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245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82.xml"/>
  <Override ContentType="application/vnd.openxmlformats-officedocument.spreadsheetml.worksheet+xml" PartName="/xl/worksheets/sheet22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247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1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246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45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openxmlformats-officedocument.drawing+xml" PartName="/xl/drawings/drawing233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-Mas-Names" sheetId="1" r:id="rId5"/>
    <sheet state="visible" name="BOM Overview" sheetId="2" r:id="rId6"/>
    <sheet state="visible" name="ClientProjects List" sheetId="3" r:id="rId7"/>
    <sheet state="visible" name="Anugraha Residence" sheetId="4" r:id="rId8"/>
    <sheet state="visible" name="Kavitha" sheetId="5" r:id="rId9"/>
    <sheet state="visible" name="Chandrika Vittel" sheetId="6" r:id="rId10"/>
    <sheet state="visible" name="Prithivi" sheetId="7" r:id="rId11"/>
    <sheet state="visible" name="Shruthinith" sheetId="8" r:id="rId12"/>
    <sheet state="visible" name="Christopher" sheetId="9" r:id="rId13"/>
    <sheet state="visible" name="Prabhakaran" sheetId="10" r:id="rId14"/>
    <sheet state="visible" name="Karunanidhi Construction" sheetId="11" r:id="rId15"/>
    <sheet state="visible" name="Race Course Apartment" sheetId="12" r:id="rId16"/>
    <sheet state="visible" name="Mohan Atirum House" sheetId="13" r:id="rId17"/>
    <sheet state="visible" name="NavBalu Associates" sheetId="14" r:id="rId18"/>
    <sheet state="visible" name="Arrow Hospital" sheetId="15" r:id="rId19"/>
    <sheet state="visible" name="Raghukumaran" sheetId="16" r:id="rId20"/>
    <sheet state="visible" name="Vinoth " sheetId="17" r:id="rId21"/>
    <sheet state="visible" name="Sambath" sheetId="18" r:id="rId22"/>
    <sheet state="visible" name="vellakovil farm house" sheetId="19" r:id="rId23"/>
    <sheet state="visible" name="Rajesh" sheetId="20" r:id="rId24"/>
    <sheet state="visible" name="Eventide" sheetId="21" r:id="rId25"/>
    <sheet state="visible" name="Prakash" sheetId="22" r:id="rId26"/>
    <sheet state="visible" name="Prem Kumaran" sheetId="23" r:id="rId27"/>
    <sheet state="visible" name="Codissia" sheetId="24" r:id="rId28"/>
    <sheet state="visible" name="Mahesh" sheetId="25" r:id="rId29"/>
    <sheet state="visible" name="Priyadarshini" sheetId="26" r:id="rId30"/>
    <sheet state="visible" name="Mrs. Malarvizhi" sheetId="27" r:id="rId31"/>
    <sheet state="visible" name="Palanichamy" sheetId="28" r:id="rId32"/>
    <sheet state="visible" name="Mr. Manohar" sheetId="29" r:id="rId33"/>
    <sheet state="visible" name="Erode Villa - Mrs. Vinothini" sheetId="30" r:id="rId34"/>
    <sheet state="visible" name="Gunasekar-Kalapatti" sheetId="31" r:id="rId35"/>
    <sheet state="visible" name="Duraiswamy" sheetId="32" r:id="rId36"/>
    <sheet state="visible" name="Vijayaram Balasundaram" sheetId="33" r:id="rId37"/>
    <sheet state="visible" name="Renjith" sheetId="34" r:id="rId38"/>
    <sheet state="visible" name="Haaran Automation" sheetId="35" r:id="rId39"/>
    <sheet state="visible" name="Pooja Summit" sheetId="36" r:id="rId40"/>
    <sheet state="visible" name="Senthil Vadivu" sheetId="37" r:id="rId41"/>
    <sheet state="visible" name="Anand Builders" sheetId="38" r:id="rId42"/>
    <sheet state="visible" name="Karthik Balasubramanian" sheetId="39" r:id="rId43"/>
    <sheet state="visible" name="Abishek-Abhinatha" sheetId="40" r:id="rId44"/>
    <sheet state="visible" name="Chandramohan" sheetId="41" r:id="rId45"/>
    <sheet state="visible" name="Raja" sheetId="42" r:id="rId46"/>
    <sheet state="visible" name="Dhanabal" sheetId="43" r:id="rId47"/>
    <sheet state="visible" name="Senthil-Asian Pavers" sheetId="44" r:id="rId48"/>
    <sheet state="visible" name="Sumanth Ramamoorthy" sheetId="45" r:id="rId49"/>
    <sheet state="visible" name="Sundaram Ooty" sheetId="46" r:id="rId50"/>
    <sheet state="visible" name="Aarthi Harish" sheetId="47" r:id="rId51"/>
    <sheet state="visible" name="Urban Constorium" sheetId="48" r:id="rId52"/>
    <sheet state="visible" name="Janani (JCA Residence)" sheetId="49" r:id="rId53"/>
    <sheet state="visible" name="Studio Mello" sheetId="50" r:id="rId54"/>
    <sheet state="visible" name="Suresh" sheetId="51" r:id="rId55"/>
    <sheet state="visible" name="Gazebo" sheetId="52" r:id="rId56"/>
    <sheet state="visible" name="Karpagavalli" sheetId="53" r:id="rId57"/>
    <sheet state="visible" name="Priya Dilesh" sheetId="54" r:id="rId58"/>
    <sheet state="visible" name="Thirumoorthy" sheetId="55" r:id="rId59"/>
    <sheet state="visible" name="Anitha Kulanthairaj" sheetId="56" r:id="rId60"/>
    <sheet state="visible" name="Mohan Daksha" sheetId="57" r:id="rId61"/>
    <sheet state="visible" name="Dinesh" sheetId="58" r:id="rId62"/>
    <sheet state="visible" name="Vignesh" sheetId="59" r:id="rId63"/>
    <sheet state="visible" name="Mrs. Chinna" sheetId="60" r:id="rId64"/>
    <sheet state="visible" name="Lakshmi Narayan-Conoor" sheetId="61" r:id="rId65"/>
    <sheet state="visible" name="Shivakumar, Kothagiri" sheetId="62" r:id="rId66"/>
    <sheet state="visible" name="Manikandan" sheetId="63" r:id="rId67"/>
    <sheet state="visible" name="IT World" sheetId="64" r:id="rId68"/>
    <sheet state="visible" name="Srinivasan, salem" sheetId="65" r:id="rId69"/>
    <sheet state="visible" name="Kannadasan" sheetId="66" r:id="rId70"/>
    <sheet state="visible" name="Srinivasan-Selvapuram" sheetId="67" r:id="rId71"/>
    <sheet state="visible" name="Mohan Vadavalli" sheetId="68" r:id="rId72"/>
    <sheet state="visible" name="Aarthi Residence" sheetId="69" r:id="rId73"/>
    <sheet state="visible" name="Singaram" sheetId="70" r:id="rId74"/>
    <sheet state="visible" name="Venba Residence" sheetId="71" r:id="rId75"/>
    <sheet state="visible" name="Dr. Sivaraj" sheetId="72" r:id="rId76"/>
    <sheet state="visible" name="Punita" sheetId="73" r:id="rId77"/>
    <sheet state="visible" name="Babu-salem" sheetId="74" r:id="rId78"/>
    <sheet state="visible" name="Dr. Karthik (Vishnu ENT)" sheetId="75" r:id="rId79"/>
    <sheet state="visible" name="Arun Vijay" sheetId="76" r:id="rId80"/>
    <sheet state="visible" name="Gopalakrishnan" sheetId="77" r:id="rId81"/>
    <sheet state="visible" name="Lakshman Narayanan-Sulur" sheetId="78" r:id="rId82"/>
    <sheet state="visible" name="James-Tuticorin" sheetId="79" r:id="rId83"/>
    <sheet state="visible" name="Chandrasekar" sheetId="80" r:id="rId84"/>
    <sheet state="visible" name="Shobika Impex" sheetId="81" r:id="rId85"/>
    <sheet state="visible" name="Niranjani" sheetId="82" r:id="rId86"/>
    <sheet state="visible" name="SPP Silk House-Mr Karthikeyan" sheetId="83" r:id="rId87"/>
    <sheet state="visible" name="Tamilarasan" sheetId="84" r:id="rId88"/>
    <sheet state="visible" name="Varun" sheetId="85" r:id="rId89"/>
    <sheet state="visible" name="JC Group" sheetId="86" r:id="rId90"/>
    <sheet state="visible" name="Dhanraj" sheetId="87" r:id="rId91"/>
    <sheet state="visible" name="Prabhu-Tirupur" sheetId="88" r:id="rId92"/>
    <sheet state="visible" name="ALC" sheetId="89" r:id="rId93"/>
    <sheet state="visible" name="Ar.Sathiya" sheetId="90" r:id="rId94"/>
    <sheet state="visible" name="Yuga Murthy" sheetId="91" r:id="rId95"/>
    <sheet state="visible" name="Vijayabharathi-Palani" sheetId="92" r:id="rId96"/>
    <sheet state="visible" name="Prabhu-Palladam" sheetId="93" r:id="rId97"/>
    <sheet state="visible" name="Dhanalaxmi Sudheer" sheetId="94" r:id="rId98"/>
    <sheet state="visible" name="Kandhan knits" sheetId="95" r:id="rId99"/>
    <sheet state="visible" name="Sabari" sheetId="96" r:id="rId100"/>
    <sheet state="visible" name="Aravind  (S&amp;A) - Malumichampatt" sheetId="97" r:id="rId101"/>
    <sheet state="visible" name="Ar. Mohanraj" sheetId="98" r:id="rId102"/>
    <sheet state="visible" name="Srinivasan, Tirupur" sheetId="99" r:id="rId103"/>
    <sheet state="visible" name="Balaji Chetty" sheetId="100" r:id="rId104"/>
    <sheet state="visible" name="Vinayagar Temple" sheetId="101" r:id="rId105"/>
    <sheet state="visible" name="Suresh Prabhagaran-Coimbatore" sheetId="102" r:id="rId106"/>
    <sheet state="visible" name="Prabhu Ganapathy" sheetId="103" r:id="rId107"/>
    <sheet state="visible" name="Hemanth" sheetId="104" r:id="rId108"/>
    <sheet state="visible" name="Genovia Technology" sheetId="105" r:id="rId109"/>
    <sheet state="visible" name="Bala-Ramanathapuram" sheetId="106" r:id="rId110"/>
    <sheet state="visible" name="Rajkumar" sheetId="107" r:id="rId111"/>
    <sheet state="visible" name="Hariharan" sheetId="108" r:id="rId112"/>
    <sheet state="visible" name="Gobi-Erode" sheetId="109" r:id="rId113"/>
    <sheet state="visible" name="Gunashekar-Kalapatti" sheetId="110" r:id="rId114"/>
    <sheet state="visible" name="Vanji-NavIndia" sheetId="111" r:id="rId115"/>
    <sheet state="visible" name="Agni-Kalapatti" sheetId="112" r:id="rId116"/>
    <sheet state="visible" name="CR Garments-Mr. Murugesh" sheetId="113" r:id="rId117"/>
    <sheet state="visible" name="Sadhasivam" sheetId="114" r:id="rId118"/>
    <sheet state="visible" name="Shivakumar" sheetId="115" r:id="rId119"/>
    <sheet state="visible" name="Anita Sanjay Manaria" sheetId="116" r:id="rId120"/>
    <sheet state="visible" name="Vidhyadharan" sheetId="117" r:id="rId121"/>
    <sheet state="visible" name="Joshy Paul" sheetId="118" r:id="rId122"/>
    <sheet state="visible" name="Manivel Sellamuthu" sheetId="119" r:id="rId123"/>
    <sheet state="visible" name="Ranjith-Sirumugai" sheetId="120" r:id="rId124"/>
    <sheet state="visible" name="Shan Vembutty" sheetId="121" r:id="rId125"/>
    <sheet state="visible" name="Cloud Kitchen" sheetId="122" r:id="rId126"/>
    <sheet state="visible" name="Hemamalini Sridhar" sheetId="123" r:id="rId127"/>
    <sheet state="visible" name="Babu Farm House" sheetId="124" r:id="rId128"/>
    <sheet state="visible" name="SNV Holdings (Nilgiris)" sheetId="125" r:id="rId129"/>
    <sheet state="visible" name="Karthikeyan-Tirupur" sheetId="126" r:id="rId130"/>
    <sheet state="visible" name="Sakthivel" sheetId="127" r:id="rId131"/>
    <sheet state="visible" name="Hotel Ashwin Towers" sheetId="128" r:id="rId132"/>
    <sheet state="visible" name="Ram-Peelamedu" sheetId="129" r:id="rId133"/>
    <sheet state="visible" name="Saranaya Ranjith" sheetId="130" r:id="rId134"/>
    <sheet state="visible" name="Nikhil-Hawker Architect" sheetId="131" r:id="rId135"/>
    <sheet state="visible" name="Ar. Gowtham" sheetId="132" r:id="rId136"/>
    <sheet state="visible" name="Arjun Subramaniam" sheetId="133" r:id="rId137"/>
    <sheet state="visible" name="Southern Kraft Enterprises" sheetId="134" r:id="rId138"/>
    <sheet state="visible" name="Sivakumar-Beauty Wares" sheetId="135" r:id="rId139"/>
    <sheet state="visible" name="Hitech systems" sheetId="136" r:id="rId140"/>
    <sheet state="visible" name="Narayan-Vedapatti" sheetId="137" r:id="rId141"/>
    <sheet state="visible" name="Shreyas Health Care" sheetId="138" r:id="rId142"/>
    <sheet state="visible" name="Suganthi" sheetId="139" r:id="rId143"/>
    <sheet state="visible" name="Sasikala Ganeshan" sheetId="140" r:id="rId144"/>
    <sheet state="visible" name="Gokul,Madurai" sheetId="141" r:id="rId145"/>
    <sheet state="visible" name="Shankit Bafna" sheetId="142" r:id="rId146"/>
    <sheet state="visible" name="Ramprakash" sheetId="143" r:id="rId147"/>
    <sheet state="visible" name="Vadivel" sheetId="144" r:id="rId148"/>
    <sheet state="visible" name="Agni Steel Farm House" sheetId="145" r:id="rId149"/>
    <sheet state="visible" name="Daksha-Vadavalli" sheetId="146" r:id="rId150"/>
    <sheet state="visible" name="Thangam Hospital - Namakkal" sheetId="147" r:id="rId151"/>
    <sheet state="visible" name="Malarvizhi-Namakkal" sheetId="148" r:id="rId152"/>
    <sheet state="visible" name="Veerabadran-Coimbatore" sheetId="149" r:id="rId153"/>
    <sheet state="visible" name="Gopal Patel" sheetId="150" r:id="rId154"/>
    <sheet state="visible" name="Site status overview" sheetId="151" r:id="rId155"/>
    <sheet state="visible" name="Moorthy-Vellakovil" sheetId="152" r:id="rId156"/>
    <sheet state="visible" name="Suresh Prabhagaran-Salem" sheetId="153" r:id="rId157"/>
    <sheet state="visible" name="Murali Repose" sheetId="154" r:id="rId158"/>
    <sheet state="visible" name="Swarnalatha-Pollachi" sheetId="155" r:id="rId159"/>
    <sheet state="visible" name="Elangovan-Karur" sheetId="156" r:id="rId160"/>
    <sheet state="visible" name="Saran Salem" sheetId="157" r:id="rId161"/>
    <sheet state="visible" name="P.S. Walliah" sheetId="158" r:id="rId162"/>
    <sheet state="visible" name="Rochelle-Vadavalli" sheetId="159" r:id="rId163"/>
    <sheet state="visible" name="Bhalaji Namakkal" sheetId="160" r:id="rId164"/>
    <sheet state="visible" name="Maya Villas-Mr. Faizal" sheetId="161" r:id="rId165"/>
    <sheet state="visible" name="Thamarai Residence" sheetId="162" r:id="rId166"/>
    <sheet state="visible" name="Saravanan Madurai" sheetId="163" r:id="rId167"/>
    <sheet state="visible" name="Ujwal Garg-Cotton City" sheetId="164" r:id="rId168"/>
    <sheet state="visible" name="Dr. Karthik-Mettupalayam" sheetId="165" r:id="rId169"/>
    <sheet state="visible" name="Master Copy Sheet" sheetId="166" r:id="rId170"/>
    <sheet state="visible" name="Manikandan- Saravana Nagar" sheetId="167" r:id="rId171"/>
    <sheet state="visible" name="Dr. Sumaya" sheetId="168" r:id="rId172"/>
    <sheet state="visible" name="Selvakumar - Vadavalli" sheetId="169" r:id="rId173"/>
    <sheet state="visible" name="Dr. Venkateswaran-Kalapatti" sheetId="170" r:id="rId174"/>
    <sheet state="visible" name="Rajendra Reddy" sheetId="171" r:id="rId175"/>
    <sheet state="visible" name="ASMI Villa" sheetId="172" r:id="rId176"/>
    <sheet state="visible" name="Ramani Sankar - Ketti" sheetId="173" r:id="rId177"/>
    <sheet state="visible" name="Dr. Radhika" sheetId="174" r:id="rId178"/>
    <sheet state="visible" name="Ravi - Thudiyalur" sheetId="175" r:id="rId179"/>
    <sheet state="visible" name="Orange Automation" sheetId="176" r:id="rId180"/>
    <sheet state="visible" name="J K Business Centre" sheetId="177" r:id="rId181"/>
    <sheet state="visible" name="T.Stanes" sheetId="178" r:id="rId182"/>
    <sheet state="visible" name="Stanes - CBE" sheetId="179" r:id="rId183"/>
    <sheet state="visible" name="Ramesh - Tiruppur" sheetId="180" r:id="rId184"/>
    <sheet state="visible" name="Jawahar, Namakkal" sheetId="181" r:id="rId185"/>
    <sheet state="visible" name="Nandhakumar -VKoil" sheetId="182" r:id="rId186"/>
    <sheet state="visible" name="Usha Nandini-Sundarapuram" sheetId="183" r:id="rId187"/>
    <sheet state="visible" name="Anand, Globe Health Care" sheetId="184" r:id="rId188"/>
    <sheet state="visible" name="Bharani - Vellakovil" sheetId="185" r:id="rId189"/>
    <sheet state="visible" name="Vivek - Karur" sheetId="186" r:id="rId190"/>
    <sheet state="visible" name="Naveen - Pollachi" sheetId="187" r:id="rId191"/>
    <sheet state="visible" name="Palanisamy, Erode" sheetId="188" r:id="rId192"/>
    <sheet state="visible" name="Selvakumar-Karur" sheetId="189" r:id="rId193"/>
    <sheet state="visible" name="Shruthi Kamesh" sheetId="190" r:id="rId194"/>
    <sheet state="visible" name="Abirami-Sangagiri" sheetId="191" r:id="rId195"/>
    <sheet state="visible" name="Subramaniam - Namakkal" sheetId="192" r:id="rId196"/>
    <sheet state="visible" name="Vinod-Kurumbapalayam" sheetId="193" r:id="rId197"/>
    <sheet state="visible" name="Balakrishnan - Pollachi" sheetId="194" r:id="rId198"/>
    <sheet state="visible" name="Jaishangar - Madhurai" sheetId="195" r:id="rId199"/>
    <sheet state="visible" name="Prem Periyasami - Karur" sheetId="196" r:id="rId200"/>
    <sheet state="visible" name="Balachander" sheetId="197" r:id="rId201"/>
    <sheet state="visible" name="Sudha Thangavel" sheetId="198" r:id="rId202"/>
    <sheet state="visible" name="Ramasubramaniam - Rajapalayam" sheetId="199" r:id="rId203"/>
    <sheet state="visible" name="Nikhil (Architect) - Jayaservo " sheetId="200" r:id="rId204"/>
    <sheet state="visible" name="Senthilnathan - Cotton City" sheetId="201" r:id="rId205"/>
    <sheet state="visible" name="Kartheeswaran - Tirupur" sheetId="202" r:id="rId206"/>
    <sheet state="visible" name="Vimalraj" sheetId="203" r:id="rId207"/>
    <sheet state="visible" name="Sujeeth Subramaniam - Namakkal" sheetId="204" r:id="rId208"/>
    <sheet state="visible" name="Ramganesh" sheetId="205" r:id="rId209"/>
    <sheet state="visible" name="Suresh Babu" sheetId="206" r:id="rId210"/>
    <sheet state="visible" name="Selwesvari (Thangavel)" sheetId="207" r:id="rId211"/>
    <sheet state="visible" name="Wesley- Cheran Nagar" sheetId="208" r:id="rId212"/>
    <sheet state="visible" name="Bipin-Tirupur" sheetId="209" r:id="rId213"/>
    <sheet state="visible" name="Prem - Pallipalayam" sheetId="210" r:id="rId214"/>
    <sheet state="visible" name="TRS Shanmugasundaram - Karamada" sheetId="211" r:id="rId215"/>
    <sheet state="visible" name="Krishnaveni" sheetId="212" r:id="rId216"/>
    <sheet state="visible" name="Selvaraj - Salem" sheetId="213" r:id="rId217"/>
    <sheet state="visible" name="Inka Smart Home" sheetId="214" r:id="rId218"/>
    <sheet state="visible" name="Gopalakrishnan-TVS Nagar" sheetId="215" r:id="rId219"/>
    <sheet state="visible" name="Saradhambal Temple" sheetId="216" r:id="rId220"/>
    <sheet state="visible" name="Apex-Vedapatti " sheetId="217" r:id="rId221"/>
    <sheet state="visible" name="Mr.Vimal kannan- Kambam" sheetId="218" r:id="rId222"/>
    <sheet state="visible" name="Mr.Mahender Mandradiar" sheetId="219" r:id="rId223"/>
    <sheet state="visible" name="Krishnamoorthy - Karamadai" sheetId="220" r:id="rId224"/>
    <sheet state="visible" name="Maduraiveeran" sheetId="221" r:id="rId225"/>
    <sheet state="visible" name="Arun-Mettupalayam" sheetId="222" r:id="rId226"/>
    <sheet state="visible" name="Dr. Thiyagarajan - Ram nagar" sheetId="223" r:id="rId227"/>
    <sheet state="visible" name="Mr. Rahul - Goldwins" sheetId="224" r:id="rId228"/>
    <sheet state="visible" name="Saravanan CVS - Kalapatti" sheetId="225" r:id="rId229"/>
    <sheet state="visible" name="Nandhakumar Home - vellakovil" sheetId="226" r:id="rId230"/>
    <sheet state="visible" name="Joseph Kurian (Ashik)-CBE" sheetId="227" r:id="rId231"/>
    <sheet state="visible" name="Saranya Rajkumar-Hopes" sheetId="228" r:id="rId232"/>
    <sheet state="visible" name="Sundararaj - Kowndampalayam" sheetId="229" r:id="rId233"/>
    <sheet state="visible" name="Senthil Prabhu" sheetId="230" r:id="rId234"/>
    <sheet state="visible" name="Narayanan - Pallakkad" sheetId="231" r:id="rId235"/>
    <sheet state="visible" name="Haygreevas - Palladam" sheetId="232" r:id="rId236"/>
    <sheet state="visible" name="Perfect Engineering" sheetId="233" r:id="rId237"/>
    <sheet state="visible" name="Propel Industries" sheetId="234" r:id="rId238"/>
    <sheet state="visible" name="Vijalakshmi-Palladam" sheetId="235" r:id="rId239"/>
    <sheet state="visible" name="Priya Senthikumar - Tirupur" sheetId="236" r:id="rId240"/>
    <sheet state="visible" name="Karthikeyan GV Residency" sheetId="237" r:id="rId241"/>
    <sheet state="visible" name="Vasanth May Flower @B73" sheetId="238" r:id="rId242"/>
    <sheet state="visible" name="Megha Jose" sheetId="239" r:id="rId243"/>
    <sheet state="visible" name="Theyagarajan - RS PURAM" sheetId="240" r:id="rId244"/>
    <sheet state="visible" name="Dhanalakshmi - Lakshmi Mills" sheetId="241" r:id="rId245"/>
    <sheet state="visible" name="Mr.AshvinKumar" sheetId="242" r:id="rId246"/>
    <sheet state="visible" name="Dhayanand - GV Residency" sheetId="243" r:id="rId247"/>
    <sheet state="visible" name="Nirmal - Salem" sheetId="244" r:id="rId248"/>
    <sheet state="visible" name="Srithar - Anthiyur" sheetId="245" r:id="rId249"/>
    <sheet state="visible" name="Madan Shankar (Near Airport)" sheetId="246" r:id="rId250"/>
    <sheet state="visible" name="BOM Changes-Apex" sheetId="247" r:id="rId251"/>
    <sheet state="visible" name="APP" sheetId="248" r:id="rId252"/>
  </sheets>
  <definedNames>
    <definedName hidden="1" localSheetId="2" name="_xlnm._FilterDatabase">'ClientProjects List'!$B$1:$K$2</definedName>
    <definedName hidden="1" localSheetId="1" name="Z_F4548592_6DFA_451B_B9CE_2C24B6B08028_.wvu.FilterData">'BOM Overview'!$D$2</definedName>
    <definedName hidden="1" localSheetId="2" name="Z_F4548592_6DFA_451B_B9CE_2C24B6B08028_.wvu.FilterData">'ClientProjects List'!$C$1:$D$2</definedName>
  </definedNames>
  <calcPr/>
  <customWorkbookViews>
    <customWorkbookView activeSheetId="0" maximized="1" windowHeight="0" windowWidth="0" guid="{F4548592-6DFA-451B-B9CE-2C24B6B08028}" name="Filter 1"/>
  </customWorkbookViews>
</workbook>
</file>

<file path=xl/sharedStrings.xml><?xml version="1.0" encoding="utf-8"?>
<sst xmlns="http://schemas.openxmlformats.org/spreadsheetml/2006/main" count="122130" uniqueCount="12116">
  <si>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</si>
  <si>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Customer approval pending</t>
  </si>
  <si>
    <t>Inka side pending</t>
  </si>
  <si>
    <t>Ok</t>
  </si>
  <si>
    <t>Inka service pending</t>
  </si>
  <si>
    <t>Client Name</t>
  </si>
  <si>
    <t>Vijayalakshmi - Palladam</t>
  </si>
  <si>
    <t>Estimate BOM</t>
  </si>
  <si>
    <t>Addl./Subtract</t>
  </si>
  <si>
    <t>Total</t>
  </si>
  <si>
    <t>Zoho Bom</t>
  </si>
  <si>
    <t>Awaiting order request</t>
  </si>
  <si>
    <t>To order material</t>
  </si>
  <si>
    <t>Ordered</t>
  </si>
  <si>
    <t>Recd (To test/config)</t>
  </si>
  <si>
    <t>Configured - ready for install</t>
  </si>
  <si>
    <t>Inka Side Pending</t>
  </si>
  <si>
    <t>Delivered</t>
  </si>
  <si>
    <t>Provision only - Matl Not reqd</t>
  </si>
  <si>
    <t>Failed - Picked up from site</t>
  </si>
  <si>
    <t>Failed - Need to service</t>
  </si>
  <si>
    <t>Sent for service</t>
  </si>
  <si>
    <t>Inka Service Pending</t>
  </si>
  <si>
    <t>Replaced/Serviced</t>
  </si>
  <si>
    <t>Returned - Not reqd</t>
  </si>
  <si>
    <t>(From DCs in Zoho)</t>
  </si>
  <si>
    <t>camera</t>
  </si>
  <si>
    <t>Brand</t>
  </si>
  <si>
    <t>Product</t>
  </si>
  <si>
    <t>Model No</t>
  </si>
  <si>
    <t>WBOX</t>
  </si>
  <si>
    <t>12312as</t>
  </si>
  <si>
    <t xml:space="preserve">  </t>
  </si>
  <si>
    <t>API for pulling DCs</t>
  </si>
  <si>
    <t xml:space="preserve"> </t>
  </si>
  <si>
    <t>https://books.zoho.com/api/v3/deliverychallans?organization_id=65760XXX7</t>
  </si>
  <si>
    <t xml:space="preserve">                 </t>
  </si>
  <si>
    <t>Sheet No.</t>
  </si>
  <si>
    <t xml:space="preserve">Site </t>
  </si>
  <si>
    <t>Eng. in Charge of BOM</t>
  </si>
  <si>
    <t>Link</t>
  </si>
  <si>
    <t>G-Drive Link (Drawings &amp; BOM)</t>
  </si>
  <si>
    <t>Site Status</t>
  </si>
  <si>
    <t>Provisions</t>
  </si>
  <si>
    <t>BOM</t>
  </si>
  <si>
    <t>Remarks</t>
  </si>
  <si>
    <t>Stage 1- Visit Counts needed</t>
  </si>
  <si>
    <t>Stage 2 - Visit Counts needed</t>
  </si>
  <si>
    <t>Visited count Stage 1</t>
  </si>
  <si>
    <t>Visited count stage 2</t>
  </si>
  <si>
    <t>% work completed</t>
  </si>
  <si>
    <t>As on</t>
  </si>
  <si>
    <t>Vijalakshmi - Palladam</t>
  </si>
  <si>
    <t>Vijayalakshmi</t>
  </si>
  <si>
    <t>Palladam</t>
  </si>
  <si>
    <t>Sakthi</t>
  </si>
  <si>
    <t>https://drive.google.com/open?id=13cvRfsalE__mU8atlx5vs60QfmFuhd6g</t>
  </si>
  <si>
    <t>Except SS all materials ready</t>
  </si>
  <si>
    <t>Dr.Karthik-Mettupalayam</t>
  </si>
  <si>
    <t>Karthik</t>
  </si>
  <si>
    <t>Mettupalayam</t>
  </si>
  <si>
    <t>Dr. Karthik</t>
  </si>
  <si>
    <t>Suresh Prabhagaran-salem</t>
  </si>
  <si>
    <t>Suresh</t>
  </si>
  <si>
    <t>Salem</t>
  </si>
  <si>
    <t>Suresh Prabhagaran</t>
  </si>
  <si>
    <t>Karthikeyan-Tirupur</t>
  </si>
  <si>
    <t>Karthikeyan</t>
  </si>
  <si>
    <t>Tirupur</t>
  </si>
  <si>
    <t>Shan Vembutty</t>
  </si>
  <si>
    <t>Sudarshan</t>
  </si>
  <si>
    <t>Chettipalayam</t>
  </si>
  <si>
    <t>Asok</t>
  </si>
  <si>
    <t>Vanji-NavIndia</t>
  </si>
  <si>
    <t>Vanji</t>
  </si>
  <si>
    <t>Nav India</t>
  </si>
  <si>
    <t>13.3.2024</t>
  </si>
  <si>
    <t>Srinivasan</t>
  </si>
  <si>
    <t>Ar. Mohanraj</t>
  </si>
  <si>
    <t>Mohanraj</t>
  </si>
  <si>
    <t>Coimbatore</t>
  </si>
  <si>
    <t>Prabhu-Palladam</t>
  </si>
  <si>
    <t>Prabhu</t>
  </si>
  <si>
    <t>18.2.2024</t>
  </si>
  <si>
    <t>Vijayabharathi-Palani</t>
  </si>
  <si>
    <t>Vijayabharathi</t>
  </si>
  <si>
    <t>Palani</t>
  </si>
  <si>
    <t>Pistis</t>
  </si>
  <si>
    <t>Ar.Sathiya</t>
  </si>
  <si>
    <t>Sathiya</t>
  </si>
  <si>
    <t>Saravanampatti</t>
  </si>
  <si>
    <t>Madblack</t>
  </si>
  <si>
    <t>ALC</t>
  </si>
  <si>
    <t>Arthanari</t>
  </si>
  <si>
    <t>Prabhu-Tirupur</t>
  </si>
  <si>
    <t>Dhanraj</t>
  </si>
  <si>
    <t>Puliayampatti</t>
  </si>
  <si>
    <t>4.4.2024</t>
  </si>
  <si>
    <t>SPP Silk House-Mr Karthikeyan</t>
  </si>
  <si>
    <t>SPP Silk House</t>
  </si>
  <si>
    <t>Cheran Nagar</t>
  </si>
  <si>
    <t>SPP Silks</t>
  </si>
  <si>
    <t>FF - 4 Rooms - Dimming, Mobile app 
Additional need zmote for tata sky</t>
  </si>
  <si>
    <t>Chandrasekar</t>
  </si>
  <si>
    <t>Tindivanam</t>
  </si>
  <si>
    <t>Gopalakrishnan</t>
  </si>
  <si>
    <t>Arun Vijay</t>
  </si>
  <si>
    <t>Krishnagiri</t>
  </si>
  <si>
    <t>Punita</t>
  </si>
  <si>
    <t>Kalapatti</t>
  </si>
  <si>
    <t>Door sensor -5 Nos.</t>
  </si>
  <si>
    <t>Venba Residence</t>
  </si>
  <si>
    <t xml:space="preserve">Venba </t>
  </si>
  <si>
    <t>Venba</t>
  </si>
  <si>
    <t>Biometric pending</t>
  </si>
  <si>
    <t>Singaram</t>
  </si>
  <si>
    <t>Saibaba colony</t>
  </si>
  <si>
    <t>Balance payment to receive</t>
  </si>
  <si>
    <t>Sumanth Ramamoorthy-ELGI</t>
  </si>
  <si>
    <t>Sumanth</t>
  </si>
  <si>
    <t>Race Course</t>
  </si>
  <si>
    <t>Aarthi Residence</t>
  </si>
  <si>
    <t>Vignesh</t>
  </si>
  <si>
    <t>kalapatti</t>
  </si>
  <si>
    <t>Manikandan-Vedasanthur</t>
  </si>
  <si>
    <t>Manikandan</t>
  </si>
  <si>
    <t>Vedasanthur</t>
  </si>
  <si>
    <t>Shivakumar, Kothagiri</t>
  </si>
  <si>
    <t>Shivakumar</t>
  </si>
  <si>
    <t>Kothagiri</t>
  </si>
  <si>
    <t>Dinesh</t>
  </si>
  <si>
    <t>Sathyamangalam</t>
  </si>
  <si>
    <t>Thirumoorthy</t>
  </si>
  <si>
    <t>Karur</t>
  </si>
  <si>
    <t>temporarily installed 4 cameras</t>
  </si>
  <si>
    <t>Karpagavalli, Namakkal</t>
  </si>
  <si>
    <t>Karpavalli</t>
  </si>
  <si>
    <t>Namakkal</t>
  </si>
  <si>
    <t>Kumaraguru</t>
  </si>
  <si>
    <t>Karpagavalli</t>
  </si>
  <si>
    <t>Studio Mello</t>
  </si>
  <si>
    <t>Janani (JCA Residence)</t>
  </si>
  <si>
    <t>Janani</t>
  </si>
  <si>
    <t>Aarthi Harish</t>
  </si>
  <si>
    <t>Ganapathy</t>
  </si>
  <si>
    <t>Senthil-Asian Pavers</t>
  </si>
  <si>
    <t>Senthil</t>
  </si>
  <si>
    <t>Dhanabal</t>
  </si>
  <si>
    <t>Gounder mills</t>
  </si>
  <si>
    <t>Raja</t>
  </si>
  <si>
    <t>Chandramohan</t>
  </si>
  <si>
    <t>Gunasekar-kalapatti</t>
  </si>
  <si>
    <t>Gunasekar</t>
  </si>
  <si>
    <t>Abhishek - Abinitha</t>
  </si>
  <si>
    <t>Abhinitha</t>
  </si>
  <si>
    <t>Abhishek</t>
  </si>
  <si>
    <t>Renjith Calicut</t>
  </si>
  <si>
    <t>Renjith</t>
  </si>
  <si>
    <t>Calicut</t>
  </si>
  <si>
    <t>Pooja Summit</t>
  </si>
  <si>
    <t>Pooja</t>
  </si>
  <si>
    <t>Vallukuparai</t>
  </si>
  <si>
    <t>Pooja summit</t>
  </si>
  <si>
    <t>Duraiswamy</t>
  </si>
  <si>
    <t>Erode villa-Mrs.Vinothini</t>
  </si>
  <si>
    <t>Vinothini</t>
  </si>
  <si>
    <t>Erode</t>
  </si>
  <si>
    <t>Erode Villa</t>
  </si>
  <si>
    <t>Manohar</t>
  </si>
  <si>
    <t>Peelamedu</t>
  </si>
  <si>
    <t>Mrs. Priyadarshini</t>
  </si>
  <si>
    <t>Priyadarshini</t>
  </si>
  <si>
    <t>Kovilpalayam</t>
  </si>
  <si>
    <t>Mahesh NSN Palayam</t>
  </si>
  <si>
    <t>Mahesh</t>
  </si>
  <si>
    <t>NSN Palayam</t>
  </si>
  <si>
    <t>Codissia</t>
  </si>
  <si>
    <t>Sulur</t>
  </si>
  <si>
    <t>Prem Kumaran</t>
  </si>
  <si>
    <t>Premkumaran</t>
  </si>
  <si>
    <t>Sitra</t>
  </si>
  <si>
    <t>Prakash</t>
  </si>
  <si>
    <t>Rajesh</t>
  </si>
  <si>
    <t>Dr.Rajesh</t>
  </si>
  <si>
    <t>Raja  Vellakovil Farm House</t>
  </si>
  <si>
    <t>Vellakovil farm house</t>
  </si>
  <si>
    <t>Vellakovil</t>
  </si>
  <si>
    <t xml:space="preserve">Raja </t>
  </si>
  <si>
    <t>Sambath</t>
  </si>
  <si>
    <t>Nehru Nagar</t>
  </si>
  <si>
    <t>Raghukumaran</t>
  </si>
  <si>
    <t>Vinoth -Ponyarajapuram</t>
  </si>
  <si>
    <t>Vinoth</t>
  </si>
  <si>
    <t>Ponyarajapuram</t>
  </si>
  <si>
    <t>Vinoth Ponyarajapuram</t>
  </si>
  <si>
    <t>Arrow Hospital</t>
  </si>
  <si>
    <t>Arrow</t>
  </si>
  <si>
    <t>Vadavalli</t>
  </si>
  <si>
    <t>Mohan Atrium House</t>
  </si>
  <si>
    <t>Atrium Houe</t>
  </si>
  <si>
    <t>Balakrishnan - Pollachi</t>
  </si>
  <si>
    <t>Balakrishnan</t>
  </si>
  <si>
    <t>Pollachi</t>
  </si>
  <si>
    <t>Materials to be ordered</t>
  </si>
  <si>
    <t>Race Course Apartment (Vengateswaran)</t>
  </si>
  <si>
    <t>Vengatewaran</t>
  </si>
  <si>
    <t>Race course</t>
  </si>
  <si>
    <t>Race Course Apartment</t>
  </si>
  <si>
    <t>Prabhakaran</t>
  </si>
  <si>
    <t>Ottanchattiram</t>
  </si>
  <si>
    <t>Azhagar</t>
  </si>
  <si>
    <t>Christopher</t>
  </si>
  <si>
    <t xml:space="preserve">Stalwart </t>
  </si>
  <si>
    <t>Asok &amp; Kumaraguru</t>
  </si>
  <si>
    <t>Prithivi</t>
  </si>
  <si>
    <t>Shruthinth</t>
  </si>
  <si>
    <t>Shruthinith</t>
  </si>
  <si>
    <t>Chandrika Vittel</t>
  </si>
  <si>
    <t>Saibaba Colony</t>
  </si>
  <si>
    <t>Kavitha</t>
  </si>
  <si>
    <t>Bangalore</t>
  </si>
  <si>
    <t>Anugraha Residence</t>
  </si>
  <si>
    <t>Anugraha</t>
  </si>
  <si>
    <t>Edyarpalayam</t>
  </si>
  <si>
    <t>Satheesh</t>
  </si>
  <si>
    <t xml:space="preserve">Anugraha </t>
  </si>
  <si>
    <t>Senthil Prabhu</t>
  </si>
  <si>
    <t>Cbe</t>
  </si>
  <si>
    <t xml:space="preserve">   </t>
  </si>
  <si>
    <t>SenthilPrabhu</t>
  </si>
  <si>
    <t>https://drive.google.com/open?id=1bYOi2XgCzYV7jVF_TB73HyIHas4YTYBy</t>
  </si>
  <si>
    <t>Payment to be recd</t>
  </si>
  <si>
    <t>Madan Shankar</t>
  </si>
  <si>
    <t>Gold Wins</t>
  </si>
  <si>
    <t>Madan Sankar</t>
  </si>
  <si>
    <t>https://drive.google.com/open?id=1_OGkRK1NIL1Dc1jQwi_jNh5SszQrxBN6</t>
  </si>
  <si>
    <t>Yet to Start</t>
  </si>
  <si>
    <t>Inka Smart Home</t>
  </si>
  <si>
    <t>Office</t>
  </si>
  <si>
    <t>SB Colony</t>
  </si>
  <si>
    <t>Office Monthly Meeting</t>
  </si>
  <si>
    <t>Dhanalakshmi</t>
  </si>
  <si>
    <t>Lakshmi Mills</t>
  </si>
  <si>
    <t>https://drive.google.com/open?id=1QlF2_2BPXkVT8TNjnNdkPRGWi8s4TKLv</t>
  </si>
  <si>
    <t>Cable checklist to be done</t>
  </si>
  <si>
    <t>Krishnaveni - Tirupur</t>
  </si>
  <si>
    <t>Krishnaveni</t>
  </si>
  <si>
    <t>https://drive.google.com/drive/folders/13K9gjYPXcLEsXn0fA2BkSyhD5pbNLKX5</t>
  </si>
  <si>
    <t>Bipin-Tirupur</t>
  </si>
  <si>
    <t>B House</t>
  </si>
  <si>
    <t>https://drive.google.com/drive/folders/1qHRcia6tdR5LhEx4H-rBLLO2O4_hQANE</t>
  </si>
  <si>
    <t>Selvakumar - Vadavalli</t>
  </si>
  <si>
    <t>Selvakumar</t>
  </si>
  <si>
    <t>Cabling check list done</t>
  </si>
  <si>
    <t>FF Cabling pending</t>
  </si>
  <si>
    <t>Saravanan Madurai</t>
  </si>
  <si>
    <t>Saravanan</t>
  </si>
  <si>
    <t>Madurai</t>
  </si>
  <si>
    <t>Prework to be done</t>
  </si>
  <si>
    <t>Thamarai Residence</t>
  </si>
  <si>
    <t>Thamarai</t>
  </si>
  <si>
    <t>Thanjavur</t>
  </si>
  <si>
    <t>to order materials</t>
  </si>
  <si>
    <t>ASMI Villa</t>
  </si>
  <si>
    <t>Kayalpattinam</t>
  </si>
  <si>
    <t>Cabling work undergoing</t>
  </si>
  <si>
    <t>Hayagreevas - Palladam</t>
  </si>
  <si>
    <t>Hariharan</t>
  </si>
  <si>
    <t>Cancelled</t>
  </si>
  <si>
    <t>Maya Villas-Mr. Faizal</t>
  </si>
  <si>
    <t>Maya</t>
  </si>
  <si>
    <t>Anaikatti</t>
  </si>
  <si>
    <t>Maya Resorts</t>
  </si>
  <si>
    <t>Piping checking</t>
  </si>
  <si>
    <t>Gopal Patel</t>
  </si>
  <si>
    <t>Piping checking Completed</t>
  </si>
  <si>
    <t>Gokul,Madurai</t>
  </si>
  <si>
    <t>Gokul</t>
  </si>
  <si>
    <t>Cable check list to be done</t>
  </si>
  <si>
    <t>Anitha Manaria</t>
  </si>
  <si>
    <t>Anita Manaria</t>
  </si>
  <si>
    <t>Anita</t>
  </si>
  <si>
    <t>Naveen - Pollachi</t>
  </si>
  <si>
    <t>Naveen</t>
  </si>
  <si>
    <t>Installed one door sensor</t>
  </si>
  <si>
    <t>Sasikala Ganeshan</t>
  </si>
  <si>
    <t>Sasikala</t>
  </si>
  <si>
    <t>Automation quotation given to client</t>
  </si>
  <si>
    <t>Narayan-Vedapatti</t>
  </si>
  <si>
    <t>Narayanan</t>
  </si>
  <si>
    <t>Vedapatti</t>
  </si>
  <si>
    <t xml:space="preserve">Ram Ganesh </t>
  </si>
  <si>
    <t>Ramganesh</t>
  </si>
  <si>
    <t>Gandhipuram</t>
  </si>
  <si>
    <t>https://drive.google.com/drive/folders/11lNl221sCVb3yOhhB5T5N8QCVRz6nfDM</t>
  </si>
  <si>
    <t>Camera &amp; VDP Completed</t>
  </si>
  <si>
    <t>Swarnalatha-Pollachi</t>
  </si>
  <si>
    <t>Latha</t>
  </si>
  <si>
    <t>Cable check list  done</t>
  </si>
  <si>
    <t>Saran Salem</t>
  </si>
  <si>
    <t>Saran</t>
  </si>
  <si>
    <t>Sent sales order-Material payment to be recd</t>
  </si>
  <si>
    <t>Elangovan-Karur</t>
  </si>
  <si>
    <t>Elango</t>
  </si>
  <si>
    <t>elango</t>
  </si>
  <si>
    <t>Rajkumar</t>
  </si>
  <si>
    <t>Dharapuram</t>
  </si>
  <si>
    <t xml:space="preserve">                                                </t>
  </si>
  <si>
    <t>JC Group</t>
  </si>
  <si>
    <t>Thadagam Road</t>
  </si>
  <si>
    <t>27.10.2023</t>
  </si>
  <si>
    <t>Ram-Peelamedu</t>
  </si>
  <si>
    <t>Ram</t>
  </si>
  <si>
    <t>Urban Constorium</t>
  </si>
  <si>
    <t>Udhayanad</t>
  </si>
  <si>
    <t>Near Airport</t>
  </si>
  <si>
    <t>YET to CONFIRM</t>
  </si>
  <si>
    <t>Selva</t>
  </si>
  <si>
    <t>Selva,Karur</t>
  </si>
  <si>
    <t>Palanisamy</t>
  </si>
  <si>
    <t>Yet to start</t>
  </si>
  <si>
    <t>Ramamoorthy</t>
  </si>
  <si>
    <t>Karamadai</t>
  </si>
  <si>
    <t>Jawahar</t>
  </si>
  <si>
    <t>Dr. Radhika</t>
  </si>
  <si>
    <t>Radhika</t>
  </si>
  <si>
    <t>Dr.Radhika</t>
  </si>
  <si>
    <t>Senthil, Tirupur office</t>
  </si>
  <si>
    <t>Balaji Chetty</t>
  </si>
  <si>
    <t>Balaji</t>
  </si>
  <si>
    <t>RS Puram</t>
  </si>
  <si>
    <t>1st site visit done by Sakthi</t>
  </si>
  <si>
    <t>COMPLETED PROJECTS</t>
  </si>
  <si>
    <t>Completed Projects</t>
  </si>
  <si>
    <t xml:space="preserve">Service Warranty upto </t>
  </si>
  <si>
    <t>Camera</t>
  </si>
  <si>
    <t>Automation</t>
  </si>
  <si>
    <t>Security Systems</t>
  </si>
  <si>
    <t>Manikandan- Saravana Nagar</t>
  </si>
  <si>
    <t>TVS Nagar</t>
  </si>
  <si>
    <t>Vijay</t>
  </si>
  <si>
    <t>https://drive.google.com/open?id=1aOX5eL6sJT9OftFFJi1QgbXPwXSkUcaE</t>
  </si>
  <si>
    <t>Completed</t>
  </si>
  <si>
    <t>30.6.2021</t>
  </si>
  <si>
    <t>15.3.2021</t>
  </si>
  <si>
    <t>22.5.2021</t>
  </si>
  <si>
    <t>18.7.2020</t>
  </si>
  <si>
    <t>Apex-Vedapatti</t>
  </si>
  <si>
    <t>Apex</t>
  </si>
  <si>
    <t>Vivek</t>
  </si>
  <si>
    <t>Apex Vedapatti</t>
  </si>
  <si>
    <t>https://drive.google.com/open?id=1oOEzdBEz9L88SgWnR2juTJyvgiEiVpe4</t>
  </si>
  <si>
    <t>Recd (To Config)</t>
  </si>
  <si>
    <t>24.9.2020</t>
  </si>
  <si>
    <t>Arun-Mettupalayam</t>
  </si>
  <si>
    <t>Arun</t>
  </si>
  <si>
    <t>https://drive.google.com/open?id=1Pyj0XmcuOsAIi3F2cvXkJHmnPqUL38zP</t>
  </si>
  <si>
    <t>Dr.Thiyagararjan - Ram Nagar</t>
  </si>
  <si>
    <t>Dr. Thiyagarajan</t>
  </si>
  <si>
    <t>Ram Nagar</t>
  </si>
  <si>
    <t>Dr Thiyaga</t>
  </si>
  <si>
    <t>https://drive.google.com/open?id=19dPDK2l3XKx0jNu_2xFA5yVZq0VEFMGs</t>
  </si>
  <si>
    <t>6.10.2020</t>
  </si>
  <si>
    <t>Mr.Rahul - Goldwins</t>
  </si>
  <si>
    <t>Rahul</t>
  </si>
  <si>
    <t>Goldwins</t>
  </si>
  <si>
    <t>Kavi</t>
  </si>
  <si>
    <t>https://drive.google.com/open?id=1byPseeM3dLEHB7n7RCIZ-t-pp0lMexaV</t>
  </si>
  <si>
    <t>9.7.2020</t>
  </si>
  <si>
    <t>Nandhakumar - V'Koil</t>
  </si>
  <si>
    <t>Nandakumar</t>
  </si>
  <si>
    <t>https://drive.google.com/open?id=1PxX1TUGllrsBu6NQHDVHeDUoNkRVzk1r</t>
  </si>
  <si>
    <t>26.2.2020</t>
  </si>
  <si>
    <t xml:space="preserve">Propel Industries </t>
  </si>
  <si>
    <t>Propel</t>
  </si>
  <si>
    <t>https://drive.google.com/open?id=1XUHVIVX4l-tXkAHSXEKg7Phe8typ381X</t>
  </si>
  <si>
    <t>Provision reqd (Matl. required)</t>
  </si>
  <si>
    <t>30.9.2020</t>
  </si>
  <si>
    <t>Joseph Kurian (Ashik)-Cbe</t>
  </si>
  <si>
    <t>Ashik</t>
  </si>
  <si>
    <t>https://drive.google.com/open?id=1bytpJvp85NcnLBLLhxGlrGhS16QxgX0N</t>
  </si>
  <si>
    <t>9.11.2020</t>
  </si>
  <si>
    <t>Selvaraj - Salem</t>
  </si>
  <si>
    <t>Selvaraj</t>
  </si>
  <si>
    <t>30.3.2021</t>
  </si>
  <si>
    <t>Gopalakrishnan-TVS Nagar</t>
  </si>
  <si>
    <t>Go to Client --&gt;</t>
  </si>
  <si>
    <t>https://drive.google.com/open?id=18ijS3TyjB3VthqyogYH1cWjAeIJ4zGCs</t>
  </si>
  <si>
    <t>30.9.2021</t>
  </si>
  <si>
    <t>30.12.2020</t>
  </si>
  <si>
    <t>Nikhil (Architect) - Jayaservo Sys.</t>
  </si>
  <si>
    <t>Nikhil</t>
  </si>
  <si>
    <t>Saranya Rajkumar-Hopes</t>
  </si>
  <si>
    <t>Sarnaya Rajkumar</t>
  </si>
  <si>
    <t>Avinashi Road</t>
  </si>
  <si>
    <t>Sarnaya</t>
  </si>
  <si>
    <t>https://drive.google.com/open?id=1dBeawInqqMW5-Q4vXTZJzblfTJLztbhd</t>
  </si>
  <si>
    <t>25.11.2020</t>
  </si>
  <si>
    <t>Mr.Vimal Kannan - Kambam</t>
  </si>
  <si>
    <t>Vimal Kannan</t>
  </si>
  <si>
    <t>Kambam</t>
  </si>
  <si>
    <t>https://drive.google.com/open?id=1LcBMj6IiZjp8CncuIsziXdlAvnJ9KFMg</t>
  </si>
  <si>
    <t>25.1.2021</t>
  </si>
  <si>
    <t>Vivek - Karur</t>
  </si>
  <si>
    <t>Orange Automation</t>
  </si>
  <si>
    <t>Orange</t>
  </si>
  <si>
    <t>Hope College</t>
  </si>
  <si>
    <t>21.12.2021</t>
  </si>
  <si>
    <t>22.12.2020</t>
  </si>
  <si>
    <t>Stanes - CBE</t>
  </si>
  <si>
    <t>Boopathy</t>
  </si>
  <si>
    <t>Stanes Amalgamation</t>
  </si>
  <si>
    <t>8.12.2020</t>
  </si>
  <si>
    <t>Karthikeyan/Boopathy</t>
  </si>
  <si>
    <t>T.Stanes</t>
  </si>
  <si>
    <t>16.12.2020</t>
  </si>
  <si>
    <t>Narayanan - Palakkad</t>
  </si>
  <si>
    <t>Dr.Narayanan</t>
  </si>
  <si>
    <t>Palakkad</t>
  </si>
  <si>
    <t>Dr Narayanan</t>
  </si>
  <si>
    <t>https://drive.google.com/open?id=1fBgQCIhTfAPQCxFOailwqS_xfl0WGAo7</t>
  </si>
  <si>
    <t>23.12.2021</t>
  </si>
  <si>
    <t>4.11.2021</t>
  </si>
  <si>
    <t>-</t>
  </si>
  <si>
    <t>11.12.2020</t>
  </si>
  <si>
    <t>Ravi - Thudiyalur</t>
  </si>
  <si>
    <t>Ravi</t>
  </si>
  <si>
    <t>Viswanathpuram</t>
  </si>
  <si>
    <t>27.1.2021</t>
  </si>
  <si>
    <t>29.1.2020</t>
  </si>
  <si>
    <t>Ramasubramaniam - Rajapalayam</t>
  </si>
  <si>
    <t>Ramani</t>
  </si>
  <si>
    <t>Rajapalayam</t>
  </si>
  <si>
    <t>Dr.Ramasubramaniam</t>
  </si>
  <si>
    <t>19.2.2021</t>
  </si>
  <si>
    <t>22.1.2021</t>
  </si>
  <si>
    <t>J K Business Centre</t>
  </si>
  <si>
    <t>Vasanth</t>
  </si>
  <si>
    <t>Sowripalayam</t>
  </si>
  <si>
    <t>17.2.2021</t>
  </si>
  <si>
    <t>Materials Ready</t>
  </si>
  <si>
    <t>20.2.2021</t>
  </si>
  <si>
    <t>Krishnamoorthy - Karamadai</t>
  </si>
  <si>
    <t>Krishnamoorthi</t>
  </si>
  <si>
    <t>https://drive.google.com/open?id=1FbOOjTNugIofZFwxcqZZ0RuEORDXIBoH</t>
  </si>
  <si>
    <t>completed</t>
  </si>
  <si>
    <t>22.2.2021</t>
  </si>
  <si>
    <t>Heyagreevas</t>
  </si>
  <si>
    <t>https://drive.google.com/open?id=1xD893GW3iIcZaytnqycprlEZDijphbe8</t>
  </si>
  <si>
    <t>2.7.2021</t>
  </si>
  <si>
    <t>Ramani Sankar - Ketti</t>
  </si>
  <si>
    <t>Ramani shankar</t>
  </si>
  <si>
    <t>Conoor</t>
  </si>
  <si>
    <t>Ramani Shankar</t>
  </si>
  <si>
    <t>24.3.2021</t>
  </si>
  <si>
    <t>Saradhambal Temple</t>
  </si>
  <si>
    <t>Saradhambal</t>
  </si>
  <si>
    <t>1.4.2021</t>
  </si>
  <si>
    <t>Sudha</t>
  </si>
  <si>
    <t>Pallipalayam</t>
  </si>
  <si>
    <t>Sudha Thangavel</t>
  </si>
  <si>
    <t>4.3.2021</t>
  </si>
  <si>
    <t>23.3.2021</t>
  </si>
  <si>
    <t>P.S.Walliah</t>
  </si>
  <si>
    <t>Wallaiah</t>
  </si>
  <si>
    <t>Avarampalayam</t>
  </si>
  <si>
    <t>walliah</t>
  </si>
  <si>
    <t>31.3.2021</t>
  </si>
  <si>
    <t>Suresh Salem</t>
  </si>
  <si>
    <t>G.V.Residency</t>
  </si>
  <si>
    <t>VDP &amp; EM lock completed</t>
  </si>
  <si>
    <t>Globe Health Care</t>
  </si>
  <si>
    <t>Anand</t>
  </si>
  <si>
    <t>1.7.2021</t>
  </si>
  <si>
    <t>Shruthi Kamesh</t>
  </si>
  <si>
    <t>Agri</t>
  </si>
  <si>
    <t>21.7.2021</t>
  </si>
  <si>
    <t>Priya Senthikumar - Tirupur</t>
  </si>
  <si>
    <t>Senthil Tirupur</t>
  </si>
  <si>
    <t>https://drive.google.com/open?id=19EpiFP4msijmreSYQSSmrlZa1_Lywwe1</t>
  </si>
  <si>
    <t>12.8.2021</t>
  </si>
  <si>
    <t>Veerabadran</t>
  </si>
  <si>
    <t>25.7.2021</t>
  </si>
  <si>
    <t>Vimalraj</t>
  </si>
  <si>
    <t>SS Materials Ready</t>
  </si>
  <si>
    <t>9.8.2021</t>
  </si>
  <si>
    <t>Dhayanand - GV Residency</t>
  </si>
  <si>
    <t>Dayanand</t>
  </si>
  <si>
    <t>26.8.2021</t>
  </si>
  <si>
    <t>Saravanan CVS - Kalapatti</t>
  </si>
  <si>
    <t>https://drive.google.com/open?id=1z2aiDqkkHi7RyjU2MNml0vqYL3Tkkwsm</t>
  </si>
  <si>
    <t>8.9.2021</t>
  </si>
  <si>
    <t>Selwesvari (Thangavel)</t>
  </si>
  <si>
    <t>Thangavel</t>
  </si>
  <si>
    <t>https://drive.google.com/drive/folders/1iUPrzBbPyXUvBgOKnjw-rMqhEpcV5Yzj</t>
  </si>
  <si>
    <t>14.9.2021</t>
  </si>
  <si>
    <t xml:space="preserve">Theyagarajan - RS puram </t>
  </si>
  <si>
    <t>Thiyagarajan</t>
  </si>
  <si>
    <t>R.S.Puram</t>
  </si>
  <si>
    <t>https://drive.google.com/drive/folders/1eXrE2CkmpY2OSTvWBGrCPpWWkL_CklRW</t>
  </si>
  <si>
    <t>17.9.2021</t>
  </si>
  <si>
    <t>Megha Jose</t>
  </si>
  <si>
    <t>27.9.2021</t>
  </si>
  <si>
    <t>Rajendra Reddy</t>
  </si>
  <si>
    <t>Reddy</t>
  </si>
  <si>
    <t>Bharathi Colony</t>
  </si>
  <si>
    <t>Shakthi</t>
  </si>
  <si>
    <t>4.10.2021</t>
  </si>
  <si>
    <t>Nandhakumar Factory</t>
  </si>
  <si>
    <t>Nandhakumar</t>
  </si>
  <si>
    <t>Nandhakumar factory</t>
  </si>
  <si>
    <t>10.10.2021</t>
  </si>
  <si>
    <t>Vasanth - May floor @B73</t>
  </si>
  <si>
    <t>Nanjundapuram</t>
  </si>
  <si>
    <t>20.10.2021</t>
  </si>
  <si>
    <t>Rochelle-Vadavalli</t>
  </si>
  <si>
    <t>Rochelle</t>
  </si>
  <si>
    <t>13.10.2021</t>
  </si>
  <si>
    <t>Suresh Babu</t>
  </si>
  <si>
    <t>Dubai</t>
  </si>
  <si>
    <t>28.10.2021</t>
  </si>
  <si>
    <t>Usha Nandini-Sundarapuram</t>
  </si>
  <si>
    <t>Usha Nandini</t>
  </si>
  <si>
    <t>Sundarapuram</t>
  </si>
  <si>
    <t>26.11.2021</t>
  </si>
  <si>
    <t>Abirami-Sangagiri</t>
  </si>
  <si>
    <t>Abirami</t>
  </si>
  <si>
    <t>Sangagiri</t>
  </si>
  <si>
    <t>Sujith Subramaniam - Namakkal</t>
  </si>
  <si>
    <t>Sujeeth</t>
  </si>
  <si>
    <t>https://drive.google.com/drive/folders/1hm1yMub2QK2yIji7mBBLYxNX4Oubi69Y</t>
  </si>
  <si>
    <t>11.12.2021</t>
  </si>
  <si>
    <t>Bharani - Vellakovil</t>
  </si>
  <si>
    <t>Bharani</t>
  </si>
  <si>
    <t xml:space="preserve">Vinoth-Kurumbapalayam </t>
  </si>
  <si>
    <t>Vinod</t>
  </si>
  <si>
    <t>Kurumambalayam</t>
  </si>
  <si>
    <t>6.1.2022</t>
  </si>
  <si>
    <t>Maduraiveeran</t>
  </si>
  <si>
    <t>https://drive.google.com/open?id=1nkB5vIArbDFQS2cNU1OYflQpTqZLquq7</t>
  </si>
  <si>
    <t>7.1.2022</t>
  </si>
  <si>
    <t>Ramesh - Tiruppur</t>
  </si>
  <si>
    <t>Ramesh</t>
  </si>
  <si>
    <t>3.2.2022</t>
  </si>
  <si>
    <t>Ar.Gowtham</t>
  </si>
  <si>
    <t>Gowtham</t>
  </si>
  <si>
    <t>9.2.2022</t>
  </si>
  <si>
    <t>Arjun Subramaniam</t>
  </si>
  <si>
    <t>Arjun</t>
  </si>
  <si>
    <t>22.2.2022</t>
  </si>
  <si>
    <t>Balachandar</t>
  </si>
  <si>
    <t>Balachander</t>
  </si>
  <si>
    <t>Neelambur</t>
  </si>
  <si>
    <t>4.3.2022</t>
  </si>
  <si>
    <t>Murali Repose</t>
  </si>
  <si>
    <t>Murali</t>
  </si>
  <si>
    <t>Murali Pridac</t>
  </si>
  <si>
    <t>Shreyas Health Care</t>
  </si>
  <si>
    <t>Shreyas</t>
  </si>
  <si>
    <t>shreyas</t>
  </si>
  <si>
    <t>15.3.2022</t>
  </si>
  <si>
    <t>Prem Periyasami - Karur</t>
  </si>
  <si>
    <t>Prem Periyasamy</t>
  </si>
  <si>
    <t>16.3.2022</t>
  </si>
  <si>
    <t>Hitech Systems</t>
  </si>
  <si>
    <t>Hitech</t>
  </si>
  <si>
    <t>Thottipalayam</t>
  </si>
  <si>
    <t>Nikhil-Hawker Architect</t>
  </si>
  <si>
    <t>Completed - HOD to be given</t>
  </si>
  <si>
    <t>Daksha-Vadavalli</t>
  </si>
  <si>
    <t>Daksha</t>
  </si>
  <si>
    <t>Mr.Ashvinkumar</t>
  </si>
  <si>
    <t>Ashvin</t>
  </si>
  <si>
    <t>https://drive.google.com/open?id=1yrcANkYb2vBprQ2kZqrQEL9fKrSct9W9</t>
  </si>
  <si>
    <t>25.6.2022</t>
  </si>
  <si>
    <t>Subramaniam - Namakkal</t>
  </si>
  <si>
    <t>Subramaniam</t>
  </si>
  <si>
    <t>Except SS All materials ready</t>
  </si>
  <si>
    <t>Cloud kitchen</t>
  </si>
  <si>
    <t>Butterquennel</t>
  </si>
  <si>
    <t>Coddisia</t>
  </si>
  <si>
    <t>11.7.2022</t>
  </si>
  <si>
    <t>Vadivel</t>
  </si>
  <si>
    <t>Villa5</t>
  </si>
  <si>
    <t>Villa 5</t>
  </si>
  <si>
    <t>13.7.2022</t>
  </si>
  <si>
    <t>Agni-Kalapatti</t>
  </si>
  <si>
    <t>Agni</t>
  </si>
  <si>
    <t>Agni Kalapatti</t>
  </si>
  <si>
    <t>23.7.2022</t>
  </si>
  <si>
    <t>Sakthivel</t>
  </si>
  <si>
    <t xml:space="preserve">Sakthivel </t>
  </si>
  <si>
    <t>23.8.2022</t>
  </si>
  <si>
    <t>Sundararaj - Kowndampalayam</t>
  </si>
  <si>
    <t>Sundararaj</t>
  </si>
  <si>
    <t>Kavundampalayam</t>
  </si>
  <si>
    <t>6.9.2022</t>
  </si>
  <si>
    <t>Hemanth</t>
  </si>
  <si>
    <t>24.9.2022</t>
  </si>
  <si>
    <t>Genovia Technology</t>
  </si>
  <si>
    <t>Genova</t>
  </si>
  <si>
    <t>1.10.2022</t>
  </si>
  <si>
    <t>Manivel Sellamuthu</t>
  </si>
  <si>
    <t>Manivel</t>
  </si>
  <si>
    <t>Dr. Venkateswaran</t>
  </si>
  <si>
    <t>Venkateswaran</t>
  </si>
  <si>
    <t>11.10.2022</t>
  </si>
  <si>
    <t>Joshy Paul</t>
  </si>
  <si>
    <t>Joshy</t>
  </si>
  <si>
    <t>31.10.2022</t>
  </si>
  <si>
    <t>Srithar - Anthiyur</t>
  </si>
  <si>
    <t>Srithar</t>
  </si>
  <si>
    <t>Anthiyur</t>
  </si>
  <si>
    <t>https://drive.google.com/open?id=1yOc_reuk7ttd886Dio9nXAEizcSpBCRL</t>
  </si>
  <si>
    <t>Bhalaji Namakkal</t>
  </si>
  <si>
    <t>Bhalajhi</t>
  </si>
  <si>
    <t>21.11.2022</t>
  </si>
  <si>
    <t>Prabhu Ganapathy</t>
  </si>
  <si>
    <t>8.12.2022</t>
  </si>
  <si>
    <t>Bala-Ramanathapuram</t>
  </si>
  <si>
    <t>Ramanathapuram</t>
  </si>
  <si>
    <t>Bala</t>
  </si>
  <si>
    <t>30.1.2023</t>
  </si>
  <si>
    <t>CR Garments-Mr. Murugesh</t>
  </si>
  <si>
    <t>Murugesh</t>
  </si>
  <si>
    <t>CR Garments</t>
  </si>
  <si>
    <t>HOD</t>
  </si>
  <si>
    <t>SNV Holdings (Nilgiris)</t>
  </si>
  <si>
    <t>Nilgiris</t>
  </si>
  <si>
    <t>installation completed</t>
  </si>
  <si>
    <t>Hotel Ashwin Tower</t>
  </si>
  <si>
    <t>Mohan</t>
  </si>
  <si>
    <t>Jaishangar - Madhurai</t>
  </si>
  <si>
    <t>Jaishankar</t>
  </si>
  <si>
    <t>Thirumangalam,  Madurai</t>
  </si>
  <si>
    <t>CVS</t>
  </si>
  <si>
    <t>Aravindan</t>
  </si>
  <si>
    <t>Malumichampatty</t>
  </si>
  <si>
    <t>Ar. Arvindan</t>
  </si>
  <si>
    <t>Vinayagar Temple</t>
  </si>
  <si>
    <t>Vinayagar</t>
  </si>
  <si>
    <t>Sirumugai</t>
  </si>
  <si>
    <t>Delivered only material ,</t>
  </si>
  <si>
    <t>Ujwal Garg-Cotton City</t>
  </si>
  <si>
    <t>Ujwal</t>
  </si>
  <si>
    <t>Cotton City</t>
  </si>
  <si>
    <t>Ujjwal Garg</t>
  </si>
  <si>
    <t xml:space="preserve">Completed. </t>
  </si>
  <si>
    <t>Kandhan Knits</t>
  </si>
  <si>
    <t>Babu Farm House</t>
  </si>
  <si>
    <t>Babu</t>
  </si>
  <si>
    <t>Ranjith-Sirumugai</t>
  </si>
  <si>
    <t>Ranjith</t>
  </si>
  <si>
    <t xml:space="preserve">installation pending : camera - 2 Nos. </t>
  </si>
  <si>
    <t>Vadivel Villa 5 (Sakthithara)</t>
  </si>
  <si>
    <t>Shankit Bafna</t>
  </si>
  <si>
    <t>Shankit</t>
  </si>
  <si>
    <t>Yuga Murthy</t>
  </si>
  <si>
    <t>Yuga</t>
  </si>
  <si>
    <t>Marudhamalai</t>
  </si>
  <si>
    <t xml:space="preserve">Pending SIm Card </t>
  </si>
  <si>
    <t>Gunashekar-Kalapatti</t>
  </si>
  <si>
    <t>Gunashekar</t>
  </si>
  <si>
    <t>20.7.2023</t>
  </si>
  <si>
    <t>Niranjani</t>
  </si>
  <si>
    <t>14.7.2023</t>
  </si>
  <si>
    <t>Varun</t>
  </si>
  <si>
    <t>Diamond City</t>
  </si>
  <si>
    <t>Removed speakers, Sub woofer and hub</t>
  </si>
  <si>
    <t>12.9.2023</t>
  </si>
  <si>
    <t>Moorthy-Vellakovil</t>
  </si>
  <si>
    <t>Murthy</t>
  </si>
  <si>
    <t>HOD &amp; GSM Activation</t>
  </si>
  <si>
    <t>Sivakumar-Beauty Wares</t>
  </si>
  <si>
    <t>Sivakumar</t>
  </si>
  <si>
    <t>Navindia</t>
  </si>
  <si>
    <t>Demo</t>
  </si>
  <si>
    <t>Suresh Codissia</t>
  </si>
  <si>
    <t>Hemamalini Sridhar</t>
  </si>
  <si>
    <t>Hemamalini</t>
  </si>
  <si>
    <t>KK Pudur</t>
  </si>
  <si>
    <t>Babu-salem</t>
  </si>
  <si>
    <t>Babu Office</t>
  </si>
  <si>
    <t>Babu office</t>
  </si>
  <si>
    <t>Completed /HOD to be given</t>
  </si>
  <si>
    <t>Gobi-Erode</t>
  </si>
  <si>
    <t>Gobi</t>
  </si>
  <si>
    <t>Mr.Mahender Mandradiar</t>
  </si>
  <si>
    <t>Mahen Mandradiar</t>
  </si>
  <si>
    <t>Mahen</t>
  </si>
  <si>
    <t>https://drive.google.com/open?id=1fYkoHkah_o3U83Li_-8FO52Hw7kzaOFF</t>
  </si>
  <si>
    <t xml:space="preserve">Completed  </t>
  </si>
  <si>
    <t>Agni Steel Farm House</t>
  </si>
  <si>
    <t>Kugalur</t>
  </si>
  <si>
    <t>Roller shutter -3 Nos. Dimmer 4 Nos., Relay 5 Nos.</t>
  </si>
  <si>
    <t>Srinivasan, Salem</t>
  </si>
  <si>
    <t>17.2.2024</t>
  </si>
  <si>
    <t>Mohan Vadavalli</t>
  </si>
  <si>
    <t>Ramprakash</t>
  </si>
  <si>
    <t>Sungam</t>
  </si>
  <si>
    <t>HOD given</t>
  </si>
  <si>
    <t>2.3.2024</t>
  </si>
  <si>
    <t>12.3.2024</t>
  </si>
  <si>
    <t>Shobika Impex</t>
  </si>
  <si>
    <t>Shobika</t>
  </si>
  <si>
    <t>23.12.2023</t>
  </si>
  <si>
    <t>Malarvizhi-Namakkal</t>
  </si>
  <si>
    <t>Namakal</t>
  </si>
  <si>
    <t>Malarvizhi</t>
  </si>
  <si>
    <t>7.3.2024</t>
  </si>
  <si>
    <t>Prem - Pallipalayam</t>
  </si>
  <si>
    <t>Prem</t>
  </si>
  <si>
    <t>https://drive.google.com/drive/folders/1o4leINyQNLQJmRf3u2hqTDGmIJRSllfn</t>
  </si>
  <si>
    <t>Pending 3 Door sensors Wireless</t>
  </si>
  <si>
    <t>Wiring instruction given</t>
  </si>
  <si>
    <t>Gazebo, salem</t>
  </si>
  <si>
    <t>Gazebo</t>
  </si>
  <si>
    <t>Gazbeo</t>
  </si>
  <si>
    <t>Sadhasivam</t>
  </si>
  <si>
    <t>Tatabad</t>
  </si>
  <si>
    <t>James-Tuticorin</t>
  </si>
  <si>
    <t>James</t>
  </si>
  <si>
    <t>Tuticorin</t>
  </si>
  <si>
    <t>Kumar</t>
  </si>
  <si>
    <t>Kannadasan</t>
  </si>
  <si>
    <t>Sanganoor</t>
  </si>
  <si>
    <t>IT World</t>
  </si>
  <si>
    <t>TRS Shanmugasundaram - Karamadai</t>
  </si>
  <si>
    <t>TR Shanmugam</t>
  </si>
  <si>
    <t>https://drive.google.com/drive/folders/106sLPE0Y6_ft3OfEGVKJSHe9P1W4RGlF</t>
  </si>
  <si>
    <t>Priya Dilesh</t>
  </si>
  <si>
    <t>Karthik Balasubramanian</t>
  </si>
  <si>
    <t>Mohan Daksha</t>
  </si>
  <si>
    <t>Anitha Kulanthairaj</t>
  </si>
  <si>
    <t xml:space="preserve">Completed </t>
  </si>
  <si>
    <t>Lakshman Narayanan-Sulur</t>
  </si>
  <si>
    <t>Lakshmi Narayanan</t>
  </si>
  <si>
    <t>Lakshman Narayanan</t>
  </si>
  <si>
    <t>Dr. Karthik (Vishnu ENT)</t>
  </si>
  <si>
    <t>Dr. Karthik (Vishnu)</t>
  </si>
  <si>
    <t>Dr.Karthik (Vishnu ENT)</t>
  </si>
  <si>
    <t>Sabari</t>
  </si>
  <si>
    <t>sabari</t>
  </si>
  <si>
    <t>Senthil Vadivu</t>
  </si>
  <si>
    <t>Able Tech</t>
  </si>
  <si>
    <t xml:space="preserve">Access Point Additional 1 </t>
  </si>
  <si>
    <t>Srinivasan-Selvapuram</t>
  </si>
  <si>
    <t>Selvapuram</t>
  </si>
  <si>
    <t>Srinivasan  Mandapam</t>
  </si>
  <si>
    <t>21.2.2024</t>
  </si>
  <si>
    <t>Tamilarasan</t>
  </si>
  <si>
    <t>Tamil</t>
  </si>
  <si>
    <t>Anand Builiders Salem</t>
  </si>
  <si>
    <t>Anand Builders</t>
  </si>
  <si>
    <t>Dr. Sivaraj</t>
  </si>
  <si>
    <t>Singanallur</t>
  </si>
  <si>
    <t>Vidhyadharan</t>
  </si>
  <si>
    <t>Demo pending</t>
  </si>
  <si>
    <t>Dhanalaxmi Sudheer</t>
  </si>
  <si>
    <t>Dhanalaxmi</t>
  </si>
  <si>
    <t>Eventide</t>
  </si>
  <si>
    <t>Chennai</t>
  </si>
  <si>
    <t>NavBalu Associates</t>
  </si>
  <si>
    <t>Balu</t>
  </si>
  <si>
    <t>100 ft.,road</t>
  </si>
  <si>
    <t>Lakshmi Narayan-Conoor</t>
  </si>
  <si>
    <t>conoor</t>
  </si>
  <si>
    <t>Sundaram Ooty</t>
  </si>
  <si>
    <t>Sundaram</t>
  </si>
  <si>
    <t>Ooty</t>
  </si>
  <si>
    <t>Karunanidhi Construction, SB Colony</t>
  </si>
  <si>
    <t>Karunanidhi</t>
  </si>
  <si>
    <t>Karunanidhi construction</t>
  </si>
  <si>
    <t>Vijayaram Balasundaram</t>
  </si>
  <si>
    <t>Vijayaram</t>
  </si>
  <si>
    <t>Palanichami</t>
  </si>
  <si>
    <t>Raja Palanichamy</t>
  </si>
  <si>
    <t>Saranaya Ranjith</t>
  </si>
  <si>
    <t>Saranaya</t>
  </si>
  <si>
    <t>Thangam Hospital - Namakkal</t>
  </si>
  <si>
    <t>Thangam B</t>
  </si>
  <si>
    <t>Thangam B Block</t>
  </si>
  <si>
    <t xml:space="preserve">Senthilnathan - Cotton City </t>
  </si>
  <si>
    <t>Senthilnathan</t>
  </si>
  <si>
    <t>Vellakinar</t>
  </si>
  <si>
    <t>Kartheeswaran - Tirupur</t>
  </si>
  <si>
    <t>Kartheeswaran</t>
  </si>
  <si>
    <t>Final payment to receive</t>
  </si>
  <si>
    <t>Nirmal - Salem</t>
  </si>
  <si>
    <t>Nirmal</t>
  </si>
  <si>
    <t>https://drive.google.com/open?id=1UiQShX0Rv1hOTbxX7kI7fkcmqJ0ShcID</t>
  </si>
  <si>
    <t>Dr. Sumaya</t>
  </si>
  <si>
    <t>Sumaya</t>
  </si>
  <si>
    <t>10.3.2024</t>
  </si>
  <si>
    <t>Suganthi</t>
  </si>
  <si>
    <t>Gobichettipalayam</t>
  </si>
  <si>
    <t>Suresh, Vellanampatti</t>
  </si>
  <si>
    <t>Vellanampatti</t>
  </si>
  <si>
    <t>Haaran Automation</t>
  </si>
  <si>
    <t>100 ft Road</t>
  </si>
  <si>
    <t>Overall site status</t>
  </si>
  <si>
    <t>Count</t>
  </si>
  <si>
    <t>%</t>
  </si>
  <si>
    <t>Material status</t>
  </si>
  <si>
    <t>Visti No.</t>
  </si>
  <si>
    <t>IR No.</t>
  </si>
  <si>
    <t>Date</t>
  </si>
  <si>
    <t>Site</t>
  </si>
  <si>
    <t>21.2.2026</t>
  </si>
  <si>
    <t>1st site visit</t>
  </si>
  <si>
    <t>Satheesh &amp; Tharun</t>
  </si>
  <si>
    <t>Location</t>
  </si>
  <si>
    <t>Position marked - I</t>
  </si>
  <si>
    <t>23.2.2026</t>
  </si>
  <si>
    <t>Site meeting</t>
  </si>
  <si>
    <t xml:space="preserve">Satheesh </t>
  </si>
  <si>
    <t>GPS Coordinates</t>
  </si>
  <si>
    <t>Piping done - C</t>
  </si>
  <si>
    <t>Architect</t>
  </si>
  <si>
    <t>Wiring done - C</t>
  </si>
  <si>
    <t>Site Supervisor</t>
  </si>
  <si>
    <t>Wiring - Checked Ok - I</t>
  </si>
  <si>
    <t>Electrician</t>
  </si>
  <si>
    <t>Wiring rework reqd - C</t>
  </si>
  <si>
    <t>Electrical Contractor</t>
  </si>
  <si>
    <t>Provision not provided - C</t>
  </si>
  <si>
    <t>Billing contact</t>
  </si>
  <si>
    <t>Position to be changed - C</t>
  </si>
  <si>
    <t>Carpenter</t>
  </si>
  <si>
    <t>Installed - working</t>
  </si>
  <si>
    <t>Civil Supervisor</t>
  </si>
  <si>
    <t>Installed - To activate - I</t>
  </si>
  <si>
    <t>G-Drive Link</t>
  </si>
  <si>
    <t>Installed - Not working - IC</t>
  </si>
  <si>
    <t>Mail id</t>
  </si>
  <si>
    <t>Door Ready - C</t>
  </si>
  <si>
    <t>Site Engineer</t>
  </si>
  <si>
    <t>Door Not Ready - I</t>
  </si>
  <si>
    <t>Serial No.</t>
  </si>
  <si>
    <t>Sale Price</t>
  </si>
  <si>
    <t>Installation charge</t>
  </si>
  <si>
    <t>Drawing Ref No.</t>
  </si>
  <si>
    <t>Site status</t>
  </si>
  <si>
    <t>&lt;--Date</t>
  </si>
  <si>
    <t>Prop/Addl</t>
  </si>
  <si>
    <t>Material</t>
  </si>
  <si>
    <t>&lt;-- Date</t>
  </si>
  <si>
    <t>Client</t>
  </si>
  <si>
    <t>Inka</t>
  </si>
  <si>
    <t>Comments</t>
  </si>
  <si>
    <t>SR Nos (If multiple - add all)</t>
  </si>
  <si>
    <t xml:space="preserve">DC </t>
  </si>
  <si>
    <t>Mrs. Kavitha</t>
  </si>
  <si>
    <t>15.2.2026</t>
  </si>
  <si>
    <t>https://www.google.com/maps?q=13.0039654,77.7405749&amp;z=17&amp;hl=en</t>
  </si>
  <si>
    <t>Vnktsa Elctr New</t>
  </si>
  <si>
    <t>91770 92700</t>
  </si>
  <si>
    <t>Prama Hikivision</t>
  </si>
  <si>
    <t>4 MP Bullet IP Camera Colour - Prama Hikvision</t>
  </si>
  <si>
    <t>PT-NC140D3LIU- D1</t>
  </si>
  <si>
    <t>Prop</t>
  </si>
  <si>
    <t xml:space="preserve">1st site visit </t>
  </si>
  <si>
    <t>Hikvision</t>
  </si>
  <si>
    <t>16 channel NVR (K2) - Hikvision</t>
  </si>
  <si>
    <t>DS-7616NI-K2</t>
  </si>
  <si>
    <t>Toshiba</t>
  </si>
  <si>
    <t>4 TB Hard Disk - Toshiba</t>
  </si>
  <si>
    <t>AVHDDS300</t>
  </si>
  <si>
    <t>TP Link</t>
  </si>
  <si>
    <t>8 Port POE Switch (Gigabit) 2 Uplink SFP - TP Link</t>
  </si>
  <si>
    <t>TL-SG2210P</t>
  </si>
  <si>
    <t>Camera Accessories</t>
  </si>
  <si>
    <t>Security system</t>
  </si>
  <si>
    <t>Hikvision - Control Panel Hybrid</t>
  </si>
  <si>
    <t>DS-PHA64-LP(B)</t>
  </si>
  <si>
    <t>Hikvision - GSM module</t>
  </si>
  <si>
    <t>DS-PM2-S</t>
  </si>
  <si>
    <t>Hikvision IP Module</t>
  </si>
  <si>
    <t>IP Module</t>
  </si>
  <si>
    <t>Hikvision - Wired LCD Keypad</t>
  </si>
  <si>
    <t>DS-PICI-LRT-HWB</t>
  </si>
  <si>
    <t>Hikvision Door Sensor</t>
  </si>
  <si>
    <t>DS-PD1-MC-WWS(H)</t>
  </si>
  <si>
    <t>DSC</t>
  </si>
  <si>
    <t>Glass Break Detector Wired (Digital)</t>
  </si>
  <si>
    <t>LC-105-DGB</t>
  </si>
  <si>
    <t>Hikivision</t>
  </si>
  <si>
    <t>Hikvision - Wired Siren</t>
  </si>
  <si>
    <t>DS 109</t>
  </si>
  <si>
    <t>Battery Backup</t>
  </si>
  <si>
    <t>12V-7amp</t>
  </si>
  <si>
    <t>Video Door Phone Calling System</t>
  </si>
  <si>
    <t>VDP Outdoor Camera - Hikvision</t>
  </si>
  <si>
    <t>DS-KD8003-IME1/Surface</t>
  </si>
  <si>
    <t>VDP Indoor Monitor - Hikvision</t>
  </si>
  <si>
    <t>DS-KH6320-WTE1</t>
  </si>
  <si>
    <t>Wifi Access Point - TP Link</t>
  </si>
  <si>
    <t>Access Point EAP 265 - TP Link</t>
  </si>
  <si>
    <t>EAP 265</t>
  </si>
  <si>
    <t>4 Port POE Switch - Hikvision</t>
  </si>
  <si>
    <t>DS-3E0105P-E/M</t>
  </si>
  <si>
    <t>Eglu</t>
  </si>
  <si>
    <t>In-Wall Switch 3S - Eg</t>
  </si>
  <si>
    <t>EGIW04R</t>
  </si>
  <si>
    <t>IR &amp; Av Control E</t>
  </si>
  <si>
    <t>EIR</t>
  </si>
  <si>
    <t>Automation Hub</t>
  </si>
  <si>
    <t>EGLU</t>
  </si>
  <si>
    <t>Mrs.Chandrika Vittel</t>
  </si>
  <si>
    <t>IR No.53</t>
  </si>
  <si>
    <t>8.12.2025</t>
  </si>
  <si>
    <t>CP Plus</t>
  </si>
  <si>
    <t>4 Mp Bullet IP Camera Colour/InbuiltMic -CP PLUS</t>
  </si>
  <si>
    <t>CP-UNC-TA41PL3C-D-LQ-0360</t>
  </si>
  <si>
    <t>4 MP DOME CAMERA -CP PLUS</t>
  </si>
  <si>
    <t>CP-UNC-DA41L3C-D-LQ-60</t>
  </si>
  <si>
    <t>16 Channel NVR (2 Sata) - CP Plus</t>
  </si>
  <si>
    <t>CP-UNR-4K2162/V2</t>
  </si>
  <si>
    <t>16 Port POE Gigabit Switch (TL-SG1218MPE) - TP Link</t>
  </si>
  <si>
    <t>TL-SG1218MPE</t>
  </si>
  <si>
    <t>8 TB Hard Disk - WD</t>
  </si>
  <si>
    <t>NIL</t>
  </si>
  <si>
    <t>Mr.Prithivi</t>
  </si>
  <si>
    <t>IR No.1448</t>
  </si>
  <si>
    <t>1.12.2025</t>
  </si>
  <si>
    <t>KNX</t>
  </si>
  <si>
    <t>KNX Power Supply 640mA</t>
  </si>
  <si>
    <t>Mr.Shruthinith</t>
  </si>
  <si>
    <t>IR No.1473</t>
  </si>
  <si>
    <t>30.1.2026</t>
  </si>
  <si>
    <t>Mr.Shanmugam</t>
  </si>
  <si>
    <t>4 MP Bullet IP Camera (3043GO-I) - Hikvision</t>
  </si>
  <si>
    <t>DS - 2CD1043G0-I - 4mm</t>
  </si>
  <si>
    <t>Wifi</t>
  </si>
  <si>
    <t>Access Point EAP245 - TP Link</t>
  </si>
  <si>
    <t>EAP245</t>
  </si>
  <si>
    <t>Video Door Phone System - Hikvision</t>
  </si>
  <si>
    <t>4 port POE Gigabit Switch - TP Link</t>
  </si>
  <si>
    <t>TL-SF1008PG</t>
  </si>
  <si>
    <t>Security Alarm System - DSC TYCO</t>
  </si>
  <si>
    <t>DSC Hybrid - Control Panel</t>
  </si>
  <si>
    <t>HS2032NKCE</t>
  </si>
  <si>
    <t>DSC - LCD Keypad Kit</t>
  </si>
  <si>
    <t>HS2LCDS</t>
  </si>
  <si>
    <t>DSC - Power Supply (220V CE Transformer)</t>
  </si>
  <si>
    <t>220-16.5V TRF</t>
  </si>
  <si>
    <t>Door Sensor (Mag) - Wired</t>
  </si>
  <si>
    <t>SEC-MSC</t>
  </si>
  <si>
    <t>DSC - Wired Vibration/Shock Sensor</t>
  </si>
  <si>
    <t>SS-102</t>
  </si>
  <si>
    <t>Digital PIR Pet Immune Motion Detector with Wall Mount Bracket</t>
  </si>
  <si>
    <t>LC200</t>
  </si>
  <si>
    <t>DSC - IP Module</t>
  </si>
  <si>
    <t>TL280E</t>
  </si>
  <si>
    <t>Siren 15W</t>
  </si>
  <si>
    <t>SD15W</t>
  </si>
  <si>
    <t>Mr.Christopher</t>
  </si>
  <si>
    <t>Mr.Sarathi (Dreamstyle interiors)</t>
  </si>
  <si>
    <t>Mr.Mansoor</t>
  </si>
  <si>
    <t>Prama Hikvision</t>
  </si>
  <si>
    <t>Securico</t>
  </si>
  <si>
    <t>24V</t>
  </si>
  <si>
    <t>Schneider</t>
  </si>
  <si>
    <t>Schneider IP Interface</t>
  </si>
  <si>
    <t>MTN6502-0105</t>
  </si>
  <si>
    <t>Lumi</t>
  </si>
  <si>
    <t>Lumi 12 Channel KNX Actuator with manual On-Off</t>
  </si>
  <si>
    <t>20A * 12</t>
  </si>
  <si>
    <t>Lumi 6 Button KNX Tactile Keypads</t>
  </si>
  <si>
    <t>LUMIKNX6T</t>
  </si>
  <si>
    <t>Lumi 4 inch KNX Display</t>
  </si>
  <si>
    <t>4 Inch</t>
  </si>
  <si>
    <t>Sensinova</t>
  </si>
  <si>
    <t>Basic Motion HF Microwave Sensor - Ceiling mount</t>
  </si>
  <si>
    <t>SN-MW700C</t>
  </si>
  <si>
    <t>Lumi Home Pro Gateway</t>
  </si>
  <si>
    <t>Networking</t>
  </si>
  <si>
    <t>Matrix</t>
  </si>
  <si>
    <t>IPBX with 4 CO and 2 Single Line &amp; 50 IP</t>
  </si>
  <si>
    <t>NENXIP50</t>
  </si>
  <si>
    <t>IP Phone (SIP One Touch) - R51P</t>
  </si>
  <si>
    <t>OTP-AP-R51P</t>
  </si>
  <si>
    <t>Mr.Prabhakaran</t>
  </si>
  <si>
    <t>Ottanchaittram</t>
  </si>
  <si>
    <t>IR No.174</t>
  </si>
  <si>
    <t>8.11.2025</t>
  </si>
  <si>
    <t>Mr.Jodheeswaran</t>
  </si>
  <si>
    <t>4 MP Bullet IP Camera - CP Plus</t>
  </si>
  <si>
    <t>CP-UNC-TA41L3C-</t>
  </si>
  <si>
    <t>4 MP Dome IP Camera - CP Plus</t>
  </si>
  <si>
    <t>CP-UNC-DA41PL3C</t>
  </si>
  <si>
    <t>16 Channel NVR - CP Plus</t>
  </si>
  <si>
    <t>CP-UNR4K- 4162-V2</t>
  </si>
  <si>
    <t xml:space="preserve"> DSC TYCO</t>
  </si>
  <si>
    <t>HUB PLUS</t>
  </si>
  <si>
    <t>VDP</t>
  </si>
  <si>
    <t>WIFI Access Point - TP Link</t>
  </si>
  <si>
    <t>16 Port POE Gigabit Switch (TLSG1218MPE) - TP Link</t>
  </si>
  <si>
    <t>TLSG1218MPE</t>
  </si>
  <si>
    <t>Gate Automation</t>
  </si>
  <si>
    <t>Autozone</t>
  </si>
  <si>
    <t>Sliding Gate Operator 600 Kg 24V AC KIT</t>
  </si>
  <si>
    <t>AZSL100A/KIT</t>
  </si>
  <si>
    <t>Gate Rack</t>
  </si>
  <si>
    <t>AZ 9mm</t>
  </si>
  <si>
    <t>Cat 6 Cable - Netfox
2 coil x305 m(yellow and blue) 2 boxes</t>
  </si>
  <si>
    <t>10.11.2025</t>
  </si>
  <si>
    <t>Karunanidhi Construction</t>
  </si>
  <si>
    <t>Mrs. Thrisha</t>
  </si>
  <si>
    <t>7.11.2025</t>
  </si>
  <si>
    <t>installation</t>
  </si>
  <si>
    <t>sakthi &amp; Kumaraguru</t>
  </si>
  <si>
    <t>Mr. Boobesh viswanathan</t>
  </si>
  <si>
    <t>CP-UNC-TB41L3-MDS</t>
  </si>
  <si>
    <t>5.11.2025</t>
  </si>
  <si>
    <t>4 Channal NVR - CP Plus / 1 Sata</t>
  </si>
  <si>
    <t>CP-UNR-104F1</t>
  </si>
  <si>
    <t>2U RACK-CP PLUS</t>
  </si>
  <si>
    <t>RK4535VW-2U</t>
  </si>
  <si>
    <t>Addl</t>
  </si>
  <si>
    <t>3 Module Plate (4x4G Wood Sheet)</t>
  </si>
  <si>
    <t>4X4 G</t>
  </si>
  <si>
    <t>Race Course Apartment - Mr. Vengateswaran</t>
  </si>
  <si>
    <t>14.10.2025</t>
  </si>
  <si>
    <t>15.10.2025</t>
  </si>
  <si>
    <t>Ar. Neeraj Sivakumar</t>
  </si>
  <si>
    <t>4 MP WIFI WIRELESS CAMERA -CP PLUS</t>
  </si>
  <si>
    <t>CP-V41A</t>
  </si>
  <si>
    <t>Sandisk</t>
  </si>
  <si>
    <t>Memory Card 256GB - Sandisk</t>
  </si>
  <si>
    <t>256 GB</t>
  </si>
  <si>
    <t>VDP Indoor Monitor- Hikvision</t>
  </si>
  <si>
    <t>WIRELESS-Q41041931</t>
  </si>
  <si>
    <t>WIRELESS-GC3153630</t>
  </si>
  <si>
    <t>DS-KD6113</t>
  </si>
  <si>
    <t>224B152004485</t>
  </si>
  <si>
    <t>11.11.2025</t>
  </si>
  <si>
    <t>Cat 6 Cable - Netfox-7mts</t>
  </si>
  <si>
    <t>Mr. Naveen</t>
  </si>
  <si>
    <t>IR No.206</t>
  </si>
  <si>
    <t>3.7.2025</t>
  </si>
  <si>
    <t>IR No.231</t>
  </si>
  <si>
    <t>10.7.2025</t>
  </si>
  <si>
    <t>IR No.236</t>
  </si>
  <si>
    <t>21.7.2025</t>
  </si>
  <si>
    <t>IR No.1446</t>
  </si>
  <si>
    <t>25.7.2025</t>
  </si>
  <si>
    <t>Prama</t>
  </si>
  <si>
    <t>4 Mp Bullet IP Camera Colour/InbuiltMic - Prama</t>
  </si>
  <si>
    <t>PT-NC140D3LIU(D2)</t>
  </si>
  <si>
    <t>16 Channel NVR (K2) - Prama Hikvision</t>
  </si>
  <si>
    <t>PT-NRAS2A16-K2</t>
  </si>
  <si>
    <t>Netfox</t>
  </si>
  <si>
    <t>Cat 6 Jack - Netfox-35 nos.</t>
  </si>
  <si>
    <t>RJ-45</t>
  </si>
  <si>
    <t>Glass Break Detector Wired (Vibration Sensor)</t>
  </si>
  <si>
    <t>AC101</t>
  </si>
  <si>
    <t>Accessories</t>
  </si>
  <si>
    <t>Vedio Door Phone - Hikvision</t>
  </si>
  <si>
    <t>8 Port Switch (Gigabit) - TP Link</t>
  </si>
  <si>
    <t>TL-SG2008D</t>
  </si>
  <si>
    <t>Neon</t>
  </si>
  <si>
    <t>Neon 8 Switch 1 Fan Touch Panel</t>
  </si>
  <si>
    <t>NS-SIB080Y100</t>
  </si>
  <si>
    <t>100 ft road</t>
  </si>
  <si>
    <t>https://maps.app.goo.gl/fsNtNaE3TBK9fQcZ6?g_st=awb</t>
  </si>
  <si>
    <t>Hikvision - Control Panel AX Pro</t>
  </si>
  <si>
    <t>DS-PWA64 - AX Pro</t>
  </si>
  <si>
    <t>MD Room</t>
  </si>
  <si>
    <t>Hikvision - Wireless Dual Sensor (Door/Vibration)</t>
  </si>
  <si>
    <t>Q36721906</t>
  </si>
  <si>
    <t>PDMCK-EG2-WB</t>
  </si>
  <si>
    <t>MD room inside</t>
  </si>
  <si>
    <t>Q36721882</t>
  </si>
  <si>
    <t>MD room outside</t>
  </si>
  <si>
    <t>Q41058404</t>
  </si>
  <si>
    <t>Work space window 1</t>
  </si>
  <si>
    <t>Wireless Magnetic Door Sensor - Hikvision</t>
  </si>
  <si>
    <t>Q39151332</t>
  </si>
  <si>
    <t>DS-PD1-MC-WWS</t>
  </si>
  <si>
    <t>Front entrance door</t>
  </si>
  <si>
    <t>Q39151335</t>
  </si>
  <si>
    <t>Back Exit door</t>
  </si>
  <si>
    <t>Q39151361</t>
  </si>
  <si>
    <t>Work space window 2</t>
  </si>
  <si>
    <t>Q39151362</t>
  </si>
  <si>
    <t>Work space window 3</t>
  </si>
  <si>
    <t>Q39151387</t>
  </si>
  <si>
    <t>Work space window entry</t>
  </si>
  <si>
    <t>Q39151364</t>
  </si>
  <si>
    <t>Work space window exit</t>
  </si>
  <si>
    <t>Key fob (Wireless )</t>
  </si>
  <si>
    <t>Q31168017</t>
  </si>
  <si>
    <t>WS4939</t>
  </si>
  <si>
    <t>Q31167996</t>
  </si>
  <si>
    <t>Wireless Siren - Hikvision</t>
  </si>
  <si>
    <t>Q40780281</t>
  </si>
  <si>
    <t>Wireless Siren</t>
  </si>
  <si>
    <t>Car parking</t>
  </si>
  <si>
    <t>Mr.Haseeb</t>
  </si>
  <si>
    <t>Prama Hivision</t>
  </si>
  <si>
    <t>4 MP Bullet IP Camera</t>
  </si>
  <si>
    <t>PT-NC140D3-IUF(D)</t>
  </si>
  <si>
    <t>1st site visit done</t>
  </si>
  <si>
    <t>4 MP Dome IP Camera Colour/InbuiltMic - Prama</t>
  </si>
  <si>
    <t>PT-NC143D3LIU(D2)</t>
  </si>
  <si>
    <t>16 Port POE Gigabit Switch (TL-SG1218MPE)</t>
  </si>
  <si>
    <t>64 Channel NVR - Hikvision</t>
  </si>
  <si>
    <t>7764ni-m4</t>
  </si>
  <si>
    <t>8 TB Hard Disk - Toshiba</t>
  </si>
  <si>
    <t>Nil</t>
  </si>
  <si>
    <t>Grandstream</t>
  </si>
  <si>
    <t>IPBX Gradstream UCM 6301</t>
  </si>
  <si>
    <t>UCM6301</t>
  </si>
  <si>
    <t>24 Port Switch (Gigabit) - TP Link</t>
  </si>
  <si>
    <t>SG3428D</t>
  </si>
  <si>
    <t>IP Phone (GRP2601) - Grand stream</t>
  </si>
  <si>
    <t>GRP2601</t>
  </si>
  <si>
    <t>IP Phone GRP2615</t>
  </si>
  <si>
    <t>GRP 2615</t>
  </si>
  <si>
    <t>TP Link Omada Cloud Controller</t>
  </si>
  <si>
    <t>OC200</t>
  </si>
  <si>
    <t>6 U Rack</t>
  </si>
  <si>
    <t>Attendance</t>
  </si>
  <si>
    <t xml:space="preserve">Hikvision </t>
  </si>
  <si>
    <t>Hikvision - Finger Print &amp; Face Recognition</t>
  </si>
  <si>
    <t>DS-K1T320MFWX</t>
  </si>
  <si>
    <t>Mr. Raghukumaran</t>
  </si>
  <si>
    <t>Manny Architects - Ar.Vimalraj</t>
  </si>
  <si>
    <t>Mr. Gokulnathan</t>
  </si>
  <si>
    <t>IR No.034</t>
  </si>
  <si>
    <t>14.7.2025</t>
  </si>
  <si>
    <t>11.2.2026</t>
  </si>
  <si>
    <t>Prework &amp; installation</t>
  </si>
  <si>
    <t>Kumaraguru &amp; Sateesh</t>
  </si>
  <si>
    <t>https://www.google.com/maps/place/10%C2%B059'20.9%22N+77%C2%B045'13.1%22E/@10.9891337,77.7510691,888m/data=!3m2!1e3!4b1!4m4!3m3!8m2!3d10.9891337!4d77.753644?hl=en&amp;entry=ttu&amp;g_ep=EgoyMDI1MDgxOS4wIKXMDSoASAFQAw%3D%3D</t>
  </si>
  <si>
    <t>14.2.2026</t>
  </si>
  <si>
    <t>Asok &amp; Satheesh</t>
  </si>
  <si>
    <t>IR No.87</t>
  </si>
  <si>
    <t>19.2.2026</t>
  </si>
  <si>
    <t>installation-Gate</t>
  </si>
  <si>
    <t>Mr. Deena Dhayalan</t>
  </si>
  <si>
    <t>Mr. Vignesh</t>
  </si>
  <si>
    <t>Parma Hikvision</t>
  </si>
  <si>
    <t>GK1872750</t>
  </si>
  <si>
    <t>9.2.2026</t>
  </si>
  <si>
    <t>GK1867074</t>
  </si>
  <si>
    <t>GK1869573</t>
  </si>
  <si>
    <t>GK1869449</t>
  </si>
  <si>
    <t>GK1872751</t>
  </si>
  <si>
    <t>GK1869556</t>
  </si>
  <si>
    <t>GK1869566</t>
  </si>
  <si>
    <t>Returned</t>
  </si>
  <si>
    <t>4 MP Varifocal Camera -Hikvision</t>
  </si>
  <si>
    <t>GQ2141597</t>
  </si>
  <si>
    <t>DS-2CD3641G2-LIZS</t>
  </si>
  <si>
    <t>13.2.2026</t>
  </si>
  <si>
    <t>GQ2141536</t>
  </si>
  <si>
    <t>GQ2141525</t>
  </si>
  <si>
    <t>FX4299619</t>
  </si>
  <si>
    <t>225A870000614</t>
  </si>
  <si>
    <t>75N3S0BSSRWL</t>
  </si>
  <si>
    <t>10.2.2026</t>
  </si>
  <si>
    <t>Q32572640</t>
  </si>
  <si>
    <t>PANIC SWITCH - HIKVISION</t>
  </si>
  <si>
    <t>Q33901108</t>
  </si>
  <si>
    <t>PHDSPB2</t>
  </si>
  <si>
    <t>Hikvision Wireless Keyfob</t>
  </si>
  <si>
    <t>Q32559380</t>
  </si>
  <si>
    <t>PKF1-WB</t>
  </si>
  <si>
    <t>Wireless Indoor Siren - Hikvision</t>
  </si>
  <si>
    <t>Q38312918</t>
  </si>
  <si>
    <t>DS-PS1-I-WB</t>
  </si>
  <si>
    <t>Wireless Outdoor Siren - Hikvision</t>
  </si>
  <si>
    <t>Q43136676</t>
  </si>
  <si>
    <t>DS-PS1-E-WB</t>
  </si>
  <si>
    <t>CAR CONTROL SMART TAG(GATE AUTOMATION)</t>
  </si>
  <si>
    <t>AZSTS18</t>
  </si>
  <si>
    <t>SMART TAG EXTERNAL RECEIVER( CAR CONTROL)</t>
  </si>
  <si>
    <t>AZER141</t>
  </si>
  <si>
    <t>WIFI-DIVICE APP CONTROL (GATE AUTOMATION)</t>
  </si>
  <si>
    <t xml:space="preserve">Sliding Gate Operator
CONTROL BOARD +BASE PLATE + SPRING LIMIT)+ 1 MTR RAC ( 9MM) - AZ
-9MM-4 NOS+ BOLT-PHOTOCELL AZ -PC10A- 1 PAIR+ IND - TRANSMITTER -
2NOS (AZ-T23B)
</t>
  </si>
  <si>
    <t>PVC (Hensel) Box</t>
  </si>
  <si>
    <t>25.8.2025</t>
  </si>
  <si>
    <t>Camera Stand Adjustable- 1 to 2 Feet</t>
  </si>
  <si>
    <t>Cat 6 Jack - Netfox - 40 Nos.</t>
  </si>
  <si>
    <t>GATE RACK</t>
  </si>
  <si>
    <t>AZ -9MM</t>
  </si>
  <si>
    <t>18.2.2026</t>
  </si>
  <si>
    <t>Dr. Rajesh</t>
  </si>
  <si>
    <t>IR No.211</t>
  </si>
  <si>
    <t>26.6.2025</t>
  </si>
  <si>
    <t>Eventide coffee shop</t>
  </si>
  <si>
    <t>IR No.27</t>
  </si>
  <si>
    <t>20.6.2025</t>
  </si>
  <si>
    <t>IR No.33</t>
  </si>
  <si>
    <t>8.7.2025</t>
  </si>
  <si>
    <t>cable checking</t>
  </si>
  <si>
    <t>30.7.2025</t>
  </si>
  <si>
    <t>Azhagar &amp; Kumaraguru</t>
  </si>
  <si>
    <t>Mr.Adithya</t>
  </si>
  <si>
    <t>8.8.2025</t>
  </si>
  <si>
    <t>Kavi electrician +1</t>
  </si>
  <si>
    <t>29.9.2025</t>
  </si>
  <si>
    <t xml:space="preserve">service </t>
  </si>
  <si>
    <t>Mr.John,Manager</t>
  </si>
  <si>
    <t>4 mp wifi outdoor camera -cp plus</t>
  </si>
  <si>
    <t>2503013202012607</t>
  </si>
  <si>
    <t>cpz43a</t>
  </si>
  <si>
    <t>24.7.2025</t>
  </si>
  <si>
    <t>2503013202016966</t>
  </si>
  <si>
    <t>2503013202012559</t>
  </si>
  <si>
    <t>2503013202012658</t>
  </si>
  <si>
    <t>2503013202015434</t>
  </si>
  <si>
    <t>Installed</t>
  </si>
  <si>
    <t>Cat 6 Jack - Netfox-30 Nos.</t>
  </si>
  <si>
    <t>Access Point Indoor EAP 610 - TP Link</t>
  </si>
  <si>
    <t>22475C2001182</t>
  </si>
  <si>
    <t>EAP 610 Indoor</t>
  </si>
  <si>
    <t>Wi Fi Range Extender (Re205) - TP Link</t>
  </si>
  <si>
    <t>RE205</t>
  </si>
  <si>
    <t>Mr. Prakash</t>
  </si>
  <si>
    <t>26.6.25</t>
  </si>
  <si>
    <t>IR No.14</t>
  </si>
  <si>
    <t>9.9.25</t>
  </si>
  <si>
    <t>Discussion with client and electrician reg security system</t>
  </si>
  <si>
    <t>4 MP Bullet IP Camera Colour</t>
  </si>
  <si>
    <t>PT-NC140D3-L(D)</t>
  </si>
  <si>
    <t>8 Channel NVR (2 Sata) -</t>
  </si>
  <si>
    <t>DS-7608NI-K2</t>
  </si>
  <si>
    <t>8 Port POE Switch (Gigabit) 2 Uplink SFP</t>
  </si>
  <si>
    <t>Hikvision - Wireless Zone Receiver/Expander (Hybrid Pro)</t>
  </si>
  <si>
    <t>DS-PM1-RT-HWB</t>
  </si>
  <si>
    <t>Wireless Glass Break Sensor</t>
  </si>
  <si>
    <t>WLS922L-433W</t>
  </si>
  <si>
    <t>Mr. Premkumaran</t>
  </si>
  <si>
    <t>IR No.1352</t>
  </si>
  <si>
    <t>30.5.2025</t>
  </si>
  <si>
    <t>Mr. Lokanath</t>
  </si>
  <si>
    <t>4 Mp Bullet IP Camera Colour/InbuiltMic</t>
  </si>
  <si>
    <t>GF</t>
  </si>
  <si>
    <t>A01C</t>
  </si>
  <si>
    <t>A02C</t>
  </si>
  <si>
    <t>A03C</t>
  </si>
  <si>
    <t>A04C</t>
  </si>
  <si>
    <t>A05C</t>
  </si>
  <si>
    <t>A06C</t>
  </si>
  <si>
    <t>FF</t>
  </si>
  <si>
    <t>A12C</t>
  </si>
  <si>
    <t>SF</t>
  </si>
  <si>
    <t>A15C</t>
  </si>
  <si>
    <t>16 channel NVR (K4) - Hikvision</t>
  </si>
  <si>
    <t>DS-7716NI-K4</t>
  </si>
  <si>
    <t>TP link</t>
  </si>
  <si>
    <t>2 TB Hard Disk - WD</t>
  </si>
  <si>
    <t>WDCWD022PURZ</t>
  </si>
  <si>
    <t>A11V</t>
  </si>
  <si>
    <t>A10V</t>
  </si>
  <si>
    <t>4 Port POE Switch</t>
  </si>
  <si>
    <t>A09AP</t>
  </si>
  <si>
    <t>A13AP</t>
  </si>
  <si>
    <t>A14AP</t>
  </si>
  <si>
    <t>A16AP</t>
  </si>
  <si>
    <t>In-Wall Switch (2S-DS) - Eg</t>
  </si>
  <si>
    <t>In wall 2S</t>
  </si>
  <si>
    <t>HUB PLUS -eGlu</t>
  </si>
  <si>
    <t>eglu</t>
  </si>
  <si>
    <t>Mr. Krishnakumar</t>
  </si>
  <si>
    <t>IR No.1511</t>
  </si>
  <si>
    <t>8.3.2025</t>
  </si>
  <si>
    <t>IR No.1354</t>
  </si>
  <si>
    <t>2.6.2025</t>
  </si>
  <si>
    <t>Cable checking</t>
  </si>
  <si>
    <t>IR No.1573</t>
  </si>
  <si>
    <t>7.6.2025</t>
  </si>
  <si>
    <t>To remove existing cameras</t>
  </si>
  <si>
    <t>Mr.Chella</t>
  </si>
  <si>
    <t xml:space="preserve">Camera </t>
  </si>
  <si>
    <t>A07C</t>
  </si>
  <si>
    <t>A08C</t>
  </si>
  <si>
    <t>A09C</t>
  </si>
  <si>
    <t>A10C`</t>
  </si>
  <si>
    <t>4 mp varifocal camera</t>
  </si>
  <si>
    <t>CP-UNC-TA41ZPL5-MD</t>
  </si>
  <si>
    <t>64 Channel NVR - Hikvision
4 Sata</t>
  </si>
  <si>
    <t>CP-UNR-4K5644-V2</t>
  </si>
  <si>
    <t>Wifi Access point</t>
  </si>
  <si>
    <t>Mr. Mahesh</t>
  </si>
  <si>
    <t>IR No.1515</t>
  </si>
  <si>
    <t>16.5.2025</t>
  </si>
  <si>
    <t>Mr.Alwin</t>
  </si>
  <si>
    <t>Security Alarm System - Hikvision</t>
  </si>
  <si>
    <t>Hikvision - Control Panel Wired Hybrid</t>
  </si>
  <si>
    <t>Hikvision LCD Keypad</t>
  </si>
  <si>
    <t>LCD</t>
  </si>
  <si>
    <t>Power Supply</t>
  </si>
  <si>
    <t>IR No.1552</t>
  </si>
  <si>
    <t>23.4.2025</t>
  </si>
  <si>
    <t>https://www.google.com/maps/place/11%C2%B008'33.6%22N+77%C2%B002'25.9%22E/@11.1426611,77.0379524,17z/data=!3m1!4b1!4m4!3m3!8m2!3d11.1426611!4d77.0405273?hl=en&amp;entry=ttu&amp;g_ep=EgoyMDI1MDUwNy4wIKXMDSoASAFQAw%3D%3D</t>
  </si>
  <si>
    <t>Mr. Sultan</t>
  </si>
  <si>
    <t>Mrs. Malarvizhi (New Lodge)</t>
  </si>
  <si>
    <t>Mr. Udhaykumar</t>
  </si>
  <si>
    <t>4 MP Bullet IP Camera - Prama Hivision</t>
  </si>
  <si>
    <t>4 MP Dome IP Camera Colour- Prama</t>
  </si>
  <si>
    <t>PT-NC143D3-LIU(D2)</t>
  </si>
  <si>
    <t>32 Channel NVR Acuscence (K2) - Hikvision</t>
  </si>
  <si>
    <t>7632NXI-K2</t>
  </si>
  <si>
    <t>24 Port POE Switch (SG2428P) - TPlink</t>
  </si>
  <si>
    <t>SG2428P</t>
  </si>
  <si>
    <t>8 TB Hard Disk</t>
  </si>
  <si>
    <t xml:space="preserve">EAP245 </t>
  </si>
  <si>
    <t>AUDIO/ SYSTEMS</t>
  </si>
  <si>
    <t>Amplifier Beta3 BA160P</t>
  </si>
  <si>
    <t>BA160P</t>
  </si>
  <si>
    <t>JBL</t>
  </si>
  <si>
    <t>Ceiling Speakers - JBL</t>
  </si>
  <si>
    <t>JBL 8124</t>
  </si>
  <si>
    <t>security system</t>
  </si>
  <si>
    <t>Ravel</t>
  </si>
  <si>
    <t>Ravel Fire Panel</t>
  </si>
  <si>
    <t>REFRE2558</t>
  </si>
  <si>
    <t>Ravel Smoke Detector</t>
  </si>
  <si>
    <t>REFRE3262SL</t>
  </si>
  <si>
    <t>Smoke Response Indicator</t>
  </si>
  <si>
    <t>REFRERIP</t>
  </si>
  <si>
    <t>Mr. Palanichamy</t>
  </si>
  <si>
    <t>98942 69494</t>
  </si>
  <si>
    <t>20.5.2025</t>
  </si>
  <si>
    <t>Site visit</t>
  </si>
  <si>
    <t>Asok &amp; Fabricator</t>
  </si>
  <si>
    <t>IR No.1353</t>
  </si>
  <si>
    <t>IR No.1355</t>
  </si>
  <si>
    <t>3.6.2025</t>
  </si>
  <si>
    <t xml:space="preserve">Installation </t>
  </si>
  <si>
    <t>Asok + Fabricator</t>
  </si>
  <si>
    <t>5.6.2025</t>
  </si>
  <si>
    <t>9.6.2025</t>
  </si>
  <si>
    <t>10.6.2025</t>
  </si>
  <si>
    <t>11.6.2025</t>
  </si>
  <si>
    <t>21.6.2025</t>
  </si>
  <si>
    <t>Program</t>
  </si>
  <si>
    <t>IR No.214</t>
  </si>
  <si>
    <t>23.6.2025</t>
  </si>
  <si>
    <t>IR No.212</t>
  </si>
  <si>
    <t>IR No.1520</t>
  </si>
  <si>
    <t>Service</t>
  </si>
  <si>
    <t>IR No.1404</t>
  </si>
  <si>
    <t>12.7.2025</t>
  </si>
  <si>
    <t>Swing Gate operator</t>
  </si>
  <si>
    <t>AZ - SW-107Kit</t>
  </si>
  <si>
    <t>Installed-working</t>
  </si>
  <si>
    <t>24.5.2025</t>
  </si>
  <si>
    <t>Sliding gate track ss drilled surface fixing</t>
  </si>
  <si>
    <t>AZTSS20A</t>
  </si>
  <si>
    <t>ROATATING BEARING SS WHEEL WITH SPRING</t>
  </si>
  <si>
    <t>AZRWU60R20SS</t>
  </si>
  <si>
    <t>Electrical materials</t>
  </si>
  <si>
    <t>Fabrication materials</t>
  </si>
  <si>
    <t>Fabrication labour</t>
  </si>
  <si>
    <t>Electrician labour</t>
  </si>
  <si>
    <t>MS ANGLE40X6
10FT</t>
  </si>
  <si>
    <t>21.5.2025</t>
  </si>
  <si>
    <t xml:space="preserve">MS ROD
10 FT </t>
  </si>
  <si>
    <t xml:space="preserve">MS ROD
10 FT </t>
  </si>
  <si>
    <t>3.5 MM SLINDING WHEEL</t>
  </si>
  <si>
    <t>BI FOLDING DOUBLE BEARING SS HINGS(38MM)</t>
  </si>
  <si>
    <t>18.6.2025</t>
  </si>
  <si>
    <t>S.S FITTING - 73072900
bearing rotating wheel 58 mm  R20</t>
  </si>
  <si>
    <t>S.S FITTING - 73072900
bearing rotating wheel 58 mm  R20</t>
  </si>
  <si>
    <t>Mr. Manohar</t>
  </si>
  <si>
    <t>Mrs.Rithika Manohar</t>
  </si>
  <si>
    <t>IR No.1487</t>
  </si>
  <si>
    <t>6.5.2025</t>
  </si>
  <si>
    <t>IR No.1413</t>
  </si>
  <si>
    <t>26.7.2025</t>
  </si>
  <si>
    <t>site  visit</t>
  </si>
  <si>
    <t>IR No.237</t>
  </si>
  <si>
    <t>29.7.2025</t>
  </si>
  <si>
    <t>Pipe checking</t>
  </si>
  <si>
    <t>Mr. Prabhu</t>
  </si>
  <si>
    <t>Mr. Murali</t>
  </si>
  <si>
    <t>A10C</t>
  </si>
  <si>
    <t>FF-Optional</t>
  </si>
  <si>
    <t>A13C</t>
  </si>
  <si>
    <t>SF-Optional</t>
  </si>
  <si>
    <t>A11C</t>
  </si>
  <si>
    <t>A14C</t>
  </si>
  <si>
    <t>Wired 8 Zone Expander</t>
  </si>
  <si>
    <t>M-IN/OUT</t>
  </si>
  <si>
    <t>A20V</t>
  </si>
  <si>
    <t>Access Point</t>
  </si>
  <si>
    <t>A16A</t>
  </si>
  <si>
    <t>A17A</t>
  </si>
  <si>
    <t>A18A</t>
  </si>
  <si>
    <t>A19A</t>
  </si>
  <si>
    <t>8 Port POE Switch (Gigabit) 2 Uplink SFP - TP Lin</t>
  </si>
  <si>
    <t>Erode Villa - Mrs. Vinothini</t>
  </si>
  <si>
    <t>Mr. Gunasekar</t>
  </si>
  <si>
    <t>IR No.1382</t>
  </si>
  <si>
    <t>9.10.2024</t>
  </si>
  <si>
    <t>Pipe checking in MBR</t>
  </si>
  <si>
    <t>IR No.1388</t>
  </si>
  <si>
    <t>19.10.2024</t>
  </si>
  <si>
    <t>Parma</t>
  </si>
  <si>
    <t>A23C</t>
  </si>
  <si>
    <t>3M Box fixing work</t>
  </si>
  <si>
    <t>A24C</t>
  </si>
  <si>
    <t>16 channel NVR (K2)</t>
  </si>
  <si>
    <t>4 TB Hard Disk</t>
  </si>
  <si>
    <t>VDP Outdoor Camera</t>
  </si>
  <si>
    <t>A15V</t>
  </si>
  <si>
    <t>A16V</t>
  </si>
  <si>
    <t>VDP Indoor Monitor</t>
  </si>
  <si>
    <t>A14V</t>
  </si>
  <si>
    <t>A22V</t>
  </si>
  <si>
    <t xml:space="preserve"> TP Link</t>
  </si>
  <si>
    <t>Access Point EAP245</t>
  </si>
  <si>
    <t>A21A</t>
  </si>
  <si>
    <t>A25A</t>
  </si>
  <si>
    <t>A20A</t>
  </si>
  <si>
    <t>A13A</t>
  </si>
  <si>
    <t>A12A</t>
  </si>
  <si>
    <t>A11A</t>
  </si>
  <si>
    <t>A10A</t>
  </si>
  <si>
    <t>Security Alarm System</t>
  </si>
  <si>
    <t>DSC - Control Panel</t>
  </si>
  <si>
    <t>HS2128CE</t>
  </si>
  <si>
    <t>2M box need to fix</t>
  </si>
  <si>
    <t>Panic Switch DSC</t>
  </si>
  <si>
    <t>B31D</t>
  </si>
  <si>
    <t>B30D</t>
  </si>
  <si>
    <t>B20D</t>
  </si>
  <si>
    <t>B18D</t>
  </si>
  <si>
    <t>B19D</t>
  </si>
  <si>
    <t>B17D</t>
  </si>
  <si>
    <t>B16D</t>
  </si>
  <si>
    <t>B07D</t>
  </si>
  <si>
    <t>B15D</t>
  </si>
  <si>
    <t>B06D</t>
  </si>
  <si>
    <t>B04D</t>
  </si>
  <si>
    <t>B05D</t>
  </si>
  <si>
    <t>B03D</t>
  </si>
  <si>
    <t>B02D</t>
  </si>
  <si>
    <t>B01D</t>
  </si>
  <si>
    <t>B37G</t>
  </si>
  <si>
    <t>B36G</t>
  </si>
  <si>
    <t>B34G</t>
  </si>
  <si>
    <t>B35G</t>
  </si>
  <si>
    <t>B33G</t>
  </si>
  <si>
    <t>B32G</t>
  </si>
  <si>
    <t>B28G</t>
  </si>
  <si>
    <t>B29G</t>
  </si>
  <si>
    <t>B27G</t>
  </si>
  <si>
    <t>B26G</t>
  </si>
  <si>
    <t>B25G</t>
  </si>
  <si>
    <t>B24G</t>
  </si>
  <si>
    <t>B23G</t>
  </si>
  <si>
    <t>B22G</t>
  </si>
  <si>
    <t>B14G</t>
  </si>
  <si>
    <t>B21G</t>
  </si>
  <si>
    <t>B13G</t>
  </si>
  <si>
    <t>B11G</t>
  </si>
  <si>
    <t>B12G</t>
  </si>
  <si>
    <t>B10G</t>
  </si>
  <si>
    <t>B08G</t>
  </si>
  <si>
    <t>B09G</t>
  </si>
  <si>
    <t>DSC - Power Supply (Transformer)</t>
  </si>
  <si>
    <t>GWORLD KNX IP Interface</t>
  </si>
  <si>
    <t>IPG-0001</t>
  </si>
  <si>
    <t>GWORLD KNX 20 Channel Actuator</t>
  </si>
  <si>
    <t>ACT-0020</t>
  </si>
  <si>
    <t>GWORLD KNX 12 Channel Actuator</t>
  </si>
  <si>
    <t>ACT-0012</t>
  </si>
  <si>
    <t>GWORLD KNX Dali Gateway 2 Channel</t>
  </si>
  <si>
    <t>DLC-02 KN</t>
  </si>
  <si>
    <t>Lumi KNX Gateway</t>
  </si>
  <si>
    <t>Home Pro</t>
  </si>
  <si>
    <t>Audio/Video</t>
  </si>
  <si>
    <t>Tremblay</t>
  </si>
  <si>
    <t>Tremblay Multiroom Audio Ceiling Speakers</t>
  </si>
  <si>
    <t>TM-6.5 MRSA</t>
  </si>
  <si>
    <t>Sliding Gate Operator for 1000 Kg 230V AC KIT</t>
  </si>
  <si>
    <t>AZ - SL101 /KIT</t>
  </si>
  <si>
    <t>KIT INCLUDES 1.Operator-1000 kg AC operator (including Operator+ control board +Base plate + Spring limit) 2.Photocells - 1 Pair 3.Keyswitch - 1 no 4.Remote - 3nos</t>
  </si>
  <si>
    <t>AZ</t>
  </si>
  <si>
    <t>Mr.Duraiswamy</t>
  </si>
  <si>
    <t>Mr.Rithesh</t>
  </si>
  <si>
    <t>16 Port POE Switch - TP Link</t>
  </si>
  <si>
    <t>SL1218MP</t>
  </si>
  <si>
    <t>Security Alarm System - Tyco DSC</t>
  </si>
  <si>
    <t>DSC - Wired 8 Zone Expander (Expansion Module)</t>
  </si>
  <si>
    <t>HSM2108</t>
  </si>
  <si>
    <t>Seurico</t>
  </si>
  <si>
    <t>Wicket gate door sensor cancelled</t>
  </si>
  <si>
    <t>Mr.Vijayaram Balasundaram</t>
  </si>
  <si>
    <t>24.3.2025</t>
  </si>
  <si>
    <t>https://www.google.com/maps/place/11%C2%B000'52.2%22N+77%C2%B000'15.3%22E/@11.3810035,76.5757,9.45z/data=!4m4!3m3!8m2!3d11.0144879!4d77.0042351?hl=en&amp;entry=ttu&amp;g_ep=EgoyMDI1MDMxOS4yIKXMDSoASAFQAw%3D%3D</t>
  </si>
  <si>
    <t>22515H6000435</t>
  </si>
  <si>
    <t>nil</t>
  </si>
  <si>
    <t>1.8.2025</t>
  </si>
  <si>
    <t>DSC-Tyco</t>
  </si>
  <si>
    <t>DSC - Control Panel 64 Zone</t>
  </si>
  <si>
    <t>HS2064PCBCE</t>
  </si>
  <si>
    <t>DSC - Wireless Receiver (Transceiver Module)</t>
  </si>
  <si>
    <t>HSM2HOST4</t>
  </si>
  <si>
    <t>DSC - Wireless Door Sensor (PG4945)</t>
  </si>
  <si>
    <t>PG4945</t>
  </si>
  <si>
    <t>Automation Hub Plus - Eg</t>
  </si>
  <si>
    <t>EG-PLUS</t>
  </si>
  <si>
    <t>30-60CM</t>
  </si>
  <si>
    <t>Power Card 3pin (Security System)</t>
  </si>
  <si>
    <t>Door Sensor (Mag) - Wired squire -white</t>
  </si>
  <si>
    <t>Cabinet Lock</t>
  </si>
  <si>
    <t>L-1</t>
  </si>
  <si>
    <t>Push Button</t>
  </si>
  <si>
    <t>Z-86D</t>
  </si>
  <si>
    <t>Mr. Renjith</t>
  </si>
  <si>
    <t>IR No.1393</t>
  </si>
  <si>
    <t>4.11.2024</t>
  </si>
  <si>
    <t>IR No.1397</t>
  </si>
  <si>
    <t>9.11.2024</t>
  </si>
  <si>
    <t>Provision discussion</t>
  </si>
  <si>
    <t>Ar.Rajeev</t>
  </si>
  <si>
    <t>Mr. Yusaf</t>
  </si>
  <si>
    <t>4 MP Bullet IP Camera ColorVu - (1047G2-L)</t>
  </si>
  <si>
    <t>DS-2CD1047G2-L</t>
  </si>
  <si>
    <t>Hikvisiion</t>
  </si>
  <si>
    <t>Cat 6 Cable - Netfoxv- 610 mts</t>
  </si>
  <si>
    <t>Gold N</t>
  </si>
  <si>
    <t>Hikvision - Control Panel Wired Hybrid
Inbuilt Power Supply, IP Module, 8 Zone Expander</t>
  </si>
  <si>
    <t>Hikvision - Wired Vibration Sensor</t>
  </si>
  <si>
    <t>DS-PDSK-P/PHDSVB1</t>
  </si>
  <si>
    <t>6 Core Shielded Cable - Manidhari - 630 mts
14/0060(38)/6Core Shielded Cable (0.25 Sqmm x 6 Core Shielded) (90M) Brand :- ”MANIDHARI” CABLES [ISI] (CE) FR</t>
  </si>
  <si>
    <t>Home Automation System - KNX</t>
  </si>
  <si>
    <t>KNX Cable - Kordz- 103 mts</t>
  </si>
  <si>
    <t>Home Theatre Audio</t>
  </si>
  <si>
    <t xml:space="preserve">Platin Audio </t>
  </si>
  <si>
    <t>Platin Audio 5.1.2 System</t>
  </si>
  <si>
    <t>Platin 5.1.2</t>
  </si>
  <si>
    <t>HDMI Cable - 3 Mtr</t>
  </si>
  <si>
    <t xml:space="preserve">Haaran Automation </t>
  </si>
  <si>
    <t>4 MP Dome IP Camera (1343G0E)</t>
  </si>
  <si>
    <t>DS-2CD1343G0E-I</t>
  </si>
  <si>
    <t>4 Channel NVR</t>
  </si>
  <si>
    <t>DS7604NI - K1</t>
  </si>
  <si>
    <t>2 TB Hard Disk</t>
  </si>
  <si>
    <t>Securirty system</t>
  </si>
  <si>
    <t>Control Panel AX Pro</t>
  </si>
  <si>
    <t>Mrs. Pooja Summit</t>
  </si>
  <si>
    <t>Valukupparai</t>
  </si>
  <si>
    <t>Dr.Paul</t>
  </si>
  <si>
    <t>Mr. Jebastin</t>
  </si>
  <si>
    <t>Mrs. Senthil Vadivu</t>
  </si>
  <si>
    <t>Hikvisioin</t>
  </si>
  <si>
    <t>Control Panel Wired Hybrid</t>
  </si>
  <si>
    <t>Wired LCD Keypad Pro</t>
  </si>
  <si>
    <t>Wired Door Sensor</t>
  </si>
  <si>
    <t>DS-PD1-MC-WS</t>
  </si>
  <si>
    <t>GSM module</t>
  </si>
  <si>
    <t>Shutter Contact - Wired</t>
  </si>
  <si>
    <t>SEC-SC</t>
  </si>
  <si>
    <t>Anand Builders - Mr.Babu</t>
  </si>
  <si>
    <t>IR No.1438</t>
  </si>
  <si>
    <t>5.2.2025</t>
  </si>
  <si>
    <t>IR No.1502</t>
  </si>
  <si>
    <t>18.2.2025</t>
  </si>
  <si>
    <t>IR No.1543</t>
  </si>
  <si>
    <t>21.2.2025</t>
  </si>
  <si>
    <t>Installation</t>
  </si>
  <si>
    <t>IR No.1544</t>
  </si>
  <si>
    <t>22.2.2025</t>
  </si>
  <si>
    <t>Mr. Satish</t>
  </si>
  <si>
    <t>IR No.1548</t>
  </si>
  <si>
    <t>27.2.2025</t>
  </si>
  <si>
    <t>4 MP Dome IP Camera Colour/InbuiltMic</t>
  </si>
  <si>
    <t>FV4960896</t>
  </si>
  <si>
    <t>1.3.2025</t>
  </si>
  <si>
    <t>28.2.2025</t>
  </si>
  <si>
    <t>IR No.1285</t>
  </si>
  <si>
    <t>FV4960895</t>
  </si>
  <si>
    <t>FV4960850</t>
  </si>
  <si>
    <t>FV4960809</t>
  </si>
  <si>
    <t>FV4960867</t>
  </si>
  <si>
    <t>IR No.1466</t>
  </si>
  <si>
    <t>5T4220657</t>
  </si>
  <si>
    <t>FT4220650</t>
  </si>
  <si>
    <t>FT4220619</t>
  </si>
  <si>
    <t>FT4220646</t>
  </si>
  <si>
    <t>FT4220610</t>
  </si>
  <si>
    <t>FT4220652</t>
  </si>
  <si>
    <t>,FT4220641</t>
  </si>
  <si>
    <t>FT4220647</t>
  </si>
  <si>
    <t>FT4220660</t>
  </si>
  <si>
    <t>64F2S1WGSU6H</t>
  </si>
  <si>
    <t>16 Channel NVR Acuscence (K2)</t>
  </si>
  <si>
    <t>FU0633738</t>
  </si>
  <si>
    <t>DS-7616NXI-K2</t>
  </si>
  <si>
    <t>26.2.2025</t>
  </si>
  <si>
    <t>22461L5001580</t>
  </si>
  <si>
    <t>22461L5001288</t>
  </si>
  <si>
    <t>15.2.2025</t>
  </si>
  <si>
    <t>Cat 6 Jack - Netfox-60 Noa.</t>
  </si>
  <si>
    <t>22480N8007835,</t>
  </si>
  <si>
    <t>22480N8007814</t>
  </si>
  <si>
    <t>22480N8007815</t>
  </si>
  <si>
    <t>22480N8007785</t>
  </si>
  <si>
    <t>8 Port Switch (Gigabit)</t>
  </si>
  <si>
    <t>TL-SG1008D</t>
  </si>
  <si>
    <t>PBX Gradstream UCM 6301</t>
  </si>
  <si>
    <t>34304P088E</t>
  </si>
  <si>
    <t>IP Phone (GRP 2601) - Grand Stream</t>
  </si>
  <si>
    <t>34602N922C</t>
  </si>
  <si>
    <t>34602N1677</t>
  </si>
  <si>
    <t>34602N5140</t>
  </si>
  <si>
    <t>34602NA5AA</t>
  </si>
  <si>
    <t>34803T36A7</t>
  </si>
  <si>
    <t>34602NA210</t>
  </si>
  <si>
    <t>34803T691B</t>
  </si>
  <si>
    <t>5.4.2025</t>
  </si>
  <si>
    <t>IR No.1476</t>
  </si>
  <si>
    <t>34803TAB29</t>
  </si>
  <si>
    <t>34803T4334</t>
  </si>
  <si>
    <t>34602NDF19</t>
  </si>
  <si>
    <t>Camera Stand - 1 feet</t>
  </si>
  <si>
    <t>TP Lnik</t>
  </si>
  <si>
    <t>22474T0001928</t>
  </si>
  <si>
    <t>Cat 6 Jack - Netfox-50 Nos.</t>
  </si>
  <si>
    <t>Cat 6 to HDMI Extender 150 mtr - Autozon</t>
  </si>
  <si>
    <t>HDMI Cable
1.5 mtr KC9</t>
  </si>
  <si>
    <t>3.4.2025</t>
  </si>
  <si>
    <t>Mr. Karthik Balasubramanian</t>
  </si>
  <si>
    <t>Mr.Sivakumar</t>
  </si>
  <si>
    <t>DSC - Control Panel 32 Zone</t>
  </si>
  <si>
    <t>73-0263724149V11702</t>
  </si>
  <si>
    <t>18.11.2024</t>
  </si>
  <si>
    <t>DSC - LCD Keypad (Powering Host)</t>
  </si>
  <si>
    <t>5021114E</t>
  </si>
  <si>
    <t>HS2LCDS N</t>
  </si>
  <si>
    <t>Cabinet</t>
  </si>
  <si>
    <t>PC 5003</t>
  </si>
  <si>
    <t>DSC - Wireless Glass Break Sensor</t>
  </si>
  <si>
    <t>PG4922</t>
  </si>
  <si>
    <t>DSC - Wireless Expander Receiver (HOST4)</t>
  </si>
  <si>
    <t>DSC - Wireless Vanishing Door Sensor
Brown color</t>
  </si>
  <si>
    <t>PG4303BR</t>
  </si>
  <si>
    <t>055D73D9</t>
  </si>
  <si>
    <t>DSC - GSM Module (2G Communicator)</t>
  </si>
  <si>
    <t>BGS-220</t>
  </si>
  <si>
    <t>951S2419008415</t>
  </si>
  <si>
    <t>DSC - Wireless Repeater (PG4920)</t>
  </si>
  <si>
    <t>053D99D5</t>
  </si>
  <si>
    <t>PG4920</t>
  </si>
  <si>
    <t>053D99BF</t>
  </si>
  <si>
    <t>DSC - Wireless Vanishing Door Sensor</t>
  </si>
  <si>
    <t>Add</t>
  </si>
  <si>
    <t>26.11.2024</t>
  </si>
  <si>
    <t>DSC - Dual Vibration Sensor (Door/Shock)</t>
  </si>
  <si>
    <t>PG4935</t>
  </si>
  <si>
    <t>Mrs. Abhishek Abinitha</t>
  </si>
  <si>
    <t>13.8.2024</t>
  </si>
  <si>
    <t>Mr. Chandramohan</t>
  </si>
  <si>
    <t>Ar. Kirthi Varman</t>
  </si>
  <si>
    <t>Mr. Sundar</t>
  </si>
  <si>
    <t>Mr. Ruthran</t>
  </si>
  <si>
    <t>Mr. Aravind Vedha</t>
  </si>
  <si>
    <t>Mr. Raja</t>
  </si>
  <si>
    <t>IR No.1317</t>
  </si>
  <si>
    <t>Mr. Sridhar</t>
  </si>
  <si>
    <t>DS-PWA64-AX Pro</t>
  </si>
  <si>
    <t>Position Marked - I</t>
  </si>
  <si>
    <t>Wireless Keyfob</t>
  </si>
  <si>
    <t>DS-19K00-Y</t>
  </si>
  <si>
    <t>Wireless Magnetic door sensor</t>
  </si>
  <si>
    <t>Wireless Outdoor siren</t>
  </si>
  <si>
    <t>3 Channel Relay E</t>
  </si>
  <si>
    <t>IWS</t>
  </si>
  <si>
    <t>Position Marked</t>
  </si>
  <si>
    <t>2 Channel Relay E</t>
  </si>
  <si>
    <t>EG2S</t>
  </si>
  <si>
    <t>Dimmer 2 Channel
Dimmer control of LED lights</t>
  </si>
  <si>
    <t>HUB Automation Eg</t>
  </si>
  <si>
    <t>EGLU-HUB PRO</t>
  </si>
  <si>
    <t>Basic Motion HF microwave
sensor - ceiling mount</t>
  </si>
  <si>
    <t>Mr. Dhanabal</t>
  </si>
  <si>
    <t>Gounder Mills</t>
  </si>
  <si>
    <t>IR No.1295</t>
  </si>
  <si>
    <t>25.7.2024</t>
  </si>
  <si>
    <t>Discussion With Architect</t>
  </si>
  <si>
    <t>IR No.1188</t>
  </si>
  <si>
    <t>26.7.2024</t>
  </si>
  <si>
    <t>IR No.1329</t>
  </si>
  <si>
    <t>17.8.2024</t>
  </si>
  <si>
    <t>Discussion with supervisor &amp; Electrician</t>
  </si>
  <si>
    <t>Ar. Parthiban/Ar. Prajith/Ar.Vishnu</t>
  </si>
  <si>
    <t>9360867946/8870174407</t>
  </si>
  <si>
    <t>IR No.1360</t>
  </si>
  <si>
    <t>24.9.2024</t>
  </si>
  <si>
    <t xml:space="preserve">Discussion with Electrician </t>
  </si>
  <si>
    <t>16 Channel NVR (K2)</t>
  </si>
  <si>
    <t>Camera accessories</t>
  </si>
  <si>
    <t>DSC Hybrid - Control Panel
Power Series Neo 8 Zone Panel expandable to 32 Zone by using additional modules, 2 PGM Outputs Expandable to 38, 4 Partitions, 500 Event buffer, 72 User Codes, can connect up to 8 supervised keypads with Keypad Zones. Panel Comes with the metal Cabinet. Supports Connect Alarm , Cloud based Mobile App for real-time control of the System</t>
  </si>
  <si>
    <t>LCD Keypad Kit</t>
  </si>
  <si>
    <t xml:space="preserve"> Hikvision</t>
  </si>
  <si>
    <t xml:space="preserve">8 Port Switch (Gigabit) - TP Link
10G Lightning-Fast Connections: 8× 10 Gbps SFP+ Ports enable high-bandwidth connectivity and non-blocking 160 Gbps switching capacity. 
Centralized Management: Easy and convenient management with cloud access and Omada app.
</t>
  </si>
  <si>
    <t>Home Automation System</t>
  </si>
  <si>
    <t>KNX Gold</t>
  </si>
  <si>
    <t>KNX Cable - Kordz-305 Mts</t>
  </si>
  <si>
    <t>https://docs.google.com/spreadsheets/d/1HLzHjk7ouvvLDUN5FC0wr6ZEgeCePWZeAbrM0Q8t8wg/edit?gid=2124746435#gid=2124746435</t>
  </si>
  <si>
    <t>Mr. Senthil-Asian Pavers</t>
  </si>
  <si>
    <t>98426 02000</t>
  </si>
  <si>
    <t>IR No.1252</t>
  </si>
  <si>
    <t>23.6.2024</t>
  </si>
  <si>
    <t>Meeting with client and Ar. Parthiban</t>
  </si>
  <si>
    <t>https://www.google.com/maps/place/11%C2%B005'01.0%22N+77%C2%B000'36.3%22E/@11.0835999,77.0075003,17z/data=!3m1!4b1!4m4!3m3!8m2!3d11.0835999!4d77.0100752?hl=en&amp;entry=ttu</t>
  </si>
  <si>
    <t>IR No.1292</t>
  </si>
  <si>
    <t>5.7.2024</t>
  </si>
  <si>
    <t>Meeting with client and electrician</t>
  </si>
  <si>
    <t>IR No.1281</t>
  </si>
  <si>
    <t>11.7.2024</t>
  </si>
  <si>
    <t>Ar. Parthiban</t>
  </si>
  <si>
    <t>IR No.1219</t>
  </si>
  <si>
    <t>27.8.2024</t>
  </si>
  <si>
    <t>site meeting</t>
  </si>
  <si>
    <t>https://drive.google.com/drive/folders/1Vs6Lu5L2cMk3Gdeu-JPv_KZq9IodxpY3</t>
  </si>
  <si>
    <t>https://drive.google.com/drive/folders/1solVFubdhEtj3R3rq9lwsJUnXi_3Pkf_</t>
  </si>
  <si>
    <t>asianpaversenthil@gmail.com</t>
  </si>
  <si>
    <t>PT-NC140D4-IUF(D)</t>
  </si>
  <si>
    <t>Hikviison</t>
  </si>
  <si>
    <t>Securitysystem</t>
  </si>
  <si>
    <t>secuico</t>
  </si>
  <si>
    <t>Ceiling Audio System</t>
  </si>
  <si>
    <t>JBL Ceiling Speaker
Pooja, Kitchen, Dining, Lounge (1 Single Speaker Each in Every Room.)</t>
  </si>
  <si>
    <t>Amplifier - PA60 &amp; PA62 Urban Classic</t>
  </si>
  <si>
    <t>PA60 -PA62</t>
  </si>
  <si>
    <t>Home Theater</t>
  </si>
  <si>
    <t>Tannoy</t>
  </si>
  <si>
    <t>Tannoy Front Channel Speakers
3 way compact wall mount loudspeaker for multi-zone music and AV systems, 2 x 6" bass drivers provide exceptional low frequency performance, 80 Watts continuous, 320 Watts peak power handling delivers exceptional dynamics and realism</t>
  </si>
  <si>
    <t>iW62DS</t>
  </si>
  <si>
    <t>Tannoy Surround Speakers</t>
  </si>
  <si>
    <t>iW6DS</t>
  </si>
  <si>
    <t>Tannoy Atmos Speakers</t>
  </si>
  <si>
    <t>iW6DS - Atmos</t>
  </si>
  <si>
    <t>BIC America - Subwoofer
Designed front firing 12” 475
watts peak powered subwoofer,
Frequency response : 25Hz –
200Hz, Sensitivity : 90dB,
Driver :12” injection molded
heavy duty surround</t>
  </si>
  <si>
    <t>BIC Sub</t>
  </si>
  <si>
    <t>Onkhy</t>
  </si>
  <si>
    <t>AV Receiver - Onkyo
With 9 channels and built-in, ready-to-use Dirac Live®
Room Correction, the Onkyo TX-NR7100 9.2 Channel
THX® Certified AV Receiver brings new meaning to the
phrase, “home movie night</t>
  </si>
  <si>
    <t>Epson</t>
  </si>
  <si>
    <t>Epson TW9400</t>
  </si>
  <si>
    <t>TW9400</t>
  </si>
  <si>
    <t>Screen 120 Inch</t>
  </si>
  <si>
    <t>Audio Cables &amp; Accesories</t>
  </si>
  <si>
    <t>Projector Stand</t>
  </si>
  <si>
    <t>Centralized Vacuum Machine - CVAC3.0</t>
  </si>
  <si>
    <t>CVAC3.0</t>
  </si>
  <si>
    <t>Inlet Port</t>
  </si>
  <si>
    <t>Flexible Vacuum Hose - 10 Mtrs
32 mm Flexible Hose 10 Mtr's</t>
  </si>
  <si>
    <t>Accessories Set
1. Floor Brush
2. 2 in 1 Floor Brush
3. Round Brush
4. Flat Nozzle
5. Extension Rod
6. Transparent Cone Nozzle</t>
  </si>
  <si>
    <t>Inlet Port Back Box</t>
  </si>
  <si>
    <t>Mr.Sumanth Ramamoorthy-Elgi</t>
  </si>
  <si>
    <t>IR No.35</t>
  </si>
  <si>
    <t>28.6.2024</t>
  </si>
  <si>
    <t>IR No.1313</t>
  </si>
  <si>
    <t>30.7.2024</t>
  </si>
  <si>
    <t>IR No.1314</t>
  </si>
  <si>
    <t>2.8.2024</t>
  </si>
  <si>
    <t>IR No.1183</t>
  </si>
  <si>
    <t>5.8.2024</t>
  </si>
  <si>
    <t>Mr. Jagadish</t>
  </si>
  <si>
    <t>Mrs.Suguna Achutan</t>
  </si>
  <si>
    <t>Jio</t>
  </si>
  <si>
    <t>2 Channel Relay Jio</t>
  </si>
  <si>
    <t>RBSISDJ2R205409</t>
  </si>
  <si>
    <t>26.6.2024</t>
  </si>
  <si>
    <t>RBSISDJ2R204071</t>
  </si>
  <si>
    <t>RBSISDJ2R205388</t>
  </si>
  <si>
    <t>RBSISDJ2R205292,</t>
  </si>
  <si>
    <t>RBSISDJ2R202760</t>
  </si>
  <si>
    <t>RBSISDJ2R203973</t>
  </si>
  <si>
    <t>RBSISDJ2R201058</t>
  </si>
  <si>
    <t>RBSISDJ2R201318</t>
  </si>
  <si>
    <t>RBSISDJ2R203103</t>
  </si>
  <si>
    <t>RBSISDJ2R200949</t>
  </si>
  <si>
    <t>RBSISDJ2R203726</t>
  </si>
  <si>
    <t>RBSISDJ2R205592</t>
  </si>
  <si>
    <t>RBSISDJ2R203896</t>
  </si>
  <si>
    <t>RBSISDJ2R204908</t>
  </si>
  <si>
    <t>RBSISDJ2R204962</t>
  </si>
  <si>
    <t>RBSISDJ2R205477</t>
  </si>
  <si>
    <t>RBSISDJ2R200770</t>
  </si>
  <si>
    <t>RBSISDJ2R205096</t>
  </si>
  <si>
    <t>RBSISDJ2R205076</t>
  </si>
  <si>
    <t>RBSISDJ2R204817</t>
  </si>
  <si>
    <t>Shutter/Curtain Controller Jio</t>
  </si>
  <si>
    <t>RBSISDJSH111054</t>
  </si>
  <si>
    <t>RBSISDJSH111017</t>
  </si>
  <si>
    <t>RBSISDJSH111085</t>
  </si>
  <si>
    <t>RBSISDJSH111064,</t>
  </si>
  <si>
    <t>RBSISDJSH111005</t>
  </si>
  <si>
    <t>RBSISDJSH111037</t>
  </si>
  <si>
    <t>RBSISDJSH111024</t>
  </si>
  <si>
    <t>RBSISDJSH111068,</t>
  </si>
  <si>
    <t>RBSISDJSH111056</t>
  </si>
  <si>
    <t>RBSISDJSH111071,</t>
  </si>
  <si>
    <t>RBSISDJSH111023</t>
  </si>
  <si>
    <t>RBSISDJSH111019</t>
  </si>
  <si>
    <t>RBSISDJSH111050.</t>
  </si>
  <si>
    <t>IR Blaster Jio</t>
  </si>
  <si>
    <t>RBSISIJIR105559</t>
  </si>
  <si>
    <t>RBSISIJIR106000.</t>
  </si>
  <si>
    <t>Home Automation Hub Jio</t>
  </si>
  <si>
    <t>E091539CE6D0</t>
  </si>
  <si>
    <t>E091539CB4C8.</t>
  </si>
  <si>
    <t>Door/Window Sensor Jio</t>
  </si>
  <si>
    <t>RLUISLHDW006905</t>
  </si>
  <si>
    <t>RLUISLHDW006685</t>
  </si>
  <si>
    <t>RLUISLHDW007642.</t>
  </si>
  <si>
    <t>Panasonic</t>
  </si>
  <si>
    <t>1.3 MP Bullet IP Camera</t>
  </si>
  <si>
    <t>P12EO4FDEPAG00040</t>
  </si>
  <si>
    <t>PI-HPN103L</t>
  </si>
  <si>
    <t>9.8.2024</t>
  </si>
  <si>
    <t>P12EO4FDEPAG01203</t>
  </si>
  <si>
    <t>P12E04FDEPAGO1294</t>
  </si>
  <si>
    <t>P12EO4FDEPAG01345</t>
  </si>
  <si>
    <t>UNV</t>
  </si>
  <si>
    <t>8 Channel NVR - Hikvision</t>
  </si>
  <si>
    <t>210235X1CW320C000045</t>
  </si>
  <si>
    <t>NVR301-08Q</t>
  </si>
  <si>
    <t>223C093000538</t>
  </si>
  <si>
    <t>T1500G-10PS</t>
  </si>
  <si>
    <t>1.7.2024</t>
  </si>
  <si>
    <t>Cat 6 Jack - Netfox-25 Nos.</t>
  </si>
  <si>
    <t>22440J8002508,</t>
  </si>
  <si>
    <t xml:space="preserve"> EAP245</t>
  </si>
  <si>
    <t>22440J8002502</t>
  </si>
  <si>
    <t>22440J8002504</t>
  </si>
  <si>
    <t>22440J8002377</t>
  </si>
  <si>
    <t>22440J8002494</t>
  </si>
  <si>
    <t>22440J8002505.</t>
  </si>
  <si>
    <t>Patch Card 1 Mtr</t>
  </si>
  <si>
    <t>Cat 6 Jack - Netfox
Screws-20 Nos.</t>
  </si>
  <si>
    <t>Cat 6 Jack - Netfox-15 Nos.
SCREWS-25</t>
  </si>
  <si>
    <t>IR No.1159</t>
  </si>
  <si>
    <t>3.7.2024</t>
  </si>
  <si>
    <t>IR No.1303</t>
  </si>
  <si>
    <t>7.8.2024</t>
  </si>
  <si>
    <t>Mr.Moorthy</t>
  </si>
  <si>
    <t>8 Port Switch (Gigabit) - TP Link
10G Lightning-Fast Connections: 8× 10 Gbps SFP+ Ports enable high-bandwidth connectivity and non-blocking 160 Gbps switching capacity. Centralized Management: Easy and convenient management with cloud access and Omada app.</t>
  </si>
  <si>
    <t>IPBX Intercom</t>
  </si>
  <si>
    <t>IPBX - 4 Port - GSM Gateway</t>
  </si>
  <si>
    <t>4 PORT - MUC1004-OEM</t>
  </si>
  <si>
    <t>IP Phone</t>
  </si>
  <si>
    <t>GXP1625</t>
  </si>
  <si>
    <t>IR No.1151</t>
  </si>
  <si>
    <t>1.6.2024</t>
  </si>
  <si>
    <t>Ar. Nagappan</t>
  </si>
  <si>
    <t>IR No.1154</t>
  </si>
  <si>
    <t>Dimmer 2 Channel
Tunable Dimmer for Warm and Cool white lighting</t>
  </si>
  <si>
    <t>Tixa</t>
  </si>
  <si>
    <t>Basic Motion HF Microwave Sensor - Ceiling mount-TIXA</t>
  </si>
  <si>
    <t>Eglu Touch Scene Controller</t>
  </si>
  <si>
    <t>Eglu Gas Leak Detector</t>
  </si>
  <si>
    <t>Eglu Dual Relay Controller</t>
  </si>
  <si>
    <t>Solenoid Valve</t>
  </si>
  <si>
    <t>HUB Automation E</t>
  </si>
  <si>
    <t>EGLU - HUB Pro</t>
  </si>
  <si>
    <t>Mr. Udhayanand</t>
  </si>
  <si>
    <t>Mr. Saravanan,Accounts</t>
  </si>
  <si>
    <t>4 MP Bullet IP Camera (3047G2)</t>
  </si>
  <si>
    <t>DS-2CD3047G2E-LUF</t>
  </si>
  <si>
    <t>4 MP Dome IP Camera (3347G2E)</t>
  </si>
  <si>
    <t>DS-2CD3347G2E-LUF 2.8MM</t>
  </si>
  <si>
    <t>Seagate</t>
  </si>
  <si>
    <t>ST4000VX016 - 4TB</t>
  </si>
  <si>
    <t>Cat 6 Jack - Netfox - 25 Nos.</t>
  </si>
  <si>
    <t>5 Port Gigabit Switch - TP Link
TP-Link 5 Port Gigabit Switch Easy Smart Plug &amp; Play Desktop/Wall-Mount Sturdy Metal w/Shielded Ports Support QoS, Vlan, IGMP and Link Aggregation</t>
  </si>
  <si>
    <t>TL - Sg1005d</t>
  </si>
  <si>
    <t>19.6.2024</t>
  </si>
  <si>
    <t>Mrs. Janani</t>
  </si>
  <si>
    <t>Mr. Boopathy</t>
  </si>
  <si>
    <t>4 Channel NVR - Hikvision</t>
  </si>
  <si>
    <t>1 TB Hard Disk - Toshiba</t>
  </si>
  <si>
    <t>HDWV110UZSVA</t>
  </si>
  <si>
    <t>Eglu Automation</t>
  </si>
  <si>
    <t>Door Sensor - E</t>
  </si>
  <si>
    <t>EDS</t>
  </si>
  <si>
    <t>Eglu Siren</t>
  </si>
  <si>
    <t>ESIREN</t>
  </si>
  <si>
    <t>EGLU - HUB</t>
  </si>
  <si>
    <t>Studio Mello-Mr. Tamil Kumaran</t>
  </si>
  <si>
    <t>IR No.1238</t>
  </si>
  <si>
    <t>29.5.2024</t>
  </si>
  <si>
    <t xml:space="preserve">site meeting </t>
  </si>
  <si>
    <t>sakthi</t>
  </si>
  <si>
    <t>IR No.1266</t>
  </si>
  <si>
    <t>18.6.2024</t>
  </si>
  <si>
    <t>Sakthi &amp; Sreemon</t>
  </si>
  <si>
    <t>IR No.1186</t>
  </si>
  <si>
    <t>15.7.2024</t>
  </si>
  <si>
    <t>Architect meeting</t>
  </si>
  <si>
    <t>Mrs. Sneha Srinivasan-Beads Architect</t>
  </si>
  <si>
    <t>IR No.1349</t>
  </si>
  <si>
    <t>28.8.2024</t>
  </si>
  <si>
    <t xml:space="preserve">Wiring instruction </t>
  </si>
  <si>
    <t>prop</t>
  </si>
  <si>
    <t>Interra Pure Touch - 8 Button White Glass</t>
  </si>
  <si>
    <t>ITR328-1302</t>
  </si>
  <si>
    <t>Gold medal</t>
  </si>
  <si>
    <t>Lumi 6 Button Keypad - Plug &amp; Backplate</t>
  </si>
  <si>
    <t>Lumi6TB</t>
  </si>
  <si>
    <t>GWORLD KNX 4" Touch Panel</t>
  </si>
  <si>
    <t>TPG0004-BLK</t>
  </si>
  <si>
    <t>Basic Motion Sensor - Wall Mount</t>
  </si>
  <si>
    <t>WIFI Networking - TP Link</t>
  </si>
  <si>
    <t>10G Lightning-Fast Connections: 8× 10 Gbps SFP+ Ports enable high-bandwidth connectivity and non-blocking 160 Gbps switching capacity. Centralized Management: Easy and convenient management with cloud access and Omada app.</t>
  </si>
  <si>
    <t>Ceiling Speakers Audio</t>
  </si>
  <si>
    <t>Trumble</t>
  </si>
  <si>
    <t>Lumi Ceiling Speaker - Multi-Room Audio (Pair)</t>
  </si>
  <si>
    <t>LUMIMAUDIO</t>
  </si>
  <si>
    <t>cables</t>
  </si>
  <si>
    <t>KNX Cable</t>
  </si>
  <si>
    <t>KNX Cable - Kordz-610 m</t>
  </si>
  <si>
    <t>Curtains</t>
  </si>
  <si>
    <t>Curtain Motor</t>
  </si>
  <si>
    <t>Rm1</t>
  </si>
  <si>
    <t>Curtain Track 1 Feet-60 Nos.</t>
  </si>
  <si>
    <t>RMTrack</t>
  </si>
  <si>
    <t>KNX VRV AC Control</t>
  </si>
  <si>
    <t>Gate Automation - Autozon</t>
  </si>
  <si>
    <t>Mr. Suresh</t>
  </si>
  <si>
    <t>Abinaya (Daughter)-7339508416</t>
  </si>
  <si>
    <t>IR No.1236</t>
  </si>
  <si>
    <t>22.5.2024</t>
  </si>
  <si>
    <t>IR No.1244</t>
  </si>
  <si>
    <t>7.6.2024</t>
  </si>
  <si>
    <t>Sakthi (Site meeting)</t>
  </si>
  <si>
    <t>Urban Space</t>
  </si>
  <si>
    <t>Mr. Manikandan</t>
  </si>
  <si>
    <t>9043044874 / 8072524850</t>
  </si>
  <si>
    <t>16 Channel NVR Acuscence (K1) - Hikvision</t>
  </si>
  <si>
    <t>DS-7616NXI-K1</t>
  </si>
  <si>
    <t>TP Liink</t>
  </si>
  <si>
    <t>WIFI Netwroking - TP Link</t>
  </si>
  <si>
    <t>Curtain Control Relay E</t>
  </si>
  <si>
    <t>ECU</t>
  </si>
  <si>
    <t>HUB (PRO) E</t>
  </si>
  <si>
    <t>EGLU - HUB PRO</t>
  </si>
  <si>
    <t>Curtain Track 1 Feet-80 Nos.
10 feet Per Window is considered</t>
  </si>
  <si>
    <t>Security Alarm System - DSC</t>
  </si>
  <si>
    <t>Power Series Neo 8 Zone Panel expandable to 32 Zone by using additional modules, 2 PGM Outputs Expandable to 38, 4 Partitions, 500 Event buffer, 72 User Codes, can connect up to 8 supervised keypads with Keypad Zones. Panel Comes with the metal Cabinet. Supports Connect Alarm , Cloud based Mobile App for real-time control of the System.</t>
  </si>
  <si>
    <t>DSC - LCD Keypad (Powering Host)
Wireless Power G Keypad</t>
  </si>
  <si>
    <t>Motion Sensor DSC
Dual Element PIR</t>
  </si>
  <si>
    <t>salem</t>
  </si>
  <si>
    <t>IR No.1139</t>
  </si>
  <si>
    <t>29.4.2024</t>
  </si>
  <si>
    <t>1st  site visit</t>
  </si>
  <si>
    <t>IR No.1199</t>
  </si>
  <si>
    <t>1.5.2024</t>
  </si>
  <si>
    <t>Proposal walk through</t>
  </si>
  <si>
    <t>IR No.1212</t>
  </si>
  <si>
    <t>8.5.2024</t>
  </si>
  <si>
    <t>IR No.1218</t>
  </si>
  <si>
    <t>16.5.2024</t>
  </si>
  <si>
    <t>Mr. Hari</t>
  </si>
  <si>
    <t>IR No.1235</t>
  </si>
  <si>
    <t>21.5.2024</t>
  </si>
  <si>
    <t>IR No.1237</t>
  </si>
  <si>
    <t>Mr. Sivakumar</t>
  </si>
  <si>
    <t>IR No.1265</t>
  </si>
  <si>
    <t>IR No.49</t>
  </si>
  <si>
    <t>2.7.2024</t>
  </si>
  <si>
    <t xml:space="preserve">Pistis &amp; Selva </t>
  </si>
  <si>
    <t>IR No.1298</t>
  </si>
  <si>
    <t xml:space="preserve">Anthony Gallo </t>
  </si>
  <si>
    <t>Anthony Gallo 5.1 Speaker package
Subwoofer-2137299-1 No
Speaker-8422017,8422049,8422034,8422044,8421839 -5 Nos</t>
  </si>
  <si>
    <t>Adiva</t>
  </si>
  <si>
    <t>20.5.2024</t>
  </si>
  <si>
    <t>Audiophony Garden Bollard Speaker</t>
  </si>
  <si>
    <t>03662009020235117750121</t>
  </si>
  <si>
    <t>03662009020235117750117</t>
  </si>
  <si>
    <t>Material sent directly by Audio world</t>
  </si>
  <si>
    <t>Speaker Bracket</t>
  </si>
  <si>
    <t>SC 12 SUP</t>
  </si>
  <si>
    <t>Pioneer AV Receiver</t>
  </si>
  <si>
    <t>VSX-834</t>
  </si>
  <si>
    <t>Audio Cables &amp; Accesories
Speaker Cable - Kasper-150m
Mic Cable - 100 mts
HDMI Cable - 15Mtrs
HDMI Cable -15 Mtrs
Speaker Cable-100 mtrs</t>
  </si>
  <si>
    <t xml:space="preserve">
16AWG
HDMI 15
HDMI 15        
UC/2.5sq        </t>
  </si>
  <si>
    <t>Mixer</t>
  </si>
  <si>
    <t>MI4U</t>
  </si>
  <si>
    <t>Microphone Wireless</t>
  </si>
  <si>
    <t>MX VHF 400</t>
  </si>
  <si>
    <t>Amplifier 120W - PA550</t>
  </si>
  <si>
    <t>PA550</t>
  </si>
  <si>
    <t>Speaker Cable - Kasper-40 mts</t>
  </si>
  <si>
    <t>TV Stand</t>
  </si>
  <si>
    <t>Digital Audio Converter</t>
  </si>
  <si>
    <t>Mrs. Karpagavalli</t>
  </si>
  <si>
    <t>IR No.1247</t>
  </si>
  <si>
    <t>31.5.2024</t>
  </si>
  <si>
    <t>IR No.1173</t>
  </si>
  <si>
    <t>23.7.2024</t>
  </si>
  <si>
    <t>Cable check list</t>
  </si>
  <si>
    <t>IR No.1380</t>
  </si>
  <si>
    <t>3.10.2024</t>
  </si>
  <si>
    <t>FC393620,</t>
  </si>
  <si>
    <t>FC3293619</t>
  </si>
  <si>
    <t>FC3293765</t>
  </si>
  <si>
    <t>FC3293758</t>
  </si>
  <si>
    <t>FC3293629</t>
  </si>
  <si>
    <t>FC3293773</t>
  </si>
  <si>
    <t>4 MP IP Camera - with Mic, Pan &amp; Tilt
EZVIZ IP Camera</t>
  </si>
  <si>
    <t>C6CN</t>
  </si>
  <si>
    <t>32 Channel NVR - Hikvision</t>
  </si>
  <si>
    <t>DS-7P32NI-K4</t>
  </si>
  <si>
    <t>FC4677084</t>
  </si>
  <si>
    <t>AN0348LN</t>
  </si>
  <si>
    <t>Camera Box</t>
  </si>
  <si>
    <t>223B111001030</t>
  </si>
  <si>
    <t>Cat 6 Jack - Netfox-20 Nos.
Screw-30, Tape-2</t>
  </si>
  <si>
    <t>WIFI Access Points - TP Link</t>
  </si>
  <si>
    <t>Omada Cloud Controller</t>
  </si>
  <si>
    <t>IPBX System - Grandstream</t>
  </si>
  <si>
    <t>GRP2615</t>
  </si>
  <si>
    <t>Wireless Dual Band 4G Router (Sim Card Option) - TP Link</t>
  </si>
  <si>
    <t>Archer MR 200</t>
  </si>
  <si>
    <t xml:space="preserve">Netfox </t>
  </si>
  <si>
    <t>Cat 6 Cable - Netfox- 7 coil</t>
  </si>
  <si>
    <t>10.5.2024</t>
  </si>
  <si>
    <t>Mrs. Priya Dilesh</t>
  </si>
  <si>
    <t>IR No.1208</t>
  </si>
  <si>
    <t>30.4.2024</t>
  </si>
  <si>
    <t>IR No.1309</t>
  </si>
  <si>
    <t>IR No.1330</t>
  </si>
  <si>
    <t>19.8.2024</t>
  </si>
  <si>
    <t>Cable checklist</t>
  </si>
  <si>
    <t>Sakthi &amp; Pistis</t>
  </si>
  <si>
    <t>Mr. Karthik</t>
  </si>
  <si>
    <t>IR No.1332</t>
  </si>
  <si>
    <t>22.8.2024</t>
  </si>
  <si>
    <t>IR No.1348</t>
  </si>
  <si>
    <t>26.8.2024</t>
  </si>
  <si>
    <t>IR No.1350</t>
  </si>
  <si>
    <t>29.8.2024</t>
  </si>
  <si>
    <t>Sakthi &amp; Kumaraguru</t>
  </si>
  <si>
    <t>IR No.1359</t>
  </si>
  <si>
    <t>20.9.2024</t>
  </si>
  <si>
    <t>4 MP IP Camera - with Mic, Pan &amp; Tilt</t>
  </si>
  <si>
    <t>BC6320254</t>
  </si>
  <si>
    <t>Installed -working</t>
  </si>
  <si>
    <t>14.8.2024</t>
  </si>
  <si>
    <t>BC6321174</t>
  </si>
  <si>
    <t>BC6321072,</t>
  </si>
  <si>
    <t>BC6320763</t>
  </si>
  <si>
    <t>Camera Accessories
Cat 6 Jack - Netfox
Screws 20 nos</t>
  </si>
  <si>
    <t xml:space="preserve"> Beta</t>
  </si>
  <si>
    <t>Ceiling speakers - Beta</t>
  </si>
  <si>
    <t>C-600G</t>
  </si>
  <si>
    <t>21.8.2024</t>
  </si>
  <si>
    <t>Beta</t>
  </si>
  <si>
    <t>Living Room Audio</t>
  </si>
  <si>
    <t>Platin Audio 5.1 Monaco with Sound send HDMI receiver</t>
  </si>
  <si>
    <t>Material not reqd</t>
  </si>
  <si>
    <t>WIFI Access Point</t>
  </si>
  <si>
    <t>POE Power Supply</t>
  </si>
  <si>
    <t>DS-52V-2.6amp</t>
  </si>
  <si>
    <t>Cat 6 Cable - Netfox-305 mts</t>
  </si>
  <si>
    <t>7.5.2024</t>
  </si>
  <si>
    <t>Speaker Cable - Kasper-150 m</t>
  </si>
  <si>
    <t>16AWG</t>
  </si>
  <si>
    <t>Speaker Cable - Kasper-42 m</t>
  </si>
  <si>
    <t>Speaker Cable - Kasper-50 m</t>
  </si>
  <si>
    <t>9.5.2024</t>
  </si>
  <si>
    <r>
      <rPr>
        <rFont val="Helvetica, WebFont-Helvetica"/>
        <color rgb="FF000000"/>
        <sz val="9.0"/>
      </rPr>
      <t>Cat 6 Cable - Netfox</t>
    </r>
  </si>
  <si>
    <r>
      <rPr>
        <rFont val="Helvetica, WebFont-Helvetica"/>
        <color rgb="FF000000"/>
        <sz val="9.0"/>
      </rPr>
      <t>Gold N</t>
    </r>
  </si>
  <si>
    <t>PVC (Hensel) Box
Screw Set</t>
  </si>
  <si>
    <r>
      <rPr>
        <rFont val="Helvetica, WebFont-Helvetica"/>
        <color rgb="FF333333"/>
        <sz val="8.0"/>
      </rPr>
      <t>223C8X6000782</t>
    </r>
  </si>
  <si>
    <r>
      <rPr>
        <rFont val="Helvetica, WebFont-Helvetica"/>
        <color rgb="FF000000"/>
        <sz val="9.0"/>
      </rPr>
      <t>Volume Controller</t>
    </r>
  </si>
  <si>
    <t>AT-20</t>
  </si>
  <si>
    <t>Mr.Thirumoorthy</t>
  </si>
  <si>
    <t>IR No.1112</t>
  </si>
  <si>
    <t>5.4.2024</t>
  </si>
  <si>
    <t>1st Site visit</t>
  </si>
  <si>
    <t>SR No.1109</t>
  </si>
  <si>
    <t>6.4.2024</t>
  </si>
  <si>
    <t>Site discussion</t>
  </si>
  <si>
    <t>IR No.1142</t>
  </si>
  <si>
    <t>17.4.2024</t>
  </si>
  <si>
    <t>Pipe routing</t>
  </si>
  <si>
    <t>IR No.1340</t>
  </si>
  <si>
    <t>8.10.2024</t>
  </si>
  <si>
    <t>Mr. Paramasivam</t>
  </si>
  <si>
    <t>IR No.1223</t>
  </si>
  <si>
    <t>IR No.1369</t>
  </si>
  <si>
    <t>15.10.2024</t>
  </si>
  <si>
    <t>4 MP Bullet IP Human Detection Camera (3041G2E- I) - Hikvision</t>
  </si>
  <si>
    <t>FK1387971</t>
  </si>
  <si>
    <t>DS-2CD3041G2E-I</t>
  </si>
  <si>
    <t>A01</t>
  </si>
  <si>
    <t>1.10.2024</t>
  </si>
  <si>
    <t>FK1388356</t>
  </si>
  <si>
    <t>A02</t>
  </si>
  <si>
    <t>FK1388441</t>
  </si>
  <si>
    <t>A03</t>
  </si>
  <si>
    <t>A04</t>
  </si>
  <si>
    <t>A05</t>
  </si>
  <si>
    <t>A06</t>
  </si>
  <si>
    <t>8 Channel NVR Acuscence K1</t>
  </si>
  <si>
    <t>FM2415848</t>
  </si>
  <si>
    <t>7608NXI-K1</t>
  </si>
  <si>
    <t>6 TB Hard Disk - WD</t>
  </si>
  <si>
    <t>WDCWD60PURZ</t>
  </si>
  <si>
    <t>22410A1000207</t>
  </si>
  <si>
    <t>A07</t>
  </si>
  <si>
    <t>A10</t>
  </si>
  <si>
    <t>A11</t>
  </si>
  <si>
    <t>A12</t>
  </si>
  <si>
    <t>Video Door Phone - Hikvision</t>
  </si>
  <si>
    <t>A09</t>
  </si>
  <si>
    <t>A08</t>
  </si>
  <si>
    <t>A13</t>
  </si>
  <si>
    <t>Security Alarm System - DSC Tyc</t>
  </si>
  <si>
    <t>DSC Tyc</t>
  </si>
  <si>
    <t>DSC - Wired 8 Zone Expander (Expansion Module</t>
  </si>
  <si>
    <t>B01</t>
  </si>
  <si>
    <t>B02</t>
  </si>
  <si>
    <t>B03</t>
  </si>
  <si>
    <t>B19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</si>
  <si>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</si>
  <si>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</si>
  <si>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</si>
  <si>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</si>
  <si>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</si>
  <si>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</si>
  <si>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</si>
  <si>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</si>
  <si>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</si>
  <si>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</si>
  <si>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</si>
  <si>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</si>
  <si>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</si>
  <si>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</si>
  <si>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</si>
  <si>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B20</t>
  </si>
  <si>
    <t>B21</t>
  </si>
  <si>
    <t>B22</t>
  </si>
  <si>
    <t>B23</t>
  </si>
  <si>
    <t>B24</t>
  </si>
  <si>
    <t>B25</t>
  </si>
  <si>
    <t>Gate Motor</t>
  </si>
  <si>
    <t>Sliding Gate Operator for 1000 Kg 230V AC KIT
KIT INCLUDES
1.Operator-1000 kg AC operator (including Operator+
control board +Base plate + Spring limit)
2.Photocells - 1 Pair
3.Keyswitch - 1 no
4.Remote - 3nos</t>
  </si>
  <si>
    <t xml:space="preserve">AZ </t>
  </si>
  <si>
    <t>34308D2BD2</t>
  </si>
  <si>
    <t>GRP2602P</t>
  </si>
  <si>
    <t>Mrs. Anitha Kulanthairaj</t>
  </si>
  <si>
    <t>IR No.1163</t>
  </si>
  <si>
    <t>1.4.2024</t>
  </si>
  <si>
    <t>Control room location finalized</t>
  </si>
  <si>
    <t>Asok&amp; Kumaraguru</t>
  </si>
  <si>
    <t>le.com/maps/place/11°03'25.3"N+77°02'35.0"E/@11.0570166,77.0404695,17z/data=!3m1!4b1!4m4!3m3!8m2!3d11.0570166!4d77.0430444?hl=en&amp;entry=ttu</t>
  </si>
  <si>
    <t>IR No.1133</t>
  </si>
  <si>
    <t>16.4.2024</t>
  </si>
  <si>
    <t>Discussion with site incharge</t>
  </si>
  <si>
    <t>IR No.1222</t>
  </si>
  <si>
    <t>Cable checkig</t>
  </si>
  <si>
    <t>IR No.1273</t>
  </si>
  <si>
    <t>Pistis &amp; Kumaraguru</t>
  </si>
  <si>
    <t>IR No.1286</t>
  </si>
  <si>
    <t>IR No.1147</t>
  </si>
  <si>
    <t>Security system end to end marking</t>
  </si>
  <si>
    <t>IR No.1149</t>
  </si>
  <si>
    <t>6.8.2024</t>
  </si>
  <si>
    <t>4 MP Bullet IP Camera - Prama</t>
  </si>
  <si>
    <t>FA6028457</t>
  </si>
  <si>
    <t>installed - working</t>
  </si>
  <si>
    <t>FA6028390</t>
  </si>
  <si>
    <t>FA6028803</t>
  </si>
  <si>
    <t>FA6028798</t>
  </si>
  <si>
    <t>FA6028801</t>
  </si>
  <si>
    <t>FA6028642</t>
  </si>
  <si>
    <t>FA6028437.</t>
  </si>
  <si>
    <t>8 Channel NVR (2 Sata) - Hikvision</t>
  </si>
  <si>
    <t>FD4292229</t>
  </si>
  <si>
    <t>N</t>
  </si>
  <si>
    <t>223C4Y8000592</t>
  </si>
  <si>
    <t>H</t>
  </si>
  <si>
    <t>8321S0KISC8H</t>
  </si>
  <si>
    <t>Camera Accessories Cat6 Jack-30 Nos.)Screws/Tape</t>
  </si>
  <si>
    <t>Video Door Phone System</t>
  </si>
  <si>
    <t>FC7413251</t>
  </si>
  <si>
    <t>Q32390203</t>
  </si>
  <si>
    <t>FB3496016</t>
  </si>
  <si>
    <t>22440J8002509</t>
  </si>
  <si>
    <t>22440J8002500.</t>
  </si>
  <si>
    <t>Installed  -working</t>
  </si>
  <si>
    <t>Power Series Neo 8 Zone Panel expandable to 32 Zone by using additional modules, 2 PGM Outputs Expandable to 38, 4 Partitions, 500 Event buffer, 72 User Codes, can connect up to 8 supervised keypads with Keypad Zones. Panel Comes with the metal Cabinet. Supports Connect Alarm , Cloud based Mobile App for real-time control of the System</t>
  </si>
  <si>
    <t>Installed -  working</t>
  </si>
  <si>
    <t>501FA465</t>
  </si>
  <si>
    <t>DSC - GSM Module (3G Communicator)</t>
  </si>
  <si>
    <t>B3G-220</t>
  </si>
  <si>
    <t>951S2346011595</t>
  </si>
  <si>
    <t>28.3.2024</t>
  </si>
  <si>
    <t>Installed -wiorking</t>
  </si>
  <si>
    <t>Door Not Ready - C</t>
  </si>
  <si>
    <t>Installed - worklng</t>
  </si>
  <si>
    <t>Mr.Mohan Daksha</t>
  </si>
  <si>
    <t>IR No.1107</t>
  </si>
  <si>
    <t>IR No.1207</t>
  </si>
  <si>
    <t>Cable end to end marking</t>
  </si>
  <si>
    <t>IR No.1243</t>
  </si>
  <si>
    <t>30.5.2024</t>
  </si>
  <si>
    <t>Mr. David</t>
  </si>
  <si>
    <t>IR No.1257</t>
  </si>
  <si>
    <t>15.6.2024</t>
  </si>
  <si>
    <t>IR No.1259</t>
  </si>
  <si>
    <t>control room -cable dressing</t>
  </si>
  <si>
    <t>IR No.1278</t>
  </si>
  <si>
    <t>6.7.2024</t>
  </si>
  <si>
    <t>IR No.1280</t>
  </si>
  <si>
    <t>10.7.2024</t>
  </si>
  <si>
    <t>IR No.1282</t>
  </si>
  <si>
    <t>13.7.2024</t>
  </si>
  <si>
    <t>IR No.1290</t>
  </si>
  <si>
    <t>17.7.2024</t>
  </si>
  <si>
    <t>IR No.1291</t>
  </si>
  <si>
    <t>19.7.2024</t>
  </si>
  <si>
    <t>IR No.1307</t>
  </si>
  <si>
    <t>20.7.2024</t>
  </si>
  <si>
    <t>IR No.1322</t>
  </si>
  <si>
    <t>1.8.2024</t>
  </si>
  <si>
    <t>4 MP Bullet IP Camera - (3047G0E) - Hikvision</t>
  </si>
  <si>
    <t>FH1863831</t>
  </si>
  <si>
    <t>DS-2CD3047G0E-LUF</t>
  </si>
  <si>
    <t>FH1863836</t>
  </si>
  <si>
    <t>FH1863835</t>
  </si>
  <si>
    <t>FH1863731</t>
  </si>
  <si>
    <t>FH1863844.</t>
  </si>
  <si>
    <t>3.8.2024</t>
  </si>
  <si>
    <t>IR No.1324</t>
  </si>
  <si>
    <t>Replaced</t>
  </si>
  <si>
    <t>FC7341021</t>
  </si>
  <si>
    <t>AN067XHN</t>
  </si>
  <si>
    <t>24 Port POE Switch (SG2428P) - TPlink
10/100/1000 POE switch 24 port POE with 250W and 4 SFP. It is smart switch with Centralised Management &amp; Static Routing.</t>
  </si>
  <si>
    <r>
      <rPr>
        <rFont val="Helvetica, WebFont-Helvetica"/>
        <color rgb="FF333333"/>
        <sz val="8.0"/>
      </rPr>
      <t>22430X3001774</t>
    </r>
  </si>
  <si>
    <t>cat6 Jack-120Nos.</t>
  </si>
  <si>
    <t xml:space="preserve">8 Port Switch (Gigabit) - TP Link
10G Lightning-Fast Connections: 8× 10 Gbps SFP+ Ports enable high-bandwidth connectivity and non-blocking 160 Gbps switching capacity. 
Centralized Management: Easy and convenient management with cloud access and Omada app.
</t>
  </si>
  <si>
    <t>installed</t>
  </si>
  <si>
    <t xml:space="preserve">WIFI Networking </t>
  </si>
  <si>
    <t>223C091002458</t>
  </si>
  <si>
    <t>26.3.2024</t>
  </si>
  <si>
    <t>223C091001562</t>
  </si>
  <si>
    <t>223C091002447</t>
  </si>
  <si>
    <t>223B2H8002655</t>
  </si>
  <si>
    <t>223B2H8002136</t>
  </si>
  <si>
    <t>223B2H8002625</t>
  </si>
  <si>
    <t>223B2H8002154</t>
  </si>
  <si>
    <t>223B2H8002546</t>
  </si>
  <si>
    <t>223B2H8002158</t>
  </si>
  <si>
    <t>223B2H8002604</t>
  </si>
  <si>
    <t>22440J8002428</t>
  </si>
  <si>
    <t>22440J8002289</t>
  </si>
  <si>
    <t>22440J8002257</t>
  </si>
  <si>
    <t>22440J8002281</t>
  </si>
  <si>
    <t>22440J8002258.</t>
  </si>
  <si>
    <r>
      <rPr>
        <rFont val="Helvetica, WebFont-Helvetica"/>
        <color rgb="FF000000"/>
        <sz val="9.0"/>
      </rPr>
      <t>16 Port POE Gigabit Switch (TL-SG1218MPE) - TP Link</t>
    </r>
  </si>
  <si>
    <r>
      <rPr>
        <rFont val="Helvetica, WebFont-Helvetica"/>
        <color rgb="FF333333"/>
        <sz val="8.0"/>
      </rPr>
      <t>223C4Y8001024</t>
    </r>
  </si>
  <si>
    <t>20.8.2024</t>
  </si>
  <si>
    <t>Intercom EPBX</t>
  </si>
  <si>
    <t>PBX with 4 CO and 2 Single Line &amp; 50 IP</t>
  </si>
  <si>
    <t>27.6.2024</t>
  </si>
  <si>
    <t>One Touch</t>
  </si>
  <si>
    <t>RHD2244002121</t>
  </si>
  <si>
    <t>RHD2244002126,</t>
  </si>
  <si>
    <t>RHD2244002127,</t>
  </si>
  <si>
    <t>RHD2244002123</t>
  </si>
  <si>
    <t>RHD2244002118</t>
  </si>
  <si>
    <t>RHD2244002751,</t>
  </si>
  <si>
    <t>RHD2244002117</t>
  </si>
  <si>
    <t>RHD2244002754</t>
  </si>
  <si>
    <t>RHD2244002116,</t>
  </si>
  <si>
    <t>RHD2244002122</t>
  </si>
  <si>
    <t>RHD2244002124</t>
  </si>
  <si>
    <t>RHD2244002125.</t>
  </si>
  <si>
    <t>IP Phone
Back plate 10 nos /Normal 2 nos/ nall mount-12 Nos.</t>
  </si>
  <si>
    <t>Back plate</t>
  </si>
  <si>
    <t>Automation - Eglu</t>
  </si>
  <si>
    <t>EG - HUB - (CPU)</t>
  </si>
  <si>
    <t>EGLU - HUB(W-SERIAL)</t>
  </si>
  <si>
    <t>VDP - Hikvision</t>
  </si>
  <si>
    <t>Curtain Track &amp; Motor</t>
  </si>
  <si>
    <t>Radiomotor</t>
  </si>
  <si>
    <t>Curtain Motor - RM68 2/80 - EMGP</t>
  </si>
  <si>
    <t>RM68 2/80</t>
  </si>
  <si>
    <t>Curtain Track
8 Nos Approx. Height and Width-40 m</t>
  </si>
  <si>
    <t>Gazebo Audio - Tremblay</t>
  </si>
  <si>
    <t>Multi Room Audio - Tremblay (Speaker Pair)
Subwoofer is additional. It is suggested to have subwoofer.</t>
  </si>
  <si>
    <r>
      <rPr>
        <rFont val="Helvetica, WebFont-Helvetica"/>
        <color rgb="FF333333"/>
        <sz val="8.0"/>
      </rPr>
      <t>TRLY0000000107</t>
    </r>
  </si>
  <si>
    <r>
      <rPr>
        <rFont val="Helvetica, WebFont-Helvetica"/>
        <color rgb="FF000000"/>
        <sz val="9.0"/>
      </rPr>
      <t>Audio Speakers</t>
    </r>
  </si>
  <si>
    <t>10.8.2024</t>
  </si>
  <si>
    <t>Rack</t>
  </si>
  <si>
    <t>12 U Rack</t>
  </si>
  <si>
    <t>25.4.2024</t>
  </si>
  <si>
    <t>Rack Tray</t>
  </si>
  <si>
    <t>Power Manager</t>
  </si>
  <si>
    <t>2.9.2024</t>
  </si>
  <si>
    <t>IR No.1216</t>
  </si>
  <si>
    <t>Cat 6 Jack - Netfox-20 Nos.</t>
  </si>
  <si>
    <t>Cat 6 I/O - Netfox-3 Nos.</t>
  </si>
  <si>
    <t>Delivered/Returned -1 No.</t>
  </si>
  <si>
    <t>1.7.2024/4.7.2024</t>
  </si>
  <si>
    <t>Cat 6 Jack - Netfox-20 nOS.</t>
  </si>
  <si>
    <t>Cat 6 Jack - Netfox - 20 Nos.
SCREWS -25</t>
  </si>
  <si>
    <t>4 MP Dome IP Camera (3347)</t>
  </si>
  <si>
    <t>AG1762601</t>
  </si>
  <si>
    <t>Installed - To activate -I</t>
  </si>
  <si>
    <t>AG1762643.</t>
  </si>
  <si>
    <t>AG1762597</t>
  </si>
  <si>
    <t>4.8.2024</t>
  </si>
  <si>
    <t>AG1762538</t>
  </si>
  <si>
    <t>AG1762522,</t>
  </si>
  <si>
    <t>AG1762537,</t>
  </si>
  <si>
    <t>AG1762568</t>
  </si>
  <si>
    <t>Patch Card 1 Mtr-10 Nos.</t>
  </si>
  <si>
    <r>
      <rPr>
        <rFont val="Helvetica, WebFont-Helvetica"/>
        <color rgb="FF000000"/>
        <sz val="9.0"/>
      </rPr>
      <t>24 Port POE Switch (SG2428P) - TPlink</t>
    </r>
  </si>
  <si>
    <r>
      <rPr>
        <rFont val="Helvetica, WebFont-Helvetica"/>
        <color rgb="FF333333"/>
        <sz val="8.0"/>
      </rPr>
      <t>22430X3001775</t>
    </r>
  </si>
  <si>
    <t>Cat 6 I/O - Netfox-6 Nos.</t>
  </si>
  <si>
    <t>Screw
Rack</t>
  </si>
  <si>
    <r>
      <rPr>
        <rFont val="Helvetica, WebFont-Helvetica"/>
        <color rgb="FF000000"/>
        <sz val="9.0"/>
      </rPr>
      <t>6 U Rack</t>
    </r>
  </si>
  <si>
    <t>12.8.2024</t>
  </si>
  <si>
    <r>
      <rPr>
        <rFont val="Helvetica, WebFont-Helvetica"/>
        <color rgb="FF000000"/>
        <sz val="9.0"/>
      </rPr>
      <t>6 U Rack</t>
    </r>
  </si>
  <si>
    <r>
      <rPr>
        <rFont val="Helvetica, WebFont-Helvetica"/>
        <color rgb="FF000000"/>
        <sz val="9.0"/>
      </rPr>
      <t>6 U Rack</t>
    </r>
  </si>
  <si>
    <t>Cat 6 Jack - Netfox
3/4 'screw 20nos  1' screw 20 white tape 2 nos phone stand, IP phone wireless 2nos</t>
  </si>
  <si>
    <r>
      <rPr>
        <rFont val="Helvetica, WebFont-Helvetica"/>
        <color rgb="FF000000"/>
        <sz val="9.0"/>
      </rPr>
      <t>IP Phone WIFI (GRP2602W)- Grand Stream</t>
    </r>
  </si>
  <si>
    <r>
      <rPr>
        <rFont val="Helvetica, WebFont-Helvetica"/>
        <color rgb="FF333333"/>
        <sz val="8.0"/>
      </rPr>
      <t>20E5PHP91F6A4E4</t>
    </r>
  </si>
  <si>
    <t>GRP2602W</t>
  </si>
  <si>
    <t>3.9.2024</t>
  </si>
  <si>
    <t>IR No.1347</t>
  </si>
  <si>
    <r>
      <rPr>
        <rFont val="Helvetica, WebFont-Helvetica"/>
        <color rgb="FF000000"/>
        <sz val="9.0"/>
      </rPr>
      <t>IP Phone WIFI (GRP2602W)- Grand Stream</t>
    </r>
  </si>
  <si>
    <r>
      <rPr>
        <rFont val="Helvetica, WebFont-Helvetica"/>
        <color rgb="FF333333"/>
        <sz val="8.0"/>
      </rPr>
      <t>20EZ5PHP51E6A25A</t>
    </r>
  </si>
  <si>
    <r>
      <rPr>
        <rFont val="Helvetica, WebFont-Helvetica"/>
        <color rgb="FF000000"/>
        <sz val="9.0"/>
      </rPr>
      <t>24 Port POE Switch (SG2428P) - TPlink</t>
    </r>
  </si>
  <si>
    <r>
      <rPr>
        <rFont val="Helvetica, WebFont-Helvetica"/>
        <color rgb="FF333333"/>
        <sz val="8.0"/>
      </rPr>
      <t>22440Y1000513</t>
    </r>
  </si>
  <si>
    <t>Cat 6A Jack-4 Nos.</t>
  </si>
  <si>
    <t>NET Cat 6A Jack</t>
  </si>
  <si>
    <r>
      <rPr>
        <rFont val="Helvetica, WebFont-Helvetica"/>
        <color rgb="FF000000"/>
        <sz val="9.0"/>
      </rPr>
      <t>4 MP Bullet IP Camera (3047G2)- Hikvision</t>
    </r>
  </si>
  <si>
    <t>FH1863816,</t>
  </si>
  <si>
    <r>
      <rPr>
        <rFont val="Helvetica, WebFont-Helvetica"/>
        <color rgb="FF000000"/>
        <sz val="9.0"/>
      </rPr>
      <t>4 MP Bullet IP Camera (3047G2)- Hikvision</t>
    </r>
  </si>
  <si>
    <r>
      <rPr>
        <rFont val="Arial"/>
        <color rgb="FF333333"/>
        <sz val="8.0"/>
      </rPr>
      <t>,FH1863833,</t>
    </r>
  </si>
  <si>
    <r>
      <rPr>
        <rFont val="Helvetica, WebFont-Helvetica"/>
        <color rgb="FF000000"/>
        <sz val="9.0"/>
      </rPr>
      <t>4 MP Bullet IP Camera (3047G2)- Hikvision</t>
    </r>
  </si>
  <si>
    <r>
      <rPr>
        <rFont val="Helvetica, WebFont-Helvetica"/>
        <color rgb="FF333333"/>
        <sz val="8.0"/>
      </rPr>
      <t>FH1863839</t>
    </r>
  </si>
  <si>
    <r>
      <rPr>
        <rFont val="Helvetica, WebFont-Helvetica"/>
        <color rgb="FF000000"/>
        <sz val="9.0"/>
      </rPr>
      <t>4 MP Bullet IP Camera (3047G2)- Hikvision</t>
    </r>
  </si>
  <si>
    <r>
      <rPr>
        <rFont val="Helvetica, WebFont-Helvetica"/>
        <color rgb="FF333333"/>
        <sz val="8.0"/>
      </rPr>
      <t>,FH1863834</t>
    </r>
  </si>
  <si>
    <r>
      <rPr>
        <rFont val="Helvetica, WebFont-Helvetica"/>
        <color rgb="FF000000"/>
        <sz val="9.0"/>
      </rPr>
      <t>4 MP Bullet IP Camera (3047G2)- Hikvision</t>
    </r>
  </si>
  <si>
    <r>
      <rPr>
        <rFont val="Helvetica, WebFont-Helvetica"/>
        <color rgb="FF333333"/>
        <sz val="8.0"/>
      </rPr>
      <t>FF7440532,</t>
    </r>
  </si>
  <si>
    <r>
      <rPr>
        <rFont val="Helvetica, WebFont-Helvetica"/>
        <color rgb="FF000000"/>
        <sz val="9.0"/>
      </rPr>
      <t>4 MP Bullet IP Camera (3047G2)- Hikvision</t>
    </r>
  </si>
  <si>
    <r>
      <rPr>
        <rFont val="Helvetica, WebFont-Helvetica"/>
        <color rgb="FF333333"/>
        <sz val="8.0"/>
      </rPr>
      <t>FH1863812,</t>
    </r>
  </si>
  <si>
    <r>
      <rPr>
        <rFont val="Helvetica, WebFont-Helvetica"/>
        <color rgb="FF000000"/>
        <sz val="9.0"/>
      </rPr>
      <t>4 MP Bullet IP Camera (3047G2)- Hikvision</t>
    </r>
  </si>
  <si>
    <r>
      <rPr>
        <rFont val="Helvetica, WebFont-Helvetica"/>
        <color rgb="FF333333"/>
        <sz val="8.0"/>
      </rPr>
      <t>,FH1863749</t>
    </r>
  </si>
  <si>
    <r>
      <rPr>
        <rFont val="Helvetica, WebFont-Helvetica"/>
        <color rgb="FF000000"/>
        <sz val="9.0"/>
      </rPr>
      <t>4 MP Bullet IP Camera (3047G2)- Hikvision</t>
    </r>
  </si>
  <si>
    <r>
      <rPr>
        <rFont val="Helvetica, WebFont-Helvetica"/>
        <color rgb="FF333333"/>
        <sz val="8.0"/>
      </rPr>
      <t>FH1863845</t>
    </r>
  </si>
  <si>
    <r>
      <rPr>
        <rFont val="Helvetica, WebFont-Helvetica"/>
        <color rgb="FF000000"/>
        <sz val="9.0"/>
      </rPr>
      <t>4 MP Bullet IP Camera (3047G2)- Hikvision</t>
    </r>
  </si>
  <si>
    <r>
      <rPr>
        <rFont val="Helvetica, WebFont-Helvetica"/>
        <color rgb="FF333333"/>
        <sz val="8.0"/>
      </rPr>
      <t>FH1863842</t>
    </r>
  </si>
  <si>
    <r>
      <rPr>
        <rFont val="Helvetica, WebFont-Helvetica"/>
        <color rgb="FF000000"/>
        <sz val="9.0"/>
      </rPr>
      <t>4 MP Bullet IP Camera (3047G2)- Hikvision</t>
    </r>
  </si>
  <si>
    <t>,FH1863832</t>
  </si>
  <si>
    <t>PVC (Hensel) Box-13 Nos.</t>
  </si>
  <si>
    <t>Cat 6A Jack-50 Nos.</t>
  </si>
  <si>
    <r>
      <rPr>
        <rFont val="Helvetica, WebFont-Helvetica"/>
        <color rgb="FF000000"/>
        <sz val="9.0"/>
      </rPr>
      <t>16 Port POE Gigabit Switch (TL-SG1218MPE) - TP Link</t>
    </r>
  </si>
  <si>
    <r>
      <rPr>
        <rFont val="Helvetica, WebFont-Helvetica"/>
        <color rgb="FF333333"/>
        <sz val="8.0"/>
      </rPr>
      <t>22430R4000523</t>
    </r>
  </si>
  <si>
    <t>Power Manager
With Bolt &amp; Nut</t>
  </si>
  <si>
    <t>Media Converter Gigabit - Netfox</t>
  </si>
  <si>
    <r>
      <rPr>
        <rFont val="Helvetica, WebFont-Helvetica"/>
        <color rgb="FF333333"/>
        <sz val="8.0"/>
      </rPr>
      <t>240520Q8213S0102</t>
    </r>
  </si>
  <si>
    <t>SM 1000 MBPS</t>
  </si>
  <si>
    <t>31.8.2024</t>
  </si>
  <si>
    <r>
      <rPr>
        <rFont val="Helvetica, WebFont-Helvetica"/>
        <color rgb="FF333333"/>
        <sz val="8.0"/>
      </rPr>
      <t>240520Q8213S0104</t>
    </r>
  </si>
  <si>
    <r>
      <rPr>
        <rFont val="Helvetica, WebFont-Helvetica"/>
        <color rgb="FF333333"/>
        <sz val="8.0"/>
      </rPr>
      <t>240520Q8213S0106</t>
    </r>
  </si>
  <si>
    <r>
      <rPr>
        <rFont val="Helvetica, WebFont-Helvetica"/>
        <color rgb="FF333333"/>
        <sz val="8.0"/>
      </rPr>
      <t>240520Q8213S0107,</t>
    </r>
  </si>
  <si>
    <r>
      <rPr>
        <rFont val="Helvetica, WebFont-Helvetica"/>
        <color rgb="FF333333"/>
        <sz val="8.0"/>
      </rPr>
      <t>240520Q8213S0109</t>
    </r>
  </si>
  <si>
    <r>
      <rPr>
        <rFont val="Helvetica, WebFont-Helvetica"/>
        <color rgb="FF333333"/>
        <sz val="8.0"/>
      </rPr>
      <t>240520Q8213S0110</t>
    </r>
  </si>
  <si>
    <t>240520Q8213S0103</t>
  </si>
  <si>
    <t xml:space="preserve">Delivered/Returned </t>
  </si>
  <si>
    <t>31.8.2024/4.9.2024</t>
  </si>
  <si>
    <t>240520Q8213S0108</t>
  </si>
  <si>
    <r>
      <rPr>
        <rFont val="Helvetica, WebFont-Helvetica"/>
        <color rgb="FF000000"/>
        <sz val="9.0"/>
      </rPr>
      <t>HDMI to OFC Dual Converter</t>
    </r>
  </si>
  <si>
    <t>HDMI+2USB+T/R</t>
  </si>
  <si>
    <r>
      <rPr>
        <rFont val="Helvetica, WebFont-Helvetica"/>
        <color rgb="FF000000"/>
        <sz val="9.0"/>
      </rPr>
      <t>SM Fiber Patch Card</t>
    </r>
  </si>
  <si>
    <r>
      <rPr>
        <rFont val="Helvetica, WebFont-Helvetica"/>
        <color rgb="FF000000"/>
        <sz val="9.0"/>
      </rPr>
      <t>SM Fiber Patch Card</t>
    </r>
  </si>
  <si>
    <r>
      <rPr>
        <rFont val="Helvetica, WebFont-Helvetica"/>
        <color rgb="FF000000"/>
        <sz val="9.0"/>
      </rPr>
      <t>SM Fiber Patch Card</t>
    </r>
  </si>
  <si>
    <r>
      <rPr>
        <rFont val="Helvetica, WebFont-Helvetica"/>
        <color rgb="FF000000"/>
        <sz val="9.0"/>
      </rPr>
      <t>SM Fiber Patch Card</t>
    </r>
  </si>
  <si>
    <t>Delivered/Returned</t>
  </si>
  <si>
    <r>
      <rPr>
        <rFont val="Helvetica, WebFont-Helvetica"/>
        <color rgb="FF000000"/>
        <sz val="9.0"/>
      </rPr>
      <t>SM Fiber Patch Card</t>
    </r>
  </si>
  <si>
    <r>
      <rPr>
        <rFont val="Helvetica, WebFont-Helvetica"/>
        <color rgb="FF000000"/>
        <sz val="9.0"/>
      </rPr>
      <t>SM Fiber Patch Card</t>
    </r>
  </si>
  <si>
    <r>
      <rPr>
        <rFont val="Helvetica, WebFont-Helvetica"/>
        <color rgb="FF000000"/>
        <sz val="9.0"/>
      </rPr>
      <t>SM Fiber Patch Card</t>
    </r>
  </si>
  <si>
    <r>
      <rPr>
        <rFont val="Helvetica, WebFont-Helvetica"/>
        <color rgb="FF000000"/>
        <sz val="9.0"/>
      </rPr>
      <t>SM Fiber Patch Card</t>
    </r>
  </si>
  <si>
    <r>
      <rPr>
        <rFont val="Helvetica, WebFont-Helvetica"/>
        <color rgb="FF000000"/>
        <sz val="9.0"/>
      </rPr>
      <t>HDMI Spliter - 4 Port</t>
    </r>
  </si>
  <si>
    <r>
      <rPr>
        <rFont val="Helvetica, WebFont-Helvetica"/>
        <color rgb="FF000000"/>
        <sz val="9.0"/>
      </rPr>
      <t>4 MP Bullet IP Camera (3047G2)- Hikvision</t>
    </r>
  </si>
  <si>
    <r>
      <rPr>
        <rFont val="Helvetica, WebFont-Helvetica"/>
        <color rgb="FF333333"/>
        <sz val="8.0"/>
      </rPr>
      <t>FH1863843</t>
    </r>
  </si>
  <si>
    <r>
      <rPr>
        <rFont val="Helvetica, WebFont-Helvetica"/>
        <color rgb="FF000000"/>
        <sz val="9.0"/>
      </rPr>
      <t>Access Point EAP245 - TP Link</t>
    </r>
  </si>
  <si>
    <t>Cat 6 I/O - Netfox-2 nOS.</t>
  </si>
  <si>
    <r>
      <rPr>
        <rFont val="Helvetica, WebFont-Helvetica"/>
        <color rgb="FF000000"/>
        <sz val="9.0"/>
      </rPr>
      <t>NF-KSJ6</t>
    </r>
  </si>
  <si>
    <r>
      <rPr>
        <rFont val="Helvetica, WebFont-Helvetica"/>
        <color rgb="FF000000"/>
        <sz val="9.0"/>
      </rPr>
      <t>4 MP Bullet IP Camera (3047G2)- Hikvision</t>
    </r>
  </si>
  <si>
    <r>
      <rPr>
        <rFont val="Helvetica, WebFont-Helvetica"/>
        <color rgb="FF333333"/>
        <sz val="8.0"/>
      </rPr>
      <t>FH4707676</t>
    </r>
  </si>
  <si>
    <t>Cat 6A Jack-5 Nos.</t>
  </si>
  <si>
    <r>
      <rPr>
        <rFont val="Helvetica, WebFont-Helvetica"/>
        <color rgb="FF000000"/>
        <sz val="9.0"/>
      </rPr>
      <t>NET Cat 6A Jack</t>
    </r>
  </si>
  <si>
    <r>
      <rPr>
        <rFont val="Helvetica, WebFont-Helvetica"/>
        <color rgb="FF000000"/>
        <sz val="9.0"/>
      </rPr>
      <t>PVC (Hensel) Box</t>
    </r>
  </si>
  <si>
    <r>
      <rPr>
        <rFont val="Helvetica, WebFont-Helvetica"/>
        <color rgb="FF000000"/>
        <sz val="9.0"/>
      </rPr>
      <t>Cat6 to HDMI Convertor - 30 Mtrs</t>
    </r>
  </si>
  <si>
    <t>4.9.2024</t>
  </si>
  <si>
    <r>
      <rPr>
        <rFont val="Helvetica, WebFont-Helvetica"/>
        <color rgb="FF000000"/>
        <sz val="9.0"/>
      </rPr>
      <t>HDMI Spliter - 4 Port</t>
    </r>
  </si>
  <si>
    <r>
      <rPr>
        <rFont val="Helvetica, WebFont-Helvetica"/>
        <color rgb="FF000000"/>
        <sz val="9.0"/>
      </rPr>
      <t>Wireless Mouse</t>
    </r>
  </si>
  <si>
    <t>5.9.2024</t>
  </si>
  <si>
    <r>
      <rPr>
        <rFont val="Helvetica, WebFont-Helvetica"/>
        <color rgb="FF000000"/>
        <sz val="9.0"/>
      </rPr>
      <t>Wireless Mouse</t>
    </r>
  </si>
  <si>
    <t>Mr. Dinesh</t>
  </si>
  <si>
    <t>99428 61007</t>
  </si>
  <si>
    <t>8 Channel NVR (2 Sata)</t>
  </si>
  <si>
    <t>Door Lock</t>
  </si>
  <si>
    <t>Yale</t>
  </si>
  <si>
    <t>Yale YDME 100</t>
  </si>
  <si>
    <t>YDME 100</t>
  </si>
  <si>
    <t xml:space="preserve">Mr. Vignesh </t>
  </si>
  <si>
    <t>(Foundation one)</t>
  </si>
  <si>
    <t>Singanallur (Near Naveen Hospital)</t>
  </si>
  <si>
    <t>Mr.Krishnamoorthy (Father)</t>
  </si>
  <si>
    <t>IR No.1114</t>
  </si>
  <si>
    <t>9.3.2024</t>
  </si>
  <si>
    <t>1st site visit (Asok)</t>
  </si>
  <si>
    <t>IR No.1190</t>
  </si>
  <si>
    <t>2.4.2024</t>
  </si>
  <si>
    <t>Asok  &amp; kumaraguru</t>
  </si>
  <si>
    <t>IR No.1137</t>
  </si>
  <si>
    <t>24.4.2024</t>
  </si>
  <si>
    <t>Asok (FF Piping iinstruction)</t>
  </si>
  <si>
    <t>IR No.1269</t>
  </si>
  <si>
    <t>Asok &amp; Kumaraguru (Cable checking)</t>
  </si>
  <si>
    <t>Mr. Lawerance</t>
  </si>
  <si>
    <t>IR No.1284</t>
  </si>
  <si>
    <t>Sakthi(site meeting)</t>
  </si>
  <si>
    <t>IR No.1306</t>
  </si>
  <si>
    <t>IR No.1311</t>
  </si>
  <si>
    <t>24.7.2024</t>
  </si>
  <si>
    <t>Mr. Ramamoorthy</t>
  </si>
  <si>
    <t>97894 27844</t>
  </si>
  <si>
    <t>Power Supply (220V CE Transformer)</t>
  </si>
  <si>
    <t>Video Door Phone</t>
  </si>
  <si>
    <t>WIFI Networking</t>
  </si>
  <si>
    <t>Mrs. Chinna</t>
  </si>
  <si>
    <t>SR No.1239</t>
  </si>
  <si>
    <t>EZVIZ</t>
  </si>
  <si>
    <r>
      <rPr>
        <rFont val="Helvetica, WebFont-Helvetica"/>
        <color rgb="FF000000"/>
        <sz val="9.0"/>
      </rPr>
      <t>4 MP Wi-Fi IP Outdoor camera - EZVIZ</t>
    </r>
  </si>
  <si>
    <r>
      <rPr>
        <rFont val="Helvetica, WebFont-Helvetica"/>
        <color rgb="FF333333"/>
        <sz val="8.0"/>
      </rPr>
      <t>BC9952753</t>
    </r>
  </si>
  <si>
    <r>
      <rPr>
        <rFont val="Helvetica, WebFont-Helvetica"/>
        <color rgb="FF000000"/>
        <sz val="9.0"/>
      </rPr>
      <t>CS -H8C EZVIZ</t>
    </r>
  </si>
  <si>
    <r>
      <rPr>
        <rFont val="Helvetica, WebFont-Helvetica"/>
        <color rgb="FF000000"/>
        <sz val="9.0"/>
      </rPr>
      <t>4 MP Wi-Fi IP Outdoor camera - EZVIZ</t>
    </r>
  </si>
  <si>
    <r>
      <rPr>
        <rFont val="Helvetica, WebFont-Helvetica"/>
        <color rgb="FF333333"/>
        <sz val="8.0"/>
      </rPr>
      <t>BC9953331</t>
    </r>
  </si>
  <si>
    <r>
      <rPr>
        <rFont val="Helvetica, WebFont-Helvetica"/>
        <color rgb="FF000000"/>
        <sz val="9.0"/>
      </rPr>
      <t>CS -H8C EZVIZ</t>
    </r>
  </si>
  <si>
    <r>
      <rPr>
        <rFont val="Helvetica, WebFont-Helvetica"/>
        <color rgb="FF000000"/>
        <sz val="9.0"/>
      </rPr>
      <t>4 MP Wi-Fi IP Outdoor camera - EZVIZ</t>
    </r>
  </si>
  <si>
    <r>
      <rPr>
        <rFont val="Helvetica, WebFont-Helvetica"/>
        <color rgb="FF333333"/>
        <sz val="8.0"/>
      </rPr>
      <t>BC9953478</t>
    </r>
  </si>
  <si>
    <r>
      <rPr>
        <rFont val="Helvetica, WebFont-Helvetica"/>
        <color rgb="FF000000"/>
        <sz val="9.0"/>
      </rPr>
      <t>CS -H8C EZVIZ</t>
    </r>
  </si>
  <si>
    <r>
      <rPr>
        <rFont val="Helvetica, WebFont-Helvetica"/>
        <color rgb="FF000000"/>
        <sz val="9.0"/>
      </rPr>
      <t>Memory Card 256GB - Sandisk</t>
    </r>
  </si>
  <si>
    <t>MC01</t>
  </si>
  <si>
    <r>
      <rPr>
        <rFont val="Helvetica, WebFont-Helvetica"/>
        <color rgb="FF000000"/>
        <sz val="9.0"/>
      </rPr>
      <t>Memory Card 256GB - Sandisk</t>
    </r>
  </si>
  <si>
    <t>MC02</t>
  </si>
  <si>
    <r>
      <rPr>
        <rFont val="Helvetica, WebFont-Helvetica"/>
        <color rgb="FF000000"/>
        <sz val="9.0"/>
      </rPr>
      <t>Memory Card 256GB - Sandisk</t>
    </r>
  </si>
  <si>
    <t>MC03</t>
  </si>
  <si>
    <t>Tapo</t>
  </si>
  <si>
    <t>Wireless Door Sensor - Tapo</t>
  </si>
  <si>
    <r>
      <rPr>
        <rFont val="Helvetica, WebFont-Helvetica"/>
        <color rgb="FF333333"/>
        <sz val="8.0"/>
      </rPr>
      <t>22443W0008285</t>
    </r>
  </si>
  <si>
    <r>
      <rPr>
        <rFont val="Helvetica, WebFont-Helvetica"/>
        <color rgb="FF000000"/>
        <sz val="9.0"/>
      </rPr>
      <t>Tapo T110</t>
    </r>
  </si>
  <si>
    <t>WLD01</t>
  </si>
  <si>
    <r>
      <rPr>
        <rFont val="Helvetica, WebFont-Helvetica"/>
        <color rgb="FF333333"/>
        <sz val="8.0"/>
      </rPr>
      <t>22443W0009627</t>
    </r>
  </si>
  <si>
    <r>
      <rPr>
        <rFont val="Helvetica, WebFont-Helvetica"/>
        <color rgb="FF000000"/>
        <sz val="9.0"/>
      </rPr>
      <t>Tapo T110</t>
    </r>
  </si>
  <si>
    <t>WLD02</t>
  </si>
  <si>
    <r>
      <rPr>
        <rFont val="Helvetica, WebFont-Helvetica"/>
        <color rgb="FF000000"/>
        <sz val="9.0"/>
      </rPr>
      <t>Wireless Smart Hub - Tapo</t>
    </r>
  </si>
  <si>
    <r>
      <rPr>
        <rFont val="Helvetica, WebFont-Helvetica"/>
        <color rgb="FF333333"/>
        <sz val="8.0"/>
      </rPr>
      <t>22395T1005211</t>
    </r>
  </si>
  <si>
    <r>
      <rPr>
        <rFont val="&quot;Open Sans&quot;, &quot;WebFont-Open Sans&quot;"/>
        <color rgb="FF000000"/>
        <sz val="9.0"/>
      </rPr>
      <t>Tapo H100</t>
    </r>
  </si>
  <si>
    <t>WLH01</t>
  </si>
  <si>
    <r>
      <rPr>
        <rFont val="Helvetica, WebFont-Helvetica"/>
        <color rgb="FF000000"/>
        <sz val="9.0"/>
      </rPr>
      <t>Wireless Door Sensor - Tapo</t>
    </r>
  </si>
  <si>
    <r>
      <rPr>
        <rFont val="Helvetica, WebFont-Helvetica"/>
        <color rgb="FF000000"/>
        <sz val="9.0"/>
      </rPr>
      <t>Tapo T110</t>
    </r>
  </si>
  <si>
    <t>WLD03</t>
  </si>
  <si>
    <t>Mr.Lakshmi Narayan</t>
  </si>
  <si>
    <t>IR No.1096</t>
  </si>
  <si>
    <t>24.2.2024</t>
  </si>
  <si>
    <t>11.40 am - 2.45 pm</t>
  </si>
  <si>
    <t>https://maps.app.goo.gl/SYbBXZGW3ChxEykE6</t>
  </si>
  <si>
    <t>11.4.2024</t>
  </si>
  <si>
    <t>2.20 pm - 6.50 pm</t>
  </si>
  <si>
    <t>IR No.1200</t>
  </si>
  <si>
    <t>Ar.Samiksha</t>
  </si>
  <si>
    <t>IR No.1251</t>
  </si>
  <si>
    <t>IR No.1158</t>
  </si>
  <si>
    <t>site visit</t>
  </si>
  <si>
    <t>Mr. Rajesh</t>
  </si>
  <si>
    <t>IR No.1293</t>
  </si>
  <si>
    <t>18.7.2024</t>
  </si>
  <si>
    <t>IR No.1302</t>
  </si>
  <si>
    <t>Asok &amp;Sakthi</t>
  </si>
  <si>
    <t>Mr. Shivakumar</t>
  </si>
  <si>
    <t>IR No.1143</t>
  </si>
  <si>
    <t>19.3.2024</t>
  </si>
  <si>
    <t>Pistis &amp; Tharun</t>
  </si>
  <si>
    <t xml:space="preserve">WIFI Access Point </t>
  </si>
  <si>
    <t>Mr. Arjunan</t>
  </si>
  <si>
    <t>www.google.com/maps/place/10°36'54.5"N+77°56'36.5"E/@10.615151,77.9408941,17z/data=!3m1!4b1!4m4!3m3!8m2!3d10.615151!4d77.943469?hl=en&amp;entry=ttu</t>
  </si>
  <si>
    <t>IR No.1248</t>
  </si>
  <si>
    <t>26.5.2024</t>
  </si>
  <si>
    <t xml:space="preserve">Ar. Parthiban </t>
  </si>
  <si>
    <t>Mr. Prajith</t>
  </si>
  <si>
    <t>93608 67946</t>
  </si>
  <si>
    <t>Visonic</t>
  </si>
  <si>
    <t>Visonic - Control Panel Hybrid
Battery, Power supply, built-in</t>
  </si>
  <si>
    <t>PowerMaster-33 EXP G2</t>
  </si>
  <si>
    <t>Visonic - IP Module</t>
  </si>
  <si>
    <t>POWERLINK 3.1 GENERIC KIT</t>
  </si>
  <si>
    <t>Visonic - External Wired Expander</t>
  </si>
  <si>
    <t>IO Xpander 12x4</t>
  </si>
  <si>
    <t>Visonic - Internal Wired Expander</t>
  </si>
  <si>
    <t>IOXpander 8</t>
  </si>
  <si>
    <t>Visonic - Slim Keyfob</t>
  </si>
  <si>
    <t>KF-235 PG2</t>
  </si>
  <si>
    <t>Access Point Gigabit Indoor/Outdoor EAP225 - TP Link</t>
  </si>
  <si>
    <t>EAP 225</t>
  </si>
  <si>
    <t>Range Extender - TPLink</t>
  </si>
  <si>
    <t>TL-WA850RE</t>
  </si>
  <si>
    <t xml:space="preserve">Video Door Phone System </t>
  </si>
  <si>
    <t>Gate Motor Automation</t>
  </si>
  <si>
    <t>Auto zone</t>
  </si>
  <si>
    <t>Sliding Gate Operator for 1000 Kg 230V AC KIT
KIT INCLUDES 1.Operator-1000 kg AC operator (including Operator+ control board +Base plate + Spring limit) 2.Photocells - 1 Pair 3.Keyswitch - 1 no 4.Remote - 3nos</t>
  </si>
  <si>
    <t>IT World- Mr.Rahul</t>
  </si>
  <si>
    <t>23.2.2024</t>
  </si>
  <si>
    <t>Wiring Instruction</t>
  </si>
  <si>
    <t>Asok &amp; Sakthi</t>
  </si>
  <si>
    <t>IR No.1206</t>
  </si>
  <si>
    <t>IR No.1160</t>
  </si>
  <si>
    <t>29.2.2024</t>
  </si>
  <si>
    <t>Asok,Sakthi, Kumaraguru +2 Electricians</t>
  </si>
  <si>
    <t>IR No.1233</t>
  </si>
  <si>
    <t>17.5.2024</t>
  </si>
  <si>
    <t>1.3.2024</t>
  </si>
  <si>
    <t>IR No.1240</t>
  </si>
  <si>
    <t>IR No.1171</t>
  </si>
  <si>
    <t>4.3.2024</t>
  </si>
  <si>
    <t>IR No.1287</t>
  </si>
  <si>
    <t>IR No.1177</t>
  </si>
  <si>
    <t>IR No.1288</t>
  </si>
  <si>
    <t>9.7.2024</t>
  </si>
  <si>
    <t>Mr. Moorthy</t>
  </si>
  <si>
    <t>IR No.1178</t>
  </si>
  <si>
    <t>15.3.2024</t>
  </si>
  <si>
    <t>Sakthi,Pistis &amp; Kumaraguru</t>
  </si>
  <si>
    <t>IR No.1315</t>
  </si>
  <si>
    <t>8.8.2024</t>
  </si>
  <si>
    <t>IR No.1182</t>
  </si>
  <si>
    <t>21.3.2024</t>
  </si>
  <si>
    <t>IR No.1318</t>
  </si>
  <si>
    <t>Sakthi &amp; Tharun</t>
  </si>
  <si>
    <t>22.3.2024</t>
  </si>
  <si>
    <t>IR No.1146</t>
  </si>
  <si>
    <t>23.3.2024</t>
  </si>
  <si>
    <t>IR No.1201</t>
  </si>
  <si>
    <t>12.4.2024</t>
  </si>
  <si>
    <t>IR No.1202</t>
  </si>
  <si>
    <t>15.4.2024</t>
  </si>
  <si>
    <t>IR No.1204</t>
  </si>
  <si>
    <t>18.4.2024</t>
  </si>
  <si>
    <t>Visionic</t>
  </si>
  <si>
    <t>Visonic - Wireless Repeater</t>
  </si>
  <si>
    <t>RP-600 PG2</t>
  </si>
  <si>
    <t>IR No.1176</t>
  </si>
  <si>
    <t>Visonic - Wireless Vanishing Door Sensor</t>
  </si>
  <si>
    <t>MC-303/E PG2</t>
  </si>
  <si>
    <t>13.3.2024/12.4.2024</t>
  </si>
  <si>
    <t>Visonic Dual Technology Motion Sensor</t>
  </si>
  <si>
    <t>Next+ Duo K9-85 AM</t>
  </si>
  <si>
    <t>Siren 30 Watts (Hooter)</t>
  </si>
  <si>
    <t>SD-30</t>
  </si>
  <si>
    <t>PIR Motion Sensor Ceiling Mount - Tixa</t>
  </si>
  <si>
    <t>IP 20</t>
  </si>
  <si>
    <t>27.2.2024</t>
  </si>
  <si>
    <t>27.2.2024/2.5.2024</t>
  </si>
  <si>
    <t>Micro Wave Sensor Wall Mount (Out Door PIR)</t>
  </si>
  <si>
    <t>SN - MW765 HF</t>
  </si>
  <si>
    <t>22.3.2024/12.4.2024</t>
  </si>
  <si>
    <t>Optex</t>
  </si>
  <si>
    <t>Optex - Wired PIR Indoor Pet Immune Sensor</t>
  </si>
  <si>
    <t>FLX-ST</t>
  </si>
  <si>
    <t>Optex - Wired PIR Outdoor Pet Immune Sensor</t>
  </si>
  <si>
    <t>WXI-AM-Outdoor</t>
  </si>
  <si>
    <t>Lighting Auotmation</t>
  </si>
  <si>
    <t>AFED29DZA4FF9F7</t>
  </si>
  <si>
    <t>27.2.2024/12.4.2024</t>
  </si>
  <si>
    <t>OD6366499C757AB2</t>
  </si>
  <si>
    <t>2C854F2C7AC6EE49</t>
  </si>
  <si>
    <t>DF823503536406A1</t>
  </si>
  <si>
    <t>69C771E5175DAF03</t>
  </si>
  <si>
    <t>8530DBD21FA8885E</t>
  </si>
  <si>
    <t>6A13F3A8C84A29BE</t>
  </si>
  <si>
    <t>5880E8419574C679</t>
  </si>
  <si>
    <t>1CAED2E408517D37</t>
  </si>
  <si>
    <t>D92D09FD2ED854FF</t>
  </si>
  <si>
    <t>,F33EC755E073F843</t>
  </si>
  <si>
    <t>3F67ED7D6702ED72</t>
  </si>
  <si>
    <t>8D6B105638FE5128</t>
  </si>
  <si>
    <t>4D6CDFD36B11799E</t>
  </si>
  <si>
    <t>8C2E51C33E948F95</t>
  </si>
  <si>
    <t>DEEC9F01CFE8316D</t>
  </si>
  <si>
    <t>In - Wall Switch 16A Heavy Load - Eglu</t>
  </si>
  <si>
    <t>7553ECFB915F2285</t>
  </si>
  <si>
    <t>IN-WALL SWITCH 16A</t>
  </si>
  <si>
    <t>D9A98066A82FB911</t>
  </si>
  <si>
    <t>DSC - Wired Vibration Sensor</t>
  </si>
  <si>
    <t>W106670578064</t>
  </si>
  <si>
    <t>W119548474112</t>
  </si>
  <si>
    <t>W106670571024</t>
  </si>
  <si>
    <t>W119548471461</t>
  </si>
  <si>
    <t>W119548478417</t>
  </si>
  <si>
    <t>W119548476233,</t>
  </si>
  <si>
    <t>W11954871389</t>
  </si>
  <si>
    <t>Power Adopter - 12V 3amp</t>
  </si>
  <si>
    <t>W121518513517</t>
  </si>
  <si>
    <t>Internal Wired Expander</t>
  </si>
  <si>
    <t>9-103514</t>
  </si>
  <si>
    <t>Wireless Repeater</t>
  </si>
  <si>
    <t>Visonic - GSM Communicator</t>
  </si>
  <si>
    <t>WCDMA-3G</t>
  </si>
  <si>
    <t>PIR Motion Sensor Ceiling Mount - SN-PR07</t>
  </si>
  <si>
    <t>SN-PR07</t>
  </si>
  <si>
    <t>Power Adopter - 12V 2amps</t>
  </si>
  <si>
    <t>12v-2amp</t>
  </si>
  <si>
    <t>Mr.Srinivasan</t>
  </si>
  <si>
    <t>IR No.1130</t>
  </si>
  <si>
    <t>7.2.2024</t>
  </si>
  <si>
    <t>https://www.google.com/maps/place/11%C2%B039'56.4%22N+78%C2%B009'09.8%22E/@11.6656667,78.1527222,17z/data=!3m1!4b1!4m4!3m3!8m2!3d11.6656667!4d78.1527222?hl=en&amp;entry=ttu</t>
  </si>
  <si>
    <t>IR No.1132</t>
  </si>
  <si>
    <t>installation/HOD</t>
  </si>
  <si>
    <t>Sakthi,Asok &amp; Kumaraguru</t>
  </si>
  <si>
    <t>SR No.1215</t>
  </si>
  <si>
    <t>Service call - Camera 1 No. taken for service</t>
  </si>
  <si>
    <t>.</t>
  </si>
  <si>
    <t>Cameras</t>
  </si>
  <si>
    <t>J08262393</t>
  </si>
  <si>
    <t>14.2.2024</t>
  </si>
  <si>
    <t>J08262342</t>
  </si>
  <si>
    <t>J02938779</t>
  </si>
  <si>
    <t>J08262395</t>
  </si>
  <si>
    <t>J08262359</t>
  </si>
  <si>
    <t>Matl Not reqd</t>
  </si>
  <si>
    <t>AZ8585096</t>
  </si>
  <si>
    <t>33R3S5F2SC8H</t>
  </si>
  <si>
    <t>HDMI Cable - 1.5 Mtr</t>
  </si>
  <si>
    <t>Cat 6 Jack - Netfox-25 Nos.
screw, tape</t>
  </si>
  <si>
    <t>4 MP Dome IP Camera (with mic)</t>
  </si>
  <si>
    <t>J37256680</t>
  </si>
  <si>
    <t>J37256835</t>
  </si>
  <si>
    <t>J37256708</t>
  </si>
  <si>
    <t>Mr.Kannadasan</t>
  </si>
  <si>
    <t>Coimbatre</t>
  </si>
  <si>
    <t>IR No.40</t>
  </si>
  <si>
    <t>22.12.2023</t>
  </si>
  <si>
    <t>IR No.1138</t>
  </si>
  <si>
    <t>31.1.2024</t>
  </si>
  <si>
    <t>Wiring instruction</t>
  </si>
  <si>
    <t>4.7.2024</t>
  </si>
  <si>
    <t>Client discussion</t>
  </si>
  <si>
    <t>Hikvision Control Panel</t>
  </si>
  <si>
    <t>Q99326236</t>
  </si>
  <si>
    <t>DS-PWA32-HG</t>
  </si>
  <si>
    <t>22.7.2024</t>
  </si>
  <si>
    <t>IR No.1300</t>
  </si>
  <si>
    <t>Q99349129</t>
  </si>
  <si>
    <t>7.6.2024/23.7.2024</t>
  </si>
  <si>
    <t>Hikvision - PIR Sensor</t>
  </si>
  <si>
    <t>Q31717181</t>
  </si>
  <si>
    <t>DS-PD2-D10P-W</t>
  </si>
  <si>
    <t>Q31176182</t>
  </si>
  <si>
    <t>Q31769230</t>
  </si>
  <si>
    <t>Q31769212</t>
  </si>
  <si>
    <t>Q31167359</t>
  </si>
  <si>
    <t>Q31712411</t>
  </si>
  <si>
    <t>Q31712427</t>
  </si>
  <si>
    <t>AB7531398</t>
  </si>
  <si>
    <t>IR No.1299</t>
  </si>
  <si>
    <t>Q32172492</t>
  </si>
  <si>
    <t>Q32172463</t>
  </si>
  <si>
    <t>Q32129145.</t>
  </si>
  <si>
    <t>AW7544747</t>
  </si>
  <si>
    <t>AW1391348.</t>
  </si>
  <si>
    <t>WIFI</t>
  </si>
  <si>
    <t>223C091000504</t>
  </si>
  <si>
    <t>22342P34000711</t>
  </si>
  <si>
    <t>POE Injector</t>
  </si>
  <si>
    <t>150S</t>
  </si>
  <si>
    <t>5B9FB02478A0B400</t>
  </si>
  <si>
    <t>DD8BC74A7A97C09F</t>
  </si>
  <si>
    <t>2B28BC1AA9C27FD3</t>
  </si>
  <si>
    <t>021493C05936DA57.</t>
  </si>
  <si>
    <t>F379DCA4DC60F98F</t>
  </si>
  <si>
    <t>F7EAF138A18ECDF2.</t>
  </si>
  <si>
    <t>Cat 6 Cable - Netfox-120 mts</t>
  </si>
  <si>
    <t>5.2.2024</t>
  </si>
  <si>
    <t>Cat 6 Jack - Netfox-10 Nos.</t>
  </si>
  <si>
    <t>22440J8002298</t>
  </si>
  <si>
    <t>Q29224048</t>
  </si>
  <si>
    <t>DS-PDBG8-EG2-WB</t>
  </si>
  <si>
    <t>Wireless Repeater - Hikvision</t>
  </si>
  <si>
    <t>Q29229784</t>
  </si>
  <si>
    <t>DS-PR1-WB</t>
  </si>
  <si>
    <t>Q32558405</t>
  </si>
  <si>
    <t xml:space="preserve">Mr. Srinivasan </t>
  </si>
  <si>
    <t>(Mandapam)</t>
  </si>
  <si>
    <t>27.11.2023</t>
  </si>
  <si>
    <t>1at site visit done</t>
  </si>
  <si>
    <t>IR No.1312</t>
  </si>
  <si>
    <t>IR No.1343</t>
  </si>
  <si>
    <t>IR No.1345</t>
  </si>
  <si>
    <t>Mr. Sajji</t>
  </si>
  <si>
    <t>A/V - Audio Video</t>
  </si>
  <si>
    <t>CP01</t>
  </si>
  <si>
    <t>24.8.2024</t>
  </si>
  <si>
    <t>CP02</t>
  </si>
  <si>
    <t>CP03</t>
  </si>
  <si>
    <t>CP04</t>
  </si>
  <si>
    <t>CP05</t>
  </si>
  <si>
    <t>CP06</t>
  </si>
  <si>
    <t>CP07</t>
  </si>
  <si>
    <t>CP08</t>
  </si>
  <si>
    <t>CP09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</si>
  <si>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</si>
  <si>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</si>
  <si>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</si>
  <si>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</si>
  <si>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</si>
  <si>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</si>
  <si>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</si>
  <si>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</si>
  <si>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</si>
  <si>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</si>
  <si>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</si>
  <si>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</si>
  <si>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</si>
  <si>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Need to arrange false ceiling person for channel cutting</t>
  </si>
  <si>
    <t>CP23</t>
  </si>
  <si>
    <t>CP24</t>
  </si>
  <si>
    <t>PA550
Urban classic</t>
  </si>
  <si>
    <t>AMP01</t>
  </si>
  <si>
    <t>Ahuja</t>
  </si>
  <si>
    <t>Dual Hand Wireless Microphon</t>
  </si>
  <si>
    <t>AWM-495V2</t>
  </si>
  <si>
    <t>MP01</t>
  </si>
  <si>
    <t>Mr.Mohan</t>
  </si>
  <si>
    <t>IR No.1164</t>
  </si>
  <si>
    <t>11.00 am - 12.30 pm</t>
  </si>
  <si>
    <t>8.3.2024</t>
  </si>
  <si>
    <t>10.00 am - 6.30 pm</t>
  </si>
  <si>
    <t>SR No.1128</t>
  </si>
  <si>
    <t>service call</t>
  </si>
  <si>
    <t>SR No.1145</t>
  </si>
  <si>
    <t>11.20 am - 2.20 pm</t>
  </si>
  <si>
    <t>OFB853F4C1FC1D80</t>
  </si>
  <si>
    <t>FE621A42D47FB803</t>
  </si>
  <si>
    <t>Control Panel - Hikvision</t>
  </si>
  <si>
    <t>Q99129885</t>
  </si>
  <si>
    <t>DS-PWA32-KG</t>
  </si>
  <si>
    <t>Wireless Magnetic Door Sensor</t>
  </si>
  <si>
    <t>Q29357590</t>
  </si>
  <si>
    <t>DS-PD-MCEG2WB</t>
  </si>
  <si>
    <t>Wireless Dual Sensor (Door/Vibration) - Hikvision</t>
  </si>
  <si>
    <t>Q99129441</t>
  </si>
  <si>
    <t>Wireless Outdoor Siren</t>
  </si>
  <si>
    <t>Q27496000</t>
  </si>
  <si>
    <t>DS-PS1-E-WN</t>
  </si>
  <si>
    <t>Q27631253</t>
  </si>
  <si>
    <t>In-Wall Switch (2S-DS) - Eg
Dimmer</t>
  </si>
  <si>
    <t>3266028F682C737</t>
  </si>
  <si>
    <t>Dahua</t>
  </si>
  <si>
    <t>5 Port Switch - Dahua</t>
  </si>
  <si>
    <t>6J056F8GA101012</t>
  </si>
  <si>
    <t>10/100</t>
  </si>
  <si>
    <t>CAT6-PC</t>
  </si>
  <si>
    <t>Mr.Vignesh</t>
  </si>
  <si>
    <t>82200 11551</t>
  </si>
  <si>
    <t>IR No.1205</t>
  </si>
  <si>
    <t>23.9.2024</t>
  </si>
  <si>
    <t>IR No.1507</t>
  </si>
  <si>
    <t>19.3.2025</t>
  </si>
  <si>
    <t>Ar. Gowtham
Ar. Dhushvanth</t>
  </si>
  <si>
    <t>9677728366
8508084820</t>
  </si>
  <si>
    <t>IR No.1591</t>
  </si>
  <si>
    <t>3.5.2025</t>
  </si>
  <si>
    <t>A18</t>
  </si>
  <si>
    <t>A19</t>
  </si>
  <si>
    <t>A20</t>
  </si>
  <si>
    <t>A21</t>
  </si>
  <si>
    <t>Terrace</t>
  </si>
  <si>
    <t>A25</t>
  </si>
  <si>
    <t>A26</t>
  </si>
  <si>
    <t>A27</t>
  </si>
  <si>
    <t>32 channel NVR (2Sata)</t>
  </si>
  <si>
    <t>DS-7632NXI-K2</t>
  </si>
  <si>
    <t>16 Port POE Switch</t>
  </si>
  <si>
    <t>24 Port POE Switch (SL2428P)</t>
  </si>
  <si>
    <t>SL2428P</t>
  </si>
  <si>
    <t>In-Wall Switch (2S-DS)</t>
  </si>
  <si>
    <t>Basic Motion HF Microwave Sensor</t>
  </si>
  <si>
    <t>Security Alarm System - Visonic</t>
  </si>
  <si>
    <t xml:space="preserve"> Visonic</t>
  </si>
  <si>
    <t>Visonic - Wireless Glass Break Detector</t>
  </si>
  <si>
    <t>GB-502-PG2</t>
  </si>
  <si>
    <t>Gas Leak Sensor</t>
  </si>
  <si>
    <t>REHTS12HLRB</t>
  </si>
  <si>
    <t>A17</t>
  </si>
  <si>
    <t>A16</t>
  </si>
  <si>
    <t>A24</t>
  </si>
  <si>
    <t>A14</t>
  </si>
  <si>
    <t>A15</t>
  </si>
  <si>
    <t>A22</t>
  </si>
  <si>
    <t>A23</t>
  </si>
  <si>
    <t>Mr.Singaram</t>
  </si>
  <si>
    <t>IR No.1060</t>
  </si>
  <si>
    <t>8.1.2024</t>
  </si>
  <si>
    <t>IR No.1383</t>
  </si>
  <si>
    <t>10.10.2024</t>
  </si>
  <si>
    <t>Ar. Vishnu</t>
  </si>
  <si>
    <t>Mr. Karuppusamy
Mr. Gobi</t>
  </si>
  <si>
    <t>9843211169
9894437174</t>
  </si>
  <si>
    <t>16 channel NVR (K2</t>
  </si>
  <si>
    <t>16 Port POE Gigabit Switch (TL-SG1218MPE</t>
  </si>
  <si>
    <t>4U Rack Loded</t>
  </si>
  <si>
    <t>3 Channel Relay</t>
  </si>
  <si>
    <t>13.10.2024</t>
  </si>
  <si>
    <t>Need to discuss with client and tharun</t>
  </si>
  <si>
    <t>HUB provision discussed in GF  passage ceiling</t>
  </si>
  <si>
    <t>Vysonic</t>
  </si>
  <si>
    <t>Visonic - Control Panel Hybrid
Visonic
Battery, Power supply, built-in</t>
  </si>
  <si>
    <t>Glass Break Deductor Wired</t>
  </si>
  <si>
    <t>5 Port Gigabit Switch - TP Link</t>
  </si>
  <si>
    <t>A15a</t>
  </si>
  <si>
    <t>IR No.801</t>
  </si>
  <si>
    <t>28.12.2022</t>
  </si>
  <si>
    <t>IR No.1194</t>
  </si>
  <si>
    <t>IR No.863</t>
  </si>
  <si>
    <t>27.2.2023</t>
  </si>
  <si>
    <t>Piping routing checked</t>
  </si>
  <si>
    <t>IR No.1444</t>
  </si>
  <si>
    <t>16.12.2024</t>
  </si>
  <si>
    <t>IR No.963</t>
  </si>
  <si>
    <t>27.5.2023</t>
  </si>
  <si>
    <t>IR No.1334</t>
  </si>
  <si>
    <t>27.12.2024</t>
  </si>
  <si>
    <t>Warp Architect</t>
  </si>
  <si>
    <t>IR No.981</t>
  </si>
  <si>
    <t>21.6.2023</t>
  </si>
  <si>
    <t>Security system cabllinig routing and cabling explained to electrician</t>
  </si>
  <si>
    <t>IR No.1338</t>
  </si>
  <si>
    <t>31.12.2024</t>
  </si>
  <si>
    <t>Asok &amp; Azhagar</t>
  </si>
  <si>
    <t>Mr. Sathish</t>
  </si>
  <si>
    <t>IR No.1095</t>
  </si>
  <si>
    <t>19.2.2024</t>
  </si>
  <si>
    <t>IR No.1326</t>
  </si>
  <si>
    <t>20.2.2025</t>
  </si>
  <si>
    <t>Mr.Karthik</t>
  </si>
  <si>
    <t>IR No.1097</t>
  </si>
  <si>
    <t>IR No.1510</t>
  </si>
  <si>
    <t>IR No.1635</t>
  </si>
  <si>
    <t>IR No.1191</t>
  </si>
  <si>
    <t>IR No.1642</t>
  </si>
  <si>
    <t>18.4.2025</t>
  </si>
  <si>
    <t>IR No.1241</t>
  </si>
  <si>
    <t>21.10.2024</t>
  </si>
  <si>
    <t>IR No.1578</t>
  </si>
  <si>
    <t>22.11.2024</t>
  </si>
  <si>
    <t>Client meeting</t>
  </si>
  <si>
    <t>8.5.2025</t>
  </si>
  <si>
    <t>IR No.1258</t>
  </si>
  <si>
    <t>23.11.2024</t>
  </si>
  <si>
    <t>Final BOM</t>
  </si>
  <si>
    <t>IR No.1521</t>
  </si>
  <si>
    <t>11.5.2025</t>
  </si>
  <si>
    <t>IR No.1405</t>
  </si>
  <si>
    <t>3.12.204</t>
  </si>
  <si>
    <t>IR No.1525</t>
  </si>
  <si>
    <t>12.5.2025</t>
  </si>
  <si>
    <t>IR No.1519</t>
  </si>
  <si>
    <t>13.5.2025</t>
  </si>
  <si>
    <t>IR No.1517</t>
  </si>
  <si>
    <t>15.5.2025</t>
  </si>
  <si>
    <t>IR No.1513</t>
  </si>
  <si>
    <t>4 MP Bullet IP Camera (3043GO-I)</t>
  </si>
  <si>
    <t>FW5965096</t>
  </si>
  <si>
    <t>IR No.1358</t>
  </si>
  <si>
    <t>22.5.2025</t>
  </si>
  <si>
    <t>FW5965089</t>
  </si>
  <si>
    <t>23.5.2025</t>
  </si>
  <si>
    <t>FW5965084</t>
  </si>
  <si>
    <t>IR No.1356</t>
  </si>
  <si>
    <t>26.5.2025</t>
  </si>
  <si>
    <t>FW5965099</t>
  </si>
  <si>
    <t>27.5.2025</t>
  </si>
  <si>
    <t>FW5965080</t>
  </si>
  <si>
    <t>IR No.1512</t>
  </si>
  <si>
    <t>28.5.2025</t>
  </si>
  <si>
    <t>FW5965095</t>
  </si>
  <si>
    <t>IR No.1577</t>
  </si>
  <si>
    <t>29.5.2025</t>
  </si>
  <si>
    <t>FW5965094</t>
  </si>
  <si>
    <t>IR No.1386</t>
  </si>
  <si>
    <t>FW5965093</t>
  </si>
  <si>
    <t>IR No.1357</t>
  </si>
  <si>
    <t>12.6.2025</t>
  </si>
  <si>
    <t>FW5965090</t>
  </si>
  <si>
    <t>14.6.2025</t>
  </si>
  <si>
    <t>FW5965092</t>
  </si>
  <si>
    <t>IR No.30</t>
  </si>
  <si>
    <t>FW5965067</t>
  </si>
  <si>
    <t>FW5965091</t>
  </si>
  <si>
    <t>FW5965086</t>
  </si>
  <si>
    <t>FW5965085</t>
  </si>
  <si>
    <t>FW5965087</t>
  </si>
  <si>
    <t>FY4394204</t>
  </si>
  <si>
    <t>DS-7632NI-K2</t>
  </si>
  <si>
    <t>8 Channel NVR</t>
  </si>
  <si>
    <t>DS - 7608NI - K1</t>
  </si>
  <si>
    <t>24 Port POE Switch (SG2428P)</t>
  </si>
  <si>
    <t>4 TB Hard Disk -</t>
  </si>
  <si>
    <t>94Q3S30LSU6H</t>
  </si>
  <si>
    <t>94Q3S31XSU6H</t>
  </si>
  <si>
    <t>BES KNX IP Interface</t>
  </si>
  <si>
    <t>BES 22 Channel KNX Actuator - 16A per Channel</t>
  </si>
  <si>
    <t>BES22ACT</t>
  </si>
  <si>
    <t>Comfort Click KNX JigsawGateway - Cutsom UI</t>
  </si>
  <si>
    <t>JIgsaw</t>
  </si>
  <si>
    <t>Neo - Control Panel 128 Zone (HS2128CE)</t>
  </si>
  <si>
    <t>80007411/57000842-01</t>
  </si>
  <si>
    <t>9.5.2025</t>
  </si>
  <si>
    <t>DSC - Wireless Keypad</t>
  </si>
  <si>
    <t>ID: 378-0417/</t>
  </si>
  <si>
    <t>HS2LCDWF4</t>
  </si>
  <si>
    <t>951S2324000038</t>
  </si>
  <si>
    <t>DSC wired receiver (POWER G TRANRECEIVER)</t>
  </si>
  <si>
    <t>Wireless Repeater DSC</t>
  </si>
  <si>
    <t>Visonic - External Wired Expande</t>
  </si>
  <si>
    <t>Glass Break Deductor Wired (Digital)</t>
  </si>
  <si>
    <t>DSC - Cabinet</t>
  </si>
  <si>
    <t>0B416063</t>
  </si>
  <si>
    <t>delivered</t>
  </si>
  <si>
    <t>22480N8003852</t>
  </si>
  <si>
    <t>22480N8003410</t>
  </si>
  <si>
    <t>22480N8003833</t>
  </si>
  <si>
    <t>22480N8003832</t>
  </si>
  <si>
    <t>22480N8003407</t>
  </si>
  <si>
    <t>22480N8003439</t>
  </si>
  <si>
    <t>22484J8002760</t>
  </si>
  <si>
    <t>22484J8002746</t>
  </si>
  <si>
    <t>Q35361270</t>
  </si>
  <si>
    <t>PRo[</t>
  </si>
  <si>
    <t>Q37438796</t>
  </si>
  <si>
    <t>Q2943095</t>
  </si>
  <si>
    <t>9.4.2025</t>
  </si>
  <si>
    <t>Rack Fan</t>
  </si>
  <si>
    <t>Cat 6A Jack-10 Noa</t>
  </si>
  <si>
    <t>5.5.2025</t>
  </si>
  <si>
    <t>CAT 6A I/O
JACK - 5 Nos.</t>
  </si>
  <si>
    <t>3 Module Plate (4x4G Wood Sheet)-15 nos.</t>
  </si>
  <si>
    <t>Cat 6 Jack - Netfox-5 nos.</t>
  </si>
  <si>
    <t>Cat 6A Jack-10 Nos.</t>
  </si>
  <si>
    <t>CAT 6A I/O
CAT 6 MODULE-10 Nos.</t>
  </si>
  <si>
    <t>Cat6 to HDMI Convertor - 120 Mtrs
1 Pair Transmitter, &amp; Receiver</t>
  </si>
  <si>
    <t>VDP Outdoor Station with card reader- Hikvision</t>
  </si>
  <si>
    <t>FF7217162</t>
  </si>
  <si>
    <t>DS-KV6113-WPE1</t>
  </si>
  <si>
    <t>PG4303</t>
  </si>
  <si>
    <t>Mrs.Sivaraj</t>
  </si>
  <si>
    <t>IR No.1061</t>
  </si>
  <si>
    <t>1st site visit with electrician</t>
  </si>
  <si>
    <t>IR No.1080</t>
  </si>
  <si>
    <t>16/11/2023</t>
  </si>
  <si>
    <t>IR No.1087</t>
  </si>
  <si>
    <t>21/11/2023</t>
  </si>
  <si>
    <t>Ar.Satish</t>
  </si>
  <si>
    <t>25/6/2024</t>
  </si>
  <si>
    <t>IR No.1196</t>
  </si>
  <si>
    <t>23/7/2024</t>
  </si>
  <si>
    <t>31/8/2024</t>
  </si>
  <si>
    <t>Site meeting with client and Architect</t>
  </si>
  <si>
    <t>IR No.1221</t>
  </si>
  <si>
    <t>Discussion with client</t>
  </si>
  <si>
    <t>13/9/2024</t>
  </si>
  <si>
    <t>Speakers installation</t>
  </si>
  <si>
    <t>IR No.1203</t>
  </si>
  <si>
    <t>10.11.2023</t>
  </si>
  <si>
    <t>a</t>
  </si>
  <si>
    <t>4 port POE Gigabit Switch</t>
  </si>
  <si>
    <t>Gate Motor - Sliding Gate</t>
  </si>
  <si>
    <t>Sliding Gate Operator for 1000 Kg 230V AC KIT
KIT INCLUDES 1.Operator-1000 kg AC operator (including Operator+ control board +Base plate + Spring limit) 2.Photocells - 1 Pair 3.Keyswitch - 1 no 4.Remote - 2nos</t>
  </si>
  <si>
    <t>Multi-Room Audio</t>
  </si>
  <si>
    <t>Tremblay Multiroom Audio Speakers
2 Sons bedrooms - (2 Each)</t>
  </si>
  <si>
    <t>Audio Speakers</t>
  </si>
  <si>
    <t>JBL Ceiling Speaker</t>
  </si>
  <si>
    <t>M-310-470121-A</t>
  </si>
  <si>
    <t>JBL8124</t>
  </si>
  <si>
    <t>13.9.2024</t>
  </si>
  <si>
    <t>12.9.2024</t>
  </si>
  <si>
    <t>IR No.1228</t>
  </si>
  <si>
    <t>M-310-470-123-A</t>
  </si>
  <si>
    <t>M-310-470-122-A</t>
  </si>
  <si>
    <t>202212PA-62</t>
  </si>
  <si>
    <t>FYNE AUDIO Front Speaker</t>
  </si>
  <si>
    <t>F303</t>
  </si>
  <si>
    <t>FYNE AUDIO Center Speaker</t>
  </si>
  <si>
    <t>F300C</t>
  </si>
  <si>
    <t>FYNE AUDIO Surround Speaker</t>
  </si>
  <si>
    <t>F301</t>
  </si>
  <si>
    <t>FYNE AUDIO Subwoofer</t>
  </si>
  <si>
    <t>F3.10</t>
  </si>
  <si>
    <t>VSX-835</t>
  </si>
  <si>
    <t>Cat 6 Cable - Netfox- 3 coils-915.00
m</t>
  </si>
  <si>
    <t>25.6.2024</t>
  </si>
  <si>
    <t>Mandhiar</t>
  </si>
  <si>
    <t>6 Core Shielded Cable - Manidhari-2 Coils-180mts</t>
  </si>
  <si>
    <t>IR No.1351</t>
  </si>
  <si>
    <t>Mr. Damodaran</t>
  </si>
  <si>
    <t>4 MP Bullet IP Camera (Colour)</t>
  </si>
  <si>
    <t>J02938619</t>
  </si>
  <si>
    <t xml:space="preserve">PT-NC140D3WNM(D2)	</t>
  </si>
  <si>
    <t>4.10.2025</t>
  </si>
  <si>
    <t>J02938417</t>
  </si>
  <si>
    <t>J35715317</t>
  </si>
  <si>
    <t>J08262520</t>
  </si>
  <si>
    <t>J35715283</t>
  </si>
  <si>
    <t>J35715295</t>
  </si>
  <si>
    <t>J02938646</t>
  </si>
  <si>
    <t>J02938648</t>
  </si>
  <si>
    <t>J02938654</t>
  </si>
  <si>
    <t>J02938561</t>
  </si>
  <si>
    <t>J35715313</t>
  </si>
  <si>
    <t>J08262590</t>
  </si>
  <si>
    <t>GF7994151</t>
  </si>
  <si>
    <t>GF7994109</t>
  </si>
  <si>
    <t>GF7994145</t>
  </si>
  <si>
    <t>GF7994162</t>
  </si>
  <si>
    <t>GF7994246</t>
  </si>
  <si>
    <t>GF7994247</t>
  </si>
  <si>
    <t>FU8964652</t>
  </si>
  <si>
    <t xml:space="preserve">PT-NC143D3LIU(D2)	</t>
  </si>
  <si>
    <t>GC6453633</t>
  </si>
  <si>
    <t>11.10.2025</t>
  </si>
  <si>
    <t>65L3S0Q1SRWL</t>
  </si>
  <si>
    <t>In-Wall Switch (2S) - Eg</t>
  </si>
  <si>
    <t>4300555202ABB139,</t>
  </si>
  <si>
    <t>AE49FEEB09798927</t>
  </si>
  <si>
    <t>4C15C31EF7D3CAD6</t>
  </si>
  <si>
    <t>245F532584842372</t>
  </si>
  <si>
    <t>A0541EDC74AEA73E</t>
  </si>
  <si>
    <t>21C63F7DC0452462,</t>
  </si>
  <si>
    <t>50225EF0</t>
  </si>
  <si>
    <t>4G Communicator,</t>
  </si>
  <si>
    <t>951S2326005737</t>
  </si>
  <si>
    <t>2249524003860,</t>
  </si>
  <si>
    <t>2249524003851,</t>
  </si>
  <si>
    <t>2249524003786,</t>
  </si>
  <si>
    <t>224C6T9002791</t>
  </si>
  <si>
    <t>FG8560630</t>
  </si>
  <si>
    <t>Q32212719</t>
  </si>
  <si>
    <t>FK0456577</t>
  </si>
  <si>
    <t xml:space="preserve">6 Core Shielded Cable - Manidhari
14/0060(38)/6Core Shielded Cable
(0.25 Sqmm x 6 Core Shielded)
(90M)  x2coil
</t>
  </si>
  <si>
    <t>28.3.2025</t>
  </si>
  <si>
    <t>9U Rack - Netfox</t>
  </si>
  <si>
    <t>9U</t>
  </si>
  <si>
    <t>1+6</t>
  </si>
  <si>
    <t>Rack Screw</t>
  </si>
  <si>
    <t>MH</t>
  </si>
  <si>
    <t>Patch Cable - 2 Mtrs</t>
  </si>
  <si>
    <t>Cat 6 Jack - Netfox - 80 Nos.
Screws-75,Tabe-1</t>
  </si>
  <si>
    <t>3 Module Plate (4x4G Wood Sheet)-15 Nos.</t>
  </si>
  <si>
    <t>30.10.2025</t>
  </si>
  <si>
    <t>IRNo.1016</t>
  </si>
  <si>
    <t>10.10.2023</t>
  </si>
  <si>
    <t>IR No.1020</t>
  </si>
  <si>
    <t>30.10.2023</t>
  </si>
  <si>
    <t>Cable cjhecking</t>
  </si>
  <si>
    <t>IR No.1074</t>
  </si>
  <si>
    <t>IR No.1075</t>
  </si>
  <si>
    <t>11.11.2023</t>
  </si>
  <si>
    <t>IR No.1081</t>
  </si>
  <si>
    <t>16.11.2023</t>
  </si>
  <si>
    <t>installation completed demo shown</t>
  </si>
  <si>
    <t>Service call</t>
  </si>
  <si>
    <t>Mr.Satish</t>
  </si>
  <si>
    <t>J02938812</t>
  </si>
  <si>
    <t>10.11.2022</t>
  </si>
  <si>
    <t>Deliivered</t>
  </si>
  <si>
    <t>7.11.2023</t>
  </si>
  <si>
    <t>IR No..1074</t>
  </si>
  <si>
    <t>J02938814</t>
  </si>
  <si>
    <t>J02938794</t>
  </si>
  <si>
    <t>J02938817</t>
  </si>
  <si>
    <t>J02938788,</t>
  </si>
  <si>
    <t>J02938801,</t>
  </si>
  <si>
    <t>J02938806</t>
  </si>
  <si>
    <t>J02938805</t>
  </si>
  <si>
    <t>4 MP Dome IP Colour Camera</t>
  </si>
  <si>
    <t>J37257159</t>
  </si>
  <si>
    <t>PT-NC143D3-IUF</t>
  </si>
  <si>
    <t>J2476200031</t>
  </si>
  <si>
    <t xml:space="preserve">4 MP Dome IP Colour Camera </t>
  </si>
  <si>
    <t>J24762011</t>
  </si>
  <si>
    <t>1J24762051</t>
  </si>
  <si>
    <t>IR No..1074,1081</t>
  </si>
  <si>
    <t>AK3555740</t>
  </si>
  <si>
    <t>22362F5000234.</t>
  </si>
  <si>
    <t>8391S5BHSU5H</t>
  </si>
  <si>
    <t>Cat 6 Jack - Netfox- 30 Nos.</t>
  </si>
  <si>
    <t>Mrs. Karthik</t>
  </si>
  <si>
    <t>9443059569/9443481483</t>
  </si>
  <si>
    <t>IR No.1038</t>
  </si>
  <si>
    <t>12.10.2023</t>
  </si>
  <si>
    <t>6.6.2024</t>
  </si>
  <si>
    <t>IR No.1057</t>
  </si>
  <si>
    <t>12.6.2024</t>
  </si>
  <si>
    <t>IR No.1067</t>
  </si>
  <si>
    <t>6.11.2023</t>
  </si>
  <si>
    <t>Sensor points marked</t>
  </si>
  <si>
    <t>IR No.1261</t>
  </si>
  <si>
    <t>14.6.2024 &amp;15.6.2024</t>
  </si>
  <si>
    <t>Black &amp; White -Ms. Jamuna</t>
  </si>
  <si>
    <t>IR No.1042</t>
  </si>
  <si>
    <t>20.11.2023</t>
  </si>
  <si>
    <t>Discussion with site supervisor and electrician</t>
  </si>
  <si>
    <t>IR No.1262</t>
  </si>
  <si>
    <t>IR No.1128</t>
  </si>
  <si>
    <t>2.2.2024</t>
  </si>
  <si>
    <t>Discussion with window vendor</t>
  </si>
  <si>
    <t>IR No.1267</t>
  </si>
  <si>
    <t>20.6.2024</t>
  </si>
  <si>
    <t>Mr. Vivin</t>
  </si>
  <si>
    <t>IR No.1129</t>
  </si>
  <si>
    <t>3.2.2024</t>
  </si>
  <si>
    <t>Discussion with client, Site Supervisor and Window Vendor</t>
  </si>
  <si>
    <t>IR No.1268</t>
  </si>
  <si>
    <t>22.6.2024</t>
  </si>
  <si>
    <t>IR No.1098</t>
  </si>
  <si>
    <t>Architect office meeting</t>
  </si>
  <si>
    <t>29.6.2024</t>
  </si>
  <si>
    <t>22.4.2024</t>
  </si>
  <si>
    <t>IR No.1310</t>
  </si>
  <si>
    <t>IR No.1213</t>
  </si>
  <si>
    <t>26.4.2024</t>
  </si>
  <si>
    <t>IR No.1226</t>
  </si>
  <si>
    <t>14.5.2024</t>
  </si>
  <si>
    <t>wiring instruction</t>
  </si>
  <si>
    <t>16.8.2024</t>
  </si>
  <si>
    <t>4.6.2024</t>
  </si>
  <si>
    <t>Cable Prework</t>
  </si>
  <si>
    <t>IR No.1331</t>
  </si>
  <si>
    <t>IR Noi.1242</t>
  </si>
  <si>
    <t>5.6.2024</t>
  </si>
  <si>
    <t>IR No.1333</t>
  </si>
  <si>
    <t>23.8.2024</t>
  </si>
  <si>
    <t>FC3293993</t>
  </si>
  <si>
    <t>3.6.2024</t>
  </si>
  <si>
    <t>FC3294022</t>
  </si>
  <si>
    <t>FC3294023</t>
  </si>
  <si>
    <t>FC3294024</t>
  </si>
  <si>
    <t>FC3294026,</t>
  </si>
  <si>
    <t>FC3294027</t>
  </si>
  <si>
    <t>FC3294029</t>
  </si>
  <si>
    <t>FC3294034</t>
  </si>
  <si>
    <t>FC3294048</t>
  </si>
  <si>
    <t>,FC3294058</t>
  </si>
  <si>
    <t>FC3293730</t>
  </si>
  <si>
    <t>FC3293769</t>
  </si>
  <si>
    <t>Basement</t>
  </si>
  <si>
    <t>K91395416</t>
  </si>
  <si>
    <t>WW630XRX</t>
  </si>
  <si>
    <t>223O981000066</t>
  </si>
  <si>
    <t>Cat 6 Jack - Netfox-50 Nos.
Screw - 30 Nos</t>
  </si>
  <si>
    <t>Sliding Gate Operator for 1000 Kg 230V AC KIT
KIT INCLUDES
1.Operator-1000 kg AC operator (including Operator+
control board +Base plate + Spring limit)
2.1 Mtr Rack ( 9mm) -4 nos
3.Photocells - 1 Pair
4.Keyswitch - 1 no
5.Remote - 3nos</t>
  </si>
  <si>
    <t>AZ - SL105 /KIT</t>
  </si>
  <si>
    <t>DSC - Panel Case (Cabinet)</t>
  </si>
  <si>
    <t>X2</t>
  </si>
  <si>
    <t>221229235339124577</t>
  </si>
  <si>
    <t>501FE4B3</t>
  </si>
  <si>
    <t>181FC603</t>
  </si>
  <si>
    <t>181FC5FE</t>
  </si>
  <si>
    <t>181FC607</t>
  </si>
  <si>
    <t>181FC5FF</t>
  </si>
  <si>
    <t>181FC67E</t>
  </si>
  <si>
    <t>181FC605</t>
  </si>
  <si>
    <t>Wireless sensor</t>
  </si>
  <si>
    <t>Installed - to activate</t>
  </si>
  <si>
    <t>Square sensor</t>
  </si>
  <si>
    <t>IR No.1245</t>
  </si>
  <si>
    <t>No cable</t>
  </si>
  <si>
    <t>Wireless contact sensor</t>
  </si>
  <si>
    <t>B001</t>
  </si>
  <si>
    <t>B002</t>
  </si>
  <si>
    <t>B30</t>
  </si>
  <si>
    <t>B31</t>
  </si>
  <si>
    <t>Cancel</t>
  </si>
  <si>
    <t>B32</t>
  </si>
  <si>
    <t>Not in frame (Square)</t>
  </si>
  <si>
    <t>B33</t>
  </si>
  <si>
    <t>B34</t>
  </si>
  <si>
    <t>B35</t>
  </si>
  <si>
    <t>B36</t>
  </si>
  <si>
    <t>B37</t>
  </si>
  <si>
    <t>B38</t>
  </si>
  <si>
    <t>installed - To activate - I</t>
  </si>
  <si>
    <t>Round sensor</t>
  </si>
  <si>
    <t>B39</t>
  </si>
  <si>
    <t>B40</t>
  </si>
  <si>
    <t>B41</t>
  </si>
  <si>
    <t>B42</t>
  </si>
  <si>
    <t>B43</t>
  </si>
  <si>
    <t>B44</t>
  </si>
  <si>
    <t>B45</t>
  </si>
  <si>
    <t>B46</t>
  </si>
  <si>
    <t>B58</t>
  </si>
  <si>
    <t>B59</t>
  </si>
  <si>
    <t>B60</t>
  </si>
  <si>
    <t>B61</t>
  </si>
  <si>
    <t>B62</t>
  </si>
  <si>
    <t>B63</t>
  </si>
  <si>
    <t>B64</t>
  </si>
  <si>
    <t>B64A</t>
  </si>
  <si>
    <t>W121373390475</t>
  </si>
  <si>
    <t>W121373391110</t>
  </si>
  <si>
    <t>W121373392236</t>
  </si>
  <si>
    <t>S03-WL -contact sensor</t>
  </si>
  <si>
    <t>W121373391324</t>
  </si>
  <si>
    <t>W121373397706</t>
  </si>
  <si>
    <t>W121373396281</t>
  </si>
  <si>
    <t>Cable location need to shift</t>
  </si>
  <si>
    <t>W121373394620</t>
  </si>
  <si>
    <t>W121373393472</t>
  </si>
  <si>
    <t>W121379931191</t>
  </si>
  <si>
    <t>W121373391255</t>
  </si>
  <si>
    <t>W121373393311</t>
  </si>
  <si>
    <t>W121373399313</t>
  </si>
  <si>
    <t>W121373397483,</t>
  </si>
  <si>
    <t>W121373391776</t>
  </si>
  <si>
    <t>B26</t>
  </si>
  <si>
    <t>W121373391946</t>
  </si>
  <si>
    <t>B27</t>
  </si>
  <si>
    <t>W121373393122</t>
  </si>
  <si>
    <t>B28</t>
  </si>
  <si>
    <t>Installed-To activate</t>
  </si>
  <si>
    <t>W121373394198</t>
  </si>
  <si>
    <t>B29</t>
  </si>
  <si>
    <t>W121373391601</t>
  </si>
  <si>
    <t>B47</t>
  </si>
  <si>
    <t>Installed -to activate</t>
  </si>
  <si>
    <t>W121373392410</t>
  </si>
  <si>
    <t>B48</t>
  </si>
  <si>
    <t>W121518513616</t>
  </si>
  <si>
    <t>B49</t>
  </si>
  <si>
    <t>W121373391372,</t>
  </si>
  <si>
    <t>B50</t>
  </si>
  <si>
    <t>W121373392823</t>
  </si>
  <si>
    <t>B51</t>
  </si>
  <si>
    <t>W121518511852</t>
  </si>
  <si>
    <t>B52</t>
  </si>
  <si>
    <t>W121518510195</t>
  </si>
  <si>
    <t>B53</t>
  </si>
  <si>
    <t>W121373396201</t>
  </si>
  <si>
    <t>B54</t>
  </si>
  <si>
    <t>W121373390204</t>
  </si>
  <si>
    <t>B55</t>
  </si>
  <si>
    <t>W121373390821</t>
  </si>
  <si>
    <t>B56</t>
  </si>
  <si>
    <t>W121373390313</t>
  </si>
  <si>
    <t>B57</t>
  </si>
  <si>
    <t>,W121373390936,</t>
  </si>
  <si>
    <t>B65</t>
  </si>
  <si>
    <t>W121373396189</t>
  </si>
  <si>
    <t>B66</t>
  </si>
  <si>
    <t>B67</t>
  </si>
  <si>
    <t>301110BB</t>
  </si>
  <si>
    <t>9.6.2024</t>
  </si>
  <si>
    <t xml:space="preserve">VDP Outdoor Camera </t>
  </si>
  <si>
    <t>AB7531745</t>
  </si>
  <si>
    <t>Cable ok box not fixed</t>
  </si>
  <si>
    <t>Q32246354</t>
  </si>
  <si>
    <t>Q32246571</t>
  </si>
  <si>
    <t>Q32246750</t>
  </si>
  <si>
    <t>18.5.2024</t>
  </si>
  <si>
    <t>14.6.2024</t>
  </si>
  <si>
    <t>DSC - GSM Module (2G Communicator</t>
  </si>
  <si>
    <t>E7B45FE3</t>
  </si>
  <si>
    <t>17.6.2024</t>
  </si>
  <si>
    <r>
      <rPr>
        <rFont val="Helvetica, WebFont-Helvetica"/>
        <color rgb="FF000000"/>
        <sz val="9.0"/>
      </rPr>
      <t>Patch Card 1 Mtr</t>
    </r>
  </si>
  <si>
    <r>
      <rPr>
        <rFont val="Helvetica, WebFont-Helvetica"/>
        <color rgb="FF000000"/>
        <sz val="9.0"/>
      </rPr>
      <t>Patch Card 1 Mtr</t>
    </r>
  </si>
  <si>
    <r>
      <rPr>
        <rFont val="Helvetica, WebFont-Helvetica"/>
        <color rgb="FF000000"/>
        <sz val="9.0"/>
      </rPr>
      <t>3 Pin Plug 6 amps</t>
    </r>
  </si>
  <si>
    <r>
      <rPr>
        <rFont val="Helvetica, WebFont-Helvetica"/>
        <color rgb="FF000000"/>
        <sz val="9.0"/>
      </rPr>
      <t>3 Pin Plug 6 amps</t>
    </r>
  </si>
  <si>
    <t>Dr. Arun Vijay</t>
  </si>
  <si>
    <t>IR No.1017</t>
  </si>
  <si>
    <t>14.10.2023</t>
  </si>
  <si>
    <t>IR No.1155</t>
  </si>
  <si>
    <t>24.6.2024</t>
  </si>
  <si>
    <t>22.10.2024</t>
  </si>
  <si>
    <t>Mr. Paranthaman</t>
  </si>
  <si>
    <t>2.12.2024</t>
  </si>
  <si>
    <t>Mr. Sathish/Mr. Rupesh</t>
  </si>
  <si>
    <t>9043139139
9842139139</t>
  </si>
  <si>
    <t>IR No.1644</t>
  </si>
  <si>
    <t>10.4.2025</t>
  </si>
  <si>
    <t>IR No.1576</t>
  </si>
  <si>
    <t>Discuss with site electrician for dimming</t>
  </si>
  <si>
    <t>IR No.216</t>
  </si>
  <si>
    <t>30.6.2025</t>
  </si>
  <si>
    <t xml:space="preserve">Site visit </t>
  </si>
  <si>
    <t>IR No.152</t>
  </si>
  <si>
    <t>3.9.2025</t>
  </si>
  <si>
    <t>IR No.154</t>
  </si>
  <si>
    <t>9.10.2025</t>
  </si>
  <si>
    <t>FW8013257</t>
  </si>
  <si>
    <t>FW8013235</t>
  </si>
  <si>
    <t>,FW8012890</t>
  </si>
  <si>
    <t>,FW8013082</t>
  </si>
  <si>
    <t>FW8013242</t>
  </si>
  <si>
    <t>FW8013243</t>
  </si>
  <si>
    <t>FW8013378</t>
  </si>
  <si>
    <t>FW8013263</t>
  </si>
  <si>
    <t>FW8013083</t>
  </si>
  <si>
    <t>FW8013249</t>
  </si>
  <si>
    <t>FV4960373</t>
  </si>
  <si>
    <t>FS7707869</t>
  </si>
  <si>
    <t>224A234000817</t>
  </si>
  <si>
    <t>94Q3S31GSU6H</t>
  </si>
  <si>
    <t>TL-SG1008E</t>
  </si>
  <si>
    <t>951S244301943/2410250153311150EA</t>
  </si>
  <si>
    <t>5020A960</t>
  </si>
  <si>
    <t>J03269173</t>
  </si>
  <si>
    <t>Q32212746</t>
  </si>
  <si>
    <t>224A080000045</t>
  </si>
  <si>
    <t>224A080000089</t>
  </si>
  <si>
    <t>224A080000049</t>
  </si>
  <si>
    <t>,224A080000055</t>
  </si>
  <si>
    <t xml:space="preserve">5 Port Gigabit Switch
TP-Link 5 Port Gigabit Switch Easy Smart Plug &amp; Play Desktop/Wall-Mount Sturdy Metal w/Shielded Ports Support QoS, Vlan, IGMP and Link Aggregation
</t>
  </si>
  <si>
    <t>KNX IP Interface - BES</t>
  </si>
  <si>
    <t>BES 9 Channel Actuator - 16A per Channel</t>
  </si>
  <si>
    <t>BES9A16</t>
  </si>
  <si>
    <t>BES Dali 64 Channel Dimmer</t>
  </si>
  <si>
    <t>BESDALI</t>
  </si>
  <si>
    <t>GF -Bed Room1</t>
  </si>
  <si>
    <t>GF- Puja</t>
  </si>
  <si>
    <t>GF- Guest Bed Room 2</t>
  </si>
  <si>
    <t>FF - Sons Bed Room3</t>
  </si>
  <si>
    <t>FF- Daughter</t>
  </si>
  <si>
    <t>Face Recognition Door Lock - IRISYS</t>
  </si>
  <si>
    <t>Irisys</t>
  </si>
  <si>
    <t>Irisys Face Recognition Door</t>
  </si>
  <si>
    <t>IRF1</t>
  </si>
  <si>
    <t>Jack Boot - 35 nos.</t>
  </si>
  <si>
    <t>Screw - 30 nos.</t>
  </si>
  <si>
    <t>Rack Screw
1 PACKET</t>
  </si>
  <si>
    <t xml:space="preserve">Mr. Gopalakrishnan </t>
  </si>
  <si>
    <t>IR No.1004</t>
  </si>
  <si>
    <t>17.8.2023</t>
  </si>
  <si>
    <t>IR No.1006</t>
  </si>
  <si>
    <t>21.8.2023</t>
  </si>
  <si>
    <t>IR No.1026</t>
  </si>
  <si>
    <t>25.8.2023</t>
  </si>
  <si>
    <t>Ar. Gowtham</t>
  </si>
  <si>
    <t>IR No.1031</t>
  </si>
  <si>
    <t>5.9.2023</t>
  </si>
  <si>
    <t>IR No.1086</t>
  </si>
  <si>
    <t>21.11.23</t>
  </si>
  <si>
    <t>14.12.23</t>
  </si>
  <si>
    <t>IR No.1185</t>
  </si>
  <si>
    <t>29.3.2024</t>
  </si>
  <si>
    <t>IR No.34</t>
  </si>
  <si>
    <t>Sakthi  &amp; Pistis</t>
  </si>
  <si>
    <t xml:space="preserve">Prama </t>
  </si>
  <si>
    <t>Cable not in exact location</t>
  </si>
  <si>
    <t>PT-NC140D3-I(D)</t>
  </si>
  <si>
    <t xml:space="preserve">4M+1ft stand </t>
  </si>
  <si>
    <t>4M</t>
  </si>
  <si>
    <t>16 Channel NVR (K1)</t>
  </si>
  <si>
    <t>21.11.2023</t>
  </si>
  <si>
    <t>Automation System</t>
  </si>
  <si>
    <t>Dimmer CCT E
Tunable Dimmer for Warm and Cool white lighting</t>
  </si>
  <si>
    <t>Visonic - Keypad</t>
  </si>
  <si>
    <t>KP-250 PG2</t>
  </si>
  <si>
    <t>Cable need to bring from inside frame</t>
  </si>
  <si>
    <t>Wirless sliding door</t>
  </si>
  <si>
    <t>Pipe ok cable not ok</t>
  </si>
  <si>
    <t>Cable need to bring frame inside</t>
  </si>
  <si>
    <t>No cable GBD (WL) -door</t>
  </si>
  <si>
    <t>WL (Sliding)</t>
  </si>
  <si>
    <t>Pipe OK - cable not ready</t>
  </si>
  <si>
    <t>Yale Door Lock</t>
  </si>
  <si>
    <t>YDM 4115 A Series</t>
  </si>
  <si>
    <t>Sliding Gate Operator 1500 Kg 230V AC</t>
  </si>
  <si>
    <t>SL102 /KIT</t>
  </si>
  <si>
    <t>Mr. Lakshman Narayanan</t>
  </si>
  <si>
    <t>IR No.973</t>
  </si>
  <si>
    <t>7.8.2023</t>
  </si>
  <si>
    <t>https://maps.app.goo.gl/iBv6wjd4Pzmsnfdg9</t>
  </si>
  <si>
    <t>IR No.1013</t>
  </si>
  <si>
    <t>10.8.2023</t>
  </si>
  <si>
    <t>27.3.2024</t>
  </si>
  <si>
    <t>IR No.1135</t>
  </si>
  <si>
    <t>15.5.2024</t>
  </si>
  <si>
    <t>Mr. Thiruvelmurugan</t>
  </si>
  <si>
    <t>IR No.1264</t>
  </si>
  <si>
    <t>Cable crimping work</t>
  </si>
  <si>
    <t>IR No.1289</t>
  </si>
  <si>
    <t>16.7.2024</t>
  </si>
  <si>
    <t>K38184422</t>
  </si>
  <si>
    <t>21.6.2024</t>
  </si>
  <si>
    <t>L54446980</t>
  </si>
  <si>
    <t>L54446990</t>
  </si>
  <si>
    <t>L54447015.</t>
  </si>
  <si>
    <t>AZ1512774</t>
  </si>
  <si>
    <t>223BTIN002678</t>
  </si>
  <si>
    <t>2TB Hard Disk</t>
  </si>
  <si>
    <t>8321S1B6SC8H</t>
  </si>
  <si>
    <t>HDWU120</t>
  </si>
  <si>
    <t>Cat 6 Jack - Netfox-15 Nos.</t>
  </si>
  <si>
    <t>34EODAD7C12DCACE</t>
  </si>
  <si>
    <t>EG/W07R</t>
  </si>
  <si>
    <t>F7FDE00D4CE9D1B7</t>
  </si>
  <si>
    <t>FE4DA2D7F789E4CE.</t>
  </si>
  <si>
    <t>Eglu Door Sensor</t>
  </si>
  <si>
    <t>06511B45698B6EB5</t>
  </si>
  <si>
    <t>39641D056563216C,</t>
  </si>
  <si>
    <t>D05F7FAD95BAE922.</t>
  </si>
  <si>
    <t>E9B0ABD49536B6F7</t>
  </si>
  <si>
    <t>WI FI Networking</t>
  </si>
  <si>
    <t>Access Point EAP245 -</t>
  </si>
  <si>
    <t>223C091000513</t>
  </si>
  <si>
    <t>Yale Lock</t>
  </si>
  <si>
    <t>Yale YDm 3115</t>
  </si>
  <si>
    <t>068VMA00216</t>
  </si>
  <si>
    <t>Yale Chip YRM 20 Transmitter</t>
  </si>
  <si>
    <t>NBI000128</t>
  </si>
  <si>
    <t>YRM 20</t>
  </si>
  <si>
    <t>Yale 20 AMC Transmitter Module</t>
  </si>
  <si>
    <t>LT011-LC02089</t>
  </si>
  <si>
    <t>AW6619173</t>
  </si>
  <si>
    <t>Q29815864</t>
  </si>
  <si>
    <t>Q27272736</t>
  </si>
  <si>
    <t>AW2845694</t>
  </si>
  <si>
    <t>Platin</t>
  </si>
  <si>
    <t>Platin Audio 5.1 System - Wireless</t>
  </si>
  <si>
    <t>PLSS5.1</t>
  </si>
  <si>
    <t>Mr. James</t>
  </si>
  <si>
    <t>IR No.1024</t>
  </si>
  <si>
    <t>15.8.2023</t>
  </si>
  <si>
    <t>ASok</t>
  </si>
  <si>
    <t>IR No.1321</t>
  </si>
  <si>
    <t>29.7.2024</t>
  </si>
  <si>
    <t>https://www.google.com/maps/place/8%C2%B047'09.3%22N+78%C2%B007'18.8%22E/@8.7859218,78.1193082,17z/data=!3m1!4b1!4m4!3m3!8m2!3d8.7859218!4d78.1218831?hl=en&amp;entry=ttu</t>
  </si>
  <si>
    <t>IR No.1049</t>
  </si>
  <si>
    <t>24.10.2023</t>
  </si>
  <si>
    <t>Wirng instruction</t>
  </si>
  <si>
    <t>IR N0.1320</t>
  </si>
  <si>
    <t>IR No.1101</t>
  </si>
  <si>
    <t>9.12.2023</t>
  </si>
  <si>
    <t>Cable checked</t>
  </si>
  <si>
    <t>Beads Architect -Mr. Rajaram Subramaniam</t>
  </si>
  <si>
    <t>IR No.1215</t>
  </si>
  <si>
    <t>installaion</t>
  </si>
  <si>
    <t>Mr. Arun</t>
  </si>
  <si>
    <t>IR No.1214</t>
  </si>
  <si>
    <t>Control room work</t>
  </si>
  <si>
    <t>IR No.1224</t>
  </si>
  <si>
    <t>IR No.1227</t>
  </si>
  <si>
    <t>21.5.2024 &amp; 22.5.2024</t>
  </si>
  <si>
    <t>23.5.2024</t>
  </si>
  <si>
    <t>IR No.1229</t>
  </si>
  <si>
    <t>24.5.2024</t>
  </si>
  <si>
    <t>IR No.1275</t>
  </si>
  <si>
    <t>IR No.1276</t>
  </si>
  <si>
    <t>AW4975531</t>
  </si>
  <si>
    <t>11.5.2024</t>
  </si>
  <si>
    <t>IR No.1225</t>
  </si>
  <si>
    <t>AW4975599</t>
  </si>
  <si>
    <t>AW4975582</t>
  </si>
  <si>
    <t>AW4975604</t>
  </si>
  <si>
    <t>AW4975597</t>
  </si>
  <si>
    <t>AW4975588</t>
  </si>
  <si>
    <t>AW4975594</t>
  </si>
  <si>
    <t>AW4975587</t>
  </si>
  <si>
    <t>AW4975590</t>
  </si>
  <si>
    <t>AW4975591</t>
  </si>
  <si>
    <t>AW4975589</t>
  </si>
  <si>
    <t>AW4975593</t>
  </si>
  <si>
    <t>AW4975583</t>
  </si>
  <si>
    <t>FA6250408</t>
  </si>
  <si>
    <t>16 Port POE Gigabit Switch</t>
  </si>
  <si>
    <t>223B152000131</t>
  </si>
  <si>
    <t>Y311SOPESU5H</t>
  </si>
  <si>
    <t>9913F7176BDC5CE</t>
  </si>
  <si>
    <t>E0809CE919D74F4E</t>
  </si>
  <si>
    <t>8FA8107D28AC5348</t>
  </si>
  <si>
    <t>52C3A203F6C83DFF</t>
  </si>
  <si>
    <t>3329994607E27832</t>
  </si>
  <si>
    <t>C5B861577004071C</t>
  </si>
  <si>
    <t>2CB54F2C7AC6EE49</t>
  </si>
  <si>
    <t>,3F67ED7D6702ED72</t>
  </si>
  <si>
    <t>AFED29D2A4FF90F7,</t>
  </si>
  <si>
    <t>F33EC755E073F843</t>
  </si>
  <si>
    <t>0D6366499C757AB2</t>
  </si>
  <si>
    <t>2 Channel Relay</t>
  </si>
  <si>
    <t>4A1503D057DB441B</t>
  </si>
  <si>
    <t>DAA986436CD8338</t>
  </si>
  <si>
    <t>D8D9F720833DCEA7</t>
  </si>
  <si>
    <t>4CBF1E8A2CDD7C5A</t>
  </si>
  <si>
    <t>9ED55BF342D0DB85,</t>
  </si>
  <si>
    <t>7B20434CF59F80B</t>
  </si>
  <si>
    <t>IRN9o.1320</t>
  </si>
  <si>
    <t>ODT-ORO PRO</t>
  </si>
  <si>
    <t>AW6618790</t>
  </si>
  <si>
    <t>Q29463047</t>
  </si>
  <si>
    <t>Q29815849</t>
  </si>
  <si>
    <t>Yale Door Lock - YDM 4115 A Series</t>
  </si>
  <si>
    <t>1TN3C914021</t>
  </si>
  <si>
    <t>10.6.2024</t>
  </si>
  <si>
    <t>Control Panel</t>
  </si>
  <si>
    <t>Q99326255</t>
  </si>
  <si>
    <t>Q30240449</t>
  </si>
  <si>
    <t>DS-PD1-MC-EG2-WBCB</t>
  </si>
  <si>
    <t>,Q30240832</t>
  </si>
  <si>
    <t>Q30240769</t>
  </si>
  <si>
    <t>,Q29331146,</t>
  </si>
  <si>
    <t>Q31167235</t>
  </si>
  <si>
    <t>Q27631324</t>
  </si>
  <si>
    <t>Battery</t>
  </si>
  <si>
    <t>F08913836</t>
  </si>
  <si>
    <t>Cat 6 Jack - Netfox-30 Nos.
screw-40, tape-2</t>
  </si>
  <si>
    <t>Microwave Motion Sensor - Ceiling mount</t>
  </si>
  <si>
    <t>Q27686455</t>
  </si>
  <si>
    <t>Battery
For Door Sensor</t>
  </si>
  <si>
    <t>Mr. Chandrasekar</t>
  </si>
  <si>
    <t>Ar. Aravindan</t>
  </si>
  <si>
    <t>WBC0ECLIB4R3FMA</t>
  </si>
  <si>
    <t>DS-7616NI-K1</t>
  </si>
  <si>
    <t>Security System</t>
  </si>
  <si>
    <t>S</t>
  </si>
  <si>
    <t>Home Automation system</t>
  </si>
  <si>
    <t>BES KNX IP Gateway</t>
  </si>
  <si>
    <t>BESKNXIP</t>
  </si>
  <si>
    <t>BES 4.3 inch KNX Display with inbuilt web server</t>
  </si>
  <si>
    <t>BES4.3SCREEN</t>
  </si>
  <si>
    <t>Coolmaster AC Control</t>
  </si>
  <si>
    <t>Cool Master AC Control - KNX Model</t>
  </si>
  <si>
    <t>CC101</t>
  </si>
  <si>
    <t>Yale Door lock</t>
  </si>
  <si>
    <t>Yale Door Lock - YDM 4115A</t>
  </si>
  <si>
    <t>YDM 4115</t>
  </si>
  <si>
    <t>Shobika Impex P. Ltd.,</t>
  </si>
  <si>
    <t>IR No.946</t>
  </si>
  <si>
    <t>5.7.2023</t>
  </si>
  <si>
    <t>Asok &amp; Tharun</t>
  </si>
  <si>
    <t>IR No.1055</t>
  </si>
  <si>
    <t>https://www.google.com/maps/place/10%C2%B059'33.2%22N+78%C2%B004'34.0%22E/@10.9928765,78.0735055,19z/data=!4m4!3m3!8m2!3d10.9925408!4d78.0761046?hl=en&amp;entry=ttu</t>
  </si>
  <si>
    <t>IR No.959</t>
  </si>
  <si>
    <t>26.7.2023</t>
  </si>
  <si>
    <t>IR No.1198</t>
  </si>
  <si>
    <t>IR No.1025</t>
  </si>
  <si>
    <t>18.8.2023</t>
  </si>
  <si>
    <t>Mr. Haresh Jawahar</t>
  </si>
  <si>
    <t>88709 34777</t>
  </si>
  <si>
    <t>IR No.979</t>
  </si>
  <si>
    <t>30.8.2023</t>
  </si>
  <si>
    <t>Mr. Praveen (Mr. Haresh assistant)</t>
  </si>
  <si>
    <t>95970 71006</t>
  </si>
  <si>
    <t>IR No.1028</t>
  </si>
  <si>
    <t>6.9.2023
7.9.2023</t>
  </si>
  <si>
    <t>IR No.1045</t>
  </si>
  <si>
    <t>27.9.2023 &amp; 28.9.2023</t>
  </si>
  <si>
    <t>Mobiile app</t>
  </si>
  <si>
    <t>Mr. Manoj</t>
  </si>
  <si>
    <t>IR No.1046</t>
  </si>
  <si>
    <t>9.10.2023&amp; 10.10.2023</t>
  </si>
  <si>
    <t>IR No.1071</t>
  </si>
  <si>
    <t>2.11.2023</t>
  </si>
  <si>
    <t>IR No.1076</t>
  </si>
  <si>
    <t>15.11.2023</t>
  </si>
  <si>
    <t>IR No.1082</t>
  </si>
  <si>
    <t>IR No.1083</t>
  </si>
  <si>
    <t>23.11.2023</t>
  </si>
  <si>
    <t>Dali lights checked</t>
  </si>
  <si>
    <t>IR No.1092</t>
  </si>
  <si>
    <t>30.11.2023</t>
  </si>
  <si>
    <t>Display automation program</t>
  </si>
  <si>
    <t>6.12.2023</t>
  </si>
  <si>
    <t>Reconfigured all lights</t>
  </si>
  <si>
    <t>9.10.2023</t>
  </si>
  <si>
    <t>Lumi KNX 8 Button Duo Quad Keypad</t>
  </si>
  <si>
    <t>LUMI8T</t>
  </si>
  <si>
    <t>25.9.2023</t>
  </si>
  <si>
    <t>Lumi 4" Touch Screen Keypad</t>
  </si>
  <si>
    <t>LU4TC</t>
  </si>
  <si>
    <t>25.7.2022</t>
  </si>
  <si>
    <t>5.9.2023/8.9.2023</t>
  </si>
  <si>
    <t>092252C8F09EFC7710</t>
  </si>
  <si>
    <t>CO20351</t>
  </si>
  <si>
    <t>KNX Cable - Kordz-305 MTS</t>
  </si>
  <si>
    <t>31.7.2023</t>
  </si>
  <si>
    <t>Lumi KNX to IP Converter GVS</t>
  </si>
  <si>
    <t>42230080Pi270033</t>
  </si>
  <si>
    <t>KNX IP</t>
  </si>
  <si>
    <t>SMPS Power Supply</t>
  </si>
  <si>
    <t>12V 5amps</t>
  </si>
  <si>
    <t>24V 2.5amps</t>
  </si>
  <si>
    <t>Accessories-Leg
1.5 - 1 Pack
2.5 - 1 Pack</t>
  </si>
  <si>
    <t>KNX Connectors -20 Nos.</t>
  </si>
  <si>
    <t>26.9.2023</t>
  </si>
  <si>
    <t>Accessories
leg  (1.5)-2 Pac</t>
  </si>
  <si>
    <t>GVS 5 inch KNX Display</t>
  </si>
  <si>
    <t>43220232Rh160094,</t>
  </si>
  <si>
    <t>GVS 5.0</t>
  </si>
  <si>
    <t>28.10.2023</t>
  </si>
  <si>
    <t>43220232Rh160091</t>
  </si>
  <si>
    <t>28.10.2023/4.11.2023</t>
  </si>
  <si>
    <t>Zmote wifi Universal Remote - (IR Control)</t>
  </si>
  <si>
    <t>IR Transmitter</t>
  </si>
  <si>
    <t>Zmote Wired Universal Remote - (IR Control)</t>
  </si>
  <si>
    <t>Z mote Pro Lan</t>
  </si>
  <si>
    <t>Z mote Power Adopter - 5V 1amps</t>
  </si>
  <si>
    <t>Mrs. Niranjini</t>
  </si>
  <si>
    <t>IR No.945</t>
  </si>
  <si>
    <t>3.7.2023</t>
  </si>
  <si>
    <t>https://www.google.com/maps/place/11%C2%B000'16.6%22N+76%C2%B058'34.5%22E/@11.0045977,76.974061,17z/data=!3m1!4b1!4m4!3m3!8m2!3d11.0045977!4d76.9762497?hl=en&amp;entry=ttu</t>
  </si>
  <si>
    <t>IR No.990</t>
  </si>
  <si>
    <t>12.7.2023</t>
  </si>
  <si>
    <t>IR No.991</t>
  </si>
  <si>
    <t>SR No.908</t>
  </si>
  <si>
    <t>General check up</t>
  </si>
  <si>
    <t>SR No.965</t>
  </si>
  <si>
    <t>24.7.2023</t>
  </si>
  <si>
    <t>Replaced POE</t>
  </si>
  <si>
    <t>99445 92760</t>
  </si>
  <si>
    <t>4 MP Bullet IP Camera (3043GO</t>
  </si>
  <si>
    <t>AC3645382</t>
  </si>
  <si>
    <t>DS - 2CD3047G2-I - 4mm</t>
  </si>
  <si>
    <t>AC3645412</t>
  </si>
  <si>
    <t>AA4008631</t>
  </si>
  <si>
    <t>4 MP Dome IP Camera</t>
  </si>
  <si>
    <t>L54268255</t>
  </si>
  <si>
    <t>DS-2CD3347GO-LU 4MM</t>
  </si>
  <si>
    <t>8 Channel NVR (2 Sata</t>
  </si>
  <si>
    <t>L52020357</t>
  </si>
  <si>
    <t>J88590886</t>
  </si>
  <si>
    <t>L08574256</t>
  </si>
  <si>
    <t>WXC2A1383RLE0</t>
  </si>
  <si>
    <t>Cat 6 Cable - Netfox-205 mts</t>
  </si>
  <si>
    <t>4.7.2023</t>
  </si>
  <si>
    <t>Camera Stand Adjustable - 2 to 4 feet</t>
  </si>
  <si>
    <t>4 Feet/60-120CM</t>
  </si>
  <si>
    <t>Cat 6 Jack - Netfox
Screw-25, Tape-1</t>
  </si>
  <si>
    <t>4 U Rack</t>
  </si>
  <si>
    <t>NWR-4U-5040-GR</t>
  </si>
  <si>
    <t xml:space="preserve">installed </t>
  </si>
  <si>
    <t>8 Port POE Switch 10/100 - TP Link</t>
  </si>
  <si>
    <t>222CSW1000429</t>
  </si>
  <si>
    <t>TL-SF1009P</t>
  </si>
  <si>
    <t>SPP Silks House- Mr. Karthikeyan</t>
  </si>
  <si>
    <t>Mr.Akshath</t>
  </si>
  <si>
    <t>IR No.223</t>
  </si>
  <si>
    <t>https://www.google.com/maps/place/11%C2%B003'11.4%22N+76%C2%B056'57.4%22E/@11.053172,76.9467029,17z/data=!3m1!4b1!4m4!3m3!8m2!3d11.0531667!4d76.9492778?hl=en&amp;entry=ttu</t>
  </si>
  <si>
    <t>IR No.960</t>
  </si>
  <si>
    <t>27.7.2023</t>
  </si>
  <si>
    <t>IR No.1409</t>
  </si>
  <si>
    <t>15.7.2025</t>
  </si>
  <si>
    <t>IR No.1102</t>
  </si>
  <si>
    <t>11.12.2023</t>
  </si>
  <si>
    <t>IR No.1523</t>
  </si>
  <si>
    <t>17.7.2025</t>
  </si>
  <si>
    <t>Arun and Associates</t>
  </si>
  <si>
    <t>19.7.2025</t>
  </si>
  <si>
    <t>IR No.229</t>
  </si>
  <si>
    <t>20.8.2025</t>
  </si>
  <si>
    <t>IR No.46</t>
  </si>
  <si>
    <t>22.8.2025</t>
  </si>
  <si>
    <t>(Not gone to site but he has given report</t>
  </si>
  <si>
    <t>IR No.1327</t>
  </si>
  <si>
    <t>23.8.2025</t>
  </si>
  <si>
    <t>13.6.2025</t>
  </si>
  <si>
    <t>IR No.48</t>
  </si>
  <si>
    <t>IR No.1514</t>
  </si>
  <si>
    <t>1.7.2025</t>
  </si>
  <si>
    <t>1.9.2025  to 3.9.2025</t>
  </si>
  <si>
    <t>2.7.2025</t>
  </si>
  <si>
    <t>IR No.41</t>
  </si>
  <si>
    <t>15.9.2025</t>
  </si>
  <si>
    <t>IR No.1536</t>
  </si>
  <si>
    <t>4.7.2025</t>
  </si>
  <si>
    <t xml:space="preserve">Service </t>
  </si>
  <si>
    <t>IR No.221</t>
  </si>
  <si>
    <t>21.9.2025</t>
  </si>
  <si>
    <t>IR No.1406</t>
  </si>
  <si>
    <t>23.9.2025</t>
  </si>
  <si>
    <t>IR No.1431</t>
  </si>
  <si>
    <t>3.11.2025 &amp; 4.11.2025</t>
  </si>
  <si>
    <t>IR No.190</t>
  </si>
  <si>
    <t>14.11.2025</t>
  </si>
  <si>
    <t>IR No.1488</t>
  </si>
  <si>
    <t>18.11.2025</t>
  </si>
  <si>
    <t>PS01</t>
  </si>
  <si>
    <t>IR No.65</t>
  </si>
  <si>
    <t>11.12.2025</t>
  </si>
  <si>
    <t>KNX01</t>
  </si>
  <si>
    <t>IR No.64</t>
  </si>
  <si>
    <t>15.12.2025</t>
  </si>
  <si>
    <t>KNX02</t>
  </si>
  <si>
    <t>IR No.1456</t>
  </si>
  <si>
    <t>18.12.2025</t>
  </si>
  <si>
    <t>KNX03</t>
  </si>
  <si>
    <t>IR No.1450</t>
  </si>
  <si>
    <t>22.12.2025</t>
  </si>
  <si>
    <t>KNX04</t>
  </si>
  <si>
    <t>IR No.66</t>
  </si>
  <si>
    <t>27.12.2025</t>
  </si>
  <si>
    <r>
      <rPr>
        <rFont val="Helvetica, WebFont-Helvetica"/>
        <color rgb="FF000000"/>
        <sz val="9.0"/>
      </rPr>
      <t>Lumi 2 Fold Dali 128 Channel</t>
    </r>
  </si>
  <si>
    <t>128 Channel</t>
  </si>
  <si>
    <t>KNXD01</t>
  </si>
  <si>
    <t>DB Dressing work -14.7.25</t>
  </si>
  <si>
    <t>IR No.1459</t>
  </si>
  <si>
    <t>8.1.2026</t>
  </si>
  <si>
    <t>TATL000000569</t>
  </si>
  <si>
    <t>GF01</t>
  </si>
  <si>
    <t>IR No.88</t>
  </si>
  <si>
    <t>26.1.2026</t>
  </si>
  <si>
    <t>TATL000000562</t>
  </si>
  <si>
    <t>GF02</t>
  </si>
  <si>
    <t>TATL000000559</t>
  </si>
  <si>
    <t>GF03</t>
  </si>
  <si>
    <t>TATL000000558</t>
  </si>
  <si>
    <t>GF04</t>
  </si>
  <si>
    <t>TATL000000563</t>
  </si>
  <si>
    <t>GF05</t>
  </si>
  <si>
    <t>TATL000000554</t>
  </si>
  <si>
    <t>GF06</t>
  </si>
  <si>
    <t>TATL000000560</t>
  </si>
  <si>
    <t>GF07</t>
  </si>
  <si>
    <t>TATL000000567</t>
  </si>
  <si>
    <t>FF09</t>
  </si>
  <si>
    <t>TATL000000557</t>
  </si>
  <si>
    <t>FF10</t>
  </si>
  <si>
    <t>TATL000000556,</t>
  </si>
  <si>
    <t>FF11</t>
  </si>
  <si>
    <t>TATL000000568</t>
  </si>
  <si>
    <t>FF12</t>
  </si>
  <si>
    <t>TATL000000565</t>
  </si>
  <si>
    <t>FF13</t>
  </si>
  <si>
    <t>TATL000000561</t>
  </si>
  <si>
    <t>FF14</t>
  </si>
  <si>
    <t>TATL000000555,</t>
  </si>
  <si>
    <t>FF15</t>
  </si>
  <si>
    <t>TATL000000564</t>
  </si>
  <si>
    <t>FF16</t>
  </si>
  <si>
    <t>TATL000000566</t>
  </si>
  <si>
    <t>GF001</t>
  </si>
  <si>
    <t>GF002</t>
  </si>
  <si>
    <t>GF003</t>
  </si>
  <si>
    <t>FF004</t>
  </si>
  <si>
    <t>FF005</t>
  </si>
  <si>
    <t>FF006</t>
  </si>
  <si>
    <t>FF009</t>
  </si>
  <si>
    <r>
      <rPr>
        <rFont val="Helvetica, WebFont-Helvetica"/>
        <color rgb="FF000000"/>
        <sz val="9.0"/>
      </rPr>
      <t>Lumi 6 Button KNX Tactile Keypads</t>
    </r>
  </si>
  <si>
    <t>GF17</t>
  </si>
  <si>
    <r>
      <rPr>
        <rFont val="Helvetica, WebFont-Helvetica"/>
        <color rgb="FF000000"/>
        <sz val="9.0"/>
      </rPr>
      <t>Lumi KNX Gateway</t>
    </r>
  </si>
  <si>
    <t>Lumi Home Pro Remote</t>
  </si>
  <si>
    <t>GF18</t>
  </si>
  <si>
    <r>
      <rPr>
        <rFont val="Helvetica, WebFont-Helvetica"/>
        <color rgb="FF000000"/>
        <sz val="9.0"/>
      </rPr>
      <t>Lumi KNX IP Router</t>
    </r>
  </si>
  <si>
    <t>LKIPV200011</t>
  </si>
  <si>
    <r>
      <rPr>
        <rFont val="Helvetica, WebFont-Helvetica"/>
        <color rgb="FF000000"/>
        <sz val="9.0"/>
      </rPr>
      <t>IP</t>
    </r>
  </si>
  <si>
    <t>GF19</t>
  </si>
  <si>
    <r>
      <rPr>
        <rFont val="Helvetica, WebFont-Helvetica"/>
        <color rgb="FF000000"/>
        <sz val="9.0"/>
      </rPr>
      <t>Lumi 4 inch KNX Display</t>
    </r>
  </si>
  <si>
    <r>
      <rPr>
        <rFont val="Helvetica, WebFont-Helvetica"/>
        <color rgb="FF000000"/>
        <sz val="9.0"/>
      </rPr>
      <t>4 Inch</t>
    </r>
  </si>
  <si>
    <t>GF20</t>
  </si>
  <si>
    <t>KNX05</t>
  </si>
  <si>
    <t>KNX06</t>
  </si>
  <si>
    <t>KNX07</t>
  </si>
  <si>
    <t>KNX08</t>
  </si>
  <si>
    <t>KNX09</t>
  </si>
  <si>
    <t>KNX10</t>
  </si>
  <si>
    <t>KNX11</t>
  </si>
  <si>
    <t>KNX12</t>
  </si>
  <si>
    <t>KNX13</t>
  </si>
  <si>
    <t>L12KNX00167</t>
  </si>
  <si>
    <t>KNX14</t>
  </si>
  <si>
    <t>16 CHANNEL RELAY /CURTAIN CONTROLLER</t>
  </si>
  <si>
    <t>800003010299000432</t>
  </si>
  <si>
    <t>7.2.2026</t>
  </si>
  <si>
    <t>Mr. Tamilarasan</t>
  </si>
  <si>
    <t>IR No.956</t>
  </si>
  <si>
    <t>14.6.2023</t>
  </si>
  <si>
    <t>2`</t>
  </si>
  <si>
    <t>IR No.1023</t>
  </si>
  <si>
    <t>IR No.1150</t>
  </si>
  <si>
    <t>IR No.1217</t>
  </si>
  <si>
    <t>Prework</t>
  </si>
  <si>
    <t>4 MP Bullet IP Camera Colour - (1047GO-L) - Hikvision</t>
  </si>
  <si>
    <t>AW9840919</t>
  </si>
  <si>
    <t>DS-2CD1047G0-L(UF)</t>
  </si>
  <si>
    <t>AY8788195</t>
  </si>
  <si>
    <t>AY8788183</t>
  </si>
  <si>
    <t>AW9840891</t>
  </si>
  <si>
    <t>AW9840879</t>
  </si>
  <si>
    <t>AW9840903</t>
  </si>
  <si>
    <t>AW9840905,</t>
  </si>
  <si>
    <t>AW9840923.</t>
  </si>
  <si>
    <t>4 MP Bullet IP Camera Audio (3047G0E)- Hikvision</t>
  </si>
  <si>
    <t>FE6913152</t>
  </si>
  <si>
    <t>DS-2CD3047G0E-LUF-C</t>
  </si>
  <si>
    <t>FC4677044</t>
  </si>
  <si>
    <t>TPLink</t>
  </si>
  <si>
    <t>223B152000135</t>
  </si>
  <si>
    <t>8321S1CMSC8H</t>
  </si>
  <si>
    <t>Cat 6 Jack - Netfox- 20 Nos.</t>
  </si>
  <si>
    <t>Accessories
Screws - 40, Tape - 2.</t>
  </si>
  <si>
    <t>Visonic Wireless Keypad</t>
  </si>
  <si>
    <t>KP - 250 - PG2</t>
  </si>
  <si>
    <t>16.12.2023</t>
  </si>
  <si>
    <t>2723470380,</t>
  </si>
  <si>
    <t>AW6618981</t>
  </si>
  <si>
    <t>Q29815881</t>
  </si>
  <si>
    <t>IR No.45</t>
  </si>
  <si>
    <t>AW1391357</t>
  </si>
  <si>
    <t>Additional</t>
  </si>
  <si>
    <t>Wireless glass break sensor</t>
  </si>
  <si>
    <t>Steps light with sensor</t>
  </si>
  <si>
    <t>Water proof BMS</t>
  </si>
  <si>
    <t>Visonic - Wireless Door/Window Magnetic Contact</t>
  </si>
  <si>
    <t>SD-304-PG2</t>
  </si>
  <si>
    <t>Cat6 to HDMI Convertor - 30 Mtrs</t>
  </si>
  <si>
    <t>Visonic - Magnetic Door Contact Sensor</t>
  </si>
  <si>
    <t>MC 302/E PG2</t>
  </si>
  <si>
    <t>Mr. Varun</t>
  </si>
  <si>
    <t>IR No.970</t>
  </si>
  <si>
    <t>5.6.2023</t>
  </si>
  <si>
    <t>u</t>
  </si>
  <si>
    <t>18.7.2023</t>
  </si>
  <si>
    <t>19.7.2023</t>
  </si>
  <si>
    <t>25.7.2023</t>
  </si>
  <si>
    <t>returned speakers</t>
  </si>
  <si>
    <t>2.30 pm - 3.40 pm</t>
  </si>
  <si>
    <t>Mr. Mansoor</t>
  </si>
  <si>
    <t>IR No.1033</t>
  </si>
  <si>
    <t>3.8.2023</t>
  </si>
  <si>
    <t>16.8.2023</t>
  </si>
  <si>
    <t>23.8.2023</t>
  </si>
  <si>
    <t>18.7.2023/12.9.2023</t>
  </si>
  <si>
    <t>Platin Subwoofer 150</t>
  </si>
  <si>
    <t>PPA150</t>
  </si>
  <si>
    <t>Sable Frame B2</t>
  </si>
  <si>
    <t>HDMI Cable - 22 Mtrs</t>
  </si>
  <si>
    <t>in-Wall High Speed 10.2Gbps HDMI Cable - CL3</t>
  </si>
  <si>
    <t>Projector Mount</t>
  </si>
  <si>
    <t>HDMI Cable - 10Mtrs</t>
  </si>
  <si>
    <t>HDMI 10Mt</t>
  </si>
  <si>
    <t>Projector Screen</t>
  </si>
  <si>
    <t>SB120WH2</t>
  </si>
  <si>
    <t>JC Group - Mr.Pradeep Jeyachandran</t>
  </si>
  <si>
    <t>IR No.961</t>
  </si>
  <si>
    <t>12.5.2023</t>
  </si>
  <si>
    <t>ttps://www.google.com/maps/place/11°00'25.5"N+76°56'25.7"E/@11.0009149,76.911294,14z/data=!4m4!3m3!8m2!3d11.0070811!4d76.9404657?hl=en</t>
  </si>
  <si>
    <t>IR No.962</t>
  </si>
  <si>
    <t>Discussion with electrical person</t>
  </si>
  <si>
    <t>SR No.1019</t>
  </si>
  <si>
    <t>Warp - Mr.Deepan</t>
  </si>
  <si>
    <t>SR No.1134</t>
  </si>
  <si>
    <t>Mr.Venkat</t>
  </si>
  <si>
    <t>IR No.1019</t>
  </si>
  <si>
    <t>IPBX System</t>
  </si>
  <si>
    <t>16 Port Gigabit Switch (SG116E)</t>
  </si>
  <si>
    <t>SG116E</t>
  </si>
  <si>
    <t>Basic Automation</t>
  </si>
  <si>
    <t>HUB - (PRO) - Eglu</t>
  </si>
  <si>
    <t>Lithe Audio</t>
  </si>
  <si>
    <t>Lithe Audio Bluetooth Speaker (Pair)</t>
  </si>
  <si>
    <t>BLE</t>
  </si>
  <si>
    <t>Mr. Dhanraj</t>
  </si>
  <si>
    <t>Puliyampatti</t>
  </si>
  <si>
    <t>IR No.927</t>
  </si>
  <si>
    <t>15.5.2023</t>
  </si>
  <si>
    <t>www.google.com/maps/place/11°21'18.2"N+77°09'47.3"E/@11.3550646,77.1609419,17z/data=!3m1!4b1!4m4!3m3!8m2!3d11.3550646!4d77.1631306?hl=en&amp;entry=ttu</t>
  </si>
  <si>
    <t>IR No.1001</t>
  </si>
  <si>
    <t>Mr.Rajesh</t>
  </si>
  <si>
    <t xml:space="preserve">2 TB Hard Disk </t>
  </si>
  <si>
    <t>Home Automation Basic</t>
  </si>
  <si>
    <t>Fibaro</t>
  </si>
  <si>
    <t>1.5 kw Relay</t>
  </si>
  <si>
    <t>FGS-222</t>
  </si>
  <si>
    <t>JR</t>
  </si>
  <si>
    <t>Neon 8 Switch 1 Fan 2 Plug Touch Panel
12 Module</t>
  </si>
  <si>
    <t>Neon 6 Switch 1 Fan 1 Dimmer Touch Switch</t>
  </si>
  <si>
    <t>Door Sensor</t>
  </si>
  <si>
    <t>Home Center 3 (Automation Hub)</t>
  </si>
  <si>
    <t xml:space="preserve">WIFi Networking - </t>
  </si>
  <si>
    <t xml:space="preserve">Video Door Phone System - </t>
  </si>
  <si>
    <t xml:space="preserve">Mr. Prabhu TRK </t>
  </si>
  <si>
    <t>IR No.928</t>
  </si>
  <si>
    <t>IR No.876</t>
  </si>
  <si>
    <t>16.5.2023</t>
  </si>
  <si>
    <t>IR No.1193</t>
  </si>
  <si>
    <t>3.4.2024</t>
  </si>
  <si>
    <t>Sarada Architects-Mr. Karthik</t>
  </si>
  <si>
    <t>2.5.2024</t>
  </si>
  <si>
    <t>Mr.Dhanabal</t>
  </si>
  <si>
    <t>Prama/Hikvision</t>
  </si>
  <si>
    <t>16 Port POE Switch (Gigabit</t>
  </si>
  <si>
    <t>DS-3E0526P-E</t>
  </si>
  <si>
    <t>WBIOX</t>
  </si>
  <si>
    <t>Tyco/ Visonic</t>
  </si>
  <si>
    <t>Visonic - Control Panel</t>
  </si>
  <si>
    <t>PM-10</t>
  </si>
  <si>
    <t>Tyco</t>
  </si>
  <si>
    <t>Absoulta</t>
  </si>
  <si>
    <t>6 Core Shielded Cable - Manidhari-180 mtrs</t>
  </si>
  <si>
    <t xml:space="preserve">Cat 6 Cable - Netfox-610.00 m
</t>
  </si>
  <si>
    <t>Arthanari Loom Centre</t>
  </si>
  <si>
    <t>Mr. Adithya</t>
  </si>
  <si>
    <t>IR No.909</t>
  </si>
  <si>
    <t>9.5.2023</t>
  </si>
  <si>
    <t>Centralized Vacuum Machine</t>
  </si>
  <si>
    <t>Dynovac○CVAC7.0</t>
  </si>
  <si>
    <t>CVAC7.0</t>
  </si>
  <si>
    <t>Centralized Vacuum M/C Inlet Port</t>
  </si>
  <si>
    <t>Centralized Vacuum M/C Flexible
Hose 32Mm (10Mtrs)
Dynovac</t>
  </si>
  <si>
    <t>Centralized Vacuum M/C Accessories set
Dynovac</t>
  </si>
  <si>
    <t>Inlet Port Back Box-16 Nos.</t>
  </si>
  <si>
    <t>13.2.2024</t>
  </si>
  <si>
    <t>Madblack office</t>
  </si>
  <si>
    <t>Ar. Sathya Pridac</t>
  </si>
  <si>
    <t>IR No.954</t>
  </si>
  <si>
    <t>9.6.2023</t>
  </si>
  <si>
    <t>IR No.1010</t>
  </si>
  <si>
    <t>4.10.2023</t>
  </si>
  <si>
    <t>SR No.1039</t>
  </si>
  <si>
    <t>IR No.43</t>
  </si>
  <si>
    <t>4.1.2024</t>
  </si>
  <si>
    <t>IR No.1187</t>
  </si>
  <si>
    <t>6U Rack - Netfox</t>
  </si>
  <si>
    <t>CAT6A-PC</t>
  </si>
  <si>
    <t>Intercom system</t>
  </si>
  <si>
    <t>PM-33 EXP G2</t>
  </si>
  <si>
    <t>MC-302/E PG2</t>
  </si>
  <si>
    <t>EM Lock</t>
  </si>
  <si>
    <t>EL-280-2</t>
  </si>
  <si>
    <t>installed-working</t>
  </si>
  <si>
    <t>L Bracket</t>
  </si>
  <si>
    <t>Exit Switch Metal</t>
  </si>
  <si>
    <t>AB9002500</t>
  </si>
  <si>
    <t xml:space="preserve">Accessories
2 pin Female Connector </t>
  </si>
  <si>
    <t>Mr. Yuga Murthy</t>
  </si>
  <si>
    <t>Mrs. Kala Sai</t>
  </si>
  <si>
    <t xml:space="preserve">Maruthamalai </t>
  </si>
  <si>
    <t>IR No.913</t>
  </si>
  <si>
    <t>21.4.2023</t>
  </si>
  <si>
    <t>IR No.916</t>
  </si>
  <si>
    <t>4.5.2023</t>
  </si>
  <si>
    <t>IR No.908</t>
  </si>
  <si>
    <t>5.5.2023</t>
  </si>
  <si>
    <t>5 MP Analog Bullet Camera (3.6mm)</t>
  </si>
  <si>
    <t>J07825591</t>
  </si>
  <si>
    <t>CP-USC-TC51PL2-V3</t>
  </si>
  <si>
    <t>J07825514</t>
  </si>
  <si>
    <t>J07825594</t>
  </si>
  <si>
    <t>J07825609</t>
  </si>
  <si>
    <t>J07825583</t>
  </si>
  <si>
    <t>J07825593</t>
  </si>
  <si>
    <t>8 Channel DVR</t>
  </si>
  <si>
    <t>J39395498</t>
  </si>
  <si>
    <t>PT-DR1A08Q-K1</t>
  </si>
  <si>
    <t>8 Channel SMPS</t>
  </si>
  <si>
    <t>AZ-08</t>
  </si>
  <si>
    <t>500 GB Hard Disk - WD</t>
  </si>
  <si>
    <t>Z25RD4DNS</t>
  </si>
  <si>
    <t>BNC Pin-15 Nos.</t>
  </si>
  <si>
    <t>Connector</t>
  </si>
  <si>
    <t>DC Pin-6 Nos.</t>
  </si>
  <si>
    <t>DC Connector</t>
  </si>
  <si>
    <t>Camera Box Plastic PVC Outdoor-6 Nos.</t>
  </si>
  <si>
    <t>21.4.2023/22.4.2023</t>
  </si>
  <si>
    <t>24.4.2023</t>
  </si>
  <si>
    <t>Wifi 4G Router (MR100) - TP Link</t>
  </si>
  <si>
    <t>222C3W0003520</t>
  </si>
  <si>
    <t>TL - MR100 - (EU)300mbps</t>
  </si>
  <si>
    <t>HDMI Cable - 3 mtrs</t>
  </si>
  <si>
    <t>Mrs. Vijayabharathi</t>
  </si>
  <si>
    <t>IR No.922</t>
  </si>
  <si>
    <t>29.3.2023</t>
  </si>
  <si>
    <t>13.4.2023</t>
  </si>
  <si>
    <t>Sankar Associates</t>
  </si>
  <si>
    <t>TPlink</t>
  </si>
  <si>
    <t>ABS - Control Panel</t>
  </si>
  <si>
    <t>ABS-16</t>
  </si>
  <si>
    <t>ABS - Panel Case</t>
  </si>
  <si>
    <t>ABS-P</t>
  </si>
  <si>
    <t>ABS - LCD Keypad</t>
  </si>
  <si>
    <t>BKB-LCD</t>
  </si>
  <si>
    <t>ABS - IP Module (Wifi Module)</t>
  </si>
  <si>
    <t>ABS - IP</t>
  </si>
  <si>
    <t>Wireless Expander Receiver</t>
  </si>
  <si>
    <t>RF5132-433W</t>
  </si>
  <si>
    <t>Door Sensor Vanishing Wireless</t>
  </si>
  <si>
    <t>ABS - 3A Power Supply</t>
  </si>
  <si>
    <t>BAW35T12</t>
  </si>
  <si>
    <t>VDP C3W WIFI Outdoor Unit</t>
  </si>
  <si>
    <t>C3W</t>
  </si>
  <si>
    <t>VDP V5 WIFI Indoor Unit</t>
  </si>
  <si>
    <t>V5</t>
  </si>
  <si>
    <t>Access Point EAP 265</t>
  </si>
  <si>
    <t>IR No.988</t>
  </si>
  <si>
    <t>7.7.2023</t>
  </si>
  <si>
    <t>Discussion for CVS</t>
  </si>
  <si>
    <t>Pistis+Homevac Udayrajh</t>
  </si>
  <si>
    <t>IR No.997</t>
  </si>
  <si>
    <t>17.7.2023</t>
  </si>
  <si>
    <t>0422-2230790</t>
  </si>
  <si>
    <t>SR  No.963</t>
  </si>
  <si>
    <t>CVS routing discussion</t>
  </si>
  <si>
    <t xml:space="preserve">Asok </t>
  </si>
  <si>
    <t>IR No.978</t>
  </si>
  <si>
    <t>IR No.1008</t>
  </si>
  <si>
    <t>14.9.2023</t>
  </si>
  <si>
    <t>CVS - site visit</t>
  </si>
  <si>
    <t>IR No.1094</t>
  </si>
  <si>
    <t>16 Channel NVR (K1</t>
  </si>
  <si>
    <t>Homevac</t>
  </si>
  <si>
    <t>Inlet Port Back Box - 14 Nos.</t>
  </si>
  <si>
    <t>Centralized Vacuum Machine - CVAC5.0</t>
  </si>
  <si>
    <t>CVAC5.0</t>
  </si>
  <si>
    <t>Flexible Vacuum Hose - 10 Mtrs
32 mm Flexible Hose 10 Mtr's</t>
  </si>
  <si>
    <t>Accessories Set
Flat Nozzle, Round Brush, Floor Brush</t>
  </si>
  <si>
    <t>PVC Pipe 50mm</t>
  </si>
  <si>
    <t>7ft</t>
  </si>
  <si>
    <t>13.9.2023</t>
  </si>
  <si>
    <t>PVC Bend</t>
  </si>
  <si>
    <t>50 mm</t>
  </si>
  <si>
    <t>PVC Elbow</t>
  </si>
  <si>
    <t>50mm</t>
  </si>
  <si>
    <t>PVC Shoe</t>
  </si>
  <si>
    <t>45 Deg 50mm</t>
  </si>
  <si>
    <t>PVC Coupling</t>
  </si>
  <si>
    <t>PVC Paste</t>
  </si>
  <si>
    <t>250ml</t>
  </si>
  <si>
    <t>PVC Bend Y Bend</t>
  </si>
  <si>
    <t>IR No.879</t>
  </si>
  <si>
    <t>22.3.2023</t>
  </si>
  <si>
    <t>IR No.958</t>
  </si>
  <si>
    <t>16.6.2023</t>
  </si>
  <si>
    <t>Ar. Aathavan</t>
  </si>
  <si>
    <t xml:space="preserve">Video Door Phone </t>
  </si>
  <si>
    <t xml:space="preserve">Home Automation System </t>
  </si>
  <si>
    <t>HUB - (CPU)</t>
  </si>
  <si>
    <t>Cat 6 Cable - Netfox</t>
  </si>
  <si>
    <t xml:space="preserve">Kandhan Knits </t>
  </si>
  <si>
    <t>IRNo.877</t>
  </si>
  <si>
    <t>15.3.2023</t>
  </si>
  <si>
    <t>IR No.911</t>
  </si>
  <si>
    <t>12.4.2023</t>
  </si>
  <si>
    <t>IR No.917</t>
  </si>
  <si>
    <t>Mr. Sugadev</t>
  </si>
  <si>
    <t>Mr. Yuvaraj</t>
  </si>
  <si>
    <t>Xeon 4 Switch + 1 Plug (White)</t>
  </si>
  <si>
    <t>JR4S0F0DA003132</t>
  </si>
  <si>
    <t>NS-SIW040Y001</t>
  </si>
  <si>
    <t>31.3.2023</t>
  </si>
  <si>
    <t>Material sent to site on 10.4.2023</t>
  </si>
  <si>
    <t>R4S0F0DA003133</t>
  </si>
  <si>
    <t>Xeon 2 High Load Switch Touch Panel</t>
  </si>
  <si>
    <t>JR2S0F0DA002246</t>
  </si>
  <si>
    <t>SIW020Y000</t>
  </si>
  <si>
    <t>16 Port Gigabit Managed Switch</t>
  </si>
  <si>
    <t>222B475001395</t>
  </si>
  <si>
    <t>SG1016D</t>
  </si>
  <si>
    <t>222B475001396</t>
  </si>
  <si>
    <t>Wifi Router Dual Band - TP Link
WIFI 6 Router 1800MBPS</t>
  </si>
  <si>
    <t>Asheervath</t>
  </si>
  <si>
    <t>Cat 6 Cable - Asheervath-305 mts</t>
  </si>
  <si>
    <t>Mr. Sabari</t>
  </si>
  <si>
    <t>Ponaiyarajapuram</t>
  </si>
  <si>
    <t>IR No.856</t>
  </si>
  <si>
    <t>SR No.851</t>
  </si>
  <si>
    <t>17.4.2023</t>
  </si>
  <si>
    <t>Service call -DVR issue</t>
  </si>
  <si>
    <t>SR No.902</t>
  </si>
  <si>
    <t>31.5.2023</t>
  </si>
  <si>
    <t xml:space="preserve">DVR </t>
  </si>
  <si>
    <t>Pradeep warp - Aiswaraya</t>
  </si>
  <si>
    <t>IR No.942</t>
  </si>
  <si>
    <t>DVR Power supply taken for service</t>
  </si>
  <si>
    <t>Mr. Suresh Babu</t>
  </si>
  <si>
    <t>IR No.955</t>
  </si>
  <si>
    <t>24.6.2023</t>
  </si>
  <si>
    <t>IR No.1014</t>
  </si>
  <si>
    <t>IR No.1022</t>
  </si>
  <si>
    <t>5.10.2023</t>
  </si>
  <si>
    <t>Wiring instruction to electrician</t>
  </si>
  <si>
    <t>IR No.1118</t>
  </si>
  <si>
    <t>23.1.2024</t>
  </si>
  <si>
    <t>Asok, Tharun &amp; Kumaraguru</t>
  </si>
  <si>
    <t>IR No.1157</t>
  </si>
  <si>
    <t>IR No.1231</t>
  </si>
  <si>
    <t>16 Channel NVR (K1) - Hikvision</t>
  </si>
  <si>
    <t>24 Port POE Switch</t>
  </si>
  <si>
    <t>wBOX</t>
  </si>
  <si>
    <t>Panel Case</t>
  </si>
  <si>
    <t>GSM Module</t>
  </si>
  <si>
    <t>ABS-GSM</t>
  </si>
  <si>
    <t>ABS - GSM Antena</t>
  </si>
  <si>
    <t>ABS-AK</t>
  </si>
  <si>
    <t>wifi</t>
  </si>
  <si>
    <t>Home Center 3 (Automation Hub</t>
  </si>
  <si>
    <t>FGHC3</t>
  </si>
  <si>
    <t>1.5 kw (IN) Relay (Zwave)</t>
  </si>
  <si>
    <t>FGS-221</t>
  </si>
  <si>
    <t>Neon 8 Switch Touch Panel</t>
  </si>
  <si>
    <t>NS-GOB080Y000</t>
  </si>
  <si>
    <t>Neon 4 Switch</t>
  </si>
  <si>
    <t>Aeotech</t>
  </si>
  <si>
    <t>Aeon 4 Button Scene Switch</t>
  </si>
  <si>
    <t>Wallmote</t>
  </si>
  <si>
    <t>6 Core Shielded Cable - Manidhari - 5 coil</t>
  </si>
  <si>
    <t>17.10.2023</t>
  </si>
  <si>
    <t>Cat 6 Cable - Netfox -610 mts</t>
  </si>
  <si>
    <t>6 Core Shielded Cable - Manidhari-180 mts</t>
  </si>
  <si>
    <t>Cat 6 Cable - Netfox-305mts</t>
  </si>
  <si>
    <t>Ar.Arvindan</t>
  </si>
  <si>
    <t>1.3.2023</t>
  </si>
  <si>
    <t>IR No.850</t>
  </si>
  <si>
    <t>4.3.2023</t>
  </si>
  <si>
    <t>IR No.864</t>
  </si>
  <si>
    <t>7.3.2023</t>
  </si>
  <si>
    <t>26.4.2026</t>
  </si>
  <si>
    <t>2 MP Bullet IP Camera</t>
  </si>
  <si>
    <t>WBCOECLIB2R3FM</t>
  </si>
  <si>
    <t>7E0271CPCA29FC3</t>
  </si>
  <si>
    <t>DH-1108HS-S3/H</t>
  </si>
  <si>
    <t>K06564547</t>
  </si>
  <si>
    <t>1 TB Hard Disk</t>
  </si>
  <si>
    <t>Z9CE30B7</t>
  </si>
  <si>
    <t>ST1000VX005</t>
  </si>
  <si>
    <t>Outdoor Pvc Hensel Box (8*6)</t>
  </si>
  <si>
    <t>Cat 6 Jack - Netfox - 15 Nos.
Screw-30 Tape-2</t>
  </si>
  <si>
    <t>Wifi 4G Router</t>
  </si>
  <si>
    <t>2206012607029068</t>
  </si>
  <si>
    <t>CP-XR-DN211-S</t>
  </si>
  <si>
    <t>IR No.818</t>
  </si>
  <si>
    <t>1.2.2023</t>
  </si>
  <si>
    <t>2.3.2023</t>
  </si>
  <si>
    <t>Attendance report</t>
  </si>
  <si>
    <t>IR No.855</t>
  </si>
  <si>
    <t>Cable instruction</t>
  </si>
  <si>
    <t>IR No.878</t>
  </si>
  <si>
    <t>17.5.2023</t>
  </si>
  <si>
    <t>IR No.939</t>
  </si>
  <si>
    <t>20.5.2023</t>
  </si>
  <si>
    <t>22.5.2023</t>
  </si>
  <si>
    <t>Network</t>
  </si>
  <si>
    <t>IR No.964</t>
  </si>
  <si>
    <t>23.6.2023</t>
  </si>
  <si>
    <t>ESSL</t>
  </si>
  <si>
    <t>ESSL K90 Pro</t>
  </si>
  <si>
    <t>CGKK224362389</t>
  </si>
  <si>
    <t>K90</t>
  </si>
  <si>
    <t>2 mp Dome IP Camera</t>
  </si>
  <si>
    <t>PT-NC123D3-I(DE)</t>
  </si>
  <si>
    <t>222A3M4003339</t>
  </si>
  <si>
    <t>18.5.2023</t>
  </si>
  <si>
    <t>15.4.2023</t>
  </si>
  <si>
    <t>Patch Card 2mtr</t>
  </si>
  <si>
    <t>Cat6A</t>
  </si>
  <si>
    <t>22261U4000563</t>
  </si>
  <si>
    <t>IR No.984</t>
  </si>
  <si>
    <t>Q2G1231003972</t>
  </si>
  <si>
    <t>Q2G1231003990</t>
  </si>
  <si>
    <t>Q2G1231003992</t>
  </si>
  <si>
    <t>KCD321B013273</t>
  </si>
  <si>
    <t>KCD321B013199</t>
  </si>
  <si>
    <t>Mr. Srinivasan</t>
  </si>
  <si>
    <t>IR No.848</t>
  </si>
  <si>
    <t>15.2.2023</t>
  </si>
  <si>
    <t>Mr. Balaji Chetty</t>
  </si>
  <si>
    <t>IR No.823</t>
  </si>
  <si>
    <t>8.2.2023</t>
  </si>
  <si>
    <t>IR No.1079</t>
  </si>
  <si>
    <t>Automation relay provision checked</t>
  </si>
  <si>
    <t>16 Amp Relay Single Channel</t>
  </si>
  <si>
    <t>EGS16A</t>
  </si>
  <si>
    <t>RGB Controller - Eglu</t>
  </si>
  <si>
    <t>ERGB</t>
  </si>
  <si>
    <t>Gas Leak Sensor Eglu</t>
  </si>
  <si>
    <t>EGAS</t>
  </si>
  <si>
    <t>Egolu</t>
  </si>
  <si>
    <t>HUB - (CPU) - Eg</t>
  </si>
  <si>
    <t>Hub Slave</t>
  </si>
  <si>
    <t>EHUBSlave</t>
  </si>
  <si>
    <t>WIFI Access Poin</t>
  </si>
  <si>
    <t>(Mr.Ranjith)</t>
  </si>
  <si>
    <t>IR No.815</t>
  </si>
  <si>
    <t>23.1.2023</t>
  </si>
  <si>
    <t>IR No.833</t>
  </si>
  <si>
    <t>(Material sent thru Mr. Ranjith)</t>
  </si>
  <si>
    <t>Dauha</t>
  </si>
  <si>
    <t>7E0271CPCA097F4</t>
  </si>
  <si>
    <t>Sent estimation for Hiviksion but delivered Dahua</t>
  </si>
  <si>
    <t>42I2S1ZQSC7H</t>
  </si>
  <si>
    <t>22254C6000942</t>
  </si>
  <si>
    <t>Sent estimation for Gigabyte but delivered 10/100</t>
  </si>
  <si>
    <t>Cat 6 Cable - Netfox- 215 mts</t>
  </si>
  <si>
    <t>4.2.2023</t>
  </si>
  <si>
    <t>Mr.Suresh Prabhagaran</t>
  </si>
  <si>
    <t>IR No.784</t>
  </si>
  <si>
    <t>26.12.2022</t>
  </si>
  <si>
    <t xml:space="preserve"> Qidots</t>
  </si>
  <si>
    <t>Fingerprint Lock F020 - Qidots</t>
  </si>
  <si>
    <t>F020</t>
  </si>
  <si>
    <t>Domogeine</t>
  </si>
  <si>
    <t>22261U4000564</t>
  </si>
  <si>
    <t>YDME50NXT</t>
  </si>
  <si>
    <t>Ms.Sindhu (Prabhu's sister)</t>
  </si>
  <si>
    <t>IR No.651</t>
  </si>
  <si>
    <t>21.7.2022</t>
  </si>
  <si>
    <t>1st Site visit done</t>
  </si>
  <si>
    <t>https://goo.gl/maps/eeEgsKxcCAbMtryU6</t>
  </si>
  <si>
    <t>IR No.734</t>
  </si>
  <si>
    <t>29.10.2022</t>
  </si>
  <si>
    <t>IR No.736</t>
  </si>
  <si>
    <t>Asok &amp; Abhishek</t>
  </si>
  <si>
    <t>IR No.755</t>
  </si>
  <si>
    <t>14.11.2022</t>
  </si>
  <si>
    <t>IR No.776</t>
  </si>
  <si>
    <t>28.11.2022</t>
  </si>
  <si>
    <t>IR No.682</t>
  </si>
  <si>
    <t>29.11.2022</t>
  </si>
  <si>
    <t>SR No.787</t>
  </si>
  <si>
    <t>SR No.797</t>
  </si>
  <si>
    <t>24.12.2022</t>
  </si>
  <si>
    <t>Camera view not working</t>
  </si>
  <si>
    <t>SR No.582</t>
  </si>
  <si>
    <t>3.2.2023</t>
  </si>
  <si>
    <t>Mobile app notofication</t>
  </si>
  <si>
    <t>Work to be done</t>
  </si>
  <si>
    <t>9.11.2022</t>
  </si>
  <si>
    <t>8801527885414,</t>
  </si>
  <si>
    <t>K3671403</t>
  </si>
  <si>
    <t>22240U6000548</t>
  </si>
  <si>
    <t>62L2SD8SC7H</t>
  </si>
  <si>
    <t xml:space="preserve">Automation &amp; </t>
  </si>
  <si>
    <t>In-Wall Switch 3S</t>
  </si>
  <si>
    <t>2D81C896AC44D3C9</t>
  </si>
  <si>
    <t>A5121D27BFAE7638</t>
  </si>
  <si>
    <t>B16CFE7B7E37E931</t>
  </si>
  <si>
    <t>C4EAAA7AD6EFB608</t>
  </si>
  <si>
    <t>85DCB7C4BFAE989C</t>
  </si>
  <si>
    <t>48C77261F37BBB67</t>
  </si>
  <si>
    <t>IR No.755 &amp; 682</t>
  </si>
  <si>
    <t>3D98BB75F6DDCAD0</t>
  </si>
  <si>
    <t>7BEED1157F42CDFB</t>
  </si>
  <si>
    <t>F0533B52D91DE31B</t>
  </si>
  <si>
    <t>494DDA99CD165731</t>
  </si>
  <si>
    <t>2566BFF76A950E67</t>
  </si>
  <si>
    <t>Yale Smart Lock Pro + Yale Connect</t>
  </si>
  <si>
    <t>C5WBJ00277</t>
  </si>
  <si>
    <t>ASL - 03, AC - R1</t>
  </si>
  <si>
    <t>23.11.2022</t>
  </si>
  <si>
    <t>Cat6 to HDMI Convertor - 60 Mtrs</t>
  </si>
  <si>
    <t>HDMI Spliter - 4 Port</t>
  </si>
  <si>
    <t>Cat 6 Jack - Netfox-30 Nos.
Screw-40, Tape-2</t>
  </si>
  <si>
    <t>Spike Buster 4 Port (1.5 Mtrs)</t>
  </si>
  <si>
    <t>4=4 Stone</t>
  </si>
  <si>
    <t>Mr.Hemanth</t>
  </si>
  <si>
    <t>Saibab a Colony</t>
  </si>
  <si>
    <t>21.9.2022</t>
  </si>
  <si>
    <t>IR No.722</t>
  </si>
  <si>
    <t>23.9.2022</t>
  </si>
  <si>
    <t>Sakthi &amp; Abhishek</t>
  </si>
  <si>
    <t>2 MP Dome IP Camera</t>
  </si>
  <si>
    <t>WBCOECLID2R2FS</t>
  </si>
  <si>
    <t>17.9.22,23.9.2022</t>
  </si>
  <si>
    <t>G82336795</t>
  </si>
  <si>
    <t>G62583984</t>
  </si>
  <si>
    <t>500 GB Hard Disk</t>
  </si>
  <si>
    <t>BFD50B2HC277944</t>
  </si>
  <si>
    <t>WD5000AVDS-63U7B1</t>
  </si>
  <si>
    <t>Cat 6 Jack - Netfox
SCREW-15 ,TAPE-1</t>
  </si>
  <si>
    <t>3 Module plate (4x4G Wood Sheet)</t>
  </si>
  <si>
    <t>23.3.2022</t>
  </si>
  <si>
    <t>Genova Technologies</t>
  </si>
  <si>
    <t xml:space="preserve">1st Site visit done </t>
  </si>
  <si>
    <t>12.8.2022</t>
  </si>
  <si>
    <t>IR No.719</t>
  </si>
  <si>
    <t>22232A5002390</t>
  </si>
  <si>
    <t>22262B4000519</t>
  </si>
  <si>
    <t>30.8.2022</t>
  </si>
  <si>
    <t>22262B4000511</t>
  </si>
  <si>
    <t>30.8.2022/1.10.2022</t>
  </si>
  <si>
    <t>Mr. Bala</t>
  </si>
  <si>
    <t>98940 73177</t>
  </si>
  <si>
    <t>Ashok &amp; Sakthi</t>
  </si>
  <si>
    <t>IR No.770</t>
  </si>
  <si>
    <t>Ashok</t>
  </si>
  <si>
    <t>IR No.771</t>
  </si>
  <si>
    <t>IR No.787</t>
  </si>
  <si>
    <t>29.12.2022</t>
  </si>
  <si>
    <t>IR No.796</t>
  </si>
  <si>
    <t>18.1.2023</t>
  </si>
  <si>
    <t>IR No.810</t>
  </si>
  <si>
    <t>21.1.2023</t>
  </si>
  <si>
    <t>Sakthi &amp; Asok</t>
  </si>
  <si>
    <t>IR No.835</t>
  </si>
  <si>
    <t>SR No.589</t>
  </si>
  <si>
    <t>25.2.2023</t>
  </si>
  <si>
    <t>Serviced Relay 1 No. installed</t>
  </si>
  <si>
    <t>SR No.946</t>
  </si>
  <si>
    <t>Serviced Relay 3 Nos. installed</t>
  </si>
  <si>
    <t>SR No.895</t>
  </si>
  <si>
    <t>23.5.2023</t>
  </si>
  <si>
    <t>Service call -Relay 1 No. not working taken for service</t>
  </si>
  <si>
    <t>2 MP Wi-Fi IP camera Bullet Indoor - EZVIZ</t>
  </si>
  <si>
    <t>J05394223</t>
  </si>
  <si>
    <t>C6N - EZVIZ</t>
  </si>
  <si>
    <t>10.10.2022/12.11.2022</t>
  </si>
  <si>
    <t>32 GB Memory Card</t>
  </si>
  <si>
    <t>Double Switch Relay</t>
  </si>
  <si>
    <t>FGS223 IN</t>
  </si>
  <si>
    <t>10.10.2022</t>
  </si>
  <si>
    <t>17.12.2022</t>
  </si>
  <si>
    <t>D01011845006617</t>
  </si>
  <si>
    <t>ZW130-A</t>
  </si>
  <si>
    <t>D01011845006602</t>
  </si>
  <si>
    <t>HC3-000327436</t>
  </si>
  <si>
    <t>OUT DOOR -OTC3220100921</t>
  </si>
  <si>
    <t xml:space="preserve">VDP Indoor Monitor </t>
  </si>
  <si>
    <t>IN DOOR -OTV5220510708</t>
  </si>
  <si>
    <t>Yale Lock YDM 7116 A Series</t>
  </si>
  <si>
    <t>1VVM3000249</t>
  </si>
  <si>
    <t>YDM 7116 A Series</t>
  </si>
  <si>
    <t>14.10.2022</t>
  </si>
  <si>
    <t>testing</t>
  </si>
  <si>
    <t>NTC - 10D/20-1 no.</t>
  </si>
  <si>
    <t>Mr. Rajkumar</t>
  </si>
  <si>
    <t>M/s. Hitech foods</t>
  </si>
  <si>
    <t xml:space="preserve">SF No.613, </t>
  </si>
  <si>
    <t>https://maps.app.goo.gl/mTAAWmeCFyxUqqwq5</t>
  </si>
  <si>
    <t>Mallyan Thottam</t>
  </si>
  <si>
    <t>Konappanaickenpalayam</t>
  </si>
  <si>
    <t>Chinnaputhur PO</t>
  </si>
  <si>
    <t>Dharapuram Taluk</t>
  </si>
  <si>
    <t>Tirupur Dist-638657</t>
  </si>
  <si>
    <t>GST No.33AANFH7693B1Z8</t>
  </si>
  <si>
    <t>Mr. Dhanasekaran</t>
  </si>
  <si>
    <t>Category</t>
  </si>
  <si>
    <t>WBC0ECLIP4R3FMA</t>
  </si>
  <si>
    <t>32 Channel NVR</t>
  </si>
  <si>
    <t>8 Port POE Switch</t>
  </si>
  <si>
    <t>WDCWD40PURZ</t>
  </si>
  <si>
    <t>Cat 6 Jack- 130 Nos.</t>
  </si>
  <si>
    <t>6 U Rack (Loaded) - Mass</t>
  </si>
  <si>
    <t>Camera Stand - 1 feet-20 Nos.</t>
  </si>
  <si>
    <t>Camera Box -20 Nos.</t>
  </si>
  <si>
    <t>Cat 6 Cable - Netfox-915 mts</t>
  </si>
  <si>
    <t>Mr. Hariharan</t>
  </si>
  <si>
    <t>Cat 6 Jack - Netfox - 30 Nos.</t>
  </si>
  <si>
    <t>Accessories Set
Flat Nozzle, Round Brush, Floor Brush</t>
  </si>
  <si>
    <t>Mr. Gobi</t>
  </si>
  <si>
    <t>90879 00000</t>
  </si>
  <si>
    <t>Mobile app : Hikconnect</t>
  </si>
  <si>
    <t>Mr. Nivas (Engineer)</t>
  </si>
  <si>
    <t>22.7.2022</t>
  </si>
  <si>
    <t>Arun &amp; Tharun</t>
  </si>
  <si>
    <t>(Addl camera installation)</t>
  </si>
  <si>
    <t>10.00 am -5.30 pm</t>
  </si>
  <si>
    <t>ID: inkagopinath@gmail.com</t>
  </si>
  <si>
    <t>https://www.google.com/maps/place/11%C2%B020'06.4%22N+77%C2%B042'00.8%22E/@11.3351119,77.6980218,17z/data=!3m1!4b1!4m5!3m4!1s0x0:0x96d8157524bc2606!8m2!3d11.3351119!4d77.7002105?hl=en</t>
  </si>
  <si>
    <t>IR No.672</t>
  </si>
  <si>
    <t>Proposal walk through/Cable check list</t>
  </si>
  <si>
    <t>IR No.966</t>
  </si>
  <si>
    <t>10.30 am - 4.30 pm</t>
  </si>
  <si>
    <t>Pass:  Gopinath$007</t>
  </si>
  <si>
    <t>IR No.762</t>
  </si>
  <si>
    <t>8.11.2022</t>
  </si>
  <si>
    <t>SR No.990</t>
  </si>
  <si>
    <t>11.9.2023</t>
  </si>
  <si>
    <t>10.18 am - 1.30 pm</t>
  </si>
  <si>
    <t>Verification code:Admin123</t>
  </si>
  <si>
    <t>IR No.686</t>
  </si>
  <si>
    <t>7.12.2022</t>
  </si>
  <si>
    <t>SR No.1034</t>
  </si>
  <si>
    <t>25.11.2023</t>
  </si>
  <si>
    <t>10.30 am - 2.40 pm</t>
  </si>
  <si>
    <t>IR No.798</t>
  </si>
  <si>
    <t>6.1.2023</t>
  </si>
  <si>
    <t>IR No.800</t>
  </si>
  <si>
    <t>13.1.2023</t>
  </si>
  <si>
    <t>IR No.852</t>
  </si>
  <si>
    <t>22.2.2023</t>
  </si>
  <si>
    <t>IR No.874</t>
  </si>
  <si>
    <t>10.3.2023</t>
  </si>
  <si>
    <t>IRNo.901</t>
  </si>
  <si>
    <t>5.4.2023</t>
  </si>
  <si>
    <t xml:space="preserve">Sakthi </t>
  </si>
  <si>
    <t>IR No.918</t>
  </si>
  <si>
    <t>11.4.2023</t>
  </si>
  <si>
    <t>IR No.938</t>
  </si>
  <si>
    <t>SR No.905</t>
  </si>
  <si>
    <t>2.6.2023</t>
  </si>
  <si>
    <t>IR No.957</t>
  </si>
  <si>
    <t>12.6.2023</t>
  </si>
  <si>
    <t>7.11.2022</t>
  </si>
  <si>
    <t>IR No.672,800</t>
  </si>
  <si>
    <t>K60391349</t>
  </si>
  <si>
    <t>5.1.2023</t>
  </si>
  <si>
    <t>16 Port Gigabit Switch</t>
  </si>
  <si>
    <t>22240U6000038</t>
  </si>
  <si>
    <t>72125085SC7H</t>
  </si>
  <si>
    <t>Cat 6 Jack - Netfox-15 Nos.
Screw-15</t>
  </si>
  <si>
    <t>Neon 4 Switch 1 Fan 1 Plug Touch Panel</t>
  </si>
  <si>
    <t>JR04S1F0DA001307,10</t>
  </si>
  <si>
    <t>NS-SIB040Y101</t>
  </si>
  <si>
    <t>Neon 8 Switch 1 Fan 2 Plug Touch Panel 12 Module Frame: Silver Glass: White</t>
  </si>
  <si>
    <t>Delivered/Replaced</t>
  </si>
  <si>
    <t>280,72</t>
  </si>
  <si>
    <t>Aeon</t>
  </si>
  <si>
    <t>AO1012233001001</t>
  </si>
  <si>
    <t>315,72,100</t>
  </si>
  <si>
    <t>Home Center 3 (Automation Hub) - Fibaro</t>
  </si>
  <si>
    <t>HC3-00027670</t>
  </si>
  <si>
    <t>22261U4000566</t>
  </si>
  <si>
    <t>IR No.672,874</t>
  </si>
  <si>
    <t>5 MP Dome IP Camera</t>
  </si>
  <si>
    <t>WBCOFCLIP5R3DM</t>
  </si>
  <si>
    <t>10.3.2023/5.4.2023</t>
  </si>
  <si>
    <t>Delivered/Replaced (O)</t>
  </si>
  <si>
    <t>7.12.2022/4.4.2023</t>
  </si>
  <si>
    <t>IR No.901</t>
  </si>
  <si>
    <t>280, 1</t>
  </si>
  <si>
    <t>Patch Cord 1mtr</t>
  </si>
  <si>
    <t>CAT6</t>
  </si>
  <si>
    <t>6 U Rack (Loaded) - Mass(Power Manager
with bolt&amp;nut,,Rack Tray)</t>
  </si>
  <si>
    <t>10.12.2022</t>
  </si>
  <si>
    <t>Fan Regulator</t>
  </si>
  <si>
    <t>IR No.798,874</t>
  </si>
  <si>
    <t>Q18040079</t>
  </si>
  <si>
    <t>20.2.2023</t>
  </si>
  <si>
    <t>IR No.852,874</t>
  </si>
  <si>
    <t>Q15560833</t>
  </si>
  <si>
    <t>Q15560048</t>
  </si>
  <si>
    <t>Q18040376</t>
  </si>
  <si>
    <t>L05720674</t>
  </si>
  <si>
    <t>L05720898</t>
  </si>
  <si>
    <t>2.7.2023</t>
  </si>
  <si>
    <t>Mr. Gunashekar</t>
  </si>
  <si>
    <t>SR No.984</t>
  </si>
  <si>
    <t>20.9.2023</t>
  </si>
  <si>
    <t>https://maps.google.com/?q=11.053951,77.053696</t>
  </si>
  <si>
    <t>IR No.678</t>
  </si>
  <si>
    <t>8.10.2022</t>
  </si>
  <si>
    <t>SR No.1050</t>
  </si>
  <si>
    <t>28.12.2023</t>
  </si>
  <si>
    <t>IR No.805</t>
  </si>
  <si>
    <t>18.11.2022</t>
  </si>
  <si>
    <t>Pistis &amp; Abhishek</t>
  </si>
  <si>
    <t>SR No.1100</t>
  </si>
  <si>
    <t>20.2.2024</t>
  </si>
  <si>
    <t>IR No.948</t>
  </si>
  <si>
    <t>8.4.2023</t>
  </si>
  <si>
    <t>SR No.1169</t>
  </si>
  <si>
    <t>IR No.914</t>
  </si>
  <si>
    <t>2.5.2023</t>
  </si>
  <si>
    <t>Asok &amp; Pistis</t>
  </si>
  <si>
    <t>IR No.915</t>
  </si>
  <si>
    <t>3.5.2023</t>
  </si>
  <si>
    <t>IR No.936</t>
  </si>
  <si>
    <t>19.5.2023</t>
  </si>
  <si>
    <t>IR No.883</t>
  </si>
  <si>
    <t>IR No.884</t>
  </si>
  <si>
    <t>24.5.2023</t>
  </si>
  <si>
    <t>IR No.949</t>
  </si>
  <si>
    <t>26.5.2023</t>
  </si>
  <si>
    <t>Pistis &amp; Asok</t>
  </si>
  <si>
    <t>sriniguna@gmail.com</t>
  </si>
  <si>
    <t>Service acall/HOD</t>
  </si>
  <si>
    <t>id: Inkagunasekaran@gmail.com</t>
  </si>
  <si>
    <t>Pass: Gunasekaran$007</t>
  </si>
  <si>
    <t>11.5.2023</t>
  </si>
  <si>
    <t>IR No.919</t>
  </si>
  <si>
    <t>8801155491462,</t>
  </si>
  <si>
    <t>4 MP Bullet IP Camera (Colour</t>
  </si>
  <si>
    <t>L25502827</t>
  </si>
  <si>
    <t>24 Port POE Switch (Gigabit)</t>
  </si>
  <si>
    <t>DS-3E0326P-E/M</t>
  </si>
  <si>
    <t>WX72022DL6ZK</t>
  </si>
  <si>
    <t>Cat 6 Jack - Netfox - 50 Nos.</t>
  </si>
  <si>
    <t>Q19016545</t>
  </si>
  <si>
    <t>DS_PD1-MC-WWS</t>
  </si>
  <si>
    <t>Q19016528</t>
  </si>
  <si>
    <t>Q18681964</t>
  </si>
  <si>
    <t>Q18681913</t>
  </si>
  <si>
    <t>Wireless Indoor Siren</t>
  </si>
  <si>
    <t>DS_PMA-WBell</t>
  </si>
  <si>
    <t>Client told to keep pending</t>
  </si>
  <si>
    <t>22262B4002389</t>
  </si>
  <si>
    <t>1 feet stand - 2 Nos.</t>
  </si>
  <si>
    <t>Camera Stand Adjustable- 1 to 2 Feet-2 Nos.</t>
  </si>
  <si>
    <t>Camera Stand Adjustable - 2 to 4 feet -2 Nos.</t>
  </si>
  <si>
    <t>Camera Mount - Housing Metal Box -2 Nos.</t>
  </si>
  <si>
    <t>Patch Cord 1mtr - 2 Nos.</t>
  </si>
  <si>
    <t>PVC (Hensel) Box - 16 Nos.</t>
  </si>
  <si>
    <t>Q18679212</t>
  </si>
  <si>
    <t>Battery For Siren 3 nos</t>
  </si>
  <si>
    <t>Q18681578</t>
  </si>
  <si>
    <t>Q19016527</t>
  </si>
  <si>
    <t>Installed - Working</t>
  </si>
  <si>
    <t>4 MP Bullet IP Camera (Colour) - W Box</t>
  </si>
  <si>
    <t>Q18679192</t>
  </si>
  <si>
    <t>installed -working</t>
  </si>
  <si>
    <t>Lan to HDMI converter - 30m</t>
  </si>
  <si>
    <t>Cat 6 Jack - Netfox - 10 Nos.</t>
  </si>
  <si>
    <t>Q19552154 RED</t>
  </si>
  <si>
    <t>19.9.2023</t>
  </si>
  <si>
    <t>Q18678446 RED</t>
  </si>
  <si>
    <t>DS-PSG-WI-433</t>
  </si>
  <si>
    <t>Mr. Vanji</t>
  </si>
  <si>
    <r>
      <rPr>
        <rFont val="Arial, Helvetica, sans-serif"/>
        <color rgb="FFFF0000"/>
      </rPr>
      <t>Mr. Roshan Vanji</t>
    </r>
    <r>
      <rPr>
        <rFont val="Arial, Helvetica, sans-serif"/>
        <color rgb="FF222222"/>
      </rPr>
      <t xml:space="preserve">
</t>
    </r>
    <r>
      <rPr>
        <rFont val="Arial, Helvetica, sans-serif"/>
        <color rgb="FF4A86E8"/>
      </rPr>
      <t>Mr. Vishwanth Vanji</t>
    </r>
  </si>
  <si>
    <r>
      <rPr>
        <rFont val="Arial, Helvetica, sans-serif"/>
        <b/>
        <color rgb="FF222222"/>
      </rPr>
      <t xml:space="preserve">9003950599
</t>
    </r>
    <r>
      <rPr>
        <rFont val="Arial, Helvetica, sans-serif"/>
        <b/>
        <color rgb="FFFF0000"/>
      </rPr>
      <t>9597764087</t>
    </r>
    <r>
      <rPr>
        <rFont val="Arial, Helvetica, sans-serif"/>
        <b/>
        <color rgb="FF222222"/>
      </rPr>
      <t xml:space="preserve">
</t>
    </r>
    <r>
      <rPr>
        <rFont val="Arial, Helvetica, sans-serif"/>
        <b/>
        <color rgb="FF4285F4"/>
      </rPr>
      <t>9943834466</t>
    </r>
  </si>
  <si>
    <t>20.7.2022</t>
  </si>
  <si>
    <t xml:space="preserve">Arun                  </t>
  </si>
  <si>
    <t>IR No.950</t>
  </si>
  <si>
    <t>22.7.2023</t>
  </si>
  <si>
    <t>https://www.google.com/maps/place/11%C2%B001'11.1%22N+76%C2%B059'48.6%22E/@11.0197397,76.9946531,17z/data=!3m1!4b1!4m4!3m3!8m2!3d11.0197397!4d76.9968418?hl=en</t>
  </si>
  <si>
    <t>IR No.840</t>
  </si>
  <si>
    <t>13.2.2023</t>
  </si>
  <si>
    <t>marking done</t>
  </si>
  <si>
    <t>IR No.1009</t>
  </si>
  <si>
    <t>Discussion with electrician</t>
  </si>
  <si>
    <t>20.4.2024</t>
  </si>
  <si>
    <t>IR No.846</t>
  </si>
  <si>
    <t>14.2.2023</t>
  </si>
  <si>
    <t>Wiring instruction confirmation</t>
  </si>
  <si>
    <t>IR No.1053</t>
  </si>
  <si>
    <t>14.12.2023</t>
  </si>
  <si>
    <t>IR No.1253</t>
  </si>
  <si>
    <t>Mobile application</t>
  </si>
  <si>
    <t xml:space="preserve">DNA </t>
  </si>
  <si>
    <t>IR No.923</t>
  </si>
  <si>
    <t>11.3.2023</t>
  </si>
  <si>
    <t>IR No.1054</t>
  </si>
  <si>
    <t>20.12.2023 &amp; 24.12.2023</t>
  </si>
  <si>
    <t>IR No.1140</t>
  </si>
  <si>
    <t>IR No.925</t>
  </si>
  <si>
    <t>19.3.2023</t>
  </si>
  <si>
    <t>IR No.1106</t>
  </si>
  <si>
    <t>27.12.2023</t>
  </si>
  <si>
    <t>Cable checking for camera, wifi</t>
  </si>
  <si>
    <t>IR No.1256</t>
  </si>
  <si>
    <t>VDP Installation</t>
  </si>
  <si>
    <t>IR No.891</t>
  </si>
  <si>
    <t>3.4.2023</t>
  </si>
  <si>
    <t>IR No.1056</t>
  </si>
  <si>
    <t>IR No.1115</t>
  </si>
  <si>
    <t xml:space="preserve">2.1.2024 </t>
  </si>
  <si>
    <t>3.1.2024</t>
  </si>
  <si>
    <t>IR No.854</t>
  </si>
  <si>
    <t>19.4.2023</t>
  </si>
  <si>
    <t>IR No.1167</t>
  </si>
  <si>
    <t xml:space="preserve">installation </t>
  </si>
  <si>
    <t>25.4.2023</t>
  </si>
  <si>
    <t>IR No.1168</t>
  </si>
  <si>
    <t>28.4.2023</t>
  </si>
  <si>
    <t>IR No.1169</t>
  </si>
  <si>
    <t>25.3.2024</t>
  </si>
  <si>
    <t>IR No.1197</t>
  </si>
  <si>
    <t>IR No.971</t>
  </si>
  <si>
    <t>9.4.2024</t>
  </si>
  <si>
    <t>IR No.1294</t>
  </si>
  <si>
    <t>IRNo.1195</t>
  </si>
  <si>
    <t>13.4.2024</t>
  </si>
  <si>
    <t>instalation</t>
  </si>
  <si>
    <t>IR No.1335</t>
  </si>
  <si>
    <t>AC integration</t>
  </si>
  <si>
    <t>IR No.1337</t>
  </si>
  <si>
    <t>SR No.1220</t>
  </si>
  <si>
    <t>Service/Installation</t>
  </si>
  <si>
    <t>L53869337</t>
  </si>
  <si>
    <t>SR No.1240</t>
  </si>
  <si>
    <t>Automation mobile app not working</t>
  </si>
  <si>
    <t>L53869344</t>
  </si>
  <si>
    <t>SR No.1224</t>
  </si>
  <si>
    <t>8.9.2024</t>
  </si>
  <si>
    <t>L53869323</t>
  </si>
  <si>
    <t>SR No.1256</t>
  </si>
  <si>
    <t>L53869338</t>
  </si>
  <si>
    <t>SR No.1404</t>
  </si>
  <si>
    <t>11.11.2024</t>
  </si>
  <si>
    <t>Additional camera fixing</t>
  </si>
  <si>
    <t>L53870210,</t>
  </si>
  <si>
    <t>L53869325</t>
  </si>
  <si>
    <t>L53869327</t>
  </si>
  <si>
    <t>L53869339</t>
  </si>
  <si>
    <t>2.1.2024</t>
  </si>
  <si>
    <t>L53869342</t>
  </si>
  <si>
    <t>29.12.2023</t>
  </si>
  <si>
    <t>K36761004</t>
  </si>
  <si>
    <t>K36760957</t>
  </si>
  <si>
    <t>16 Channel NVR Acuscence (K1)</t>
  </si>
  <si>
    <t>Netgear</t>
  </si>
  <si>
    <t>22361Q9000567</t>
  </si>
  <si>
    <t>93F253ESSU6H</t>
  </si>
  <si>
    <t>Schneider System KNX Power Supply - 640 mA</t>
  </si>
  <si>
    <t>MTN684064</t>
  </si>
  <si>
    <t>20.12.2023</t>
  </si>
  <si>
    <t>18.12.2023</t>
  </si>
  <si>
    <t>8 channel Switching Relay - Master</t>
  </si>
  <si>
    <t>MTN6705-0008</t>
  </si>
  <si>
    <t>8 Channel Switch Relay - Extension</t>
  </si>
  <si>
    <t>MTN6805-0008</t>
  </si>
  <si>
    <t>KNX Dali Gateway</t>
  </si>
  <si>
    <t>00EF20015545</t>
  </si>
  <si>
    <t>MTN6725-0003</t>
  </si>
  <si>
    <t>Schneider Multitouch Pro - 2.5 Inch Touch Screen</t>
  </si>
  <si>
    <t>MTN62155910</t>
  </si>
  <si>
    <t>Schneider KNX Push 4 Button System</t>
  </si>
  <si>
    <t>MTN627860</t>
  </si>
  <si>
    <t>0522160C8B95735C68</t>
  </si>
  <si>
    <t>RTI XP6</t>
  </si>
  <si>
    <t>XP6</t>
  </si>
  <si>
    <t>28.11.2023</t>
  </si>
  <si>
    <t>Cat 6 Jack - Netfox - 20 Nos.
Tape - 2 nos</t>
  </si>
  <si>
    <t>Accessories
Leg - 1.5 - 1 No  2.5 - 1 No
Battery - 2 Nos</t>
  </si>
  <si>
    <t>C020356</t>
  </si>
  <si>
    <t>Visonic - Control Panel Hybrid
Battery, Power supply, built-in</t>
  </si>
  <si>
    <t>9,3,2024</t>
  </si>
  <si>
    <t>IR No.1195</t>
  </si>
  <si>
    <t>223C091002321</t>
  </si>
  <si>
    <t>223C091002115</t>
  </si>
  <si>
    <t>223C091001697</t>
  </si>
  <si>
    <t>223C091002456</t>
  </si>
  <si>
    <t>223C091001940</t>
  </si>
  <si>
    <t>223C091002469</t>
  </si>
  <si>
    <t>Yale Door Lock - YDM 4109+</t>
  </si>
  <si>
    <t>YDM 4109+</t>
  </si>
  <si>
    <t>Leg - 1.5 - 1 No 2.5 - 1 No Battery - 2 Nos</t>
  </si>
  <si>
    <t>KNX Cable - Kordz-305 mts</t>
  </si>
  <si>
    <t>8.5.2023</t>
  </si>
  <si>
    <t>9U Rack</t>
  </si>
  <si>
    <t>J16422921</t>
  </si>
  <si>
    <t>PT-NC143D3-IUF(D)</t>
  </si>
  <si>
    <t>22351N0002765</t>
  </si>
  <si>
    <t>Visonic - Wireless Indoor Siren</t>
  </si>
  <si>
    <t>SR-720B PG2</t>
  </si>
  <si>
    <t>Replacement</t>
  </si>
  <si>
    <t>Monitor</t>
  </si>
  <si>
    <t>18.5 inch</t>
  </si>
  <si>
    <t>5019QE-DQ</t>
  </si>
  <si>
    <t>Wireless VDP Indoor Monitor - One Touch</t>
  </si>
  <si>
    <t>SN:OTV5240511850</t>
  </si>
  <si>
    <t>OT-IP-VDP-V5W</t>
  </si>
  <si>
    <t>13.6.2024</t>
  </si>
  <si>
    <t>IR  No.1256</t>
  </si>
  <si>
    <t>MAC:0C1105236135</t>
  </si>
  <si>
    <t>Wireless VDP Outdoor Camera - One Touch</t>
  </si>
  <si>
    <t>SN:OTC3240311340</t>
  </si>
  <si>
    <t>OT-IP-VDP-C3(W)</t>
  </si>
  <si>
    <t>MAC:0C1105231627</t>
  </si>
  <si>
    <t>Wireless VDP Indoor Monitor - One Touc</t>
  </si>
  <si>
    <t>OTV5240512383</t>
  </si>
  <si>
    <t>Schneider 8 channel Switching Relay - Master</t>
  </si>
  <si>
    <t>SN.606481816962</t>
  </si>
  <si>
    <t>Agni,Kalapatti</t>
  </si>
  <si>
    <t>Mrs. Aiswarya Elango</t>
  </si>
  <si>
    <t>16.7.2022</t>
  </si>
  <si>
    <t>1st walk through</t>
  </si>
  <si>
    <t>https://g.co/kgs/AR2U8i</t>
  </si>
  <si>
    <t>IR No.739</t>
  </si>
  <si>
    <t>18.7.2022</t>
  </si>
  <si>
    <t>IR No.740</t>
  </si>
  <si>
    <t>19.7.2022</t>
  </si>
  <si>
    <t>IR No.742</t>
  </si>
  <si>
    <t>Mr. Elamaran</t>
  </si>
  <si>
    <t>SR No.695</t>
  </si>
  <si>
    <t>3.8.2022</t>
  </si>
  <si>
    <t>service</t>
  </si>
  <si>
    <t>Automation Hub offliine</t>
  </si>
  <si>
    <t>SR No.634</t>
  </si>
  <si>
    <t>11.8.2022</t>
  </si>
  <si>
    <t>Relay on/off issue</t>
  </si>
  <si>
    <t>2 Channel Relay(In-Wall Switch (2S-DS))</t>
  </si>
  <si>
    <t>A5C67CCD13550E32</t>
  </si>
  <si>
    <t>78B5AB98F4197E5F</t>
  </si>
  <si>
    <t>79DFE683621B0D7F</t>
  </si>
  <si>
    <t>4826517F1619A46F</t>
  </si>
  <si>
    <t>1EA080B05FCE3CB7</t>
  </si>
  <si>
    <t>7300ED2464178347</t>
  </si>
  <si>
    <t>FE16210043E03415</t>
  </si>
  <si>
    <t>F3A866A7E5FD1702</t>
  </si>
  <si>
    <t>1B8E586AC0608E62</t>
  </si>
  <si>
    <t>00A0B8880AF4D2E</t>
  </si>
  <si>
    <t>FB84C41ABD5D9FE7</t>
  </si>
  <si>
    <t>11333D24FBDC7E4</t>
  </si>
  <si>
    <t>C76E90A552B250FD</t>
  </si>
  <si>
    <t>C2AF32AC28538705</t>
  </si>
  <si>
    <t>Eglu IR &amp; Av Control</t>
  </si>
  <si>
    <t>AA2888FAEB26D561</t>
  </si>
  <si>
    <t>27D27A8CE14A18CB</t>
  </si>
  <si>
    <t>46D18DDC4019BDB4</t>
  </si>
  <si>
    <t>1EB464AEC15FABB9</t>
  </si>
  <si>
    <t>06F22246A01FBA4E</t>
  </si>
  <si>
    <t>64E0C9B07C7E54B0</t>
  </si>
  <si>
    <t>E491F3ED6CBAF2D0</t>
  </si>
  <si>
    <t>27A0B3D1F06E8D94</t>
  </si>
  <si>
    <t>C6858D8EDF4F1707</t>
  </si>
  <si>
    <t>76A355B3E399ABA8</t>
  </si>
  <si>
    <t>Mr. Murugesh (CR Garments)</t>
  </si>
  <si>
    <t>Ms. Mohana (O)</t>
  </si>
  <si>
    <t>IR No.706</t>
  </si>
  <si>
    <t>9.7.2022</t>
  </si>
  <si>
    <t>SR No.1001</t>
  </si>
  <si>
    <t>22.9.2023</t>
  </si>
  <si>
    <t>https://www.google.com/maps/place/11%C2%B002'44.7%22N+77%C2%B020'01.6%22E/@11.045747,77.333775,17z/data=!3m1!4b1!4m6!3m5!1s0!7e2!8m2!3d11.0457471!4d77.3337749</t>
  </si>
  <si>
    <t>IR No.701</t>
  </si>
  <si>
    <t>18.8.2022</t>
  </si>
  <si>
    <t>Proposal walkthrough</t>
  </si>
  <si>
    <t>SR No.41</t>
  </si>
  <si>
    <t>11.1.2024</t>
  </si>
  <si>
    <t>IR No.738</t>
  </si>
  <si>
    <t>SR No.1086</t>
  </si>
  <si>
    <t>10.4.2024</t>
  </si>
  <si>
    <t>Arun &amp; Associates</t>
  </si>
  <si>
    <t>IR No.767</t>
  </si>
  <si>
    <t>IR No.683</t>
  </si>
  <si>
    <t>30.11.2022</t>
  </si>
  <si>
    <t>Mr. Saravanan</t>
  </si>
  <si>
    <t>IR No.687</t>
  </si>
  <si>
    <t>12.12.2022</t>
  </si>
  <si>
    <t>SR No.833</t>
  </si>
  <si>
    <t>10.1.2023</t>
  </si>
  <si>
    <t>IR No.821</t>
  </si>
  <si>
    <t>6.2.2023</t>
  </si>
  <si>
    <t>SR No.915</t>
  </si>
  <si>
    <t>17.3.2023</t>
  </si>
  <si>
    <t>IR No.943</t>
  </si>
  <si>
    <t>SR No.899</t>
  </si>
  <si>
    <t>29.5.2023</t>
  </si>
  <si>
    <t>SR No.994</t>
  </si>
  <si>
    <t>28.8.2023</t>
  </si>
  <si>
    <t>9.7.2022,8.11.2022</t>
  </si>
  <si>
    <t>IR No.406,738</t>
  </si>
  <si>
    <t>IR No.406</t>
  </si>
  <si>
    <t>Dimmer</t>
  </si>
  <si>
    <t>FGD21</t>
  </si>
  <si>
    <t>7.11.2022/8.11.2022</t>
  </si>
  <si>
    <t>HC3-00028699</t>
  </si>
  <si>
    <t>16.11.2022</t>
  </si>
  <si>
    <t>Ir No.683</t>
  </si>
  <si>
    <t>GF-Bed room</t>
  </si>
  <si>
    <t>HCL</t>
  </si>
  <si>
    <t>HC3L-00023106</t>
  </si>
  <si>
    <t>HC3 Lite</t>
  </si>
  <si>
    <t>addl</t>
  </si>
  <si>
    <t>IR No.821, 943</t>
  </si>
  <si>
    <t>Mr. Sadhasivam</t>
  </si>
  <si>
    <t>IR No.681</t>
  </si>
  <si>
    <t>5.7.2022</t>
  </si>
  <si>
    <t>Pipe checking/Client meeting</t>
  </si>
  <si>
    <t>IR No.733</t>
  </si>
  <si>
    <t>28.5.2024</t>
  </si>
  <si>
    <t>IR No.902</t>
  </si>
  <si>
    <t>IR No.1152</t>
  </si>
  <si>
    <t>IR No.870</t>
  </si>
  <si>
    <t>6.3.2023</t>
  </si>
  <si>
    <t>SR No.1164</t>
  </si>
  <si>
    <t>Service Call</t>
  </si>
  <si>
    <t>Finger print issue</t>
  </si>
  <si>
    <t>IR No.859</t>
  </si>
  <si>
    <t>SR No.1327</t>
  </si>
  <si>
    <t>serviced biometric installed</t>
  </si>
  <si>
    <t>Mr.Jeyaraman</t>
  </si>
  <si>
    <t>IR No.974</t>
  </si>
  <si>
    <t>8.6.2023</t>
  </si>
  <si>
    <t>Client &amp; electrician discussion</t>
  </si>
  <si>
    <t>IR No.999</t>
  </si>
  <si>
    <t>EM Lock checking</t>
  </si>
  <si>
    <t>IR No.1041</t>
  </si>
  <si>
    <t>13.9.2023 &amp;18.9.2023</t>
  </si>
  <si>
    <t>IR No.1044</t>
  </si>
  <si>
    <t>IR No.1066</t>
  </si>
  <si>
    <t>EM Lock installation</t>
  </si>
  <si>
    <t>user id</t>
  </si>
  <si>
    <t>inkasadhasivam@gmail.com</t>
  </si>
  <si>
    <t>IR No.42</t>
  </si>
  <si>
    <t>EM Lock 2 Nos. installation</t>
  </si>
  <si>
    <t>Password</t>
  </si>
  <si>
    <t>sadhasivam$007</t>
  </si>
  <si>
    <t>5.1.2024</t>
  </si>
  <si>
    <t>3.10.2023</t>
  </si>
  <si>
    <t>8801629370403,</t>
  </si>
  <si>
    <t>8801124687426,</t>
  </si>
  <si>
    <t>4 MP Dome IP Camera (Colour)</t>
  </si>
  <si>
    <t>WBC0ECLID4R2FM</t>
  </si>
  <si>
    <t>Hivikision</t>
  </si>
  <si>
    <t>K31126096</t>
  </si>
  <si>
    <t>Prop/Returned</t>
  </si>
  <si>
    <t>11.10.2022/7.10.2023</t>
  </si>
  <si>
    <t>24 Port POE - Gigabit Managed</t>
  </si>
  <si>
    <t>22264Q3001015</t>
  </si>
  <si>
    <t>4 TB Hard Disk - WD</t>
  </si>
  <si>
    <t>WXL2D43A00CN</t>
  </si>
  <si>
    <t>L11521144</t>
  </si>
  <si>
    <t>L38039898</t>
  </si>
  <si>
    <t>Q27272516,</t>
  </si>
  <si>
    <t>3.10.2023/5.10.2023</t>
  </si>
  <si>
    <t>Access Control EM Lock</t>
  </si>
  <si>
    <t>15.7.2023</t>
  </si>
  <si>
    <t>AccessoriesSCREW-25,TAP-2</t>
  </si>
  <si>
    <t>installed - to activate</t>
  </si>
  <si>
    <t>12V 2A SMPS</t>
  </si>
  <si>
    <t>245 ON Battery</t>
  </si>
  <si>
    <t>nstallaed-working</t>
  </si>
  <si>
    <t>Push Button Metal</t>
  </si>
  <si>
    <t>TeleScopic Kit Hardware Residential</t>
  </si>
  <si>
    <t>50MM WHEEL, 4MM ROPE 6.5METER</t>
  </si>
  <si>
    <t>AZTELS01 R4</t>
  </si>
  <si>
    <t>4.9.2023</t>
  </si>
  <si>
    <t>Sliding Gate Operator 1500 Kg 230V AC
1. AZ9MM RACK - 4 NO'S     S. No 20230525046
2. AZPC10 PHOTOCELL - 1 Pair
3. AZ KS15 KEYSWITCH  - 1 No
4. TRANSMITTER - 3NO'S(OPTION:AZT21B,AZT21W,AZT22)</t>
  </si>
  <si>
    <t xml:space="preserve">42500.00
1,350.00        </t>
  </si>
  <si>
    <t>Sliding Gate - Bracket
Guide Bracket with 4 Nylon Roller</t>
  </si>
  <si>
    <t>Gate Control Board (AZ - SLCB-300)</t>
  </si>
  <si>
    <t>AZ - SLCB-300</t>
  </si>
  <si>
    <t>16.9.2023</t>
  </si>
  <si>
    <t>Gate Photocell</t>
  </si>
  <si>
    <t>AZ-PC10A</t>
  </si>
  <si>
    <t>Finger Print Machine (X7) - ESSL</t>
  </si>
  <si>
    <t>AIJU224960492</t>
  </si>
  <si>
    <t>ESSLX7</t>
  </si>
  <si>
    <t>,AIJU224960485</t>
  </si>
  <si>
    <t>AIJU222660750</t>
  </si>
  <si>
    <t>Power Manager
Screw Set</t>
  </si>
  <si>
    <t>Near SNR</t>
  </si>
  <si>
    <t>4.7.2022</t>
  </si>
  <si>
    <t>28.9.2023</t>
  </si>
  <si>
    <t xml:space="preserve">IR No.1022 </t>
  </si>
  <si>
    <t>Warp</t>
  </si>
  <si>
    <t>IRNo.1052</t>
  </si>
  <si>
    <t>11.6.2024</t>
  </si>
  <si>
    <t>IR No.1297</t>
  </si>
  <si>
    <t>WDCWD020PURZ</t>
  </si>
  <si>
    <t xml:space="preserve">EAP 265	</t>
  </si>
  <si>
    <t>Mrs. Anita Sanjay Manaria</t>
  </si>
  <si>
    <t>3.1.2022</t>
  </si>
  <si>
    <t>https://www.google.com/maps/place/10%C2%B056'15.7%22N+76%C2%B043'28.6%22E/@10.9377002,76.7224246,17z/data=!3m1!4b1!4m5!3m4!1s0x0:0xdfccddddc6b30109!8m2!3d10.9377002!4d76.7246133?hl=en</t>
  </si>
  <si>
    <t>19.4.2022</t>
  </si>
  <si>
    <t>IR No.760</t>
  </si>
  <si>
    <t>4.5.2022</t>
  </si>
  <si>
    <t>Arun &amp; Associates -Mr. Rajan</t>
  </si>
  <si>
    <t>1.9.2022</t>
  </si>
  <si>
    <t>IR No.764</t>
  </si>
  <si>
    <t>15.11.2022</t>
  </si>
  <si>
    <t>IR No.777</t>
  </si>
  <si>
    <t>Client meeting for speakers</t>
  </si>
  <si>
    <t>31.1.2023</t>
  </si>
  <si>
    <t>IR No.921</t>
  </si>
  <si>
    <t>Client meeting for home theater</t>
  </si>
  <si>
    <t>Speaker Cable - Kasper -108 mts</t>
  </si>
  <si>
    <t>20.1.2022</t>
  </si>
  <si>
    <t>Mr. Vidhyadharan</t>
  </si>
  <si>
    <t>Vivek &amp;Tharun</t>
  </si>
  <si>
    <t>27.5.2024</t>
  </si>
  <si>
    <t>Kumaragiuru</t>
  </si>
  <si>
    <t>Mr.Balamurugan</t>
  </si>
  <si>
    <t>IR No.1005</t>
  </si>
  <si>
    <t>IR No.1108</t>
  </si>
  <si>
    <t>Materials delivered</t>
  </si>
  <si>
    <t>IR Mo.1109</t>
  </si>
  <si>
    <t>IR No.39</t>
  </si>
  <si>
    <t>10.1.2024</t>
  </si>
  <si>
    <t>IR No.1141</t>
  </si>
  <si>
    <t>12.2.2024</t>
  </si>
  <si>
    <t>Mail id created: Inkavidhyadharan@gmail.com</t>
  </si>
  <si>
    <t>IR No.1179</t>
  </si>
  <si>
    <t>16.3.2024</t>
  </si>
  <si>
    <t>Asok,Sakthi &amp; Kumar</t>
  </si>
  <si>
    <t>Pass: Vidhyadharan$007
Mobile configuration process:
PanelID:28EBCO-zero</t>
  </si>
  <si>
    <t>16 Channel NVR</t>
  </si>
  <si>
    <t>Dh-4216-4ks2/l</t>
  </si>
  <si>
    <t xml:space="preserve">Visonic - Control Panel Hybrid </t>
  </si>
  <si>
    <t>13.12.2023</t>
  </si>
  <si>
    <t>SR No.43</t>
  </si>
  <si>
    <t>S-103614</t>
  </si>
  <si>
    <t>Material not required</t>
  </si>
  <si>
    <t>MC-302-PG2</t>
  </si>
  <si>
    <t>SR No.39</t>
  </si>
  <si>
    <t>28.12.2023/16.3.2024</t>
  </si>
  <si>
    <t>28.12.2023/`6.3.2024</t>
  </si>
  <si>
    <t>Delivered/Retunred</t>
  </si>
  <si>
    <t>SD-304 PG2</t>
  </si>
  <si>
    <t>17.8.2023/24.4.2024</t>
  </si>
  <si>
    <t>13.12.2023/24.4.2024</t>
  </si>
  <si>
    <t>BAS</t>
  </si>
  <si>
    <t>VDP - Bas - Indoor Monitor</t>
  </si>
  <si>
    <t>AQ-07LL</t>
  </si>
  <si>
    <t>VDP - BAS - Outdoor Camera</t>
  </si>
  <si>
    <t>AV-03D</t>
  </si>
  <si>
    <t>EAP265</t>
  </si>
  <si>
    <t>Manidhari</t>
  </si>
  <si>
    <t>6 Core Shielded Cable - Manidhari90 Mtrs</t>
  </si>
  <si>
    <t>16.9.2022</t>
  </si>
  <si>
    <t>6 Core Shielded Cable - Manidhari 15 Mtrs</t>
  </si>
  <si>
    <t>6 Core Shielded Cable - Manidhari 50 Mtrs</t>
  </si>
  <si>
    <t>6 Core Shielded Cable - Manidhari
90 Mtrs</t>
  </si>
  <si>
    <t>6 Core Shielded Cable - Manidhari-15 Mtrs</t>
  </si>
  <si>
    <t>6 Core Shielded Cable - Manidhari-50 Mtrs</t>
  </si>
  <si>
    <t>Mr. Joshy Paul</t>
  </si>
  <si>
    <t>Oculus -Mr. Dinesh Anand</t>
  </si>
  <si>
    <t>SR No.749</t>
  </si>
  <si>
    <t>Access Point configuration</t>
  </si>
  <si>
    <t>SR No.735</t>
  </si>
  <si>
    <t>221C6R2002658</t>
  </si>
  <si>
    <t>28.6.2022,31.10.2022</t>
  </si>
  <si>
    <t>27.6.2022</t>
  </si>
  <si>
    <t>IR No.724, 735</t>
  </si>
  <si>
    <t>221C6R2002651</t>
  </si>
  <si>
    <t>IR No.724,735</t>
  </si>
  <si>
    <t>Mr. Manivel sellamuthu</t>
  </si>
  <si>
    <t>001-408-605-5663</t>
  </si>
  <si>
    <t>31/58B, Semmandampalayam,Vellakovil 638111</t>
  </si>
  <si>
    <t>IR No.652</t>
  </si>
  <si>
    <t>Camera cable checked and prework completed</t>
  </si>
  <si>
    <t>Mr. Manimuthu</t>
  </si>
  <si>
    <t>IR No.743</t>
  </si>
  <si>
    <t>28.7.2022</t>
  </si>
  <si>
    <t>IR No.744</t>
  </si>
  <si>
    <t>29.7.2022</t>
  </si>
  <si>
    <t>IR No.745</t>
  </si>
  <si>
    <t>5.8.2022</t>
  </si>
  <si>
    <t>IR No.664</t>
  </si>
  <si>
    <t>Pistsi &amp; Abhishek</t>
  </si>
  <si>
    <t>G82595378</t>
  </si>
  <si>
    <t>4.8.2022</t>
  </si>
  <si>
    <t>G82595303</t>
  </si>
  <si>
    <t>G82595371</t>
  </si>
  <si>
    <t>G82595450</t>
  </si>
  <si>
    <t>G82595339</t>
  </si>
  <si>
    <t>G82595363</t>
  </si>
  <si>
    <t>28.7.2022 &amp; 29.7.2022</t>
  </si>
  <si>
    <t>IR No.743 &amp; 744</t>
  </si>
  <si>
    <t>4 MP Bullet IP ColorVu Network Camera</t>
  </si>
  <si>
    <t>J67241817</t>
  </si>
  <si>
    <t>DS-2CD3047G2-LS</t>
  </si>
  <si>
    <t>J67241816</t>
  </si>
  <si>
    <t>K19655294</t>
  </si>
  <si>
    <t>27.7.2022</t>
  </si>
  <si>
    <t>VR21HRXK</t>
  </si>
  <si>
    <t>Cat 6 Jack</t>
  </si>
  <si>
    <t>Neon 4 Switch 1 Fan Touch Pannel</t>
  </si>
  <si>
    <t>NS-GOB040Y100</t>
  </si>
  <si>
    <t>NS-GOB041Y100</t>
  </si>
  <si>
    <t>2.5 kw Relay (ZWave)</t>
  </si>
  <si>
    <t>FGR-225</t>
  </si>
  <si>
    <t>Roller Shutter (Curtain Controller)</t>
  </si>
  <si>
    <t>FGR-222</t>
  </si>
  <si>
    <t>Home Center 3</t>
  </si>
  <si>
    <t>Access Control System</t>
  </si>
  <si>
    <t>Hikvision Card Reader</t>
  </si>
  <si>
    <t>J17886608</t>
  </si>
  <si>
    <t>DS-KD-M</t>
  </si>
  <si>
    <t xml:space="preserve">Prop </t>
  </si>
  <si>
    <t>22232A5002386</t>
  </si>
  <si>
    <t>EAP 245</t>
  </si>
  <si>
    <t>22232A5002385</t>
  </si>
  <si>
    <t>22232A5002390,</t>
  </si>
  <si>
    <t>Q05723170</t>
  </si>
  <si>
    <t>DS-KH8350-TE1</t>
  </si>
  <si>
    <t>Q08002101</t>
  </si>
  <si>
    <t>G58873683</t>
  </si>
  <si>
    <t>Cat 6 Jack - Netfox (SCREW-30 ,TAPE-2)</t>
  </si>
  <si>
    <t>27.7.7022</t>
  </si>
  <si>
    <t>IR No.748</t>
  </si>
  <si>
    <t>Jack Boot - 30 Nos.</t>
  </si>
  <si>
    <t>8 Module Plate (4.5x8.5 Wood Sheet)</t>
  </si>
  <si>
    <t>Cat 6 I/O</t>
  </si>
  <si>
    <t>20.9.2022</t>
  </si>
  <si>
    <t>Mr. Ranjith</t>
  </si>
  <si>
    <t>8.6.2022</t>
  </si>
  <si>
    <t>IR No.702</t>
  </si>
  <si>
    <t>16.6.2022</t>
  </si>
  <si>
    <t>Wiring instruciton</t>
  </si>
  <si>
    <t>IR No.704</t>
  </si>
  <si>
    <t>28.6.2022</t>
  </si>
  <si>
    <t>Wiring checking</t>
  </si>
  <si>
    <t>IR No.663</t>
  </si>
  <si>
    <t>8.8.2022</t>
  </si>
  <si>
    <t>9.8.2022</t>
  </si>
  <si>
    <t>Pistis + Kumaravel electrician</t>
  </si>
  <si>
    <t>10.8.2022</t>
  </si>
  <si>
    <t>View shown</t>
  </si>
  <si>
    <t>K1850211</t>
  </si>
  <si>
    <t>WX72D2227XED</t>
  </si>
  <si>
    <t>16 Port POE Switch (Gigabit)</t>
  </si>
  <si>
    <t>22240U6000039</t>
  </si>
  <si>
    <t>8 Port POE Switch (Gigabit)</t>
  </si>
  <si>
    <t>22244Y0001414</t>
  </si>
  <si>
    <t>22244Y0001416</t>
  </si>
  <si>
    <t>Camera Stand Adjustable- 2 Feet</t>
  </si>
  <si>
    <t>Delivered by Murugan  in his local office (SB Colony)</t>
  </si>
  <si>
    <t>PVC (Hensel) Box - 25 Nos.</t>
  </si>
  <si>
    <t>Camera Stand - 1 feet - 4 Nos.</t>
  </si>
  <si>
    <t>Camera Stand Adjustable- 1 to 2 Feet-14 Nos.</t>
  </si>
  <si>
    <t>installed - working - 13</t>
  </si>
  <si>
    <t>6 U Rack (Loaded)</t>
  </si>
  <si>
    <t xml:space="preserve">6 U Rack (Loaded) </t>
  </si>
  <si>
    <t>Cat 6 Jack - Netfox-45 Nos.
Scerw-100, Tape-2 Screw-100 Nos For Stand</t>
  </si>
  <si>
    <t>G61802769</t>
  </si>
  <si>
    <t>Mr.Sudarshan</t>
  </si>
  <si>
    <t>(Shaun Vembutty)</t>
  </si>
  <si>
    <t>26.3.2022</t>
  </si>
  <si>
    <t>1st Sitevisit</t>
  </si>
  <si>
    <t>IR No.995</t>
  </si>
  <si>
    <t>IR No.1192</t>
  </si>
  <si>
    <t>Cable checking for securitysystem</t>
  </si>
  <si>
    <t>https://www.google.com/maps?q=10.9131844,77.025417&amp;z=17&amp;hl=en</t>
  </si>
  <si>
    <t>19.5.2022</t>
  </si>
  <si>
    <t>Site visit -CVS</t>
  </si>
  <si>
    <t>26.5.2022</t>
  </si>
  <si>
    <t>SR No.967</t>
  </si>
  <si>
    <t>11.8.2023</t>
  </si>
  <si>
    <t>13.5.2024</t>
  </si>
  <si>
    <t>Pistis &amp; Ayyanar</t>
  </si>
  <si>
    <t>Mr. Pradeep (Warp)</t>
  </si>
  <si>
    <t>24.2.2023</t>
  </si>
  <si>
    <t>IR No.1035</t>
  </si>
  <si>
    <t>POE replaced</t>
  </si>
  <si>
    <t>IR No.1220</t>
  </si>
  <si>
    <t>Site Supervisor/Engineer</t>
  </si>
  <si>
    <t>IR No.861</t>
  </si>
  <si>
    <t>8.3.2023</t>
  </si>
  <si>
    <t>Discussion with Architect</t>
  </si>
  <si>
    <t>Cable checking for security system.</t>
  </si>
  <si>
    <t>Pistis,Mr. Dinesh &amp; Ayyanar</t>
  </si>
  <si>
    <t>IR No.924</t>
  </si>
  <si>
    <t>Replaced  16 Port POE</t>
  </si>
  <si>
    <t>IR No.1254</t>
  </si>
  <si>
    <t>IR No.926</t>
  </si>
  <si>
    <t>20.3.2023</t>
  </si>
  <si>
    <t>IR No.1085</t>
  </si>
  <si>
    <t>IR No.1156</t>
  </si>
  <si>
    <t>23.3.2023</t>
  </si>
  <si>
    <t>2.12.2023</t>
  </si>
  <si>
    <t>IR No.972</t>
  </si>
  <si>
    <t>6.6.2023</t>
  </si>
  <si>
    <t>IR No.1051</t>
  </si>
  <si>
    <t>SR No.36</t>
  </si>
  <si>
    <t>Pistis, Sakthi,Asok &amp; Kumaraguru, Sreemon</t>
  </si>
  <si>
    <t>Overall points checked</t>
  </si>
  <si>
    <t>IR No.982</t>
  </si>
  <si>
    <t>27.6.2023</t>
  </si>
  <si>
    <t>IR No.1110</t>
  </si>
  <si>
    <t>31.12.2023</t>
  </si>
  <si>
    <t>Camera 1 No. installed</t>
  </si>
  <si>
    <t>IP Points installed</t>
  </si>
  <si>
    <t>29.6.2023</t>
  </si>
  <si>
    <t>IR No.1062</t>
  </si>
  <si>
    <t>Back box fixing with plumber</t>
  </si>
  <si>
    <t>IP Points installed &amp; site meeting</t>
  </si>
  <si>
    <t>IR No.994</t>
  </si>
  <si>
    <t>11.7.2023</t>
  </si>
  <si>
    <t>IR No.1161</t>
  </si>
  <si>
    <t>26.2.2024</t>
  </si>
  <si>
    <t>IR No.1271</t>
  </si>
  <si>
    <t>IR No.1170</t>
  </si>
  <si>
    <t>CVS IP Port</t>
  </si>
  <si>
    <t>IR No.1272</t>
  </si>
  <si>
    <t>Curtain motor cable checklist</t>
  </si>
  <si>
    <t>IR No.1274</t>
  </si>
  <si>
    <t>Sensor cables tracked</t>
  </si>
  <si>
    <t>AB8461872</t>
  </si>
  <si>
    <t>8.7.2023</t>
  </si>
  <si>
    <t>IR No.994 &amp; 995</t>
  </si>
  <si>
    <t>IR No.1277</t>
  </si>
  <si>
    <t>AB8461397</t>
  </si>
  <si>
    <t>IR No.1279</t>
  </si>
  <si>
    <t>8.7.2024</t>
  </si>
  <si>
    <t>AB8461889</t>
  </si>
  <si>
    <t>IR  No.1308</t>
  </si>
  <si>
    <t>AB8461880</t>
  </si>
  <si>
    <t>IR No.1283</t>
  </si>
  <si>
    <t>AB8461299</t>
  </si>
  <si>
    <t>IR No.1323</t>
  </si>
  <si>
    <t>AB8461336</t>
  </si>
  <si>
    <t>AB8461677</t>
  </si>
  <si>
    <t>IR No.1304</t>
  </si>
  <si>
    <t>AB8461884</t>
  </si>
  <si>
    <t>AB8461329</t>
  </si>
  <si>
    <t>IR No.1341</t>
  </si>
  <si>
    <t>,AB8461867</t>
  </si>
  <si>
    <t>IR No.1339</t>
  </si>
  <si>
    <t>AB8461860</t>
  </si>
  <si>
    <t>IR No.1346</t>
  </si>
  <si>
    <t>30.8.2024</t>
  </si>
  <si>
    <t>AB8461378</t>
  </si>
  <si>
    <t>11.9.2024</t>
  </si>
  <si>
    <t>DS-2CD3043G0-I-4MM</t>
  </si>
  <si>
    <t>17.9.2024</t>
  </si>
  <si>
    <t>FA5850391</t>
  </si>
  <si>
    <t>FA5850387</t>
  </si>
  <si>
    <t>30.9.2024</t>
  </si>
  <si>
    <t>FA5850412</t>
  </si>
  <si>
    <t>FA5850386</t>
  </si>
  <si>
    <t>FA5850411</t>
  </si>
  <si>
    <t>FA5850407</t>
  </si>
  <si>
    <t>FA5849915</t>
  </si>
  <si>
    <t>FA5850402</t>
  </si>
  <si>
    <t>FA5850384</t>
  </si>
  <si>
    <t>FA5850397</t>
  </si>
  <si>
    <t>FA5850396,</t>
  </si>
  <si>
    <t>FA5850369</t>
  </si>
  <si>
    <t>FA5850370,</t>
  </si>
  <si>
    <t>FA5850403</t>
  </si>
  <si>
    <t>FA5850309</t>
  </si>
  <si>
    <t>FA5850404</t>
  </si>
  <si>
    <t>FA5850321</t>
  </si>
  <si>
    <t>FA5850372</t>
  </si>
  <si>
    <t>,FA5850393</t>
  </si>
  <si>
    <t>FA5850324</t>
  </si>
  <si>
    <t>FA5850376,</t>
  </si>
  <si>
    <t>FA5850296</t>
  </si>
  <si>
    <t>FA5850364,</t>
  </si>
  <si>
    <t>FA5850382</t>
  </si>
  <si>
    <t>FA5850281,</t>
  </si>
  <si>
    <t>,FA5850389</t>
  </si>
  <si>
    <t>,FA5850339</t>
  </si>
  <si>
    <t>FA5850405</t>
  </si>
  <si>
    <t>FA5850385</t>
  </si>
  <si>
    <t>L11524312</t>
  </si>
  <si>
    <t>16 Channel NVR Acuscence (K2</t>
  </si>
  <si>
    <t>FA6250477</t>
  </si>
  <si>
    <t>AZ1512626</t>
  </si>
  <si>
    <t>22240U6000041</t>
  </si>
  <si>
    <t>8.7.2023/13.9.2023/28.10.2023</t>
  </si>
  <si>
    <t>IR No.995/1035,1031</t>
  </si>
  <si>
    <t>95/160</t>
  </si>
  <si>
    <t>82O3S5J9SU6H</t>
  </si>
  <si>
    <t>Y311S0UISU5H</t>
  </si>
  <si>
    <t>8321S1CKSC8H</t>
  </si>
  <si>
    <t>Cat 6 Jack - Netfox(Screw-40 ,Tape-1)-30 Nos.</t>
  </si>
  <si>
    <t>Cat 6 Jack - Netfox-60 Nos.
SCREWS 120 TAPE 3</t>
  </si>
  <si>
    <t>Lutron - Home Works Processor</t>
  </si>
  <si>
    <t>HQP7-2</t>
  </si>
  <si>
    <t>Lutron - Connect Bridge</t>
  </si>
  <si>
    <t>CONNECT-BDG2-2</t>
  </si>
  <si>
    <t>Lutron - Power Supply</t>
  </si>
  <si>
    <t>QSPS-DH-1-75</t>
  </si>
  <si>
    <t>Lutron - Wire Landing Board</t>
  </si>
  <si>
    <t>QS-WLB</t>
  </si>
  <si>
    <t xml:space="preserve">Lutron - Switching Module 10A
4 Switched Zones with total 10 Amp capacity
</t>
  </si>
  <si>
    <t>LQSE-4S10-D</t>
  </si>
  <si>
    <t>Lutron - DALI Power Module
2 Loops with 64 Ballasts Each</t>
  </si>
  <si>
    <t>LQSE-2DAL-D</t>
  </si>
  <si>
    <t>Lutron - Fan Controller</t>
  </si>
  <si>
    <t>Lutron - Curtain Motor DIN Module</t>
  </si>
  <si>
    <t>LQSE-4M-D</t>
  </si>
  <si>
    <t>Lutron 8 Button Keypad</t>
  </si>
  <si>
    <t>HQWT-S-P44W-WH</t>
  </si>
  <si>
    <t>Lutron 4 Button Keypad</t>
  </si>
  <si>
    <t>HQWT-S-P-4WE</t>
  </si>
  <si>
    <t>Lutron - Pico Wireless Switch</t>
  </si>
  <si>
    <t>HWIS-10BRL-F-SN</t>
  </si>
  <si>
    <t>Lutron - Sensor Module</t>
  </si>
  <si>
    <t>027557/834582</t>
  </si>
  <si>
    <t>QSM5-XW-C</t>
  </si>
  <si>
    <t xml:space="preserve">Lutron - GRX Cable 500 Ft </t>
  </si>
  <si>
    <t>Lutron - GRX Cable 500 Ft</t>
  </si>
  <si>
    <t>Cool Master AC Control</t>
  </si>
  <si>
    <t>Coolnet</t>
  </si>
  <si>
    <t>RTI XPI8 V</t>
  </si>
  <si>
    <t>XP8</t>
  </si>
  <si>
    <t>RTI License Lifetime</t>
  </si>
  <si>
    <t>APP-UL</t>
  </si>
  <si>
    <t>ABS - GSM Module</t>
  </si>
  <si>
    <t>ABS - IP Module (Wifi Module</t>
  </si>
  <si>
    <t>12.8.2023</t>
  </si>
  <si>
    <t>Door Sensor (Mag) - Wired
Round</t>
  </si>
  <si>
    <t>W121518519401,</t>
  </si>
  <si>
    <t>W121518510512</t>
  </si>
  <si>
    <t>W121518511201</t>
  </si>
  <si>
    <t>W121518518219</t>
  </si>
  <si>
    <t>W121518519016</t>
  </si>
  <si>
    <t>W12151853314</t>
  </si>
  <si>
    <t>W121518513138</t>
  </si>
  <si>
    <t>W121518514255,</t>
  </si>
  <si>
    <t>W121518512100</t>
  </si>
  <si>
    <t>W121518512451</t>
  </si>
  <si>
    <t>W121518512242</t>
  </si>
  <si>
    <t>W121518510816</t>
  </si>
  <si>
    <t>W121518516373</t>
  </si>
  <si>
    <t>W121518512370</t>
  </si>
  <si>
    <t>W121518510574</t>
  </si>
  <si>
    <t>W121518512915</t>
  </si>
  <si>
    <t>W121518515131</t>
  </si>
  <si>
    <t>W121518512613</t>
  </si>
  <si>
    <t>W121518514733</t>
  </si>
  <si>
    <t>W121518515027</t>
  </si>
  <si>
    <t>Asoulta</t>
  </si>
  <si>
    <t>Ravel Heat Detector</t>
  </si>
  <si>
    <t>REDBC0323A06177</t>
  </si>
  <si>
    <t>RHDT01</t>
  </si>
  <si>
    <t>REDBC0323A06178</t>
  </si>
  <si>
    <t>REDBC0323A06175</t>
  </si>
  <si>
    <t>REDBC1223A05997</t>
  </si>
  <si>
    <t>REDBC1223A06000</t>
  </si>
  <si>
    <t>REDBC1223A05998,</t>
  </si>
  <si>
    <t>REDBC1223A05999</t>
  </si>
  <si>
    <t>REDBC1223A05996</t>
  </si>
  <si>
    <t>REDBC1223A05994</t>
  </si>
  <si>
    <t>REDBC1223A05995</t>
  </si>
  <si>
    <t>,REDBC0323A06179,</t>
  </si>
  <si>
    <t>REDBC0323A06180.</t>
  </si>
  <si>
    <t>Access Point Indoor EAP 610</t>
  </si>
  <si>
    <t>223B4M9001681</t>
  </si>
  <si>
    <t>223B4M9001580</t>
  </si>
  <si>
    <t>223B4M9001697</t>
  </si>
  <si>
    <t>223B4M9001705</t>
  </si>
  <si>
    <t>223B4M9001197</t>
  </si>
  <si>
    <t>223B4M9001607</t>
  </si>
  <si>
    <t>223B4M9001201</t>
  </si>
  <si>
    <t>223B4M9001716</t>
  </si>
  <si>
    <t>223B4M9001608</t>
  </si>
  <si>
    <t>223B4M9001602</t>
  </si>
  <si>
    <t>223B4M9001200,</t>
  </si>
  <si>
    <t>223B4M9001687</t>
  </si>
  <si>
    <t>223B4M9001517,</t>
  </si>
  <si>
    <t>223B4M9001585,</t>
  </si>
  <si>
    <t>223B4M9001610</t>
  </si>
  <si>
    <t>Central Vacuuming System</t>
  </si>
  <si>
    <t>Centralized Vacuum Machine - CVAC7.0</t>
  </si>
  <si>
    <t>VRH Full Setup</t>
  </si>
  <si>
    <t>Inlet Port Metal back Box -25 Nos</t>
  </si>
  <si>
    <t>14.3.2023</t>
  </si>
  <si>
    <t>PVC (Hensel) Box-12 Nos.</t>
  </si>
  <si>
    <t>installed -1 No.</t>
  </si>
  <si>
    <t>Back Box</t>
  </si>
  <si>
    <t>UPS</t>
  </si>
  <si>
    <t>Accessories Set
1. Floor Brush 2. 2 in 1 Floor Brush 3. Round Brush 4. Flat Nozzle 5. Extension Rod 6. Transparent Cone Nozzle</t>
  </si>
  <si>
    <t>TRLY0000000088</t>
  </si>
  <si>
    <t>G62583959,</t>
  </si>
  <si>
    <t>Delivered (Standby)</t>
  </si>
  <si>
    <t>K06564535</t>
  </si>
  <si>
    <t>Lutron - 4 Button Keypad
Golden 6 button Keypad</t>
  </si>
  <si>
    <t>Sample</t>
  </si>
  <si>
    <t>Delivered (sample)</t>
  </si>
  <si>
    <t>29.11.2023</t>
  </si>
  <si>
    <t>L53869331</t>
  </si>
  <si>
    <t>30.12.2023</t>
  </si>
  <si>
    <t>Power Manager
with bolt nut</t>
  </si>
  <si>
    <t>Cloud Kitchen</t>
  </si>
  <si>
    <t>Mrs. Harini</t>
  </si>
  <si>
    <t>97885 77995</t>
  </si>
  <si>
    <t>SR No.948</t>
  </si>
  <si>
    <t>Sakth</t>
  </si>
  <si>
    <t>IR No.718</t>
  </si>
  <si>
    <t>20.6.2022</t>
  </si>
  <si>
    <t>IR No.906</t>
  </si>
  <si>
    <t>IR No.727</t>
  </si>
  <si>
    <t>29.6.2022</t>
  </si>
  <si>
    <t>Oculus-Mr.Jambukesh</t>
  </si>
  <si>
    <t>88707 03762.</t>
  </si>
  <si>
    <t>2.7.2022</t>
  </si>
  <si>
    <t>IR No. 736</t>
  </si>
  <si>
    <t>8.7.2022</t>
  </si>
  <si>
    <t>Sakthi&amp; Pistis</t>
  </si>
  <si>
    <t>Mr. Kanmani</t>
  </si>
  <si>
    <t>IR No.737</t>
  </si>
  <si>
    <t>Demo &amp; HOD</t>
  </si>
  <si>
    <t>SR No.703</t>
  </si>
  <si>
    <t>8.9.2022</t>
  </si>
  <si>
    <t>SR No.721</t>
  </si>
  <si>
    <t>9.9.2022</t>
  </si>
  <si>
    <t>NVR adapter changed</t>
  </si>
  <si>
    <t>SR No.804</t>
  </si>
  <si>
    <t>Camera1 No. reconfigured</t>
  </si>
  <si>
    <t>Abhishek &amp; Pistis</t>
  </si>
  <si>
    <t xml:space="preserve">UPS </t>
  </si>
  <si>
    <t>SR No.869</t>
  </si>
  <si>
    <t>Mobile view not working</t>
  </si>
  <si>
    <t>SR No.935</t>
  </si>
  <si>
    <t>6.7.2023</t>
  </si>
  <si>
    <t>Camera timings changed</t>
  </si>
  <si>
    <t>Survelliance</t>
  </si>
  <si>
    <t>30.6.2022</t>
  </si>
  <si>
    <t>IR No.718,727</t>
  </si>
  <si>
    <t>9 Channel NVR</t>
  </si>
  <si>
    <t>WX32DC1P2FLP</t>
  </si>
  <si>
    <t>Tenda</t>
  </si>
  <si>
    <t>8 Port POE Gigabit Switch</t>
  </si>
  <si>
    <t>E9091017142000245</t>
  </si>
  <si>
    <t>TEF1109TP-8-102W</t>
  </si>
  <si>
    <t>Ceiling Speakers 6W - Audiophony
Full Range Speakers - Belgium</t>
  </si>
  <si>
    <t>CHP606</t>
  </si>
  <si>
    <t>Audiophony 60 Watts Amplifier</t>
  </si>
  <si>
    <t>Mrs. Hemamaliini Sridhar</t>
  </si>
  <si>
    <t>Vivek &amp; Sakthi</t>
  </si>
  <si>
    <t>17.6.2023</t>
  </si>
  <si>
    <t>2.5.2022</t>
  </si>
  <si>
    <t>19.6.2023</t>
  </si>
  <si>
    <t>20.6.2023</t>
  </si>
  <si>
    <t>IR No.673</t>
  </si>
  <si>
    <t>10.9.2022</t>
  </si>
  <si>
    <t>IR No.953</t>
  </si>
  <si>
    <t>22.6.2023</t>
  </si>
  <si>
    <t>IR No.779</t>
  </si>
  <si>
    <t>1.12.2022</t>
  </si>
  <si>
    <t>Wired door sensor instruction</t>
  </si>
  <si>
    <t>IRNo.987</t>
  </si>
  <si>
    <t>IR No.793</t>
  </si>
  <si>
    <t>Wiring instruction for electrician</t>
  </si>
  <si>
    <t>IR No.989</t>
  </si>
  <si>
    <t>IR No.814</t>
  </si>
  <si>
    <t>21.3.2023</t>
  </si>
  <si>
    <t>Cable check list/Draft BOM</t>
  </si>
  <si>
    <t>IR No.1058</t>
  </si>
  <si>
    <t>1.11.2023</t>
  </si>
  <si>
    <t>End to End marking</t>
  </si>
  <si>
    <t>3.11.2023</t>
  </si>
  <si>
    <t>IR No.951</t>
  </si>
  <si>
    <t>30.5.2023</t>
  </si>
  <si>
    <t>SR No.1036</t>
  </si>
  <si>
    <t>SR No.1123</t>
  </si>
  <si>
    <t>IR No.967</t>
  </si>
  <si>
    <t>SR No.46</t>
  </si>
  <si>
    <t>L24628663</t>
  </si>
  <si>
    <t>WXV2AB2AYHV3</t>
  </si>
  <si>
    <t>Cat 6 Jack - Netfox-25Nos.
Screw-30,Tape-2</t>
  </si>
  <si>
    <t>4 port POE + Switch (10/100M)</t>
  </si>
  <si>
    <t>G61803049</t>
  </si>
  <si>
    <t>Visonic - Control Panel Hybrid</t>
  </si>
  <si>
    <t>Visonic - Wireless Keypad</t>
  </si>
  <si>
    <t>SD-304C</t>
  </si>
  <si>
    <t>GSM Communicator</t>
  </si>
  <si>
    <t>27.5.2023/8.6.2023</t>
  </si>
  <si>
    <t>k24160764</t>
  </si>
  <si>
    <t>11.10.2023</t>
  </si>
  <si>
    <t>Q13881542</t>
  </si>
  <si>
    <t>LED Stair Light Sensor - White Body</t>
  </si>
  <si>
    <t>PVC (Hensel) Box-10 Nos.</t>
  </si>
  <si>
    <t>Installed -8 Nos.</t>
  </si>
  <si>
    <t>Patch Card 1 Mtr- 3Nos.</t>
  </si>
  <si>
    <t>2233242003533,</t>
  </si>
  <si>
    <t>Installled - working</t>
  </si>
  <si>
    <t>IR No.987</t>
  </si>
  <si>
    <t>Camera Plate Metal -4 Nos.</t>
  </si>
  <si>
    <t>Mr.Babu</t>
  </si>
  <si>
    <t>IR/SR No.</t>
  </si>
  <si>
    <t>SR No.1016</t>
  </si>
  <si>
    <t>IR No.763</t>
  </si>
  <si>
    <t>12.7.2022</t>
  </si>
  <si>
    <t>SR No.1020</t>
  </si>
  <si>
    <t>30.10.23</t>
  </si>
  <si>
    <t>Relays issue</t>
  </si>
  <si>
    <t>IR No.703</t>
  </si>
  <si>
    <t>22.8.2022</t>
  </si>
  <si>
    <t>SR No.1045</t>
  </si>
  <si>
    <t>IR No.761</t>
  </si>
  <si>
    <t>2.11.2022</t>
  </si>
  <si>
    <t>SR No.1063</t>
  </si>
  <si>
    <t>22.1.2024</t>
  </si>
  <si>
    <t>Camera 1 No. not working</t>
  </si>
  <si>
    <t>Mr. Satish (Purchase)</t>
  </si>
  <si>
    <t>IR No.769</t>
  </si>
  <si>
    <t>SR No.1108</t>
  </si>
  <si>
    <t>14.3.2024</t>
  </si>
  <si>
    <t>IR No.829</t>
  </si>
  <si>
    <t>SR No.,1134</t>
  </si>
  <si>
    <t>Eglu Relay problem</t>
  </si>
  <si>
    <t>IR No.888</t>
  </si>
  <si>
    <t>25.3.2023</t>
  </si>
  <si>
    <t>26.3.2023</t>
  </si>
  <si>
    <t>8.4.2023 &amp; 9.4.2023</t>
  </si>
  <si>
    <t>IR No.905</t>
  </si>
  <si>
    <t>SR No.944</t>
  </si>
  <si>
    <t>9.7.2023</t>
  </si>
  <si>
    <t>Pre sale collect client details-Office</t>
  </si>
  <si>
    <t>Surveillance</t>
  </si>
  <si>
    <t>W Box</t>
  </si>
  <si>
    <t>19.4.2022,2.11.2022</t>
  </si>
  <si>
    <t>18.10.2022</t>
  </si>
  <si>
    <t>IR No.763,761</t>
  </si>
  <si>
    <t>8801815445825,</t>
  </si>
  <si>
    <t>K19654205</t>
  </si>
  <si>
    <t>24 Port POE - Gigabit</t>
  </si>
  <si>
    <t>22264Q3001137</t>
  </si>
  <si>
    <t>22.11.2022</t>
  </si>
  <si>
    <t>IR No.763,769</t>
  </si>
  <si>
    <t xml:space="preserve">ABS-GSM	</t>
  </si>
  <si>
    <t>Matl not required</t>
  </si>
  <si>
    <t>Wireless Vanishing Door Sensor</t>
  </si>
  <si>
    <t>WS4975W</t>
  </si>
  <si>
    <t>SD-15</t>
  </si>
  <si>
    <t>22262B4002444</t>
  </si>
  <si>
    <t>installed -to activate</t>
  </si>
  <si>
    <t>22262B4002446</t>
  </si>
  <si>
    <t>22262B4002388</t>
  </si>
  <si>
    <t>3 Module Plate (4x4G Wood Sheet) - 13 Nos.</t>
  </si>
  <si>
    <t>Patch Card 1 Mtr-5 Nos.</t>
  </si>
  <si>
    <t xml:space="preserve"> 60mtr hdmi to Lan convertor</t>
  </si>
  <si>
    <t>1mtr hdmi cable</t>
  </si>
  <si>
    <t>Security System,</t>
  </si>
  <si>
    <t>Wireless Control Panel PowerG Powermaster (PM-10)- Visonic</t>
  </si>
  <si>
    <t>24.3.2023</t>
  </si>
  <si>
    <t>Wireless GSM 3G Communicator (WCDMA-3G) - Visonic</t>
  </si>
  <si>
    <t>Wireless IP Module (PowerLink3) - Visonic</t>
  </si>
  <si>
    <t>Wireless Repeater (RP-600 PG2) - Visonic</t>
  </si>
  <si>
    <t>Wireless Door/Window Magnetic Contact (MC -303 PG2) - Visonic</t>
  </si>
  <si>
    <t>MC-303 PG2</t>
  </si>
  <si>
    <t>In-Wall Switch (2S-DS) - Eglu</t>
  </si>
  <si>
    <t>7CB46A0E311DF70</t>
  </si>
  <si>
    <t>7.4.2023</t>
  </si>
  <si>
    <t>D17B2E75016D,</t>
  </si>
  <si>
    <t>BFFB7DB8B53502</t>
  </si>
  <si>
    <t>480CE5977F77F350601C</t>
  </si>
  <si>
    <t>EGHB01M</t>
  </si>
  <si>
    <t>Cat 6 Jack - Netfox- 15 Nos.</t>
  </si>
  <si>
    <t>RJ45</t>
  </si>
  <si>
    <t>Wireless Vdp Indoor Monitor</t>
  </si>
  <si>
    <t>OTV5221011980</t>
  </si>
  <si>
    <t>Wireless Vdp Outdoor Camera</t>
  </si>
  <si>
    <t>OTC3220100374</t>
  </si>
  <si>
    <t>Alagesan Road</t>
  </si>
  <si>
    <t>5.2.2022</t>
  </si>
  <si>
    <t>Kavi., Tharun &amp; Siva</t>
  </si>
  <si>
    <t>7.2.2022</t>
  </si>
  <si>
    <t>21.2.2022</t>
  </si>
  <si>
    <t>Kavi &amp; Electrician</t>
  </si>
  <si>
    <t>4.4.2022</t>
  </si>
  <si>
    <t>IR No.626</t>
  </si>
  <si>
    <t>7.4.2022</t>
  </si>
  <si>
    <t>8.4.2022</t>
  </si>
  <si>
    <t>Fabrication</t>
  </si>
  <si>
    <t>Mr. Varadaraj</t>
  </si>
  <si>
    <t>15.4.2022</t>
  </si>
  <si>
    <t>18.4.2022</t>
  </si>
  <si>
    <t>IR No.637</t>
  </si>
  <si>
    <t>30.4.2022</t>
  </si>
  <si>
    <t>202010280SD-R11-0098</t>
  </si>
  <si>
    <t>AV-03BD</t>
  </si>
  <si>
    <t>202010280M-S6-3016</t>
  </si>
  <si>
    <t>P AQ-07LL IP</t>
  </si>
  <si>
    <t>Access Card</t>
  </si>
  <si>
    <t>Power Adopter 12V 5amps</t>
  </si>
  <si>
    <t>5 AMPS</t>
  </si>
  <si>
    <t>Dlink</t>
  </si>
  <si>
    <t>Cat 6 Cable - Dlink - 60 Nos.</t>
  </si>
  <si>
    <t>Delivered - 30mts</t>
  </si>
  <si>
    <t>11.3.2022</t>
  </si>
  <si>
    <t>Access Control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</si>
  <si>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</si>
  <si>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ESSL K30</t>
  </si>
  <si>
    <t>K30</t>
  </si>
  <si>
    <t>ESSL Biomatric Machine Stand - MB160</t>
  </si>
  <si>
    <t>MB160 Stand</t>
  </si>
  <si>
    <t>Push button</t>
  </si>
  <si>
    <t>Finolex 1 Sq.mm Cable - 45 mts</t>
  </si>
  <si>
    <t>1 Sq.mm</t>
  </si>
  <si>
    <t>CAT 6A I/O</t>
  </si>
  <si>
    <t>29.4.2022</t>
  </si>
  <si>
    <t>Cat 6 Cable - Netfox -45 mts</t>
  </si>
  <si>
    <t>Mr.Karthikeyan</t>
  </si>
  <si>
    <t>Presale collect cleint details</t>
  </si>
  <si>
    <t>Vivek &amp; Kavi</t>
  </si>
  <si>
    <t>23.6.2022</t>
  </si>
  <si>
    <t>Warp-Ms. Aiswaraya</t>
  </si>
  <si>
    <t>IR No.747</t>
  </si>
  <si>
    <t>Mr.Vivek</t>
  </si>
  <si>
    <t>Mr.Hari-9585685678</t>
  </si>
  <si>
    <t>IR No.712</t>
  </si>
  <si>
    <t>Mr. Ajith</t>
  </si>
  <si>
    <t>IR No.758</t>
  </si>
  <si>
    <t>25.11.2022</t>
  </si>
  <si>
    <t>Client and Architect meeting</t>
  </si>
  <si>
    <t>IR No.822</t>
  </si>
  <si>
    <t>IR No.912</t>
  </si>
  <si>
    <t>18.4.2023</t>
  </si>
  <si>
    <t>IR No.969</t>
  </si>
  <si>
    <t>30.6.2023</t>
  </si>
  <si>
    <t>IR No.1113</t>
  </si>
  <si>
    <t>5 MP Bullet IP Camera</t>
  </si>
  <si>
    <t>WBCOFCLIP5R3FM</t>
  </si>
  <si>
    <t>WBCOECLNMI6T2</t>
  </si>
  <si>
    <t>DLNT0210</t>
  </si>
  <si>
    <t>Cat 6 Jack-25 Nos.</t>
  </si>
  <si>
    <t>LCD Keypad</t>
  </si>
  <si>
    <t>BA35T12</t>
  </si>
  <si>
    <t>6 Core Shielded Cable-90 mts</t>
  </si>
  <si>
    <t>6.2.2024</t>
  </si>
  <si>
    <t>Mr. Sakthivel, Tirupur</t>
  </si>
  <si>
    <t>IR No.698</t>
  </si>
  <si>
    <t>27.11.2021</t>
  </si>
  <si>
    <t>IR No.746</t>
  </si>
  <si>
    <t>Ar. Sugadev</t>
  </si>
  <si>
    <t>SR No.766</t>
  </si>
  <si>
    <t>17.11.2022</t>
  </si>
  <si>
    <t xml:space="preserve">Service call -VDP Outdoor </t>
  </si>
  <si>
    <t>SR No.861</t>
  </si>
  <si>
    <t>8 Port POE Gigabit Switch - Netgear</t>
  </si>
  <si>
    <t>22244Y0001343</t>
  </si>
  <si>
    <t xml:space="preserve">Bas </t>
  </si>
  <si>
    <t>202108280M-S6-0128</t>
  </si>
  <si>
    <t>202010280M-S6 3016</t>
  </si>
  <si>
    <t>202109280SD-R11-0356</t>
  </si>
  <si>
    <t>IR No.521</t>
  </si>
  <si>
    <t>11.8.2021</t>
  </si>
  <si>
    <t>Client meeting alongwith Plumber and Electrician</t>
  </si>
  <si>
    <t>IR No.695</t>
  </si>
  <si>
    <t>13.10.2022</t>
  </si>
  <si>
    <t>IR No.550</t>
  </si>
  <si>
    <t>26.1.2022</t>
  </si>
  <si>
    <t>IR No.794</t>
  </si>
  <si>
    <t>IR No.756</t>
  </si>
  <si>
    <t>20.4.2022</t>
  </si>
  <si>
    <t>Arun &amp; Udhay</t>
  </si>
  <si>
    <t>SR No.795</t>
  </si>
  <si>
    <t>Asok &amp; Iyyannar (Homevac)</t>
  </si>
  <si>
    <t>IR No.656</t>
  </si>
  <si>
    <t>Pistis &amp; Karthik</t>
  </si>
  <si>
    <t>IR No.797</t>
  </si>
  <si>
    <t>27.1.2023</t>
  </si>
  <si>
    <t>Mr. Udhayakumar</t>
  </si>
  <si>
    <t>IR No.691</t>
  </si>
  <si>
    <t>Preliminarywork</t>
  </si>
  <si>
    <t>IR No.844</t>
  </si>
  <si>
    <t>CVS metal box installation</t>
  </si>
  <si>
    <t>IR No.692</t>
  </si>
  <si>
    <t>17.8.2022</t>
  </si>
  <si>
    <t>Cable checklist/Installation</t>
  </si>
  <si>
    <t xml:space="preserve">Vivek </t>
  </si>
  <si>
    <t>9.3.2023</t>
  </si>
  <si>
    <t>return material</t>
  </si>
  <si>
    <t>SR No.938</t>
  </si>
  <si>
    <t>10.4.2023</t>
  </si>
  <si>
    <t>Intercom 1 extension and wifi issue</t>
  </si>
  <si>
    <t>IR No.693</t>
  </si>
  <si>
    <t>26.8.2022</t>
  </si>
  <si>
    <t>27.8.2022</t>
  </si>
  <si>
    <t>CVS -IP fixing</t>
  </si>
  <si>
    <t>IR No.717</t>
  </si>
  <si>
    <t>13.9.2022</t>
  </si>
  <si>
    <t>CVS -IP fixing/DEmo</t>
  </si>
  <si>
    <t>Pistis &amp; homevac</t>
  </si>
  <si>
    <t>IR No.694</t>
  </si>
  <si>
    <t xml:space="preserve">17.9.2022 </t>
  </si>
  <si>
    <t>22.9.2022</t>
  </si>
  <si>
    <t>15.2.2022</t>
  </si>
  <si>
    <t>17.11.2021</t>
  </si>
  <si>
    <t>Flexible Vacuum Hose - 10 Mtrs</t>
  </si>
  <si>
    <t>38mm Flexible Hose 10 Mtr's</t>
  </si>
  <si>
    <t>Accessories Set (Flat Nozzle, Round Brush, Floor Brush)</t>
  </si>
  <si>
    <t>Accessories Set(Flat Nozzle, Round Brush, Floor Brush)</t>
  </si>
  <si>
    <t>25.3.2022</t>
  </si>
  <si>
    <t>17.8.22</t>
  </si>
  <si>
    <t>26.7.2022</t>
  </si>
  <si>
    <t>18.8.22</t>
  </si>
  <si>
    <t>K19654824</t>
  </si>
  <si>
    <t>WX42DC1KRKPH</t>
  </si>
  <si>
    <t>24 Port switch</t>
  </si>
  <si>
    <t>C61BLK241 24P</t>
  </si>
  <si>
    <t>22244Y0001379</t>
  </si>
  <si>
    <t>Cat 6 Jack -50 Nos.</t>
  </si>
  <si>
    <t>NWR-6U-5045-GR</t>
  </si>
  <si>
    <t>HDMI Cable - 15Mtrs</t>
  </si>
  <si>
    <t>HDMI 15/Honeywell</t>
  </si>
  <si>
    <t>Fire alarm System</t>
  </si>
  <si>
    <t>UL Listed 8 Zone LCD Control panel with LAN Connectivity provision</t>
  </si>
  <si>
    <t>27.7.2022/21.3.2023</t>
  </si>
  <si>
    <t>REEDC0522A16001</t>
  </si>
  <si>
    <t>REEDC0522A16002</t>
  </si>
  <si>
    <t>REEDC0522A16003</t>
  </si>
  <si>
    <t>REEDC0522A16004</t>
  </si>
  <si>
    <t>REEDC0522A16005</t>
  </si>
  <si>
    <t>REEDC0522A16006</t>
  </si>
  <si>
    <t>REEDC0522A16007</t>
  </si>
  <si>
    <t>REEDC0522A16008</t>
  </si>
  <si>
    <t>REEDC0522A16009</t>
  </si>
  <si>
    <t>REEDC0522A16010</t>
  </si>
  <si>
    <t>REEDC0522A16091</t>
  </si>
  <si>
    <t>REEDC0522A16092</t>
  </si>
  <si>
    <t>REEDC0522A16093</t>
  </si>
  <si>
    <t>REEDC0522A16094</t>
  </si>
  <si>
    <t>REEDC0522A16095</t>
  </si>
  <si>
    <t>REEDC0522A16096</t>
  </si>
  <si>
    <t>REEDC0522A16097</t>
  </si>
  <si>
    <t>26.7.2022/21.3.2023</t>
  </si>
  <si>
    <t>REEDC0522A16098</t>
  </si>
  <si>
    <t>REEDC0522A16099</t>
  </si>
  <si>
    <t>REEDC0522A16100</t>
  </si>
  <si>
    <t>Manual Call Point Resettable Plastic</t>
  </si>
  <si>
    <t>AD 110 - ABS</t>
  </si>
  <si>
    <t>REFRE716MR</t>
  </si>
  <si>
    <t>24v Sounder Plastic</t>
  </si>
  <si>
    <t>R24CSWMR27011254</t>
  </si>
  <si>
    <t>REFRE24CS</t>
  </si>
  <si>
    <t>R24CSWMR27011276</t>
  </si>
  <si>
    <t>R24CSWMR27011258</t>
  </si>
  <si>
    <t>R24CSWMR06001041</t>
  </si>
  <si>
    <t>22232A5002383</t>
  </si>
  <si>
    <t>26.7.22</t>
  </si>
  <si>
    <t>22232A5002387</t>
  </si>
  <si>
    <t>22232A5002382</t>
  </si>
  <si>
    <t>221C6R2002652</t>
  </si>
  <si>
    <t>221C6R2002654</t>
  </si>
  <si>
    <t>22232A5002388</t>
  </si>
  <si>
    <t>Intercom IPBX System - Matrix</t>
  </si>
  <si>
    <t>IP-PBX with 4 CO and 2 Single Line &amp; 50 IP</t>
  </si>
  <si>
    <t>30.8.22</t>
  </si>
  <si>
    <t>30.8.22/21.3.2023</t>
  </si>
  <si>
    <t>KCD321B013205</t>
  </si>
  <si>
    <t>KCD321B013207</t>
  </si>
  <si>
    <t>KCD321B013211</t>
  </si>
  <si>
    <t>KCD321B013124</t>
  </si>
  <si>
    <t>KCD321B013155</t>
  </si>
  <si>
    <t>KCD321B013227</t>
  </si>
  <si>
    <t>KCD321B013264</t>
  </si>
  <si>
    <t>KCD321B013269</t>
  </si>
  <si>
    <t>KCD321B013270</t>
  </si>
  <si>
    <t>Delivered/returned</t>
  </si>
  <si>
    <t>KCD321B013276</t>
  </si>
  <si>
    <t>KCD321B013278</t>
  </si>
  <si>
    <t>KCD321B013280</t>
  </si>
  <si>
    <t>KCD321B013562</t>
  </si>
  <si>
    <t>KCD321B013545</t>
  </si>
  <si>
    <t>KCD321B013725</t>
  </si>
  <si>
    <t>KCD321B013737</t>
  </si>
  <si>
    <t>KCD321B013739</t>
  </si>
  <si>
    <t>KCD321B013741</t>
  </si>
  <si>
    <t>KCD321B013752</t>
  </si>
  <si>
    <t>KCD321B0131756</t>
  </si>
  <si>
    <t>KCD321B013758</t>
  </si>
  <si>
    <t>KCD321B013761</t>
  </si>
  <si>
    <t>KCD321B013762</t>
  </si>
  <si>
    <t>Motion Sensor Lighting</t>
  </si>
  <si>
    <t>Sensinovia</t>
  </si>
  <si>
    <t>22.8.2022/21.3.2023</t>
  </si>
  <si>
    <t>Patch Cord 1mtr - 24 Nos.</t>
  </si>
  <si>
    <t>Wifi Router - TP Link</t>
  </si>
  <si>
    <t>22254S5001539</t>
  </si>
  <si>
    <t>TL - WR840N</t>
  </si>
  <si>
    <t>Audio / Video</t>
  </si>
  <si>
    <t>Ceiling Speakers 6W - Audiophony</t>
  </si>
  <si>
    <t>03662009002583/118760454</t>
  </si>
  <si>
    <t>03662009002583/118760446</t>
  </si>
  <si>
    <t>(01)03662009002583(21)118760458</t>
  </si>
  <si>
    <t>Amplifier 120W</t>
  </si>
  <si>
    <t>PA62</t>
  </si>
  <si>
    <t>PVC (Hensel) Box  4 Nos.</t>
  </si>
  <si>
    <t>13.8.2022</t>
  </si>
  <si>
    <t>12.9.2022</t>
  </si>
  <si>
    <t>8 Port POE Switch (Gigabit) 2 Uplink - Netfox</t>
  </si>
  <si>
    <t>22244H9001647</t>
  </si>
  <si>
    <t>NFPOE-1008F-02G</t>
  </si>
  <si>
    <t>24v Sounder Back case -2 Nos.</t>
  </si>
  <si>
    <t>Inlet Port Metal back Box - 15 Nos Push -15 Nos</t>
  </si>
  <si>
    <t>installed - 1 Box</t>
  </si>
  <si>
    <t>Mr. Ram</t>
  </si>
  <si>
    <t>Oculus-Mr. Satish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</si>
  <si>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</si>
  <si>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 Channel - NVR</t>
  </si>
  <si>
    <t>WBC0ECLNM09T1</t>
  </si>
  <si>
    <t>Cat 6 Jack - 30 nos</t>
  </si>
  <si>
    <t>Automaiton</t>
  </si>
  <si>
    <t>Mrs. Saranaya Ranjith</t>
  </si>
  <si>
    <t>25.12.2021</t>
  </si>
  <si>
    <t>Pipe Cheking and sleeve checking before concrete work</t>
  </si>
  <si>
    <t>https://www.google.com/maps?q=11.1292023,77.3174837&amp;z=17&amp;hl=en</t>
  </si>
  <si>
    <t>28.12.2021</t>
  </si>
  <si>
    <t>IRNo.760</t>
  </si>
  <si>
    <t>29.12.2021</t>
  </si>
  <si>
    <t>Pistis +Homevac Iyyenar</t>
  </si>
  <si>
    <t>Arun &amp; Associates Mr.Paramesh
Black &amp; White - Mr. Prem</t>
  </si>
  <si>
    <t>9677013468
98</t>
  </si>
  <si>
    <t>Sadham
Sriini</t>
  </si>
  <si>
    <t>8668005109
9597388852</t>
  </si>
  <si>
    <t>CVS-GFClearance</t>
  </si>
  <si>
    <t>27.1.2022</t>
  </si>
  <si>
    <t>22.3.2022</t>
  </si>
  <si>
    <t>IR No.440</t>
  </si>
  <si>
    <t>24.3.2022</t>
  </si>
  <si>
    <t>Pipe routing discussed</t>
  </si>
  <si>
    <t>6.4.2022</t>
  </si>
  <si>
    <t>IR No.629</t>
  </si>
  <si>
    <t>Plumber</t>
  </si>
  <si>
    <t>Mr. Aravindan</t>
  </si>
  <si>
    <t>Instruction given</t>
  </si>
  <si>
    <t>Mr. Kalidas</t>
  </si>
  <si>
    <t>flexible Vacuum Hose - 5 Mtrs</t>
  </si>
  <si>
    <t>38mm Flexible Hose 5 Mtr's</t>
  </si>
  <si>
    <t>5 Mtrs</t>
  </si>
  <si>
    <t>Flexible Vacuum Hose - 10 Mtr</t>
  </si>
  <si>
    <t>Accessories Set - 2 Nos.
Flat Nozzle, Round Brush, Floor Brush</t>
  </si>
  <si>
    <t>VRH Long Bend</t>
  </si>
  <si>
    <t>Mr. Nikhil - Hawker Architects</t>
  </si>
  <si>
    <t>IR No.580</t>
  </si>
  <si>
    <t>cable check list</t>
  </si>
  <si>
    <t>IR No.578</t>
  </si>
  <si>
    <t>25.1.2022</t>
  </si>
  <si>
    <t>Vijay &amp; Sakthi</t>
  </si>
  <si>
    <t>8.2.2022</t>
  </si>
  <si>
    <t>Vijay &amp; Vivek</t>
  </si>
  <si>
    <t>Hawker Architects-Ar. Aditya</t>
  </si>
  <si>
    <t>IR No.640</t>
  </si>
  <si>
    <t>13.5.2022</t>
  </si>
  <si>
    <t>Arun &amp; Pistis</t>
  </si>
  <si>
    <t>SR No.914</t>
  </si>
  <si>
    <t>16.3.2023</t>
  </si>
  <si>
    <t>21.1.2022</t>
  </si>
  <si>
    <t>7C031A0PCA4A428</t>
  </si>
  <si>
    <t>DH-IPC-HDW1230T1P-S4</t>
  </si>
  <si>
    <t>6C01749PCAF9756</t>
  </si>
  <si>
    <t>6C01749PCAE97C2</t>
  </si>
  <si>
    <t>6J03648PAZ861F9</t>
  </si>
  <si>
    <t>Y1H2S25NSC8H</t>
  </si>
  <si>
    <t>8 Port POE</t>
  </si>
  <si>
    <t>G93148933</t>
  </si>
  <si>
    <t>DS-3E0310HP-E (10/100)</t>
  </si>
  <si>
    <t>Cat6 Jack 20 Nos.</t>
  </si>
  <si>
    <t>HDMI Cable - 3mts</t>
  </si>
  <si>
    <t>1,5 KW Relay</t>
  </si>
  <si>
    <t>Basic Motion sensor</t>
  </si>
  <si>
    <t>Dimmer Wired Control UNIT W/Radio Contr.0-10v (TOP-0110) - Nexta</t>
  </si>
  <si>
    <t>GC034</t>
  </si>
  <si>
    <t>TOP-0110</t>
  </si>
  <si>
    <t>28.4.2022</t>
  </si>
  <si>
    <t>CG035</t>
  </si>
  <si>
    <t>GC030</t>
  </si>
  <si>
    <t>GC043</t>
  </si>
  <si>
    <t>GC027</t>
  </si>
  <si>
    <t>GC036</t>
  </si>
  <si>
    <t>28.4.2022/13.5.2022</t>
  </si>
  <si>
    <t>GC037</t>
  </si>
  <si>
    <t>GC032</t>
  </si>
  <si>
    <t>GC026</t>
  </si>
  <si>
    <t>GC028</t>
  </si>
  <si>
    <t>GC029</t>
  </si>
  <si>
    <t>GC038</t>
  </si>
  <si>
    <t>Delivered./Replaced</t>
  </si>
  <si>
    <t>30.4.2022'/6.4.2023</t>
  </si>
  <si>
    <t xml:space="preserve">                     23, 2</t>
  </si>
  <si>
    <t>Automation HUB</t>
  </si>
  <si>
    <t>8 port POE Switch</t>
  </si>
  <si>
    <t>TM80121007385</t>
  </si>
  <si>
    <t>C6WHI1B21</t>
  </si>
  <si>
    <t>Speaker Cable - Kasper - 320 mts</t>
  </si>
  <si>
    <t>8.1.2022</t>
  </si>
  <si>
    <t>Sub Woofer Cable- 35 Mtrs</t>
  </si>
  <si>
    <t>Add;</t>
  </si>
  <si>
    <t>13.1.2022</t>
  </si>
  <si>
    <t>Camera Mount Metal</t>
  </si>
  <si>
    <t>PVC L Clamp Stand</t>
  </si>
  <si>
    <t>403 Big</t>
  </si>
  <si>
    <t>Wifi Router - Tenda</t>
  </si>
  <si>
    <t>E0682015126012991</t>
  </si>
  <si>
    <t>Testing</t>
  </si>
  <si>
    <t>30.4.2022/13.5.2022</t>
  </si>
  <si>
    <t>8 Port Switch (Gigabit) - D Link</t>
  </si>
  <si>
    <t>1008A 8-Port 10/100</t>
  </si>
  <si>
    <t>Cat 6 I/O - 2 Nos.</t>
  </si>
  <si>
    <t>Vivek, Kavi &amp; Sakthi</t>
  </si>
  <si>
    <t>3 MP Dahua Camera</t>
  </si>
  <si>
    <t>DHCIPCHFW1330SPS4</t>
  </si>
  <si>
    <t>NGCGS305P</t>
  </si>
  <si>
    <t>Camera Mount Indoor (Junction Metal Box 6")</t>
  </si>
  <si>
    <t>WBTDBM36</t>
  </si>
  <si>
    <t>CGKK212462063</t>
  </si>
  <si>
    <t>5.1.2022</t>
  </si>
  <si>
    <t>Mr. Arjun Subramaniam</t>
  </si>
  <si>
    <t>Dubai No.+96899214816</t>
  </si>
  <si>
    <t>13.12.2021</t>
  </si>
  <si>
    <t>IR No.592</t>
  </si>
  <si>
    <t>IR No.593</t>
  </si>
  <si>
    <t>IR No.841</t>
  </si>
  <si>
    <t>Kumaravel</t>
  </si>
  <si>
    <t>WBCOECLIP5R3FM</t>
  </si>
  <si>
    <t>6J03648PAZ2FCA9</t>
  </si>
  <si>
    <t>E9981010927000679</t>
  </si>
  <si>
    <t>Y1H2S230SC84</t>
  </si>
  <si>
    <t>Cat6 Jack-25 Nos.</t>
  </si>
  <si>
    <t>PVC Hensel Box</t>
  </si>
  <si>
    <t>17.12.2021</t>
  </si>
  <si>
    <t>Electrical Pipe + Cable Laying - 270 Nos.</t>
  </si>
  <si>
    <t>17.01.22</t>
  </si>
  <si>
    <t>Cat 6 Cable - Netfox - 305 mts</t>
  </si>
  <si>
    <t>16.12.2021</t>
  </si>
  <si>
    <t>UPS Battery</t>
  </si>
  <si>
    <t>9.2.2021</t>
  </si>
  <si>
    <t>Southern Kraft Enterprises</t>
  </si>
  <si>
    <t>IR No.513</t>
  </si>
  <si>
    <t>22.11.2021</t>
  </si>
  <si>
    <t>Wiring instruction given to electrical team</t>
  </si>
  <si>
    <t>23.11.2021</t>
  </si>
  <si>
    <t>7.4.2021</t>
  </si>
  <si>
    <t>IR No.751</t>
  </si>
  <si>
    <t>21.4.2022</t>
  </si>
  <si>
    <t>Updated drawings to be given</t>
  </si>
  <si>
    <t>26.3.2021</t>
  </si>
  <si>
    <t>Wifi Router</t>
  </si>
  <si>
    <t>Mr. Sivakumar - Beauty Wares</t>
  </si>
  <si>
    <t>25.9.2022</t>
  </si>
  <si>
    <t xml:space="preserve">Drawings Finalized </t>
  </si>
  <si>
    <t>IR No.790</t>
  </si>
  <si>
    <t>2.1.2023</t>
  </si>
  <si>
    <t>30.11.2021</t>
  </si>
  <si>
    <t>Plumbing team for CVS work</t>
  </si>
  <si>
    <t>IR No.839</t>
  </si>
  <si>
    <t>10.12.2021</t>
  </si>
  <si>
    <t>IR No.952</t>
  </si>
  <si>
    <t>18.1.2022</t>
  </si>
  <si>
    <t>28.2.2022</t>
  </si>
  <si>
    <t>18.3.2022</t>
  </si>
  <si>
    <t>IR No.684</t>
  </si>
  <si>
    <t>pipe checking</t>
  </si>
  <si>
    <t>IR No.674</t>
  </si>
  <si>
    <t>Pressure test</t>
  </si>
  <si>
    <t>Pistis, Abhishek + Homevac Karthick</t>
  </si>
  <si>
    <t>IR No.720</t>
  </si>
  <si>
    <t>Pistis + Homevac</t>
  </si>
  <si>
    <t>IR No.759</t>
  </si>
  <si>
    <t>Vaccum pan work</t>
  </si>
  <si>
    <t>IR No.768</t>
  </si>
  <si>
    <t>Delivered/Returned/Delivered</t>
  </si>
  <si>
    <t>13.8.2022/12.9.2022</t>
  </si>
  <si>
    <t>Vacuum Pan</t>
  </si>
  <si>
    <t>Flexible Vacuum Hose</t>
  </si>
  <si>
    <t>32mm - 10 mtrs with Adaptors</t>
  </si>
  <si>
    <t>32mm</t>
  </si>
  <si>
    <t>Accessories Set</t>
  </si>
  <si>
    <t>7.6.2023</t>
  </si>
  <si>
    <t>Mr. Dharani - Hitech Systems</t>
  </si>
  <si>
    <t>Thennampalayam</t>
  </si>
  <si>
    <t>IR No.574</t>
  </si>
  <si>
    <t>30.12.2021</t>
  </si>
  <si>
    <t>IR No.560</t>
  </si>
  <si>
    <t>1.1.2022</t>
  </si>
  <si>
    <t>IR No.569</t>
  </si>
  <si>
    <t>IR No.032</t>
  </si>
  <si>
    <t>IR No.615</t>
  </si>
  <si>
    <t>SR No.694</t>
  </si>
  <si>
    <t>Service call - Relay 1 No. (Serviced)</t>
  </si>
  <si>
    <t>Mr. Vishnu</t>
  </si>
  <si>
    <t>31.12.2022</t>
  </si>
  <si>
    <t>Mr. Mohanasundaram/Mr. Lingaraj</t>
  </si>
  <si>
    <t>9894236281/8220227766</t>
  </si>
  <si>
    <t>Confio</t>
  </si>
  <si>
    <t>2 Channel DP Lighting Module -</t>
  </si>
  <si>
    <t>CT-2R</t>
  </si>
  <si>
    <t>installed -  working</t>
  </si>
  <si>
    <t>4 Channel Relay - JR</t>
  </si>
  <si>
    <t>JR-4C01</t>
  </si>
  <si>
    <t>Amazon Echo Voice Integration</t>
  </si>
  <si>
    <t>HC3-00022264</t>
  </si>
  <si>
    <t>5.01.2022</t>
  </si>
  <si>
    <t>01.01.2022</t>
  </si>
  <si>
    <t>Wifi Dual Band Router (Archer C20)</t>
  </si>
  <si>
    <t>Archer C20</t>
  </si>
  <si>
    <t>7.1.2021</t>
  </si>
  <si>
    <t>Mr. Narayanan</t>
  </si>
  <si>
    <t>20.12.2021</t>
  </si>
  <si>
    <t>Mr. Anand</t>
  </si>
  <si>
    <t>DH-2108 HS-S2</t>
  </si>
  <si>
    <t>UPS - APC</t>
  </si>
  <si>
    <t>Cat 6 Cable - Netfox - 305 m</t>
  </si>
  <si>
    <t>10.12.21</t>
  </si>
  <si>
    <t>21.12.21</t>
  </si>
  <si>
    <t>Shreyas Health Care - Mr. Sanjay</t>
  </si>
  <si>
    <t>Engineer</t>
  </si>
  <si>
    <t>Mr, Vikram Ramesh</t>
  </si>
  <si>
    <t>https://goo.gl/maps/chEFDGR84BxC6PTN6</t>
  </si>
  <si>
    <t>IR No601</t>
  </si>
  <si>
    <t>IR No.529</t>
  </si>
  <si>
    <t>IR No.612</t>
  </si>
  <si>
    <t>IR No.595</t>
  </si>
  <si>
    <t>2.3.2022</t>
  </si>
  <si>
    <t>Mr. Mani</t>
  </si>
  <si>
    <t>IR No.616</t>
  </si>
  <si>
    <t>5.3.2022</t>
  </si>
  <si>
    <t>IR No.633</t>
  </si>
  <si>
    <t>SR No.769</t>
  </si>
  <si>
    <t>SR No.912</t>
  </si>
  <si>
    <t>13.3.2023</t>
  </si>
  <si>
    <t>(HDMI splitter taken for service)</t>
  </si>
  <si>
    <t>SR No.920</t>
  </si>
  <si>
    <t>28.3.2023</t>
  </si>
  <si>
    <t>(HDMI Splitter)</t>
  </si>
  <si>
    <t>7C031A0PCAD3D67</t>
  </si>
  <si>
    <t>8.2.2.2022</t>
  </si>
  <si>
    <t>IR No.698, 529</t>
  </si>
  <si>
    <t>Proposal given for WBOX 5 MP Dome Camera</t>
  </si>
  <si>
    <t>7C031A0PCAF7942</t>
  </si>
  <si>
    <t>6C01749PCADB37B</t>
  </si>
  <si>
    <t>7C031A0PCAEB51F</t>
  </si>
  <si>
    <t>6C01749PCA5FA0A</t>
  </si>
  <si>
    <t>7C031A0PCAE950E</t>
  </si>
  <si>
    <t>6C01749PCA04B1D</t>
  </si>
  <si>
    <t>6C01749PCABAABE</t>
  </si>
  <si>
    <t>6CO1749PCA9D7DE</t>
  </si>
  <si>
    <t>7C031A0PCAB2505</t>
  </si>
  <si>
    <t>6C01749PCA7707A</t>
  </si>
  <si>
    <t>7C031A0PCAD9D76</t>
  </si>
  <si>
    <t>7C031A0PCAF8D68</t>
  </si>
  <si>
    <t>6C01749PCA434FF</t>
  </si>
  <si>
    <t>6C01749PCA586E6</t>
  </si>
  <si>
    <t>7C031A0PCADBA82</t>
  </si>
  <si>
    <t>DS-3E0518P-E</t>
  </si>
  <si>
    <t>25.2.2022</t>
  </si>
  <si>
    <t>Y1H2S23NSC8H</t>
  </si>
  <si>
    <t>Dhaua</t>
  </si>
  <si>
    <t>7J0ACF7PCA2B5D0</t>
  </si>
  <si>
    <t>DH-NVR423324KS2-L</t>
  </si>
  <si>
    <t>22112X9000757</t>
  </si>
  <si>
    <t>,221C6R2000431</t>
  </si>
  <si>
    <t>14.3.2022</t>
  </si>
  <si>
    <t>221C6R2000432</t>
  </si>
  <si>
    <t>One touch</t>
  </si>
  <si>
    <t>IP Phone (SIP One Touch)</t>
  </si>
  <si>
    <t>OTP-IP-R50P</t>
  </si>
  <si>
    <t>24 Port Easy Smart Managed Gigabit Switch</t>
  </si>
  <si>
    <t>24 Port Patch Panel CAT 6 (Fully Loaded)</t>
  </si>
  <si>
    <t>CAT6 PAT PAN-SYS</t>
  </si>
  <si>
    <t>Cat 6 Jack - 40 Nos.</t>
  </si>
  <si>
    <t>CAT</t>
  </si>
  <si>
    <t>D Link</t>
  </si>
  <si>
    <t>6 U Rack (Loaded) - D Link</t>
  </si>
  <si>
    <t>Additional-Sakthi - IR No.529</t>
  </si>
  <si>
    <t>6C01749PCA515F0</t>
  </si>
  <si>
    <t>15.02.2022</t>
  </si>
  <si>
    <t>7J0B891PCACDC12</t>
  </si>
  <si>
    <t>7J0B891PCACE079</t>
  </si>
  <si>
    <t>7J0B891PCACDBB1</t>
  </si>
  <si>
    <t>7J0B891PCACE24B</t>
  </si>
  <si>
    <t>7J0B891PCACE04C</t>
  </si>
  <si>
    <t>Camera stand (2ft to 3ft) - 1 No.</t>
  </si>
  <si>
    <t>Water Proof Box 4x4</t>
  </si>
  <si>
    <t>Metal Mount - 5 Nos.</t>
  </si>
  <si>
    <t>4 Port HDMI Splitter</t>
  </si>
  <si>
    <t>4 PORT</t>
  </si>
  <si>
    <t>USB Extender - 30 mts</t>
  </si>
  <si>
    <t>Patch Cord 1 mtr</t>
  </si>
  <si>
    <t>26.2.2022</t>
  </si>
  <si>
    <t>Sakthi - IR No.595 dt.2.3.22</t>
  </si>
  <si>
    <t xml:space="preserve">8 Port POE </t>
  </si>
  <si>
    <t>Mrs. Suganthi</t>
  </si>
  <si>
    <t>Mr. Loguakilan</t>
  </si>
  <si>
    <r>
      <rPr>
        <rFont val="Arial"/>
        <color theme="1"/>
      </rPr>
      <t xml:space="preserve">8667716176/ </t>
    </r>
    <r>
      <rPr>
        <rFont val="Arial"/>
        <b/>
        <color theme="1"/>
      </rPr>
      <t>8883536666</t>
    </r>
  </si>
  <si>
    <t>Home</t>
  </si>
  <si>
    <t>16.11.2021</t>
  </si>
  <si>
    <t>IR No.639</t>
  </si>
  <si>
    <t>Cable check list /Installation</t>
  </si>
  <si>
    <t>2 MP Bullet IP Camera (3021GO)</t>
  </si>
  <si>
    <t>L34257472</t>
  </si>
  <si>
    <t>DS-2CD3021G0-I 4MM</t>
  </si>
  <si>
    <t>L34257478</t>
  </si>
  <si>
    <t>,L34257474</t>
  </si>
  <si>
    <t>L34257463</t>
  </si>
  <si>
    <t>,L34257479,</t>
  </si>
  <si>
    <t>L34257469</t>
  </si>
  <si>
    <t>,L34257439</t>
  </si>
  <si>
    <t>,L34257468</t>
  </si>
  <si>
    <t>L34257473</t>
  </si>
  <si>
    <t>L3425746</t>
  </si>
  <si>
    <t>L34257477</t>
  </si>
  <si>
    <t>22240U6000037</t>
  </si>
  <si>
    <t>NGCGS116LP</t>
  </si>
  <si>
    <t>WXV2AB219H4J</t>
  </si>
  <si>
    <t>L15034266</t>
  </si>
  <si>
    <t>Q18635439</t>
  </si>
  <si>
    <t>G62583569</t>
  </si>
  <si>
    <t>Cat 6 Cable -2 Nos.</t>
  </si>
  <si>
    <t xml:space="preserve">Access Point </t>
  </si>
  <si>
    <t>Outdoor camera mount - 3 nos.</t>
  </si>
  <si>
    <t>HDMI cable - 3 mts</t>
  </si>
  <si>
    <t>Camera Mount Metal-3 Nos.</t>
  </si>
  <si>
    <t>Cat 6 Jack - Netfox - 40Nos.</t>
  </si>
  <si>
    <t>L34257460</t>
  </si>
  <si>
    <t>10.5.2023</t>
  </si>
  <si>
    <t>2 MP Dome IP Camera (3121G0)</t>
  </si>
  <si>
    <t>L27295021</t>
  </si>
  <si>
    <t>DS-2CD3121G0-I</t>
  </si>
  <si>
    <t>4 Module Plate (4X6 Wood Sheet) - 3 Nos.</t>
  </si>
  <si>
    <t>PVC (Hensel) Box - 6 Nos.</t>
  </si>
  <si>
    <t>Logistic charges</t>
  </si>
  <si>
    <t>Mrs. Sasikala Ganeshan</t>
  </si>
  <si>
    <t>Home (Palladam)</t>
  </si>
  <si>
    <t>IR No.553</t>
  </si>
  <si>
    <t>22.10.2021</t>
  </si>
  <si>
    <t>https://www.google.com/maps/place/10%C2%B057'50.7%22N+77%C2%B019'19.4%22E/@10.9640799,77.3198557,17z/data=!3m1!4b1!4m5!3m4!1s0x0:0x85ad825a730cab8!8m2!3d10.9640799!4d77.3220444?hl=en</t>
  </si>
  <si>
    <t>IR No.630</t>
  </si>
  <si>
    <t>IR No.754</t>
  </si>
  <si>
    <t>2.9.2022</t>
  </si>
  <si>
    <t>Mr.Prasath</t>
  </si>
  <si>
    <t>IR No.713</t>
  </si>
  <si>
    <t>Mr. Periyasamy</t>
  </si>
  <si>
    <t>IR No.723</t>
  </si>
  <si>
    <t>29.9.2022</t>
  </si>
  <si>
    <t>IR No.842</t>
  </si>
  <si>
    <t>18.2.2023</t>
  </si>
  <si>
    <t>IR No.932</t>
  </si>
  <si>
    <t>CAble check list</t>
  </si>
  <si>
    <t>IR No,.953</t>
  </si>
  <si>
    <t>10.6.2023</t>
  </si>
  <si>
    <t>28.6.2023</t>
  </si>
  <si>
    <t>IR No.983</t>
  </si>
  <si>
    <t>IR No.1007</t>
  </si>
  <si>
    <t>21.7.2023</t>
  </si>
  <si>
    <t>site viisit for Automation and SS</t>
  </si>
  <si>
    <t>4 MP Bullet IP Camera Colour - (3047G0E)</t>
  </si>
  <si>
    <t>AA0253715</t>
  </si>
  <si>
    <t>AA0253885</t>
  </si>
  <si>
    <t>AA0253317</t>
  </si>
  <si>
    <t>AA0253802</t>
  </si>
  <si>
    <t>AA0253778</t>
  </si>
  <si>
    <t>AA0253836</t>
  </si>
  <si>
    <t>AA0253876</t>
  </si>
  <si>
    <t>AA0253519</t>
  </si>
  <si>
    <t>AA0253375</t>
  </si>
  <si>
    <t>AA0253527</t>
  </si>
  <si>
    <t>AA0253425</t>
  </si>
  <si>
    <t>IR No.903</t>
  </si>
  <si>
    <t>AA0253767</t>
  </si>
  <si>
    <t>L48803088</t>
  </si>
  <si>
    <t>AA253354</t>
  </si>
  <si>
    <t>AA0253523</t>
  </si>
  <si>
    <t>AA0253801</t>
  </si>
  <si>
    <t>AA0253467</t>
  </si>
  <si>
    <t>,AA0253378</t>
  </si>
  <si>
    <t>4 MP Dome IP Camera (1347G0E</t>
  </si>
  <si>
    <t>K91546028</t>
  </si>
  <si>
    <t>DS-2CD1347GO-LU 4MM</t>
  </si>
  <si>
    <t>L53744473</t>
  </si>
  <si>
    <t>22240U6000552</t>
  </si>
  <si>
    <t>82HOA04KFWCG</t>
  </si>
  <si>
    <t>Cat 6 Jack-40 Nos.</t>
  </si>
  <si>
    <t>Glass Break Sensor Wireless (Vibration Sensor)</t>
  </si>
  <si>
    <t>EV-Dw4927</t>
  </si>
  <si>
    <t>22262B4002383</t>
  </si>
  <si>
    <t>L15046369</t>
  </si>
  <si>
    <t>Q18460221</t>
  </si>
  <si>
    <t>L08573527</t>
  </si>
  <si>
    <t>GM1112</t>
  </si>
  <si>
    <t>1.7.2023</t>
  </si>
  <si>
    <t>Mr. Gokul</t>
  </si>
  <si>
    <t>Home, Madurai</t>
  </si>
  <si>
    <t>https://maps.app.goo.gl/YFfoVSmXVapuiXYi8</t>
  </si>
  <si>
    <t>IR No.567</t>
  </si>
  <si>
    <t xml:space="preserve">                             </t>
  </si>
  <si>
    <t>Mr. Kasi</t>
  </si>
  <si>
    <t>GS108LP</t>
  </si>
  <si>
    <t>Cat 6 Jack - 25Nos.</t>
  </si>
  <si>
    <t>HDMI Data Cable</t>
  </si>
  <si>
    <t>Aura 5 Series Controller</t>
  </si>
  <si>
    <t>AU-A5</t>
  </si>
  <si>
    <t>Wiring Pending</t>
  </si>
  <si>
    <t>29.3.2022</t>
  </si>
  <si>
    <t>EAP246</t>
  </si>
  <si>
    <t>6 Core Shielded Cable - Manidhari</t>
  </si>
  <si>
    <t>15.11.2021</t>
  </si>
  <si>
    <t>Yale Lock : S.No: L3FBC09RQK Yale Connect: S. No: C5WBJ002AH</t>
  </si>
  <si>
    <t>Yale DDL Accessories - Yale Deadbolt Lockset</t>
  </si>
  <si>
    <t>8111D-AG</t>
  </si>
  <si>
    <t>Mr. Shankit Bafna</t>
  </si>
  <si>
    <t>Visit No.</t>
  </si>
  <si>
    <t>IR No</t>
  </si>
  <si>
    <t>Mr.Anku</t>
  </si>
  <si>
    <t>IR,No.717</t>
  </si>
  <si>
    <t>18.6.22</t>
  </si>
  <si>
    <t>Draft BOM</t>
  </si>
  <si>
    <t>IR No.820</t>
  </si>
  <si>
    <t>SR No.947</t>
  </si>
  <si>
    <t>Relay not working</t>
  </si>
  <si>
    <t>13.8.22</t>
  </si>
  <si>
    <t>IRNo.831</t>
  </si>
  <si>
    <t>10.2.2023</t>
  </si>
  <si>
    <t>SR No.918</t>
  </si>
  <si>
    <t>Replaced Dimmer relay 2 Nos.</t>
  </si>
  <si>
    <t>IR No.676</t>
  </si>
  <si>
    <t>3.10.22</t>
  </si>
  <si>
    <t>Pistis &amp; Ashok</t>
  </si>
  <si>
    <t>installation Aeon switch</t>
  </si>
  <si>
    <t>Mr.Ankur</t>
  </si>
  <si>
    <t>IR No.677</t>
  </si>
  <si>
    <t>6.10.22</t>
  </si>
  <si>
    <t>IR No.853</t>
  </si>
  <si>
    <t>23.2.2023</t>
  </si>
  <si>
    <t>IR No.937</t>
  </si>
  <si>
    <t>IR No.812</t>
  </si>
  <si>
    <t>19.1.23</t>
  </si>
  <si>
    <t>SR No.875</t>
  </si>
  <si>
    <t>Mr. Anil Kumar</t>
  </si>
  <si>
    <t>20.1.23</t>
  </si>
  <si>
    <t>IR No.871</t>
  </si>
  <si>
    <t>SR No.885</t>
  </si>
  <si>
    <t>IR No.836</t>
  </si>
  <si>
    <t>24.1.23</t>
  </si>
  <si>
    <t>IR No.882</t>
  </si>
  <si>
    <t>SR No.891</t>
  </si>
  <si>
    <t>25.5.2023</t>
  </si>
  <si>
    <t>IR No.834</t>
  </si>
  <si>
    <t>29.1.2023</t>
  </si>
  <si>
    <t>SR No.909</t>
  </si>
  <si>
    <t>IR No.824</t>
  </si>
  <si>
    <t>SR No.931</t>
  </si>
  <si>
    <t xml:space="preserve">                                                                                                                                                             </t>
  </si>
  <si>
    <t>IR No.825</t>
  </si>
  <si>
    <t>IR No.886</t>
  </si>
  <si>
    <t>SR No.932</t>
  </si>
  <si>
    <t>IR No.826</t>
  </si>
  <si>
    <t>IR No.669</t>
  </si>
  <si>
    <t>SR No.969</t>
  </si>
  <si>
    <t>27.3.2023</t>
  </si>
  <si>
    <t>SR No.973</t>
  </si>
  <si>
    <t>SR No.1087</t>
  </si>
  <si>
    <t>SR No.991</t>
  </si>
  <si>
    <t>15.9.2023</t>
  </si>
  <si>
    <t>SR Mo.1235</t>
  </si>
  <si>
    <t>Serviced material - Aeon Switch -1 No. (installed)
Relay -1 No. (installed)</t>
  </si>
  <si>
    <t>SR No.1038</t>
  </si>
  <si>
    <t>14.11.2023</t>
  </si>
  <si>
    <t>SR No.1083</t>
  </si>
  <si>
    <t>3.10.2022</t>
  </si>
  <si>
    <t>SR No.1090</t>
  </si>
  <si>
    <t>3.4.2024 &amp; 4.4.2024</t>
  </si>
  <si>
    <t>SR No.1146</t>
  </si>
  <si>
    <t>24.1.2023</t>
  </si>
  <si>
    <t>3.1.2023</t>
  </si>
  <si>
    <t>3.1.2023/14.3.2023</t>
  </si>
  <si>
    <t>937402,</t>
  </si>
  <si>
    <t>20.1.2023</t>
  </si>
  <si>
    <t>IR No.813</t>
  </si>
  <si>
    <t>FGD212</t>
  </si>
  <si>
    <t>6.10.2022</t>
  </si>
  <si>
    <t xml:space="preserve">Roller Shutter(Curtain Controller) </t>
  </si>
  <si>
    <t>242423,</t>
  </si>
  <si>
    <t>AO1012233001007,</t>
  </si>
  <si>
    <t>O1012233001002</t>
  </si>
  <si>
    <t>AO1012233001017</t>
  </si>
  <si>
    <t>AO1012233001012,</t>
  </si>
  <si>
    <t>AO1012233001013</t>
  </si>
  <si>
    <t>AO1012233001020</t>
  </si>
  <si>
    <t>im</t>
  </si>
  <si>
    <t>AO1012233001000</t>
  </si>
  <si>
    <t>AO1012233001011</t>
  </si>
  <si>
    <t>HC3-0027667</t>
  </si>
  <si>
    <t>HC3-00027677</t>
  </si>
  <si>
    <t>283B9611045D</t>
  </si>
  <si>
    <t>3.1.2023/29.1.2023</t>
  </si>
  <si>
    <t>NTC - 10D/20 - 15 Nos.</t>
  </si>
  <si>
    <t>NTC - 10D/20 - 23 Nos.</t>
  </si>
  <si>
    <t>2 Channel DP Lighting Module - Confio (Double switch replaced)</t>
  </si>
  <si>
    <t>Mr.Ramprakash</t>
  </si>
  <si>
    <t>Visit No</t>
  </si>
  <si>
    <t>https://www.google.com/maps/place/10%C2%B059'16.3%22N+76%C2%B059'12.8%22E/@10.9957179,77.0237631,17z/data=!4m5!3m4!1s0x0:0x1d555abbd16e0e17!8m2!3d10.987861!4d76.9868988?hl=en</t>
  </si>
  <si>
    <t>Pipe laying instruction</t>
  </si>
  <si>
    <t>IR No.933</t>
  </si>
  <si>
    <t>28.2.2024</t>
  </si>
  <si>
    <t>Cable checking/installation</t>
  </si>
  <si>
    <t>Warp - Ms. Keerthana</t>
  </si>
  <si>
    <t>IR No.929</t>
  </si>
  <si>
    <t>IR No.1162</t>
  </si>
  <si>
    <t>Mr. Siva</t>
  </si>
  <si>
    <t>IR No.894</t>
  </si>
  <si>
    <t>IR No.1174</t>
  </si>
  <si>
    <t>Mr.Nelsan</t>
  </si>
  <si>
    <t>Discussion iwth client and electrician</t>
  </si>
  <si>
    <t>IR No.1175</t>
  </si>
  <si>
    <t>Sakthi &amp; Kumaraguru , Asok</t>
  </si>
  <si>
    <t>IR No.1015</t>
  </si>
  <si>
    <t>Control room cabin measurement</t>
  </si>
  <si>
    <t>IR No.1012</t>
  </si>
  <si>
    <t>8.8.2023</t>
  </si>
  <si>
    <t>SR No.1168</t>
  </si>
  <si>
    <t>8.9.2023</t>
  </si>
  <si>
    <t>Security system sensor count</t>
  </si>
  <si>
    <t>IR No.1043</t>
  </si>
  <si>
    <t>23.9.2023</t>
  </si>
  <si>
    <t>Site Visit</t>
  </si>
  <si>
    <t>IR No.1072</t>
  </si>
  <si>
    <t>5.11.2023</t>
  </si>
  <si>
    <t>Installation-Door sensor</t>
  </si>
  <si>
    <t>IR No.1065</t>
  </si>
  <si>
    <t>J02938815</t>
  </si>
  <si>
    <t>JO2938816</t>
  </si>
  <si>
    <t>J02938810,</t>
  </si>
  <si>
    <t>J02940224</t>
  </si>
  <si>
    <t>J02940215</t>
  </si>
  <si>
    <t>J08262400</t>
  </si>
  <si>
    <t>J02940214</t>
  </si>
  <si>
    <t>22361E9001654</t>
  </si>
  <si>
    <t>Y1P3S81ZSC8H</t>
  </si>
  <si>
    <t>DWU120</t>
  </si>
  <si>
    <t>Control Panel Hybrid
Battery, Power supply, built-in</t>
  </si>
  <si>
    <t>Wireless Keypad</t>
  </si>
  <si>
    <t>IP Module (Wifi Module)</t>
  </si>
  <si>
    <t>2723470610,</t>
  </si>
  <si>
    <t>S10002585</t>
  </si>
  <si>
    <t xml:space="preserve"> External Wired Expander</t>
  </si>
  <si>
    <t>Siren</t>
  </si>
  <si>
    <t>AB7088499</t>
  </si>
  <si>
    <t>VDP Indoor Monito</t>
  </si>
  <si>
    <t>Q27779245</t>
  </si>
  <si>
    <t>Q27779740</t>
  </si>
  <si>
    <t>22342P3000583</t>
  </si>
  <si>
    <t>22342P3000711</t>
  </si>
  <si>
    <t>22342P3000728,</t>
  </si>
  <si>
    <t>22342P3000581</t>
  </si>
  <si>
    <t>,223B111000494</t>
  </si>
  <si>
    <t xml:space="preserve">1ft stand </t>
  </si>
  <si>
    <t>2.3.224</t>
  </si>
  <si>
    <t>3m dummy sheet</t>
  </si>
  <si>
    <t>PVC Box</t>
  </si>
  <si>
    <t>J02938811</t>
  </si>
  <si>
    <t>J02938799</t>
  </si>
  <si>
    <t>J02938792</t>
  </si>
  <si>
    <t>J02940218</t>
  </si>
  <si>
    <t>02940230,</t>
  </si>
  <si>
    <t>J35715662</t>
  </si>
  <si>
    <t>Cat 6 Jack - Netfox-30 Nos</t>
  </si>
  <si>
    <t>Villa 5 KRC Mr. Vadivel</t>
  </si>
  <si>
    <t>90033 66666</t>
  </si>
  <si>
    <t>SR No.</t>
  </si>
  <si>
    <t>IR No.649</t>
  </si>
  <si>
    <t>21.5.2022</t>
  </si>
  <si>
    <t>Cable Checking</t>
  </si>
  <si>
    <t>Sakthi/Pistis</t>
  </si>
  <si>
    <t>Site visit for measurement</t>
  </si>
  <si>
    <t>IR No.707</t>
  </si>
  <si>
    <t>Vivek /Sakthi</t>
  </si>
  <si>
    <t>IR No.895</t>
  </si>
  <si>
    <t>IR No.709</t>
  </si>
  <si>
    <t>2.6.2022</t>
  </si>
  <si>
    <t>Mr. Satish -Webe architect</t>
  </si>
  <si>
    <t>15.6.2022</t>
  </si>
  <si>
    <t>IR No.900</t>
  </si>
  <si>
    <r>
      <rPr>
        <rFont val="Arial"/>
        <color theme="1"/>
      </rPr>
      <t>Mr. Senthil/</t>
    </r>
    <r>
      <rPr>
        <rFont val="Arial"/>
        <b/>
        <color theme="1"/>
      </rPr>
      <t>Ar. Kannan</t>
    </r>
  </si>
  <si>
    <t>IR No.730</t>
  </si>
  <si>
    <t xml:space="preserve">Security system </t>
  </si>
  <si>
    <t>IR No.920</t>
  </si>
  <si>
    <t>IR No.934</t>
  </si>
  <si>
    <t>SR No.698</t>
  </si>
  <si>
    <t>VDP issue</t>
  </si>
  <si>
    <t>SR No.929</t>
  </si>
  <si>
    <t>GF &amp; FF curtain not working</t>
  </si>
  <si>
    <t>IR No.1002</t>
  </si>
  <si>
    <t>SR No.930</t>
  </si>
  <si>
    <t>Hub replaced</t>
  </si>
  <si>
    <t>SR No.1000</t>
  </si>
  <si>
    <t>SR No.943</t>
  </si>
  <si>
    <t>20.7.223</t>
  </si>
  <si>
    <t>Curtain total set refixed</t>
  </si>
  <si>
    <t>SR No.1093</t>
  </si>
  <si>
    <t>1.12.2023</t>
  </si>
  <si>
    <t>SR No.993</t>
  </si>
  <si>
    <t>Sensor not working</t>
  </si>
  <si>
    <t>SR No.1096</t>
  </si>
  <si>
    <t>7.12.2023</t>
  </si>
  <si>
    <t>1 No. Access point installed</t>
  </si>
  <si>
    <t>SR No.1143</t>
  </si>
  <si>
    <t>J65354580</t>
  </si>
  <si>
    <t>IR No.707,720</t>
  </si>
  <si>
    <t>J65354572</t>
  </si>
  <si>
    <t>J65354393</t>
  </si>
  <si>
    <t>J65354466</t>
  </si>
  <si>
    <t>J65354589</t>
  </si>
  <si>
    <t>J65354395</t>
  </si>
  <si>
    <t>J65354591</t>
  </si>
  <si>
    <t>J65354405</t>
  </si>
  <si>
    <t>J65354416</t>
  </si>
  <si>
    <t>16 channel NVR (K2) -</t>
  </si>
  <si>
    <t>J27217590</t>
  </si>
  <si>
    <t>221C158000381</t>
  </si>
  <si>
    <t>Y1H2S2F1SC8H</t>
  </si>
  <si>
    <t>Hikvsion</t>
  </si>
  <si>
    <t>G63969550</t>
  </si>
  <si>
    <t>17.5.2022</t>
  </si>
  <si>
    <t>IR No.649,720</t>
  </si>
  <si>
    <t>Q09174360</t>
  </si>
  <si>
    <t>G61802840</t>
  </si>
  <si>
    <t>17,5,2022</t>
  </si>
  <si>
    <t>221C6R2002653</t>
  </si>
  <si>
    <t>221C6R2002659</t>
  </si>
  <si>
    <t>IR No.730,738</t>
  </si>
  <si>
    <t>Siren 20 Watts (Hooter)</t>
  </si>
  <si>
    <t>SD-20W</t>
  </si>
  <si>
    <t>Camera Mount Out door (Junction Metal Box 4")</t>
  </si>
  <si>
    <t>WBTJBM40</t>
  </si>
  <si>
    <t>25.5.2022</t>
  </si>
  <si>
    <t>1.6.2022</t>
  </si>
  <si>
    <t>Delilvered</t>
  </si>
  <si>
    <t>S126737B,S2A6737B</t>
  </si>
  <si>
    <t>WS4920</t>
  </si>
  <si>
    <t>019a885c88b37417</t>
  </si>
  <si>
    <t>IR No.899</t>
  </si>
  <si>
    <t>3F6C44BC6315B30A</t>
  </si>
  <si>
    <t>4318D779C25A523E</t>
  </si>
  <si>
    <t>3D60D16F17671E4B</t>
  </si>
  <si>
    <t>A41F4CA5EC9409B7</t>
  </si>
  <si>
    <t>IR Controller E</t>
  </si>
  <si>
    <t>9ED55BF342DODB85</t>
  </si>
  <si>
    <t>EGIR01N</t>
  </si>
  <si>
    <t>Delivered/Retirmed</t>
  </si>
  <si>
    <t>8.4.2023/15.5.2023</t>
  </si>
  <si>
    <t>78204F34CF59FB0B</t>
  </si>
  <si>
    <t>E10DAD44103EC385</t>
  </si>
  <si>
    <t>EG</t>
  </si>
  <si>
    <t>,ED901068B92EFB71</t>
  </si>
  <si>
    <t>,9AB4B1A4D004169E</t>
  </si>
  <si>
    <t>26296511B4513B50</t>
  </si>
  <si>
    <t>Radio</t>
  </si>
  <si>
    <t>D021132K115738</t>
  </si>
  <si>
    <t>D021132K115753</t>
  </si>
  <si>
    <t>D021132K115734</t>
  </si>
  <si>
    <t>D021132K115739</t>
  </si>
  <si>
    <t>Curtain Track 1 Feet</t>
  </si>
  <si>
    <t>18 Mtrs,4 pec</t>
  </si>
  <si>
    <t>B356334B589704DC</t>
  </si>
  <si>
    <t>BA69985BDC944383</t>
  </si>
  <si>
    <t>22261U4000485</t>
  </si>
  <si>
    <t>Cat 6 Cable - Netfox- 10m</t>
  </si>
  <si>
    <t>Nefox</t>
  </si>
  <si>
    <t>Cat 6 I/O - Netfox</t>
  </si>
  <si>
    <t>NF-KSJ6</t>
  </si>
  <si>
    <t>Agni Steels - Mr. Thangavel</t>
  </si>
  <si>
    <t>Mr. Elango</t>
  </si>
  <si>
    <t>Farm House</t>
  </si>
  <si>
    <t>16.11.21</t>
  </si>
  <si>
    <t>SR  No.1126</t>
  </si>
  <si>
    <t>kugalur, Gobichettipalayam</t>
  </si>
  <si>
    <t>IR No.571</t>
  </si>
  <si>
    <t>IR No.573</t>
  </si>
  <si>
    <t>24.12.2021</t>
  </si>
  <si>
    <t>IR No.671</t>
  </si>
  <si>
    <t>Mr.Nandhakumar</t>
  </si>
  <si>
    <t>IRNo.688</t>
  </si>
  <si>
    <t>14.12.2022</t>
  </si>
  <si>
    <t>Sakthi &amp;Pistis</t>
  </si>
  <si>
    <t>IR No.689</t>
  </si>
  <si>
    <t>15.12.2022</t>
  </si>
  <si>
    <t>IR No.783</t>
  </si>
  <si>
    <t>20.12.2022</t>
  </si>
  <si>
    <t>IR No.1120</t>
  </si>
  <si>
    <t>12.1.2024</t>
  </si>
  <si>
    <t>Rework</t>
  </si>
  <si>
    <t>IR No.1125</t>
  </si>
  <si>
    <t>24.1.2024</t>
  </si>
  <si>
    <t>IR No.1126</t>
  </si>
  <si>
    <t>27.1.2024</t>
  </si>
  <si>
    <t>Rework completed</t>
  </si>
  <si>
    <t>IR No.573,756</t>
  </si>
  <si>
    <t>IR No.573,671</t>
  </si>
  <si>
    <t>F56651102</t>
  </si>
  <si>
    <t>DS-7616N1-Q1</t>
  </si>
  <si>
    <t>22112X9000642</t>
  </si>
  <si>
    <t>Cat 6 Jack - 30 Nos</t>
  </si>
  <si>
    <t>2 Channel DP Lighting Module - Confio</t>
  </si>
  <si>
    <t>18.12.2021</t>
  </si>
  <si>
    <t>1312210021,</t>
  </si>
  <si>
    <t>22.11.2022,15.12.2022</t>
  </si>
  <si>
    <t>19.11.2022</t>
  </si>
  <si>
    <t>242416;</t>
  </si>
  <si>
    <t>HC300020338</t>
  </si>
  <si>
    <t>Cat 6 Jack - Netfoxv-25 nos</t>
  </si>
  <si>
    <t>NTC - 10D/20 - 9 Nos.</t>
  </si>
  <si>
    <t>3 Module Plate (4x4G Wood Sheet) - 10 Nos.</t>
  </si>
  <si>
    <t>Patch Cable - 5mtr</t>
  </si>
  <si>
    <t>Accessories
leg-100( 1 Back)</t>
  </si>
  <si>
    <t>Daksha Properties</t>
  </si>
  <si>
    <t>Mr.Mani</t>
  </si>
  <si>
    <t>Mrs. Saranaya Mani</t>
  </si>
  <si>
    <t>99523 22122</t>
  </si>
  <si>
    <t>IR No.662</t>
  </si>
  <si>
    <t>IR No.638</t>
  </si>
  <si>
    <t>Vivek &amp;Sakthi</t>
  </si>
  <si>
    <t>IR No.559</t>
  </si>
  <si>
    <t>11.5.2022</t>
  </si>
  <si>
    <t>IR No.606</t>
  </si>
  <si>
    <t>SR No.613</t>
  </si>
  <si>
    <t>28.5.2022</t>
  </si>
  <si>
    <t>IR No.607</t>
  </si>
  <si>
    <t>24.2.2022</t>
  </si>
  <si>
    <t>Prework completed</t>
  </si>
  <si>
    <t>SR No.675</t>
  </si>
  <si>
    <t>9.6.2022</t>
  </si>
  <si>
    <t>Mr. Stalin</t>
  </si>
  <si>
    <t>13.4.2022</t>
  </si>
  <si>
    <t>SR No.693</t>
  </si>
  <si>
    <t>SR No.873</t>
  </si>
  <si>
    <t>IR No.627</t>
  </si>
  <si>
    <t>16.4.2022</t>
  </si>
  <si>
    <t>IR No.635</t>
  </si>
  <si>
    <t>IR No.636</t>
  </si>
  <si>
    <t>23.4.2022</t>
  </si>
  <si>
    <t>IR No.665</t>
  </si>
  <si>
    <t>26.4.2022</t>
  </si>
  <si>
    <t>12.4.2022</t>
  </si>
  <si>
    <t>IR No.559,627</t>
  </si>
  <si>
    <t>IR No.559,635</t>
  </si>
  <si>
    <t>7E08CA9PCA57144</t>
  </si>
  <si>
    <t>IR No.559,633, 635</t>
  </si>
  <si>
    <t>22C0U5000525</t>
  </si>
  <si>
    <t>IR No.559,633</t>
  </si>
  <si>
    <t>Y1H2S2EISC8H</t>
  </si>
  <si>
    <t>Cat 6 Jack-50 Nos.</t>
  </si>
  <si>
    <t>HDMI Cable</t>
  </si>
  <si>
    <t>4 Button + Fan Touch Switch
4 Switch Circuits Control and 1 Fan Control. Fits in 4 Module Gang Box.</t>
  </si>
  <si>
    <t>JR4S1F</t>
  </si>
  <si>
    <t>4 Button Touch Switch
4 Switch Circuits Control. Fits in 2 Module Gang Box.</t>
  </si>
  <si>
    <t>JR4S</t>
  </si>
  <si>
    <t>Home Center 2</t>
  </si>
  <si>
    <t>FGHC2</t>
  </si>
  <si>
    <t>Neo</t>
  </si>
  <si>
    <t>Neo - Control Panel 64 Zone (HS2064E)</t>
  </si>
  <si>
    <t>HS2064E</t>
  </si>
  <si>
    <t>22.4.2022/28.5.2022</t>
  </si>
  <si>
    <t>Neo - Cabinet</t>
  </si>
  <si>
    <t>5000C3</t>
  </si>
  <si>
    <t>50167C44</t>
  </si>
  <si>
    <t>22.4.2022</t>
  </si>
  <si>
    <t>DSC - Power Series NEO Internet Comm (IP Module)</t>
  </si>
  <si>
    <t>21121703560611500C</t>
  </si>
  <si>
    <t xml:space="preserve">Siren </t>
  </si>
  <si>
    <t>SD30W</t>
  </si>
  <si>
    <t>12v-7amps</t>
  </si>
  <si>
    <t>DSC - PG Wireless Repeater</t>
  </si>
  <si>
    <t>Bas</t>
  </si>
  <si>
    <t>22.4.2022/25.4.2022</t>
  </si>
  <si>
    <t>Bas - Indoor Monitor</t>
  </si>
  <si>
    <t>202108280M/S6/0128</t>
  </si>
  <si>
    <t>Q09174372</t>
  </si>
  <si>
    <t>G639669647</t>
  </si>
  <si>
    <t>9D0B154FF8DC4CF7</t>
  </si>
  <si>
    <t>0EF1DB16C2ABB510</t>
  </si>
  <si>
    <t>C361A67C0055816E</t>
  </si>
  <si>
    <t>CF3CE5D0F26F11E0</t>
  </si>
  <si>
    <t>BDB26689F16BDF46</t>
  </si>
  <si>
    <t>E6685BDF46CB7459</t>
  </si>
  <si>
    <t>C1D0DBCB10B84F7E</t>
  </si>
  <si>
    <t>70605AC93D00F06E</t>
  </si>
  <si>
    <t>9ADB15801E964549</t>
  </si>
  <si>
    <t>B52FDF2DB7D3824B</t>
  </si>
  <si>
    <t>221C6R2002568</t>
  </si>
  <si>
    <t>221CR2002564</t>
  </si>
  <si>
    <t>221C62002570</t>
  </si>
  <si>
    <t>221C6R2002562</t>
  </si>
  <si>
    <t>Camera Mount Metal -11 Nos.</t>
  </si>
  <si>
    <t>221C6R2002751</t>
  </si>
  <si>
    <t>221C6R2002566</t>
  </si>
  <si>
    <t>;221C6R2002565</t>
  </si>
  <si>
    <t>22.4.2022/13.5.2022</t>
  </si>
  <si>
    <t>Patch Card 1 Mtr - 10 Nos.</t>
  </si>
  <si>
    <t>16A</t>
  </si>
  <si>
    <t>Cat 6 Jack - Netfox  25 Nos.</t>
  </si>
  <si>
    <t>11.5.2022/28.5.2022</t>
  </si>
  <si>
    <t>Thangam Hospital 'B' Block</t>
  </si>
  <si>
    <t>Hospital</t>
  </si>
  <si>
    <t>16.9.2021</t>
  </si>
  <si>
    <t>36 Channel NVR</t>
  </si>
  <si>
    <t>WBC0FCLNM36T2</t>
  </si>
  <si>
    <t>WX22D81LRHJH</t>
  </si>
  <si>
    <t>Cisco</t>
  </si>
  <si>
    <t>Cisco 24 Port POE Switch (SG350)</t>
  </si>
  <si>
    <t>FOC2537YHGD</t>
  </si>
  <si>
    <t>Cisco Catalyst</t>
  </si>
  <si>
    <t>FOC2527L7V7</t>
  </si>
  <si>
    <t>24 port Patch Panel CAT 6A Loaded</t>
  </si>
  <si>
    <t>NET-CAT6A-24 PORT PATCH P- COM</t>
  </si>
  <si>
    <t>CAT 6A I/O - 72 Nos.</t>
  </si>
  <si>
    <t>CAT6A</t>
  </si>
  <si>
    <t>22U Rack - Loaded (MASS-22U 600/600 MM Depth Networking Rack Vertical Manager 10socket closed cable manager -3nos Cooling FAN -4nos)</t>
  </si>
  <si>
    <t>22U 600/600 MM</t>
  </si>
  <si>
    <t>12 Port LIU Loaded</t>
  </si>
  <si>
    <t>Patch Card 1 Mtr - 72 Nos.</t>
  </si>
  <si>
    <t>Patch Card 2 Mtrs - 72 Nos</t>
  </si>
  <si>
    <t>Antivirus For Software
SOPHOS-Central intercept X Endpoint
Advanced COMP UPG-12Months - 30 Nos.</t>
  </si>
  <si>
    <t>Antivirus For Server
SOPHOS-Central intercept X Advanced for server for 12 months</t>
  </si>
  <si>
    <t>6 Core Single Mode OFC Cable - 100 m</t>
  </si>
  <si>
    <t>IN-1196-CAB-OFC-C-SM</t>
  </si>
  <si>
    <t>Wifi Access Point - AC Pro</t>
  </si>
  <si>
    <t>7483C2B92774</t>
  </si>
  <si>
    <t>UPA-AC-PRO</t>
  </si>
  <si>
    <t>ZL Bracket</t>
  </si>
  <si>
    <t>Z Bracket</t>
  </si>
  <si>
    <t>4 Port GSM Gateway - AstTECS</t>
  </si>
  <si>
    <t>VOIP-GTE</t>
  </si>
  <si>
    <t>Antivirus For Software - 30 Nos.</t>
  </si>
  <si>
    <t>Antivirus For Server - 2 Nos.</t>
  </si>
  <si>
    <t>Video Encoder and Decoder Pas System</t>
  </si>
  <si>
    <t>213E576G90A0D376</t>
  </si>
  <si>
    <t>213E576G90A0D2A0</t>
  </si>
  <si>
    <t>213E576G90A0D356</t>
  </si>
  <si>
    <t>Mr. Malarvizhi (Mr.Mohan)</t>
  </si>
  <si>
    <t>IR No.522</t>
  </si>
  <si>
    <t>5.2.2021</t>
  </si>
  <si>
    <t>IR No.1104</t>
  </si>
  <si>
    <t>IR No.658</t>
  </si>
  <si>
    <t>IP line checking &amp; IP installation</t>
  </si>
  <si>
    <t>Pistis &amp; Home Vac Mr. Karthik</t>
  </si>
  <si>
    <t>IR No.1105</t>
  </si>
  <si>
    <t>21.12.2023  &amp; 22.12.2023</t>
  </si>
  <si>
    <t>Instruction for CVS</t>
  </si>
  <si>
    <t>IR No.1131</t>
  </si>
  <si>
    <t>16.2.2024</t>
  </si>
  <si>
    <t>Asok, Sakthi &amp; Kumaraguru</t>
  </si>
  <si>
    <t>Creation Architect - Ar. Aravindan</t>
  </si>
  <si>
    <t>Preliminary work</t>
  </si>
  <si>
    <t>IR No.1165</t>
  </si>
  <si>
    <t>(CVS)</t>
  </si>
  <si>
    <t>Mr. Udhyakumar</t>
  </si>
  <si>
    <t>CVS IP installation</t>
  </si>
  <si>
    <t>IR No.1189</t>
  </si>
  <si>
    <t>IR No.998</t>
  </si>
  <si>
    <t>IR No.1018</t>
  </si>
  <si>
    <t>27.9.2023</t>
  </si>
  <si>
    <t xml:space="preserve">Pistis </t>
  </si>
  <si>
    <t>IR No.1064</t>
  </si>
  <si>
    <t>28.11.2023 &amp; 29.11.2023</t>
  </si>
  <si>
    <t>IR No.1103</t>
  </si>
  <si>
    <t>12.12.2023</t>
  </si>
  <si>
    <t>4 MP Bullet IP Camera - (3047G0E)</t>
  </si>
  <si>
    <t>AH5999621</t>
  </si>
  <si>
    <t>21.12.2023</t>
  </si>
  <si>
    <t>Prama Cameras returned on 2.11.2023</t>
  </si>
  <si>
    <t>AH5999659</t>
  </si>
  <si>
    <t>AH5999668</t>
  </si>
  <si>
    <t>AH5999504</t>
  </si>
  <si>
    <t>AH5999653,</t>
  </si>
  <si>
    <t>AH5999667</t>
  </si>
  <si>
    <t>AH5999699</t>
  </si>
  <si>
    <t>AH5999661,</t>
  </si>
  <si>
    <t>AH5999671</t>
  </si>
  <si>
    <t>,AH5999640</t>
  </si>
  <si>
    <t>AH5999663</t>
  </si>
  <si>
    <t>AH5999674</t>
  </si>
  <si>
    <t>AH5999650</t>
  </si>
  <si>
    <t>AH5999666</t>
  </si>
  <si>
    <t>J02938805,</t>
  </si>
  <si>
    <t>AH5999676</t>
  </si>
  <si>
    <t>4 MP Dome IP Camera Colour (1347G0E)</t>
  </si>
  <si>
    <t>AF6575037</t>
  </si>
  <si>
    <t>DS-2CD1347G2-LU</t>
  </si>
  <si>
    <t>L11521572/AH1856276</t>
  </si>
  <si>
    <t>DS-7P16NI-K2</t>
  </si>
  <si>
    <t>Delivered/Replacement</t>
  </si>
  <si>
    <t>14.11.2023/23.1.2024</t>
  </si>
  <si>
    <t>22360C5000009</t>
  </si>
  <si>
    <t>8391S598SU5H</t>
  </si>
  <si>
    <t>1.9.2023</t>
  </si>
  <si>
    <t>Cat 6 Jack - Netfox- 50 Nos.
SCREWS-60</t>
  </si>
  <si>
    <t>L16860199</t>
  </si>
  <si>
    <t>2TB Hard Disk - Toshiba</t>
  </si>
  <si>
    <t>Control Panel Hybrid
Battery, Power supply, built-in
0321381457</t>
  </si>
  <si>
    <t>19.6.2023/2.2.2.2024</t>
  </si>
  <si>
    <t>Wireless Glass Break Detector</t>
  </si>
  <si>
    <t>6.3.2024</t>
  </si>
  <si>
    <t>9E5DBD5AE001ADDA</t>
  </si>
  <si>
    <t>14D82BF5FE20EECD,</t>
  </si>
  <si>
    <t>BE5356BBCF1220FC</t>
  </si>
  <si>
    <t>BEF3613D2BEED665</t>
  </si>
  <si>
    <t>9BD480A387F93392</t>
  </si>
  <si>
    <t>D812E5C258F7784A</t>
  </si>
  <si>
    <t>E0FB7BB0372C58B5</t>
  </si>
  <si>
    <t>99686A2B4010016</t>
  </si>
  <si>
    <t>73164D9D36CDD6B7</t>
  </si>
  <si>
    <t>,DC9B2042521B6438</t>
  </si>
  <si>
    <t>5DD1BF3B6BB02AE</t>
  </si>
  <si>
    <t>EC991F6BB0B07450</t>
  </si>
  <si>
    <t>07E39263BD01C588</t>
  </si>
  <si>
    <t>690FA1AECB74C9ED</t>
  </si>
  <si>
    <t>24A73C0C7BC29630</t>
  </si>
  <si>
    <t>AFBC523936B38393</t>
  </si>
  <si>
    <t>9D3890045C069218,</t>
  </si>
  <si>
    <t>PIR Motion Sensor Ceiling Mount</t>
  </si>
  <si>
    <t>C0955D5075F15451,</t>
  </si>
  <si>
    <t>CD9E4060770E4BC0</t>
  </si>
  <si>
    <t>2233242003535,</t>
  </si>
  <si>
    <t>L11583282</t>
  </si>
  <si>
    <t>Q15471203</t>
  </si>
  <si>
    <t>Patch Card 1 Mtr - 8 Nos.</t>
  </si>
  <si>
    <t>Audio Distribution</t>
  </si>
  <si>
    <t>Ceiling Speakers 8128 - JBL</t>
  </si>
  <si>
    <t>M3073844A</t>
  </si>
  <si>
    <t>JBL 8128</t>
  </si>
  <si>
    <t>belguim speakers returned on 2.12.2023</t>
  </si>
  <si>
    <t>ceiling Speakers 10W
Audiophony
Two Way Speakers</t>
  </si>
  <si>
    <t>M307263845A,</t>
  </si>
  <si>
    <t>M307263846A</t>
  </si>
  <si>
    <t>,M307263847A</t>
  </si>
  <si>
    <t>IEAST Audio Stremer</t>
  </si>
  <si>
    <t>Audiophony</t>
  </si>
  <si>
    <t>Ceiling Speakers 6W - Audiophony
Full Range Speakers - Belgium</t>
  </si>
  <si>
    <t>01)03662009002583(21) 118760588</t>
  </si>
  <si>
    <t>01) 03662009002583(21)32220243</t>
  </si>
  <si>
    <t>M-307-263820-A</t>
  </si>
  <si>
    <t>M-307-263822-A</t>
  </si>
  <si>
    <t>M-307-263821-A</t>
  </si>
  <si>
    <t>M-307-263823-A</t>
  </si>
  <si>
    <t>M-307-263517-A</t>
  </si>
  <si>
    <t>M-307-263519-A</t>
  </si>
  <si>
    <t>M-307-263518-A</t>
  </si>
  <si>
    <t>M-307-263516</t>
  </si>
  <si>
    <t>Tremblay Multiroom Audio Ceiling Speakers-1 Pair</t>
  </si>
  <si>
    <t>TRLY00000018 - Slave - 19</t>
  </si>
  <si>
    <t>IR No.1116</t>
  </si>
  <si>
    <t>TRLY00000021 - Slave - 20</t>
  </si>
  <si>
    <t>Urban classic</t>
  </si>
  <si>
    <t>Amplifier -PA250 Urban Classic</t>
  </si>
  <si>
    <t>PA250</t>
  </si>
  <si>
    <t>(01) 03662009002583 (21) 11870587</t>
  </si>
  <si>
    <t>Accessories Set
Flat Nozzle, Round Brush, Floor Bru</t>
  </si>
  <si>
    <t xml:space="preserve">Visonic </t>
  </si>
  <si>
    <t>2723470014,</t>
  </si>
  <si>
    <t>22342P3000717</t>
  </si>
  <si>
    <t>GF MBR</t>
  </si>
  <si>
    <t>15.2.2024</t>
  </si>
  <si>
    <t>Cat 6 I/O - Netfox-4 Nos.</t>
  </si>
  <si>
    <t>POE Power Adaptor</t>
  </si>
  <si>
    <t>Cat6 to HDMI Convertor - 120 Mtrs</t>
  </si>
  <si>
    <t>Mr. Veerabadran</t>
  </si>
  <si>
    <t>IR No.503</t>
  </si>
  <si>
    <t>23.6.2021</t>
  </si>
  <si>
    <t>4 Port POE</t>
  </si>
  <si>
    <t>F08914060</t>
  </si>
  <si>
    <t>0E0604POE</t>
  </si>
  <si>
    <t>WBC0ECLNM04T1</t>
  </si>
  <si>
    <t>ZOLWXJZNS B9H</t>
  </si>
  <si>
    <t>WDCWD10PURZ</t>
  </si>
  <si>
    <t>19.7.2021</t>
  </si>
  <si>
    <t xml:space="preserve">Installed </t>
  </si>
  <si>
    <t>Mr.Gopal Patel</t>
  </si>
  <si>
    <t>Mr. Darshan (Son)</t>
  </si>
  <si>
    <t>Home, Pollachi</t>
  </si>
  <si>
    <t>IR No.729</t>
  </si>
  <si>
    <t>Client meeting/Cable checking</t>
  </si>
  <si>
    <t>IR No.654</t>
  </si>
  <si>
    <t>Instruction to carpenter</t>
  </si>
  <si>
    <t>IRNo.681</t>
  </si>
  <si>
    <t>WBC0ECLNM16T2</t>
  </si>
  <si>
    <t xml:space="preserve">1.5 kw Relay </t>
  </si>
  <si>
    <t>Key Fob</t>
  </si>
  <si>
    <t>FGKF-601</t>
  </si>
  <si>
    <t>Home Center Light (Z Wave) - Fibaro</t>
  </si>
  <si>
    <t>Door Sensor - Wired</t>
  </si>
  <si>
    <t>1.8.2022</t>
  </si>
  <si>
    <t>6 Core Shielded Cable - Manidhari - 270 mts</t>
  </si>
  <si>
    <t>Customer side next steps</t>
  </si>
  <si>
    <t>Inka side next steps</t>
  </si>
  <si>
    <t>A1</t>
  </si>
  <si>
    <t>A2</t>
  </si>
  <si>
    <t>Get site status and show next step here - if customer side then show on 'customer side next steps' - if Inka side - show on 'Inka next steps'</t>
  </si>
  <si>
    <t>A3</t>
  </si>
  <si>
    <t>WBCOECLIBZR3IM</t>
  </si>
  <si>
    <t>Car park</t>
  </si>
  <si>
    <t>Kitchen Outside wall</t>
  </si>
  <si>
    <t>Stores Outside wall</t>
  </si>
  <si>
    <t>Master Bed Room Outside wall</t>
  </si>
  <si>
    <t xml:space="preserve">Back Outside wall right </t>
  </si>
  <si>
    <t>Drawing hall outside wall right</t>
  </si>
  <si>
    <t>First Floor Covered Balcony right side</t>
  </si>
  <si>
    <t>Mr. Murthy</t>
  </si>
  <si>
    <t>2.12.2022</t>
  </si>
  <si>
    <t>14.8.2021</t>
  </si>
  <si>
    <t>Piping checking done - GF</t>
  </si>
  <si>
    <t>IR No.775</t>
  </si>
  <si>
    <t>IR No.530</t>
  </si>
  <si>
    <t>1.9.2021</t>
  </si>
  <si>
    <t>Piping checking done - GF &amp;FF Completed</t>
  </si>
  <si>
    <t>IR No.538</t>
  </si>
  <si>
    <t>IR No.788</t>
  </si>
  <si>
    <t>30.12.2022</t>
  </si>
  <si>
    <t>IR No.540</t>
  </si>
  <si>
    <t>6.10.2021</t>
  </si>
  <si>
    <t>Piping checking done-FF</t>
  </si>
  <si>
    <t>25.1.2023</t>
  </si>
  <si>
    <t>Mr. Kannan</t>
  </si>
  <si>
    <t>IR No.546</t>
  </si>
  <si>
    <t>25.10.2021</t>
  </si>
  <si>
    <t>IR No.857</t>
  </si>
  <si>
    <t>28.2.2023</t>
  </si>
  <si>
    <t>Mr.</t>
  </si>
  <si>
    <t>IR No.659</t>
  </si>
  <si>
    <t>IR No.750</t>
  </si>
  <si>
    <t>28.9.2022</t>
  </si>
  <si>
    <t>IR No.725</t>
  </si>
  <si>
    <t>17.10.2022</t>
  </si>
  <si>
    <t>IR No.726</t>
  </si>
  <si>
    <t>1.11.2022</t>
  </si>
  <si>
    <t>11.11.2022</t>
  </si>
  <si>
    <t>Surveillance Camera System</t>
  </si>
  <si>
    <t>8801592349056,</t>
  </si>
  <si>
    <t>IR No.546, 659,788</t>
  </si>
  <si>
    <t>21.02.2023</t>
  </si>
  <si>
    <t>IR No.849</t>
  </si>
  <si>
    <t>J72670315</t>
  </si>
  <si>
    <t>IR No.546, 659,684</t>
  </si>
  <si>
    <t>52D2S0MCSC7H</t>
  </si>
  <si>
    <t>22264Q3000520</t>
  </si>
  <si>
    <t>HDMI Data Cable -3MTS</t>
  </si>
  <si>
    <t>10.11.2022/1.3.2023</t>
  </si>
  <si>
    <t>IRNo.857</t>
  </si>
  <si>
    <t>Cat 6 Jack - 30 Nos.
Netfox
Screws-50, tape-2</t>
  </si>
  <si>
    <t>IR No.546,684</t>
  </si>
  <si>
    <t>Absoluta</t>
  </si>
  <si>
    <t>IR No.546,751,684</t>
  </si>
  <si>
    <t>25.10.2021,17.10.2022</t>
  </si>
  <si>
    <t>IR No.546,751</t>
  </si>
  <si>
    <t>25.10.2021, 1.11.2022</t>
  </si>
  <si>
    <t>IR No.546, 726</t>
  </si>
  <si>
    <t>IR No.546,726</t>
  </si>
  <si>
    <t>25.10.2021,30.12.2022</t>
  </si>
  <si>
    <t>IR No.546,788</t>
  </si>
  <si>
    <t>28.7.2022/1.3.2023</t>
  </si>
  <si>
    <t>IR No.546,857</t>
  </si>
  <si>
    <t>G63970243</t>
  </si>
  <si>
    <t>Q09174717</t>
  </si>
  <si>
    <t>Access Point TP Link EAP245</t>
  </si>
  <si>
    <t>22232a5002048</t>
  </si>
  <si>
    <t>22232a5002042</t>
  </si>
  <si>
    <t>22232a5002389</t>
  </si>
  <si>
    <t>22232a50020444</t>
  </si>
  <si>
    <t>3 Module Plate (4x4G Wood Sheet)-10 Nos.</t>
  </si>
  <si>
    <t>4 Module Plate (4X6 Wood Sheet)</t>
  </si>
  <si>
    <t>4X6 G</t>
  </si>
  <si>
    <t>PVC (Hensel) Box - 2 Nos.</t>
  </si>
  <si>
    <t>Cat 6 Jack - Netfox-40 Nos.
Screw-50, Tape-2</t>
  </si>
  <si>
    <t>22262B4000520</t>
  </si>
  <si>
    <t>22261U4000567</t>
  </si>
  <si>
    <t>2.12.2022/1.3.2023</t>
  </si>
  <si>
    <t>K24685683</t>
  </si>
  <si>
    <t xml:space="preserve">Patch Card 1 Mtr </t>
  </si>
  <si>
    <t>Plastic PVC Channel 2"</t>
  </si>
  <si>
    <t>Patch Card 1 Mtr -5 Nos.</t>
  </si>
  <si>
    <t>22264K2000314</t>
  </si>
  <si>
    <t>Mr. Suresh Prabhagaran</t>
  </si>
  <si>
    <t xml:space="preserve"> IR No.832</t>
  </si>
  <si>
    <t>IR No.1011</t>
  </si>
  <si>
    <t>4.8.2023</t>
  </si>
  <si>
    <t>Mr. Vijayan</t>
  </si>
  <si>
    <t>SR No.1037</t>
  </si>
  <si>
    <t>8.11.2023</t>
  </si>
  <si>
    <t>16 Port POE Switch - Netgear</t>
  </si>
  <si>
    <t>Automation System - Fibaro</t>
  </si>
  <si>
    <t>4 Button + Fan Touch Switch</t>
  </si>
  <si>
    <t>4 Button Touch Switch</t>
  </si>
  <si>
    <t>Dimmer - Fibaro</t>
  </si>
  <si>
    <t>Roller Shutter (Curtain Controller) (Z Wave) - Aeon</t>
  </si>
  <si>
    <t>Range Extender</t>
  </si>
  <si>
    <t>Security System - Tyco Absoluta</t>
  </si>
  <si>
    <t>Wired Expander</t>
  </si>
  <si>
    <t>ABS-IP</t>
  </si>
  <si>
    <t>Q27272809</t>
  </si>
  <si>
    <t>L38039908</t>
  </si>
  <si>
    <t>4 Port POE Switch -</t>
  </si>
  <si>
    <t>J88590889</t>
  </si>
  <si>
    <t>Mr. Murali Pridac</t>
  </si>
  <si>
    <t>IR No.323</t>
  </si>
  <si>
    <t>29.12.2020</t>
  </si>
  <si>
    <t>Wiring insturction to electrician</t>
  </si>
  <si>
    <t>SR No.579</t>
  </si>
  <si>
    <t>Service call - Camera 1 No.</t>
  </si>
  <si>
    <t>IR No.431</t>
  </si>
  <si>
    <t>2.4.2021</t>
  </si>
  <si>
    <t>SR  No.865</t>
  </si>
  <si>
    <t>Service call - wifi issue</t>
  </si>
  <si>
    <t>IR No.463</t>
  </si>
  <si>
    <t>23.4.2021</t>
  </si>
  <si>
    <t>SR No.1142</t>
  </si>
  <si>
    <t>Service call - Cameras not working</t>
  </si>
  <si>
    <t>Sakthi &amp; kumaraguru</t>
  </si>
  <si>
    <t>IR No.483</t>
  </si>
  <si>
    <t>29.6.2021</t>
  </si>
  <si>
    <t>SR No.1199</t>
  </si>
  <si>
    <t>Service call -Camera 1 No.</t>
  </si>
  <si>
    <t>IR No.602</t>
  </si>
  <si>
    <t>31.1.2022</t>
  </si>
  <si>
    <t>Vijay, Vivek &amp; Sakthi</t>
  </si>
  <si>
    <t>IR No.603</t>
  </si>
  <si>
    <t>1.2.2022</t>
  </si>
  <si>
    <t>IR No.604</t>
  </si>
  <si>
    <t>4.2.2022</t>
  </si>
  <si>
    <t>IR no.596</t>
  </si>
  <si>
    <t>3.3.2022</t>
  </si>
  <si>
    <t>IR No.597</t>
  </si>
  <si>
    <t>SR No.696</t>
  </si>
  <si>
    <t>SR No.705</t>
  </si>
  <si>
    <t>15.9.2022</t>
  </si>
  <si>
    <t>Servicecall</t>
  </si>
  <si>
    <t>SR No.707</t>
  </si>
  <si>
    <t>19.9.2022</t>
  </si>
  <si>
    <t>SR No.714</t>
  </si>
  <si>
    <t>30.9.2022</t>
  </si>
  <si>
    <t>29.1.2022</t>
  </si>
  <si>
    <t>6US11BDU505CA</t>
  </si>
  <si>
    <t>DSC - Wired Smoke Detectors</t>
  </si>
  <si>
    <t>FSA-210</t>
  </si>
  <si>
    <t>Siren 15 Watts (Hooter)</t>
  </si>
  <si>
    <t>Access Point EAP225</t>
  </si>
  <si>
    <t>221C157000429</t>
  </si>
  <si>
    <t>221C157000423</t>
  </si>
  <si>
    <t>Q08968936</t>
  </si>
  <si>
    <t>G56680925</t>
  </si>
  <si>
    <t>30.1.2022</t>
  </si>
  <si>
    <t>Mrs.Swarnalatha</t>
  </si>
  <si>
    <t>28.6.2021</t>
  </si>
  <si>
    <t>Piping Checking</t>
  </si>
  <si>
    <t>Cable chekcing</t>
  </si>
  <si>
    <t>oculus</t>
  </si>
  <si>
    <t>Kanmani</t>
  </si>
  <si>
    <t>16 port POE Switch (2Uplink) - W Box</t>
  </si>
  <si>
    <t>WBC0E1816POE</t>
  </si>
  <si>
    <t>Video Door Phone system</t>
  </si>
  <si>
    <t>Mr. Elangovan</t>
  </si>
  <si>
    <t>IR No.837</t>
  </si>
  <si>
    <t>Sankar associates</t>
  </si>
  <si>
    <t>16 port POE Switch (2Uplink)</t>
  </si>
  <si>
    <t>Cat 6 Jack - 25 nos</t>
  </si>
  <si>
    <t>Wifi networking</t>
  </si>
  <si>
    <t>POE Switch for Power</t>
  </si>
  <si>
    <t>OT-IP-VDP-C4</t>
  </si>
  <si>
    <t>OT-IP-VDP-V9</t>
  </si>
  <si>
    <t>Mr. Saran</t>
  </si>
  <si>
    <t>Home, Salem</t>
  </si>
  <si>
    <t>IR No.679</t>
  </si>
  <si>
    <t>4.11.2022</t>
  </si>
  <si>
    <t>5.https://maps.app.goo.gl/EhvgUgVRe75B17WR8 - Saran - slm</t>
  </si>
  <si>
    <t>IR No.986</t>
  </si>
  <si>
    <t>IR No.1047</t>
  </si>
  <si>
    <t>13.10.2023</t>
  </si>
  <si>
    <t>Purism Architect</t>
  </si>
  <si>
    <t>Dimmer (Z Wave)</t>
  </si>
  <si>
    <t>Home Center 2 (Automation Hub)</t>
  </si>
  <si>
    <t>Absouta</t>
  </si>
  <si>
    <t>Homevac CVS Centralised Vacuuming System Machine</t>
  </si>
  <si>
    <t>Inlet Suction Port</t>
  </si>
  <si>
    <t>Vacuuming Accesories - Flat Nozzle, Round Brush, Floor Brush</t>
  </si>
  <si>
    <t>Vacpan Unit</t>
  </si>
  <si>
    <t>Mr. PS.Walliah</t>
  </si>
  <si>
    <t>9.7.2021</t>
  </si>
  <si>
    <t>SR No.1082</t>
  </si>
  <si>
    <t>SR No.1149</t>
  </si>
  <si>
    <t>Imou</t>
  </si>
  <si>
    <t>2 MP Wi-Fi IP camera Bullet Outdoor 2С (2.8 mm) - Imou</t>
  </si>
  <si>
    <t>IPC-F22P</t>
  </si>
  <si>
    <t>27.3.2021</t>
  </si>
  <si>
    <t>64GB MicroSD Card</t>
  </si>
  <si>
    <t>HS-TF-L2/64G/P</t>
  </si>
  <si>
    <t>returned</t>
  </si>
  <si>
    <t>Mr. Rochelle</t>
  </si>
  <si>
    <t>Whatsapp No.</t>
  </si>
  <si>
    <t>27.4.2021 &amp; 28.4.2021</t>
  </si>
  <si>
    <t>Wriing instruction</t>
  </si>
  <si>
    <t>SR No.712</t>
  </si>
  <si>
    <t>3.9.2022</t>
  </si>
  <si>
    <t>IR No.485</t>
  </si>
  <si>
    <t>Electrical provision discussion</t>
  </si>
  <si>
    <t>SR No.951</t>
  </si>
  <si>
    <t>(Security system mobile app)</t>
  </si>
  <si>
    <t>IR No.497</t>
  </si>
  <si>
    <t>12.7.2021</t>
  </si>
  <si>
    <t>SR No.1025</t>
  </si>
  <si>
    <t>25.10.2023</t>
  </si>
  <si>
    <t>Service call - Seucirty system issue</t>
  </si>
  <si>
    <t>IR No.439</t>
  </si>
  <si>
    <t>22.7.2021</t>
  </si>
  <si>
    <t>SR No.1064</t>
  </si>
  <si>
    <t>Security system - 12v Battery issue</t>
  </si>
  <si>
    <t>IR No.614</t>
  </si>
  <si>
    <t>2.8.2021</t>
  </si>
  <si>
    <t>SR No.1059</t>
  </si>
  <si>
    <t>Camera mobile app not working</t>
  </si>
  <si>
    <t>10.8.2021</t>
  </si>
  <si>
    <t>SR No.37</t>
  </si>
  <si>
    <t>9.1.2024</t>
  </si>
  <si>
    <t>Service call -NVR Replaced</t>
  </si>
  <si>
    <t>24.8.2021</t>
  </si>
  <si>
    <t>IR No.642</t>
  </si>
  <si>
    <t>2.9.2021</t>
  </si>
  <si>
    <t>IR No.50</t>
  </si>
  <si>
    <t>6.9.2021</t>
  </si>
  <si>
    <t>IR No.668</t>
  </si>
  <si>
    <t>7.10.2021</t>
  </si>
  <si>
    <t>insdtallation additional</t>
  </si>
  <si>
    <t>18.10.2021</t>
  </si>
  <si>
    <t xml:space="preserve">NVR replaced </t>
  </si>
  <si>
    <t>Status</t>
  </si>
  <si>
    <t>17.7.2021</t>
  </si>
  <si>
    <t>IR No.608</t>
  </si>
  <si>
    <t>Material not given</t>
  </si>
  <si>
    <t>22.7.2021 &amp; 13.10.21</t>
  </si>
  <si>
    <t>17.7.2021 &amp; 13.10.21</t>
  </si>
  <si>
    <t>Replaced Dahua NVR and returned WBOX NVR</t>
  </si>
  <si>
    <t>IR No.608 &amp; 682</t>
  </si>
  <si>
    <t>60 &amp; 192</t>
  </si>
  <si>
    <t>8 Port POE Switch (2 Uplink )</t>
  </si>
  <si>
    <t>WBCOE1008POE</t>
  </si>
  <si>
    <t>27.7.2021</t>
  </si>
  <si>
    <t>WX32DCOHYLU2</t>
  </si>
  <si>
    <t>Camera Stand - 1213  - 1 feet</t>
  </si>
  <si>
    <t>DS - 2CD3021G0 - I</t>
  </si>
  <si>
    <t>Security System - Yale</t>
  </si>
  <si>
    <t>Proposal given for yale</t>
  </si>
  <si>
    <t>Glass Break cum Door Sensor Wireless - Dual</t>
  </si>
  <si>
    <t>EV-DW4927</t>
  </si>
  <si>
    <t>Video Door Phone Kit</t>
  </si>
  <si>
    <t>VL-V522L</t>
  </si>
  <si>
    <t>VL-SW274</t>
  </si>
  <si>
    <t>VDP Indoor Wireless</t>
  </si>
  <si>
    <t>8 Port Switch</t>
  </si>
  <si>
    <t>22151B7005747</t>
  </si>
  <si>
    <t>16 port POE Switch</t>
  </si>
  <si>
    <t>replacement</t>
  </si>
  <si>
    <t>Timer Module - Doat</t>
  </si>
  <si>
    <t>DTT-2204-H2</t>
  </si>
  <si>
    <t>Mr.Bhalaji (Mr. Vikash (Son)</t>
  </si>
  <si>
    <t>IR No.518</t>
  </si>
  <si>
    <t>28.7.2021</t>
  </si>
  <si>
    <t>IR No.539</t>
  </si>
  <si>
    <t>20.9.2021</t>
  </si>
  <si>
    <t xml:space="preserve">Sankar Associates - Mr. Sivanantham Junior
 </t>
  </si>
  <si>
    <t>IR No.460</t>
  </si>
  <si>
    <t>17.2.2022</t>
  </si>
  <si>
    <t>IR No.696</t>
  </si>
  <si>
    <t>7.9.2022</t>
  </si>
  <si>
    <t>27.9.2022</t>
  </si>
  <si>
    <t>IR No.1063</t>
  </si>
  <si>
    <t>22.11.2023</t>
  </si>
  <si>
    <t>SR No.1129</t>
  </si>
  <si>
    <t>Service call @ office</t>
  </si>
  <si>
    <t>3.9.2022/24.11.2022</t>
  </si>
  <si>
    <t>hikvision</t>
  </si>
  <si>
    <t>K00258349</t>
  </si>
  <si>
    <t>22264Q3000654</t>
  </si>
  <si>
    <t>91M3S6SISC7H</t>
  </si>
  <si>
    <t>HDMI Cable - 22.8 Mtrs</t>
  </si>
  <si>
    <t>n-Wall High Speed 10.2Gbps HDMI Cable - CL3</t>
  </si>
  <si>
    <t>15.12.2021</t>
  </si>
  <si>
    <t>Cat 6 Jack - Netfox- 50 Nos.</t>
  </si>
  <si>
    <t>24 Port Patch Panel Cat6 Fully loaded</t>
  </si>
  <si>
    <t>24.6.2022</t>
  </si>
  <si>
    <t>22232A5002049</t>
  </si>
  <si>
    <t>22232A5002043</t>
  </si>
  <si>
    <t>22262B4000520,</t>
  </si>
  <si>
    <t>22262B4000516</t>
  </si>
  <si>
    <t>22262B4000514</t>
  </si>
  <si>
    <t>16 Port Gigabit Switch (SG116E) - TP link</t>
  </si>
  <si>
    <t>21.10.2022</t>
  </si>
  <si>
    <t>Wi-Fi Gigabit Dual Band Router (Archer AX72) - TP Link</t>
  </si>
  <si>
    <t>Archer AX72</t>
  </si>
  <si>
    <t>VDP Outdoor Camera - One Touch</t>
  </si>
  <si>
    <t>G58283165</t>
  </si>
  <si>
    <t>VDP Indoor Monitor - One Touch</t>
  </si>
  <si>
    <t>Q09060677</t>
  </si>
  <si>
    <t>Q08821286</t>
  </si>
  <si>
    <t>Anthony Gallo 4.1 Speaker package (800W)</t>
  </si>
  <si>
    <t>Micro</t>
  </si>
  <si>
    <t>Anthony Gallo Strada</t>
  </si>
  <si>
    <t>Strada 2</t>
  </si>
  <si>
    <t>Marantz NR1509 Networked Receiver</t>
  </si>
  <si>
    <t>NR1509</t>
  </si>
  <si>
    <t>WiFi ,HEOS ,Bluetooth ,HDMI 2.0 (4k full rate) , 7+1in / 1out HDMI (3D / ARC) , HDCP2.2 , , AirPlay , Spotify Connect , Alexa,</t>
  </si>
  <si>
    <t>Quadral 5.1 System (German Brand)</t>
  </si>
  <si>
    <t>Quintas</t>
  </si>
  <si>
    <t>3 Front channel Speakers, 2 Rear Speakers and 1 Subwoofer</t>
  </si>
  <si>
    <t>1.5 to 3 Feet</t>
  </si>
  <si>
    <t>11.11.2021</t>
  </si>
  <si>
    <t>Screen - 120” Motorized 4K</t>
  </si>
  <si>
    <t>4K</t>
  </si>
  <si>
    <t>Speaker Cable - Kasper - 50 mts</t>
  </si>
  <si>
    <t>14AWG</t>
  </si>
  <si>
    <t>Sub Woofer Cable - 15 mts</t>
  </si>
  <si>
    <t>Patch Card 1 Mtr - 24 Nos.</t>
  </si>
  <si>
    <t>Delivered/Returned -13 Nos.</t>
  </si>
  <si>
    <t>3.9.2022/24.11.22</t>
  </si>
  <si>
    <t>HDMI Data Cable -3 MTRS</t>
  </si>
  <si>
    <t>3 Module Plate (4x4G Wood Sheet) -15 Nos.</t>
  </si>
  <si>
    <t>Delivered/Returned - 6 Nos.</t>
  </si>
  <si>
    <t>PVC (Hensel) Box-5 Nos.</t>
  </si>
  <si>
    <t>12.9.2022/24.11.2022</t>
  </si>
  <si>
    <t>4 MP IP Dome Camera</t>
  </si>
  <si>
    <t>J71299094</t>
  </si>
  <si>
    <t>DS-2CD214WFWD-I 2.8mm</t>
  </si>
  <si>
    <t>5 port Switch-Dahua</t>
  </si>
  <si>
    <t>6J056F8GA1612</t>
  </si>
  <si>
    <t>26.10.2022</t>
  </si>
  <si>
    <t>Maya Resorts &amp; Villas</t>
  </si>
  <si>
    <t>Mr. Faizal</t>
  </si>
  <si>
    <t>Mr.Bala</t>
  </si>
  <si>
    <t>Prop./Add.</t>
  </si>
  <si>
    <t>Surveillance System</t>
  </si>
  <si>
    <t>25 Channel NVR</t>
  </si>
  <si>
    <t>WBC0ECLNM25T2</t>
  </si>
  <si>
    <t>IPBX Intercom System</t>
  </si>
  <si>
    <t>WIFI Access Point -</t>
  </si>
  <si>
    <t>Access Point Wall Mount</t>
  </si>
  <si>
    <t>EAP225</t>
  </si>
  <si>
    <t>Access Point TP Link - Outdoor</t>
  </si>
  <si>
    <t>Audio System - Bosch</t>
  </si>
  <si>
    <t>Bosch Wall Mount Speakers</t>
  </si>
  <si>
    <t>PA-LDB 3905</t>
  </si>
  <si>
    <t>Amplifier</t>
  </si>
  <si>
    <t>Fire Alarm System - Ravel</t>
  </si>
  <si>
    <t>Networking System</t>
  </si>
  <si>
    <t>24 Port POE Switch - Netgear</t>
  </si>
  <si>
    <t>NGCGS724TP</t>
  </si>
  <si>
    <t>Mr.Venkatesh</t>
  </si>
  <si>
    <t>Mr. Venu,Cbe</t>
  </si>
  <si>
    <t>28.9.2021</t>
  </si>
  <si>
    <t>14.11.2021</t>
  </si>
  <si>
    <t>Mr.Siva</t>
  </si>
  <si>
    <t>7.3.2022</t>
  </si>
  <si>
    <t>Kavi &amp; Sakthi</t>
  </si>
  <si>
    <t>Mr.Suresh Babu</t>
  </si>
  <si>
    <t>Surveillance Cameras</t>
  </si>
  <si>
    <t>4 Port</t>
  </si>
  <si>
    <t>4 Channel Schneider Wiser Relay</t>
  </si>
  <si>
    <t>4Wiser</t>
  </si>
  <si>
    <t>2Wiser</t>
  </si>
  <si>
    <t>1 Channel Dimmer 0-10V</t>
  </si>
  <si>
    <t>0-10V</t>
  </si>
  <si>
    <t>Remote Switch 4 Button</t>
  </si>
  <si>
    <t>AEON4</t>
  </si>
  <si>
    <t>Curtain Control Relay - E</t>
  </si>
  <si>
    <t>Gate Control Relay</t>
  </si>
  <si>
    <t>Gate</t>
  </si>
  <si>
    <t>Yale Door Lock Chip</t>
  </si>
  <si>
    <t>LAN VERSION</t>
  </si>
  <si>
    <t>Schneider Wiser Gateway</t>
  </si>
  <si>
    <t>Tyco Absoluta</t>
  </si>
  <si>
    <t>TP LKink</t>
  </si>
  <si>
    <t>Access Point TP Link EAP246</t>
  </si>
  <si>
    <t>Access Point TP Link EAP247</t>
  </si>
  <si>
    <t>Access Point TP Link EAP248</t>
  </si>
  <si>
    <t>Access Point TP Link EAP249</t>
  </si>
  <si>
    <t>Access Point TP Link EAP250</t>
  </si>
  <si>
    <t>Access Point TP Link EAP251</t>
  </si>
  <si>
    <t>Access Point TP Link EAP252</t>
  </si>
  <si>
    <t>Ferrules  -16 Nos</t>
  </si>
  <si>
    <t>NET FERRULES</t>
  </si>
  <si>
    <t>30.8.2021</t>
  </si>
  <si>
    <t>NO:0,1,2,3,4,5,6,7,8,9,0 Letters : A,B,L,P,T,W</t>
  </si>
  <si>
    <t>8.10.2021</t>
  </si>
  <si>
    <t>19.11.2021</t>
  </si>
  <si>
    <t>Phone Number</t>
  </si>
  <si>
    <t>3.9.2021</t>
  </si>
  <si>
    <t>Cable check  list</t>
  </si>
  <si>
    <t>IR No.552</t>
  </si>
  <si>
    <t>Hivision</t>
  </si>
  <si>
    <t>DS_PWA#@</t>
  </si>
  <si>
    <t>Motion Sensor - M2M</t>
  </si>
  <si>
    <t>VDP Outdoor Camera -</t>
  </si>
  <si>
    <t>Front compound side camera vdp pending</t>
  </si>
  <si>
    <t>Mr. Uujwaal Garg/Mrs. Ritu Ujwal Gargh</t>
  </si>
  <si>
    <t>IR No.795</t>
  </si>
  <si>
    <t>cable checklist</t>
  </si>
  <si>
    <t>SR No.999</t>
  </si>
  <si>
    <t>IR No.808</t>
  </si>
  <si>
    <t>19.1.2023</t>
  </si>
  <si>
    <t>IR No.809</t>
  </si>
  <si>
    <t>Mr.Ashish</t>
  </si>
  <si>
    <t>IR No.816</t>
  </si>
  <si>
    <t>IR No.875</t>
  </si>
  <si>
    <t>IR No.866</t>
  </si>
  <si>
    <t>16.3.2023 &amp; 17.3.2023</t>
  </si>
  <si>
    <t>IR No.868</t>
  </si>
  <si>
    <t>IR No.931</t>
  </si>
  <si>
    <t>IR No.897</t>
  </si>
  <si>
    <t>6.4.2023</t>
  </si>
  <si>
    <t>Installation/HOD</t>
  </si>
  <si>
    <t>SR No.898</t>
  </si>
  <si>
    <t>SR No.1003</t>
  </si>
  <si>
    <t xml:space="preserve">Neon </t>
  </si>
  <si>
    <t>JR04S1F0DA001328</t>
  </si>
  <si>
    <t>JR04S1F0DA001322</t>
  </si>
  <si>
    <t>JR04S1F0DA001327</t>
  </si>
  <si>
    <t>JR04S1F0DA001324</t>
  </si>
  <si>
    <t>JR04S1F0DA001331</t>
  </si>
  <si>
    <t>JR04S1F0DA001330</t>
  </si>
  <si>
    <t>JR04S1F0DA001320</t>
  </si>
  <si>
    <t>JR04S1F0DA001325</t>
  </si>
  <si>
    <t>JR04S1F0DA001323</t>
  </si>
  <si>
    <t>JR04S1F0DA001321</t>
  </si>
  <si>
    <t>JR04S1F0DA001329</t>
  </si>
  <si>
    <t>Neon 4 Switch Touch Pannel</t>
  </si>
  <si>
    <t>JR4S0F0DA002730</t>
  </si>
  <si>
    <t>NS-GOB040Y000</t>
  </si>
  <si>
    <t>Neon 4 Switch 1 Plug Touch Pannel</t>
  </si>
  <si>
    <t>JR4S0F0DA002734</t>
  </si>
  <si>
    <t>3.1.2023/223.2023</t>
  </si>
  <si>
    <t>JR4S0F0DA002733</t>
  </si>
  <si>
    <t>JR4S0F0DA002732</t>
  </si>
  <si>
    <t>3.1.2023/22.3.2023</t>
  </si>
  <si>
    <t>JR4S0F0DA002731</t>
  </si>
  <si>
    <t>Smart Door &amp; Window Sensor</t>
  </si>
  <si>
    <t>FGDW-002</t>
  </si>
  <si>
    <t>FGDW-003</t>
  </si>
  <si>
    <t>FGDW-004</t>
  </si>
  <si>
    <t>zmote wifi universal remote control</t>
  </si>
  <si>
    <t>Basic Motion HF Microwave Sensor (cieling mount)</t>
  </si>
  <si>
    <t>RGB</t>
  </si>
  <si>
    <t>FGRGBWM-441</t>
  </si>
  <si>
    <t>HC3 - 00030324</t>
  </si>
  <si>
    <t>Z Wave Siren</t>
  </si>
  <si>
    <t>LMSRZW1</t>
  </si>
  <si>
    <t>NTC - 10D/20 - 50 Nos.</t>
  </si>
  <si>
    <t>Delivered/Returned: 29 Nos</t>
  </si>
  <si>
    <t>19.1.2023/22.3.2023</t>
  </si>
  <si>
    <t>17.3.2023/22.3.2023</t>
  </si>
  <si>
    <t>24.1.2023/22.3.2023</t>
  </si>
  <si>
    <t>,22262B4002382</t>
  </si>
  <si>
    <t>22262B4002390</t>
  </si>
  <si>
    <t>22262B4002449</t>
  </si>
  <si>
    <t>22294M3002988</t>
  </si>
  <si>
    <t>Pharma</t>
  </si>
  <si>
    <t>2 MP Bullet IP Camera -Prama</t>
  </si>
  <si>
    <t>L51105612</t>
  </si>
  <si>
    <t>PT-NC120D3-IDE</t>
  </si>
  <si>
    <t>9.8.2023</t>
  </si>
  <si>
    <t>,L51105608</t>
  </si>
  <si>
    <t>L51105582</t>
  </si>
  <si>
    <t>L51104503</t>
  </si>
  <si>
    <t>L51105599</t>
  </si>
  <si>
    <t>L51105633</t>
  </si>
  <si>
    <t>8 Channel NVR (K1)</t>
  </si>
  <si>
    <t>J96860879</t>
  </si>
  <si>
    <t>Z251S4ARSE7H</t>
  </si>
  <si>
    <t>L06395385</t>
  </si>
  <si>
    <t>L06395192</t>
  </si>
  <si>
    <t>Cat 6 Jack - Netfox-20 Nos
SCREW-25</t>
  </si>
  <si>
    <t>Home, Mettupalayam</t>
  </si>
  <si>
    <t>SR No.207</t>
  </si>
  <si>
    <t>https://www.google.com/maps/place/11%C2%B017'25.8%22N+76%C2%B056'20.7%22E/@11.2904869,76.9368952,17z/data=!3m1!4b1!4m5!3m4!1s0x0:0x94b5bca3b7f0314e!8m2!3d11.2904869!4d76.9390839?hl=en</t>
  </si>
  <si>
    <t>IR No.714</t>
  </si>
  <si>
    <t>Arun , Sakthi &amp; Pistis</t>
  </si>
  <si>
    <t>7.7.2022</t>
  </si>
  <si>
    <t>Pistis &amp; Sakthi</t>
  </si>
  <si>
    <t>25.8.2022</t>
  </si>
  <si>
    <t>Mr.Senthil</t>
  </si>
  <si>
    <t>Any other Contacts</t>
  </si>
  <si>
    <t>6.7.2022</t>
  </si>
  <si>
    <t>J58901834</t>
  </si>
  <si>
    <t>(DS-7608NI-Q1)</t>
  </si>
  <si>
    <t>WX32DC196JK5</t>
  </si>
  <si>
    <t>E9091017142000456</t>
  </si>
  <si>
    <t>WBC0E0908POE</t>
  </si>
  <si>
    <t>24.8.2022</t>
  </si>
  <si>
    <t>IR No.708</t>
  </si>
  <si>
    <t>B07CK2ZDPR</t>
  </si>
  <si>
    <t>Wifi IP Module</t>
  </si>
  <si>
    <t>3A Power Supply</t>
  </si>
  <si>
    <t>Battery Backup 12V</t>
  </si>
  <si>
    <t>6 Core Shielded Cable - Manidhari-270 mts</t>
  </si>
  <si>
    <t>3 Module Plate (4x4G Wood Sheet) - 7 Nos.</t>
  </si>
  <si>
    <t>Jack Boot-30 Nos.</t>
  </si>
  <si>
    <t>Glass Break cum Door Sensor Wireless - Dual Shock Sensor</t>
  </si>
  <si>
    <t>K12477879</t>
  </si>
  <si>
    <t>DS - 2CD1023GOE - I 4MM</t>
  </si>
  <si>
    <t>K12477801</t>
  </si>
  <si>
    <t xml:space="preserve">         </t>
  </si>
  <si>
    <t>Any other contact</t>
  </si>
  <si>
    <t>DUMMY DATA BELOW FOR EXAMPLE</t>
  </si>
  <si>
    <t>Instaled</t>
  </si>
  <si>
    <t>11.03.2020</t>
  </si>
  <si>
    <t>Configured</t>
  </si>
  <si>
    <t>19.03.2020</t>
  </si>
  <si>
    <t>Number with link</t>
  </si>
  <si>
    <t>A4</t>
  </si>
  <si>
    <t>A5</t>
  </si>
  <si>
    <t>A9</t>
  </si>
  <si>
    <t>A7</t>
  </si>
  <si>
    <t>A8</t>
  </si>
  <si>
    <t>A6</t>
  </si>
  <si>
    <t>Wiring rework reqd</t>
  </si>
  <si>
    <t>Wiring done</t>
  </si>
  <si>
    <t>WDCWD2OPURZ</t>
  </si>
  <si>
    <t>BKB-LCD Classika</t>
  </si>
  <si>
    <t xml:space="preserve">ABS-GSM </t>
  </si>
  <si>
    <t>GSM Antenna</t>
  </si>
  <si>
    <t xml:space="preserve">3A Power Supply </t>
  </si>
  <si>
    <t>BAQ35T12-3A</t>
  </si>
  <si>
    <t>Wireless Expander</t>
  </si>
  <si>
    <t>12V Battery Backup</t>
  </si>
  <si>
    <t>Wifi Access Point</t>
  </si>
  <si>
    <t>IR</t>
  </si>
  <si>
    <t>Living Room</t>
  </si>
  <si>
    <t>LAN</t>
  </si>
  <si>
    <t>Master Bedroom (TV)</t>
  </si>
  <si>
    <t>LAN 2</t>
  </si>
  <si>
    <t>Master Bedroom (Bedside)</t>
  </si>
  <si>
    <t>Gate automation</t>
  </si>
  <si>
    <t>VDP - Outdoor</t>
  </si>
  <si>
    <t>Wicket Gate</t>
  </si>
  <si>
    <t>VDP - Outdoor Verandah</t>
  </si>
  <si>
    <t>Verandah</t>
  </si>
  <si>
    <t>VDP - Indoor 1</t>
  </si>
  <si>
    <t>Dining</t>
  </si>
  <si>
    <t>VDP - Indoor 2</t>
  </si>
  <si>
    <t>Master Bedroom</t>
  </si>
  <si>
    <t>Gas leak sensor</t>
  </si>
  <si>
    <t>Curtains power</t>
  </si>
  <si>
    <t>Dining 1</t>
  </si>
  <si>
    <t>Dining 2</t>
  </si>
  <si>
    <t>Internet Connection</t>
  </si>
  <si>
    <t>UPS power for security system</t>
  </si>
  <si>
    <t>UPS power for HC</t>
  </si>
  <si>
    <t>UPS Power for DVR</t>
  </si>
  <si>
    <t>Box for control panel</t>
  </si>
  <si>
    <t>HC - Alternate location</t>
  </si>
  <si>
    <t>1st Floor</t>
  </si>
  <si>
    <t>2nd Floor</t>
  </si>
  <si>
    <t>Speaker cabling</t>
  </si>
  <si>
    <t>Living</t>
  </si>
  <si>
    <t>10.6.2019</t>
  </si>
  <si>
    <t>1st Site Visit</t>
  </si>
  <si>
    <t>SR No.259</t>
  </si>
  <si>
    <t>27.2.2021</t>
  </si>
  <si>
    <t>Relays outdoor not working</t>
  </si>
  <si>
    <t>TVS Nagar Coimbatore</t>
  </si>
  <si>
    <t>21.8.2019</t>
  </si>
  <si>
    <t>SR No.269</t>
  </si>
  <si>
    <t>Automaiton Relays</t>
  </si>
  <si>
    <t>31.1.2020</t>
  </si>
  <si>
    <t>Cable Check list</t>
  </si>
  <si>
    <t>SR No.266</t>
  </si>
  <si>
    <t>Security system issue</t>
  </si>
  <si>
    <t>3.2.2020</t>
  </si>
  <si>
    <t>Pending Check list</t>
  </si>
  <si>
    <t>SR No.917</t>
  </si>
  <si>
    <t>28.2.2020</t>
  </si>
  <si>
    <t>Final material list</t>
  </si>
  <si>
    <t>SR No.1014</t>
  </si>
  <si>
    <t>7.10.2023</t>
  </si>
  <si>
    <t>Service call -Router IP  reconfigured</t>
  </si>
  <si>
    <t>Sivaramakrishnan</t>
  </si>
  <si>
    <t>IR No.nil</t>
  </si>
  <si>
    <t>14.3.2020</t>
  </si>
  <si>
    <t>SR No.1176</t>
  </si>
  <si>
    <t>Service call - VDP issue</t>
  </si>
  <si>
    <t>20.3.2020</t>
  </si>
  <si>
    <t>IR No.166</t>
  </si>
  <si>
    <t>25.5.2020</t>
  </si>
  <si>
    <t>3.6.2020</t>
  </si>
  <si>
    <t>10.6.2020</t>
  </si>
  <si>
    <t>IR No.209</t>
  </si>
  <si>
    <t>Service (Relays not working)</t>
  </si>
  <si>
    <t>Proposal</t>
  </si>
  <si>
    <t>16.3.2020</t>
  </si>
  <si>
    <t>Sitout</t>
  </si>
  <si>
    <t>WBCUFCLNM36T2</t>
  </si>
  <si>
    <t>Control Room</t>
  </si>
  <si>
    <t>X9FV99YSH2G</t>
  </si>
  <si>
    <t>16 Port POE</t>
  </si>
  <si>
    <t>5X019ADRA00A70</t>
  </si>
  <si>
    <t>FGS223 EU</t>
  </si>
  <si>
    <t>Ground Floor  Outdoor</t>
  </si>
  <si>
    <t>23.5.2020</t>
  </si>
  <si>
    <t>Hall</t>
  </si>
  <si>
    <t xml:space="preserve"> Kitchen</t>
  </si>
  <si>
    <t xml:space="preserve"> Master Bed Room</t>
  </si>
  <si>
    <t>Raised Garden</t>
  </si>
  <si>
    <t>First Floor    Lounge</t>
  </si>
  <si>
    <t>326360,</t>
  </si>
  <si>
    <t xml:space="preserve"> Masterbed room 2 </t>
  </si>
  <si>
    <t xml:space="preserve"> Bedroom 3</t>
  </si>
  <si>
    <t>Double Switch relay</t>
  </si>
  <si>
    <t>PIR Basic Motion Sensor</t>
  </si>
  <si>
    <t>GF Master Bed Room</t>
  </si>
  <si>
    <t>FF   Master Bed Room 2</t>
  </si>
  <si>
    <t>Bed Room 3</t>
  </si>
  <si>
    <t>Bed Room 4</t>
  </si>
  <si>
    <t>Motion Sensor</t>
  </si>
  <si>
    <t>FGMS-001</t>
  </si>
  <si>
    <t xml:space="preserve">Automation Hub </t>
  </si>
  <si>
    <t>Alarm System</t>
  </si>
  <si>
    <t>Near Main Door</t>
  </si>
  <si>
    <t>Main Door</t>
  </si>
  <si>
    <t>Kitchen Door</t>
  </si>
  <si>
    <t>MBR Balcony</t>
  </si>
  <si>
    <t>Lounge Balcony</t>
  </si>
  <si>
    <t>Hall outside Wall</t>
  </si>
  <si>
    <t>OTC4R18031250</t>
  </si>
  <si>
    <t>9.6.2020</t>
  </si>
  <si>
    <t>OTV6120110064</t>
  </si>
  <si>
    <t>Dining Hall</t>
  </si>
  <si>
    <t>Wifi Networking</t>
  </si>
  <si>
    <t>Material Not given</t>
  </si>
  <si>
    <t>Additional Requirement</t>
  </si>
  <si>
    <t>Router - 1 No.</t>
  </si>
  <si>
    <r>
      <rPr>
        <rFont val="Arial"/>
        <color theme="1"/>
      </rPr>
      <t>(</t>
    </r>
    <r>
      <rPr>
        <rFont val="Arial"/>
        <b/>
        <color theme="1"/>
      </rPr>
      <t xml:space="preserve">on 23.5.2020 router sent thru Murugan to site) </t>
    </r>
  </si>
  <si>
    <t>3 module plate - 8 Nos.</t>
  </si>
  <si>
    <t>4 module plate - 1 No.</t>
  </si>
  <si>
    <t>Curtain Controller - 1 No. (on 29.7.2020 sent thru Kavi Bharathi)</t>
  </si>
  <si>
    <t>29.7.2020</t>
  </si>
  <si>
    <t>Yale door lock</t>
  </si>
  <si>
    <t>(On 16.3.2020 sent thru vijay)</t>
  </si>
  <si>
    <t>Yale lock chip</t>
  </si>
  <si>
    <t>20.4.2021</t>
  </si>
  <si>
    <t>Dr.J.Mohammed Zachariya</t>
  </si>
  <si>
    <t>IR No.309</t>
  </si>
  <si>
    <t>2.1.2021</t>
  </si>
  <si>
    <t>IR No.345</t>
  </si>
  <si>
    <t>12.2.2021 &amp; 13.2.2021</t>
  </si>
  <si>
    <t>Mr. Abdula</t>
  </si>
  <si>
    <t>IR No.438</t>
  </si>
  <si>
    <t>16.7.2021</t>
  </si>
  <si>
    <t>30.3.2022</t>
  </si>
  <si>
    <t>2.4.2022</t>
  </si>
  <si>
    <t>IR No.647</t>
  </si>
  <si>
    <t>4.6.2022</t>
  </si>
  <si>
    <t>7.6.2022</t>
  </si>
  <si>
    <t>IR No.667</t>
  </si>
  <si>
    <t>16.8.2022</t>
  </si>
  <si>
    <t>Installation 
Charges</t>
  </si>
  <si>
    <t>IR No.688</t>
  </si>
  <si>
    <t xml:space="preserve">4 Channel NVR </t>
  </si>
  <si>
    <t>15.11.2022/14.12.2022</t>
  </si>
  <si>
    <t>1TB Hard Disk</t>
  </si>
  <si>
    <t>-Z9CE3087</t>
  </si>
  <si>
    <t>Double Switch Relay - Fibaro</t>
  </si>
  <si>
    <t>15.11.2024</t>
  </si>
  <si>
    <t>IR No.345,791</t>
  </si>
  <si>
    <t>4.1.2023</t>
  </si>
  <si>
    <t>IR No.345,792</t>
  </si>
  <si>
    <t>2 Channel DP Lighting Module</t>
  </si>
  <si>
    <t>IR No.851</t>
  </si>
  <si>
    <t>13.2.2021/7.6.2022</t>
  </si>
  <si>
    <t>12.2.2021</t>
  </si>
  <si>
    <t>3.11.2022</t>
  </si>
  <si>
    <t>IP-20</t>
  </si>
  <si>
    <t>20.2.2023/27.2.2024</t>
  </si>
  <si>
    <t>23.3.2023/27.2.2024</t>
  </si>
  <si>
    <t>HC3-00027922</t>
  </si>
  <si>
    <t>16.12.2022</t>
  </si>
  <si>
    <t>Curtain Motor with Zwave Built In</t>
  </si>
  <si>
    <t>K24685673</t>
  </si>
  <si>
    <t>13.2.2021</t>
  </si>
  <si>
    <t>Q14895762</t>
  </si>
  <si>
    <t>Audio Integration</t>
  </si>
  <si>
    <t>IEAST Multi Room Audio</t>
  </si>
  <si>
    <t>6C66B28</t>
  </si>
  <si>
    <t>M20-356</t>
  </si>
  <si>
    <t>IR No.838</t>
  </si>
  <si>
    <t>Cat 6 Cable - Netfox- 200 mts</t>
  </si>
  <si>
    <t>Speaker Cable - 0.75sqmm - Finolex - 100 mts - 3Nos.</t>
  </si>
  <si>
    <t>0.75 Sq.mm</t>
  </si>
  <si>
    <t>11.1.2021</t>
  </si>
  <si>
    <t>Cat 6 Cable - Netfox -105 mts</t>
  </si>
  <si>
    <t>Speaker Cable - 0.75sqmm - Finolex - 90 mts - 2 Nos.</t>
  </si>
  <si>
    <t>Cat 6 Cable - Netfox-150 mts</t>
  </si>
  <si>
    <t>16.2.2021</t>
  </si>
  <si>
    <t>Cat 6 Cable - Netfox- 50 mts</t>
  </si>
  <si>
    <t>Cat 6 I/O - Netfox 3 Nos.</t>
  </si>
  <si>
    <t>PVC (Hensel) Box -2 Nos.</t>
  </si>
  <si>
    <t>K31125437</t>
  </si>
  <si>
    <t>22261U4000570</t>
  </si>
  <si>
    <t>62M3S2L5C8H</t>
  </si>
  <si>
    <t>Yale Smart Door Lock - YDD724A</t>
  </si>
  <si>
    <t>6XVM8000189</t>
  </si>
  <si>
    <t>YDD724A</t>
  </si>
  <si>
    <t>Yale Chip - YRM 20</t>
  </si>
  <si>
    <t>ZWMG600242</t>
  </si>
  <si>
    <t>AWMG600241</t>
  </si>
  <si>
    <t>1.6.2023</t>
  </si>
  <si>
    <t>IR No.965</t>
  </si>
  <si>
    <t>5 Port Switch - Tenda</t>
  </si>
  <si>
    <t>EO96A023939001198</t>
  </si>
  <si>
    <t>S-105 - 10/100MBPS</t>
  </si>
  <si>
    <t>3.6.2023</t>
  </si>
  <si>
    <t>Home Center 3 Light - Fibaro</t>
  </si>
  <si>
    <t>HC3L-00029395</t>
  </si>
  <si>
    <t>NTC - 10D/20-30  Nos.</t>
  </si>
  <si>
    <t>Accessories
Patch Cables for cameras, NVR, VDP,
Z Mote Cable</t>
  </si>
  <si>
    <t>ZWIR0000000047</t>
  </si>
  <si>
    <t>30.3.2024</t>
  </si>
  <si>
    <t>ZWIR0000000048</t>
  </si>
  <si>
    <t>ZWIR0000000068</t>
  </si>
  <si>
    <t>Mr. Selvakumar</t>
  </si>
  <si>
    <t>IR No.330</t>
  </si>
  <si>
    <t>8.1.2021</t>
  </si>
  <si>
    <t>IR No.417</t>
  </si>
  <si>
    <t>Mr.Saran</t>
  </si>
  <si>
    <t>4 MP Color Vu</t>
  </si>
  <si>
    <t>DS2CD2T47G1L</t>
  </si>
  <si>
    <t>Smart NVR</t>
  </si>
  <si>
    <t>DS-9616NI-18</t>
  </si>
  <si>
    <t>24 Port POE Cisco</t>
  </si>
  <si>
    <t xml:space="preserve">SF-300-24PP (10/100) </t>
  </si>
  <si>
    <t>Mohan Nagar, Kalapatti</t>
  </si>
  <si>
    <t>IR No.666</t>
  </si>
  <si>
    <t>24.9.2021</t>
  </si>
  <si>
    <t>https://www.google.com/maps/place/11%C2%B004'23.2%22N+77%C2%B001'36.7%22E/@11.0731047,77.0246658,17z/data=!3m1!4b1!4m5!3m4!1s0x0:0x1b0edee455dff8ff!8m2!3d11.0731047!4d77.0268545?hl=en</t>
  </si>
  <si>
    <t>IR No.749</t>
  </si>
  <si>
    <t>IR No.716</t>
  </si>
  <si>
    <t>14.9.2022</t>
  </si>
  <si>
    <t>Installation- Cameras &amp; AP)</t>
  </si>
  <si>
    <t>Sakthi &amp; Abishek</t>
  </si>
  <si>
    <t>IR No.675</t>
  </si>
  <si>
    <t>Installation-VDP</t>
  </si>
  <si>
    <t>Mr.Manikandan</t>
  </si>
  <si>
    <t>IR No.732</t>
  </si>
  <si>
    <t>IR No.680</t>
  </si>
  <si>
    <t>SR No.940</t>
  </si>
  <si>
    <t>SR No.1032</t>
  </si>
  <si>
    <t>SR No.1116</t>
  </si>
  <si>
    <t xml:space="preserve">Service call </t>
  </si>
  <si>
    <t>15.9.2022/28.9.2022</t>
  </si>
  <si>
    <t>14.9.2022/11.10.2022</t>
  </si>
  <si>
    <t>J82559518</t>
  </si>
  <si>
    <t>52D2S0NESC7H</t>
  </si>
  <si>
    <t>22240U6000042</t>
  </si>
  <si>
    <t>Cat 6 Jack - 25 Nos.
Screw -25 Nos.</t>
  </si>
  <si>
    <t>J13063363</t>
  </si>
  <si>
    <t>Q103645785</t>
  </si>
  <si>
    <t>Wired Receiver/Expander</t>
  </si>
  <si>
    <t>WLS912L-433</t>
  </si>
  <si>
    <t>Q05132559</t>
  </si>
  <si>
    <t>G63969414</t>
  </si>
  <si>
    <t>Q09061125</t>
  </si>
  <si>
    <t>Q09174445</t>
  </si>
  <si>
    <t>22261U4000565</t>
  </si>
  <si>
    <t>22261U4000404</t>
  </si>
  <si>
    <t>18.3.2021</t>
  </si>
  <si>
    <t>6 Core Shielded Cable-20mts</t>
  </si>
  <si>
    <t>25 mm</t>
  </si>
  <si>
    <t>20.8.2022</t>
  </si>
  <si>
    <t>Cat 6 Jack - Netfox - 10 Nos.
Screw - 20 Nos.</t>
  </si>
  <si>
    <t>Wireless PIR Sensor</t>
  </si>
  <si>
    <t>Q01788772</t>
  </si>
  <si>
    <t>Q10361449</t>
  </si>
  <si>
    <t>Q11409187</t>
  </si>
  <si>
    <t>Battery (For Siren)- 3 Nos.</t>
  </si>
  <si>
    <t>Mr. Rajendra Reddy</t>
  </si>
  <si>
    <t>Wife No.9500945540</t>
  </si>
  <si>
    <t>0422-4383008</t>
  </si>
  <si>
    <t>13.8.21</t>
  </si>
  <si>
    <t>4.10.21</t>
  </si>
  <si>
    <t>SR No.593</t>
  </si>
  <si>
    <t>Ar. Pradeep</t>
  </si>
  <si>
    <t>SR No.1231</t>
  </si>
  <si>
    <t>1.10.21</t>
  </si>
  <si>
    <t>8801937615552,</t>
  </si>
  <si>
    <t xml:space="preserve">WBOX </t>
  </si>
  <si>
    <t>F26033861</t>
  </si>
  <si>
    <t>W9C57HPQ</t>
  </si>
  <si>
    <t>F35627447</t>
  </si>
  <si>
    <t>Cat 6 Jack - Netfox - 15 Nos.</t>
  </si>
  <si>
    <t>3 Module Plate (4x4G Wood Sheet) - 3 Nos.</t>
  </si>
  <si>
    <t>Pearl City Engeering Builders</t>
  </si>
  <si>
    <t>Tooveypuram</t>
  </si>
  <si>
    <t>Mr. Velladurai</t>
  </si>
  <si>
    <t>SF-300-24PP (10/100)</t>
  </si>
  <si>
    <t>BAQ35T12</t>
  </si>
  <si>
    <t>Yale Door lock with handle</t>
  </si>
  <si>
    <t>2KNKB000440</t>
  </si>
  <si>
    <t>YDM 4109</t>
  </si>
  <si>
    <t>9.3.2021</t>
  </si>
  <si>
    <t>Mr. Ramani Shankar</t>
  </si>
  <si>
    <t>IR No.32</t>
  </si>
  <si>
    <t>24.12.2020</t>
  </si>
  <si>
    <t>Proposal walk thru Cum cable check list</t>
  </si>
  <si>
    <t>IR No.333</t>
  </si>
  <si>
    <t>13.1.2021</t>
  </si>
  <si>
    <t xml:space="preserve"> IR No.339</t>
  </si>
  <si>
    <t>4.2.2021</t>
  </si>
  <si>
    <t>installaton</t>
  </si>
  <si>
    <t>IR No.412</t>
  </si>
  <si>
    <t>SR No.706</t>
  </si>
  <si>
    <t>17.9.2022</t>
  </si>
  <si>
    <t>POE issue</t>
  </si>
  <si>
    <t>SR No.764</t>
  </si>
  <si>
    <t>Mr. Sivanandham</t>
  </si>
  <si>
    <t>23.12.20</t>
  </si>
  <si>
    <t>IR No.339</t>
  </si>
  <si>
    <t>proposal</t>
  </si>
  <si>
    <t>22.3.2021</t>
  </si>
  <si>
    <t>WX12D807XP2P</t>
  </si>
  <si>
    <t>WBox</t>
  </si>
  <si>
    <t>Camera Mount</t>
  </si>
  <si>
    <t>28.12.2020</t>
  </si>
  <si>
    <t>Email dt.26.12.2020</t>
  </si>
  <si>
    <t>2A9171</t>
  </si>
  <si>
    <t>24.12.20</t>
  </si>
  <si>
    <t>,2490BB</t>
  </si>
  <si>
    <t>24912C</t>
  </si>
  <si>
    <t>2A915D</t>
  </si>
  <si>
    <t>PFNTPL3BKB LCD</t>
  </si>
  <si>
    <t>Glass break cum wireless door sensor</t>
  </si>
  <si>
    <t>24ED2C</t>
  </si>
  <si>
    <t>24FA34</t>
  </si>
  <si>
    <t>ABS-GSM Antenna</t>
  </si>
  <si>
    <t>Battery Back up</t>
  </si>
  <si>
    <t>22094S3000939</t>
  </si>
  <si>
    <t>MR6400</t>
  </si>
  <si>
    <t>4G SIM -Modem configured</t>
  </si>
  <si>
    <t>Cat6 Cable</t>
  </si>
  <si>
    <t>Report dt.4.2.2021</t>
  </si>
  <si>
    <t>Dome Camera -1 No</t>
  </si>
  <si>
    <t>Tenda LAN Repeater - 1 No</t>
  </si>
  <si>
    <t>Dome Camera Stand -2 Nos.</t>
  </si>
  <si>
    <t>4 Port POE Switch - 1 No.</t>
  </si>
  <si>
    <t>Cat 6 Jack - Netfox - 20 Nos.</t>
  </si>
  <si>
    <t>12.11.2020</t>
  </si>
  <si>
    <t>IR No.577</t>
  </si>
  <si>
    <t>10.1.2022</t>
  </si>
  <si>
    <t>Mr. Muthu</t>
  </si>
  <si>
    <t>WBCOECLIBZR3FM</t>
  </si>
  <si>
    <t>WBCUFCLNM09T1</t>
  </si>
  <si>
    <t>Glass Break Sensor (Wired)</t>
  </si>
  <si>
    <t>BAQ15T12</t>
  </si>
  <si>
    <t>12v-7 amp</t>
  </si>
  <si>
    <t>DS-KH6320WTE1</t>
  </si>
  <si>
    <t>2 MP Wi-Fi IP camera Bullet outdoor 4mm- EZVIZ</t>
  </si>
  <si>
    <t>E94029589</t>
  </si>
  <si>
    <t>CS-CV310</t>
  </si>
  <si>
    <t>E94029706</t>
  </si>
  <si>
    <t>Mr. Ravi</t>
  </si>
  <si>
    <t>IR No.306</t>
  </si>
  <si>
    <t>Door sensor installed 4 nos.</t>
  </si>
  <si>
    <t>Thudiyalur</t>
  </si>
  <si>
    <t>IR No.329</t>
  </si>
  <si>
    <t>5.1.2021</t>
  </si>
  <si>
    <t>Camera installatrion</t>
  </si>
  <si>
    <t>IR No.331</t>
  </si>
  <si>
    <t>IR No.337</t>
  </si>
  <si>
    <t>28.1.2021</t>
  </si>
  <si>
    <t>Mr. Panidan</t>
  </si>
  <si>
    <t>29.1.2021</t>
  </si>
  <si>
    <t>Installation &amp; HOD Given</t>
  </si>
  <si>
    <t>IR No.215</t>
  </si>
  <si>
    <t>11.2.2021</t>
  </si>
  <si>
    <t>SIM Card activation and Wireless mouse for camera view</t>
  </si>
  <si>
    <t>IR No.451</t>
  </si>
  <si>
    <t>Provision for security system</t>
  </si>
  <si>
    <t>IR No.454</t>
  </si>
  <si>
    <t>30.4.2021</t>
  </si>
  <si>
    <t>SR No.686</t>
  </si>
  <si>
    <t>Mr Saravanan Contractor</t>
  </si>
  <si>
    <t>5MP Bullet IP Camera</t>
  </si>
  <si>
    <t>WBCOECLIPSR3FM</t>
  </si>
  <si>
    <t>4.1.2021</t>
  </si>
  <si>
    <t>8801032050751,</t>
  </si>
  <si>
    <t>8801566741328,</t>
  </si>
  <si>
    <t>WBCOECLNM04T1</t>
  </si>
  <si>
    <t>WCC4J5EVNJ9A</t>
  </si>
  <si>
    <t>Glass Break Deductor Wired (Vibration Sensor)</t>
  </si>
  <si>
    <t>IP Module(Wifi module)</t>
  </si>
  <si>
    <t>12v-7amp</t>
  </si>
  <si>
    <t>DS-KD8003IME1/Surface</t>
  </si>
  <si>
    <t>DK-KH6320WTE1</t>
  </si>
  <si>
    <t>cancelled</t>
  </si>
  <si>
    <t>Router</t>
  </si>
  <si>
    <t>4 Module Plate (Wood Sheet)</t>
  </si>
  <si>
    <t>HDMI Extender 30 mtr</t>
  </si>
  <si>
    <t>30m LINE 4k</t>
  </si>
  <si>
    <t>installed - workimg</t>
  </si>
  <si>
    <t>Wireless Mouse</t>
  </si>
  <si>
    <t>M170</t>
  </si>
  <si>
    <t>6.2.2021</t>
  </si>
  <si>
    <t>Addl.</t>
  </si>
  <si>
    <t>Siren 15W 6 Tones - (Outdoor)</t>
  </si>
  <si>
    <t>IR No.304</t>
  </si>
  <si>
    <t>4.12.2020</t>
  </si>
  <si>
    <t>5,12.2020</t>
  </si>
  <si>
    <t>IR No.31</t>
  </si>
  <si>
    <t>NVR Replaced</t>
  </si>
  <si>
    <t>IR No.425</t>
  </si>
  <si>
    <t>29.3.2021</t>
  </si>
  <si>
    <t>Visted site for alarm triggering through camera on motion, line crossing. Tested before client and cleared his doubts</t>
  </si>
  <si>
    <t>IR No.434</t>
  </si>
  <si>
    <t>3.5.2021</t>
  </si>
  <si>
    <t>4.5.2021 &amp; 6.5.2021</t>
  </si>
  <si>
    <t>Installation &amp; HOD</t>
  </si>
  <si>
    <t>Mr. Subash</t>
  </si>
  <si>
    <t>E93047390</t>
  </si>
  <si>
    <t>3.12.2020</t>
  </si>
  <si>
    <t>179A</t>
  </si>
  <si>
    <t>,E93047391</t>
  </si>
  <si>
    <t>E93047378</t>
  </si>
  <si>
    <t>E93047395</t>
  </si>
  <si>
    <t>E93047348</t>
  </si>
  <si>
    <t>E93047388</t>
  </si>
  <si>
    <t>5.12.2020</t>
  </si>
  <si>
    <t>E93047386</t>
  </si>
  <si>
    <t>E93047385</t>
  </si>
  <si>
    <t>E93047387</t>
  </si>
  <si>
    <t>E93047374</t>
  </si>
  <si>
    <t>E93047380</t>
  </si>
  <si>
    <t>E93047377</t>
  </si>
  <si>
    <t>E93047381</t>
  </si>
  <si>
    <t>E93047346</t>
  </si>
  <si>
    <t>E93047383</t>
  </si>
  <si>
    <t>E93047384</t>
  </si>
  <si>
    <t>F04174560</t>
  </si>
  <si>
    <t>DS-7732NI-K4</t>
  </si>
  <si>
    <t>22.12.20</t>
  </si>
  <si>
    <t>WX32D605HVHO</t>
  </si>
  <si>
    <t>5X0101DFA09F0</t>
  </si>
  <si>
    <t>F32849073</t>
  </si>
  <si>
    <t>DS-2CD3043G0-I-6MM</t>
  </si>
  <si>
    <t>4.5.2021</t>
  </si>
  <si>
    <t>F32849180</t>
  </si>
  <si>
    <t>16 channel NVR (K4)</t>
  </si>
  <si>
    <t>E83787003</t>
  </si>
  <si>
    <t>6.5.2021</t>
  </si>
  <si>
    <t>E92344313</t>
  </si>
  <si>
    <t>DS-3E0510P-E</t>
  </si>
  <si>
    <t>Mr. Vasanth</t>
  </si>
  <si>
    <t>IR No.352</t>
  </si>
  <si>
    <t>IR No.281</t>
  </si>
  <si>
    <t>IR No.356</t>
  </si>
  <si>
    <t>IR No.282</t>
  </si>
  <si>
    <t>9.12.2020</t>
  </si>
  <si>
    <t>SR No.231</t>
  </si>
  <si>
    <t xml:space="preserve">Fire Panel alarm </t>
  </si>
  <si>
    <t>IR No.198</t>
  </si>
  <si>
    <t>19.12.2020</t>
  </si>
  <si>
    <t>site viit</t>
  </si>
  <si>
    <t>IR No.326</t>
  </si>
  <si>
    <t xml:space="preserve">Cable check list </t>
  </si>
  <si>
    <t>IR No.130</t>
  </si>
  <si>
    <t>IR No.132</t>
  </si>
  <si>
    <t>IR No.133</t>
  </si>
  <si>
    <t>9.1.2021</t>
  </si>
  <si>
    <t>IR No.144</t>
  </si>
  <si>
    <t>21.1.2021</t>
  </si>
  <si>
    <t>IR No.135</t>
  </si>
  <si>
    <t>8.2.2021</t>
  </si>
  <si>
    <t>IR No.351</t>
  </si>
  <si>
    <t xml:space="preserve">5 MP Bullet Camera </t>
  </si>
  <si>
    <t>5 MP Bullet Camera</t>
  </si>
  <si>
    <t>Not given</t>
  </si>
  <si>
    <t>9890432521825,</t>
  </si>
  <si>
    <t>WCC4M4DA7AC9</t>
  </si>
  <si>
    <t>0E - 0908POE</t>
  </si>
  <si>
    <t>21.1.21</t>
  </si>
  <si>
    <t>6U Rack - Dlink</t>
  </si>
  <si>
    <t xml:space="preserve">Wifi 4G Router </t>
  </si>
  <si>
    <t>22094Q7000951</t>
  </si>
  <si>
    <t>Fire Alarm System</t>
  </si>
  <si>
    <t>R2558ULW0B00235</t>
  </si>
  <si>
    <t>REEDCO320A25657</t>
  </si>
  <si>
    <t>,REEDCO320A09283</t>
  </si>
  <si>
    <t>REEDCO320A28242</t>
  </si>
  <si>
    <t>REEDCO320A27652</t>
  </si>
  <si>
    <t>R24CSWMR05000681</t>
  </si>
  <si>
    <t>REMRC0920461738</t>
  </si>
  <si>
    <t>Cables</t>
  </si>
  <si>
    <t>Cat 6 Cable - Dlink - 305 Nos.</t>
  </si>
  <si>
    <t>13.11.2020</t>
  </si>
  <si>
    <t>6 Core Shielded Cable- 90 Nos.</t>
  </si>
  <si>
    <t>(180 mts)</t>
  </si>
  <si>
    <t>6 Core Shielded Cable</t>
  </si>
  <si>
    <t>17.12.2020</t>
  </si>
  <si>
    <t>Intime 4kg Dry Chemical Powder (Stored Pressure) Fire Extinguisher</t>
  </si>
  <si>
    <t>Fiber Fire Blankets</t>
  </si>
  <si>
    <t>iinstalled - working</t>
  </si>
  <si>
    <t>`</t>
  </si>
  <si>
    <t>Cat 6 Cable - Netfox 15 mts</t>
  </si>
  <si>
    <t>Whatsapp dt.7.1.21</t>
  </si>
  <si>
    <t>Cat 6 Cable - Netfox - 35 m</t>
  </si>
  <si>
    <t>3 Pin Plug 16 amps</t>
  </si>
  <si>
    <t>Whatsapp dt.1.2.2021</t>
  </si>
  <si>
    <t>15 meter HDMI Cable</t>
  </si>
  <si>
    <t>WXA2DA09D2XR</t>
  </si>
  <si>
    <t>2.2.2021</t>
  </si>
  <si>
    <t>Whatsapp dt.2.2.2021</t>
  </si>
  <si>
    <t>16 Port d link Switch</t>
  </si>
  <si>
    <t>Qs5h2k2000495</t>
  </si>
  <si>
    <t>10/100/1000</t>
  </si>
  <si>
    <t>POE injuctor</t>
  </si>
  <si>
    <t>220B3L4004163</t>
  </si>
  <si>
    <t>whatsapp dt.4.2.2021</t>
  </si>
  <si>
    <t>Inv. No.356</t>
  </si>
  <si>
    <t>Ravel 24V Ceiling Siren</t>
  </si>
  <si>
    <t>RE-25SS</t>
  </si>
  <si>
    <t>20.3.2021</t>
  </si>
  <si>
    <t>Additional for rework</t>
  </si>
  <si>
    <t>27.8.2021</t>
  </si>
  <si>
    <t>Pipe 3/4" Deluxe - Vasavi - 18 nos.</t>
  </si>
  <si>
    <t>3/4"</t>
  </si>
  <si>
    <t>1.12.2020</t>
  </si>
  <si>
    <t>IR No.235</t>
  </si>
  <si>
    <t>SR No.607</t>
  </si>
  <si>
    <t>23.2.2022</t>
  </si>
  <si>
    <t>Service call (POE&amp; NVR issue)</t>
  </si>
  <si>
    <t>Contact Person</t>
  </si>
  <si>
    <t>Manager</t>
  </si>
  <si>
    <t>Mr. G.Senthilkumar</t>
  </si>
  <si>
    <t>Senior Manager</t>
  </si>
  <si>
    <t>Mr. S.K.Karthikeyan</t>
  </si>
  <si>
    <t>11.11.2020</t>
  </si>
  <si>
    <t>23.11.2020</t>
  </si>
  <si>
    <t>WBCOECLNM09'T1</t>
  </si>
  <si>
    <t>WX42D609RKJC</t>
  </si>
  <si>
    <t>8 Port POE Switch (2 Uplink)</t>
  </si>
  <si>
    <t>4U Rack</t>
  </si>
  <si>
    <t>350D</t>
  </si>
  <si>
    <t>17.11.2020</t>
  </si>
  <si>
    <t>SR No.505</t>
  </si>
  <si>
    <t>23.10.2021</t>
  </si>
  <si>
    <t>Service call - Mobile app logged out</t>
  </si>
  <si>
    <t>SR No.547</t>
  </si>
  <si>
    <t>10.2.2022</t>
  </si>
  <si>
    <t>NVR &amp; camera issue</t>
  </si>
  <si>
    <t>WX42D609R23P</t>
  </si>
  <si>
    <t>WBC0E1008POE</t>
  </si>
  <si>
    <t>Mr. Ramesh</t>
  </si>
  <si>
    <t>SR No.964</t>
  </si>
  <si>
    <t>SR No.988</t>
  </si>
  <si>
    <t>15.12.2020</t>
  </si>
  <si>
    <t>Mrs. Shilpa Dugar</t>
  </si>
  <si>
    <t>Cable chekcing completed</t>
  </si>
  <si>
    <t>Mr. Karuppaiah</t>
  </si>
  <si>
    <t>Vijay &amp; Kavi</t>
  </si>
  <si>
    <t>IR No.566</t>
  </si>
  <si>
    <t>IR No.586</t>
  </si>
  <si>
    <t>19.1.2022</t>
  </si>
  <si>
    <t>28.1.2022</t>
  </si>
  <si>
    <t>SR No.531</t>
  </si>
  <si>
    <t>PIR sensor Replaced</t>
  </si>
  <si>
    <t>SR No.697</t>
  </si>
  <si>
    <t>Relay 1 No. issue</t>
  </si>
  <si>
    <t>SR No.765</t>
  </si>
  <si>
    <t>12.10.2022</t>
  </si>
  <si>
    <t>Relay -3 Nos. installed</t>
  </si>
  <si>
    <t>1.5 KW Relay</t>
  </si>
  <si>
    <t>FGS222</t>
  </si>
  <si>
    <t>Keyfob</t>
  </si>
  <si>
    <t>FGKT-601</t>
  </si>
  <si>
    <t>Sesinova</t>
  </si>
  <si>
    <t>Basic Motion-HF Microwave Sensor - Ceiling Mount</t>
  </si>
  <si>
    <t>Curtain Motor with Zwave Builtin</t>
  </si>
  <si>
    <t>Amazon Echo Voice Integration (Echo inot included)</t>
  </si>
  <si>
    <t>HC3</t>
  </si>
  <si>
    <t>HC3 - 00022273</t>
  </si>
  <si>
    <t>Quadral5.1 System (GermanBrand)</t>
  </si>
  <si>
    <t>Argentum</t>
  </si>
  <si>
    <t>(3 Front channel speakers, 2side Channel,2 Rear Speakers and 1 subwoofer)</t>
  </si>
  <si>
    <t>Quadral Argentium 590 Tower</t>
  </si>
  <si>
    <t>14.12.2020</t>
  </si>
  <si>
    <t>Quadral Argentium 510 Base</t>
  </si>
  <si>
    <t>Quadral Argentium Phase 16</t>
  </si>
  <si>
    <t>Qube 10 Subwoofer</t>
  </si>
  <si>
    <t>NAD Amplifier and AV Receiver</t>
  </si>
  <si>
    <t>A9XT758V3107281</t>
  </si>
  <si>
    <t>T758</t>
  </si>
  <si>
    <t>(9.2 channel amplifier)</t>
  </si>
  <si>
    <t>Cable Connectors</t>
  </si>
  <si>
    <t>22191F2001162</t>
  </si>
  <si>
    <t>NTC - 10D/20 - 10 Nos.</t>
  </si>
  <si>
    <t>NTC - 10D/20 - 20 Nos.</t>
  </si>
  <si>
    <r>
      <rPr>
        <rFont val="Helvetica, WebFont-Helvetica"/>
        <color rgb="FF000000"/>
        <sz val="9.0"/>
      </rPr>
      <t>Lumi 2 Channel Relay</t>
    </r>
  </si>
  <si>
    <r>
      <rPr>
        <rFont val="Helvetica, WebFont-Helvetica"/>
        <color rgb="FF333333"/>
        <sz val="8.0"/>
      </rPr>
      <t>LZ2CH00000300,</t>
    </r>
  </si>
  <si>
    <t>2 Channel</t>
  </si>
  <si>
    <r>
      <rPr>
        <rFont val="Helvetica, WebFont-Helvetica"/>
        <color rgb="FF000000"/>
        <sz val="9.0"/>
      </rPr>
      <t>Lumi 2 Channel Relay</t>
    </r>
  </si>
  <si>
    <r>
      <rPr>
        <rFont val="Helvetica, WebFont-Helvetica"/>
        <color rgb="FF333333"/>
        <sz val="8.0"/>
      </rPr>
      <t>LZ2CH00000311</t>
    </r>
  </si>
  <si>
    <r>
      <rPr>
        <rFont val="Helvetica, WebFont-Helvetica"/>
        <color rgb="FF000000"/>
        <sz val="9.0"/>
      </rPr>
      <t>Lumi 2 Channel Relay</t>
    </r>
  </si>
  <si>
    <r>
      <rPr>
        <rFont val="Helvetica, WebFont-Helvetica"/>
        <color rgb="FF333333"/>
        <sz val="8.0"/>
      </rPr>
      <t>LZ2CH00000283.</t>
    </r>
  </si>
  <si>
    <t>Mr. Jawahar</t>
  </si>
  <si>
    <t>WBCOFCLIPSR3DM</t>
  </si>
  <si>
    <t>Mr. Nandhakumar</t>
  </si>
  <si>
    <t>Factory Vellakovil</t>
  </si>
  <si>
    <t>13.8.2021</t>
  </si>
  <si>
    <t>IR No.541</t>
  </si>
  <si>
    <t>9.10.2021</t>
  </si>
  <si>
    <t xml:space="preserve"> https://maps.app.goo.gl/gSF8X5jv5KiDe58BA </t>
  </si>
  <si>
    <t>IR No.369</t>
  </si>
  <si>
    <t>5.3.2021</t>
  </si>
  <si>
    <t>Plan for installation</t>
  </si>
  <si>
    <t>installation &amp; HOD</t>
  </si>
  <si>
    <t>8.3.2021 &amp; 9.3.2021</t>
  </si>
  <si>
    <t>17.8.2021</t>
  </si>
  <si>
    <t>10.3.2021</t>
  </si>
  <si>
    <t>18.8.2021</t>
  </si>
  <si>
    <t>1.11.2021</t>
  </si>
  <si>
    <t>IR No.370</t>
  </si>
  <si>
    <t>16.3.2021</t>
  </si>
  <si>
    <t>IR No.376</t>
  </si>
  <si>
    <t>14.12.2021</t>
  </si>
  <si>
    <t>17.3.2021</t>
  </si>
  <si>
    <t>31.8.2021</t>
  </si>
  <si>
    <t>SR No.759</t>
  </si>
  <si>
    <t>Service(preventative maintenance)</t>
  </si>
  <si>
    <t>15.9.2021</t>
  </si>
  <si>
    <t>SR No.640</t>
  </si>
  <si>
    <t>vivek</t>
  </si>
  <si>
    <t>19.4.2021</t>
  </si>
  <si>
    <t>SR No.641</t>
  </si>
  <si>
    <t>SR No.669</t>
  </si>
  <si>
    <t>Sakthi,Pistis &amp; Abhishek</t>
  </si>
  <si>
    <t>IR No.238</t>
  </si>
  <si>
    <t>21.4.2021</t>
  </si>
  <si>
    <t>22.9.2021</t>
  </si>
  <si>
    <t>Sakthi &amp;Abhishek</t>
  </si>
  <si>
    <t>Mr. Sudarshan</t>
  </si>
  <si>
    <t>IR No.243</t>
  </si>
  <si>
    <t>28.4.2021</t>
  </si>
  <si>
    <t>IR No.365</t>
  </si>
  <si>
    <t>5.5.2021</t>
  </si>
  <si>
    <t>8.3.2021</t>
  </si>
  <si>
    <t>WBCOECLNM25T2</t>
  </si>
  <si>
    <t>IRNo.238</t>
  </si>
  <si>
    <t>installed - to activate-I</t>
  </si>
  <si>
    <t>13.3.2021</t>
  </si>
  <si>
    <t>WXC2D90ANCA5</t>
  </si>
  <si>
    <t>WXB2D905U407</t>
  </si>
  <si>
    <t>WX32DB09AYNK</t>
  </si>
  <si>
    <t>8 Port POE Switch -Uplink</t>
  </si>
  <si>
    <t>NGCGS108LP</t>
  </si>
  <si>
    <t>17.03.2021</t>
  </si>
  <si>
    <t>8 Port POE Switch- Up link</t>
  </si>
  <si>
    <t>8 Port POE Switch - 2uplink</t>
  </si>
  <si>
    <t>202009080208,</t>
  </si>
  <si>
    <t>13.3.2021/16.9.2021</t>
  </si>
  <si>
    <t>(RMA Material returned on 16.9.21 -202009080308)</t>
  </si>
  <si>
    <t>21.04.2021</t>
  </si>
  <si>
    <t>28.04.2021</t>
  </si>
  <si>
    <t>8 Port POE Switch- 2uplink</t>
  </si>
  <si>
    <t>13.3.2021/</t>
  </si>
  <si>
    <t>HDMI Cable - 1.5 mts</t>
  </si>
  <si>
    <t>2.3.2021</t>
  </si>
  <si>
    <t>PVC (Hensel) Box - 71 Nos.</t>
  </si>
  <si>
    <t>Patch Card 1mtr</t>
  </si>
  <si>
    <t>IR No.370 dt.16.3.2021</t>
  </si>
  <si>
    <t>Bullet IP Camera</t>
  </si>
  <si>
    <t>9.4.2021</t>
  </si>
  <si>
    <t>Media Converter 1310nm Dual Fiber 1G</t>
  </si>
  <si>
    <t>1310nm - 1G</t>
  </si>
  <si>
    <t>Patch Card 5 Mtr</t>
  </si>
  <si>
    <t>Slicing Box (Junction Box Deluxe)</t>
  </si>
  <si>
    <t>Media Converter 1310nm Dual Fiber 1G - Syrotech</t>
  </si>
  <si>
    <t>6.8.2021</t>
  </si>
  <si>
    <t>22151B7005456</t>
  </si>
  <si>
    <t>FIBRE</t>
  </si>
  <si>
    <t>16.9.21</t>
  </si>
  <si>
    <t>NETFOX</t>
  </si>
  <si>
    <t>8 Port POE Switch (Gigabit) 2 Uplink</t>
  </si>
  <si>
    <t>NFPOE2104311</t>
  </si>
  <si>
    <t>4 Port POE Switch 2 Uplink</t>
  </si>
  <si>
    <t>NFPOE210421</t>
  </si>
  <si>
    <t>NFPOE-0604F-02F</t>
  </si>
  <si>
    <t>4U Wall Mount Rack</t>
  </si>
  <si>
    <t>550*400</t>
  </si>
  <si>
    <t>Cat 6 I/O - 10 Nos.</t>
  </si>
  <si>
    <t>SY2012BT1312FXX1915</t>
  </si>
  <si>
    <t>SY2012BT1312FXX1926</t>
  </si>
  <si>
    <t>Patchcard -1m - 6 Nos/</t>
  </si>
  <si>
    <t>30.10.21</t>
  </si>
  <si>
    <t>5 Port Switch - D Link</t>
  </si>
  <si>
    <t>,QS7K317007325</t>
  </si>
  <si>
    <t>DES-1005C - 10/100</t>
  </si>
  <si>
    <t>QS7K317007331</t>
  </si>
  <si>
    <t>Mr. Dhayalan/Mrs. Usha Nandini</t>
  </si>
  <si>
    <t>IR No.233</t>
  </si>
  <si>
    <t>30.10.2020</t>
  </si>
  <si>
    <t>NVR replaced</t>
  </si>
  <si>
    <t>IR No.423</t>
  </si>
  <si>
    <t>IR No.456</t>
  </si>
  <si>
    <t>Saradha Architect</t>
  </si>
  <si>
    <t>IR No.482</t>
  </si>
  <si>
    <t>IR No.481</t>
  </si>
  <si>
    <t>7.7.2021</t>
  </si>
  <si>
    <t>26.10.2021</t>
  </si>
  <si>
    <t>IR No.685</t>
  </si>
  <si>
    <t>27.10.2021</t>
  </si>
  <si>
    <t>IR No.561</t>
  </si>
  <si>
    <t>IR No.618</t>
  </si>
  <si>
    <t>5MP Dome IP Camera</t>
  </si>
  <si>
    <t>8701585325478
8701248976297 (Replaced)</t>
  </si>
  <si>
    <t>21.10.2021
25.11.2021</t>
  </si>
  <si>
    <t>201, 245 (Replaced)</t>
  </si>
  <si>
    <t>5X019BD7A00E7</t>
  </si>
  <si>
    <t>21.10.2021</t>
  </si>
  <si>
    <t>WD</t>
  </si>
  <si>
    <t>WX22DAOLHN1J</t>
  </si>
  <si>
    <t>ABS-Control Panel</t>
  </si>
  <si>
    <t>ABS-Panel Case</t>
  </si>
  <si>
    <t>LCD KeyPad</t>
  </si>
  <si>
    <t>BKC-LCD</t>
  </si>
  <si>
    <t>PIR Microwave Sensor Wall Mount (Outdoor PIR)</t>
  </si>
  <si>
    <t>SN-MW765HF</t>
  </si>
  <si>
    <t>Roller Shutter (Curtain Controller</t>
  </si>
  <si>
    <t>Home Centre Light</t>
  </si>
  <si>
    <t>FGHCL 865</t>
  </si>
  <si>
    <t>Q06939792</t>
  </si>
  <si>
    <t>26.10.21</t>
  </si>
  <si>
    <t>F79448036</t>
  </si>
  <si>
    <t>Video System</t>
  </si>
  <si>
    <t>Screen 133 inch Curved</t>
  </si>
  <si>
    <t>Audio System</t>
  </si>
  <si>
    <t>Pioneer 7.2 System</t>
  </si>
  <si>
    <t>SR99sSTb</t>
  </si>
  <si>
    <t>Audiophony Atmos Speaker</t>
  </si>
  <si>
    <t>CHP660</t>
  </si>
  <si>
    <t>Pioneer Amplifier(9.2 Channel Amplifier)</t>
  </si>
  <si>
    <t>VX-Elite</t>
  </si>
  <si>
    <t>21.10.2021/23.11.2021</t>
  </si>
  <si>
    <t>4 Port POE Switch (10/100) - Tenda</t>
  </si>
  <si>
    <t>E6412011919000194</t>
  </si>
  <si>
    <t>10 Module Plate (4X10 Wood Sheet)</t>
  </si>
  <si>
    <t>Q04751695</t>
  </si>
  <si>
    <t>Q06939368</t>
  </si>
  <si>
    <t>Cat 6 Jack - Netfox</t>
  </si>
  <si>
    <t>22191F2000038</t>
  </si>
  <si>
    <t>20.11.2021</t>
  </si>
  <si>
    <t>IR No.697</t>
  </si>
  <si>
    <t>22191F2000031</t>
  </si>
  <si>
    <t>Mr.Anand</t>
  </si>
  <si>
    <t>IR No.416</t>
  </si>
  <si>
    <t>FF Cabling Completed, GF Pending</t>
  </si>
  <si>
    <t>IR No.441</t>
  </si>
  <si>
    <t>3.4.2021</t>
  </si>
  <si>
    <t>IR No.433</t>
  </si>
  <si>
    <t>IR No.472</t>
  </si>
  <si>
    <t>15.6.2021 &amp; 16.6.2021</t>
  </si>
  <si>
    <t>IR No.474</t>
  </si>
  <si>
    <t>18.6.2021</t>
  </si>
  <si>
    <t>Mr, Ramesh</t>
  </si>
  <si>
    <t>IR No.486</t>
  </si>
  <si>
    <t>SR No.521</t>
  </si>
  <si>
    <t>8.12.21</t>
  </si>
  <si>
    <t xml:space="preserve"> VDP Indoor &amp; Out door issue/Camera app issue</t>
  </si>
  <si>
    <t>5.5.21</t>
  </si>
  <si>
    <t>IR No.441 &amp; 433, 472</t>
  </si>
  <si>
    <t>15.6.21</t>
  </si>
  <si>
    <t>18.6.21</t>
  </si>
  <si>
    <t>30.6.21</t>
  </si>
  <si>
    <t>17.6.21</t>
  </si>
  <si>
    <t>16.6.21</t>
  </si>
  <si>
    <t>4TB Hard Disk</t>
  </si>
  <si>
    <t>WX32D8OAPDCD</t>
  </si>
  <si>
    <t>24 Port POE</t>
  </si>
  <si>
    <t>50X69B5P0073B</t>
  </si>
  <si>
    <t>22112X9000817</t>
  </si>
  <si>
    <t>Door Access Controller</t>
  </si>
  <si>
    <t>12 V 5amps Power adapter</t>
  </si>
  <si>
    <t>Patch cord 1m</t>
  </si>
  <si>
    <t>Finger Print Machine - ESSL</t>
  </si>
  <si>
    <t>BJ2C192660314</t>
  </si>
  <si>
    <t>ESSLX990+ID</t>
  </si>
  <si>
    <t>4.8.21</t>
  </si>
  <si>
    <t>16 Port Switch (Gigabit) - D link</t>
  </si>
  <si>
    <t>QS5H212002506</t>
  </si>
  <si>
    <t>DSC-1016A</t>
  </si>
  <si>
    <t xml:space="preserve">Addl </t>
  </si>
  <si>
    <t>Mr. Bharani</t>
  </si>
  <si>
    <t>Home,Vellakovil</t>
  </si>
  <si>
    <t>IR No.137</t>
  </si>
  <si>
    <t>20.01.2021</t>
  </si>
  <si>
    <t>SR No.668</t>
  </si>
  <si>
    <t xml:space="preserve">Sakthi &amp; Abhishek </t>
  </si>
  <si>
    <t>Camera replaced -1 No.</t>
  </si>
  <si>
    <t>https://goo.gl/maps/zqARC4Ve1tq4cZfL9</t>
  </si>
  <si>
    <t>IR No.234</t>
  </si>
  <si>
    <t>Cabling checked  and marked for carpenter work</t>
  </si>
  <si>
    <t>SR No.753</t>
  </si>
  <si>
    <t>30.7.2021</t>
  </si>
  <si>
    <t>31.7.2021</t>
  </si>
  <si>
    <t>IR No.526</t>
  </si>
  <si>
    <t>15.8.2021</t>
  </si>
  <si>
    <t>IR No.544</t>
  </si>
  <si>
    <t>5.10.2021</t>
  </si>
  <si>
    <t>IR No.374</t>
  </si>
  <si>
    <t>IR No.373</t>
  </si>
  <si>
    <t>27.12.2021</t>
  </si>
  <si>
    <t>IR No.461</t>
  </si>
  <si>
    <t>29.7.2021</t>
  </si>
  <si>
    <t>IR No.526,373</t>
  </si>
  <si>
    <t>WBCOECLIPSR3DM</t>
  </si>
  <si>
    <t>WX22DCOFRLHH</t>
  </si>
  <si>
    <t>50X69B5S0073D</t>
  </si>
  <si>
    <t>NG - GS724TP</t>
  </si>
  <si>
    <t>GSM Antena</t>
  </si>
  <si>
    <t>Siren 15 Watts</t>
  </si>
  <si>
    <t>12V-7 amp Battery Backup</t>
  </si>
  <si>
    <t>G07548221</t>
  </si>
  <si>
    <t>G07548285</t>
  </si>
  <si>
    <t>IR No373</t>
  </si>
  <si>
    <t>Q06719672/Q04672414</t>
  </si>
  <si>
    <t>Q04751703/</t>
  </si>
  <si>
    <t>14.10.2021</t>
  </si>
  <si>
    <t>F96766746</t>
  </si>
  <si>
    <t>Cat 6 I/O -5 Nos.</t>
  </si>
  <si>
    <t>Mr. Vivek</t>
  </si>
  <si>
    <t>IR No.274</t>
  </si>
  <si>
    <t>7.10.2020</t>
  </si>
  <si>
    <t>8.10.2020</t>
  </si>
  <si>
    <t>IR No.228</t>
  </si>
  <si>
    <t>19.10.2020</t>
  </si>
  <si>
    <t>IR No.124</t>
  </si>
  <si>
    <t>Mr.Mani SRM</t>
  </si>
  <si>
    <t>SR No.143</t>
  </si>
  <si>
    <t>28.11.2020</t>
  </si>
  <si>
    <t>SRNo.256</t>
  </si>
  <si>
    <t>30.01.2021</t>
  </si>
  <si>
    <t>GF-Outdoor</t>
  </si>
  <si>
    <t>GF-Gate lights</t>
  </si>
  <si>
    <t>GF-Parking &amp; Foyer</t>
  </si>
  <si>
    <t>GF-Passage</t>
  </si>
  <si>
    <t>GF-Dinning</t>
  </si>
  <si>
    <t>GF-Inside Garden</t>
  </si>
  <si>
    <t>GF-Inside Tree</t>
  </si>
  <si>
    <t>GF-Pooja</t>
  </si>
  <si>
    <t>GF-Master Bed Room 1</t>
  </si>
  <si>
    <t>FF- Passage</t>
  </si>
  <si>
    <t>FF- Master Bed Room</t>
  </si>
  <si>
    <t>Single Switch Relay (Heavy Load)</t>
  </si>
  <si>
    <t>FGS212</t>
  </si>
  <si>
    <t>Basic Motion Sensor</t>
  </si>
  <si>
    <t>SPIR02</t>
  </si>
  <si>
    <t>5.10.2020</t>
  </si>
  <si>
    <t>1.5 KW Relay (Gate Controller)</t>
  </si>
  <si>
    <t>FGS221</t>
  </si>
  <si>
    <t>HC2</t>
  </si>
  <si>
    <t>GF- Passage</t>
  </si>
  <si>
    <t>Z Wave Repeater</t>
  </si>
  <si>
    <t>DSD37ZWUS</t>
  </si>
  <si>
    <t>4.11.2020</t>
  </si>
  <si>
    <t>Intermediate Relay set( 240A Relay with 8 Pin Relay Base)</t>
  </si>
  <si>
    <t>PLY-2C-240A with 8 pin</t>
  </si>
  <si>
    <t>19,.10.2020</t>
  </si>
  <si>
    <t>17.10.2020</t>
  </si>
  <si>
    <t>SNMW700C</t>
  </si>
  <si>
    <t>Amazon Echo Dot</t>
  </si>
  <si>
    <t>B07INB4PGV</t>
  </si>
  <si>
    <t>FGS223</t>
  </si>
  <si>
    <t>Delivered/ Replacement</t>
  </si>
  <si>
    <t>17.10.2020/27.11.2020</t>
  </si>
  <si>
    <t>131 &amp; 178</t>
  </si>
  <si>
    <t>FGKF601</t>
  </si>
  <si>
    <t>Mr.Naveen</t>
  </si>
  <si>
    <t>IR No.268</t>
  </si>
  <si>
    <t>IR No.286</t>
  </si>
  <si>
    <t>3.10.2020</t>
  </si>
  <si>
    <t>WBCOECLNM09T1</t>
  </si>
  <si>
    <t>DGS-F1018PE16GE PoE+2GE</t>
  </si>
  <si>
    <t>ABS-IP Module</t>
  </si>
  <si>
    <t>PK5500E3</t>
  </si>
  <si>
    <t>WT4911-B/R</t>
  </si>
  <si>
    <t>DS-KD80031ME1/Surface</t>
  </si>
  <si>
    <t>Mr. Palanisamy</t>
  </si>
  <si>
    <t>Pradeep, Warp</t>
  </si>
  <si>
    <t xml:space="preserve">2 MP Bullet IP Camera </t>
  </si>
  <si>
    <t>Mr. Selva</t>
  </si>
  <si>
    <t>SCW455HIN(IMPASS)</t>
  </si>
  <si>
    <t>Wireless Door Sensor</t>
  </si>
  <si>
    <t>12V-7 amp</t>
  </si>
  <si>
    <t>Key Fob (Wireless)</t>
  </si>
  <si>
    <t>DS-KD8003IME1</t>
  </si>
  <si>
    <t>Wifi Router-TP Link</t>
  </si>
  <si>
    <t>Mrs. Shruthi Kamesh</t>
  </si>
  <si>
    <t>IR No.334</t>
  </si>
  <si>
    <t>20.1.2021</t>
  </si>
  <si>
    <t>IR No.344</t>
  </si>
  <si>
    <t>10.2.2021</t>
  </si>
  <si>
    <t>IR No.402</t>
  </si>
  <si>
    <t>26.2.2021</t>
  </si>
  <si>
    <t>End to End marking of all cables</t>
  </si>
  <si>
    <t>IR No.444</t>
  </si>
  <si>
    <t>8.4.2021</t>
  </si>
  <si>
    <t>Mr. Puvi</t>
  </si>
  <si>
    <t>IR No.428</t>
  </si>
  <si>
    <t>IR No.457</t>
  </si>
  <si>
    <t>26.4.2021</t>
  </si>
  <si>
    <t>IR No.473</t>
  </si>
  <si>
    <t>17.6.2021</t>
  </si>
  <si>
    <t>IR No.478</t>
  </si>
  <si>
    <t>24.6.2021</t>
  </si>
  <si>
    <t>IR No.491</t>
  </si>
  <si>
    <t>10.7.2021</t>
  </si>
  <si>
    <t>SR No.656</t>
  </si>
  <si>
    <t>Router Configuration</t>
  </si>
  <si>
    <t>SR No.770</t>
  </si>
  <si>
    <t>3 Rooms automation not working</t>
  </si>
  <si>
    <t>DS-2CD3021G01</t>
  </si>
  <si>
    <t>DS7604NIK1</t>
  </si>
  <si>
    <t>500 GB  Hard Disk</t>
  </si>
  <si>
    <t>6W6DZW2</t>
  </si>
  <si>
    <t>F08913951</t>
  </si>
  <si>
    <t>10/100(4+2)</t>
  </si>
  <si>
    <t>Double switch Relay</t>
  </si>
  <si>
    <t>FGS 222</t>
  </si>
  <si>
    <t>376919,</t>
  </si>
  <si>
    <t>PIR HF Microwave Sensor</t>
  </si>
  <si>
    <t>HC2 - 090624</t>
  </si>
  <si>
    <t>KeyFob</t>
  </si>
  <si>
    <t>Yale lock</t>
  </si>
  <si>
    <t>YDM4109+</t>
  </si>
  <si>
    <t>YRM20ZW</t>
  </si>
  <si>
    <t>A06 (2)</t>
  </si>
  <si>
    <t>A06 (1)</t>
  </si>
  <si>
    <t>K7483C2B6EBB0</t>
  </si>
  <si>
    <t>imstalled - working</t>
  </si>
  <si>
    <t>8.4.2021, 17.6.2021</t>
  </si>
  <si>
    <t>IR No.444 &amp; 473</t>
  </si>
  <si>
    <t>material not given</t>
  </si>
  <si>
    <t>2 MP IP Dome Plastic Body 2.8mm</t>
  </si>
  <si>
    <t>VID2865000000307</t>
  </si>
  <si>
    <t>WBC0ECVID2R2FPN28</t>
  </si>
  <si>
    <t>2 mp Wi-Fi Ip Camera Bullet Indoor</t>
  </si>
  <si>
    <t>EZVIZ -1</t>
  </si>
  <si>
    <t>Delivered/Returned on 30.11.2021</t>
  </si>
  <si>
    <t>Yale Door Lock - YDD424</t>
  </si>
  <si>
    <t>JPDJA100082</t>
  </si>
  <si>
    <t>YDD424</t>
  </si>
  <si>
    <t>PVC L Clamp Stand - For Dome</t>
  </si>
  <si>
    <t>Deliverd</t>
  </si>
  <si>
    <t>Mrs. Abirami</t>
  </si>
  <si>
    <t>SR No.574</t>
  </si>
  <si>
    <t>14.11.2018</t>
  </si>
  <si>
    <t>SR No.561</t>
  </si>
  <si>
    <t>20.11.2018</t>
  </si>
  <si>
    <t>SR No.644</t>
  </si>
  <si>
    <t>26.11.2018</t>
  </si>
  <si>
    <t>IR No.219</t>
  </si>
  <si>
    <t>03.08.2020</t>
  </si>
  <si>
    <t>IR No.128</t>
  </si>
  <si>
    <t>IR No.127</t>
  </si>
  <si>
    <t>23.12.2020</t>
  </si>
  <si>
    <t>IR No.126</t>
  </si>
  <si>
    <t>25.12.2020</t>
  </si>
  <si>
    <t>IR No.129</t>
  </si>
  <si>
    <t>31.12.2020</t>
  </si>
  <si>
    <t xml:space="preserve">Dahua </t>
  </si>
  <si>
    <t>30.6.2017</t>
  </si>
  <si>
    <t>1.3 MP Dome IP Camera</t>
  </si>
  <si>
    <t>2L0506CPAZW6EZ7</t>
  </si>
  <si>
    <t>NVR2216-S2</t>
  </si>
  <si>
    <t>28.8.2020</t>
  </si>
  <si>
    <t>2L0506CPAZZBBX</t>
  </si>
  <si>
    <t>28/8.2020</t>
  </si>
  <si>
    <t>37G4P1JAS6UD</t>
  </si>
  <si>
    <t>37G4NH1AS6UD</t>
  </si>
  <si>
    <t>Patch Panel</t>
  </si>
  <si>
    <t>Patch cord</t>
  </si>
  <si>
    <t>Grandeye</t>
  </si>
  <si>
    <t>GE-0802EG20010152</t>
  </si>
  <si>
    <t>GE-0802EG</t>
  </si>
  <si>
    <t>Proposl</t>
  </si>
  <si>
    <t>DNI223700UY</t>
  </si>
  <si>
    <t>On/off siwtches</t>
  </si>
  <si>
    <t>Smart Door Sensor</t>
  </si>
  <si>
    <t>IR Kit</t>
  </si>
  <si>
    <t>26.9.2020</t>
  </si>
  <si>
    <t>Glass Break Sensor</t>
  </si>
  <si>
    <t>Wireless receiver</t>
  </si>
  <si>
    <t>3A Power supply</t>
  </si>
  <si>
    <t>24.11.2018</t>
  </si>
  <si>
    <t>POE Switch for power</t>
  </si>
  <si>
    <t>-OIBCCO12242/OIBCCO12189</t>
  </si>
  <si>
    <t>VL-SW274SX</t>
  </si>
  <si>
    <t>Cordless</t>
  </si>
  <si>
    <t>Camera Mount outdoor (Junction Metal Box 4")</t>
  </si>
  <si>
    <t>Camera Mount inddoor (Junction Metal Box 6")</t>
  </si>
  <si>
    <t>6 Port Switch - Tenda</t>
  </si>
  <si>
    <t>Mr. Subramaniam</t>
  </si>
  <si>
    <t>SR No.758</t>
  </si>
  <si>
    <t>SR No.776</t>
  </si>
  <si>
    <t>SR No.904</t>
  </si>
  <si>
    <t>Mr. Kumar</t>
  </si>
  <si>
    <t>IR No.690</t>
  </si>
  <si>
    <t>SR No.933</t>
  </si>
  <si>
    <t>Wifi not working</t>
  </si>
  <si>
    <t>Mr. Subramani</t>
  </si>
  <si>
    <t>IR No.367</t>
  </si>
  <si>
    <t>24.11.2021</t>
  </si>
  <si>
    <t>IR No.250</t>
  </si>
  <si>
    <t>12.01.2022</t>
  </si>
  <si>
    <t>13.01.2022</t>
  </si>
  <si>
    <t>17.01.2022</t>
  </si>
  <si>
    <t>17.06.2022</t>
  </si>
  <si>
    <t>Mr. Nagaraj, ECC</t>
  </si>
  <si>
    <t>18.06.2022</t>
  </si>
  <si>
    <t>Service call (VDPissue)</t>
  </si>
  <si>
    <t>G69814759</t>
  </si>
  <si>
    <t>17.6.2022</t>
  </si>
  <si>
    <t>22.1.2022</t>
  </si>
  <si>
    <t>G82671563</t>
  </si>
  <si>
    <t>G82671678</t>
  </si>
  <si>
    <t>G82671413</t>
  </si>
  <si>
    <t>G82671407</t>
  </si>
  <si>
    <t>G82671588</t>
  </si>
  <si>
    <t>G69814772</t>
  </si>
  <si>
    <t>G82671612</t>
  </si>
  <si>
    <t>G82671444</t>
  </si>
  <si>
    <t>/Serviced</t>
  </si>
  <si>
    <t>22.1.2022/30.3.2022</t>
  </si>
  <si>
    <t>G82671589</t>
  </si>
  <si>
    <t>G82671422</t>
  </si>
  <si>
    <t>G69814760</t>
  </si>
  <si>
    <t>G82671505</t>
  </si>
  <si>
    <t>G82671660</t>
  </si>
  <si>
    <t>F93953778</t>
  </si>
  <si>
    <t>J27218051</t>
  </si>
  <si>
    <t>12.1.2022</t>
  </si>
  <si>
    <t>Y1H2S2CESC8H</t>
  </si>
  <si>
    <t>QS5H216003318</t>
  </si>
  <si>
    <t>DGS-1016A</t>
  </si>
  <si>
    <t>Cat 6 Jack - Netfox- 30 nos.</t>
  </si>
  <si>
    <t>13.11.2021</t>
  </si>
  <si>
    <t>13..01.2022</t>
  </si>
  <si>
    <t>G56680702</t>
  </si>
  <si>
    <t>IR No.283</t>
  </si>
  <si>
    <t>G56680910</t>
  </si>
  <si>
    <t>Q04672449</t>
  </si>
  <si>
    <t>Q08821603</t>
  </si>
  <si>
    <t>22184K2001613</t>
  </si>
  <si>
    <t>22184K2001619</t>
  </si>
  <si>
    <t>22184K2001614</t>
  </si>
  <si>
    <t>22184K2001618</t>
  </si>
  <si>
    <t>22184K2001615</t>
  </si>
  <si>
    <t>Router Omada Gigabit VPN Router (ER605) - Tp Link</t>
  </si>
  <si>
    <t>22192N8001591</t>
  </si>
  <si>
    <t>ER605</t>
  </si>
  <si>
    <t>.25mm (85447090)</t>
  </si>
  <si>
    <t>1.9.2020</t>
  </si>
  <si>
    <t>24 Port POE - Gigabit Managed - Netgear</t>
  </si>
  <si>
    <t>6SN21A5J000A9</t>
  </si>
  <si>
    <t>GS724TP</t>
  </si>
  <si>
    <t>IR No.250 dt.17.01.22</t>
  </si>
  <si>
    <t xml:space="preserve">VDP Indoor </t>
  </si>
  <si>
    <t>Mr. Vinod</t>
  </si>
  <si>
    <t>IR No.276</t>
  </si>
  <si>
    <t>18.9.2021</t>
  </si>
  <si>
    <t>Piping checked (GF)</t>
  </si>
  <si>
    <t>IR No.634</t>
  </si>
  <si>
    <t>IR No.557</t>
  </si>
  <si>
    <t>9.11.2021</t>
  </si>
  <si>
    <t>Kurumbapalayam</t>
  </si>
  <si>
    <t>4.9.2021</t>
  </si>
  <si>
    <t>IR No.700</t>
  </si>
  <si>
    <t>3.12.2021</t>
  </si>
  <si>
    <t>IR No.305</t>
  </si>
  <si>
    <t>Piping checked(FF)</t>
  </si>
  <si>
    <t>IR No.558</t>
  </si>
  <si>
    <t>8.12.2021</t>
  </si>
  <si>
    <t>IR No.443</t>
  </si>
  <si>
    <t>7.9.2021</t>
  </si>
  <si>
    <t>IR No.579</t>
  </si>
  <si>
    <t>4.1.2022</t>
  </si>
  <si>
    <t>IR No.462</t>
  </si>
  <si>
    <t>Disucssion with client and electrician for VDP and Control unit placement</t>
  </si>
  <si>
    <t>IR No.613</t>
  </si>
  <si>
    <t>installation - addl. material</t>
  </si>
  <si>
    <t>Mr. Srikanth</t>
  </si>
  <si>
    <t>IR No.620</t>
  </si>
  <si>
    <t>Cable prework started</t>
  </si>
  <si>
    <t>IR No.657</t>
  </si>
  <si>
    <t>SR No.655</t>
  </si>
  <si>
    <t>28.3.2022</t>
  </si>
  <si>
    <t>Touch switch  issue</t>
  </si>
  <si>
    <t>IR No.625</t>
  </si>
  <si>
    <t>23.9.2021</t>
  </si>
  <si>
    <t>SR No.625</t>
  </si>
  <si>
    <t>5.4.2022</t>
  </si>
  <si>
    <t>Curtain issue</t>
  </si>
  <si>
    <t>insallation</t>
  </si>
  <si>
    <t>29.9.2021</t>
  </si>
  <si>
    <t>SR No.572</t>
  </si>
  <si>
    <t>14.5.2022</t>
  </si>
  <si>
    <t>Touch switch issue</t>
  </si>
  <si>
    <t>IR No.631</t>
  </si>
  <si>
    <t>25.8.2021</t>
  </si>
  <si>
    <t>SR No.687</t>
  </si>
  <si>
    <t>Touch Switch 1 No. installed &amp; VDP issue</t>
  </si>
  <si>
    <t xml:space="preserve">IR No.631 </t>
  </si>
  <si>
    <t>SR No.689</t>
  </si>
  <si>
    <t>IR No.632</t>
  </si>
  <si>
    <t>28.8.2021</t>
  </si>
  <si>
    <t>16.10.2021</t>
  </si>
  <si>
    <t>SR No.752</t>
  </si>
  <si>
    <t>SR No.771</t>
  </si>
  <si>
    <t>Touch switch 1No. issue and VDP outdoor not working properly</t>
  </si>
  <si>
    <t>2MP Bullet IP Camera</t>
  </si>
  <si>
    <t>F33444535</t>
  </si>
  <si>
    <t>16.8.2021</t>
  </si>
  <si>
    <t>F37906961</t>
  </si>
  <si>
    <t>F33444525</t>
  </si>
  <si>
    <t>F33444544</t>
  </si>
  <si>
    <t>F37906965</t>
  </si>
  <si>
    <t>F37906774</t>
  </si>
  <si>
    <t>F33444541</t>
  </si>
  <si>
    <t>,F37906954</t>
  </si>
  <si>
    <t>F37906955</t>
  </si>
  <si>
    <t>F37906956</t>
  </si>
  <si>
    <t>F37906957</t>
  </si>
  <si>
    <t>F37906958</t>
  </si>
  <si>
    <t>F37906925</t>
  </si>
  <si>
    <t>F37906967</t>
  </si>
  <si>
    <t>G21818731</t>
  </si>
  <si>
    <t>DS-7P16NI-K</t>
  </si>
  <si>
    <t>WX22DA04CT2S</t>
  </si>
  <si>
    <t>25.8.2020</t>
  </si>
  <si>
    <t>50X69B5400423</t>
  </si>
  <si>
    <t>JR4S0F0DA001128</t>
  </si>
  <si>
    <t>GF - Sitout</t>
  </si>
  <si>
    <t>JR4S0F0DA001129</t>
  </si>
  <si>
    <t>GF - Pooja</t>
  </si>
  <si>
    <t>JR4S0F0DA001132</t>
  </si>
  <si>
    <t>GF - Stairs</t>
  </si>
  <si>
    <t>JR4S0F0DA001135</t>
  </si>
  <si>
    <t>4 Button +Fan Touch Switch</t>
  </si>
  <si>
    <t>JR04S1F0DA001057</t>
  </si>
  <si>
    <t>GF - Hall</t>
  </si>
  <si>
    <t>JR04S1F0DA001059</t>
  </si>
  <si>
    <t>GF - Living</t>
  </si>
  <si>
    <t>JR04S1F0DA001060</t>
  </si>
  <si>
    <t>GF- Dining</t>
  </si>
  <si>
    <t>JR04S1F0DA001062</t>
  </si>
  <si>
    <t>GF - Ladies Hall</t>
  </si>
  <si>
    <t>JR04S1F0DA001063</t>
  </si>
  <si>
    <t>Gf- Bed Room 1</t>
  </si>
  <si>
    <t>JR04S1F0DA001065</t>
  </si>
  <si>
    <t>GF - Bed Room 2</t>
  </si>
  <si>
    <t>JR04S1F0DA001066</t>
  </si>
  <si>
    <t>FF - Bed Room 3</t>
  </si>
  <si>
    <t>JR04S1F0DA001067</t>
  </si>
  <si>
    <t>FF - Bed Room 4</t>
  </si>
  <si>
    <t>JR04S1F0DA001069</t>
  </si>
  <si>
    <t>FF - Bed Room 5</t>
  </si>
  <si>
    <t>JR04S1F0DA001070</t>
  </si>
  <si>
    <t>FF - Lounge</t>
  </si>
  <si>
    <t>JR04S1F0DA001071</t>
  </si>
  <si>
    <t>JR04S1F0DA001072</t>
  </si>
  <si>
    <t>GF - Kitchen</t>
  </si>
  <si>
    <t xml:space="preserve">FF - Bed Room 4 </t>
  </si>
  <si>
    <t>FF - Terrace</t>
  </si>
  <si>
    <t>GF -  Bed Room 1</t>
  </si>
  <si>
    <t>Gate Control</t>
  </si>
  <si>
    <t>GF - Outdoor</t>
  </si>
  <si>
    <t>5.10.2021/6.11.2021</t>
  </si>
  <si>
    <t>HC3-00019812</t>
  </si>
  <si>
    <t>Prop HC2</t>
  </si>
  <si>
    <t xml:space="preserve">Zmote </t>
  </si>
  <si>
    <t>Digital Door Lock - Irisys</t>
  </si>
  <si>
    <t xml:space="preserve">DA470700531
</t>
  </si>
  <si>
    <t>IFP-7070</t>
  </si>
  <si>
    <t>Delivered/replaced</t>
  </si>
  <si>
    <t>7.7.2021/3.12.2021</t>
  </si>
  <si>
    <t>IR No.638, 700</t>
  </si>
  <si>
    <t xml:space="preserve">               48, 256</t>
  </si>
  <si>
    <t>GF - Bed Room 1</t>
  </si>
  <si>
    <t>Curtain Track 12 feet</t>
  </si>
  <si>
    <t>53"</t>
  </si>
  <si>
    <t>58"</t>
  </si>
  <si>
    <t>62"</t>
  </si>
  <si>
    <t>Curtain Track 4 feet</t>
  </si>
  <si>
    <t>60"</t>
  </si>
  <si>
    <t>132"</t>
  </si>
  <si>
    <t>152"</t>
  </si>
  <si>
    <t>151"</t>
  </si>
  <si>
    <t>61"</t>
  </si>
  <si>
    <t>51"</t>
  </si>
  <si>
    <t>59",</t>
  </si>
  <si>
    <t>55.5"</t>
  </si>
  <si>
    <t>IR Kit for TV and A./c</t>
  </si>
  <si>
    <t>IR No.626 &amp; 638</t>
  </si>
  <si>
    <t>G07548231</t>
  </si>
  <si>
    <t>Q06720213</t>
  </si>
  <si>
    <t>IR No.633, 557</t>
  </si>
  <si>
    <t>Q06720168</t>
  </si>
  <si>
    <t>Q06720009</t>
  </si>
  <si>
    <t>Honeywell</t>
  </si>
  <si>
    <t>Cat 6 Cable - 305 mts</t>
  </si>
  <si>
    <t>6.3.2021</t>
  </si>
  <si>
    <t>Cat 6 Cable - 120mts</t>
  </si>
  <si>
    <t>EM Lock with Dual Door</t>
  </si>
  <si>
    <t>3 Module Plate (4x4G Wood Sheet) - 14 Nos.</t>
  </si>
  <si>
    <t>Delivered - 10 Nos.
Returned - 3 Nos.</t>
  </si>
  <si>
    <t>14.8.2021
11.9.2021</t>
  </si>
  <si>
    <t>97
142</t>
  </si>
  <si>
    <t>Plastic PVC Channel 1"</t>
  </si>
  <si>
    <t>Patch Cable -1.5mtrs - 6 Nos.</t>
  </si>
  <si>
    <t>Intermediate Relay Set (240A Relay with 8 Pin Relay Base) - 23 Nos.</t>
  </si>
  <si>
    <t>MSP2P240A - MSP08C 2/CO</t>
  </si>
  <si>
    <t>installed - working- 10 Nos.</t>
  </si>
  <si>
    <t>Returned - 1 No.
Delivered - 23 Nos.</t>
  </si>
  <si>
    <t>1.9.2021
4.9.2021</t>
  </si>
  <si>
    <t>IR No.636 - 10 Nos.</t>
  </si>
  <si>
    <t>132
138</t>
  </si>
  <si>
    <t>Double Switch Relay - Fibaro - 3 Nos.</t>
  </si>
  <si>
    <t>Camera Mount Out door (Junction Metal Box 4") - 4 Nos.</t>
  </si>
  <si>
    <t>installed - 1no.</t>
  </si>
  <si>
    <t>Delivered - 4 Nos.</t>
  </si>
  <si>
    <t>IR No.634 -1 No.</t>
  </si>
  <si>
    <t>Cat 6 Cable - Netfox - 10 m</t>
  </si>
  <si>
    <t>4 Core Unshielded Cable-25 mts</t>
  </si>
  <si>
    <t>Intermediate Relay Set (240A Relay with 8 Pin Relay Base) - Salzer</t>
  </si>
  <si>
    <t>Intermediate Relay Set (240A Relay with 8 Pin Relay Base)</t>
  </si>
  <si>
    <t>PLY-2C-240A with 8 Pin</t>
  </si>
  <si>
    <t>Receiver Transmitter</t>
  </si>
  <si>
    <t>HYT200 HN</t>
  </si>
  <si>
    <t>26.9.2021</t>
  </si>
  <si>
    <t>HIR-100-RX</t>
  </si>
  <si>
    <t>Battery- 8 Nos.</t>
  </si>
  <si>
    <t>26.9.2021/20.10.2021</t>
  </si>
  <si>
    <t>(DCNo.259 - 4 Nos. Battery replaced)</t>
  </si>
  <si>
    <t>F59094982</t>
  </si>
  <si>
    <t>DS-2CD1023GOE-1 6MM</t>
  </si>
  <si>
    <t>installed -8 Nos.</t>
  </si>
  <si>
    <t>Contactor</t>
  </si>
  <si>
    <t>TC - 16ALCID173U</t>
  </si>
  <si>
    <t>4C01A1001406</t>
  </si>
  <si>
    <t>3.12.2021/4.12.2021</t>
  </si>
  <si>
    <t>Battery for lock - 4 nos.</t>
  </si>
  <si>
    <t>4.12.2021</t>
  </si>
  <si>
    <t>installed - 4 nos.,
installed  4 nos.</t>
  </si>
  <si>
    <t>3.12.2021, 
17.12.2021</t>
  </si>
  <si>
    <t>IR No.700, 570</t>
  </si>
  <si>
    <t>HDMI converter</t>
  </si>
  <si>
    <t>9.12.2021</t>
  </si>
  <si>
    <t>Intermediate Relay Set (240A Relay with 8 Pin Relay Base) - Salzer		MSP2P240A - MSP08C 2/CO					Addl	Delivered	17.12.2021					275</t>
  </si>
  <si>
    <t>12V 5A SMPS</t>
  </si>
  <si>
    <t>5A</t>
  </si>
  <si>
    <t>12v Relay Control Board</t>
  </si>
  <si>
    <t>6 Core Shielded Cable -20 mts</t>
  </si>
  <si>
    <t>4 Channel DP Lighting Module - Confio</t>
  </si>
  <si>
    <t>CT-4R</t>
  </si>
  <si>
    <t>Touch Switch - Back Case</t>
  </si>
  <si>
    <t>JR04S1F0DA001203</t>
  </si>
  <si>
    <t>Replcaement</t>
  </si>
  <si>
    <t>JR04S1F0DA001171</t>
  </si>
  <si>
    <t>Touch Switch - Screen</t>
  </si>
  <si>
    <t>4 Channel Power Supply (12V)
For Analogue Camera</t>
  </si>
  <si>
    <t>14.2.2022</t>
  </si>
  <si>
    <t>Battery
Door Sensor - 6 Nos.</t>
  </si>
  <si>
    <t>Smart Door &amp; Window Sensor - Fibaro</t>
  </si>
  <si>
    <t>Mr. Balakrishnan</t>
  </si>
  <si>
    <t>IR No.342</t>
  </si>
  <si>
    <t>IR No.468</t>
  </si>
  <si>
    <t>7.5.2021</t>
  </si>
  <si>
    <t>IR No.,690</t>
  </si>
  <si>
    <t>Check list</t>
  </si>
  <si>
    <t>Mr. Pratap</t>
  </si>
  <si>
    <t>Mr. Ravi Site Engg</t>
  </si>
  <si>
    <t>5 MP DOME IP Camera</t>
  </si>
  <si>
    <t>WBCOECLIP5R3DM</t>
  </si>
  <si>
    <t>DS-7P16NIK2</t>
  </si>
  <si>
    <t>WX12D807XPT9</t>
  </si>
  <si>
    <t>SF-300-24PP</t>
  </si>
  <si>
    <t>Outdoor Camera</t>
  </si>
  <si>
    <t>Indoor Monitor</t>
  </si>
  <si>
    <t>Not required</t>
  </si>
  <si>
    <t>IR No.339, 342</t>
  </si>
  <si>
    <t>IR No.339,342</t>
  </si>
  <si>
    <t>12V - 7 amps Battery backup</t>
  </si>
  <si>
    <t>Mr. Jai Shankar</t>
  </si>
  <si>
    <t>8.9.2020</t>
  </si>
  <si>
    <t>Delivered materials</t>
  </si>
  <si>
    <t>https://www.google.com/maps?q=9.9360364,78.0856785&amp;z=17&amp;hl=en</t>
  </si>
  <si>
    <t>Vivek &amp; Tharun</t>
  </si>
  <si>
    <t>31.12.2021</t>
  </si>
  <si>
    <t xml:space="preserve">Piping checking </t>
  </si>
  <si>
    <t>Purism - Ar. Mohanraj</t>
  </si>
  <si>
    <t>IR No.568</t>
  </si>
  <si>
    <t>11.1.2022</t>
  </si>
  <si>
    <t>IP Points checking</t>
  </si>
  <si>
    <t>IP Plate fixed</t>
  </si>
  <si>
    <t>CVS Machine Mounted</t>
  </si>
  <si>
    <t>IR No.772</t>
  </si>
  <si>
    <t>IR No.843</t>
  </si>
  <si>
    <t>Mr. Selvam, Plumber</t>
  </si>
  <si>
    <t>2.1 mts Pipe - White - Bund 07B</t>
  </si>
  <si>
    <t>Plastic Mounting Plate</t>
  </si>
  <si>
    <t>PVC 2" (50mm) Coupling</t>
  </si>
  <si>
    <t>9.9.2020</t>
  </si>
  <si>
    <t>45 F/F PVC Elbow 2" (50mm)</t>
  </si>
  <si>
    <t>45 M/F PVC Elbow 2" (50mm)</t>
  </si>
  <si>
    <t>90 M/F PVC Elbow 2" (50mm)</t>
  </si>
  <si>
    <t>2" PVC 90 A F/F Vaculine Elbow</t>
  </si>
  <si>
    <t>PVC 2" Vaculine 45 A-Y</t>
  </si>
  <si>
    <t>CVS -2" Universal Clamp</t>
  </si>
  <si>
    <t>CVS - Bullet Bolt set</t>
  </si>
  <si>
    <t>CVS - CVPC Paste (247MC)</t>
  </si>
  <si>
    <t>CVS - 3/4" Pipe (10 Feet)</t>
  </si>
  <si>
    <t>CVS - 3/4" L Bend</t>
  </si>
  <si>
    <t>CVS ; Junction Box</t>
  </si>
  <si>
    <t>CVS - 0.75 Sq. mm cable (90 mts) (Red - 2 Nos. Black - 2 Nos.)</t>
  </si>
  <si>
    <t>Accessories - Cable Tie 30mm - 200 Nos.</t>
  </si>
  <si>
    <t>Insulation Tape - 2 Nos.</t>
  </si>
  <si>
    <t>45 M/F PVC Elbow 2" (50mm)- 2 Nos.</t>
  </si>
  <si>
    <t>765518W</t>
  </si>
  <si>
    <t>18.9.2020</t>
  </si>
  <si>
    <t>90 M/F PVC Elbow 2" (50mm)-10 Nos.</t>
  </si>
  <si>
    <t>765511W</t>
  </si>
  <si>
    <t>Wall Plate - Side Opening White (Inlet Valve)-13 Nos.</t>
  </si>
  <si>
    <t>2.1 Mts Pipe - White -Bund 07 B</t>
  </si>
  <si>
    <t>90 M/F PVC Elbow 2" (50mm)-20 Nos.</t>
  </si>
  <si>
    <t>PVC 2" (50mm) Coupling - 23  Nos.</t>
  </si>
  <si>
    <t>765529W</t>
  </si>
  <si>
    <t>28.10.2020</t>
  </si>
  <si>
    <t>PVC 2" 90 A Starter Elbow-8 Nos.</t>
  </si>
  <si>
    <t>765503W</t>
  </si>
  <si>
    <t>2" PVC 90 A F/F Vaculine Elbow-12 Nos.</t>
  </si>
  <si>
    <t>765510W</t>
  </si>
  <si>
    <t>45 A/Y PVC Vaculine Elbow-5 Nos.</t>
  </si>
  <si>
    <t>45 F/F PVC Elbow 2" (50mm)-10Nos.</t>
  </si>
  <si>
    <t>765517W</t>
  </si>
  <si>
    <t>PVC 90 A F/F Vaculine Elbow 2"</t>
  </si>
  <si>
    <t>Pipe 3/4" Royal - Vasavi</t>
  </si>
  <si>
    <t>3/4" Bend - Vasavi</t>
  </si>
  <si>
    <t>J. Box 19MM - 4way PVC</t>
  </si>
  <si>
    <t>Finolex 0.75 Sq.mm Cable-Black - 1 Coil (100 Mtrs)</t>
  </si>
  <si>
    <t>22.4.2021</t>
  </si>
  <si>
    <t>Finolex 0.75 Sq.mm Cable-Red - 1 Coil (100 Mtrs)</t>
  </si>
  <si>
    <t>Squeeze Brush</t>
  </si>
  <si>
    <t>22.12.2021</t>
  </si>
  <si>
    <t>Mop Wet Suck</t>
  </si>
  <si>
    <t>Mr. Prem Periyasamy</t>
  </si>
  <si>
    <t>IR No.121</t>
  </si>
  <si>
    <t>IR No.371</t>
  </si>
  <si>
    <t>IR No.536</t>
  </si>
  <si>
    <t>12.10.2021</t>
  </si>
  <si>
    <t>IR No.512</t>
  </si>
  <si>
    <t>Arun+2</t>
  </si>
  <si>
    <t>Mr. Venkatesh</t>
  </si>
  <si>
    <t>Mr. Selvam</t>
  </si>
  <si>
    <t>Arun+1</t>
  </si>
  <si>
    <t>6.6.2022</t>
  </si>
  <si>
    <t>Arun &amp;Ani Sir</t>
  </si>
  <si>
    <t>SR No.754</t>
  </si>
  <si>
    <t>8.11.2021</t>
  </si>
  <si>
    <t>IR No.121,512</t>
  </si>
  <si>
    <t>8801347610060,</t>
  </si>
  <si>
    <t>WBC0ECLNM16T1</t>
  </si>
  <si>
    <t>WX620717HYEY</t>
  </si>
  <si>
    <t>NETGEAR</t>
  </si>
  <si>
    <t>5X019BDBA00EB</t>
  </si>
  <si>
    <t>Switch 1D1 Module with Neutral White</t>
  </si>
  <si>
    <t>66:F7:8D:E8:24:21:79:A1</t>
  </si>
  <si>
    <t>D1:75:01:1C:04:C2:84:71</t>
  </si>
  <si>
    <t>2C:EC:DB:86:80:B7:03:15</t>
  </si>
  <si>
    <t>B5:3F:5C:AE:0A:94:A2:81</t>
  </si>
  <si>
    <t>C6:1A:56:03:99:17:FE:92</t>
  </si>
  <si>
    <t>C:15:32:A9:59:F3:6F:3A</t>
  </si>
  <si>
    <t>32:4E:8C:2A:DD:4B:F1:29</t>
  </si>
  <si>
    <t>D1:54:C7:7C:C7:4E:C3:3E</t>
  </si>
  <si>
    <t xml:space="preserve">Curtain Roller Blind Switch Arteor         </t>
  </si>
  <si>
    <t>Gateway Home Away Wireless Switch white</t>
  </si>
  <si>
    <t>Socket Module with white (16A for AC unit)</t>
  </si>
  <si>
    <t>49:92:A6:09:E3:48:60:8B</t>
  </si>
  <si>
    <t>EGLU - HUB(W-SERIAL) EGHB01M</t>
  </si>
  <si>
    <t>IR No.121, 512</t>
  </si>
  <si>
    <t>add</t>
  </si>
  <si>
    <t>Power Card 3pin</t>
  </si>
  <si>
    <t>22112X9000646</t>
  </si>
  <si>
    <t>222112X9000644</t>
  </si>
  <si>
    <t>VDP utdoor Camera</t>
  </si>
  <si>
    <t>Speaker Cable - Kasper - 150 mts</t>
  </si>
  <si>
    <t>Ceiling Mount Kit</t>
  </si>
  <si>
    <t>Power Cable - 15 mts</t>
  </si>
  <si>
    <t>Audio Acoustic - 684</t>
  </si>
  <si>
    <t>Flooring (Rosepa Roll Carpet) - 310</t>
  </si>
  <si>
    <t>AV Rack</t>
  </si>
  <si>
    <t>Mr. Balachander</t>
  </si>
  <si>
    <t>IR No.258</t>
  </si>
  <si>
    <t>10.8.2020</t>
  </si>
  <si>
    <t>IR No.599</t>
  </si>
  <si>
    <t>Vijay &amp;Sakthi</t>
  </si>
  <si>
    <t>IR No.241</t>
  </si>
  <si>
    <t>29.10.2020</t>
  </si>
  <si>
    <t xml:space="preserve">Cable Check list </t>
  </si>
  <si>
    <t>SR No.934</t>
  </si>
  <si>
    <t>Service call - VDP indoor not working</t>
  </si>
  <si>
    <t>IR No.311</t>
  </si>
  <si>
    <t>1.15 pm - 1.50 pm</t>
  </si>
  <si>
    <t>Mr. Sathya Pridac</t>
  </si>
  <si>
    <t>8190044075/9751442780</t>
  </si>
  <si>
    <t>IR No.409</t>
  </si>
  <si>
    <t>SR No.956</t>
  </si>
  <si>
    <t>Service call -Serviced VDP installed</t>
  </si>
  <si>
    <t>IR No.623</t>
  </si>
  <si>
    <t>IR No.554</t>
  </si>
  <si>
    <t>27.10.2021 &amp; 28.10.21</t>
  </si>
  <si>
    <t>Mr.Murali Pridac</t>
  </si>
  <si>
    <t>Mr.Vinoth</t>
  </si>
  <si>
    <t>IR No.582</t>
  </si>
  <si>
    <t>IR No..603</t>
  </si>
  <si>
    <t>IR No.594</t>
  </si>
  <si>
    <t>Prop/Add</t>
  </si>
  <si>
    <t>IR No.554,582</t>
  </si>
  <si>
    <t>WX22DA0EC7TF</t>
  </si>
  <si>
    <t>CISCO</t>
  </si>
  <si>
    <t>(SG350)</t>
  </si>
  <si>
    <t>Wired Smoke Detector</t>
  </si>
  <si>
    <t>Power chord</t>
  </si>
  <si>
    <t>VDP`</t>
  </si>
  <si>
    <t>F96766715</t>
  </si>
  <si>
    <t>Q06939738,</t>
  </si>
  <si>
    <t>TP Link EAP245</t>
  </si>
  <si>
    <t>22112X9000818</t>
  </si>
  <si>
    <t>EAP345</t>
  </si>
  <si>
    <t>Patch Cable -1.5mtrs</t>
  </si>
  <si>
    <t>Patch Cord - 1mt</t>
  </si>
  <si>
    <t>Mrs. Sudha Thangavel</t>
  </si>
  <si>
    <t>IR No.361</t>
  </si>
  <si>
    <t>Mr.Devaraj</t>
  </si>
  <si>
    <t>Prop/add</t>
  </si>
  <si>
    <t>3.3.2021</t>
  </si>
  <si>
    <t>Wireless Receiver/ Expander</t>
  </si>
  <si>
    <t>Dr. Ramasubramaniam/Mrs.Ramani</t>
  </si>
  <si>
    <t>IR No.303</t>
  </si>
  <si>
    <t>2.12.2020</t>
  </si>
  <si>
    <t>Installatioin</t>
  </si>
  <si>
    <t>IR No.336</t>
  </si>
  <si>
    <t>22.1.2021  &amp; 23.1.2021</t>
  </si>
  <si>
    <t>IR No.347</t>
  </si>
  <si>
    <t>18.2.2021</t>
  </si>
  <si>
    <t>Mr. Prakash-Sankar Associates</t>
  </si>
  <si>
    <t>SR No.557</t>
  </si>
  <si>
    <t>Mr,Mani</t>
  </si>
  <si>
    <t>Mr.Krishnamoorthy, Spark Engg. (Gate Fabricator)</t>
  </si>
  <si>
    <t>Seial No.</t>
  </si>
  <si>
    <t>Drawing Ref. No.</t>
  </si>
  <si>
    <t>15.9.2020</t>
  </si>
  <si>
    <t>IR No.303 &amp; 336</t>
  </si>
  <si>
    <t>9891016308136,</t>
  </si>
  <si>
    <t>WBCOELIB2R2FS</t>
  </si>
  <si>
    <t>RV18E1C4000131</t>
  </si>
  <si>
    <t>installled - working</t>
  </si>
  <si>
    <t>23.1.2021</t>
  </si>
  <si>
    <t>GSM-Antenna</t>
  </si>
  <si>
    <t>VDP Indoor</t>
  </si>
  <si>
    <t>Q01635123</t>
  </si>
  <si>
    <t>VDP Outdoor</t>
  </si>
  <si>
    <t>E1025151</t>
  </si>
  <si>
    <t>IR No.303 &amp; 336,347</t>
  </si>
  <si>
    <t>7483C286E4DC</t>
  </si>
  <si>
    <t>UAP-AC-PRO</t>
  </si>
  <si>
    <t>IR No.303 &amp; 347</t>
  </si>
  <si>
    <t>9267C</t>
  </si>
  <si>
    <t>/Additional/2.12.20</t>
  </si>
  <si>
    <t>Metal Door Sensor</t>
  </si>
  <si>
    <t>Additional/2.12.20</t>
  </si>
  <si>
    <t>I/o Connector- 2 Nos.</t>
  </si>
  <si>
    <t>additional</t>
  </si>
  <si>
    <t>4Module plate -4 nos.</t>
  </si>
  <si>
    <t>3 Module Plate (4x4G Wood Sheet) - 2 Nos.</t>
  </si>
  <si>
    <t>22,1,2021</t>
  </si>
  <si>
    <t>Shutter contact wired</t>
  </si>
  <si>
    <t>Mr. Nikhil</t>
  </si>
  <si>
    <t>Factory</t>
  </si>
  <si>
    <t>IR No.252</t>
  </si>
  <si>
    <t>11.8.2020</t>
  </si>
  <si>
    <t>27.8.2020</t>
  </si>
  <si>
    <t>SR No.558</t>
  </si>
  <si>
    <t>37G44YHAS6UD</t>
  </si>
  <si>
    <t>D LINK</t>
  </si>
  <si>
    <t>4.8.2020</t>
  </si>
  <si>
    <t>To Order Material</t>
  </si>
  <si>
    <t>HDMI Cable (1.5m)</t>
  </si>
  <si>
    <t>Mr. Senthilnathan</t>
  </si>
  <si>
    <t>Home, Vellakinar</t>
  </si>
  <si>
    <t>IR No.207</t>
  </si>
  <si>
    <t>16.7.2020</t>
  </si>
  <si>
    <t>IR No.830</t>
  </si>
  <si>
    <t>9.2.2023</t>
  </si>
  <si>
    <t>26.4.2023</t>
  </si>
  <si>
    <t>India No.9994294342</t>
  </si>
  <si>
    <t>IR No.295</t>
  </si>
  <si>
    <t>22.10.2020</t>
  </si>
  <si>
    <t>Cable marking</t>
  </si>
  <si>
    <t>IR No.598</t>
  </si>
  <si>
    <t>IR No.907</t>
  </si>
  <si>
    <t>27.4.2023</t>
  </si>
  <si>
    <t>IR No.239</t>
  </si>
  <si>
    <t>IR No.862</t>
  </si>
  <si>
    <t>SR No.907</t>
  </si>
  <si>
    <t>15.6.2023</t>
  </si>
  <si>
    <t>Cable checking/Discussion with client</t>
  </si>
  <si>
    <t>9976762463/9865822000</t>
  </si>
  <si>
    <t xml:space="preserve">Home theater </t>
  </si>
  <si>
    <t>IR No.860</t>
  </si>
  <si>
    <t>SR No.922</t>
  </si>
  <si>
    <t>5.9.2022</t>
  </si>
  <si>
    <t>Home theater provision</t>
  </si>
  <si>
    <t>IR No.873</t>
  </si>
  <si>
    <t>SR No.936</t>
  </si>
  <si>
    <t>IR No.753</t>
  </si>
  <si>
    <t>5.11.2022</t>
  </si>
  <si>
    <t>light testing</t>
  </si>
  <si>
    <t>IR No.778</t>
  </si>
  <si>
    <t>Camera installation</t>
  </si>
  <si>
    <t>IR No.865</t>
  </si>
  <si>
    <t>SR No.1022</t>
  </si>
  <si>
    <t>31.8.2023</t>
  </si>
  <si>
    <t>Asiok &amp; Pistis</t>
  </si>
  <si>
    <t>IR No.773</t>
  </si>
  <si>
    <t>6.12.2022</t>
  </si>
  <si>
    <t>Instlalation</t>
  </si>
  <si>
    <t>IR No.885</t>
  </si>
  <si>
    <t>SR No.1153</t>
  </si>
  <si>
    <t>9789746870/7373641000</t>
  </si>
  <si>
    <t>IR No.774</t>
  </si>
  <si>
    <t>IR No.887</t>
  </si>
  <si>
    <t>Mrs. Senthilnathan</t>
  </si>
  <si>
    <t>IR No.780</t>
  </si>
  <si>
    <t>13.12.2022</t>
  </si>
  <si>
    <t>IR No.892</t>
  </si>
  <si>
    <t>4.4.2023</t>
  </si>
  <si>
    <t>SR No.792</t>
  </si>
  <si>
    <t>21.12.2022</t>
  </si>
  <si>
    <t>IR No.893</t>
  </si>
  <si>
    <t>SR No.798</t>
  </si>
  <si>
    <t>K48086872</t>
  </si>
  <si>
    <t>16.7.2020, 28.10.2020</t>
  </si>
  <si>
    <t>IR Nos.207, 239,778</t>
  </si>
  <si>
    <t>K00679464</t>
  </si>
  <si>
    <t>K48086873</t>
  </si>
  <si>
    <t>K02608667</t>
  </si>
  <si>
    <t>K41799241</t>
  </si>
  <si>
    <t>K48086857</t>
  </si>
  <si>
    <t>K48086858</t>
  </si>
  <si>
    <t>K48086875</t>
  </si>
  <si>
    <t>K41799061</t>
  </si>
  <si>
    <t>IR Nos.207, 239,778,780</t>
  </si>
  <si>
    <t>K48086878</t>
  </si>
  <si>
    <t>22240U6000550</t>
  </si>
  <si>
    <t>62m3s2cvsc8h</t>
  </si>
  <si>
    <t>16 Port POE Switch (Gigabit) - Netgear</t>
  </si>
  <si>
    <t>GS116PP</t>
  </si>
  <si>
    <t>207, 239</t>
  </si>
  <si>
    <t>TP Linik</t>
  </si>
  <si>
    <t>22244H3002665</t>
  </si>
  <si>
    <t>Cat 6 Jack - Netfox-25 Nos
SCERW-40.</t>
  </si>
  <si>
    <t>FGS-213</t>
  </si>
  <si>
    <t xml:space="preserve">Home Center 3 (Automation Hub) </t>
  </si>
  <si>
    <t>HC3-00027622</t>
  </si>
  <si>
    <t>Home Center 3 Light</t>
  </si>
  <si>
    <t>HC3L-00016381</t>
  </si>
  <si>
    <t>NTC - 10D/20 -21 Nos.</t>
  </si>
  <si>
    <t>K41331500</t>
  </si>
  <si>
    <t>Q15429553</t>
  </si>
  <si>
    <t>Q15430085</t>
  </si>
  <si>
    <t>Q16682801</t>
  </si>
  <si>
    <t>Q16757526</t>
  </si>
  <si>
    <t>Q16757492</t>
  </si>
  <si>
    <t>Q16682898</t>
  </si>
  <si>
    <t>Q16682809</t>
  </si>
  <si>
    <t>Q05302741</t>
  </si>
  <si>
    <t>Battery fOR SIREN - 3 Nos.</t>
  </si>
  <si>
    <t>Q15490919</t>
  </si>
  <si>
    <t>K24160780</t>
  </si>
  <si>
    <t>installed  - working</t>
  </si>
  <si>
    <t>Q14896963</t>
  </si>
  <si>
    <t>Q14896046</t>
  </si>
  <si>
    <t>22261U400384</t>
  </si>
  <si>
    <t>22261U400562</t>
  </si>
  <si>
    <t>IPBX</t>
  </si>
  <si>
    <t>KCD321B013071</t>
  </si>
  <si>
    <t>Q2G1231003182</t>
  </si>
  <si>
    <t>Q2G1231003173</t>
  </si>
  <si>
    <t>Q2G1231003183</t>
  </si>
  <si>
    <t>Q2G1231003184</t>
  </si>
  <si>
    <t>Q2G1231003</t>
  </si>
  <si>
    <t>NTC - 10D/20 - 30 Nos.</t>
  </si>
  <si>
    <t>Cat 6 Jack - Netfox -20Nos.
Screw-30, Tabe-2</t>
  </si>
  <si>
    <t>Cat 6 Cable - Netfox 5 Mtrs</t>
  </si>
  <si>
    <t>5.11.2022/9.2.2023</t>
  </si>
  <si>
    <t>Roller Shutter</t>
  </si>
  <si>
    <t>5.11.2022/9.2.2023/18.2.2023</t>
  </si>
  <si>
    <t>Dimmer Converte</t>
  </si>
  <si>
    <t>4MP IP Camera</t>
  </si>
  <si>
    <t>Cat 6 Jack - Netfox-14 Nos.</t>
  </si>
  <si>
    <t>22.4.2023</t>
  </si>
  <si>
    <t>Single Switch Relay (Heavy Load) - Fibaro</t>
  </si>
  <si>
    <t>22.4.2023/27.4.2023</t>
  </si>
  <si>
    <t>IR No.906 &amp; 907</t>
  </si>
  <si>
    <t>0199108,</t>
  </si>
  <si>
    <t>199109,</t>
  </si>
  <si>
    <t>Zmote</t>
  </si>
  <si>
    <t>G0911M1001452ACW</t>
  </si>
  <si>
    <t>B071NB4PGV</t>
  </si>
  <si>
    <t>Edimax</t>
  </si>
  <si>
    <t>5 Port POE Switch - Edimax</t>
  </si>
  <si>
    <t>ES5104PHV28ACB00046</t>
  </si>
  <si>
    <t>5 Port</t>
  </si>
  <si>
    <t>Mr. Kartheeswaran</t>
  </si>
  <si>
    <t>Mr. Babu (father)</t>
  </si>
  <si>
    <t>IR No.260</t>
  </si>
  <si>
    <t>IR No.898</t>
  </si>
  <si>
    <t>https://www.google.com/maps?q=11.1464205,77.2956287&amp;z=17&amp;hl=en</t>
  </si>
  <si>
    <t>IR No.145</t>
  </si>
  <si>
    <t>15.2.2021</t>
  </si>
  <si>
    <t>Piping checked</t>
  </si>
  <si>
    <t>IR No.904</t>
  </si>
  <si>
    <t>Site visit for addl material</t>
  </si>
  <si>
    <t>IR No.930</t>
  </si>
  <si>
    <t>Installation/Projector</t>
  </si>
  <si>
    <t>IR No.944</t>
  </si>
  <si>
    <t>............</t>
  </si>
  <si>
    <t>IR No.721</t>
  </si>
  <si>
    <t>21.6.2022</t>
  </si>
  <si>
    <t>IR No.940</t>
  </si>
  <si>
    <t>IR No.947</t>
  </si>
  <si>
    <t>23.12.2022</t>
  </si>
  <si>
    <t>Touch switches material delivered</t>
  </si>
  <si>
    <t>IR No.941</t>
  </si>
  <si>
    <t>IR No.847</t>
  </si>
  <si>
    <t>Proposal walk through for outdoor camera</t>
  </si>
  <si>
    <t>IR No.896</t>
  </si>
  <si>
    <t>installlation</t>
  </si>
  <si>
    <t>SR No.983</t>
  </si>
  <si>
    <t>IR No.1034</t>
  </si>
  <si>
    <t>SR No.1002</t>
  </si>
  <si>
    <t>IR No.1172</t>
  </si>
  <si>
    <t>5.3.2024</t>
  </si>
  <si>
    <t>880194780616,</t>
  </si>
  <si>
    <t>IR No.1166</t>
  </si>
  <si>
    <t>SR No.1214</t>
  </si>
  <si>
    <t>8801590253216,</t>
  </si>
  <si>
    <t>K36714673</t>
  </si>
  <si>
    <t>62M3S2HRSC8H</t>
  </si>
  <si>
    <t>Proposal - 3mts, Delivered 22mts</t>
  </si>
  <si>
    <t>JR08S1F0DA001132</t>
  </si>
  <si>
    <t>JR08S1F0DA001183</t>
  </si>
  <si>
    <t>JR08S1F0DA001184</t>
  </si>
  <si>
    <t>Neon 10 Switch Touch Panel</t>
  </si>
  <si>
    <t>JR10S0F0DA001156</t>
  </si>
  <si>
    <t>NS-SIB100Y000</t>
  </si>
  <si>
    <t>JR10S0F0DA001157</t>
  </si>
  <si>
    <t>JR10S0F0DA001158</t>
  </si>
  <si>
    <t>JR10S0F0DA001159</t>
  </si>
  <si>
    <t>JR10S0F0DA001160</t>
  </si>
  <si>
    <t>JR10S0F0DA001161</t>
  </si>
  <si>
    <t>JR10S0F0DA001162</t>
  </si>
  <si>
    <t>JR10S0F0DA001163</t>
  </si>
  <si>
    <t>JR10S0F0DA001164</t>
  </si>
  <si>
    <t>JR10S0F0DA001165</t>
  </si>
  <si>
    <t>JR10S0F0DA001166</t>
  </si>
  <si>
    <t>JR10S0F0DA001167</t>
  </si>
  <si>
    <t>JR10S0F0DA001168</t>
  </si>
  <si>
    <t>JR10S0F0DA001169</t>
  </si>
  <si>
    <t>JR10S0F0DA001170</t>
  </si>
  <si>
    <t>JR10S0F0DA001171</t>
  </si>
  <si>
    <t>JR04S1F0DA001214</t>
  </si>
  <si>
    <t>JR08S0F0DA001143</t>
  </si>
  <si>
    <t>JR04S0F0DA001477</t>
  </si>
  <si>
    <t>2.5.2023/8.5.2023</t>
  </si>
  <si>
    <t>IR No.924, 1166</t>
  </si>
  <si>
    <t>2 Dimmer Control for Fan Touch Switch</t>
  </si>
  <si>
    <t>Matl not reqd</t>
  </si>
  <si>
    <t>2 Dimmer Lighting Touch Switch</t>
  </si>
  <si>
    <t>PIR HF Microwave Sensor - Ceiling mount</t>
  </si>
  <si>
    <t>Home Centre Light - Fibaro</t>
  </si>
  <si>
    <t>Amazon</t>
  </si>
  <si>
    <t>Amazon Echo Voice Integration (Echo not Included)</t>
  </si>
  <si>
    <t>18.5.2022</t>
  </si>
  <si>
    <t>IR No.145,416</t>
  </si>
  <si>
    <t>IR No.145,146</t>
  </si>
  <si>
    <t>11.4.2022</t>
  </si>
  <si>
    <t>IR No.710</t>
  </si>
  <si>
    <t>3.6.2022</t>
  </si>
  <si>
    <t>Q13885676</t>
  </si>
  <si>
    <t>Wifi Access Point - AC LR</t>
  </si>
  <si>
    <t>221C6R2002569</t>
  </si>
  <si>
    <t>221C6R25002561,</t>
  </si>
  <si>
    <t>221C6R2002567</t>
  </si>
  <si>
    <t>Speaker Cable - 150 mtrs</t>
  </si>
  <si>
    <t>Speaker Cable - 91.4 M</t>
  </si>
  <si>
    <t>Speaker Cable - 50 mts</t>
  </si>
  <si>
    <t>12.11.2021</t>
  </si>
  <si>
    <t>M-011-300945-A</t>
  </si>
  <si>
    <t>M-011-300946-A</t>
  </si>
  <si>
    <t>M-011-300948-A</t>
  </si>
  <si>
    <t>M-011-301493-A</t>
  </si>
  <si>
    <t>M-011-301494-A</t>
  </si>
  <si>
    <t>M-011-301495-A</t>
  </si>
  <si>
    <t>M-011-301496-A</t>
  </si>
  <si>
    <t>I East Amplifier Music Stremer (I50B)
Wireless Wall-Mount Multi Room Stereo Amplifier</t>
  </si>
  <si>
    <t>24 Port POE Switch SF350</t>
  </si>
  <si>
    <t>DNI251801J9</t>
  </si>
  <si>
    <t>SF-350-24PP (10/100)</t>
  </si>
  <si>
    <t>Cat 6 Jack - Netfox-26 Nos.</t>
  </si>
  <si>
    <t>1ft Camera stand - 2 Nos.</t>
  </si>
  <si>
    <t>PVC (Hensel) Box-6 Nos.</t>
  </si>
  <si>
    <t>Sliding Gate Operator 1500 Kg 230V AC
1. Operator AZ - SL102 -1500 kg AC operator (including Operator+ control board +Base plate + Spring limit) 2. 12 Mtr Rack ( 12mm) -AZ -12mm - 4 nos 3. Photocells AZ -PC10 - 1 Pair 4. Remote - 3 nos AZ-T21W</t>
  </si>
  <si>
    <t>Rack 12mtr- 12mm</t>
  </si>
  <si>
    <t>HC3-00028666</t>
  </si>
  <si>
    <t>JR08S1F0VA001337</t>
  </si>
  <si>
    <t>21.9.2023</t>
  </si>
  <si>
    <t>A/V</t>
  </si>
  <si>
    <t>Cat 6 I/O - Netfox-8 Nos.</t>
  </si>
  <si>
    <t>Amplifier - PAD35W</t>
  </si>
  <si>
    <t>PAD35W</t>
  </si>
  <si>
    <t>AZ9565858</t>
  </si>
  <si>
    <t>(Material sent on 20th May)</t>
  </si>
  <si>
    <t>AZ9565767</t>
  </si>
  <si>
    <t>AZ9565771</t>
  </si>
  <si>
    <t>AZ9565078</t>
  </si>
  <si>
    <t>AZ9565256</t>
  </si>
  <si>
    <t>AZ9566242</t>
  </si>
  <si>
    <t>AZ9565270</t>
  </si>
  <si>
    <t>AZ9565753</t>
  </si>
  <si>
    <t>AZ9565268</t>
  </si>
  <si>
    <t>AZ9566240</t>
  </si>
  <si>
    <t>AZ9565793</t>
  </si>
  <si>
    <t>AZ9565791</t>
  </si>
  <si>
    <t>AZ9565770</t>
  </si>
  <si>
    <t>FC4677343</t>
  </si>
  <si>
    <t>2223B152000139</t>
  </si>
  <si>
    <t>14U3S7NUSU5H</t>
  </si>
  <si>
    <t>Cat 6 Jack - Netfox
Screws-50.Tape-2</t>
  </si>
  <si>
    <t>Mrs.Vimalraj</t>
  </si>
  <si>
    <t>SR No.591</t>
  </si>
  <si>
    <t>IR No.442</t>
  </si>
  <si>
    <t>`Cable Check list</t>
  </si>
  <si>
    <t>SR No.863</t>
  </si>
  <si>
    <t>IR No.495</t>
  </si>
  <si>
    <t>8.7.2021</t>
  </si>
  <si>
    <t>SR No.980</t>
  </si>
  <si>
    <t>IR No.490</t>
  </si>
  <si>
    <t>SR No.1017</t>
  </si>
  <si>
    <t>22.8.2023</t>
  </si>
  <si>
    <t>(installed UPS)</t>
  </si>
  <si>
    <t>IR No.492</t>
  </si>
  <si>
    <t>SR No.1117</t>
  </si>
  <si>
    <t>Mr.Govindaraj</t>
  </si>
  <si>
    <t>IR No.601</t>
  </si>
  <si>
    <t>14.7.2021</t>
  </si>
  <si>
    <t>SR No.1300</t>
  </si>
  <si>
    <t>IR No.500</t>
  </si>
  <si>
    <t>20.7.2021</t>
  </si>
  <si>
    <t>SR No.1213</t>
  </si>
  <si>
    <t>IR No.498</t>
  </si>
  <si>
    <t>23.7.2021</t>
  </si>
  <si>
    <t>IRNo.613</t>
  </si>
  <si>
    <t>28.7.2021, 29.7.2021 &amp; 30.7.21</t>
  </si>
  <si>
    <t>IRNo.622</t>
  </si>
  <si>
    <t>5.8.2021</t>
  </si>
  <si>
    <t>SR No.744</t>
  </si>
  <si>
    <t>22.10.2022</t>
  </si>
  <si>
    <t>Cameras not working</t>
  </si>
  <si>
    <t>Mr. Vimalraj Whatsapp No.+971502105578</t>
  </si>
  <si>
    <t>IR Nos.331 &amp; 442, 490</t>
  </si>
  <si>
    <t>IR Nos.331 &amp; 442,613</t>
  </si>
  <si>
    <t>WX12D8003UTT</t>
  </si>
  <si>
    <t>IR Nos.331 &amp; 442</t>
  </si>
  <si>
    <t>IR Nos.331 &amp; 442, 498, 613</t>
  </si>
  <si>
    <t>IR Nos.331 &amp; 442, 601,500</t>
  </si>
  <si>
    <t>IR Nos.331 &amp; 442,495</t>
  </si>
  <si>
    <t>IR Nos.331 &amp; 442, 500</t>
  </si>
  <si>
    <t>IR Nos.331 &amp; 442,500</t>
  </si>
  <si>
    <t>IR Nos.331 &amp; 442,601</t>
  </si>
  <si>
    <t>12-7amps</t>
  </si>
  <si>
    <t>F07879795</t>
  </si>
  <si>
    <t>IR Nos.331 &amp; 442, 601</t>
  </si>
  <si>
    <t>G07548253</t>
  </si>
  <si>
    <t>IR No.622</t>
  </si>
  <si>
    <t>Q03880667</t>
  </si>
  <si>
    <t>Q06720171</t>
  </si>
  <si>
    <t xml:space="preserve">IR No.622 </t>
  </si>
  <si>
    <t>22112X9000753</t>
  </si>
  <si>
    <t>Deilvered</t>
  </si>
  <si>
    <t>Cat6 I/o</t>
  </si>
  <si>
    <t>Cat 6 Cable - Netfox - 40 mts</t>
  </si>
  <si>
    <t xml:space="preserve">                                                                                                      </t>
  </si>
  <si>
    <t>Mr. Sujeet Subramaniam</t>
  </si>
  <si>
    <t>SR No.823</t>
  </si>
  <si>
    <t>2.4.2019</t>
  </si>
  <si>
    <t>IR No,.532</t>
  </si>
  <si>
    <t>IR No.290</t>
  </si>
  <si>
    <t>26.3.2020</t>
  </si>
  <si>
    <t>IR No.562</t>
  </si>
  <si>
    <t>IR No.279</t>
  </si>
  <si>
    <t>PR Design - Mr.Ramaraj</t>
  </si>
  <si>
    <t>080-25358457</t>
  </si>
  <si>
    <t>IR No.189</t>
  </si>
  <si>
    <t>19.3.2021</t>
  </si>
  <si>
    <t>SR No.680</t>
  </si>
  <si>
    <t>Camera 1 No. &amp; speakers not working</t>
  </si>
  <si>
    <t>IR No.230</t>
  </si>
  <si>
    <t>16.04.2021</t>
  </si>
  <si>
    <t>SR No.737</t>
  </si>
  <si>
    <t>Camera 1 No. reinstalled</t>
  </si>
  <si>
    <t>IR No.364</t>
  </si>
  <si>
    <t>04.05.2021</t>
  </si>
  <si>
    <t>speakers installed</t>
  </si>
  <si>
    <t>SR No.834</t>
  </si>
  <si>
    <t>11.1.2023</t>
  </si>
  <si>
    <t>Access Point installation &amp; VDP service call</t>
  </si>
  <si>
    <t>Prework and installation</t>
  </si>
  <si>
    <t>IR No.890</t>
  </si>
  <si>
    <t>Gate motor configured VDP checked</t>
  </si>
  <si>
    <t>IR No.533</t>
  </si>
  <si>
    <t xml:space="preserve">Speaker installation and server rack </t>
  </si>
  <si>
    <t>IR No.977</t>
  </si>
  <si>
    <t>Access Point 1 No.installation</t>
  </si>
  <si>
    <t>IR No.534</t>
  </si>
  <si>
    <t>Server rack work</t>
  </si>
  <si>
    <t>IR No,.547</t>
  </si>
  <si>
    <t>21.10.21</t>
  </si>
  <si>
    <t>Mr. Kannan-Site in charge</t>
  </si>
  <si>
    <t>IR No.547</t>
  </si>
  <si>
    <t>22.10.21</t>
  </si>
  <si>
    <t>IR No..547</t>
  </si>
  <si>
    <t>23.10.21</t>
  </si>
  <si>
    <t>Prop/addl</t>
  </si>
  <si>
    <t>Veerandh</t>
  </si>
  <si>
    <t>23.8.2021</t>
  </si>
  <si>
    <t>Front Right side</t>
  </si>
  <si>
    <t>02.04.2019</t>
  </si>
  <si>
    <t>Front Back side</t>
  </si>
  <si>
    <t>Control Room Back side</t>
  </si>
  <si>
    <t>Left Back  corner</t>
  </si>
  <si>
    <t>Left Back side</t>
  </si>
  <si>
    <t>Front Left side</t>
  </si>
  <si>
    <t>Front side</t>
  </si>
  <si>
    <t>Kitchen Back side</t>
  </si>
  <si>
    <t>Kitchen Left Back side</t>
  </si>
  <si>
    <t>Optional</t>
  </si>
  <si>
    <t>Ground Floor Control room</t>
  </si>
  <si>
    <t>First Floor Back Left side</t>
  </si>
  <si>
    <t>First Floor Front Left side</t>
  </si>
  <si>
    <t>First Floor Front side</t>
  </si>
  <si>
    <t>First Floor Terracae</t>
  </si>
  <si>
    <t>WXA2DA09DR5R</t>
  </si>
  <si>
    <t>16Port POE</t>
  </si>
  <si>
    <t>24 Port Switch</t>
  </si>
  <si>
    <t>50X69B5M0037D</t>
  </si>
  <si>
    <t xml:space="preserve">
</t>
  </si>
  <si>
    <t>Ubiquiti unifi</t>
  </si>
  <si>
    <t>Ground Floor</t>
  </si>
  <si>
    <t>First Floor</t>
  </si>
  <si>
    <t>FGS 223</t>
  </si>
  <si>
    <t>GF - Garage</t>
  </si>
  <si>
    <t>GF - Veerandha</t>
  </si>
  <si>
    <t>GF - Formal Living</t>
  </si>
  <si>
    <t>GF-Dining</t>
  </si>
  <si>
    <t>GF-Family</t>
  </si>
  <si>
    <t>GF - Master Bed Room</t>
  </si>
  <si>
    <t>GF-Pantry</t>
  </si>
  <si>
    <t>GF-Kitchen</t>
  </si>
  <si>
    <t>FF- Lounge</t>
  </si>
  <si>
    <t>FF-Media/Study Room</t>
  </si>
  <si>
    <t>FF-Master Bed Room3</t>
  </si>
  <si>
    <t>FF-Home Theater</t>
  </si>
  <si>
    <t>FGS-212</t>
  </si>
  <si>
    <t>SPIR 02</t>
  </si>
  <si>
    <t>GF-Master Bed Room1</t>
  </si>
  <si>
    <t>GF-Bed Room2</t>
  </si>
  <si>
    <t>GF-Store</t>
  </si>
  <si>
    <t>FF-Bed Room4</t>
  </si>
  <si>
    <t>Amazon Echo (Echo not included)</t>
  </si>
  <si>
    <t>FF-Lounge</t>
  </si>
  <si>
    <t>FF- Wellness Area</t>
  </si>
  <si>
    <t>GF-Foyer</t>
  </si>
  <si>
    <t>RGB Relay</t>
  </si>
  <si>
    <t>Zmote wifi Universal Remote -</t>
  </si>
  <si>
    <t>Gate Control (Roller Shutter)</t>
  </si>
  <si>
    <t>15.4.2021/22.4.2021</t>
  </si>
  <si>
    <t>(D.C.No.13 returned on 22.4.2021)</t>
  </si>
  <si>
    <t>15.4.2021</t>
  </si>
  <si>
    <t>Q06720195</t>
  </si>
  <si>
    <t>IR No.532</t>
  </si>
  <si>
    <t>G07548240</t>
  </si>
  <si>
    <t>e.mail dt.27.10.20</t>
  </si>
  <si>
    <t>Maestro</t>
  </si>
  <si>
    <t>Speaker cable- 180 mts</t>
  </si>
  <si>
    <t>31.10.2020</t>
  </si>
  <si>
    <t>Puja Room</t>
  </si>
  <si>
    <t>Dry Kitchen</t>
  </si>
  <si>
    <t>Dining &amp; Formal Hall</t>
  </si>
  <si>
    <t>Spa Room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</si>
  <si>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</si>
  <si>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JBL Amplifier - Stage A6002</t>
  </si>
  <si>
    <t>FS0005 - GJ00117230</t>
  </si>
  <si>
    <t>FS0005 - GJ0017163</t>
  </si>
  <si>
    <t>FS0005 - GJ0017227</t>
  </si>
  <si>
    <t>FS0005-CJ0011185</t>
  </si>
  <si>
    <t>Stage A6002</t>
  </si>
  <si>
    <t>24 Port Patch Panel ( Cat6 Fully Loaded ) - Netfox</t>
  </si>
  <si>
    <t>3 Module Plate (4x4G Wood Sheet) - 9 Nos.</t>
  </si>
  <si>
    <t>6 Core Single Mode Fiber Cable - 50 mts</t>
  </si>
  <si>
    <t>Power Adopter 12V 5amps - 5 Nos.</t>
  </si>
  <si>
    <t>CAT 6A I/O - 3 Nos.</t>
  </si>
  <si>
    <t>Mr.Ramganesh</t>
  </si>
  <si>
    <t>IR No.551</t>
  </si>
  <si>
    <t>IR No.661</t>
  </si>
  <si>
    <t>Mr. Thulasiraman</t>
  </si>
  <si>
    <t>2.8.2022</t>
  </si>
  <si>
    <t>SR No.635</t>
  </si>
  <si>
    <t>Service call - TV View</t>
  </si>
  <si>
    <t>Service call - TV View/VDP Configuration</t>
  </si>
  <si>
    <t>Sr No.726</t>
  </si>
  <si>
    <t>Service call-Camera 1 No. issue</t>
  </si>
  <si>
    <t>SR No.599</t>
  </si>
  <si>
    <t>Service call - camera audio</t>
  </si>
  <si>
    <t>SR No.600</t>
  </si>
  <si>
    <t>SR No.949</t>
  </si>
  <si>
    <t>J75251785</t>
  </si>
  <si>
    <t>DS-2CD3347G0E-LUF</t>
  </si>
  <si>
    <t>J75251738</t>
  </si>
  <si>
    <t>K19655298</t>
  </si>
  <si>
    <t>2 TB Hard disk</t>
  </si>
  <si>
    <t>Y1M3S4WMSL8H</t>
  </si>
  <si>
    <t>Cat6 Jack - 10 Nos.</t>
  </si>
  <si>
    <t xml:space="preserve">Amazon Echo </t>
  </si>
  <si>
    <t>Hivksion</t>
  </si>
  <si>
    <t>Q09060617</t>
  </si>
  <si>
    <t>G58909610</t>
  </si>
  <si>
    <t>POE Router</t>
  </si>
  <si>
    <t>Cat 6 Cable - Netfox - 20  mtrs</t>
  </si>
  <si>
    <t>Cat 6 Cable - Netfox-30 mts</t>
  </si>
  <si>
    <t>G61802799</t>
  </si>
  <si>
    <t>DS-3E0106P-E/M</t>
  </si>
  <si>
    <t>HDMI Spliter - 2 Port</t>
  </si>
  <si>
    <t>2 PORT</t>
  </si>
  <si>
    <t>Mr. Suresh Babu father no.</t>
  </si>
  <si>
    <t xml:space="preserve">Mr. Suresh Babu </t>
  </si>
  <si>
    <t>IR No.280</t>
  </si>
  <si>
    <t>IR No.619</t>
  </si>
  <si>
    <t>SR No.709</t>
  </si>
  <si>
    <t>2.10.2020</t>
  </si>
  <si>
    <t>SR No.959</t>
  </si>
  <si>
    <t>IP cameras not working</t>
  </si>
  <si>
    <t>IR No.232</t>
  </si>
  <si>
    <t>3.11.2020</t>
  </si>
  <si>
    <t>SR No.910</t>
  </si>
  <si>
    <t>26.6.2023</t>
  </si>
  <si>
    <t>Automation,Camera, Security system and VDP issue</t>
  </si>
  <si>
    <t>Mr. Ramasamy</t>
  </si>
  <si>
    <t>IR No.319</t>
  </si>
  <si>
    <t>client discussion</t>
  </si>
  <si>
    <t>SR No.923</t>
  </si>
  <si>
    <t>IR No.325</t>
  </si>
  <si>
    <t>16.2.2022</t>
  </si>
  <si>
    <t>Met Mr.Suresh Babu</t>
  </si>
  <si>
    <t>Vivek &amp; Vijay</t>
  </si>
  <si>
    <t>Mr.Prakash</t>
  </si>
  <si>
    <t>IR No.103</t>
  </si>
  <si>
    <t>2.2.2021 &amp; 3.2.2021</t>
  </si>
  <si>
    <t>HC3 replaced</t>
  </si>
  <si>
    <t>IR No.148</t>
  </si>
  <si>
    <t>23.2.2021</t>
  </si>
  <si>
    <t>SR No.663</t>
  </si>
  <si>
    <t>25.4.2022</t>
  </si>
  <si>
    <t>Dining side touch switch not working</t>
  </si>
  <si>
    <t>SR No.941</t>
  </si>
  <si>
    <t>IR No.605</t>
  </si>
  <si>
    <t>SR No.620</t>
  </si>
  <si>
    <t>14.7.2022 
15.7.2022</t>
  </si>
  <si>
    <t>SR No.,973</t>
  </si>
  <si>
    <t>Security system reconfiguration</t>
  </si>
  <si>
    <t>IR No.499</t>
  </si>
  <si>
    <t>31.7.2021 &amp; 2.8.2021</t>
  </si>
  <si>
    <t>Pending work list</t>
  </si>
  <si>
    <t>SR No.,954</t>
  </si>
  <si>
    <t>5.8.2023</t>
  </si>
  <si>
    <t>IR No.621</t>
  </si>
  <si>
    <t>3.8.2021</t>
  </si>
  <si>
    <t>25.11.2021</t>
  </si>
  <si>
    <t>Sivakumar, Manager</t>
  </si>
  <si>
    <t>IR No.523</t>
  </si>
  <si>
    <t>SR No.638</t>
  </si>
  <si>
    <t>6.8.2022</t>
  </si>
  <si>
    <t>Siren issue</t>
  </si>
  <si>
    <t xml:space="preserve">        </t>
  </si>
  <si>
    <t>installed- working</t>
  </si>
  <si>
    <t>Prop given 2 MP</t>
  </si>
  <si>
    <t>WX22D803JCUO</t>
  </si>
  <si>
    <t>50X9035K001F6</t>
  </si>
  <si>
    <t>Jack - 15 Nos.</t>
  </si>
  <si>
    <t>Screw - 40 Nos.</t>
  </si>
  <si>
    <t>30.7.2021/13.10.2021</t>
  </si>
  <si>
    <t>Smart Door/Window Sensor</t>
  </si>
  <si>
    <t>30.7.2021/16.2.2022</t>
  </si>
  <si>
    <t>Curtain Controller</t>
  </si>
  <si>
    <t>D17062801006</t>
  </si>
  <si>
    <t>D17062901001</t>
  </si>
  <si>
    <t>D17062203010</t>
  </si>
  <si>
    <t>Amazon Voice integration</t>
  </si>
  <si>
    <t>N301-WL300</t>
  </si>
  <si>
    <t>HC2-090511/HC2-041113</t>
  </si>
  <si>
    <t>Delivered/Replaced/Returned on7.4.2022</t>
  </si>
  <si>
    <t>30.7.2021/14.12.2021</t>
  </si>
  <si>
    <t>HC3-00020719</t>
  </si>
  <si>
    <t>RF5132433W</t>
  </si>
  <si>
    <t>2A2CC2</t>
  </si>
  <si>
    <t>WS4975</t>
  </si>
  <si>
    <t>2A2CBE</t>
  </si>
  <si>
    <t>2A2CA9</t>
  </si>
  <si>
    <t>21A162</t>
  </si>
  <si>
    <t>2AAA7F</t>
  </si>
  <si>
    <t>2AA784</t>
  </si>
  <si>
    <t>2A7DC8</t>
  </si>
  <si>
    <t>250DB0</t>
  </si>
  <si>
    <t>251A20</t>
  </si>
  <si>
    <t>251A3E</t>
  </si>
  <si>
    <t>25173E</t>
  </si>
  <si>
    <t>250DD6</t>
  </si>
  <si>
    <t>251A10</t>
  </si>
  <si>
    <t>2519A6</t>
  </si>
  <si>
    <t>250B98</t>
  </si>
  <si>
    <t>251A32</t>
  </si>
  <si>
    <t>2517CO</t>
  </si>
  <si>
    <t>251A48</t>
  </si>
  <si>
    <t>250EAC</t>
  </si>
  <si>
    <t>2523EE</t>
  </si>
  <si>
    <t>250D84</t>
  </si>
  <si>
    <t>25190C</t>
  </si>
  <si>
    <t>2523C6</t>
  </si>
  <si>
    <t>251A14</t>
  </si>
  <si>
    <t>2523B2</t>
  </si>
  <si>
    <t>2519FA</t>
  </si>
  <si>
    <t>Siren15W</t>
  </si>
  <si>
    <t xml:space="preserve">Battery Backup
</t>
  </si>
  <si>
    <t>12V-7amps</t>
  </si>
  <si>
    <t>22112X9000752</t>
  </si>
  <si>
    <t>22112X9000751</t>
  </si>
  <si>
    <t>22112X9000760</t>
  </si>
  <si>
    <t>22112X900757</t>
  </si>
  <si>
    <t>QO3886160</t>
  </si>
  <si>
    <t>DS-KH6320-WTE2</t>
  </si>
  <si>
    <t>FQ6353116</t>
  </si>
  <si>
    <t>Arun Whatsapp dt.11.1.2021</t>
  </si>
  <si>
    <t>2KNK6000280</t>
  </si>
  <si>
    <t>Deiivered</t>
  </si>
  <si>
    <t>JR04S1F0DA001058</t>
  </si>
  <si>
    <t>JR04S1F0DA001061</t>
  </si>
  <si>
    <t>2;2.2021</t>
  </si>
  <si>
    <t>JR04S1F0DA001064</t>
  </si>
  <si>
    <t>3.2.2021</t>
  </si>
  <si>
    <t>JR04S1F0DA001068</t>
  </si>
  <si>
    <t>Neon 4 Touch Switch Pannel</t>
  </si>
  <si>
    <t>JR4S0F0DA001130</t>
  </si>
  <si>
    <t>JR4S0F0DA001131</t>
  </si>
  <si>
    <t>JR4S0F0DA001133</t>
  </si>
  <si>
    <t>JR4S0F0DA001134</t>
  </si>
  <si>
    <t>JR4S0F0DA001136</t>
  </si>
  <si>
    <t>JR4S0F0DA001137</t>
  </si>
  <si>
    <t>6 Core Shielded Cable-90mts</t>
  </si>
  <si>
    <t>26.6.2020</t>
  </si>
  <si>
    <t>Speaker cable - 90 Nos.</t>
  </si>
  <si>
    <t>Projector Stand - 3 feet</t>
  </si>
  <si>
    <t>18.8.2020</t>
  </si>
  <si>
    <t>Speaker Cable - 1 no. (30 mts)</t>
  </si>
  <si>
    <t>19.8.2020</t>
  </si>
  <si>
    <t>HDMI Cable 25 mts</t>
  </si>
  <si>
    <t>21.8.2020</t>
  </si>
  <si>
    <t>Testing material</t>
  </si>
  <si>
    <t>DT52E-75/20</t>
  </si>
  <si>
    <t>21.9.2020</t>
  </si>
  <si>
    <t>6 Core Shielded Cable-90 mts - 2 nos.</t>
  </si>
  <si>
    <t>Rack Tray - 2 Nos.</t>
  </si>
  <si>
    <t>Camera Stand 1feet</t>
  </si>
  <si>
    <t>Patch Cord 1mtr - 13 Nos.</t>
  </si>
  <si>
    <t xml:space="preserve">Cat 6 Jack - Netfox -35 Nos. </t>
  </si>
  <si>
    <t>PVC (Hensel) Box - 3 nos.</t>
  </si>
  <si>
    <t>Z Wave Chip for Yale lock</t>
  </si>
  <si>
    <t>UUIDI122M200100144XX</t>
  </si>
  <si>
    <t>Roller Shutter (Curtain Controller) - Fibaro</t>
  </si>
  <si>
    <t>13.7.2022 &amp; 19.7.2022</t>
  </si>
  <si>
    <t>98, 105</t>
  </si>
  <si>
    <t>NTC - 10D/20 - 4 Nos.</t>
  </si>
  <si>
    <t>14.7.2022</t>
  </si>
  <si>
    <t>Mrs.Selweswari</t>
  </si>
  <si>
    <t>Mr. Deepan (son)</t>
  </si>
  <si>
    <t>VDP Outdoor Discussion</t>
  </si>
  <si>
    <t>2nd Floor TV connection done. Security system completed</t>
  </si>
  <si>
    <t>IR No.291</t>
  </si>
  <si>
    <t>29.9.2020</t>
  </si>
  <si>
    <t>SR No.232</t>
  </si>
  <si>
    <t>Camera 2 Nos. taken for service</t>
  </si>
  <si>
    <t>IR No.134</t>
  </si>
  <si>
    <t>SR No.239</t>
  </si>
  <si>
    <t>camera - 2 nos. installed</t>
  </si>
  <si>
    <t>IR No.136</t>
  </si>
  <si>
    <t>19.1.2021</t>
  </si>
  <si>
    <t>SR No.240</t>
  </si>
  <si>
    <t>Alram installed and Demo given to client</t>
  </si>
  <si>
    <t>SR No.544</t>
  </si>
  <si>
    <t>Camera -2 nos. online view issue</t>
  </si>
  <si>
    <t>Mr. Senthil</t>
  </si>
  <si>
    <t>IR No.138</t>
  </si>
  <si>
    <t>IR No.470</t>
  </si>
  <si>
    <t>8.5.21</t>
  </si>
  <si>
    <t>SR No.660</t>
  </si>
  <si>
    <t>30.7.2022</t>
  </si>
  <si>
    <t>Range Extender installed &amp; Configured</t>
  </si>
  <si>
    <t>IR No.139</t>
  </si>
  <si>
    <t>IR No.466</t>
  </si>
  <si>
    <t>14.5.2021</t>
  </si>
  <si>
    <t>Door sensor replaced</t>
  </si>
  <si>
    <t>SR No.632</t>
  </si>
  <si>
    <t>IR No.140</t>
  </si>
  <si>
    <t>IR No.471</t>
  </si>
  <si>
    <t>15.6.2021</t>
  </si>
  <si>
    <t>SR No.780</t>
  </si>
  <si>
    <t>Camera 1 No.issue</t>
  </si>
  <si>
    <t>IR No.141</t>
  </si>
  <si>
    <t>IR No.496</t>
  </si>
  <si>
    <t>Work pendng details</t>
  </si>
  <si>
    <t>SR No.802</t>
  </si>
  <si>
    <t>IR No.142</t>
  </si>
  <si>
    <t>IR No.493</t>
  </si>
  <si>
    <t xml:space="preserve"> 13.7.2021</t>
  </si>
  <si>
    <t>NVR Replaced, FF - BMS issue solved, Main door glass break sensor issue solved, 3rd floor sliding door sensor issue rectified</t>
  </si>
  <si>
    <t>SR No.950</t>
  </si>
  <si>
    <t>IR No.150</t>
  </si>
  <si>
    <t>7.8.2021</t>
  </si>
  <si>
    <t>SR No.867</t>
  </si>
  <si>
    <t>29.4.2023</t>
  </si>
  <si>
    <t>Camera 1 No.(serviced)</t>
  </si>
  <si>
    <t>19.8.2021</t>
  </si>
  <si>
    <t>SR No.868</t>
  </si>
  <si>
    <t>2 Nos. camera water lcok</t>
  </si>
  <si>
    <t>SR No.887</t>
  </si>
  <si>
    <t>Serviced Camera 1 No. taken for service</t>
  </si>
  <si>
    <t>IR No.359</t>
  </si>
  <si>
    <t>installation &amp;Demo</t>
  </si>
  <si>
    <t>Camera 1 No. Replaced</t>
  </si>
  <si>
    <t>SR No.927</t>
  </si>
  <si>
    <t>Service call camera light settings</t>
  </si>
  <si>
    <t>10.7.2023</t>
  </si>
  <si>
    <t>SRNo.948</t>
  </si>
  <si>
    <t>servicecall VDP</t>
  </si>
  <si>
    <t>Asok&amp; Sakthi</t>
  </si>
  <si>
    <t>18.11.2020</t>
  </si>
  <si>
    <t>SR No.1043</t>
  </si>
  <si>
    <t>31.10.2023</t>
  </si>
  <si>
    <t>Serviced Camera 1 No.</t>
  </si>
  <si>
    <t>8801806700217,</t>
  </si>
  <si>
    <t>9891029299847,</t>
  </si>
  <si>
    <t>21.1.2021, 26.4.2021</t>
  </si>
  <si>
    <t>18.11.2020, 26.4.2021</t>
  </si>
  <si>
    <t>159,23</t>
  </si>
  <si>
    <t>18.11.2020 ,15.6.2021</t>
  </si>
  <si>
    <t>IR No.139 &amp; 471</t>
  </si>
  <si>
    <t>WXA2DAONP62</t>
  </si>
  <si>
    <t>QB3L5HA001428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</si>
  <si>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</t>
  </si>
  <si>
    <t>2A822E</t>
  </si>
  <si>
    <t>18.11.2020, 23.1.2021</t>
  </si>
  <si>
    <t>Material not requred</t>
  </si>
  <si>
    <t>150211a</t>
  </si>
  <si>
    <t>150211b</t>
  </si>
  <si>
    <t>150211c</t>
  </si>
  <si>
    <t>150206a</t>
  </si>
  <si>
    <t>150107a</t>
  </si>
  <si>
    <t>keyfob</t>
  </si>
  <si>
    <t>20.11.2020</t>
  </si>
  <si>
    <t>PFNACBL3ABS-AK</t>
  </si>
  <si>
    <t>POE Switch</t>
  </si>
  <si>
    <t>Wifi Router (AX20) - TP Link</t>
  </si>
  <si>
    <t>22074B3002531</t>
  </si>
  <si>
    <t>Archer AX20</t>
  </si>
  <si>
    <t>Q03880694</t>
  </si>
  <si>
    <t>09.02.2021</t>
  </si>
  <si>
    <t>Q03880432</t>
  </si>
  <si>
    <t xml:space="preserve">Outdoor Weather Proof Camera </t>
  </si>
  <si>
    <t>F06353099</t>
  </si>
  <si>
    <t>F06353088</t>
  </si>
  <si>
    <t>1.5KW Relay</t>
  </si>
  <si>
    <t>8.5.2021</t>
  </si>
  <si>
    <t>Home Center 2 (Automation Hub</t>
  </si>
  <si>
    <t>HC2-090621</t>
  </si>
  <si>
    <t>6 Core Shielded Cable (.25mm)</t>
  </si>
  <si>
    <t>19.5.2020</t>
  </si>
  <si>
    <t>24 Port Patch Panel I/O</t>
  </si>
  <si>
    <t>Camera Stand (1 Feet)</t>
  </si>
  <si>
    <t>HDMI Cable - 1.5 Mtr - 2 Nos.</t>
  </si>
  <si>
    <t>F26774234</t>
  </si>
  <si>
    <t>HDMI Cable - 3 Mtr - 2 Nos.</t>
  </si>
  <si>
    <t>RE300</t>
  </si>
  <si>
    <t>Cat 6 Cable - Netfox -20 mts</t>
  </si>
  <si>
    <t xml:space="preserve"> +*-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</si>
  <si>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Mr. Wesely</t>
  </si>
  <si>
    <t>Wireless door sensor</t>
  </si>
  <si>
    <t xml:space="preserve">          </t>
  </si>
  <si>
    <t>POE Switch for power supply</t>
  </si>
  <si>
    <t>Indoor (Monitor)</t>
  </si>
  <si>
    <t>Outdoor (Camera)</t>
  </si>
  <si>
    <t>SR No.564</t>
  </si>
  <si>
    <t>04.08.2017</t>
  </si>
  <si>
    <t>SR No.283</t>
  </si>
  <si>
    <t>11.10.2017</t>
  </si>
  <si>
    <t>SR No.293</t>
  </si>
  <si>
    <t>24.10.2017</t>
  </si>
  <si>
    <t>SR No.287</t>
  </si>
  <si>
    <t>4.11.2017</t>
  </si>
  <si>
    <t>SR No.362</t>
  </si>
  <si>
    <t>15.12.2017</t>
  </si>
  <si>
    <t>SR No.408</t>
  </si>
  <si>
    <t>02.03.2018</t>
  </si>
  <si>
    <t>SR No.562</t>
  </si>
  <si>
    <t>19.11.2018</t>
  </si>
  <si>
    <t>SR No.004</t>
  </si>
  <si>
    <t>29.11.2017</t>
  </si>
  <si>
    <t>SR No.587</t>
  </si>
  <si>
    <t>17.12.2018</t>
  </si>
  <si>
    <t>06.05.2019</t>
  </si>
  <si>
    <t>SR No.594</t>
  </si>
  <si>
    <t>4.11.2019</t>
  </si>
  <si>
    <t>DAHUA</t>
  </si>
  <si>
    <t>1.3 MP  Bullet IP Camera</t>
  </si>
  <si>
    <t>18 Channel NVR</t>
  </si>
  <si>
    <t>SEAGATE</t>
  </si>
  <si>
    <t>LINSKYS</t>
  </si>
  <si>
    <t>GF- :Living Room</t>
  </si>
  <si>
    <t xml:space="preserve">GF- Dining </t>
  </si>
  <si>
    <t>GF- Kitchen</t>
  </si>
  <si>
    <t>GF- Library</t>
  </si>
  <si>
    <t>GF- Home Theater</t>
  </si>
  <si>
    <t>GF-GYM</t>
  </si>
  <si>
    <t>GF-  Bed Room 1</t>
  </si>
  <si>
    <t>GF- Bed Room 2</t>
  </si>
  <si>
    <t>RGB ColourMood  Lighting</t>
  </si>
  <si>
    <t>Gate Controller</t>
  </si>
  <si>
    <t>Door Lock integration</t>
  </si>
  <si>
    <t>Control panel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</si>
  <si>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</si>
  <si>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Mr. Prem</t>
  </si>
  <si>
    <t>Home, Pallipalayam</t>
  </si>
  <si>
    <t>IR No.187</t>
  </si>
  <si>
    <t>14.12.2019</t>
  </si>
  <si>
    <t>https://www.google.com/maps/place/11%C2%B022'21.4%22N+77%C2%B045'55.7%22E/@11.3726095,77.7632691,17z/data=!3m1!4b1!4m5!3m4!1s0x0:0x5b7fe05455eb77fa!8m2!3d11.3726095!4d77.7654578?hl=en</t>
  </si>
  <si>
    <t>IR No.104</t>
  </si>
  <si>
    <t>10.1.2020</t>
  </si>
  <si>
    <t>SR No.038</t>
  </si>
  <si>
    <t>IR No.501</t>
  </si>
  <si>
    <t>3.7.2021</t>
  </si>
  <si>
    <t>Mr.Dinesh Anand oculus</t>
  </si>
  <si>
    <t>IR No.527</t>
  </si>
  <si>
    <t>10.6.2022</t>
  </si>
  <si>
    <t>IR No.757</t>
  </si>
  <si>
    <t>24.11.2022</t>
  </si>
  <si>
    <t>IR No.782</t>
  </si>
  <si>
    <t>19.12.2022</t>
  </si>
  <si>
    <t>IR No.1073</t>
  </si>
  <si>
    <t>11.6.2022</t>
  </si>
  <si>
    <t>27.12.2022</t>
  </si>
  <si>
    <t>IR No.786</t>
  </si>
  <si>
    <t>13.5.2023</t>
  </si>
  <si>
    <t>26.9.2022</t>
  </si>
  <si>
    <t>5 MP Dome IP Camera - W Box</t>
  </si>
  <si>
    <t>E17771062</t>
  </si>
  <si>
    <t>WX52D327Z52C</t>
  </si>
  <si>
    <t>Cat 6 Jack - Netfox- 22 Nos.</t>
  </si>
  <si>
    <t>2.9.2023</t>
  </si>
  <si>
    <t>IR No.1030</t>
  </si>
  <si>
    <t>221C6R2000438</t>
  </si>
  <si>
    <t>9.4.2022</t>
  </si>
  <si>
    <t>IR No.758,757</t>
  </si>
  <si>
    <t>221C6R2002563</t>
  </si>
  <si>
    <t>2211C6R2000433</t>
  </si>
  <si>
    <t>IR No.758, 757</t>
  </si>
  <si>
    <t>ubiquity Router</t>
  </si>
  <si>
    <t>22264Q3001014</t>
  </si>
  <si>
    <t>Q09174428</t>
  </si>
  <si>
    <t>DS-KH6320-WTE</t>
  </si>
  <si>
    <t>IR No.719 &amp;1030</t>
  </si>
  <si>
    <t>G63969428</t>
  </si>
  <si>
    <t>6 Core Shielded Cable - 3 m</t>
  </si>
  <si>
    <t>23.7.2020</t>
  </si>
  <si>
    <t>6 core Shielded Cable- 2 m</t>
  </si>
  <si>
    <t>2.9.2020</t>
  </si>
  <si>
    <t>6 core Shielded Cable - 3 m</t>
  </si>
  <si>
    <t>28.9.2020</t>
  </si>
  <si>
    <t>Net fox</t>
  </si>
  <si>
    <t>11.6.2020</t>
  </si>
  <si>
    <t>Cat 6 Jack - Netfox 40 Nos.</t>
  </si>
  <si>
    <t>Cat 6 Jack -25 Nos.</t>
  </si>
  <si>
    <t>Q14895716</t>
  </si>
  <si>
    <t>Screws, Tap, Connectors, Tie, Including Logistics &amp; etc</t>
  </si>
  <si>
    <t>IR No.719 dt,15.6.22</t>
  </si>
  <si>
    <t>Metal Door contact-3 Nos.</t>
  </si>
  <si>
    <t>Door sensor</t>
  </si>
  <si>
    <t>Address</t>
  </si>
  <si>
    <t>Mr. TR Shanmugam</t>
  </si>
  <si>
    <t>TRS Properties and Hosuing Pvt. Ltd.,</t>
  </si>
  <si>
    <t xml:space="preserve">8/113B, TRS gardens, </t>
  </si>
  <si>
    <t>IR No.1246</t>
  </si>
  <si>
    <t>Ramnagar</t>
  </si>
  <si>
    <t>IR No.1250</t>
  </si>
  <si>
    <t>Thimmampalayam</t>
  </si>
  <si>
    <t>PP Associates</t>
  </si>
  <si>
    <t>IR No.44</t>
  </si>
  <si>
    <t>6.1.2024</t>
  </si>
  <si>
    <t>Pistis &amp; Pistis</t>
  </si>
  <si>
    <t>SR No.45</t>
  </si>
  <si>
    <t>Karamadai - 641 104</t>
  </si>
  <si>
    <t>13.1.2024</t>
  </si>
  <si>
    <t>Final discussion with client</t>
  </si>
  <si>
    <t>6369361715 / 9629998959</t>
  </si>
  <si>
    <t>SR No.1060</t>
  </si>
  <si>
    <t>25.1.2024</t>
  </si>
  <si>
    <t>IR No.1270</t>
  </si>
  <si>
    <t>IR No.1148</t>
  </si>
  <si>
    <t>8.2.2024</t>
  </si>
  <si>
    <t>IRNo.1159</t>
  </si>
  <si>
    <t>Mr. Ramalingam</t>
  </si>
  <si>
    <t>IR No.1144</t>
  </si>
  <si>
    <t>18.3.2024</t>
  </si>
  <si>
    <t>Sensor cable checking</t>
  </si>
  <si>
    <t>IR No.1145</t>
  </si>
  <si>
    <t>27.5.2024 &amp; 28.5.2024</t>
  </si>
  <si>
    <t>AW4975855</t>
  </si>
  <si>
    <t>AW4976002,</t>
  </si>
  <si>
    <t>AW4975968</t>
  </si>
  <si>
    <t>AW4975982</t>
  </si>
  <si>
    <t>AW4975985</t>
  </si>
  <si>
    <t>AW4975991</t>
  </si>
  <si>
    <t>AW4975994</t>
  </si>
  <si>
    <t>AW4975998</t>
  </si>
  <si>
    <t>AW4976000</t>
  </si>
  <si>
    <t>AW4976001</t>
  </si>
  <si>
    <t>FA5594248</t>
  </si>
  <si>
    <t>FA5594290</t>
  </si>
  <si>
    <t>L11521572</t>
  </si>
  <si>
    <t>VYKBGKNM</t>
  </si>
  <si>
    <t>22360C5001173</t>
  </si>
  <si>
    <t>22360C5001400</t>
  </si>
  <si>
    <t>22361E9000149</t>
  </si>
  <si>
    <t>,22361E9000046</t>
  </si>
  <si>
    <t>Cat 6 Jack - 60 Nos.</t>
  </si>
  <si>
    <t>O Xpander 12x4</t>
  </si>
  <si>
    <t>22342P3000716</t>
  </si>
  <si>
    <t>22342P3000748</t>
  </si>
  <si>
    <t>22342P3000584</t>
  </si>
  <si>
    <t>22342P3000719</t>
  </si>
  <si>
    <t>22342P3000720</t>
  </si>
  <si>
    <t>Q29672715</t>
  </si>
  <si>
    <t>Q29672694</t>
  </si>
  <si>
    <t>AW6618897</t>
  </si>
  <si>
    <t>AW6618870</t>
  </si>
  <si>
    <t>Yale Door Lock - YDM 4115</t>
  </si>
  <si>
    <t>1TN3BH14110</t>
  </si>
  <si>
    <t>Cat 6 I/O - Netfox-5 Nos.</t>
  </si>
  <si>
    <t>Cat 6 Jack - Netfox-5 Nos.</t>
  </si>
  <si>
    <t>Cat 6 I/O - Netfox -4 Nos.</t>
  </si>
  <si>
    <t>Cat 6 I/O - Netfox- 8 Nos.</t>
  </si>
  <si>
    <t>Cat 6 I/O - Netfox-12 Nos.</t>
  </si>
  <si>
    <t>Adldl</t>
  </si>
  <si>
    <t>L54447020</t>
  </si>
  <si>
    <r>
      <rPr>
        <rFont val="Helvetica, WebFont-Helvetica"/>
        <color rgb="FF000000"/>
        <sz val="9.0"/>
      </rPr>
      <t>HDMI Cable - 1.5 Mtr</t>
    </r>
  </si>
  <si>
    <r>
      <rPr>
        <rFont val="Helvetica, WebFont-Helvetica"/>
        <color rgb="FF000000"/>
        <sz val="9.0"/>
      </rPr>
      <t>Mouse</t>
    </r>
  </si>
  <si>
    <r>
      <rPr>
        <rFont val="Helvetica, WebFont-Helvetica"/>
        <color rgb="FF000000"/>
        <sz val="9.0"/>
      </rPr>
      <t>Cat6 to HDMI Convertor - 120 Mtrs</t>
    </r>
  </si>
  <si>
    <t>Mrs. Krishnaveni</t>
  </si>
  <si>
    <t>Webe -Mr. Satish</t>
  </si>
  <si>
    <t>Wiring Done-C</t>
  </si>
  <si>
    <t>18 Port POE Switch</t>
  </si>
  <si>
    <t>Porch</t>
  </si>
  <si>
    <t>GF-Living Room</t>
  </si>
  <si>
    <t xml:space="preserve"> GF-Dining</t>
  </si>
  <si>
    <t>GF-Bed Room</t>
  </si>
  <si>
    <t>FF- Common Room</t>
  </si>
  <si>
    <t>FF-Bed Room2</t>
  </si>
  <si>
    <t>FGS 213</t>
  </si>
  <si>
    <t>FF-Kids Bed Room</t>
  </si>
  <si>
    <t>Basic PIR Motion Sensor</t>
  </si>
  <si>
    <t>GF-Bed Room1</t>
  </si>
  <si>
    <t>FF-Store</t>
  </si>
  <si>
    <t>FF-Balcony</t>
  </si>
  <si>
    <t>Amazon Echo integration</t>
  </si>
  <si>
    <t>UAP - AC Mesh</t>
  </si>
  <si>
    <t xml:space="preserve">GF-Dining </t>
  </si>
  <si>
    <t>Security</t>
  </si>
  <si>
    <t>Wiring Done -C</t>
  </si>
  <si>
    <t>12V Battery</t>
  </si>
  <si>
    <t>VDP Indoor monitor</t>
  </si>
  <si>
    <t>Ubiquity Router</t>
  </si>
  <si>
    <t>Mr. Selvaraj</t>
  </si>
  <si>
    <t xml:space="preserve"> SR No.409</t>
  </si>
  <si>
    <t>22.01.2018</t>
  </si>
  <si>
    <t>SR No.422</t>
  </si>
  <si>
    <t>22.04.2018</t>
  </si>
  <si>
    <t>SR No.559</t>
  </si>
  <si>
    <t>22.07.2018</t>
  </si>
  <si>
    <t>16.10.2018</t>
  </si>
  <si>
    <t>SR No.588</t>
  </si>
  <si>
    <t>19.10.2018</t>
  </si>
  <si>
    <t>SR No.568</t>
  </si>
  <si>
    <t>29.10.2018</t>
  </si>
  <si>
    <t>SR No.596</t>
  </si>
  <si>
    <t>05.01.2019</t>
  </si>
  <si>
    <t>SR No.442</t>
  </si>
  <si>
    <t>17.01.2019</t>
  </si>
  <si>
    <t>SR No.835</t>
  </si>
  <si>
    <t>19..01.2019</t>
  </si>
  <si>
    <t>SR No.219</t>
  </si>
  <si>
    <t>5.12., 6.12 &amp; 9.12.2019</t>
  </si>
  <si>
    <t>02.03.2020</t>
  </si>
  <si>
    <t>21.11.2019</t>
  </si>
  <si>
    <t>16 Port Switch</t>
  </si>
  <si>
    <t>Edge Router</t>
  </si>
  <si>
    <t>25.11.2019</t>
  </si>
  <si>
    <t>12V Power Adaptor</t>
  </si>
  <si>
    <t>2.3.2020</t>
  </si>
  <si>
    <t>04.03.202</t>
  </si>
  <si>
    <t>19.11.2019</t>
  </si>
  <si>
    <t>04.03.2020</t>
  </si>
  <si>
    <t>Wireless Receiver</t>
  </si>
  <si>
    <t>Wireless Dual Sensor</t>
  </si>
  <si>
    <t>20.01.2020</t>
  </si>
  <si>
    <t>Gate Entrance</t>
  </si>
  <si>
    <t>Bedroom</t>
  </si>
  <si>
    <t>INKA SMART HOME</t>
  </si>
  <si>
    <t>CAMERA</t>
  </si>
  <si>
    <t>2 MP Camera</t>
  </si>
  <si>
    <t>Main Gate</t>
  </si>
  <si>
    <t>Car Parking</t>
  </si>
  <si>
    <t>PANASONIC</t>
  </si>
  <si>
    <t>Office Entrance</t>
  </si>
  <si>
    <t>SAMSUNG</t>
  </si>
  <si>
    <t>SHOWROOM</t>
  </si>
  <si>
    <t>HIKVISION</t>
  </si>
  <si>
    <t xml:space="preserve">OFFICE BACKSIDE </t>
  </si>
  <si>
    <t>Vinay Sir Room Entrance</t>
  </si>
  <si>
    <t>16 port ethernet switch</t>
  </si>
  <si>
    <t>HUB</t>
  </si>
  <si>
    <t>MD ROOM</t>
  </si>
  <si>
    <t>4 Channel Relay</t>
  </si>
  <si>
    <t>Experience Hall</t>
  </si>
  <si>
    <t>ID.NO - 76</t>
  </si>
  <si>
    <t>Dimmer coverter</t>
  </si>
  <si>
    <t>ID.NO - 66</t>
  </si>
  <si>
    <t>ID.NO - 61</t>
  </si>
  <si>
    <t>ID.NO - 56</t>
  </si>
  <si>
    <t>ID.NO - 71</t>
  </si>
  <si>
    <t>ID.NO - 41</t>
  </si>
  <si>
    <t>ID.NO - 31</t>
  </si>
  <si>
    <t>ID.NO - 46</t>
  </si>
  <si>
    <t>ID.NO - 96</t>
  </si>
  <si>
    <t>Foyer TV</t>
  </si>
  <si>
    <t>Service room Bath room</t>
  </si>
  <si>
    <t>DLS</t>
  </si>
  <si>
    <t>Wireless Wired Door Sensor</t>
  </si>
  <si>
    <t>Service Room Entry</t>
  </si>
  <si>
    <t>Balcony Door</t>
  </si>
  <si>
    <t>Md Room</t>
  </si>
  <si>
    <t>Service Room</t>
  </si>
  <si>
    <t xml:space="preserve">                                                                   </t>
  </si>
  <si>
    <t>Mr. Gopalakrishnan</t>
  </si>
  <si>
    <t>SR No.831</t>
  </si>
  <si>
    <t>17.4.2017</t>
  </si>
  <si>
    <t>General Site Visit</t>
  </si>
  <si>
    <t>SR No.605</t>
  </si>
  <si>
    <t>14.8.2018</t>
  </si>
  <si>
    <t>IR No.147</t>
  </si>
  <si>
    <t>12.12.2020</t>
  </si>
  <si>
    <t>VDP installation</t>
  </si>
  <si>
    <t>SR No.583</t>
  </si>
  <si>
    <t>13.12.2018</t>
  </si>
  <si>
    <t>IR No.324</t>
  </si>
  <si>
    <t>HDMI Cable installed</t>
  </si>
  <si>
    <t>11.9.2018</t>
  </si>
  <si>
    <t>SR No.277</t>
  </si>
  <si>
    <t>Camera app issue - c rectified</t>
  </si>
  <si>
    <t>Mr. Sethupathy</t>
  </si>
  <si>
    <t>SR No.646</t>
  </si>
  <si>
    <t>02.01.2019</t>
  </si>
  <si>
    <t>SR No.281</t>
  </si>
  <si>
    <t>26.6.2021</t>
  </si>
  <si>
    <t>NVR Device noise issue - rectified</t>
  </si>
  <si>
    <t>Mr. Siego</t>
  </si>
  <si>
    <t>IR No.222</t>
  </si>
  <si>
    <t>26.12.2019</t>
  </si>
  <si>
    <t>SR No.515</t>
  </si>
  <si>
    <t>IR No.098</t>
  </si>
  <si>
    <t>11.3.2020</t>
  </si>
  <si>
    <t xml:space="preserve">Prework </t>
  </si>
  <si>
    <t>IR No.100</t>
  </si>
  <si>
    <t>13.3.2020</t>
  </si>
  <si>
    <t>IR No.153</t>
  </si>
  <si>
    <t>21.3.2020</t>
  </si>
  <si>
    <t>IR No.259</t>
  </si>
  <si>
    <t>Any other Contact</t>
  </si>
  <si>
    <t>IR No.270</t>
  </si>
  <si>
    <t>IR No.261</t>
  </si>
  <si>
    <t>5.9.2020</t>
  </si>
  <si>
    <t>IR No.262</t>
  </si>
  <si>
    <t>7.9.2020</t>
  </si>
  <si>
    <t>12.3.2020</t>
  </si>
  <si>
    <t>9891027706181,</t>
  </si>
  <si>
    <t>Retunred</t>
  </si>
  <si>
    <t>WCC4MVVAC9R</t>
  </si>
  <si>
    <t>50X5965Y009D5</t>
  </si>
  <si>
    <t xml:space="preserve"> 3A Power Supply</t>
  </si>
  <si>
    <t>Returmed</t>
  </si>
  <si>
    <t>B1</t>
  </si>
  <si>
    <t>B3</t>
  </si>
  <si>
    <t>B4</t>
  </si>
  <si>
    <t>Wired Glass Break Sensor</t>
  </si>
  <si>
    <t>B6</t>
  </si>
  <si>
    <t>B7</t>
  </si>
  <si>
    <t>B8</t>
  </si>
  <si>
    <t>B9</t>
  </si>
  <si>
    <t>12V Battery Back up</t>
  </si>
  <si>
    <t>Shock Sensor Dual</t>
  </si>
  <si>
    <t>024FB8A</t>
  </si>
  <si>
    <t>24FAFC</t>
  </si>
  <si>
    <t>24FB68</t>
  </si>
  <si>
    <t>2A79D6</t>
  </si>
  <si>
    <t>24801A</t>
  </si>
  <si>
    <t>2A7FD9</t>
  </si>
  <si>
    <t>To be replaced</t>
  </si>
  <si>
    <t>E11557828</t>
  </si>
  <si>
    <t>Q03121141</t>
  </si>
  <si>
    <t>Cat6 I/O</t>
  </si>
  <si>
    <t>Count%</t>
  </si>
  <si>
    <t>Temple</t>
  </si>
  <si>
    <t>Site survey</t>
  </si>
  <si>
    <t>IR No.420</t>
  </si>
  <si>
    <t>wiring instruction to electrician</t>
  </si>
  <si>
    <t>IR No.426</t>
  </si>
  <si>
    <t>IR No.427</t>
  </si>
  <si>
    <t>Mr. Vaidyanathan</t>
  </si>
  <si>
    <t>08281210070HC</t>
  </si>
  <si>
    <t>WX22D80FTUHC</t>
  </si>
  <si>
    <t>Vijay whatsapp dt.22.3.2021</t>
  </si>
  <si>
    <t>Cat6 Cable - 3 coils</t>
  </si>
  <si>
    <t>Mr. Nishant</t>
  </si>
  <si>
    <t>IR No.525</t>
  </si>
  <si>
    <t>6.7.2018</t>
  </si>
  <si>
    <t>IR No.177</t>
  </si>
  <si>
    <t>20.6.2020</t>
  </si>
  <si>
    <t>20.9.2018</t>
  </si>
  <si>
    <t>IR No.203</t>
  </si>
  <si>
    <t>3.7.2020</t>
  </si>
  <si>
    <t>IR No.705</t>
  </si>
  <si>
    <t>21.11.2018</t>
  </si>
  <si>
    <t>IR No.205</t>
  </si>
  <si>
    <t>7.7.2020</t>
  </si>
  <si>
    <t>Mr. Prabhakar</t>
  </si>
  <si>
    <t>IR No.179</t>
  </si>
  <si>
    <t>28.7.2020</t>
  </si>
  <si>
    <t>IRNo.243</t>
  </si>
  <si>
    <t>21.1.2020</t>
  </si>
  <si>
    <t>IR No.85</t>
  </si>
  <si>
    <t>26.1.2020</t>
  </si>
  <si>
    <t>IR No.184</t>
  </si>
  <si>
    <t>22.9.2020</t>
  </si>
  <si>
    <t>4.2.2020</t>
  </si>
  <si>
    <t>SR No.084</t>
  </si>
  <si>
    <t>5.2.2020</t>
  </si>
  <si>
    <t>SRNo.297</t>
  </si>
  <si>
    <t>10.3.2020</t>
  </si>
  <si>
    <t>SR No.786</t>
  </si>
  <si>
    <t>5.12.2022</t>
  </si>
  <si>
    <t>Eglu router Power adapter issue</t>
  </si>
  <si>
    <t>IR No.99</t>
  </si>
  <si>
    <t>19.3.2020</t>
  </si>
  <si>
    <t>IR No.175</t>
  </si>
  <si>
    <t>16.6.2020</t>
  </si>
  <si>
    <t>17.6.2020</t>
  </si>
  <si>
    <t>5 MP IP Bullet Camera</t>
  </si>
  <si>
    <t>Front Gate</t>
  </si>
  <si>
    <t>21.1.20</t>
  </si>
  <si>
    <t>Back Right 2</t>
  </si>
  <si>
    <t>Back Right 3</t>
  </si>
  <si>
    <t>Back Left</t>
  </si>
  <si>
    <t>Party Lawn</t>
  </si>
  <si>
    <t>Foyer Outdoor</t>
  </si>
  <si>
    <t>Utility Room</t>
  </si>
  <si>
    <t>Front Left</t>
  </si>
  <si>
    <t>Front Mid</t>
  </si>
  <si>
    <t>Party Lawn left</t>
  </si>
  <si>
    <t>Party Lawn Right</t>
  </si>
  <si>
    <t xml:space="preserve">Front Right </t>
  </si>
  <si>
    <t>installed = working</t>
  </si>
  <si>
    <t>5 MP IP Dome Camera</t>
  </si>
  <si>
    <t>Replacement for Dome one bullet camera</t>
  </si>
  <si>
    <t>12.3.20</t>
  </si>
  <si>
    <t>20.6.20</t>
  </si>
  <si>
    <t>24 PORT POE</t>
  </si>
  <si>
    <t>12V Power adapter</t>
  </si>
  <si>
    <t>15.6.2020</t>
  </si>
  <si>
    <t>4 Channel Relay JR</t>
  </si>
  <si>
    <t>Dinning</t>
  </si>
  <si>
    <t>ID No.134</t>
  </si>
  <si>
    <t>01.02.2020</t>
  </si>
  <si>
    <t>Hobby Room</t>
  </si>
  <si>
    <t>ID No.4</t>
  </si>
  <si>
    <t>ID No.9</t>
  </si>
  <si>
    <t>Sit Deck 2</t>
  </si>
  <si>
    <t>ID No.14</t>
  </si>
  <si>
    <t>ID No.19</t>
  </si>
  <si>
    <t>Sit Deck 1</t>
  </si>
  <si>
    <t>ID No.24</t>
  </si>
  <si>
    <t>ID No.29</t>
  </si>
  <si>
    <t>ID No.34</t>
  </si>
  <si>
    <t>ID No.39</t>
  </si>
  <si>
    <t>Bar 1</t>
  </si>
  <si>
    <t>ID No.44</t>
  </si>
  <si>
    <t>Bar 2</t>
  </si>
  <si>
    <t>ID No.49</t>
  </si>
  <si>
    <t>Deck</t>
  </si>
  <si>
    <t>ID No.59</t>
  </si>
  <si>
    <t>ID No.64</t>
  </si>
  <si>
    <t>ID No.69</t>
  </si>
  <si>
    <t>ID No.74</t>
  </si>
  <si>
    <t>ID No.79</t>
  </si>
  <si>
    <t>ID No.84</t>
  </si>
  <si>
    <t>ID No.89</t>
  </si>
  <si>
    <t>ID No.94</t>
  </si>
  <si>
    <t>ID No.99</t>
  </si>
  <si>
    <t>ID No.104</t>
  </si>
  <si>
    <t>ID No.109</t>
  </si>
  <si>
    <t>ID No.114</t>
  </si>
  <si>
    <t>ID No.119</t>
  </si>
  <si>
    <t>ID No.124</t>
  </si>
  <si>
    <t>High load relay (Single Switch)</t>
  </si>
  <si>
    <t>19.11.19</t>
  </si>
  <si>
    <t>04.02.2020</t>
  </si>
  <si>
    <t>UAP - AC LR</t>
  </si>
  <si>
    <t>ER-X-5 Port</t>
  </si>
  <si>
    <t>24.5.2020</t>
  </si>
  <si>
    <t>UAP- AC Mesh Pro</t>
  </si>
  <si>
    <t>Returned not reqd</t>
  </si>
  <si>
    <t>29.6.2020</t>
  </si>
  <si>
    <t>Yale door lock chip</t>
  </si>
  <si>
    <t>Wireless Key Fob</t>
  </si>
  <si>
    <t>Addiional</t>
  </si>
  <si>
    <t>DC Not recd with Sign</t>
  </si>
  <si>
    <t>(Confirmed with Vijay - Material is in site)</t>
  </si>
  <si>
    <t>11.5.2020</t>
  </si>
  <si>
    <t>Power Adopter</t>
  </si>
  <si>
    <t>12V3amps</t>
  </si>
  <si>
    <t>B2</t>
  </si>
  <si>
    <t>B5</t>
  </si>
  <si>
    <t>Cat6 I/O -2 Nos.</t>
  </si>
  <si>
    <t>installed on 10.3.2020</t>
  </si>
  <si>
    <t>3 KW Relay -3 Nos.</t>
  </si>
  <si>
    <t>4+2 POE Switch (Dlink)</t>
  </si>
  <si>
    <t>(Delivered on 7.7.2020 DC No.6)</t>
  </si>
  <si>
    <t>DES-F1006P</t>
  </si>
  <si>
    <t xml:space="preserve">Single Switch Relay </t>
  </si>
  <si>
    <t xml:space="preserve">Cat 6 I/o </t>
  </si>
  <si>
    <t>19,9.2020</t>
  </si>
  <si>
    <t>19.9.2020</t>
  </si>
  <si>
    <t>Plastic PVC Channel</t>
  </si>
  <si>
    <t>Mr.Vimal Kannan</t>
  </si>
  <si>
    <t>SR No.645</t>
  </si>
  <si>
    <t>27.11.2018</t>
  </si>
  <si>
    <t xml:space="preserve"> First Site visit</t>
  </si>
  <si>
    <t>SR No.1113</t>
  </si>
  <si>
    <t>30.3.2024 &amp; 31.3.2024</t>
  </si>
  <si>
    <t>30.01.2019</t>
  </si>
  <si>
    <t>General Site visit</t>
  </si>
  <si>
    <t>IR No.064</t>
  </si>
  <si>
    <t>13.8.2019</t>
  </si>
  <si>
    <t>Cable Check list &amp; installarion</t>
  </si>
  <si>
    <t>Mr. Pravin</t>
  </si>
  <si>
    <t>IR No.095</t>
  </si>
  <si>
    <t>29.2.2020 &amp; 1.3.2020</t>
  </si>
  <si>
    <t>IR No.092</t>
  </si>
  <si>
    <t>06.03.2020</t>
  </si>
  <si>
    <t>Mr. Pandian</t>
  </si>
  <si>
    <t>24.10.2020</t>
  </si>
  <si>
    <t>IR No.328</t>
  </si>
  <si>
    <t>3.1.2021</t>
  </si>
  <si>
    <t>SR No.677</t>
  </si>
  <si>
    <t>Service call - Relay issue</t>
  </si>
  <si>
    <t>SR No.733</t>
  </si>
  <si>
    <t>9.12.2022</t>
  </si>
  <si>
    <t>SR No.975</t>
  </si>
  <si>
    <t>Serial No,.</t>
  </si>
  <si>
    <t>MBR</t>
  </si>
  <si>
    <t>ID.NO - 4</t>
  </si>
  <si>
    <t>25.1.2020</t>
  </si>
  <si>
    <t>IR No.92</t>
  </si>
  <si>
    <t>ID.NO - 9</t>
  </si>
  <si>
    <t>Foyer</t>
  </si>
  <si>
    <t>ID.NO - 14</t>
  </si>
  <si>
    <t>ID.NO - 19</t>
  </si>
  <si>
    <t>IR No.95</t>
  </si>
  <si>
    <t>ID.NO - 24</t>
  </si>
  <si>
    <t>Swimming Pool</t>
  </si>
  <si>
    <t>ID.NO - 29</t>
  </si>
  <si>
    <t>ID.NO - 34</t>
  </si>
  <si>
    <t>Bed room 2</t>
  </si>
  <si>
    <t>ID.NO - 39</t>
  </si>
  <si>
    <t>ID.NO - 44</t>
  </si>
  <si>
    <t>Living Hall</t>
  </si>
  <si>
    <t>ID.NO - 49</t>
  </si>
  <si>
    <t>ID.NO  - 54</t>
  </si>
  <si>
    <t>Stairs</t>
  </si>
  <si>
    <t>ID.NO - 59</t>
  </si>
  <si>
    <t>ID.NO - 64</t>
  </si>
  <si>
    <t>ID.NO - 69</t>
  </si>
  <si>
    <t>Kitchen</t>
  </si>
  <si>
    <t>ID.NO - 74</t>
  </si>
  <si>
    <t>Balcony</t>
  </si>
  <si>
    <t>ID.NO - 79</t>
  </si>
  <si>
    <t>ID.NO - 84</t>
  </si>
  <si>
    <t>ID.NO - 89</t>
  </si>
  <si>
    <t>Outdoor</t>
  </si>
  <si>
    <t>ID.NO - 94</t>
  </si>
  <si>
    <t>ID.NO - 99</t>
  </si>
  <si>
    <t>ID.NO - 104</t>
  </si>
  <si>
    <t>1102, 229</t>
  </si>
  <si>
    <t xml:space="preserve">ID.NO </t>
  </si>
  <si>
    <t>Bed Room 2</t>
  </si>
  <si>
    <t>FF MBR1</t>
  </si>
  <si>
    <t>FF MBR2</t>
  </si>
  <si>
    <t>24/10/2020</t>
  </si>
  <si>
    <t>Door/Window sensor</t>
  </si>
  <si>
    <t>zmote with power adopter</t>
  </si>
  <si>
    <t>Material returned</t>
  </si>
  <si>
    <t>01/03.2020</t>
  </si>
  <si>
    <t>IPAD Mount</t>
  </si>
  <si>
    <t>IPNJ5001011</t>
  </si>
  <si>
    <t>13.11.2019</t>
  </si>
  <si>
    <t>INFGYLCH170919-755/ZWMG800548</t>
  </si>
  <si>
    <t>30.1.2020</t>
  </si>
  <si>
    <t>2208009663458R1953</t>
  </si>
  <si>
    <t xml:space="preserve">B0 </t>
  </si>
  <si>
    <t>B0</t>
  </si>
  <si>
    <t>0808009063160R1954</t>
  </si>
  <si>
    <t>10.8.2019</t>
  </si>
  <si>
    <t>Back door</t>
  </si>
  <si>
    <t>Right side Door</t>
  </si>
  <si>
    <t>Gym Door</t>
  </si>
  <si>
    <t>Material not given - Billed</t>
  </si>
  <si>
    <t>1153A</t>
  </si>
  <si>
    <t>29.2.2020</t>
  </si>
  <si>
    <t>19/3/2020</t>
  </si>
  <si>
    <t>23/10/2020</t>
  </si>
  <si>
    <t>Shutter Contact</t>
  </si>
  <si>
    <t>1.1.2021</t>
  </si>
  <si>
    <t>15.11.2018</t>
  </si>
  <si>
    <t>30.1.2018</t>
  </si>
  <si>
    <t>Mr. Mahen Mandradiar</t>
  </si>
  <si>
    <t>23.2.2019</t>
  </si>
  <si>
    <t>Testing Dimmer</t>
  </si>
  <si>
    <t>9.5.2022</t>
  </si>
  <si>
    <t>Vivek&amp; Pistis</t>
  </si>
  <si>
    <t>20.4.2019</t>
  </si>
  <si>
    <t>IR No.035</t>
  </si>
  <si>
    <t>16.5.2022</t>
  </si>
  <si>
    <t>8.5.2019</t>
  </si>
  <si>
    <t>Discussed with site supervisor for remaining work</t>
  </si>
  <si>
    <t>IR No.164</t>
  </si>
  <si>
    <t>3.10.2019</t>
  </si>
  <si>
    <t>Security System Demo</t>
  </si>
  <si>
    <t>15.7.2021</t>
  </si>
  <si>
    <t>20.5.2022</t>
  </si>
  <si>
    <t>Vivek &amp; Pistis</t>
  </si>
  <si>
    <t>3.12.2019</t>
  </si>
  <si>
    <t>IR No.609</t>
  </si>
  <si>
    <t>IR No.827</t>
  </si>
  <si>
    <t>2.2.2023</t>
  </si>
  <si>
    <t>28.5.2020</t>
  </si>
  <si>
    <t>Dimmer testing</t>
  </si>
  <si>
    <t>IR No.872</t>
  </si>
  <si>
    <t>Mr. Santhosh-Plumeria</t>
  </si>
  <si>
    <t>Vijay &amp;Kavi</t>
  </si>
  <si>
    <t>IR No.217</t>
  </si>
  <si>
    <t>3.8.2020</t>
  </si>
  <si>
    <t>10.00 am - 12.30 noon</t>
  </si>
  <si>
    <t>IR No.251</t>
  </si>
  <si>
    <t>8.8.2020</t>
  </si>
  <si>
    <t>IR No.968</t>
  </si>
  <si>
    <t>IR No.266</t>
  </si>
  <si>
    <t>26.8.2020</t>
  </si>
  <si>
    <t>IR No.Nil</t>
  </si>
  <si>
    <t>29.10.2021</t>
  </si>
  <si>
    <t>IR No.992</t>
  </si>
  <si>
    <t>10.50 am - 5.15 am</t>
  </si>
  <si>
    <t>Ant other contact</t>
  </si>
  <si>
    <t>IR No.285</t>
  </si>
  <si>
    <t>Asok &amp; Ani sir</t>
  </si>
  <si>
    <t>11.00 am - 12.30 noon</t>
  </si>
  <si>
    <t>16.10.2020</t>
  </si>
  <si>
    <t>Vivek &amp; Arun</t>
  </si>
  <si>
    <t xml:space="preserve">4.10 pm - </t>
  </si>
  <si>
    <t>Insallation</t>
  </si>
  <si>
    <t>4 MP Bullet IP Camera (Colour) -</t>
  </si>
  <si>
    <t>IR No.1021</t>
  </si>
  <si>
    <t>29.8.2023 &amp; 30.8.2023</t>
  </si>
  <si>
    <t>11.05 am - 5.20 pm
10.40 am - 1.40 pm</t>
  </si>
  <si>
    <t>Genset room Back side</t>
  </si>
  <si>
    <t>10.30 am - 5.20 pm</t>
  </si>
  <si>
    <t>10.45 am - 3,30 pm</t>
  </si>
  <si>
    <t xml:space="preserve">Right side view </t>
  </si>
  <si>
    <t>IR No.1037</t>
  </si>
  <si>
    <t>10.40 am - 5.00 pm</t>
  </si>
  <si>
    <t>Right side opp view</t>
  </si>
  <si>
    <t>IR No.1039</t>
  </si>
  <si>
    <t>11.30 am - 2.00 pm</t>
  </si>
  <si>
    <t xml:space="preserve">Back Side view </t>
  </si>
  <si>
    <t>11.00 am - 3.00pm</t>
  </si>
  <si>
    <t>Back Side Opp wall</t>
  </si>
  <si>
    <t>IR No.1040</t>
  </si>
  <si>
    <t>10.45 am - 5.20 pm</t>
  </si>
  <si>
    <t>Stairs abck side wall</t>
  </si>
  <si>
    <t>IR No.1052</t>
  </si>
  <si>
    <t>20.10.2023 &amp; 21.10.2023</t>
  </si>
  <si>
    <t>12.15 pm - 5.25 pm</t>
  </si>
  <si>
    <t>Left side view</t>
  </si>
  <si>
    <t>11.30 am - 5.45 pm</t>
  </si>
  <si>
    <t>Left side opp view</t>
  </si>
  <si>
    <t>11.00 am - 5.50 pm</t>
  </si>
  <si>
    <t>Steps view</t>
  </si>
  <si>
    <t>Installlation</t>
  </si>
  <si>
    <t>11.30 am - 5.40 pm</t>
  </si>
  <si>
    <t xml:space="preserve">Front road view </t>
  </si>
  <si>
    <t>2.11.2023&amp; 3.11.2023</t>
  </si>
  <si>
    <t>3.0 pm - 5.30 
10.30 am - 5.50 pm</t>
  </si>
  <si>
    <t>front road opp view</t>
  </si>
  <si>
    <t>IR No.1069</t>
  </si>
  <si>
    <t>3.00 pm -</t>
  </si>
  <si>
    <t>back u view</t>
  </si>
  <si>
    <t>IR No.1077</t>
  </si>
  <si>
    <t>9.11.2023 &amp; 10.11.2023</t>
  </si>
  <si>
    <t>10.30 am - 1.00 pm
4.15 pm - 6.00 pm
12.00 noon - 6.00 pm</t>
  </si>
  <si>
    <t>2 MP Bullet Camera</t>
  </si>
  <si>
    <t>back side opp view</t>
  </si>
  <si>
    <t>IR No.1078</t>
  </si>
  <si>
    <t>17.11.2023</t>
  </si>
  <si>
    <t>10.15 am - 2.15 pm</t>
  </si>
  <si>
    <t>14.8.2023</t>
  </si>
  <si>
    <t>IR No.1019,1021</t>
  </si>
  <si>
    <t>IR No.1084</t>
  </si>
  <si>
    <t>22.11.2023 &amp; 24.11.2023</t>
  </si>
  <si>
    <t>10.30am - 6.00 pm
10.45am - 6.45 am</t>
  </si>
  <si>
    <t>IR No.1090</t>
  </si>
  <si>
    <t>10.30 am - 6.45 pm</t>
  </si>
  <si>
    <t>L115242282</t>
  </si>
  <si>
    <t>23.8.023</t>
  </si>
  <si>
    <t>IR No.1091</t>
  </si>
  <si>
    <t>11.30 am -6.45 pm</t>
  </si>
  <si>
    <t>4TB Hard disk</t>
  </si>
  <si>
    <t>WX32D339HEDU</t>
  </si>
  <si>
    <t>2.30 pm - 6.00 pm</t>
  </si>
  <si>
    <t>24 Port POE Switch (SG350) - Cisco</t>
  </si>
  <si>
    <t>FOC2527LATO</t>
  </si>
  <si>
    <t>5.12.2023</t>
  </si>
  <si>
    <t>10.15 am - 1.30 pm</t>
  </si>
  <si>
    <t>Cat 6 Jack - Netfox - 35 Nos.</t>
  </si>
  <si>
    <t>IR No.1099</t>
  </si>
  <si>
    <t>10.30 am - 5.00 pm</t>
  </si>
  <si>
    <t>IR No.1100</t>
  </si>
  <si>
    <t>11.00 am - 2.00 pm</t>
  </si>
  <si>
    <t>12D930A42A5289D9</t>
  </si>
  <si>
    <t>SR No.1102</t>
  </si>
  <si>
    <t>3.20pm - 6.00 pm</t>
  </si>
  <si>
    <t>D98299AECA8EBABD</t>
  </si>
  <si>
    <t>5C773B974D81EB99</t>
  </si>
  <si>
    <t>1D8D3549F47589B7</t>
  </si>
  <si>
    <t>3A470705DCB3CE57</t>
  </si>
  <si>
    <t>8A6FF5494D143CE3</t>
  </si>
  <si>
    <t>CD75445BDF38EE28</t>
  </si>
  <si>
    <t>1798EF54A87C1C65</t>
  </si>
  <si>
    <t>1579FB455A046E82</t>
  </si>
  <si>
    <t>26.8.2023</t>
  </si>
  <si>
    <t>AEC28F3045FB3DF2,</t>
  </si>
  <si>
    <t>1DE39C7D1AB3DFE</t>
  </si>
  <si>
    <t>26.8.2026</t>
  </si>
  <si>
    <t>B8CCCDA444D516F6</t>
  </si>
  <si>
    <t>29.8.2023</t>
  </si>
  <si>
    <t>D8FCF21909666EB0</t>
  </si>
  <si>
    <t>C56E9AA75D46F0FA ,</t>
  </si>
  <si>
    <t>18EE1B5A560812C4</t>
  </si>
  <si>
    <t>0272E0606FC455FE,</t>
  </si>
  <si>
    <t>D8A8A644E768132C</t>
  </si>
  <si>
    <t>9D93A27BCE2C44B6,</t>
  </si>
  <si>
    <t>205494F37894FA4B</t>
  </si>
  <si>
    <t>4ACAE013759F3809</t>
  </si>
  <si>
    <t>1DC6B9BAA1D62AB</t>
  </si>
  <si>
    <t>8E901232C3F11B3A ,</t>
  </si>
  <si>
    <t>643EC26F7B9759BF</t>
  </si>
  <si>
    <t>CC33F2820B3EC1B9</t>
  </si>
  <si>
    <t>11D22342564C4F310</t>
  </si>
  <si>
    <t>BEF707A24023BB62</t>
  </si>
  <si>
    <t>17465890C6968E5A</t>
  </si>
  <si>
    <t>AFFF2BE2F4F1946F,</t>
  </si>
  <si>
    <t>B58AAF7B55443D07</t>
  </si>
  <si>
    <t>9F5BD3FF3C00810D</t>
  </si>
  <si>
    <t>F197B026384AF9A8</t>
  </si>
  <si>
    <t>ACEAAA9D1A0F801F</t>
  </si>
  <si>
    <t>E810AA64638804AE</t>
  </si>
  <si>
    <t>14CAD1C9B18EC2D7</t>
  </si>
  <si>
    <t>7A185F21896B9930</t>
  </si>
  <si>
    <t>85149FE9180DD1AE,</t>
  </si>
  <si>
    <t>IR No.1068</t>
  </si>
  <si>
    <t>Eg Gate Controller</t>
  </si>
  <si>
    <t>36C2F1C879C81F7E</t>
  </si>
  <si>
    <t>EG GC01R</t>
  </si>
  <si>
    <t>Curtain Controller - Eg</t>
  </si>
  <si>
    <t>D2522D6D07B5C6C1</t>
  </si>
  <si>
    <t>5C200D0B00A34180</t>
  </si>
  <si>
    <t>6C0B671E1F7A0C3D,</t>
  </si>
  <si>
    <t>A963FE8EE99B27E8</t>
  </si>
  <si>
    <t>EB961AC557EBE807,</t>
  </si>
  <si>
    <t>482B08DC4C833E6</t>
  </si>
  <si>
    <t>327E8A05DDA0218B</t>
  </si>
  <si>
    <t>0450C613B3F5EC08</t>
  </si>
  <si>
    <t>1E46709B8B2DACE3</t>
  </si>
  <si>
    <t>5241AE7CF7E7231</t>
  </si>
  <si>
    <t>BE096AAA43252BFB</t>
  </si>
  <si>
    <t>IRNo.1068</t>
  </si>
  <si>
    <t>In - Wall Dual Dimmer - Eg</t>
  </si>
  <si>
    <t>8F58F11CA8F5AA99</t>
  </si>
  <si>
    <t>EGIW08N</t>
  </si>
  <si>
    <t>C20118F319BD1EFC,</t>
  </si>
  <si>
    <t>0706BE9DB01010EC</t>
  </si>
  <si>
    <t>9C2A313FC2B43CBD</t>
  </si>
  <si>
    <t>2197F9199FFBDEA4</t>
  </si>
  <si>
    <t>1A545541D72F6516</t>
  </si>
  <si>
    <t>A5C8BBB3D0F2A11B</t>
  </si>
  <si>
    <t>045A464944BC9DE9</t>
  </si>
  <si>
    <t>Dimmer Converter (Phase Angle to 1-10v Converter)</t>
  </si>
  <si>
    <t>PAC-500W-1-10V</t>
  </si>
  <si>
    <t>Ideal</t>
  </si>
  <si>
    <t>Home Center 2 (Automation Hub) - Fibaro</t>
  </si>
  <si>
    <t>Genset room</t>
  </si>
  <si>
    <t>IR No.1070</t>
  </si>
  <si>
    <t>DSc</t>
  </si>
  <si>
    <t>DSC - Cabinet (Panel Case)</t>
  </si>
  <si>
    <t>With Lock &amp; DSC Antena</t>
  </si>
  <si>
    <t>DSC - Powering Host (LCD Keypad)</t>
  </si>
  <si>
    <t>DSC - GSM Module</t>
  </si>
  <si>
    <t>Wired 8 Zone Expander (Expansion Module)</t>
  </si>
  <si>
    <t>Proposal given for wireless expander</t>
  </si>
  <si>
    <t>Main door</t>
  </si>
  <si>
    <t>IR No.217, Nil</t>
  </si>
  <si>
    <t>Office room</t>
  </si>
  <si>
    <t>Utlity Door</t>
  </si>
  <si>
    <t>DG-50AU</t>
  </si>
  <si>
    <t>IR Nos.217, 609</t>
  </si>
  <si>
    <t>living</t>
  </si>
  <si>
    <t>kitchen</t>
  </si>
  <si>
    <t>pantry</t>
  </si>
  <si>
    <t>Dressing</t>
  </si>
  <si>
    <t>Walkin dressing</t>
  </si>
  <si>
    <t>DSC - Glass Break Deductor</t>
  </si>
  <si>
    <t>30.9.2023</t>
  </si>
  <si>
    <t>Power Series NEO Internet Comm (IP Module)</t>
  </si>
  <si>
    <t>Dual Vibration Sensor (Door/Shock)</t>
  </si>
  <si>
    <t>4521376690,</t>
  </si>
  <si>
    <t>,4521376643,</t>
  </si>
  <si>
    <t>4521376549,</t>
  </si>
  <si>
    <t>4521376693,</t>
  </si>
  <si>
    <t>DSC - 220V CE Transformer (Power Supply)</t>
  </si>
  <si>
    <t>PG Wireless Repeater</t>
  </si>
  <si>
    <t>Wireless Receiver (Transceiver Module)</t>
  </si>
  <si>
    <t>Vanishing Door Sensor</t>
  </si>
  <si>
    <t>2023389968,</t>
  </si>
  <si>
    <t>2023389907,</t>
  </si>
  <si>
    <t>2023389951,</t>
  </si>
  <si>
    <t>2023389973,</t>
  </si>
  <si>
    <t>2023390059,</t>
  </si>
  <si>
    <t>2023389978,</t>
  </si>
  <si>
    <t>,2023390129,</t>
  </si>
  <si>
    <t>2023390045,</t>
  </si>
  <si>
    <t>2023390008,</t>
  </si>
  <si>
    <t>2023390272,</t>
  </si>
  <si>
    <t>2023389341,</t>
  </si>
  <si>
    <t>1810167B</t>
  </si>
  <si>
    <t>181C1115</t>
  </si>
  <si>
    <t>181C110F</t>
  </si>
  <si>
    <t>PL280E</t>
  </si>
  <si>
    <t>Gas Deductor (Gas Leak Sensor)</t>
  </si>
  <si>
    <t>221C6R2002760</t>
  </si>
  <si>
    <t>IR No.731</t>
  </si>
  <si>
    <t>221C6R2002755</t>
  </si>
  <si>
    <t>221C6R2002758</t>
  </si>
  <si>
    <t>221C6R2002753</t>
  </si>
  <si>
    <t>Q27272380</t>
  </si>
  <si>
    <t>L38039829</t>
  </si>
  <si>
    <t>G62583959</t>
  </si>
  <si>
    <t>Cat 6 Jack - Netfox-40 Nos
Screw-50, Tape-4</t>
  </si>
  <si>
    <t>Power Manager
Screw , Bolt</t>
  </si>
  <si>
    <t>24.8.2023</t>
  </si>
  <si>
    <t>installed - to activate -I</t>
  </si>
  <si>
    <t>DSC - Gas Leak Detector</t>
  </si>
  <si>
    <t>Sliding Gate Operator for 1000 Kg 230V AC KIT
KIT INCLUDES
1.Operator-1000 kg AC operator (including Operator+
   control board +Base plate + Spring limit)
2.1 Mtr Rack ( 9mm) -8 nos
3. Photocells - 1 Pair
4. Transmitter - 2 nos</t>
  </si>
  <si>
    <t>Mr.Krishnamoorthy</t>
  </si>
  <si>
    <t>23,7,2020</t>
  </si>
  <si>
    <t>SR No.568a</t>
  </si>
  <si>
    <t>2.11.2021</t>
  </si>
  <si>
    <t xml:space="preserve">VDP Outdoor,Camera online view both not working </t>
  </si>
  <si>
    <t>16.9.2020</t>
  </si>
  <si>
    <t>SR No.879</t>
  </si>
  <si>
    <t>NVR issue</t>
  </si>
  <si>
    <t>SR No.1069</t>
  </si>
  <si>
    <t>12.1.2021</t>
  </si>
  <si>
    <t>SR No.1101</t>
  </si>
  <si>
    <t>NVR installation</t>
  </si>
  <si>
    <t>IR No.314</t>
  </si>
  <si>
    <t>IR No.315</t>
  </si>
  <si>
    <t>IR No.110</t>
  </si>
  <si>
    <t>16.2.2021 &amp; 17.2.2021</t>
  </si>
  <si>
    <t>SR No.220</t>
  </si>
  <si>
    <t>Wifi issue (rectified)</t>
  </si>
  <si>
    <t>SR No.903</t>
  </si>
  <si>
    <t>12.1.21</t>
  </si>
  <si>
    <t>9.1.21</t>
  </si>
  <si>
    <t>IR No.332</t>
  </si>
  <si>
    <t>MBR Right side</t>
  </si>
  <si>
    <t>MBR back side</t>
  </si>
  <si>
    <t>Utility Backside</t>
  </si>
  <si>
    <t>Utility entrance</t>
  </si>
  <si>
    <t>Living wall</t>
  </si>
  <si>
    <t>12.1.22</t>
  </si>
  <si>
    <t>FF Terrace</t>
  </si>
  <si>
    <t>FF balcony</t>
  </si>
  <si>
    <t>FF open terrace</t>
  </si>
  <si>
    <t>additioinal</t>
  </si>
  <si>
    <t>20.1.21</t>
  </si>
  <si>
    <t>220C204001958</t>
  </si>
  <si>
    <t>220C204001960</t>
  </si>
  <si>
    <t>Landscape</t>
  </si>
  <si>
    <t>Master bedroom3</t>
  </si>
  <si>
    <t>Master bedroom5</t>
  </si>
  <si>
    <t>Master Bedroom5</t>
  </si>
  <si>
    <t>Lounge</t>
  </si>
  <si>
    <t>Smart Wired Door Sensor</t>
  </si>
  <si>
    <t>Master Bed Room 3</t>
  </si>
  <si>
    <t>Master Bed Room 5</t>
  </si>
  <si>
    <t>Light Motion Sensor</t>
  </si>
  <si>
    <t>Bed Room 1</t>
  </si>
  <si>
    <t>Master Bed Room5</t>
  </si>
  <si>
    <t>Master Bed Room 6</t>
  </si>
  <si>
    <t>Echo Voice Integration</t>
  </si>
  <si>
    <t>Master Bed Room 1</t>
  </si>
  <si>
    <t>19.8.19</t>
  </si>
  <si>
    <t>5 amps power adapter</t>
  </si>
  <si>
    <t>indoor monitor</t>
  </si>
  <si>
    <t>F09478682</t>
  </si>
  <si>
    <t>Additional:</t>
  </si>
  <si>
    <t>Camera Stand -1213 -2 Nos.</t>
  </si>
  <si>
    <t>Camera Mount Outdoor(Junction Metal Box 4") -5 Nos.</t>
  </si>
  <si>
    <t>cat 6 jack - 50 Nos.</t>
  </si>
  <si>
    <t>2"</t>
  </si>
  <si>
    <t>24.11.2020</t>
  </si>
  <si>
    <t>Madurai Veeran</t>
  </si>
  <si>
    <t>IR No.881</t>
  </si>
  <si>
    <t>9.4.2019</t>
  </si>
  <si>
    <t>Final marked Drawings</t>
  </si>
  <si>
    <t>IR No.220</t>
  </si>
  <si>
    <t>1.8.2020</t>
  </si>
  <si>
    <t>Mr.Pradeep (Warp)</t>
  </si>
  <si>
    <t>IR No.413</t>
  </si>
  <si>
    <t>kavi &amp; Sakthi</t>
  </si>
  <si>
    <t>Mr.Jenin</t>
  </si>
  <si>
    <t>IR No.414</t>
  </si>
  <si>
    <t>29.03.2021</t>
  </si>
  <si>
    <t>First Floor sensor cable need t change</t>
  </si>
  <si>
    <t>IR No.565</t>
  </si>
  <si>
    <t>IR No.572</t>
  </si>
  <si>
    <t>IR No.576</t>
  </si>
  <si>
    <t>IR No.581</t>
  </si>
  <si>
    <t>Any Other Contacts</t>
  </si>
  <si>
    <t>Mr. Karthik, Supervisor</t>
  </si>
  <si>
    <t>Main door near</t>
  </si>
  <si>
    <t>outdoor Entrance</t>
  </si>
  <si>
    <t>outdoor Right side view</t>
  </si>
  <si>
    <t>outdoor right opp view</t>
  </si>
  <si>
    <t>outdoor back side view</t>
  </si>
  <si>
    <t>outdoor left side view</t>
  </si>
  <si>
    <t>outdoor left side opp view</t>
  </si>
  <si>
    <t>front opp side view</t>
  </si>
  <si>
    <t>first floor camera</t>
  </si>
  <si>
    <t>4.1.22</t>
  </si>
  <si>
    <t>8801133159958
8801960905910</t>
  </si>
  <si>
    <t>open terrace view</t>
  </si>
  <si>
    <t>Delivered
Replaced</t>
  </si>
  <si>
    <t>13.12.2021
4.1.2022</t>
  </si>
  <si>
    <t>268
312</t>
  </si>
  <si>
    <t>Dome Camera Returned
Replaced Bullet camera</t>
  </si>
  <si>
    <t>16 Ch NVR</t>
  </si>
  <si>
    <t>Living hall</t>
  </si>
  <si>
    <t>WX12D807XP79</t>
  </si>
  <si>
    <t>5WY114DW500B2</t>
  </si>
  <si>
    <t>Cat 6 Jack -20 Nos.</t>
  </si>
  <si>
    <t>stairs near</t>
  </si>
  <si>
    <t>foyer</t>
  </si>
  <si>
    <t>control panel</t>
  </si>
  <si>
    <t>Front right side wall</t>
  </si>
  <si>
    <t>Stairs near</t>
  </si>
  <si>
    <t xml:space="preserve">Main door </t>
  </si>
  <si>
    <t>First foor exit</t>
  </si>
  <si>
    <t xml:space="preserve">FF Guest BR slide </t>
  </si>
  <si>
    <t>Open terrace door</t>
  </si>
  <si>
    <t>formal dinng win1</t>
  </si>
  <si>
    <t>foraml dinning win2</t>
  </si>
  <si>
    <t>GF MBD win1</t>
  </si>
  <si>
    <t>Gf MBD win2</t>
  </si>
  <si>
    <t>Utility win1</t>
  </si>
  <si>
    <t>Guest bed slide gbd</t>
  </si>
  <si>
    <t>FF walkin area win</t>
  </si>
  <si>
    <t>FF MBR Window</t>
  </si>
  <si>
    <t>FF MBR Window2</t>
  </si>
  <si>
    <t>Kitchen window1</t>
  </si>
  <si>
    <t>kitchen window2</t>
  </si>
  <si>
    <t>Third floor MBR win1</t>
  </si>
  <si>
    <t>Third floor MBR win2</t>
  </si>
  <si>
    <t>Addl (Final BOM)</t>
  </si>
  <si>
    <t>1008C 8-Port 10/100</t>
  </si>
  <si>
    <t>22191F2000032</t>
  </si>
  <si>
    <t>22191F2000039</t>
  </si>
  <si>
    <t>22191F2000033</t>
  </si>
  <si>
    <t>PVC Hensel BOX</t>
  </si>
  <si>
    <t>Mr.Arunkumar</t>
  </si>
  <si>
    <t>SR No.260</t>
  </si>
  <si>
    <t>22.7.2017</t>
  </si>
  <si>
    <t>SR No.271</t>
  </si>
  <si>
    <t>23.7.2017</t>
  </si>
  <si>
    <t>SR No.407</t>
  </si>
  <si>
    <t>17.3.2018</t>
  </si>
  <si>
    <t>SR No.484</t>
  </si>
  <si>
    <t>3.5.2018</t>
  </si>
  <si>
    <t>SR No.447</t>
  </si>
  <si>
    <t>1.6.2018</t>
  </si>
  <si>
    <t>7.7.2018</t>
  </si>
  <si>
    <t>SR No.602</t>
  </si>
  <si>
    <t>12.7.2018</t>
  </si>
  <si>
    <t>Mr. Kavin</t>
  </si>
  <si>
    <t>IR No.70</t>
  </si>
  <si>
    <t>13.9.2019</t>
  </si>
  <si>
    <t>22.10.2019</t>
  </si>
  <si>
    <t>IR No.224</t>
  </si>
  <si>
    <t>2.1.2020</t>
  </si>
  <si>
    <t>IR No.182</t>
  </si>
  <si>
    <t>22.6.2020</t>
  </si>
  <si>
    <t>Entrance</t>
  </si>
  <si>
    <t xml:space="preserve">Back Left side </t>
  </si>
  <si>
    <t xml:space="preserve">Back right side </t>
  </si>
  <si>
    <t xml:space="preserve">Front Right  </t>
  </si>
  <si>
    <t>Office Room</t>
  </si>
  <si>
    <t>15.7.2019</t>
  </si>
  <si>
    <t>installed - Working</t>
  </si>
  <si>
    <t>First floor Corridor</t>
  </si>
  <si>
    <t>Inwall switch 3S</t>
  </si>
  <si>
    <t xml:space="preserve">MBR </t>
  </si>
  <si>
    <t>23.6.2020</t>
  </si>
  <si>
    <t>FF Father BR</t>
  </si>
  <si>
    <t>PIR Motion Sensor</t>
  </si>
  <si>
    <t>Installed - To activate</t>
  </si>
  <si>
    <t>Alarm system</t>
  </si>
  <si>
    <t>DSC wireless</t>
  </si>
  <si>
    <t>Stairs Near Control room</t>
  </si>
  <si>
    <t>DSC INfult CP</t>
  </si>
  <si>
    <t>Living Near Main Door</t>
  </si>
  <si>
    <t xml:space="preserve">installed - working </t>
  </si>
  <si>
    <t>Right Side Outer wall</t>
  </si>
  <si>
    <t xml:space="preserve">Wireless Wired Door Sensor </t>
  </si>
  <si>
    <t>Living Door</t>
  </si>
  <si>
    <t>kitchen exit</t>
  </si>
  <si>
    <t>FF Balcony</t>
  </si>
  <si>
    <t>FF Slide Door</t>
  </si>
  <si>
    <t>PIR Outdoor</t>
  </si>
  <si>
    <t>Note:</t>
  </si>
  <si>
    <t>On 22.6.2020 Arun returned Eglu relays - 4 Nos.</t>
  </si>
  <si>
    <t>Dr.Thiyagarajan</t>
  </si>
  <si>
    <t>SR No.225</t>
  </si>
  <si>
    <t>22.9.2017</t>
  </si>
  <si>
    <t>IR No.202</t>
  </si>
  <si>
    <t>15.10.2019 &amp; 16.10.2019</t>
  </si>
  <si>
    <t>4.10.2017</t>
  </si>
  <si>
    <t>IR No.079</t>
  </si>
  <si>
    <t>25.10.2019 &amp; 26.10.2019</t>
  </si>
  <si>
    <t>SR No.313</t>
  </si>
  <si>
    <t>9.12.2017</t>
  </si>
  <si>
    <t>IR No.196</t>
  </si>
  <si>
    <t>29.11.2019</t>
  </si>
  <si>
    <t>Arivudai Nambi</t>
  </si>
  <si>
    <t>SR No.321</t>
  </si>
  <si>
    <t>22.12.2017</t>
  </si>
  <si>
    <t>SR No.534</t>
  </si>
  <si>
    <t>14.7.2018</t>
  </si>
  <si>
    <t>SR No.349</t>
  </si>
  <si>
    <t>28.10.2018</t>
  </si>
  <si>
    <t>7.12.2018</t>
  </si>
  <si>
    <t>SR No.592</t>
  </si>
  <si>
    <t>24.12.2018</t>
  </si>
  <si>
    <t>SR No.631</t>
  </si>
  <si>
    <t>3.10.2018</t>
  </si>
  <si>
    <t>IR No.165</t>
  </si>
  <si>
    <t>30.9.2019</t>
  </si>
  <si>
    <t>15.10.2019</t>
  </si>
  <si>
    <t>25.10.2019</t>
  </si>
  <si>
    <t>28.01.2020</t>
  </si>
  <si>
    <t>16.10.2019</t>
  </si>
  <si>
    <t>26.10.2019</t>
  </si>
  <si>
    <t>1.3 KW Relay</t>
  </si>
  <si>
    <t>13.1.2020</t>
  </si>
  <si>
    <t>ID No.110</t>
  </si>
  <si>
    <t>Pooja Room</t>
  </si>
  <si>
    <t>ID No. 34</t>
  </si>
  <si>
    <t xml:space="preserve">Drawing Room </t>
  </si>
  <si>
    <t>MB Room</t>
  </si>
  <si>
    <t>FF MBR</t>
  </si>
  <si>
    <t>ID No.54</t>
  </si>
  <si>
    <t>Daughter Bedroom</t>
  </si>
  <si>
    <t>FF Staircase</t>
  </si>
  <si>
    <t>13.2.2020</t>
  </si>
  <si>
    <t>GF Master Bedroom</t>
  </si>
  <si>
    <t>28.8.2019</t>
  </si>
  <si>
    <t>FF Master Bedroom</t>
  </si>
  <si>
    <t>FF Daughter Bedroom</t>
  </si>
  <si>
    <t>FF Guest Bedroom</t>
  </si>
  <si>
    <t>PIR Motion Sensor - indoor</t>
  </si>
  <si>
    <t>VDP - Indoor Monitor</t>
  </si>
  <si>
    <t>27.6.2020</t>
  </si>
  <si>
    <t>VDP - Outdoor Camera</t>
  </si>
  <si>
    <t>Hensel Box</t>
  </si>
  <si>
    <t>(On 2,11,2019 given alongwith DC No.1000</t>
  </si>
  <si>
    <t>14.9.2020</t>
  </si>
  <si>
    <t>Camera Mount Indoor (Juntion Metal Box 6")</t>
  </si>
  <si>
    <t>IR No.167</t>
  </si>
  <si>
    <t>26.5.2020</t>
  </si>
  <si>
    <t>IR No.168</t>
  </si>
  <si>
    <t>27.5.2020</t>
  </si>
  <si>
    <t>IR No.161</t>
  </si>
  <si>
    <t>4.6.2020</t>
  </si>
  <si>
    <t>Jenin</t>
  </si>
  <si>
    <t>IR No.194</t>
  </si>
  <si>
    <t>8.7.2020</t>
  </si>
  <si>
    <t>SR No.087</t>
  </si>
  <si>
    <t>Curtain (Calibration checked ok, HC (Date and time adjusted) Camera 9 nos. working</t>
  </si>
  <si>
    <t>IR No.358</t>
  </si>
  <si>
    <t>SD Card - 2 nos.</t>
  </si>
  <si>
    <t>IR No.828</t>
  </si>
  <si>
    <t>BMS 2 Nos.</t>
  </si>
  <si>
    <t>ASC Visit</t>
  </si>
  <si>
    <t>2 MP Bullet IPCamera</t>
  </si>
  <si>
    <t>Front Left Compound</t>
  </si>
  <si>
    <t>Front Right Compound</t>
  </si>
  <si>
    <t>2 MP Dome Camera</t>
  </si>
  <si>
    <t>Back Right Compound</t>
  </si>
  <si>
    <t>Building Entrance</t>
  </si>
  <si>
    <t>MBR Outside</t>
  </si>
  <si>
    <t>FF Open Terrace</t>
  </si>
  <si>
    <t>16 Channel Channel NVR</t>
  </si>
  <si>
    <t>UNifi</t>
  </si>
  <si>
    <t>Unifi</t>
  </si>
  <si>
    <t>1.5 KW  Relay</t>
  </si>
  <si>
    <t>Curtain Control</t>
  </si>
  <si>
    <t>30.5.2020</t>
  </si>
  <si>
    <t xml:space="preserve">Home Centre </t>
  </si>
  <si>
    <t>HCL-068785</t>
  </si>
  <si>
    <t>Zmote with adapter</t>
  </si>
  <si>
    <t>Except Kitchen all rooms</t>
  </si>
  <si>
    <t>Additional requirement:</t>
  </si>
  <si>
    <t>Camera Stand - 3 Nos.</t>
  </si>
  <si>
    <t xml:space="preserve"> On 1.6.2020 delivered thru Kavi (DC No.1209 )</t>
  </si>
  <si>
    <t>Camera Mount - 4 Nos.</t>
  </si>
  <si>
    <t xml:space="preserve">Cat 6 Cable - 30 mts   </t>
  </si>
  <si>
    <t xml:space="preserve"> On 1.6.2020 delivered thru Kavi  (DC No.1209)</t>
  </si>
  <si>
    <t>3 Module Dummy sheet - 6 nos.</t>
  </si>
  <si>
    <t>On 4.6.2020 delivered thru Murugan</t>
  </si>
  <si>
    <t>HOD given to Mr. Rahul (Mr. Rahul will send soft copy with his signature by mail)</t>
  </si>
  <si>
    <t>IR No.213</t>
  </si>
  <si>
    <t>21.10.2019</t>
  </si>
  <si>
    <t>IR No.242</t>
  </si>
  <si>
    <t>20.1.2020</t>
  </si>
  <si>
    <t>CVS - inlet plate fixing</t>
  </si>
  <si>
    <t>Pradeep warp</t>
  </si>
  <si>
    <t>IR No.348</t>
  </si>
  <si>
    <t>CVS &amp; Security System cable continuity checking</t>
  </si>
  <si>
    <t>IR No.455</t>
  </si>
  <si>
    <t>installation - SS</t>
  </si>
  <si>
    <t>IR No.475</t>
  </si>
  <si>
    <t>21.6.2021</t>
  </si>
  <si>
    <t>IR No.645</t>
  </si>
  <si>
    <t>VDP Demo</t>
  </si>
  <si>
    <t>SS Demo</t>
  </si>
  <si>
    <t>Mr. Vignesh, Accts</t>
  </si>
  <si>
    <t>1.2.2021</t>
  </si>
  <si>
    <t>21.5.2021</t>
  </si>
  <si>
    <t>Kitchen outside Wall</t>
  </si>
  <si>
    <t>F06353112</t>
  </si>
  <si>
    <t>Q03880737</t>
  </si>
  <si>
    <t>22112X9000813</t>
  </si>
  <si>
    <t>22112X9000811</t>
  </si>
  <si>
    <t>Edge Router X - 5 Port</t>
  </si>
  <si>
    <t>ER-X-5PORT</t>
  </si>
  <si>
    <t xml:space="preserve">                      </t>
  </si>
  <si>
    <t>SR No.404</t>
  </si>
  <si>
    <t>14.03.2018</t>
  </si>
  <si>
    <t>IR No.183</t>
  </si>
  <si>
    <t>18.11.2019 &amp; 19.11.2019</t>
  </si>
  <si>
    <t>SR No.405</t>
  </si>
  <si>
    <t>16.03.2018</t>
  </si>
  <si>
    <t>09.01.2020</t>
  </si>
  <si>
    <t>SR No.552</t>
  </si>
  <si>
    <t>11.6.2018</t>
  </si>
  <si>
    <t>6.2.2020 &amp; 7.2.2020</t>
  </si>
  <si>
    <t>warp</t>
  </si>
  <si>
    <t>SR No.565</t>
  </si>
  <si>
    <t>8.9.2018</t>
  </si>
  <si>
    <t>IR No.094</t>
  </si>
  <si>
    <t>7.3.2020</t>
  </si>
  <si>
    <t>Sudharshan</t>
  </si>
  <si>
    <t>SR No.576</t>
  </si>
  <si>
    <t>23.11.2018</t>
  </si>
  <si>
    <t>Ramkumar</t>
  </si>
  <si>
    <t>SR No.808</t>
  </si>
  <si>
    <t>6.3.2019</t>
  </si>
  <si>
    <t>IR No.071</t>
  </si>
  <si>
    <t>25.2.2019</t>
  </si>
  <si>
    <t>SR No.840</t>
  </si>
  <si>
    <t>20.5.2019</t>
  </si>
  <si>
    <t>28.5.2019</t>
  </si>
  <si>
    <t>21.09.2019</t>
  </si>
  <si>
    <t>Any Other contacts</t>
  </si>
  <si>
    <t>4.10.2019</t>
  </si>
  <si>
    <t>18.10.2019</t>
  </si>
  <si>
    <t>Main door view</t>
  </si>
  <si>
    <t>14.5.2019</t>
  </si>
  <si>
    <t>Formal living outdoor view</t>
  </si>
  <si>
    <t>familyliving outdoor view</t>
  </si>
  <si>
    <t xml:space="preserve">family Living back side </t>
  </si>
  <si>
    <t>Back side view 1</t>
  </si>
  <si>
    <t>Back side view 2</t>
  </si>
  <si>
    <t>outdoor lift side view1</t>
  </si>
  <si>
    <t>18.11.2019</t>
  </si>
  <si>
    <t>Kitchen back side1</t>
  </si>
  <si>
    <t>Family living TV rack</t>
  </si>
  <si>
    <t>NVR</t>
  </si>
  <si>
    <t>18 Port POE</t>
  </si>
  <si>
    <t>16.5.2019</t>
  </si>
  <si>
    <t>HOME CENTER2</t>
  </si>
  <si>
    <t>Family living</t>
  </si>
  <si>
    <t>Entry Garden</t>
  </si>
  <si>
    <t>ID NO: 70</t>
  </si>
  <si>
    <t>9.1.2020</t>
  </si>
  <si>
    <t xml:space="preserve">ID NO: 133 </t>
  </si>
  <si>
    <t>ID NO: 138</t>
  </si>
  <si>
    <t>Formal Living</t>
  </si>
  <si>
    <t>ID NO: 55</t>
  </si>
  <si>
    <t>Family Living</t>
  </si>
  <si>
    <t>ID NO: 90</t>
  </si>
  <si>
    <t>ID NO: 95</t>
  </si>
  <si>
    <t>Passage</t>
  </si>
  <si>
    <t>ID NO: 45</t>
  </si>
  <si>
    <t>North Garden</t>
  </si>
  <si>
    <t>ID NO: 113</t>
  </si>
  <si>
    <t>Bed Room</t>
  </si>
  <si>
    <t>ID NO: 35</t>
  </si>
  <si>
    <t>Back side lights</t>
  </si>
  <si>
    <t>ID NO: 128</t>
  </si>
  <si>
    <t xml:space="preserve"> Delivered &amp; Replaced</t>
  </si>
  <si>
    <t>8.5.2019 &amp; 26.2.2020</t>
  </si>
  <si>
    <t>779 &amp; 1149</t>
  </si>
  <si>
    <t>FF Bedroom</t>
  </si>
  <si>
    <t>ID NO: 80</t>
  </si>
  <si>
    <t>Delivered &amp; Replaced</t>
  </si>
  <si>
    <t>FF Passage</t>
  </si>
  <si>
    <t>ID NO: 75</t>
  </si>
  <si>
    <t>779 &amp; 1150</t>
  </si>
  <si>
    <t>IR No.017</t>
  </si>
  <si>
    <t xml:space="preserve"> Delivered &amp; Returned</t>
  </si>
  <si>
    <t>8.5.2019 &amp; 7.3.2020,</t>
  </si>
  <si>
    <r>
      <rPr>
        <color rgb="FF1155CC"/>
        <u/>
      </rPr>
      <t>IR.No</t>
    </r>
    <r>
      <rPr/>
      <t>.094</t>
    </r>
  </si>
  <si>
    <t>Delivered &amp; Returned</t>
  </si>
  <si>
    <t>8.5.2019 &amp; 7.3.2020</t>
  </si>
  <si>
    <r>
      <rPr>
        <color rgb="FF1155CC"/>
        <u/>
      </rPr>
      <t>IR.No</t>
    </r>
    <r>
      <rPr/>
      <t>.094</t>
    </r>
  </si>
  <si>
    <r>
      <rPr>
        <color rgb="FF1155CC"/>
        <u/>
      </rPr>
      <t>IR.No</t>
    </r>
    <r>
      <rPr/>
      <t>.094</t>
    </r>
  </si>
  <si>
    <r>
      <rPr>
        <color rgb="FF1155CC"/>
        <u/>
      </rPr>
      <t>IR.No</t>
    </r>
    <r>
      <rPr/>
      <t>.094</t>
    </r>
  </si>
  <si>
    <t>Z mote (IR Kit)</t>
  </si>
  <si>
    <t>21.9.2019</t>
  </si>
  <si>
    <r>
      <rPr>
        <color rgb="FF1155CC"/>
        <u/>
      </rPr>
      <t>IR.No</t>
    </r>
    <r>
      <rPr/>
      <t>.094</t>
    </r>
  </si>
  <si>
    <t>Control Pabel</t>
  </si>
  <si>
    <t>ABS</t>
  </si>
  <si>
    <t>Near main door</t>
  </si>
  <si>
    <t>kitchen back side</t>
  </si>
  <si>
    <t>25.5.2019</t>
  </si>
  <si>
    <t>Control room</t>
  </si>
  <si>
    <t>27.2.2020</t>
  </si>
  <si>
    <t>IR No.085</t>
  </si>
  <si>
    <t>21.12.2019</t>
  </si>
  <si>
    <t>24.4.2019</t>
  </si>
  <si>
    <t>SR No.071</t>
  </si>
  <si>
    <t>Formal living win</t>
  </si>
  <si>
    <t>Dinning slide door</t>
  </si>
  <si>
    <t>Family living door</t>
  </si>
  <si>
    <t>B8 (Additional)</t>
  </si>
  <si>
    <t>B9 (Additional)</t>
  </si>
  <si>
    <t>B10 (Additional)</t>
  </si>
  <si>
    <t>Family living back door</t>
  </si>
  <si>
    <t>B11 (Additional)</t>
  </si>
  <si>
    <t>FF MBR Door</t>
  </si>
  <si>
    <t>B12 (Additional)</t>
  </si>
  <si>
    <t>Home Theater Door</t>
  </si>
  <si>
    <t>B13 (Additional)</t>
  </si>
  <si>
    <t>FF Coridoor Door</t>
  </si>
  <si>
    <t>B14 (Additional)</t>
  </si>
  <si>
    <t>UNIFI</t>
  </si>
  <si>
    <t>Formal living</t>
  </si>
  <si>
    <t>A13a</t>
  </si>
  <si>
    <t>FF common area</t>
  </si>
  <si>
    <t>6.2.2020</t>
  </si>
  <si>
    <t>26.2.2020 &amp; 7.3.2020</t>
  </si>
  <si>
    <t>VDP Indoor Montior</t>
  </si>
  <si>
    <t>Mr.Ashik</t>
  </si>
  <si>
    <t>SR No.26</t>
  </si>
  <si>
    <t>24.3.21</t>
  </si>
  <si>
    <t>Sai baba colony</t>
  </si>
  <si>
    <t>SR No.221</t>
  </si>
  <si>
    <t>7.5.21</t>
  </si>
  <si>
    <t>Camera - 2 Nos. not working</t>
  </si>
  <si>
    <t>Sr No.826</t>
  </si>
  <si>
    <t>Security system timer settinmg</t>
  </si>
  <si>
    <t>Catergory</t>
  </si>
  <si>
    <t>24.1.2020</t>
  </si>
  <si>
    <t>Kitchen Exit</t>
  </si>
  <si>
    <t>Garden</t>
  </si>
  <si>
    <t xml:space="preserve"> 4 Channel NVR</t>
  </si>
  <si>
    <t>27.01.2020</t>
  </si>
  <si>
    <t>ACCESS POINT</t>
  </si>
  <si>
    <t>eGlu Hub</t>
  </si>
  <si>
    <t>17.2.2020</t>
  </si>
  <si>
    <t>Triple relay controler</t>
  </si>
  <si>
    <t>FF Living</t>
  </si>
  <si>
    <t>24.2.2020</t>
  </si>
  <si>
    <t>Near Main door</t>
  </si>
  <si>
    <t>Abs</t>
  </si>
  <si>
    <t>Wireless door contact</t>
  </si>
  <si>
    <t>Wireless Shock Sensor</t>
  </si>
  <si>
    <t>Dinning Slide Door</t>
  </si>
  <si>
    <t>Living Fixed glass</t>
  </si>
  <si>
    <t>Dining Fixed glass 1</t>
  </si>
  <si>
    <t>Dining Fixed glass 2</t>
  </si>
  <si>
    <t>MBR Fixed glass</t>
  </si>
  <si>
    <t>FF Living Sliding door</t>
  </si>
  <si>
    <t>VDP indoor</t>
  </si>
  <si>
    <t>22.5.2020</t>
  </si>
  <si>
    <t>Additional requirement</t>
  </si>
  <si>
    <t>PVC (Hensel) Box - 3 Nos.</t>
  </si>
  <si>
    <t>Camera Stand</t>
  </si>
  <si>
    <t>2 MP Bullet IP Camera -Dahua</t>
  </si>
  <si>
    <t>5H08E29PAG68565,5</t>
  </si>
  <si>
    <t>DH-IPC-HFW1120SP</t>
  </si>
  <si>
    <t>16.4.2021</t>
  </si>
  <si>
    <t>IR No.430</t>
  </si>
  <si>
    <t>,5H08E29PAGF804C</t>
  </si>
  <si>
    <t>5H08E29PAGG8E0F</t>
  </si>
  <si>
    <t>5H08E29EAGD3PD6</t>
  </si>
  <si>
    <t>9 Channel - NVR - Wbox</t>
  </si>
  <si>
    <t>F08913842</t>
  </si>
  <si>
    <t>Camera Stand - 1feet</t>
  </si>
  <si>
    <t>Mrs.Saranyarajkumar</t>
  </si>
  <si>
    <t>SR No.460</t>
  </si>
  <si>
    <t>14.3.2018</t>
  </si>
  <si>
    <t>SR No.199</t>
  </si>
  <si>
    <t>10.12.2019</t>
  </si>
  <si>
    <t>Hopes Avinashi road, cbe</t>
  </si>
  <si>
    <t>SR No.413</t>
  </si>
  <si>
    <t>29.3.2018</t>
  </si>
  <si>
    <t>IR No.257</t>
  </si>
  <si>
    <t>7.8.2020</t>
  </si>
  <si>
    <t>SR No.487</t>
  </si>
  <si>
    <t>14.5.2018</t>
  </si>
  <si>
    <t>IR No.080</t>
  </si>
  <si>
    <t>4.8,.2020</t>
  </si>
  <si>
    <t>SR No.762</t>
  </si>
  <si>
    <t>3.9.2018</t>
  </si>
  <si>
    <t>IR No.264</t>
  </si>
  <si>
    <t>20.8.2020</t>
  </si>
  <si>
    <t>SR No.710</t>
  </si>
  <si>
    <t>SR No.97</t>
  </si>
  <si>
    <t>SR No.672</t>
  </si>
  <si>
    <t>30.1.2019</t>
  </si>
  <si>
    <t>SR No.255</t>
  </si>
  <si>
    <t>18.1.2021</t>
  </si>
  <si>
    <t>(ASC)</t>
  </si>
  <si>
    <t>SR No.676</t>
  </si>
  <si>
    <t>1.12.2019</t>
  </si>
  <si>
    <t>SR No.807</t>
  </si>
  <si>
    <t>12.2.2019</t>
  </si>
  <si>
    <t>SR No.688</t>
  </si>
  <si>
    <t>3.3.2019</t>
  </si>
  <si>
    <t>SR No.817</t>
  </si>
  <si>
    <t>22.3.2019</t>
  </si>
  <si>
    <t>23.3.2019</t>
  </si>
  <si>
    <t>SR No.876</t>
  </si>
  <si>
    <t>28.3.2019</t>
  </si>
  <si>
    <t>11.6.2019</t>
  </si>
  <si>
    <t>4..8.2020</t>
  </si>
  <si>
    <t xml:space="preserve"> Delivered for replacement</t>
  </si>
  <si>
    <t>MRE 18B</t>
  </si>
  <si>
    <t>5.8.2020</t>
  </si>
  <si>
    <t>Legrand Face Plate</t>
  </si>
  <si>
    <t>RF5132-933</t>
  </si>
  <si>
    <t>12.6.2018</t>
  </si>
  <si>
    <t>20.3.2018</t>
  </si>
  <si>
    <t>20.6.2019</t>
  </si>
  <si>
    <t>3.12.2018</t>
  </si>
  <si>
    <t>Outdoor Siren</t>
  </si>
  <si>
    <t>Power adapter</t>
  </si>
  <si>
    <t>Mr. Sundararaj</t>
  </si>
  <si>
    <t>IR No.346</t>
  </si>
  <si>
    <t>19.8.2022</t>
  </si>
  <si>
    <t>IR No.452</t>
  </si>
  <si>
    <t>IR No.670</t>
  </si>
  <si>
    <t>Completed (HOD tobe given)</t>
  </si>
  <si>
    <t xml:space="preserve">Mr.Suresh Rasith </t>
  </si>
  <si>
    <t>IR No.699</t>
  </si>
  <si>
    <t>1.12.2021</t>
  </si>
  <si>
    <t>Door sensor installation</t>
  </si>
  <si>
    <t>SR No.750</t>
  </si>
  <si>
    <t>IR No,569</t>
  </si>
  <si>
    <t>Security system end to end marking completed</t>
  </si>
  <si>
    <t>SR No.715</t>
  </si>
  <si>
    <t>9.3.2022</t>
  </si>
  <si>
    <t>10.3.2022</t>
  </si>
  <si>
    <t>SR No..778</t>
  </si>
  <si>
    <t>IR No.643</t>
  </si>
  <si>
    <t>6.5.2022</t>
  </si>
  <si>
    <t>sakthi &amp; Pistis</t>
  </si>
  <si>
    <t>SR No.942</t>
  </si>
  <si>
    <t>VDP Mobile app logged out</t>
  </si>
  <si>
    <t>10.5.2022</t>
  </si>
  <si>
    <t>IR No.880</t>
  </si>
  <si>
    <t>Mobile app not working</t>
  </si>
  <si>
    <t>31.5.2022</t>
  </si>
  <si>
    <t>SR No.937</t>
  </si>
  <si>
    <t>Camera mobile view sometimes not working</t>
  </si>
  <si>
    <t>Sakthi - GSM Module activation</t>
  </si>
  <si>
    <t>SR Nos.996 &amp; 997</t>
  </si>
  <si>
    <t>NVR &amp; window sensor active</t>
  </si>
  <si>
    <t>6.9.2023</t>
  </si>
  <si>
    <t>Window sensor active</t>
  </si>
  <si>
    <t>SR No.992</t>
  </si>
  <si>
    <t>security system false notification</t>
  </si>
  <si>
    <t>12.20 noon - 12.55 noon</t>
  </si>
  <si>
    <t>IR No.346,622</t>
  </si>
  <si>
    <t>SR No.1015</t>
  </si>
  <si>
    <t>3.15 pm - 5.15 pm</t>
  </si>
  <si>
    <t>Main Entry</t>
  </si>
  <si>
    <t>SR No.1030</t>
  </si>
  <si>
    <t>Security system false notification</t>
  </si>
  <si>
    <t>10.45 am - 4.00  pm</t>
  </si>
  <si>
    <t>MBR 1 Outside wall</t>
  </si>
  <si>
    <t>SR No.1040</t>
  </si>
  <si>
    <t>12.50 noon - 2.30 pm</t>
  </si>
  <si>
    <t>Utility entry</t>
  </si>
  <si>
    <t>Living Back side</t>
  </si>
  <si>
    <t>Eb Roombackside</t>
  </si>
  <si>
    <t>Y1H2S23LSCBH</t>
  </si>
  <si>
    <t>6US11BDP50758</t>
  </si>
  <si>
    <t>Cat 6 Jack - 14 Nos.</t>
  </si>
  <si>
    <t>Cat 6 I/O- 6 Nos.</t>
  </si>
  <si>
    <t>5.5.2022</t>
  </si>
  <si>
    <t>221C6R2002754</t>
  </si>
  <si>
    <t>221C6R2002759</t>
  </si>
  <si>
    <t>221C6R200757</t>
  </si>
  <si>
    <t>221C6R2002752</t>
  </si>
  <si>
    <t>221C6R2002756</t>
  </si>
  <si>
    <t>Control  Panel</t>
  </si>
  <si>
    <t>IR No.346,708</t>
  </si>
  <si>
    <t>Wireless Expander/Receiver</t>
  </si>
  <si>
    <t>EB Room</t>
  </si>
  <si>
    <t>1.12.2021/6.9.2022</t>
  </si>
  <si>
    <t>Lanscape Entry</t>
  </si>
  <si>
    <t>Utility</t>
  </si>
  <si>
    <t>IR No.645,708</t>
  </si>
  <si>
    <t>5.5.2022/6.9.2022</t>
  </si>
  <si>
    <t>IR No.645,708,702</t>
  </si>
  <si>
    <t>5.5.2022/20.5.2022</t>
  </si>
  <si>
    <t>SEC-MS2MS</t>
  </si>
  <si>
    <t>G63969583</t>
  </si>
  <si>
    <t>Q09176049</t>
  </si>
  <si>
    <t>Whatsapp dt.10.2.2021</t>
  </si>
  <si>
    <t>Cat 6 Cable - Netfox- 610 mts</t>
  </si>
  <si>
    <t>12.2.21</t>
  </si>
  <si>
    <t>6 Core Shielded Cable - 4 Nos.</t>
  </si>
  <si>
    <t>6 Core Shielded Cable - Manidhari - 180 mts</t>
  </si>
  <si>
    <t>6 Core Shielded Cable
9 Mtrs + 90 Mtrs - 2 Nos.</t>
  </si>
  <si>
    <t>Cat 6 Jack - Netfox - 36 nos.</t>
  </si>
  <si>
    <t>9.3.2022/10.3.22</t>
  </si>
  <si>
    <t>Cat 6 Cable - Netfox- 10 mts</t>
  </si>
  <si>
    <t>6 Core Shielded Cable -15 mts</t>
  </si>
  <si>
    <t>.25 mm</t>
  </si>
  <si>
    <t>23.5.2022</t>
  </si>
  <si>
    <t>(To be returned from Sakthi)</t>
  </si>
  <si>
    <t>HDMI Spliter - 4 Port4 Out 1 IN</t>
  </si>
  <si>
    <t>25.8.2022/6.9.2022</t>
  </si>
  <si>
    <t>isntalled - working</t>
  </si>
  <si>
    <t>Mr.Senthilprabhu</t>
  </si>
  <si>
    <t>SR No.882</t>
  </si>
  <si>
    <t>11.4.2019</t>
  </si>
  <si>
    <t>Site Survey</t>
  </si>
  <si>
    <t>11.1.2020</t>
  </si>
  <si>
    <t>12.4.2019</t>
  </si>
  <si>
    <t>IR No.245</t>
  </si>
  <si>
    <t>28.1.2020</t>
  </si>
  <si>
    <t>SR No.889</t>
  </si>
  <si>
    <t>12.6.2019</t>
  </si>
  <si>
    <t>Drawing Finalization with electrician</t>
  </si>
  <si>
    <t>IR No.247</t>
  </si>
  <si>
    <t>SR No.982</t>
  </si>
  <si>
    <t>Cat6 Cable Checking</t>
  </si>
  <si>
    <t>IR No.089</t>
  </si>
  <si>
    <t>SR No.995</t>
  </si>
  <si>
    <t>24.6.2019</t>
  </si>
  <si>
    <t>IR No.195</t>
  </si>
  <si>
    <t>27.11.2019</t>
  </si>
  <si>
    <t>IR No.200</t>
  </si>
  <si>
    <t>18.12.2019</t>
  </si>
  <si>
    <t>20.12.2019</t>
  </si>
  <si>
    <t>IR No.225</t>
  </si>
  <si>
    <t>IR No.078</t>
  </si>
  <si>
    <t>28.12.2019</t>
  </si>
  <si>
    <t>IR No.226</t>
  </si>
  <si>
    <t>6.1.2020</t>
  </si>
  <si>
    <t>8.1.2020 &amp; 9.1.2020</t>
  </si>
  <si>
    <t>Driveway</t>
  </si>
  <si>
    <t>garage</t>
  </si>
  <si>
    <t>Kitchen Back1</t>
  </si>
  <si>
    <t>Kitchen Back2</t>
  </si>
  <si>
    <t>5MP Dome Camera</t>
  </si>
  <si>
    <t>MBR BACK2</t>
  </si>
  <si>
    <t>16.9.2019</t>
  </si>
  <si>
    <t>Right side view</t>
  </si>
  <si>
    <t>Front Side view</t>
  </si>
  <si>
    <t>Home theater balcony</t>
  </si>
  <si>
    <t>8.1.2020</t>
  </si>
  <si>
    <t>Driver Room Outside</t>
  </si>
  <si>
    <t>Lift view</t>
  </si>
  <si>
    <t>Open Terrace</t>
  </si>
  <si>
    <t>7.1.2020</t>
  </si>
  <si>
    <t>HIK VISION</t>
  </si>
  <si>
    <t xml:space="preserve">Living </t>
  </si>
  <si>
    <t>17.7.2019</t>
  </si>
  <si>
    <t>WCC4M4UZRZOE</t>
  </si>
  <si>
    <t>24 port POE</t>
  </si>
  <si>
    <t>8 port POE</t>
  </si>
  <si>
    <t>ID NO - 67</t>
  </si>
  <si>
    <t>ID NO - 82</t>
  </si>
  <si>
    <t>ID NO - 42</t>
  </si>
  <si>
    <t>ID NO - 47</t>
  </si>
  <si>
    <t>ID NO - 72</t>
  </si>
  <si>
    <t>ID NO - 77</t>
  </si>
  <si>
    <t>ID NO - 134</t>
  </si>
  <si>
    <t>Drawing Room</t>
  </si>
  <si>
    <t>ID NO - 52</t>
  </si>
  <si>
    <t>ID NO - 57</t>
  </si>
  <si>
    <t>FF living</t>
  </si>
  <si>
    <t>ID NO - 87</t>
  </si>
  <si>
    <t>FF MBR 1</t>
  </si>
  <si>
    <t>ID NO - 119</t>
  </si>
  <si>
    <t>ID NO - 127</t>
  </si>
  <si>
    <t>FF MBR 2</t>
  </si>
  <si>
    <t>ID NO - 102</t>
  </si>
  <si>
    <t>Daughter MBR</t>
  </si>
  <si>
    <t>ID NO - 107</t>
  </si>
  <si>
    <t xml:space="preserve">Standlone </t>
  </si>
  <si>
    <t xml:space="preserve">Motion Sensor </t>
  </si>
  <si>
    <t>Amezon</t>
  </si>
  <si>
    <t>Amzon echo Integration</t>
  </si>
  <si>
    <t>Wiring Done</t>
  </si>
  <si>
    <t>Yale Door lock integration</t>
  </si>
  <si>
    <t>Recd - to Config</t>
  </si>
  <si>
    <t>Heavy Load relay</t>
  </si>
  <si>
    <t xml:space="preserve">Gate Control </t>
  </si>
  <si>
    <t>HC - 2</t>
  </si>
  <si>
    <t>Ubiquitiy</t>
  </si>
  <si>
    <t>Front Wall</t>
  </si>
  <si>
    <t>Living tv side</t>
  </si>
  <si>
    <t>MAIN DOOR</t>
  </si>
  <si>
    <t>26.11.2019</t>
  </si>
  <si>
    <t>KITCHEN DOOR</t>
  </si>
  <si>
    <t>OFFICE DOOR</t>
  </si>
  <si>
    <t>HOMETHEATER DOOR</t>
  </si>
  <si>
    <t>FF BALCONY</t>
  </si>
  <si>
    <t>SF BALCONY</t>
  </si>
  <si>
    <t>FF MBR DOOR</t>
  </si>
  <si>
    <t>MAIN DOOR- GLASS</t>
  </si>
  <si>
    <t>LIVING WINDOW 1</t>
  </si>
  <si>
    <t>LIVING WINDOW 2</t>
  </si>
  <si>
    <t>ENTRANCE WINDOW</t>
  </si>
  <si>
    <t>DRAWINGROOM WIN1</t>
  </si>
  <si>
    <t>DRAWINGROOM WIN2</t>
  </si>
  <si>
    <t>DINNING WINDOW</t>
  </si>
  <si>
    <t>KITCHEN WINDOW 1</t>
  </si>
  <si>
    <t>KITCHEN WINDOW 2</t>
  </si>
  <si>
    <t>MBR WINDOW 1</t>
  </si>
  <si>
    <t>MBR WINDOW 2</t>
  </si>
  <si>
    <t>OFFICE WINDOW</t>
  </si>
  <si>
    <t>GYM WINDOW 1</t>
  </si>
  <si>
    <t>GYM WINDOW 2</t>
  </si>
  <si>
    <t>GYM WINDOW 3</t>
  </si>
  <si>
    <t>GYM WINDOW 4</t>
  </si>
  <si>
    <t>GYM GLASS 1</t>
  </si>
  <si>
    <t>GYM GLASS 2</t>
  </si>
  <si>
    <t>GYM GLASS 3</t>
  </si>
  <si>
    <t>GYM GLASS 4</t>
  </si>
  <si>
    <t>TERRACE DOOR</t>
  </si>
  <si>
    <t>FF MBR DOOR GLAS</t>
  </si>
  <si>
    <t>D</t>
  </si>
  <si>
    <t>Vanishing /Door Sensor</t>
  </si>
  <si>
    <t>I-East Amplifier</t>
  </si>
  <si>
    <t>30.12.2019</t>
  </si>
  <si>
    <t>Rasperry PI With Power Adapter</t>
  </si>
  <si>
    <t>22.1.2020</t>
  </si>
  <si>
    <t>Memory Card</t>
  </si>
  <si>
    <t>22,1,2020</t>
  </si>
  <si>
    <t>Amazon Echo Dot with Power Adapter</t>
  </si>
  <si>
    <t>Access Point AC Lite</t>
  </si>
  <si>
    <t>IR No.197</t>
  </si>
  <si>
    <t>5.12.2019</t>
  </si>
  <si>
    <t>Piping instruction and wiring details</t>
  </si>
  <si>
    <t>Vadakanthara Palakkad</t>
  </si>
  <si>
    <t>IR No.248</t>
  </si>
  <si>
    <t>5.11.2020</t>
  </si>
  <si>
    <t>Shankar Associates</t>
  </si>
  <si>
    <t>6.11.2020</t>
  </si>
  <si>
    <t>Mr.Sarath</t>
  </si>
  <si>
    <t>IR No.307</t>
  </si>
  <si>
    <t>Security System installation</t>
  </si>
  <si>
    <t>Mr. Jitesh</t>
  </si>
  <si>
    <t>IR No.308</t>
  </si>
  <si>
    <t>VDP, Access Point installation</t>
  </si>
  <si>
    <t>IR No.321</t>
  </si>
  <si>
    <t>Security System Completed &amp; HOD Given to client</t>
  </si>
  <si>
    <t>SR No.210</t>
  </si>
  <si>
    <t>17.1.2021</t>
  </si>
  <si>
    <t>Camera view in mobile app very slow - recitified</t>
  </si>
  <si>
    <t>SR No.516</t>
  </si>
  <si>
    <t>NVR issue (Replaced)</t>
  </si>
  <si>
    <t>VDP &amp; Camera issue</t>
  </si>
  <si>
    <t>(Pistis)</t>
  </si>
  <si>
    <t>Right side wall</t>
  </si>
  <si>
    <t>Right side wall2</t>
  </si>
  <si>
    <t>Back side view</t>
  </si>
  <si>
    <t>Left side view1</t>
  </si>
  <si>
    <t>9 Ch NVR</t>
  </si>
  <si>
    <t>5.11.2020/14.12.2021</t>
  </si>
  <si>
    <t>DeliveredReplaced Hikvison NVR</t>
  </si>
  <si>
    <t>WCC4M3RRLYAN</t>
  </si>
  <si>
    <t xml:space="preserve">16 port POE </t>
  </si>
  <si>
    <t>RV18EK4001522</t>
  </si>
  <si>
    <t>Camera Mount indoor (Metal Junction Box 6")</t>
  </si>
  <si>
    <t>WBTDBM36 8529</t>
  </si>
  <si>
    <t>SECURITY SYSTEM</t>
  </si>
  <si>
    <t>Door contact</t>
  </si>
  <si>
    <t>Utility Door</t>
  </si>
  <si>
    <t>Living Slide door2</t>
  </si>
  <si>
    <t>Living Slide door</t>
  </si>
  <si>
    <t>Glass Break Cum Door Sensor Wireless</t>
  </si>
  <si>
    <t>EVDW4927</t>
  </si>
  <si>
    <t>FF Exit 2</t>
  </si>
  <si>
    <t>FF Terrace Door</t>
  </si>
  <si>
    <t>GBD</t>
  </si>
  <si>
    <t>150213a</t>
  </si>
  <si>
    <t>Foyer Win</t>
  </si>
  <si>
    <t>150107f</t>
  </si>
  <si>
    <t>Kitchen win</t>
  </si>
  <si>
    <t>MBR2 WIN</t>
  </si>
  <si>
    <t>150107d</t>
  </si>
  <si>
    <t>MBR WIN</t>
  </si>
  <si>
    <t>150107e</t>
  </si>
  <si>
    <t>150107b</t>
  </si>
  <si>
    <t>FF MBR WIN</t>
  </si>
  <si>
    <t>150107c</t>
  </si>
  <si>
    <t>Study Room</t>
  </si>
  <si>
    <t>150107I</t>
  </si>
  <si>
    <t>FF BR win1</t>
  </si>
  <si>
    <t>150107J</t>
  </si>
  <si>
    <t>FF BR win2</t>
  </si>
  <si>
    <t>150107K</t>
  </si>
  <si>
    <t>150107L</t>
  </si>
  <si>
    <t>Power Card 3 Pin</t>
  </si>
  <si>
    <t>Out Door Camera</t>
  </si>
  <si>
    <t>DSKD8003IMEI/Surface</t>
  </si>
  <si>
    <t>Q03121058</t>
  </si>
  <si>
    <t>Patch Cord 2 mtr</t>
  </si>
  <si>
    <t>Patch cord 1 mtr</t>
  </si>
  <si>
    <t>Plastic PVC Channel 2 "</t>
  </si>
  <si>
    <t>Heygreevas</t>
  </si>
  <si>
    <t>26.8.2019</t>
  </si>
  <si>
    <t>Final Material list</t>
  </si>
  <si>
    <t>IR No.037</t>
  </si>
  <si>
    <t>site visit for installation</t>
  </si>
  <si>
    <t>IR No.155</t>
  </si>
  <si>
    <t>14.9.2019</t>
  </si>
  <si>
    <t>Delivered Materials</t>
  </si>
  <si>
    <t>IR No.341</t>
  </si>
  <si>
    <t>NVR replaced &amp; ESSL Configuration demo shown</t>
  </si>
  <si>
    <t>18.9.2019</t>
  </si>
  <si>
    <t>SR No.024</t>
  </si>
  <si>
    <t>Attendance software report for last month not working</t>
  </si>
  <si>
    <t>IR No.162</t>
  </si>
  <si>
    <t>24.9.2019</t>
  </si>
  <si>
    <t>Networking issue</t>
  </si>
  <si>
    <t>Site Manager</t>
  </si>
  <si>
    <t>Mr.Saravanan</t>
  </si>
  <si>
    <t>IR No.208</t>
  </si>
  <si>
    <t>17.10.2019</t>
  </si>
  <si>
    <t>SR No.546</t>
  </si>
  <si>
    <t>POE Switch &amp; Router taken for service</t>
  </si>
  <si>
    <t>IR No.81</t>
  </si>
  <si>
    <t>31.10.2019</t>
  </si>
  <si>
    <t>SR No.619</t>
  </si>
  <si>
    <t>POE Switch &amp; Router taken for installation</t>
  </si>
  <si>
    <t>7.6.2020</t>
  </si>
  <si>
    <t xml:space="preserve">Security Room near </t>
  </si>
  <si>
    <t>IR No.157</t>
  </si>
  <si>
    <t>Ware House</t>
  </si>
  <si>
    <t>Security Room outside</t>
  </si>
  <si>
    <t>Working Area</t>
  </si>
  <si>
    <t>AC plant 1</t>
  </si>
  <si>
    <t>Ac plant 2</t>
  </si>
  <si>
    <t>Store room</t>
  </si>
  <si>
    <t>Md Room back side</t>
  </si>
  <si>
    <t>Maintanance Room</t>
  </si>
  <si>
    <t>installed - not working</t>
  </si>
  <si>
    <t>Compressor Back Side</t>
  </si>
  <si>
    <t>Rest room Back side</t>
  </si>
  <si>
    <t>Compressor room side wall</t>
  </si>
  <si>
    <t>A28</t>
  </si>
  <si>
    <t>Compresser room</t>
  </si>
  <si>
    <t>A29</t>
  </si>
  <si>
    <t>IR No.072</t>
  </si>
  <si>
    <t>Dinning hall</t>
  </si>
  <si>
    <t>A30</t>
  </si>
  <si>
    <t>A31</t>
  </si>
  <si>
    <t>/17909192</t>
  </si>
  <si>
    <t>A32</t>
  </si>
  <si>
    <t>36 ch NVR</t>
  </si>
  <si>
    <t>POE 24 port</t>
  </si>
  <si>
    <t>DN1224209LH</t>
  </si>
  <si>
    <t>DN1224209LG</t>
  </si>
  <si>
    <t>WCC7K3AVC5Z9/2SCS1FL</t>
  </si>
  <si>
    <t>Tray</t>
  </si>
  <si>
    <t>18E829C92EF5</t>
  </si>
  <si>
    <t>UAP-AC-MESH</t>
  </si>
  <si>
    <t>IR No.77</t>
  </si>
  <si>
    <t>18E829C92F3F</t>
  </si>
  <si>
    <t>18E829C92851</t>
  </si>
  <si>
    <t>17.8.2019</t>
  </si>
  <si>
    <t>21.5.2020</t>
  </si>
  <si>
    <t xml:space="preserve">3 Module Water Proof </t>
  </si>
  <si>
    <t>Legrend 2 Module Plate and Dummy</t>
  </si>
  <si>
    <t>3X3</t>
  </si>
  <si>
    <t>HDMI Extender (30 mts) - 2 Nos.</t>
  </si>
  <si>
    <t>6.6.2020</t>
  </si>
  <si>
    <t>HDMI Splitter</t>
  </si>
  <si>
    <t>25 Channel NVR - W Box</t>
  </si>
  <si>
    <t>NETWORKING</t>
  </si>
  <si>
    <t>Firewall</t>
  </si>
  <si>
    <t>Distribution switch</t>
  </si>
  <si>
    <t>Fiber Transceiver</t>
  </si>
  <si>
    <t>Fiber LIU</t>
  </si>
  <si>
    <t>Ethernet Patch Panel</t>
  </si>
  <si>
    <t>Server Rack</t>
  </si>
  <si>
    <t xml:space="preserve">Fiber Patch Card </t>
  </si>
  <si>
    <t>Ethernet Patch Card</t>
  </si>
  <si>
    <t>IPBX Extension</t>
  </si>
  <si>
    <t>IEB396000891</t>
  </si>
  <si>
    <t>IEB396000892</t>
  </si>
  <si>
    <t>IEB396000893</t>
  </si>
  <si>
    <t>IEB396000894</t>
  </si>
  <si>
    <t>IEB396000895</t>
  </si>
  <si>
    <t>IEB396000896</t>
  </si>
  <si>
    <t>IEB396000839</t>
  </si>
  <si>
    <t>Finger Print</t>
  </si>
  <si>
    <t>BI2C192660314</t>
  </si>
  <si>
    <t>6U Rack</t>
  </si>
  <si>
    <t>NKS211902KZ</t>
  </si>
  <si>
    <t>24.8.2020</t>
  </si>
  <si>
    <t>IP-PBX with 4 CO and 2 single Line &amp; 50 IP</t>
  </si>
  <si>
    <t>36 Channel NVR - W Box</t>
  </si>
  <si>
    <t>286A</t>
  </si>
  <si>
    <t>ESSL Finger Print with Face Recognition</t>
  </si>
  <si>
    <t>MB160</t>
  </si>
  <si>
    <t>Main gate inner</t>
  </si>
  <si>
    <t>Main gate outer</t>
  </si>
  <si>
    <t>I/o connector - 3 Nos.</t>
  </si>
  <si>
    <t>2 MP Bullet Camera -3 nos,</t>
  </si>
  <si>
    <t>Material delivered on 16.6.2020</t>
  </si>
  <si>
    <t>16 Port POE - 1 No.</t>
  </si>
  <si>
    <t>8 Port POE Switch - D Link</t>
  </si>
  <si>
    <t>DGS-1008P 10/100</t>
  </si>
  <si>
    <t>CAT 6A I/O - 14 Nos.</t>
  </si>
  <si>
    <t>Server Rack - 1 No.</t>
  </si>
  <si>
    <t>(I.R.No.072)</t>
  </si>
  <si>
    <t>4 Port POE -1 No.</t>
  </si>
  <si>
    <t>Power Extender Box</t>
  </si>
  <si>
    <t>IP Phone with POE</t>
  </si>
  <si>
    <t>IEB396000203</t>
  </si>
  <si>
    <t>ast520P</t>
  </si>
  <si>
    <t>IEB396000810</t>
  </si>
  <si>
    <t>IEB396000811</t>
  </si>
  <si>
    <t>IEB396000812</t>
  </si>
  <si>
    <t>IEB396000813</t>
  </si>
  <si>
    <t>IEB396000614</t>
  </si>
  <si>
    <t>4 Port POE Ethernet Switch</t>
  </si>
  <si>
    <t>BRM9202661286</t>
  </si>
  <si>
    <t>25.9.2019</t>
  </si>
  <si>
    <t>ESSL Finger Print with Face Recognition - MB160</t>
  </si>
  <si>
    <t>Wifi Router ( Arche c6u) - TP Link</t>
  </si>
  <si>
    <t>22130P0005723</t>
  </si>
  <si>
    <t>Archer c6u</t>
  </si>
  <si>
    <t>CEXJ215160394</t>
  </si>
  <si>
    <t>Perfect /Dharani pumps</t>
  </si>
  <si>
    <t>SR No.952</t>
  </si>
  <si>
    <t>11.5.2018</t>
  </si>
  <si>
    <t>25.6.2020</t>
  </si>
  <si>
    <t>Position marked</t>
  </si>
  <si>
    <t>IR No.013</t>
  </si>
  <si>
    <t>4.9.2019</t>
  </si>
  <si>
    <t>10.7.2020 &amp; 11.7.2020</t>
  </si>
  <si>
    <t>Piping done</t>
  </si>
  <si>
    <t>30.7.2020</t>
  </si>
  <si>
    <t>11.10.2019</t>
  </si>
  <si>
    <t>IR No.253</t>
  </si>
  <si>
    <t>12.8.2020</t>
  </si>
  <si>
    <t>IR No.075</t>
  </si>
  <si>
    <t>7.11.20191</t>
  </si>
  <si>
    <t>IR No.254</t>
  </si>
  <si>
    <t>13.8.2020</t>
  </si>
  <si>
    <t>Mr. Nelson</t>
  </si>
  <si>
    <t>Provision not provided</t>
  </si>
  <si>
    <t>IR No.256</t>
  </si>
  <si>
    <t>17.8.2020 &amp;  18.8.2020</t>
  </si>
  <si>
    <t>Position to be changed</t>
  </si>
  <si>
    <t>4.12.2019</t>
  </si>
  <si>
    <t>EM Lock delivered</t>
  </si>
  <si>
    <t>IR No.263</t>
  </si>
  <si>
    <t>Mr. Mohanasundaram</t>
  </si>
  <si>
    <t>31.12.2019</t>
  </si>
  <si>
    <t>SRNo.213</t>
  </si>
  <si>
    <t>12.1.2020</t>
  </si>
  <si>
    <t>IR No.343</t>
  </si>
  <si>
    <t>installation &amp; Mobile app</t>
  </si>
  <si>
    <t>IR No.246</t>
  </si>
  <si>
    <t>29.1.2020 &amp; 30.1.2020</t>
  </si>
  <si>
    <t>IR No.178</t>
  </si>
  <si>
    <t xml:space="preserve">2nd Floor Cable checking </t>
  </si>
  <si>
    <t>FGS223EU</t>
  </si>
  <si>
    <t>Deivered</t>
  </si>
  <si>
    <t>7.11.2019</t>
  </si>
  <si>
    <t>Reception</t>
  </si>
  <si>
    <t>Product Display area</t>
  </si>
  <si>
    <t>Training area</t>
  </si>
  <si>
    <t>Manager HR</t>
  </si>
  <si>
    <t>Executive Dining</t>
  </si>
  <si>
    <t>Meeting 1</t>
  </si>
  <si>
    <t>open office</t>
  </si>
  <si>
    <t>accounts</t>
  </si>
  <si>
    <t>purchesh area</t>
  </si>
  <si>
    <t>Sales Manager</t>
  </si>
  <si>
    <t>Record room</t>
  </si>
  <si>
    <t>Design area</t>
  </si>
  <si>
    <t>Meeting room 3</t>
  </si>
  <si>
    <t>Managing partner</t>
  </si>
  <si>
    <t>Join managing partner</t>
  </si>
  <si>
    <t>Visitor waiting</t>
  </si>
  <si>
    <t>Meeting 4</t>
  </si>
  <si>
    <t>Standlone</t>
  </si>
  <si>
    <t xml:space="preserve">Basic Motion Sensor </t>
  </si>
  <si>
    <t>Smart Motion sensor</t>
  </si>
  <si>
    <t>2.6.2020</t>
  </si>
  <si>
    <t>IR No.160</t>
  </si>
  <si>
    <t>Amazon Voice Integration</t>
  </si>
  <si>
    <t>1.6.2020</t>
  </si>
  <si>
    <t xml:space="preserve">Zmote wired </t>
  </si>
  <si>
    <t>19.6.2020</t>
  </si>
  <si>
    <t>IR No.176</t>
  </si>
  <si>
    <t>UAP-AC-LR</t>
  </si>
  <si>
    <t xml:space="preserve">Finger Print and EM prox door controller </t>
  </si>
  <si>
    <t>COSECPATH DCFE</t>
  </si>
  <si>
    <t>10.7.2020</t>
  </si>
  <si>
    <t>24.6.2020</t>
  </si>
  <si>
    <t>sent for service</t>
  </si>
  <si>
    <t>11.7.2020</t>
  </si>
  <si>
    <t>Finger Print and EM prox card reader</t>
  </si>
  <si>
    <t>COSECPATHRDFE</t>
  </si>
  <si>
    <t>Site controller for multi doors</t>
  </si>
  <si>
    <t>COSEC PANEL Lite</t>
  </si>
  <si>
    <t>20.7.2020</t>
  </si>
  <si>
    <t>Common Dongle</t>
  </si>
  <si>
    <t>Matrix LIC Dongle</t>
  </si>
  <si>
    <t>Base Plat Formfor Cose Centra</t>
  </si>
  <si>
    <t>COSEC Centra Platform</t>
  </si>
  <si>
    <t>100 Platform users License for Cose Centra</t>
  </si>
  <si>
    <t>COSEC Centra PLT100</t>
  </si>
  <si>
    <t>100 Time -Attendance Users License for Cose Centra</t>
  </si>
  <si>
    <t>COSEC Centra TAM100</t>
  </si>
  <si>
    <t>100 Access Control users License for cose centra</t>
  </si>
  <si>
    <t>COSEC Centra ACM100</t>
  </si>
  <si>
    <t>Finger Print based Enrollment station</t>
  </si>
  <si>
    <t>COSEC Enroll Finger</t>
  </si>
  <si>
    <t>13.12.2019</t>
  </si>
  <si>
    <t>4.3.2020</t>
  </si>
  <si>
    <t>11.7.2010</t>
  </si>
  <si>
    <t>DGS-1008P10/100</t>
  </si>
  <si>
    <t>Spike Buster</t>
  </si>
  <si>
    <t xml:space="preserve">4U Rack </t>
  </si>
  <si>
    <t>30..1.2020</t>
  </si>
  <si>
    <t>LAN Version</t>
  </si>
  <si>
    <t>12.10.2020</t>
  </si>
  <si>
    <t>Report no.343 dt.11.2.21</t>
  </si>
  <si>
    <t>PIR Basic Motion sensor</t>
  </si>
  <si>
    <t>Propel Mr. Senthil</t>
  </si>
  <si>
    <t>IR No.107</t>
  </si>
  <si>
    <t>2.7.2019</t>
  </si>
  <si>
    <t>8.6.2020</t>
  </si>
  <si>
    <t>IR No.102</t>
  </si>
  <si>
    <t>3.7.2019</t>
  </si>
  <si>
    <t>11.5.2020 &amp; 12.5.2020</t>
  </si>
  <si>
    <t>IR No.201</t>
  </si>
  <si>
    <t>15.5.2020</t>
  </si>
  <si>
    <t>2.7.2020</t>
  </si>
  <si>
    <t>Mr. Krishnamoorthy</t>
  </si>
  <si>
    <t>18.5.2020</t>
  </si>
  <si>
    <t>IR No.204</t>
  </si>
  <si>
    <t>4.7.2020</t>
  </si>
  <si>
    <t>IR No.086</t>
  </si>
  <si>
    <t>17.7.2020</t>
  </si>
  <si>
    <t>24.7.2020</t>
  </si>
  <si>
    <t>Mr. Rajendran</t>
  </si>
  <si>
    <t>SR No.195</t>
  </si>
  <si>
    <t>3.9.2020</t>
  </si>
  <si>
    <t>IR No.169</t>
  </si>
  <si>
    <t>29.5.2020</t>
  </si>
  <si>
    <t>SR No.282</t>
  </si>
  <si>
    <t>IR No.159</t>
  </si>
  <si>
    <t>SR No.294</t>
  </si>
  <si>
    <t>IT Head</t>
  </si>
  <si>
    <t>5.6.2020</t>
  </si>
  <si>
    <t>4 MP Bullet Camera</t>
  </si>
  <si>
    <t>13.5.2020</t>
  </si>
  <si>
    <t>DS-2CD20AWFWD-1-4mm</t>
  </si>
  <si>
    <t>Front GAte</t>
  </si>
  <si>
    <t>Back Side View</t>
  </si>
  <si>
    <t>Back side Opp view</t>
  </si>
  <si>
    <t>Pool Back Side</t>
  </si>
  <si>
    <t>Pool back side Opp view</t>
  </si>
  <si>
    <t xml:space="preserve">Entertainment room front </t>
  </si>
  <si>
    <t>Ent room Fron Opp</t>
  </si>
  <si>
    <t>Entr toom Back Side view</t>
  </si>
  <si>
    <t>G area</t>
  </si>
  <si>
    <t>Store</t>
  </si>
  <si>
    <t>Store Back Side</t>
  </si>
  <si>
    <t>C17</t>
  </si>
  <si>
    <t>C18</t>
  </si>
  <si>
    <t xml:space="preserve">UNifi </t>
  </si>
  <si>
    <t>Access point</t>
  </si>
  <si>
    <t>UAP -AC PRO</t>
  </si>
  <si>
    <t xml:space="preserve">Bed room </t>
  </si>
  <si>
    <t>Entr room</t>
  </si>
  <si>
    <t>Living area</t>
  </si>
  <si>
    <t>4 TB Hard disk</t>
  </si>
  <si>
    <t>Control Room NVR</t>
  </si>
  <si>
    <t>5 Port Edge Router</t>
  </si>
  <si>
    <t>ER-X-5 PORT</t>
  </si>
  <si>
    <t>Entry</t>
  </si>
  <si>
    <t>Bed room 1</t>
  </si>
  <si>
    <t>08.06.2020</t>
  </si>
  <si>
    <t>Dimmer Converter</t>
  </si>
  <si>
    <t>Home center2</t>
  </si>
  <si>
    <t>Heavy Load single switch relay</t>
  </si>
  <si>
    <t>13.7.2020</t>
  </si>
  <si>
    <t>7.5.2020</t>
  </si>
  <si>
    <t>Wireless Glass Break Detector Duel</t>
  </si>
  <si>
    <t xml:space="preserve">Entrtain room </t>
  </si>
  <si>
    <t>Hall Sliding door</t>
  </si>
  <si>
    <t>Wired Vibration Sensor</t>
  </si>
  <si>
    <t>Bed room</t>
  </si>
  <si>
    <t>Pool Side door</t>
  </si>
  <si>
    <t>Backup Battery</t>
  </si>
  <si>
    <t>14.5.2020</t>
  </si>
  <si>
    <t>Returned - No reqd</t>
  </si>
  <si>
    <t xml:space="preserve">Additional Requirement </t>
  </si>
  <si>
    <t xml:space="preserve">3 Module Dummy sheet (4x4 G) - 18 Nos. </t>
  </si>
  <si>
    <t>(DC No.1189 dt.14.5.2020)</t>
  </si>
  <si>
    <t>Door Sensor - 6 Nos.  (SEC-MSC)</t>
  </si>
  <si>
    <t>2 Nos. installed (Balance 4 Nos. returned)</t>
  </si>
  <si>
    <t>Camera 15.5.2020</t>
  </si>
  <si>
    <t>2 MP Bullet Camera -6 Nos.</t>
  </si>
  <si>
    <t>4 MP Dome Camera - 1 No,</t>
  </si>
  <si>
    <t>(On 1.7.2020 sent for installation</t>
  </si>
  <si>
    <t>8 Port POE - 2 Nos.</t>
  </si>
  <si>
    <t>(on 19.5.2020 sent POE  - 1 No. thru Vijay for testing)</t>
  </si>
  <si>
    <t>HDMI Extender - 30 mts</t>
  </si>
  <si>
    <t>(on 6.6.2020 sent thru Kavi)</t>
  </si>
  <si>
    <t xml:space="preserve">Dual Shock Sensor - 11 Nos. </t>
  </si>
  <si>
    <t>Vanishing Door Sensor - 1 No.</t>
  </si>
  <si>
    <t>16 PORT POE - 2 Nos.</t>
  </si>
  <si>
    <t xml:space="preserve">NGCGS116LP </t>
  </si>
  <si>
    <t>(On 29.7.2020 delivered DC No.21)</t>
  </si>
  <si>
    <t>Adaptor</t>
  </si>
  <si>
    <t>Box for equipment</t>
  </si>
  <si>
    <t>Mrs.Vijayalakshmi</t>
  </si>
  <si>
    <t>IR No.410</t>
  </si>
  <si>
    <t>12.3.2021</t>
  </si>
  <si>
    <t>IR No.447</t>
  </si>
  <si>
    <t>08.04.2021</t>
  </si>
  <si>
    <t>09.04.2021</t>
  </si>
  <si>
    <t>IR No.867</t>
  </si>
  <si>
    <t>19.1.2024</t>
  </si>
  <si>
    <t>Client mail id</t>
  </si>
  <si>
    <t>vijishan26@gmail.com</t>
  </si>
  <si>
    <t>Proposal given for 2MP but delivered 5MP</t>
  </si>
  <si>
    <t>Bed Room Right</t>
  </si>
  <si>
    <t>MBR Right Side</t>
  </si>
  <si>
    <t>MBR Backside</t>
  </si>
  <si>
    <t>Utility Back Side</t>
  </si>
  <si>
    <t>Utility Left Side</t>
  </si>
  <si>
    <t>Car Park Left Side</t>
  </si>
  <si>
    <t xml:space="preserve">Car Park Front </t>
  </si>
  <si>
    <t>FF Daughter Bed Room</t>
  </si>
  <si>
    <t>WX12D80DOXU2</t>
  </si>
  <si>
    <t>24 Port POE Switch - Dlink</t>
  </si>
  <si>
    <t>Cat 6 Jack-24 Nos.</t>
  </si>
  <si>
    <t>12-7 amps</t>
  </si>
  <si>
    <t xml:space="preserve">Wired Door Sensor </t>
  </si>
  <si>
    <t>Vibration Sensor</t>
  </si>
  <si>
    <t>PIR</t>
  </si>
  <si>
    <t xml:space="preserve">ABS - IP	</t>
  </si>
  <si>
    <t>220C204001951</t>
  </si>
  <si>
    <t>220C204001953</t>
  </si>
  <si>
    <t>Q04751600</t>
  </si>
  <si>
    <t>Proposal given for one touch</t>
  </si>
  <si>
    <t>Q03886455</t>
  </si>
  <si>
    <t>F04559375</t>
  </si>
  <si>
    <t>08.4.2021</t>
  </si>
  <si>
    <t>Glass Break cum Door Sensor Wireless</t>
  </si>
  <si>
    <t xml:space="preserve">Cat 6 Jack-46.00
Nos
</t>
  </si>
  <si>
    <t>Accessories
Screw, Connectors &amp; Power Card etc</t>
  </si>
  <si>
    <t>IR No.449</t>
  </si>
  <si>
    <t>13.4.2021</t>
  </si>
  <si>
    <t>IR No.340</t>
  </si>
  <si>
    <t>14.4.2021</t>
  </si>
  <si>
    <t>IR No.450</t>
  </si>
  <si>
    <t>IR No.464</t>
  </si>
  <si>
    <t>24.4.2021</t>
  </si>
  <si>
    <t>Mr.Gowtham</t>
  </si>
  <si>
    <t>IR No.401</t>
  </si>
  <si>
    <t>25.2.2021</t>
  </si>
  <si>
    <t>9842650805/9791300481</t>
  </si>
  <si>
    <t>IR No.403</t>
  </si>
  <si>
    <t>IR No.624</t>
  </si>
  <si>
    <t>IR No.404</t>
  </si>
  <si>
    <t>IR No.350</t>
  </si>
  <si>
    <t>SR No.699</t>
  </si>
  <si>
    <t>VDP Outdoor &amp; BMS 1 No.</t>
  </si>
  <si>
    <t>SR No.713</t>
  </si>
  <si>
    <t>VDP, BMS and Camera - 2 Nos.</t>
  </si>
  <si>
    <t>IR No.418</t>
  </si>
  <si>
    <t>SR No.781</t>
  </si>
  <si>
    <t>VDP &amp; Automation</t>
  </si>
  <si>
    <t>SR No.828</t>
  </si>
  <si>
    <t>VDP,AP</t>
  </si>
  <si>
    <t>IR No.422</t>
  </si>
  <si>
    <t>Wifi and camera mobile app not working</t>
  </si>
  <si>
    <t>https://drive.google.com/drive/u/1/folders/19EpiFP4msijmreSYQSSmrlZa1_Lywwe1</t>
  </si>
  <si>
    <t>Key fob</t>
  </si>
  <si>
    <t>IR No.415</t>
  </si>
  <si>
    <t>Eb Room Backside</t>
  </si>
  <si>
    <t>Wash Area</t>
  </si>
  <si>
    <t>Utility Back side</t>
  </si>
  <si>
    <t>stairs Outside wall</t>
  </si>
  <si>
    <t>Bedroom 1 Backside wall</t>
  </si>
  <si>
    <t>Bedroom 1 Outside wall</t>
  </si>
  <si>
    <t>Bedroom 2 Outside wall</t>
  </si>
  <si>
    <t>Living outside wall</t>
  </si>
  <si>
    <t>IR No.415 &amp; 449</t>
  </si>
  <si>
    <t>Office outside wall</t>
  </si>
  <si>
    <t>50X69B5K00753</t>
  </si>
  <si>
    <t>Accesspoint</t>
  </si>
  <si>
    <t>220C204001952</t>
  </si>
  <si>
    <t>4,2.2021</t>
  </si>
  <si>
    <t>IR No.41 &amp; 422</t>
  </si>
  <si>
    <t>220C204001957</t>
  </si>
  <si>
    <t>220C204001955</t>
  </si>
  <si>
    <t>220C204001959</t>
  </si>
  <si>
    <t>Micro Module Double Switch (Aeotech)</t>
  </si>
  <si>
    <t>D01011845004168</t>
  </si>
  <si>
    <t>ZW140-F</t>
  </si>
  <si>
    <t>Proposal - Fibaro</t>
  </si>
  <si>
    <t>D01011845004188</t>
  </si>
  <si>
    <t>D01011845004137</t>
  </si>
  <si>
    <t>D01011845004194</t>
  </si>
  <si>
    <t>D01011845004186</t>
  </si>
  <si>
    <t>D01011845004196</t>
  </si>
  <si>
    <t>D01011901001866</t>
  </si>
  <si>
    <t>D01011845004161</t>
  </si>
  <si>
    <t>D01011845004149</t>
  </si>
  <si>
    <t>D01011845004167</t>
  </si>
  <si>
    <t>D01011845004177</t>
  </si>
  <si>
    <t>D01011845004180</t>
  </si>
  <si>
    <t>D01011845004170</t>
  </si>
  <si>
    <t>replaced Double switch relay - Fibaro</t>
  </si>
  <si>
    <t>Proposal - Fibaro , Returned on 12.8.2021 Aeotech</t>
  </si>
  <si>
    <t>318, 92</t>
  </si>
  <si>
    <t>D01011845004166</t>
  </si>
  <si>
    <t>replaced Double switch relay-Fibaro</t>
  </si>
  <si>
    <t>318,92</t>
  </si>
  <si>
    <t>D01011845004152</t>
  </si>
  <si>
    <t>D01011845004138</t>
  </si>
  <si>
    <t>D01011845004193</t>
  </si>
  <si>
    <t>D01011845004154</t>
  </si>
  <si>
    <t>D01011845004159</t>
  </si>
  <si>
    <t>HC2090581</t>
  </si>
  <si>
    <t>B00</t>
  </si>
  <si>
    <t>30.1.2021</t>
  </si>
  <si>
    <t>IR No.422 &amp; 415</t>
  </si>
  <si>
    <t>FF MBR Balcony</t>
  </si>
  <si>
    <t>Delivered (Replaced)</t>
  </si>
  <si>
    <t>21.9.2020/18.3.2021</t>
  </si>
  <si>
    <t>Proposal Securico</t>
  </si>
  <si>
    <t>Amazon Echo</t>
  </si>
  <si>
    <t>IR No.41 &amp; 46</t>
  </si>
  <si>
    <t>6 Core Shielded cable .25mm - 5 Nos.</t>
  </si>
  <si>
    <t>12.11.2019</t>
  </si>
  <si>
    <t>6 Core Shielded cable .25mm - 4 Nos.</t>
  </si>
  <si>
    <t>6 Core Shielded cable .25mm - 3 Nos.</t>
  </si>
  <si>
    <t>14.1.2020</t>
  </si>
  <si>
    <t>6 Core Shielded Cable - 1 No.</t>
  </si>
  <si>
    <t>Whatsapp dt.5.2.2021</t>
  </si>
  <si>
    <t xml:space="preserve">Camera Mount </t>
  </si>
  <si>
    <t xml:space="preserve">3 Module dummy sheet </t>
  </si>
  <si>
    <t>4 Module dummy sheet</t>
  </si>
  <si>
    <t>Weekly plan dt.20.2.2021</t>
  </si>
  <si>
    <t>Accessories Leg</t>
  </si>
  <si>
    <t>Vijay - IR No.404 dt.3.3.2021</t>
  </si>
  <si>
    <t>Double Switch Relay - 4 Nos.</t>
  </si>
  <si>
    <t>12.4.2021</t>
  </si>
  <si>
    <t>D01011845004138,</t>
  </si>
  <si>
    <t>D01011845004193,</t>
  </si>
  <si>
    <t>Vijay &amp; Kavi - IR No.449 dt.14.4.2021</t>
  </si>
  <si>
    <t>Patch Cord 1mtr - 5nos.</t>
  </si>
  <si>
    <t>03-60331 11.75 OHM Resistor</t>
  </si>
  <si>
    <t>Mr. P.J.Karthikeyan</t>
  </si>
  <si>
    <t>GV Residency</t>
  </si>
  <si>
    <t>3 MP Matrix IP Camera</t>
  </si>
  <si>
    <t>8 Channel NVR - Matrix</t>
  </si>
  <si>
    <t>Cat 6 Jack - 12nos.</t>
  </si>
  <si>
    <t>HDMI Extender</t>
  </si>
  <si>
    <t>Q03880683</t>
  </si>
  <si>
    <t>F06353090</t>
  </si>
  <si>
    <t>EL - 320W</t>
  </si>
  <si>
    <t>May flower, Coimbatore</t>
  </si>
  <si>
    <t>19.10.2021</t>
  </si>
  <si>
    <t>App installed</t>
  </si>
  <si>
    <t>IR No.543</t>
  </si>
  <si>
    <t>FF completed</t>
  </si>
  <si>
    <t>SR No.511</t>
  </si>
  <si>
    <t>Camera 1No.relocated</t>
  </si>
  <si>
    <t>SR No.549</t>
  </si>
  <si>
    <t>NTC Connected &amp; Monitor view given</t>
  </si>
  <si>
    <t>Camera not working</t>
  </si>
  <si>
    <t>Pistsi</t>
  </si>
  <si>
    <t>SR No.748</t>
  </si>
  <si>
    <t>27.10.2022</t>
  </si>
  <si>
    <t>WAP reconfigured</t>
  </si>
  <si>
    <t>TP LINK</t>
  </si>
  <si>
    <t>4 Port POE Ethernet Switch (2Uplink)</t>
  </si>
  <si>
    <t>WCC4J0LJNKL4</t>
  </si>
  <si>
    <t>Cat 6 Jack-20 Nos.</t>
  </si>
  <si>
    <t>Access Point TP Link</t>
  </si>
  <si>
    <t>Monitor (43.5 CM
Power Cable ,VGA Cable ( Per 1 Unit
FM175PSH052100640</t>
  </si>
  <si>
    <t>FMI750-FOXIN</t>
  </si>
  <si>
    <t>JR08S0F0DA001121</t>
  </si>
  <si>
    <t>Ms. Megha Jose</t>
  </si>
  <si>
    <t>Final drawings</t>
  </si>
  <si>
    <t>IR No.641</t>
  </si>
  <si>
    <t xml:space="preserve">Abhishek </t>
  </si>
  <si>
    <t>Site visit done with electrician</t>
  </si>
  <si>
    <t>IR No.655</t>
  </si>
  <si>
    <t>SR No.939</t>
  </si>
  <si>
    <t>13.10.2020</t>
  </si>
  <si>
    <t>2.8.2023</t>
  </si>
  <si>
    <t>(16 Port POE standby installed)</t>
  </si>
  <si>
    <t>(NVR Internal port issue)</t>
  </si>
  <si>
    <t>Mr.Praveen</t>
  </si>
  <si>
    <t>IR No.405</t>
  </si>
  <si>
    <t>End  to End Marking Completed</t>
  </si>
  <si>
    <t>SR No.981</t>
  </si>
  <si>
    <t>Camera &amp; VDP  not working</t>
  </si>
  <si>
    <t>IR No.424</t>
  </si>
  <si>
    <t>SR No.1021</t>
  </si>
  <si>
    <t>installatioin</t>
  </si>
  <si>
    <t>IR No.556</t>
  </si>
  <si>
    <t>3.11.2021</t>
  </si>
  <si>
    <t>IP Board, GSM Board, Main PAnel Board, Ac to Dc convertor</t>
  </si>
  <si>
    <t>SR No.545</t>
  </si>
  <si>
    <t>IR No.1123</t>
  </si>
  <si>
    <t>17.1.2024</t>
  </si>
  <si>
    <t>Office biometric</t>
  </si>
  <si>
    <t>Biometric</t>
  </si>
  <si>
    <t>IR No.484</t>
  </si>
  <si>
    <t>Pending electrical provision</t>
  </si>
  <si>
    <t>IR No.1117</t>
  </si>
  <si>
    <t>18.1.2024</t>
  </si>
  <si>
    <t>BIometric</t>
  </si>
  <si>
    <t>IR No.488</t>
  </si>
  <si>
    <t>3.7.21 &amp; 5.7.21</t>
  </si>
  <si>
    <t>SR No.723</t>
  </si>
  <si>
    <t>SR No.1089</t>
  </si>
  <si>
    <t xml:space="preserve">Internet </t>
  </si>
  <si>
    <t>IR No.480</t>
  </si>
  <si>
    <t>6.7.21</t>
  </si>
  <si>
    <t>SR No.719</t>
  </si>
  <si>
    <t>SR No.1092</t>
  </si>
  <si>
    <t>SR No.1085</t>
  </si>
  <si>
    <t>E74698952</t>
  </si>
  <si>
    <t>E74698871</t>
  </si>
  <si>
    <t>E74698949</t>
  </si>
  <si>
    <t>E74699519</t>
  </si>
  <si>
    <t>E74698963</t>
  </si>
  <si>
    <t>E74699386</t>
  </si>
  <si>
    <t>E74698883</t>
  </si>
  <si>
    <t>E74698872</t>
  </si>
  <si>
    <t>E72626743</t>
  </si>
  <si>
    <t>F19094746</t>
  </si>
  <si>
    <t>DS - 1323GOE-I 4MM</t>
  </si>
  <si>
    <t>17.9.21</t>
  </si>
  <si>
    <t>F19095047</t>
  </si>
  <si>
    <t>2 MP Bullet HD Camera</t>
  </si>
  <si>
    <t>E96011843</t>
  </si>
  <si>
    <t>2CE1AD0T-IRPF</t>
  </si>
  <si>
    <t>E96010312</t>
  </si>
  <si>
    <t>E96012281</t>
  </si>
  <si>
    <t>E17123485</t>
  </si>
  <si>
    <t>WX32D504XFD8</t>
  </si>
  <si>
    <t>HDMI  Cable - 3 mts</t>
  </si>
  <si>
    <t>FGS 223 EU</t>
  </si>
  <si>
    <t>GF- Outdoor</t>
  </si>
  <si>
    <t>GF- Formal Living</t>
  </si>
  <si>
    <t>GF- Family Living</t>
  </si>
  <si>
    <t>GF- Verandah2</t>
  </si>
  <si>
    <t>GF- Master Bed Room2</t>
  </si>
  <si>
    <t>FF- Master Bed Room3</t>
  </si>
  <si>
    <t>FF- Master Bed Room4</t>
  </si>
  <si>
    <t>FF-Family</t>
  </si>
  <si>
    <t>D01011845004131</t>
  </si>
  <si>
    <t>FF- Family</t>
  </si>
  <si>
    <t>GF- Guest Bed Room</t>
  </si>
  <si>
    <t>GF- Powder Room</t>
  </si>
  <si>
    <t>Amazon Echo Integration</t>
  </si>
  <si>
    <t>FF- Master Bed Room 4</t>
  </si>
  <si>
    <t>3.7.21</t>
  </si>
  <si>
    <t>17.10.20</t>
  </si>
  <si>
    <t>IR N0.488</t>
  </si>
  <si>
    <t>5.7.21</t>
  </si>
  <si>
    <t>12v-7 amps</t>
  </si>
  <si>
    <t>Q03880729</t>
  </si>
  <si>
    <t>F06353074</t>
  </si>
  <si>
    <t>Leg -100 Nos</t>
  </si>
  <si>
    <t>Vijay - whatsapp dt.23.2.2021</t>
  </si>
  <si>
    <t>Wbox camera mount - 5 nos.</t>
  </si>
  <si>
    <t>24.2.2021</t>
  </si>
  <si>
    <t>Vijay - IR No.405 dt.4.3.2021</t>
  </si>
  <si>
    <t>29.6.21</t>
  </si>
  <si>
    <t>Cat 6 I/O - 4 Nos.</t>
  </si>
  <si>
    <t>18.9.21</t>
  </si>
  <si>
    <t>IRNo.656 dt.18.9.2021</t>
  </si>
  <si>
    <t>4Port switch with uplink</t>
  </si>
  <si>
    <t>Router Omada Gigabit VPN Router (ER605)</t>
  </si>
  <si>
    <t>g</t>
  </si>
  <si>
    <t>Mr.Thiyagarajan</t>
  </si>
  <si>
    <t>IR No.210</t>
  </si>
  <si>
    <t>iWiring instruction/client education</t>
  </si>
  <si>
    <t>IR No.555</t>
  </si>
  <si>
    <t>RS PURAM</t>
  </si>
  <si>
    <t>IR No.149</t>
  </si>
  <si>
    <t>IR No.419</t>
  </si>
  <si>
    <t>12.2.2022</t>
  </si>
  <si>
    <t>Site visit for addl. materials</t>
  </si>
  <si>
    <t>IR No.465</t>
  </si>
  <si>
    <t>Discussion with client and Electrician</t>
  </si>
  <si>
    <t>IR No.469</t>
  </si>
  <si>
    <t>Service call-Touch switch</t>
  </si>
  <si>
    <t>SR No.761</t>
  </si>
  <si>
    <t>Service  call - HC3 Cloud configuration</t>
  </si>
  <si>
    <t xml:space="preserve">sakthi </t>
  </si>
  <si>
    <t>4.8.2021</t>
  </si>
  <si>
    <t>SRNo.767</t>
  </si>
  <si>
    <t>Service call - Touch panel issue</t>
  </si>
  <si>
    <t>SR No.825</t>
  </si>
  <si>
    <t>Service call - Touch switch-1 No.</t>
  </si>
  <si>
    <t>Service call - Sakthi</t>
  </si>
  <si>
    <t>(HOD Given)</t>
  </si>
  <si>
    <t>SR No.968</t>
  </si>
  <si>
    <t>Service call - HC3 not working</t>
  </si>
  <si>
    <t>Interior Contractor</t>
  </si>
  <si>
    <t>Mr. Senthil Terroza</t>
  </si>
  <si>
    <t>IR No.653</t>
  </si>
  <si>
    <t>SR No.1033</t>
  </si>
  <si>
    <t>JR4S0FDA001248</t>
  </si>
  <si>
    <t>JR04S1F0DA00114</t>
  </si>
  <si>
    <t>JR04S1F0DA00115</t>
  </si>
  <si>
    <t>JR08S0F0DA001060</t>
  </si>
  <si>
    <t>JR08S0F0DA001061</t>
  </si>
  <si>
    <t>JR08S1F0DA001075</t>
  </si>
  <si>
    <t>NS-SIB80Y100</t>
  </si>
  <si>
    <t>18.8.2021/22.11.2021</t>
  </si>
  <si>
    <t>JR08S1F0DA001076</t>
  </si>
  <si>
    <t>JR08S1F0DA001077</t>
  </si>
  <si>
    <t>JR08S1F0DA001078</t>
  </si>
  <si>
    <t>JR08S1F0DA001079</t>
  </si>
  <si>
    <t>22.7.2021/8.11.2021</t>
  </si>
  <si>
    <t>67, 217</t>
  </si>
  <si>
    <t>Neon 8 switch 1 plug touch panel</t>
  </si>
  <si>
    <t>JR08S0F0DA001062</t>
  </si>
  <si>
    <t>l NS-SIB080Y001</t>
  </si>
  <si>
    <t>JR10S0F0DA001065</t>
  </si>
  <si>
    <t>15.9.2021/20.9.2021</t>
  </si>
  <si>
    <t>RGB - Fibaro</t>
  </si>
  <si>
    <t>RGBWM00106681</t>
  </si>
  <si>
    <t>1.9.21</t>
  </si>
  <si>
    <t>RGBWM00055170</t>
  </si>
  <si>
    <t>Mrs. Dhanalakshmi</t>
  </si>
  <si>
    <t>SR No.439</t>
  </si>
  <si>
    <t>14.1.2018</t>
  </si>
  <si>
    <t>SR No.430</t>
  </si>
  <si>
    <t>19.4.2018</t>
  </si>
  <si>
    <t>SR No.445</t>
  </si>
  <si>
    <t>25.5.2018</t>
  </si>
  <si>
    <t>SR No.299</t>
  </si>
  <si>
    <t>21.7.2018</t>
  </si>
  <si>
    <t>12.10.2018</t>
  </si>
  <si>
    <t>IR No.158</t>
  </si>
  <si>
    <t>MBR 1 outside wall</t>
  </si>
  <si>
    <t>MBR 2 outside wall</t>
  </si>
  <si>
    <t>Foyer outsude wall</t>
  </si>
  <si>
    <t>Entrance Main Door</t>
  </si>
  <si>
    <t>Passage entry</t>
  </si>
  <si>
    <t>Recd (To config)</t>
  </si>
  <si>
    <t>AC102</t>
  </si>
  <si>
    <t>Gf</t>
  </si>
  <si>
    <t>AC103</t>
  </si>
  <si>
    <t>AC104</t>
  </si>
  <si>
    <t>AC105</t>
  </si>
  <si>
    <t>f</t>
  </si>
  <si>
    <t>Mr. Ashvin</t>
  </si>
  <si>
    <t>Diamond city</t>
  </si>
  <si>
    <t>IR No.335</t>
  </si>
  <si>
    <t>IR No.590</t>
  </si>
  <si>
    <t>Camera &amp; Automation app installed, Camera adjusted and checked</t>
  </si>
  <si>
    <t>Vivek  &amp; Sakthi</t>
  </si>
  <si>
    <t>Poosaripalayam</t>
  </si>
  <si>
    <t>Vivek,Sakthi, Pistis &amp; Arun</t>
  </si>
  <si>
    <t>IR No.535</t>
  </si>
  <si>
    <t>IR No.591</t>
  </si>
  <si>
    <t>Home theater camera and VDP installation</t>
  </si>
  <si>
    <t>IR No.644</t>
  </si>
  <si>
    <t>7.5.2022</t>
  </si>
  <si>
    <t>Vivek, Arun  &amp; Sakthi</t>
  </si>
  <si>
    <t>White Ink Studio</t>
  </si>
  <si>
    <t>21.9.2021</t>
  </si>
  <si>
    <t>Vijay, Vivek &amp; Kavi</t>
  </si>
  <si>
    <t xml:space="preserve"> Arun &amp; Sakthi</t>
  </si>
  <si>
    <t>11.2.2022</t>
  </si>
  <si>
    <t>IR No.711</t>
  </si>
  <si>
    <t>IR No.648</t>
  </si>
  <si>
    <t>Arun, Sakthi &amp; Pistis</t>
  </si>
  <si>
    <t>SR No.700</t>
  </si>
  <si>
    <t>IR No.515</t>
  </si>
  <si>
    <t>SR No.741</t>
  </si>
  <si>
    <t>1.3.2022</t>
  </si>
  <si>
    <t>SR No.743</t>
  </si>
  <si>
    <t>IR No.583</t>
  </si>
  <si>
    <t>20.1.2022/21.1.22</t>
  </si>
  <si>
    <t>Vivek, Vijay, Kavi &amp; Sakthi</t>
  </si>
  <si>
    <t>SR No.827</t>
  </si>
  <si>
    <t>Sakthi - Mobile app issue</t>
  </si>
  <si>
    <t>IR No.584</t>
  </si>
  <si>
    <t>SR No.830</t>
  </si>
  <si>
    <t xml:space="preserve">Pistis - Camera View in mobile </t>
  </si>
  <si>
    <t>IR No.585</t>
  </si>
  <si>
    <t>24.1.2022</t>
  </si>
  <si>
    <t>SR No.847</t>
  </si>
  <si>
    <t>Sakthi -Relay 1 No. (Serviced installed)</t>
  </si>
  <si>
    <t>IR No.589</t>
  </si>
  <si>
    <t>2.2.2022</t>
  </si>
  <si>
    <t>17.3.2022</t>
  </si>
  <si>
    <t>Pistis - VDP</t>
  </si>
  <si>
    <t>SR No.1048</t>
  </si>
  <si>
    <t>SR No.581</t>
  </si>
  <si>
    <t>Sakthi - IP Phone &amp; Zmote</t>
  </si>
  <si>
    <t>SR No.584</t>
  </si>
  <si>
    <t>7.2.2023</t>
  </si>
  <si>
    <t>Sakthi-AC control issue</t>
  </si>
  <si>
    <t>2 MP Bullet Dome Camera</t>
  </si>
  <si>
    <t>G91753412</t>
  </si>
  <si>
    <t>GF-Main Entrance</t>
  </si>
  <si>
    <t>Saklthi- Automation not working</t>
  </si>
  <si>
    <t>G91753417</t>
  </si>
  <si>
    <t>GF- Living</t>
  </si>
  <si>
    <t>SR No.945</t>
  </si>
  <si>
    <t xml:space="preserve">Sakthi - Relay </t>
  </si>
  <si>
    <t>G87870169</t>
  </si>
  <si>
    <t>28.7.2023</t>
  </si>
  <si>
    <t>Pistis - VDP -14tth Floor</t>
  </si>
  <si>
    <t>G87870142</t>
  </si>
  <si>
    <t>GF- Bedroom 3</t>
  </si>
  <si>
    <t>SR No.1013</t>
  </si>
  <si>
    <t>Sakthi - VDP &amp; Curtain North</t>
  </si>
  <si>
    <t>G87870152</t>
  </si>
  <si>
    <t>SR No.1029</t>
  </si>
  <si>
    <t>26.10.2023</t>
  </si>
  <si>
    <t>Pistis -VDP Mobilie notificaion</t>
  </si>
  <si>
    <t>G87870379,</t>
  </si>
  <si>
    <t>FF- Entracne</t>
  </si>
  <si>
    <t>G87870157</t>
  </si>
  <si>
    <t>FF- Terrace</t>
  </si>
  <si>
    <t>G87871002</t>
  </si>
  <si>
    <t>G87870164</t>
  </si>
  <si>
    <t>F56651185</t>
  </si>
  <si>
    <t>Y1H2S2HNSC8H</t>
  </si>
  <si>
    <t>24 Port POE Switch (Gigabit) - Hikvision</t>
  </si>
  <si>
    <t>DS-3E0526P-E/M</t>
  </si>
  <si>
    <t>0E-1008POE</t>
  </si>
  <si>
    <t>20.1.2022/5.2.2022</t>
  </si>
  <si>
    <t>QS5H216003319</t>
  </si>
  <si>
    <t>2.2.22</t>
  </si>
  <si>
    <t>15.7.2020</t>
  </si>
  <si>
    <t>HC3A00020337</t>
  </si>
  <si>
    <t>26.10.2021/12.11.2021</t>
  </si>
  <si>
    <t>Wired Outdoor Motion Sensor Dual - DSC</t>
  </si>
  <si>
    <t>LC-171</t>
  </si>
  <si>
    <t>F96766663</t>
  </si>
  <si>
    <t>A 10</t>
  </si>
  <si>
    <t>F96766735</t>
  </si>
  <si>
    <t>Q04672447</t>
  </si>
  <si>
    <t>A 11</t>
  </si>
  <si>
    <t>Q04672429</t>
  </si>
  <si>
    <t>22112X9000649</t>
  </si>
  <si>
    <t xml:space="preserve">6 Core Shielded Cable </t>
  </si>
  <si>
    <t>Speaker Cable - 27 mts</t>
  </si>
  <si>
    <t>G090XG06923302A8</t>
  </si>
  <si>
    <t>Cat 6 Cable - Netfox-135 mts</t>
  </si>
  <si>
    <t>Cat 6 Cable - Netfox-90 mts</t>
  </si>
  <si>
    <t>Cat 6 Cable - Netfox - 110 mts</t>
  </si>
  <si>
    <t>Projector Mount 
1.5 to 3feet clamp</t>
  </si>
  <si>
    <t>Speaker Cable- 50Mtrs</t>
  </si>
  <si>
    <t>11.9.2021</t>
  </si>
  <si>
    <t>12V Dimming Driver 150W</t>
  </si>
  <si>
    <t>13.9.2021</t>
  </si>
  <si>
    <t>Cat 6 Cable - Netfox - 15 mts</t>
  </si>
  <si>
    <t>6 Core Shielded Cable - Manidhari-20 mts</t>
  </si>
  <si>
    <t>6 Core Shielded Cable - 20mts</t>
  </si>
  <si>
    <t>NTC - 10D/20 - 12 Nos.</t>
  </si>
  <si>
    <t>leg - 40 Nos</t>
  </si>
  <si>
    <t>NTC - 10D/20 - 14 Nos.</t>
  </si>
  <si>
    <t>UPS - Microteck</t>
  </si>
  <si>
    <t>1Kva Legend Li with. 24V7Ah Inbuilt Battery</t>
  </si>
  <si>
    <t>1 kva</t>
  </si>
  <si>
    <t>Patch Cord 1mtr -2 Nos.</t>
  </si>
  <si>
    <t>MI BOX - For TV 4K</t>
  </si>
  <si>
    <t>IMEI NO:33498/800000062951</t>
  </si>
  <si>
    <t>4K Box</t>
  </si>
  <si>
    <t>Toslink to Mini-Toslink Digital Optica Audio Cable - Blue Rigger</t>
  </si>
  <si>
    <t>35mm</t>
  </si>
  <si>
    <t>Speaker Mount</t>
  </si>
  <si>
    <t>Sanyo TV 65"</t>
  </si>
  <si>
    <t>164 cm</t>
  </si>
  <si>
    <t>Spike Buster 6 Port</t>
  </si>
  <si>
    <t>6=6</t>
  </si>
  <si>
    <t>Manual Screen - Imported</t>
  </si>
  <si>
    <t>106"</t>
  </si>
  <si>
    <t>KCD3211021298</t>
  </si>
  <si>
    <t>OTP-IP-R51P</t>
  </si>
  <si>
    <t>KCD3211021282</t>
  </si>
  <si>
    <t>KCD3211021247</t>
  </si>
  <si>
    <t>KCD3211021309</t>
  </si>
  <si>
    <t>Wall Mote Quad - Aeotec</t>
  </si>
  <si>
    <t>D01011852002648</t>
  </si>
  <si>
    <t>D01011852002693</t>
  </si>
  <si>
    <t>KCD3211021296</t>
  </si>
  <si>
    <t>KCD3211021301</t>
  </si>
  <si>
    <t>KCD3211021232</t>
  </si>
  <si>
    <t>NE GSM Eternity Gateway</t>
  </si>
  <si>
    <t>NE GSM</t>
  </si>
  <si>
    <t>G091AA1220960R4J</t>
  </si>
  <si>
    <t>G091AA1220360W1E</t>
  </si>
  <si>
    <t>5 port Gigabit Switch - D link</t>
  </si>
  <si>
    <t>Patch Cable - 3 Mtrs</t>
  </si>
  <si>
    <t>Zmote wifi Universal Remote - (IR Control)
With Adaptor</t>
  </si>
  <si>
    <t>Mild Sound Buzzer 6 to 12V</t>
  </si>
  <si>
    <t>1001/6V-12V</t>
  </si>
  <si>
    <t>Mr.Dhayanand</t>
  </si>
  <si>
    <t>IR No.453</t>
  </si>
  <si>
    <t>IR No.476</t>
  </si>
  <si>
    <t>22.6.2021</t>
  </si>
  <si>
    <t>IR No.494</t>
  </si>
  <si>
    <t>13.7.2021</t>
  </si>
  <si>
    <t>IR No.617</t>
  </si>
  <si>
    <t>IR No.458</t>
  </si>
  <si>
    <t>IR No.646</t>
  </si>
  <si>
    <t>25.8.2021 &amp; 26.8.2021</t>
  </si>
  <si>
    <t>IR No.806</t>
  </si>
  <si>
    <t>Proposal walk through for additional camera 1 no.</t>
  </si>
  <si>
    <t>SR No.1049</t>
  </si>
  <si>
    <t>SR No.1130</t>
  </si>
  <si>
    <t>WX12D8003SL8</t>
  </si>
  <si>
    <t>10.8.21</t>
  </si>
  <si>
    <t>2A2BC1,2AAC2D</t>
  </si>
  <si>
    <t>2AAA77,2AA85B</t>
  </si>
  <si>
    <t>2AA8AE</t>
  </si>
  <si>
    <t>2AAC2D</t>
  </si>
  <si>
    <t>2AA85B</t>
  </si>
  <si>
    <t>250D04</t>
  </si>
  <si>
    <t>250C26</t>
  </si>
  <si>
    <t>returned on 24.8.21</t>
  </si>
  <si>
    <t>250C18</t>
  </si>
  <si>
    <t>22112X9000755</t>
  </si>
  <si>
    <t>13.7.21</t>
  </si>
  <si>
    <t>22150R7002918</t>
  </si>
  <si>
    <t>EAP 115</t>
  </si>
  <si>
    <t>25.8.21</t>
  </si>
  <si>
    <t>Additional Requirement:</t>
  </si>
  <si>
    <t>Camera Mount - 7 Nos.</t>
  </si>
  <si>
    <t>Delivered - 7 Nos. (retunred on 17.8.21)</t>
  </si>
  <si>
    <t>Dummy Sheet - 1 No.</t>
  </si>
  <si>
    <t xml:space="preserve"> Cat 6 I/O - 8 Nos.</t>
  </si>
  <si>
    <t>Plastic PVC Channel 2" - 2 Nos.</t>
  </si>
  <si>
    <t>Patch Cable - 3 Mtrs - 4 Nos.</t>
  </si>
  <si>
    <t>HDMI Cable - 3 mtrs - 3 Nos.</t>
  </si>
  <si>
    <t>Mr. Nirmal</t>
  </si>
  <si>
    <t>Automation installation</t>
  </si>
  <si>
    <t>IR No.375</t>
  </si>
  <si>
    <t>3.03.2022</t>
  </si>
  <si>
    <t>4.03.2022</t>
  </si>
  <si>
    <t>IR No.060</t>
  </si>
  <si>
    <t>05.02.2022</t>
  </si>
  <si>
    <t>IR No.297</t>
  </si>
  <si>
    <t>11.02.2022</t>
  </si>
  <si>
    <t>IR No.509</t>
  </si>
  <si>
    <t>12.02.2022</t>
  </si>
  <si>
    <t>SR No.731</t>
  </si>
  <si>
    <t>Mr. Panneer</t>
  </si>
  <si>
    <t>IR No.502</t>
  </si>
  <si>
    <t>14.02.2022</t>
  </si>
  <si>
    <t>IR No.889</t>
  </si>
  <si>
    <t>Yale lock configuration with automation</t>
  </si>
  <si>
    <t>Mr.Chandran</t>
  </si>
  <si>
    <t>IR No.508</t>
  </si>
  <si>
    <t>18.11.2021</t>
  </si>
  <si>
    <t>Wifi access point</t>
  </si>
  <si>
    <t>16.02.2022</t>
  </si>
  <si>
    <t>SR No.896</t>
  </si>
  <si>
    <t>4 Cameras not working</t>
  </si>
  <si>
    <t>IR No.372</t>
  </si>
  <si>
    <t>23.02.2022</t>
  </si>
  <si>
    <t>IR No.976</t>
  </si>
  <si>
    <t>IR No.368</t>
  </si>
  <si>
    <t>24.02.2022</t>
  </si>
  <si>
    <t>IR No.975</t>
  </si>
  <si>
    <t>13.6.2023</t>
  </si>
  <si>
    <t>25.02.2022</t>
  </si>
  <si>
    <t>IRNo.375</t>
  </si>
  <si>
    <t>28.02.2022</t>
  </si>
  <si>
    <t>SR No.962</t>
  </si>
  <si>
    <t>3.8.2023 &amp; 4.8.2023</t>
  </si>
  <si>
    <t>SR No.1007</t>
  </si>
  <si>
    <t>SR No.1141</t>
  </si>
  <si>
    <t>Main Entrance</t>
  </si>
  <si>
    <t>29.4.2021</t>
  </si>
  <si>
    <t>Proposal sent for Panasonic 1.3 MP</t>
  </si>
  <si>
    <t>Front View</t>
  </si>
  <si>
    <t>Front Opp View</t>
  </si>
  <si>
    <t xml:space="preserve">Back Side </t>
  </si>
  <si>
    <t>Back Opp View</t>
  </si>
  <si>
    <t>Right Side View</t>
  </si>
  <si>
    <t>Right Side Opp View</t>
  </si>
  <si>
    <t>Left side View</t>
  </si>
  <si>
    <t>Left side Opp view</t>
  </si>
  <si>
    <t>Servent Area1</t>
  </si>
  <si>
    <t>Servent Area2</t>
  </si>
  <si>
    <t xml:space="preserve">Kitchen Back Side </t>
  </si>
  <si>
    <t>Car Parking 1</t>
  </si>
  <si>
    <t>Car Parking 2</t>
  </si>
  <si>
    <t xml:space="preserve">6 port POE Switch (2Uplink) </t>
  </si>
  <si>
    <t>Proposal sent for 24 Port</t>
  </si>
  <si>
    <t xml:space="preserve">Main Door </t>
  </si>
  <si>
    <t>UNtility Door</t>
  </si>
  <si>
    <t xml:space="preserve">FF Balcony </t>
  </si>
  <si>
    <t>FFcorridoor 1</t>
  </si>
  <si>
    <t>FF Corridoor 2</t>
  </si>
  <si>
    <t>HOme Theater</t>
  </si>
  <si>
    <t>Ac101</t>
  </si>
  <si>
    <t>22112X90008166</t>
  </si>
  <si>
    <t>22112X9000648</t>
  </si>
  <si>
    <t>22112X90008641</t>
  </si>
  <si>
    <t>22112X90008815</t>
  </si>
  <si>
    <t>22112X90008812</t>
  </si>
  <si>
    <t>22112X90008819</t>
  </si>
  <si>
    <t>22112X90008814</t>
  </si>
  <si>
    <t>22112X90008754</t>
  </si>
  <si>
    <t>22112X90008643</t>
  </si>
  <si>
    <t>22112X90008759</t>
  </si>
  <si>
    <t>22112X90008756</t>
  </si>
  <si>
    <t>22112X90008758</t>
  </si>
  <si>
    <t>Managament switch</t>
  </si>
  <si>
    <t>Switch</t>
  </si>
  <si>
    <t>Prosafe GS728TPP</t>
  </si>
  <si>
    <t>EDGE</t>
  </si>
  <si>
    <t>GRX Cable</t>
  </si>
  <si>
    <t>Speaker Cable 70 Mtrs</t>
  </si>
  <si>
    <t>21.2.2020</t>
  </si>
  <si>
    <t>Back Box Boss 2m (ABB)</t>
  </si>
  <si>
    <t>Speaker Cable</t>
  </si>
  <si>
    <t>6A MCB - Legrand - 60 Nos.</t>
  </si>
  <si>
    <t>6A - 32A</t>
  </si>
  <si>
    <t>10A MCB - Legrand  10 Nos.</t>
  </si>
  <si>
    <t>63A MCB - Legrand</t>
  </si>
  <si>
    <t>63A 4P</t>
  </si>
  <si>
    <t>Ferrules - 12 Nos.</t>
  </si>
  <si>
    <t>a,b,c,d,e,f,g,h,k,l,m,s</t>
  </si>
  <si>
    <t>Lutron - DALI Power Module</t>
  </si>
  <si>
    <t>2 Loops with 64 Ballasts Each</t>
  </si>
  <si>
    <t>Lutron - Switching Module 10A</t>
  </si>
  <si>
    <t>4 Switched Zones with a total 10 Amp capacity</t>
  </si>
  <si>
    <t>QSPS-DH-1-75-II</t>
  </si>
  <si>
    <t>HQP6-2</t>
  </si>
  <si>
    <t>Lutron - Panel</t>
  </si>
  <si>
    <t>L-LV14-230</t>
  </si>
  <si>
    <t>4 Switched Zones with total 10 Amp capacity</t>
  </si>
  <si>
    <t>Lutron - Basatle Sentido Front - Quad - Brushed Aluminium</t>
  </si>
  <si>
    <t>RTI - Control Processor with 61R</t>
  </si>
  <si>
    <t>XP 6</t>
  </si>
  <si>
    <t>Clbernet to IR Extender</t>
  </si>
  <si>
    <t>PCM4</t>
  </si>
  <si>
    <t>IR Emmiter</t>
  </si>
  <si>
    <t>IR - VIRSA</t>
  </si>
  <si>
    <t>Bosalte Sentido Front Guard Brushed Block</t>
  </si>
  <si>
    <t>0202-03</t>
  </si>
  <si>
    <t>Bosalte Sentido Switch</t>
  </si>
  <si>
    <t>0200 - 01</t>
  </si>
  <si>
    <t>Bosalte Serial Link for Rs485</t>
  </si>
  <si>
    <t>0210-02</t>
  </si>
  <si>
    <t>Bosalte Back Box</t>
  </si>
  <si>
    <t>LSQE - 2Dali</t>
  </si>
  <si>
    <t>LSQE</t>
  </si>
  <si>
    <t>LSQE - 4S10 - D</t>
  </si>
  <si>
    <t>Power Supply - QSPS - DH - 1-75H</t>
  </si>
  <si>
    <t>DH - 1-75H</t>
  </si>
  <si>
    <t>Processor - HQP6 - 2</t>
  </si>
  <si>
    <t>Lutron - DB</t>
  </si>
  <si>
    <t>L-L-V14-230</t>
  </si>
  <si>
    <t>Lutron - CRX Cable - 20 mts</t>
  </si>
  <si>
    <t>6A MCB - Legrand - 40 Nos.</t>
  </si>
  <si>
    <t>16A MCB - Legrand</t>
  </si>
  <si>
    <t>16A - 32A</t>
  </si>
  <si>
    <t>50X9O3590017C</t>
  </si>
  <si>
    <t>50X9O3580017B</t>
  </si>
  <si>
    <t>50X69B5Y004CA</t>
  </si>
  <si>
    <t>installed - to activate-18 nos.</t>
  </si>
  <si>
    <t>Patch Cord 1mtr - 72 Nos.</t>
  </si>
  <si>
    <t>DSC - Vibration Sensor/Seismic Detector</t>
  </si>
  <si>
    <t>W105389657513</t>
  </si>
  <si>
    <t>SS102</t>
  </si>
  <si>
    <t>W105389657614</t>
  </si>
  <si>
    <t>W105389652606</t>
  </si>
  <si>
    <t>W105389654425</t>
  </si>
  <si>
    <t>W105389652051;</t>
  </si>
  <si>
    <t>W105389652681</t>
  </si>
  <si>
    <t>W105389659208</t>
  </si>
  <si>
    <t>W105389651726;</t>
  </si>
  <si>
    <t>W105389652371</t>
  </si>
  <si>
    <t>221A161003415</t>
  </si>
  <si>
    <t>Lutron - Double Faceplate</t>
  </si>
  <si>
    <t>LPFP-S2-TAW</t>
  </si>
  <si>
    <t>Lutron - QS Sensor Module Ceiling Mount</t>
  </si>
  <si>
    <t>QSMX-4W-C</t>
  </si>
  <si>
    <t>Lutron - Pico 4 - Button Wireless Remote</t>
  </si>
  <si>
    <t>Lutron - Single Faceplate</t>
  </si>
  <si>
    <t>KNX Power Supply REG-K/320mA - Schneider</t>
  </si>
  <si>
    <t>DSC - Vibration Sensor/Seismic Detector (Wired Shock)</t>
  </si>
  <si>
    <t>W105141755010</t>
  </si>
  <si>
    <t>W105141750634</t>
  </si>
  <si>
    <t>W105141753925</t>
  </si>
  <si>
    <t>W1051441758117</t>
  </si>
  <si>
    <t>W105141753878</t>
  </si>
  <si>
    <t>,W105141751931</t>
  </si>
  <si>
    <t>W105141756224</t>
  </si>
  <si>
    <t>W105141752100</t>
  </si>
  <si>
    <t>,W105141753068</t>
  </si>
  <si>
    <t>W105141750411</t>
  </si>
  <si>
    <t>,W105141757157</t>
  </si>
  <si>
    <t>W105141756802</t>
  </si>
  <si>
    <t>W105141757552</t>
  </si>
  <si>
    <t>W105141751442</t>
  </si>
  <si>
    <t>W105141759386</t>
  </si>
  <si>
    <t>221C6R2002655</t>
  </si>
  <si>
    <t>221C6R2002660</t>
  </si>
  <si>
    <t>Lutron - Switching Module 10D</t>
  </si>
  <si>
    <t>03D07BC8</t>
  </si>
  <si>
    <t>LQSE-4S - 10D</t>
  </si>
  <si>
    <t>03D07BC6</t>
  </si>
  <si>
    <t>,03D07BCA</t>
  </si>
  <si>
    <t>03D07BC2</t>
  </si>
  <si>
    <t>03D07BBD</t>
  </si>
  <si>
    <t>03D07BC1</t>
  </si>
  <si>
    <t>03D07BBC</t>
  </si>
  <si>
    <t>03D07BC9</t>
  </si>
  <si>
    <t>03D07BC5</t>
  </si>
  <si>
    <t>03D07BC4</t>
  </si>
  <si>
    <t>03D07BCB</t>
  </si>
  <si>
    <t>03D07BC7</t>
  </si>
  <si>
    <t>03D07C7B</t>
  </si>
  <si>
    <t>03D07C79</t>
  </si>
  <si>
    <t>MCB Channel - 1Mtr</t>
  </si>
  <si>
    <t>Grey channel 75 * 75 S/S</t>
  </si>
  <si>
    <t>1"</t>
  </si>
  <si>
    <t>Screw - 100 Nos.</t>
  </si>
  <si>
    <t>6A MCB - Legrand -50 Nos.</t>
  </si>
  <si>
    <t>16A MCB - Legrand - 10 Nos.</t>
  </si>
  <si>
    <t>40A DP MCB - Legrand</t>
  </si>
  <si>
    <t>DP MCB 40A DP</t>
  </si>
  <si>
    <t>Neutral Bar 12way - 6 Nos.</t>
  </si>
  <si>
    <t>Cool Master (Net Module)</t>
  </si>
  <si>
    <t>283B96005CFB</t>
  </si>
  <si>
    <t>Cool Net - CMNDK0S0000R</t>
  </si>
  <si>
    <t>2AAA3E</t>
  </si>
  <si>
    <t>2AA9AA</t>
  </si>
  <si>
    <t>2A826B</t>
  </si>
  <si>
    <t>2A8390</t>
  </si>
  <si>
    <t>2A7F02</t>
  </si>
  <si>
    <t>G61802800</t>
  </si>
  <si>
    <t>299B98/A99B98:88014312adaptor</t>
  </si>
  <si>
    <t>TRM20 ZW 500</t>
  </si>
  <si>
    <t>ZWMG600241</t>
  </si>
  <si>
    <t>Mr. Srithar</t>
  </si>
  <si>
    <t>IR No.059</t>
  </si>
  <si>
    <t>17.9.2019</t>
  </si>
  <si>
    <t>IR No.105</t>
  </si>
  <si>
    <t>18.1.2020</t>
  </si>
  <si>
    <t>IR No.191</t>
  </si>
  <si>
    <t>10.4.2021</t>
  </si>
  <si>
    <t>IR No.505</t>
  </si>
  <si>
    <t>25.6.2021</t>
  </si>
  <si>
    <t>Client meeting with final material list</t>
  </si>
  <si>
    <t>14.4.2022</t>
  </si>
  <si>
    <t>SR No.580</t>
  </si>
  <si>
    <t>installation charges</t>
  </si>
  <si>
    <t>Verandha</t>
  </si>
  <si>
    <t>Bed Room Back side</t>
  </si>
  <si>
    <t>Kitchen Right side</t>
  </si>
  <si>
    <t>Kitchen Back Side</t>
  </si>
  <si>
    <t>Y1H2S2CDSC8H</t>
  </si>
  <si>
    <t>6US11BD45D6E6</t>
  </si>
  <si>
    <t>s</t>
  </si>
  <si>
    <t>221C6R2000436</t>
  </si>
  <si>
    <t>221CR6R2000440</t>
  </si>
  <si>
    <t>2211CSR2000434</t>
  </si>
  <si>
    <t>221CSR2000435</t>
  </si>
  <si>
    <t>221CSR2000439</t>
  </si>
  <si>
    <t>Courtyard</t>
  </si>
  <si>
    <t>Master Bed Room</t>
  </si>
  <si>
    <t xml:space="preserve">Bed Room </t>
  </si>
  <si>
    <t>Guest Bed Room</t>
  </si>
  <si>
    <t>Power Room</t>
  </si>
  <si>
    <t>FF Bed Room 3</t>
  </si>
  <si>
    <t>FF Bed Room 4</t>
  </si>
  <si>
    <t>FF Bed Room 5</t>
  </si>
  <si>
    <t>8.2.20228.10.2022</t>
  </si>
  <si>
    <t>Q08968957</t>
  </si>
  <si>
    <t>G55680967</t>
  </si>
  <si>
    <t>Q09107394</t>
  </si>
  <si>
    <t>Arun whatsapp dt.28.8.2021</t>
  </si>
  <si>
    <t>M-011-302098-A</t>
  </si>
  <si>
    <t>M-011-302097-A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</si>
  <si>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</si>
  <si>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M-011-302100-A</t>
  </si>
  <si>
    <t>M-011-302099-A</t>
  </si>
  <si>
    <t>M-011-302084-A</t>
  </si>
  <si>
    <t>Amplifier - PA62 Urban Classic</t>
  </si>
  <si>
    <t>IEAST Multi Room Audio Stremer - Domogenie</t>
  </si>
  <si>
    <t>226C6619EG</t>
  </si>
  <si>
    <t>226C619FE</t>
  </si>
  <si>
    <t>Cat 6 Cable - 610 Nos</t>
  </si>
  <si>
    <t>14.2.2019</t>
  </si>
  <si>
    <t>6 Core Shielded Cable-180 Nos.</t>
  </si>
  <si>
    <t>Cat 6 Cable</t>
  </si>
  <si>
    <t>305 Mtrs</t>
  </si>
  <si>
    <t>4.1.2020</t>
  </si>
  <si>
    <t>100 mtr</t>
  </si>
  <si>
    <t xml:space="preserve">Cat 6 Cable </t>
  </si>
  <si>
    <t>305 mtr</t>
  </si>
  <si>
    <t>Mr.Madan Sankar</t>
  </si>
  <si>
    <t>Back Right side</t>
  </si>
  <si>
    <t>Dining Right Back side</t>
  </si>
  <si>
    <t>Right Kitchenn Back side</t>
  </si>
  <si>
    <t>Right Master Bed Room</t>
  </si>
  <si>
    <t>Front Master Bed Room</t>
  </si>
  <si>
    <t>FF Balcoony</t>
  </si>
  <si>
    <t>GF Living</t>
  </si>
  <si>
    <t>FF Family Lounge</t>
  </si>
  <si>
    <t>HC</t>
  </si>
  <si>
    <t>Proposal BOM</t>
  </si>
  <si>
    <t>Added/Removed</t>
  </si>
  <si>
    <t>2 MP IP Bullet Camera</t>
  </si>
  <si>
    <t>Court Yard</t>
  </si>
  <si>
    <t>Provisioned</t>
  </si>
  <si>
    <t>Additional camera point 1</t>
  </si>
  <si>
    <t>Servant Room</t>
  </si>
  <si>
    <t>Additional Camera Point2</t>
  </si>
  <si>
    <t>Gents changing room backside</t>
  </si>
  <si>
    <t xml:space="preserve">Customer / Electrician </t>
  </si>
  <si>
    <t xml:space="preserve">Drawings </t>
  </si>
  <si>
    <t xml:space="preserve">Revised Drawings </t>
  </si>
  <si>
    <t xml:space="preserve">BOM </t>
  </si>
  <si>
    <t xml:space="preserve">Additional BOM </t>
  </si>
  <si>
    <t xml:space="preserve">Instructions </t>
  </si>
  <si>
    <t>Gate Motorisation, Curtain Motors, WIFI, VDP, Basic Motion Sensor, TV Points, IR cable, Intercom, Speakers</t>
  </si>
  <si>
    <t>Site Visits / Works Done</t>
  </si>
  <si>
    <t>1,2,3,4,5,6,7,8,9,10,11,12</t>
  </si>
  <si>
    <t>Photos of Update and also reworkings/things to be done</t>
  </si>
  <si>
    <t xml:space="preserve">Anticipated Next Visit </t>
  </si>
  <si>
    <t xml:space="preserve">Works to be Done before Next Visit </t>
  </si>
  <si>
    <t xml:space="preserve">Payment Required </t>
  </si>
  <si>
    <t xml:space="preserve">Payment Required Schedule </t>
  </si>
  <si>
    <t>DC</t>
  </si>
  <si>
    <t xml:space="preserve">Handover </t>
  </si>
  <si>
    <t>Passwords, IP Address Etc</t>
  </si>
  <si>
    <t>INKA Side</t>
  </si>
  <si>
    <t xml:space="preserve">Client </t>
  </si>
  <si>
    <t xml:space="preserve">Name and Contact Details </t>
  </si>
  <si>
    <t xml:space="preserve">Electrician </t>
  </si>
  <si>
    <t xml:space="preserve">Supervisor </t>
  </si>
  <si>
    <t xml:space="preserve">Each Revsions can be in a specific colour </t>
  </si>
  <si>
    <t>UPS Provision, Stabiliser, Gate Motorisation, Curtain Motors, WIFI, VDP, Basic Motion Sensor, TV Points, IR cable, Intercom, Speakers</t>
  </si>
  <si>
    <t>Direct Power for HC2, POE Switch, 3 Module Box for Camera etc..</t>
  </si>
  <si>
    <t>Site Visits / Service Report</t>
  </si>
  <si>
    <t xml:space="preserve">Piping Done </t>
  </si>
  <si>
    <t xml:space="preserve">Electrician Cabling Done </t>
  </si>
  <si>
    <t xml:space="preserve">Cable Continuity &amp; Marking Done </t>
  </si>
  <si>
    <t>DC Details</t>
  </si>
  <si>
    <t xml:space="preserve">% of Work Done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</si>
</sst>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m/d/yyyy"/>
    <numFmt numFmtId="166" formatCode="m/yyyy"/>
    <numFmt numFmtId="167" formatCode="mm/dd/yyyy"/>
    <numFmt numFmtId="168" formatCode="yyyy-mm"/>
    <numFmt numFmtId="169" formatCode="d/mmm yyyy"/>
  </numFmts>
  <fonts count="128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color rgb="FF242729"/>
      <name val="Consolas"/>
    </font>
    <font>
      <u/>
      <sz val="11.0"/>
      <color rgb="FF333333"/>
      <name val="Salesiq-font"/>
    </font>
    <font>
      <color rgb="FF000000"/>
      <name val="Arial"/>
      <scheme val="minor"/>
    </font>
    <font>
      <u/>
      <color rgb="FF0000FF"/>
    </font>
    <font>
      <u/>
      <color rgb="FF0000FF"/>
    </font>
    <font>
      <b/>
      <color rgb="FF0000FF"/>
      <name val="Arial"/>
      <scheme val="minor"/>
    </font>
    <font>
      <b/>
      <color rgb="FFFF00FF"/>
      <name val="Arial"/>
      <scheme val="minor"/>
    </font>
    <font>
      <color rgb="FFFF00FF"/>
      <name val="Arial"/>
      <scheme val="minor"/>
    </font>
    <font>
      <u/>
      <color rgb="FF1155CC"/>
    </font>
    <font>
      <u/>
      <color rgb="FF1155CC"/>
    </font>
    <font>
      <u/>
      <color rgb="FF0000FF"/>
    </font>
    <font>
      <b/>
      <color rgb="FF000000"/>
      <name val="Arial"/>
    </font>
    <font>
      <b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</font>
    <font>
      <color theme="1"/>
      <name val="Roboto"/>
    </font>
    <font>
      <u/>
      <color rgb="FF1155CC"/>
      <name val="Arial"/>
    </font>
    <font>
      <color rgb="FF0000FF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rgb="FF1155CC"/>
    </font>
    <font>
      <u/>
      <color rgb="FF1155CC"/>
      <name val="Arial"/>
    </font>
    <font>
      <b/>
      <strike/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color rgb="FF242729"/>
      <name val="Arial"/>
    </font>
    <font>
      <b/>
      <color rgb="FFFF00FF"/>
      <name val="Arial"/>
    </font>
    <font>
      <b/>
      <color rgb="FF0000FF"/>
      <name val="Arial"/>
    </font>
    <font>
      <color rgb="FFFF00FF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</font>
    <font>
      <b/>
      <color rgb="FF434343"/>
      <name val="Arial"/>
      <scheme val="minor"/>
    </font>
    <font>
      <color rgb="FF242729"/>
      <name val="Arial"/>
    </font>
    <font>
      <color rgb="FF434343"/>
      <name val="Arial"/>
      <scheme val="minor"/>
    </font>
    <font>
      <color rgb="FF666666"/>
      <name val="Arial"/>
      <scheme val="minor"/>
    </font>
    <font>
      <b/>
      <color rgb="FF242729"/>
      <name val="Arial"/>
      <scheme val="minor"/>
    </font>
    <font>
      <u/>
      <color rgb="FF1155CC"/>
      <name val="Arial"/>
      <scheme val="minor"/>
    </font>
    <font>
      <u/>
      <color rgb="FF0000FF"/>
    </font>
    <font>
      <b/>
      <color rgb="FF666666"/>
      <name val="Arial"/>
      <scheme val="minor"/>
    </font>
    <font>
      <sz val="9.0"/>
      <color rgb="FF000000"/>
      <name val="Helvetica"/>
    </font>
    <font>
      <color rgb="FF000000"/>
      <name val="Arial"/>
    </font>
    <font>
      <u/>
      <color rgb="FF0000FF"/>
      <name val="Arial"/>
    </font>
    <font>
      <color rgb="FF000000"/>
      <name val="Calibri"/>
    </font>
    <font>
      <u/>
      <color rgb="FF1155CC"/>
      <name val="Arial"/>
    </font>
    <font>
      <sz val="9.0"/>
      <color rgb="FF333333"/>
      <name val="&quot;Open Sans&quot;"/>
    </font>
    <font>
      <color rgb="FF222222"/>
      <name val="Arial"/>
    </font>
    <font>
      <sz val="11.0"/>
      <color theme="1"/>
      <name val="Calibri"/>
    </font>
    <font>
      <sz val="9.0"/>
      <color rgb="FF2485E8"/>
      <name val="&quot;Open Sans&quot;"/>
    </font>
    <font>
      <color rgb="FF1155CC"/>
      <name val="Arial"/>
    </font>
    <font>
      <u/>
      <color rgb="FF1155CC"/>
      <name val="Arial"/>
    </font>
    <font>
      <sz val="9.0"/>
      <color rgb="FF000000"/>
      <name val="&quot;Open Sans&quot;"/>
    </font>
    <font>
      <sz val="9.0"/>
      <color rgb="FF000000"/>
      <name val="Inherit"/>
    </font>
    <font>
      <b/>
      <sz val="9.0"/>
      <color rgb="FF000000"/>
      <name val="&quot;Open Sans&quot;"/>
    </font>
    <font>
      <sz val="8.0"/>
      <color rgb="FF000000"/>
      <name val="Inherit"/>
    </font>
    <font>
      <sz val="8.0"/>
      <color rgb="FF333333"/>
      <name val="&quot;Open Sans&quot;"/>
    </font>
    <font>
      <sz val="8.0"/>
      <color rgb="FF333333"/>
      <name val="Helvetica"/>
    </font>
    <font>
      <sz val="9.0"/>
      <color theme="1"/>
      <name val="Open Sans"/>
    </font>
    <font>
      <sz val="9.0"/>
      <color theme="1"/>
      <name val="Arial"/>
    </font>
    <font>
      <sz val="9.0"/>
      <color rgb="FF333333"/>
      <name val="Helvetica"/>
    </font>
    <font>
      <sz val="9.0"/>
      <color rgb="FF000000"/>
      <name val="Arial"/>
    </font>
    <font>
      <u/>
      <color rgb="FF0000FF"/>
    </font>
    <font>
      <sz val="8.0"/>
      <color rgb="FF000000"/>
      <name val="Helvetica"/>
    </font>
    <font>
      <color rgb="FF333333"/>
      <name val="Helvetica"/>
    </font>
    <font>
      <b/>
      <sz val="8.0"/>
      <color rgb="FF000000"/>
      <name val="Helvetica"/>
    </font>
    <font>
      <sz val="9.0"/>
      <color theme="1"/>
      <name val="Arial"/>
      <scheme val="minor"/>
    </font>
    <font>
      <sz val="8.0"/>
      <color theme="1"/>
      <name val="Helvetica"/>
    </font>
    <font>
      <sz val="8.0"/>
      <color theme="1"/>
      <name val="Arial"/>
    </font>
    <font>
      <u/>
      <sz val="9.0"/>
      <color rgb="FF333333"/>
      <name val="&quot;Open Sans&quot;"/>
    </font>
    <font>
      <sz val="9.0"/>
      <color theme="1"/>
      <name val="Helvetica"/>
    </font>
    <font>
      <sz val="8.0"/>
      <color rgb="FF333333"/>
      <name val="Arial"/>
      <scheme val="minor"/>
    </font>
    <font>
      <strike/>
      <color rgb="FF222222"/>
      <name val="Arial"/>
    </font>
    <font>
      <sz val="9.0"/>
      <color rgb="FF000000"/>
      <name val="Open Sans"/>
    </font>
    <font>
      <u/>
      <color rgb="FF0000FF"/>
      <name val="Arial"/>
    </font>
    <font>
      <sz val="9.0"/>
      <color rgb="FF000000"/>
      <name val="&quot;docs-Open Sans&quot;"/>
    </font>
    <font>
      <b/>
      <color rgb="FF222222"/>
      <name val="Arial"/>
    </font>
    <font>
      <sz val="9.0"/>
      <color theme="1"/>
      <name val="&quot;Open Sans&quot;"/>
    </font>
    <font>
      <color rgb="FF4A86E8"/>
      <name val="Arial"/>
      <scheme val="minor"/>
    </font>
    <font>
      <sz val="8.0"/>
      <color rgb="FF000000"/>
      <name val="&quot;Open Sans&quot;"/>
    </font>
    <font>
      <sz val="9.0"/>
      <color rgb="FF000000"/>
      <name val="Docs-Helvetica"/>
    </font>
    <font>
      <u/>
      <color rgb="FF1155CC"/>
    </font>
    <font>
      <u/>
      <color rgb="FF0000FF"/>
    </font>
    <font>
      <color rgb="FF000000"/>
      <name val="Roboto"/>
    </font>
    <font>
      <u/>
      <color rgb="FF1155CC"/>
      <name val="Arial"/>
    </font>
    <font>
      <sz val="10.0"/>
      <color theme="1"/>
      <name val="Arial"/>
      <scheme val="minor"/>
    </font>
    <font>
      <sz val="8.0"/>
      <color rgb="FF333333"/>
      <name val="Docs-Helvetica"/>
    </font>
    <font>
      <sz val="11.0"/>
      <color rgb="FF000000"/>
      <name val="Docs-Calibri"/>
    </font>
    <font>
      <b/>
      <sz val="8.0"/>
      <color rgb="FF333333"/>
      <name val="Helvetica"/>
    </font>
    <font>
      <u/>
      <color rgb="FF1155CC"/>
    </font>
    <font>
      <color rgb="FF1155CC"/>
      <name val="Arial"/>
      <scheme val="minor"/>
    </font>
    <font>
      <color rgb="FF222222"/>
      <name val="Verdana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  <scheme val="minor"/>
    </font>
    <font>
      <color rgb="FF000000"/>
      <name val="'Arial'"/>
    </font>
    <font>
      <sz val="10.0"/>
      <color rgb="FF333333"/>
      <name val="Arial"/>
    </font>
    <font>
      <b/>
      <sz val="11.0"/>
      <color theme="1"/>
      <name val="Arial"/>
      <scheme val="minor"/>
    </font>
    <font>
      <sz val="11.0"/>
      <color rgb="FF333333"/>
      <name val="Helvetica"/>
    </font>
    <font>
      <sz val="11.0"/>
      <color theme="1"/>
      <name val="Arial"/>
    </font>
    <font>
      <sz val="11.0"/>
      <color rgb="FF333333"/>
      <name val="Arial"/>
    </font>
    <font>
      <sz val="11.0"/>
      <color rgb="FF000000"/>
      <name val="Arial"/>
    </font>
    <font>
      <sz val="10.0"/>
      <color theme="1"/>
      <name val="Arial"/>
    </font>
    <font>
      <sz val="10.0"/>
      <color rgb="FF333333"/>
      <name val="Helvetica"/>
    </font>
    <font>
      <sz val="10.0"/>
      <color rgb="FF000000"/>
      <name val="Helvetica"/>
    </font>
    <font>
      <b/>
      <sz val="9.0"/>
      <color rgb="FF000000"/>
      <name val="Helvetica"/>
    </font>
    <font>
      <sz val="11.0"/>
      <color rgb="FF000000"/>
      <name val="Calibri"/>
    </font>
    <font>
      <b/>
      <u/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rgb="FF000000"/>
      <name val="'Arial'"/>
    </font>
    <font>
      <b/>
      <u/>
      <color theme="1"/>
      <name val="Arial"/>
      <scheme val="minor"/>
    </font>
    <font>
      <sz val="10.0"/>
      <color rgb="FF222222"/>
      <name val="Arial"/>
      <scheme val="minor"/>
    </font>
    <font>
      <color theme="1"/>
      <name val="Helvetica"/>
    </font>
    <font>
      <sz val="11.0"/>
      <color rgb="FF000000"/>
      <name val="Arial"/>
      <scheme val="minor"/>
    </font>
    <font/>
  </fonts>
  <fills count="1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7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ADADAD"/>
      </bottom>
    </border>
    <border>
      <right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0" fillId="2" fontId="4" numFmtId="0" xfId="0" applyAlignment="1" applyFill="1" applyFont="1">
      <alignment readingOrder="0"/>
    </xf>
    <xf borderId="0" fillId="3" fontId="5" numFmtId="0" xfId="0" applyAlignment="1" applyFill="1" applyFont="1">
      <alignment horizontal="left"/>
    </xf>
    <xf borderId="0" fillId="4" fontId="6" numFmtId="0" xfId="0" applyAlignment="1" applyFill="1" applyFont="1">
      <alignment readingOrder="0"/>
    </xf>
    <xf borderId="0" fillId="0" fontId="7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5" fontId="7" numFmtId="0" xfId="0" applyAlignment="1" applyFill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4" fillId="0" fontId="13" numFmtId="0" xfId="0" applyAlignment="1" applyBorder="1" applyFont="1">
      <alignment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readingOrder="0" shrinkToFit="0" vertical="center" wrapText="1"/>
    </xf>
    <xf borderId="4" fillId="3" fontId="14" numFmtId="0" xfId="0" applyAlignment="1" applyBorder="1" applyFont="1">
      <alignment readingOrder="0" shrinkToFit="0" vertical="center" wrapText="1"/>
    </xf>
    <xf borderId="4" fillId="3" fontId="1" numFmtId="0" xfId="0" applyAlignment="1" applyBorder="1" applyFont="1">
      <alignment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4" fillId="3" fontId="11" numFmtId="0" xfId="0" applyAlignment="1" applyBorder="1" applyFont="1">
      <alignment horizontal="center" readingOrder="0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shrinkToFit="0" vertical="center" wrapText="1"/>
    </xf>
    <xf borderId="4" fillId="3" fontId="15" numFmtId="0" xfId="0" applyAlignment="1" applyBorder="1" applyFont="1">
      <alignment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readingOrder="0"/>
    </xf>
    <xf borderId="4" fillId="3" fontId="1" numFmtId="0" xfId="0" applyAlignment="1" applyBorder="1" applyFont="1">
      <alignment horizontal="left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5" fontId="17" numFmtId="0" xfId="0" applyAlignment="1" applyFont="1">
      <alignment readingOrder="0" shrinkToFit="0" vertical="center" wrapText="1"/>
    </xf>
    <xf borderId="4" fillId="0" fontId="1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 shrinkToFit="0" vertical="center" wrapText="1"/>
    </xf>
    <xf borderId="0" fillId="3" fontId="16" numFmtId="0" xfId="0" applyAlignment="1" applyFont="1">
      <alignment horizontal="left" readingOrder="0"/>
    </xf>
    <xf borderId="0" fillId="3" fontId="16" numFmtId="0" xfId="0" applyAlignment="1" applyFont="1">
      <alignment horizontal="left" readingOrder="0" shrinkToFit="0" wrapText="1"/>
    </xf>
    <xf borderId="4" fillId="3" fontId="1" numFmtId="0" xfId="0" applyAlignment="1" applyBorder="1" applyFont="1">
      <alignment shrinkToFit="0" vertical="center" wrapText="1"/>
    </xf>
    <xf borderId="0" fillId="5" fontId="1" numFmtId="0" xfId="0" applyAlignment="1" applyFont="1">
      <alignment readingOrder="0" shrinkToFit="0" vertical="center" wrapText="1"/>
    </xf>
    <xf borderId="4" fillId="5" fontId="1" numFmtId="0" xfId="0" applyAlignment="1" applyBorder="1" applyFont="1">
      <alignment readingOrder="0" shrinkToFit="0" vertical="center" wrapText="1"/>
    </xf>
    <xf borderId="4" fillId="3" fontId="1" numFmtId="0" xfId="0" applyAlignment="1" applyBorder="1" applyFont="1">
      <alignment shrinkToFit="0" vertical="center" wrapText="1"/>
    </xf>
    <xf borderId="4" fillId="5" fontId="4" numFmtId="0" xfId="0" applyAlignment="1" applyBorder="1" applyFont="1">
      <alignment readingOrder="0" shrinkToFit="0" vertical="center" wrapText="1"/>
    </xf>
    <xf borderId="0" fillId="3" fontId="1" numFmtId="0" xfId="0" applyAlignment="1" applyFont="1">
      <alignment horizontal="left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4" fillId="5" fontId="18" numFmtId="0" xfId="0" applyAlignment="1" applyBorder="1" applyFont="1">
      <alignment shrinkToFit="0" wrapText="1"/>
    </xf>
    <xf borderId="4" fillId="3" fontId="18" numFmtId="0" xfId="0" applyAlignment="1" applyBorder="1" applyFont="1">
      <alignment horizontal="center" readingOrder="0" shrinkToFit="0" wrapText="1"/>
    </xf>
    <xf borderId="4" fillId="3" fontId="19" numFmtId="0" xfId="0" applyAlignment="1" applyBorder="1" applyFont="1">
      <alignment shrinkToFit="0" wrapText="1"/>
    </xf>
    <xf borderId="4" fillId="3" fontId="19" numFmtId="0" xfId="0" applyAlignment="1" applyBorder="1" applyFont="1">
      <alignment readingOrder="0"/>
    </xf>
    <xf borderId="4" fillId="3" fontId="20" numFmtId="0" xfId="0" applyAlignment="1" applyBorder="1" applyFont="1">
      <alignment readingOrder="0"/>
    </xf>
    <xf borderId="4" fillId="3" fontId="19" numFmtId="0" xfId="0" applyBorder="1" applyFont="1"/>
    <xf borderId="0" fillId="3" fontId="19" numFmtId="0" xfId="0" applyFont="1"/>
    <xf borderId="0" fillId="3" fontId="19" numFmtId="0" xfId="0" applyFont="1"/>
    <xf borderId="4" fillId="5" fontId="17" numFmtId="0" xfId="0" applyAlignment="1" applyBorder="1" applyFont="1">
      <alignment readingOrder="0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shrinkToFit="0" vertical="center" wrapText="1"/>
    </xf>
    <xf borderId="0" fillId="3" fontId="1" numFmtId="0" xfId="0" applyAlignment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21" numFmtId="0" xfId="0" applyAlignment="1" applyBorder="1" applyFont="1">
      <alignment readingOrder="0" shrinkToFit="0" vertical="center" wrapText="1"/>
    </xf>
    <xf borderId="4" fillId="0" fontId="2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9" numFmtId="0" xfId="0" applyAlignment="1" applyBorder="1" applyFont="1">
      <alignment readingOrder="0" shrinkToFit="0" wrapText="1"/>
    </xf>
    <xf borderId="5" fillId="0" fontId="19" numFmtId="0" xfId="0" applyAlignment="1" applyBorder="1" applyFont="1">
      <alignment horizontal="center" shrinkToFit="0" wrapText="1"/>
    </xf>
    <xf borderId="5" fillId="0" fontId="19" numFmtId="0" xfId="0" applyAlignment="1" applyBorder="1" applyFont="1">
      <alignment shrinkToFit="0" wrapText="1"/>
    </xf>
    <xf borderId="5" fillId="0" fontId="23" numFmtId="0" xfId="0" applyAlignment="1" applyBorder="1" applyFont="1">
      <alignment shrinkToFit="0" wrapText="1"/>
    </xf>
    <xf borderId="5" fillId="0" fontId="19" numFmtId="0" xfId="0" applyBorder="1" applyFont="1"/>
    <xf borderId="0" fillId="0" fontId="19" numFmtId="0" xfId="0" applyFont="1"/>
    <xf borderId="4" fillId="0" fontId="1" numFmtId="0" xfId="0" applyAlignment="1" applyBorder="1" applyFont="1">
      <alignment readingOrder="0"/>
    </xf>
    <xf borderId="5" fillId="0" fontId="18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readingOrder="0" shrinkToFit="0" vertical="center" wrapText="1"/>
    </xf>
    <xf borderId="4" fillId="0" fontId="24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24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0" fillId="5" fontId="7" numFmtId="0" xfId="0" applyAlignment="1" applyFont="1">
      <alignment readingOrder="0"/>
    </xf>
    <xf borderId="4" fillId="0" fontId="25" numFmtId="0" xfId="0" applyAlignment="1" applyBorder="1" applyFont="1">
      <alignment readingOrder="0" shrinkToFit="0" vertical="center" wrapText="1"/>
    </xf>
    <xf borderId="0" fillId="3" fontId="26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6" fontId="1" numFmtId="0" xfId="0" applyAlignment="1" applyFill="1" applyFont="1">
      <alignment readingOrder="0" shrinkToFit="0" vertical="center" wrapText="1"/>
    </xf>
    <xf borderId="0" fillId="3" fontId="19" numFmtId="0" xfId="0" applyAlignment="1" applyFont="1">
      <alignment shrinkToFit="0" wrapText="1"/>
    </xf>
    <xf borderId="0" fillId="3" fontId="18" numFmtId="0" xfId="0" applyAlignment="1" applyFont="1">
      <alignment horizontal="center" shrinkToFit="0" wrapText="1"/>
    </xf>
    <xf borderId="0" fillId="3" fontId="19" numFmtId="0" xfId="0" applyAlignment="1" applyFont="1">
      <alignment shrinkToFit="0" wrapText="1"/>
    </xf>
    <xf borderId="0" fillId="3" fontId="28" numFmtId="0" xfId="0" applyAlignment="1" applyFont="1">
      <alignment shrinkToFit="0" wrapText="1"/>
    </xf>
    <xf borderId="0" fillId="3" fontId="4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30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32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5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33" numFmtId="0" xfId="0" applyAlignment="1" applyFont="1">
      <alignment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0" fontId="34" numFmtId="0" xfId="0" applyAlignment="1" applyFont="1">
      <alignment readingOrder="0" shrinkToFit="0" vertical="center" wrapText="1"/>
    </xf>
    <xf borderId="0" fillId="0" fontId="35" numFmtId="0" xfId="0" applyAlignment="1" applyFont="1">
      <alignment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5" fontId="19" numFmtId="0" xfId="0" applyAlignment="1" applyFont="1">
      <alignment shrinkToFit="0" vertical="center" wrapText="1"/>
    </xf>
    <xf borderId="0" fillId="0" fontId="19" numFmtId="0" xfId="0" applyAlignment="1" applyFont="1">
      <alignment horizontal="left" shrinkToFit="0" vertical="center" wrapText="1"/>
    </xf>
    <xf borderId="6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0" fillId="0" fontId="37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0" fillId="0" fontId="39" numFmtId="0" xfId="0" applyAlignment="1" applyFont="1">
      <alignment horizontal="center" shrinkToFit="0" vertical="center" wrapText="1"/>
    </xf>
    <xf borderId="0" fillId="0" fontId="22" numFmtId="0" xfId="0" applyAlignment="1" applyFont="1">
      <alignment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40" numFmtId="0" xfId="0" applyAlignment="1" applyFont="1">
      <alignment readingOrder="0" shrinkToFit="0" vertical="center" wrapText="1"/>
    </xf>
    <xf borderId="0" fillId="5" fontId="19" numFmtId="0" xfId="0" applyAlignment="1" applyFont="1">
      <alignment readingOrder="0" shrinkToFit="0" wrapText="1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shrinkToFit="0" wrapText="1"/>
    </xf>
    <xf borderId="0" fillId="0" fontId="41" numFmtId="0" xfId="0" applyAlignment="1" applyFont="1">
      <alignment shrinkToFit="0" wrapText="1"/>
    </xf>
    <xf borderId="0" fillId="0" fontId="19" numFmtId="0" xfId="0" applyAlignment="1" applyFont="1">
      <alignment readingOrder="0" shrinkToFit="0" wrapText="1"/>
    </xf>
    <xf borderId="7" fillId="0" fontId="19" numFmtId="0" xfId="0" applyBorder="1" applyFont="1"/>
    <xf borderId="6" fillId="0" fontId="19" numFmtId="0" xfId="0" applyBorder="1" applyFont="1"/>
    <xf borderId="0" fillId="0" fontId="38" numFmtId="0" xfId="0" applyAlignment="1" applyFont="1">
      <alignment horizontal="left" shrinkToFit="0" wrapText="1"/>
    </xf>
    <xf borderId="0" fillId="0" fontId="39" numFmtId="0" xfId="0" applyAlignment="1" applyFont="1">
      <alignment horizontal="center" shrinkToFit="0" wrapText="1"/>
    </xf>
    <xf borderId="0" fillId="0" fontId="38" numFmtId="0" xfId="0" applyAlignment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0" fillId="0" fontId="19" numFmtId="0" xfId="0" applyAlignment="1" applyFont="1">
      <alignment horizontal="left" readingOrder="0"/>
    </xf>
    <xf borderId="0" fillId="5" fontId="18" numFmtId="0" xfId="0" applyAlignment="1" applyFont="1">
      <alignment readingOrder="0" shrinkToFit="0" wrapText="1"/>
    </xf>
    <xf borderId="0" fillId="0" fontId="42" numFmtId="0" xfId="0" applyAlignment="1" applyFont="1">
      <alignment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0" fontId="37" numFmtId="0" xfId="0" applyAlignment="1" applyFont="1">
      <alignment horizontal="center" shrinkToFit="0" wrapText="1"/>
    </xf>
    <xf borderId="0" fillId="3" fontId="19" numFmtId="0" xfId="0" applyAlignment="1" applyFont="1">
      <alignment horizontal="center" shrinkToFit="0" wrapText="1"/>
    </xf>
    <xf borderId="0" fillId="3" fontId="19" numFmtId="0" xfId="0" applyAlignment="1" applyFont="1">
      <alignment horizontal="left" readingOrder="0" shrinkToFit="0" wrapText="1"/>
    </xf>
    <xf borderId="0" fillId="3" fontId="38" numFmtId="0" xfId="0" applyAlignment="1" applyFont="1">
      <alignment horizontal="center" shrinkToFit="0" wrapText="1"/>
    </xf>
    <xf borderId="0" fillId="3" fontId="1" numFmtId="0" xfId="0" applyAlignment="1" applyFont="1">
      <alignment horizontal="center" readingOrder="0" shrinkToFit="0" vertical="center" wrapText="1"/>
    </xf>
    <xf borderId="0" fillId="3" fontId="43" numFmtId="0" xfId="0" applyAlignment="1" applyFont="1">
      <alignment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3" fontId="19" numFmtId="0" xfId="0" applyAlignment="1" applyFont="1">
      <alignment readingOrder="0" shrinkToFit="0" wrapText="1"/>
    </xf>
    <xf borderId="0" fillId="0" fontId="44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horizontal="center" readingOrder="0" shrinkToFit="0" wrapText="1"/>
    </xf>
    <xf borderId="0" fillId="3" fontId="46" numFmtId="0" xfId="0" applyAlignment="1" applyFont="1">
      <alignment horizontal="left" readingOrder="0" shrinkToFit="0" vertical="center" wrapText="1"/>
    </xf>
    <xf borderId="0" fillId="3" fontId="47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5" fontId="48" numFmtId="0" xfId="0" applyAlignment="1" applyFont="1">
      <alignment readingOrder="0" shrinkToFit="0" vertical="center" wrapText="1"/>
    </xf>
    <xf borderId="0" fillId="6" fontId="49" numFmtId="0" xfId="0" applyAlignment="1" applyFon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readingOrder="0"/>
    </xf>
    <xf borderId="0" fillId="3" fontId="50" numFmtId="0" xfId="0" applyAlignment="1" applyFont="1">
      <alignment readingOrder="0" shrinkToFit="0" vertical="center" wrapText="1"/>
    </xf>
    <xf borderId="0" fillId="0" fontId="51" numFmtId="0" xfId="0" applyAlignment="1" applyFont="1">
      <alignment horizontal="center" readingOrder="0" shrinkToFit="0" vertical="center" wrapText="1"/>
    </xf>
    <xf borderId="0" fillId="3" fontId="19" numFmtId="0" xfId="0" applyAlignment="1" applyFont="1">
      <alignment readingOrder="0"/>
    </xf>
    <xf borderId="0" fillId="5" fontId="52" numFmtId="0" xfId="0" applyAlignment="1" applyFont="1">
      <alignment horizontal="left" readingOrder="0"/>
    </xf>
    <xf borderId="0" fillId="3" fontId="11" numFmtId="0" xfId="0" applyAlignment="1" applyFont="1">
      <alignment horizontal="center" shrinkToFit="0" vertical="center" wrapText="1"/>
    </xf>
    <xf borderId="0" fillId="5" fontId="19" numFmtId="0" xfId="0" applyAlignment="1" applyFont="1">
      <alignment vertical="bottom"/>
    </xf>
    <xf borderId="0" fillId="3" fontId="53" numFmtId="0" xfId="0" applyAlignment="1" applyFont="1">
      <alignment horizontal="left" readingOrder="0"/>
    </xf>
    <xf borderId="7" fillId="3" fontId="1" numFmtId="0" xfId="0" applyAlignment="1" applyBorder="1" applyFont="1">
      <alignment readingOrder="0" shrinkToFit="0" vertical="center" wrapText="1"/>
    </xf>
    <xf borderId="8" fillId="3" fontId="1" numFmtId="0" xfId="0" applyAlignment="1" applyBorder="1" applyFont="1">
      <alignment readingOrder="0" shrinkToFit="0" vertical="center" wrapText="1"/>
    </xf>
    <xf borderId="8" fillId="3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3" fontId="53" numFmtId="0" xfId="0" applyAlignment="1" applyFont="1">
      <alignment horizontal="left" readingOrder="0" shrinkToFit="0" wrapText="1"/>
    </xf>
    <xf borderId="0" fillId="5" fontId="19" numFmtId="0" xfId="0" applyAlignment="1" applyFont="1">
      <alignment shrinkToFit="0" wrapText="1"/>
    </xf>
    <xf borderId="0" fillId="5" fontId="18" numFmtId="0" xfId="0" applyAlignment="1" applyFont="1">
      <alignment shrinkToFit="0" wrapText="1"/>
    </xf>
    <xf borderId="0" fillId="3" fontId="18" numFmtId="0" xfId="0" applyAlignment="1" applyFont="1">
      <alignment horizontal="center" shrinkToFit="0" wrapText="1"/>
    </xf>
    <xf borderId="0" fillId="3" fontId="54" numFmtId="0" xfId="0" applyAlignment="1" applyFont="1">
      <alignment readingOrder="0"/>
    </xf>
    <xf borderId="0" fillId="5" fontId="18" numFmtId="0" xfId="0" applyAlignment="1" applyFont="1">
      <alignment shrinkToFit="0" wrapText="1"/>
    </xf>
    <xf borderId="0" fillId="0" fontId="10" numFmtId="0" xfId="0" applyAlignment="1" applyFont="1">
      <alignment shrinkToFit="0" vertical="center" wrapText="1"/>
    </xf>
    <xf borderId="0" fillId="3" fontId="55" numFmtId="0" xfId="0" applyAlignment="1" applyFont="1">
      <alignment horizontal="left" readingOrder="0"/>
    </xf>
    <xf borderId="4" fillId="5" fontId="18" numFmtId="0" xfId="0" applyAlignment="1" applyBorder="1" applyFont="1">
      <alignment shrinkToFit="0" wrapText="1"/>
    </xf>
    <xf borderId="4" fillId="3" fontId="18" numFmtId="0" xfId="0" applyAlignment="1" applyBorder="1" applyFont="1">
      <alignment horizontal="center" shrinkToFit="0" wrapText="1"/>
    </xf>
    <xf borderId="4" fillId="3" fontId="19" numFmtId="0" xfId="0" applyAlignment="1" applyBorder="1" applyFont="1">
      <alignment shrinkToFit="0" wrapText="1"/>
    </xf>
    <xf borderId="4" fillId="3" fontId="56" numFmtId="0" xfId="0" applyAlignment="1" applyBorder="1" applyFont="1">
      <alignment shrinkToFit="0" wrapText="1"/>
    </xf>
    <xf borderId="4" fillId="3" fontId="19" numFmtId="0" xfId="0" applyBorder="1" applyFont="1"/>
    <xf borderId="0" fillId="3" fontId="57" numFmtId="0" xfId="0" applyAlignment="1" applyFont="1">
      <alignment horizontal="left" readingOrder="0"/>
    </xf>
    <xf borderId="1" fillId="7" fontId="4" numFmtId="0" xfId="0" applyAlignment="1" applyBorder="1" applyFill="1" applyFont="1">
      <alignment readingOrder="0"/>
    </xf>
    <xf borderId="6" fillId="7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3" fontId="58" numFmtId="0" xfId="0" applyAlignment="1" applyFont="1">
      <alignment readingOrder="0"/>
    </xf>
    <xf borderId="6" fillId="7" fontId="4" numFmtId="0" xfId="0" applyAlignment="1" applyBorder="1" applyFont="1">
      <alignment readingOrder="0"/>
    </xf>
    <xf borderId="0" fillId="7" fontId="4" numFmtId="0" xfId="0" applyAlignment="1" applyFont="1">
      <alignment readingOrder="0"/>
    </xf>
    <xf borderId="7" fillId="7" fontId="4" numFmtId="0" xfId="0" applyAlignment="1" applyBorder="1" applyFont="1">
      <alignment readingOrder="0"/>
    </xf>
    <xf borderId="0" fillId="3" fontId="57" numFmtId="0" xfId="0" applyAlignment="1" applyFont="1">
      <alignment horizontal="left"/>
    </xf>
    <xf borderId="1" fillId="0" fontId="4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7" fillId="3" fontId="4" numFmtId="0" xfId="0" applyAlignment="1" applyBorder="1" applyFont="1">
      <alignment horizontal="right" readingOrder="0"/>
    </xf>
    <xf borderId="1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9" fillId="0" fontId="1" numFmtId="0" xfId="0" applyBorder="1" applyFont="1"/>
    <xf borderId="0" fillId="0" fontId="1" numFmtId="0" xfId="0" applyAlignment="1" applyFont="1">
      <alignment horizontal="left" readingOrder="0"/>
    </xf>
    <xf borderId="0" fillId="0" fontId="59" numFmtId="0" xfId="0" applyAlignment="1" applyFont="1">
      <alignment horizontal="left" readingOrder="0" vertical="bottom"/>
    </xf>
    <xf borderId="0" fillId="0" fontId="60" numFmtId="0" xfId="0" applyAlignment="1" applyFont="1">
      <alignment horizontal="left" readingOrder="0"/>
    </xf>
    <xf borderId="0" fillId="3" fontId="61" numFmtId="0" xfId="0" applyAlignment="1" applyFont="1">
      <alignment readingOrder="0"/>
    </xf>
    <xf borderId="0" fillId="3" fontId="1" numFmtId="0" xfId="0" applyFont="1"/>
    <xf borderId="9" fillId="3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59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/>
    </xf>
    <xf borderId="3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1" numFmtId="0" xfId="0" applyBorder="1" applyFont="1"/>
    <xf borderId="10" fillId="0" fontId="1" numFmtId="0" xfId="0" applyAlignment="1" applyBorder="1" applyFont="1">
      <alignment horizontal="left"/>
    </xf>
    <xf borderId="0" fillId="3" fontId="62" numFmtId="0" xfId="0" applyAlignment="1" applyFont="1">
      <alignment readingOrder="0"/>
    </xf>
    <xf borderId="0" fillId="3" fontId="63" numFmtId="0" xfId="0" applyAlignment="1" applyFont="1">
      <alignment readingOrder="0"/>
    </xf>
    <xf borderId="12" fillId="3" fontId="64" numFmtId="4" xfId="0" applyAlignment="1" applyBorder="1" applyFont="1" applyNumberFormat="1">
      <alignment horizontal="right" readingOrder="0" shrinkToFit="0" vertical="top" wrapText="1"/>
    </xf>
    <xf borderId="0" fillId="3" fontId="63" numFmtId="4" xfId="0" applyAlignment="1" applyFont="1" applyNumberFormat="1">
      <alignment horizontal="right" readingOrder="0"/>
    </xf>
    <xf borderId="12" fillId="3" fontId="64" numFmtId="0" xfId="0" applyAlignment="1" applyBorder="1" applyFont="1">
      <alignment readingOrder="0" shrinkToFit="0" vertical="top" wrapText="1"/>
    </xf>
    <xf borderId="12" fillId="3" fontId="64" numFmtId="0" xfId="0" applyAlignment="1" applyBorder="1" applyFont="1">
      <alignment shrinkToFit="0" vertical="top" wrapText="1"/>
    </xf>
    <xf borderId="12" fillId="3" fontId="64" numFmtId="0" xfId="0" applyAlignment="1" applyBorder="1" applyFont="1">
      <alignment horizontal="right" shrinkToFit="0" vertical="top" wrapText="1"/>
    </xf>
    <xf borderId="12" fillId="3" fontId="64" numFmtId="2" xfId="0" applyAlignment="1" applyBorder="1" applyFont="1" applyNumberFormat="1">
      <alignment horizontal="right" readingOrder="0" shrinkToFit="0" vertical="top" wrapText="1"/>
    </xf>
    <xf borderId="0" fillId="3" fontId="57" numFmtId="0" xfId="0" applyFont="1"/>
    <xf borderId="0" fillId="3" fontId="65" numFmtId="0" xfId="0" applyAlignment="1" applyFont="1">
      <alignment readingOrder="0"/>
    </xf>
    <xf borderId="12" fillId="3" fontId="66" numFmtId="0" xfId="0" applyAlignment="1" applyBorder="1" applyFont="1">
      <alignment readingOrder="0" shrinkToFit="0" vertical="top" wrapText="1"/>
    </xf>
    <xf borderId="0" fillId="0" fontId="1" numFmtId="4" xfId="0" applyAlignment="1" applyFont="1" applyNumberFormat="1">
      <alignment readingOrder="0"/>
    </xf>
    <xf borderId="0" fillId="3" fontId="63" numFmtId="0" xfId="0" applyAlignment="1" applyFont="1">
      <alignment horizontal="right" readingOrder="0"/>
    </xf>
    <xf borderId="0" fillId="3" fontId="67" numFmtId="0" xfId="0" applyAlignment="1" applyFont="1">
      <alignment readingOrder="0"/>
    </xf>
    <xf borderId="0" fillId="3" fontId="64" numFmtId="0" xfId="0" applyAlignment="1" applyFont="1">
      <alignment readingOrder="0" shrinkToFit="0" vertical="top" wrapText="1"/>
    </xf>
    <xf borderId="0" fillId="3" fontId="64" numFmtId="0" xfId="0" applyAlignment="1" applyFont="1">
      <alignment shrinkToFit="0" vertical="top" wrapText="1"/>
    </xf>
    <xf borderId="0" fillId="3" fontId="64" numFmtId="4" xfId="0" applyAlignment="1" applyFont="1" applyNumberFormat="1">
      <alignment horizontal="right" readingOrder="0" shrinkToFit="0" vertical="top" wrapText="1"/>
    </xf>
    <xf borderId="0" fillId="3" fontId="64" numFmtId="0" xfId="0" applyAlignment="1" applyFont="1">
      <alignment horizontal="right" shrinkToFit="0" vertical="top" wrapText="1"/>
    </xf>
    <xf borderId="0" fillId="3" fontId="63" numFmtId="2" xfId="0" applyAlignment="1" applyFont="1" applyNumberFormat="1">
      <alignment horizontal="right" readingOrder="0"/>
    </xf>
    <xf borderId="0" fillId="0" fontId="19" numFmtId="0" xfId="0" applyAlignment="1" applyFont="1">
      <alignment vertical="bottom"/>
    </xf>
    <xf borderId="0" fillId="3" fontId="19" numFmtId="0" xfId="0" applyAlignment="1" applyFont="1">
      <alignment vertical="bottom"/>
    </xf>
    <xf borderId="0" fillId="3" fontId="52" numFmtId="0" xfId="0" applyAlignment="1" applyFont="1">
      <alignment readingOrder="0" shrinkToFit="0" wrapText="1"/>
    </xf>
    <xf borderId="0" fillId="3" fontId="68" numFmtId="0" xfId="0" applyAlignment="1" applyFont="1">
      <alignment readingOrder="0" shrinkToFit="0" wrapText="1"/>
    </xf>
    <xf borderId="0" fillId="3" fontId="69" numFmtId="0" xfId="0" applyAlignment="1" applyFont="1">
      <alignment vertical="bottom"/>
    </xf>
    <xf borderId="0" fillId="3" fontId="69" numFmtId="4" xfId="0" applyAlignment="1" applyFont="1" applyNumberFormat="1">
      <alignment horizontal="right" vertical="bottom"/>
    </xf>
    <xf borderId="0" fillId="3" fontId="70" numFmtId="4" xfId="0" applyAlignment="1" applyFont="1" applyNumberFormat="1">
      <alignment horizontal="right" shrinkToFit="0" vertical="top" wrapText="1"/>
    </xf>
    <xf borderId="0" fillId="3" fontId="19" numFmtId="0" xfId="0" applyAlignment="1" applyFont="1">
      <alignment vertical="top"/>
    </xf>
    <xf borderId="0" fillId="0" fontId="19" numFmtId="165" xfId="0" applyAlignment="1" applyFont="1" applyNumberFormat="1">
      <alignment readingOrder="0" vertical="bottom"/>
    </xf>
    <xf borderId="0" fillId="0" fontId="19" numFmtId="0" xfId="0" applyAlignment="1" applyFont="1">
      <alignment readingOrder="0" vertical="bottom"/>
    </xf>
    <xf borderId="0" fillId="3" fontId="52" numFmtId="0" xfId="0" applyAlignment="1" applyFont="1">
      <alignment readingOrder="0"/>
    </xf>
    <xf borderId="0" fillId="3" fontId="68" numFmtId="0" xfId="0" applyAlignment="1" applyFont="1">
      <alignment readingOrder="0"/>
    </xf>
    <xf borderId="12" fillId="3" fontId="64" numFmtId="0" xfId="0" applyAlignment="1" applyBorder="1" applyFont="1">
      <alignment readingOrder="0" vertical="top"/>
    </xf>
    <xf borderId="0" fillId="3" fontId="71" numFmtId="0" xfId="0" applyFont="1"/>
    <xf borderId="0" fillId="3" fontId="72" numFmtId="4" xfId="0" applyAlignment="1" applyFont="1" applyNumberFormat="1">
      <alignment horizontal="right" readingOrder="0"/>
    </xf>
    <xf borderId="9" fillId="3" fontId="1" numFmtId="0" xfId="0" applyBorder="1" applyFont="1"/>
    <xf borderId="0" fillId="0" fontId="73" numFmtId="0" xfId="0" applyAlignment="1" applyFont="1">
      <alignment readingOrder="0"/>
    </xf>
    <xf borderId="12" fillId="3" fontId="64" numFmtId="4" xfId="0" applyAlignment="1" applyBorder="1" applyFont="1" applyNumberFormat="1">
      <alignment horizontal="right" readingOrder="0" shrinkToFit="0" wrapText="1"/>
    </xf>
    <xf borderId="0" fillId="3" fontId="63" numFmtId="4" xfId="0" applyAlignment="1" applyFont="1" applyNumberFormat="1">
      <alignment readingOrder="0"/>
    </xf>
    <xf borderId="0" fillId="3" fontId="64" numFmtId="2" xfId="0" applyAlignment="1" applyFont="1" applyNumberFormat="1">
      <alignment horizontal="right" readingOrder="0" shrinkToFit="0" wrapText="1"/>
    </xf>
    <xf borderId="12" fillId="3" fontId="64" numFmtId="0" xfId="0" applyAlignment="1" applyBorder="1" applyFont="1">
      <alignment readingOrder="0" shrinkToFit="0" wrapText="1"/>
    </xf>
    <xf borderId="12" fillId="3" fontId="64" numFmtId="2" xfId="0" applyAlignment="1" applyBorder="1" applyFont="1" applyNumberFormat="1">
      <alignment horizontal="right" readingOrder="0" shrinkToFit="0" wrapText="1"/>
    </xf>
    <xf borderId="12" fillId="3" fontId="52" numFmtId="0" xfId="0" applyAlignment="1" applyBorder="1" applyFont="1">
      <alignment readingOrder="0" vertical="top"/>
    </xf>
    <xf borderId="0" fillId="3" fontId="68" numFmtId="3" xfId="0" applyAlignment="1" applyFont="1" applyNumberFormat="1">
      <alignment readingOrder="0"/>
    </xf>
    <xf borderId="12" fillId="3" fontId="52" numFmtId="0" xfId="0" applyAlignment="1" applyBorder="1" applyFont="1">
      <alignment readingOrder="0" shrinkToFit="0" vertical="top" wrapText="1"/>
    </xf>
    <xf borderId="0" fillId="3" fontId="68" numFmtId="0" xfId="0" applyAlignment="1" applyFont="1">
      <alignment horizontal="left" readingOrder="0"/>
    </xf>
    <xf borderId="12" fillId="3" fontId="63" numFmtId="4" xfId="0" applyAlignment="1" applyBorder="1" applyFont="1" applyNumberFormat="1">
      <alignment horizontal="right" readingOrder="0" shrinkToFit="0" vertical="top" wrapText="1"/>
    </xf>
    <xf borderId="12" fillId="3" fontId="63" numFmtId="0" xfId="0" applyAlignment="1" applyBorder="1" applyFont="1">
      <alignment horizontal="left" readingOrder="0" shrinkToFit="0" vertical="top" wrapText="1"/>
    </xf>
    <xf borderId="12" fillId="3" fontId="63" numFmtId="0" xfId="0" applyAlignment="1" applyBorder="1" applyFont="1">
      <alignment horizontal="right" shrinkToFit="0" vertical="top" wrapText="1"/>
    </xf>
    <xf borderId="12" fillId="3" fontId="63" numFmtId="0" xfId="0" applyAlignment="1" applyBorder="1" applyFont="1">
      <alignment readingOrder="0" shrinkToFit="0" vertical="top" wrapText="1"/>
    </xf>
    <xf borderId="12" fillId="3" fontId="63" numFmtId="0" xfId="0" applyAlignment="1" applyBorder="1" applyFont="1">
      <alignment shrinkToFit="0" vertical="top" wrapText="1"/>
    </xf>
    <xf borderId="0" fillId="3" fontId="63" numFmtId="0" xfId="0" applyAlignment="1" applyFont="1">
      <alignment readingOrder="0" shrinkToFit="0" wrapText="1"/>
    </xf>
    <xf borderId="0" fillId="3" fontId="63" numFmtId="0" xfId="0" applyAlignment="1" applyFont="1">
      <alignment horizontal="left" readingOrder="0"/>
    </xf>
    <xf borderId="0" fillId="3" fontId="74" numFmtId="0" xfId="0" applyAlignment="1" applyFont="1">
      <alignment readingOrder="0"/>
    </xf>
    <xf borderId="12" fillId="3" fontId="74" numFmtId="4" xfId="0" applyAlignment="1" applyBorder="1" applyFont="1" applyNumberFormat="1">
      <alignment horizontal="right" readingOrder="0" shrinkToFit="0" vertical="top" wrapText="1"/>
    </xf>
    <xf borderId="0" fillId="3" fontId="74" numFmtId="4" xfId="0" applyAlignment="1" applyFont="1" applyNumberFormat="1">
      <alignment horizontal="right" readingOrder="0"/>
    </xf>
    <xf borderId="12" fillId="3" fontId="74" numFmtId="0" xfId="0" applyAlignment="1" applyBorder="1" applyFont="1">
      <alignment readingOrder="0" shrinkToFit="0" vertical="top" wrapText="1"/>
    </xf>
    <xf borderId="12" fillId="3" fontId="74" numFmtId="0" xfId="0" applyAlignment="1" applyBorder="1" applyFont="1">
      <alignment horizontal="right" shrinkToFit="0" vertical="top" wrapText="1"/>
    </xf>
    <xf borderId="12" fillId="3" fontId="74" numFmtId="2" xfId="0" applyAlignment="1" applyBorder="1" applyFont="1" applyNumberFormat="1">
      <alignment horizontal="right" readingOrder="0" shrinkToFit="0" vertical="top" wrapText="1"/>
    </xf>
    <xf borderId="0" fillId="3" fontId="75" numFmtId="0" xfId="0" applyFont="1"/>
    <xf borderId="0" fillId="3" fontId="76" numFmtId="0" xfId="0" applyAlignment="1" applyFont="1">
      <alignment horizontal="center" readingOrder="0"/>
    </xf>
    <xf borderId="0" fillId="3" fontId="74" numFmtId="2" xfId="0" applyAlignment="1" applyFont="1" applyNumberFormat="1">
      <alignment horizontal="right" readingOrder="0"/>
    </xf>
    <xf borderId="0" fillId="8" fontId="1" numFmtId="0" xfId="0" applyAlignment="1" applyFill="1" applyFont="1">
      <alignment readingOrder="0"/>
    </xf>
    <xf borderId="7" fillId="8" fontId="4" numFmtId="0" xfId="0" applyAlignment="1" applyBorder="1" applyFont="1">
      <alignment horizontal="right" readingOrder="0"/>
    </xf>
    <xf borderId="12" fillId="3" fontId="64" numFmtId="0" xfId="0" applyAlignment="1" applyBorder="1" applyFont="1">
      <alignment horizontal="right" readingOrder="0" shrinkToFit="0" vertical="top" wrapText="1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3" fontId="69" numFmtId="2" xfId="0" applyAlignment="1" applyFont="1" applyNumberFormat="1">
      <alignment horizontal="right" vertical="bottom"/>
    </xf>
    <xf borderId="0" fillId="0" fontId="70" numFmtId="4" xfId="0" applyAlignment="1" applyFont="1" applyNumberFormat="1">
      <alignment readingOrder="0"/>
    </xf>
    <xf borderId="0" fillId="0" fontId="70" numFmtId="0" xfId="0" applyFont="1"/>
    <xf borderId="0" fillId="7" fontId="1" numFmtId="0" xfId="0" applyAlignment="1" applyFont="1">
      <alignment readingOrder="0"/>
    </xf>
    <xf borderId="7" fillId="0" fontId="1" numFmtId="0" xfId="0" applyAlignment="1" applyBorder="1" applyFont="1">
      <alignment horizontal="right" readingOrder="0"/>
    </xf>
    <xf borderId="0" fillId="0" fontId="77" numFmtId="4" xfId="0" applyAlignment="1" applyFont="1" applyNumberFormat="1">
      <alignment readingOrder="0"/>
    </xf>
    <xf borderId="12" fillId="3" fontId="63" numFmtId="2" xfId="0" applyAlignment="1" applyBorder="1" applyFont="1" applyNumberFormat="1">
      <alignment horizontal="right" readingOrder="0" shrinkToFit="0" vertical="top" wrapText="1"/>
    </xf>
    <xf borderId="0" fillId="3" fontId="67" numFmtId="0" xfId="0" applyAlignment="1" applyFont="1">
      <alignment readingOrder="0" shrinkToFit="0" wrapText="1"/>
    </xf>
    <xf borderId="0" fillId="3" fontId="63" numFmtId="4" xfId="0" applyAlignment="1" applyFont="1" applyNumberFormat="1">
      <alignment horizontal="right" readingOrder="0" shrinkToFit="0" vertical="top" wrapText="1"/>
    </xf>
    <xf borderId="0" fillId="3" fontId="63" numFmtId="0" xfId="0" applyAlignment="1" applyFont="1">
      <alignment horizontal="right" shrinkToFit="0" vertical="top" wrapText="1"/>
    </xf>
    <xf borderId="0" fillId="3" fontId="63" numFmtId="0" xfId="0" applyAlignment="1" applyFont="1">
      <alignment readingOrder="0" shrinkToFit="0" vertical="top" wrapText="1"/>
    </xf>
    <xf borderId="0" fillId="3" fontId="63" numFmtId="0" xfId="0" applyAlignment="1" applyFont="1">
      <alignment shrinkToFit="0" vertical="top" wrapText="1"/>
    </xf>
    <xf borderId="0" fillId="3" fontId="57" numFmtId="4" xfId="0" applyFont="1" applyNumberFormat="1"/>
    <xf borderId="0" fillId="3" fontId="63" numFmtId="4" xfId="0" applyAlignment="1" applyFont="1" applyNumberFormat="1">
      <alignment horizontal="right" shrinkToFit="0" vertical="top" wrapText="1"/>
    </xf>
    <xf borderId="12" fillId="3" fontId="66" numFmtId="4" xfId="0" applyAlignment="1" applyBorder="1" applyFont="1" applyNumberFormat="1">
      <alignment horizontal="right" readingOrder="0" shrinkToFit="0" vertical="top" wrapText="1"/>
    </xf>
    <xf borderId="12" fillId="3" fontId="66" numFmtId="0" xfId="0" applyAlignment="1" applyBorder="1" applyFont="1">
      <alignment horizontal="right" shrinkToFit="0" vertical="top" wrapText="1"/>
    </xf>
    <xf borderId="0" fillId="3" fontId="75" numFmtId="2" xfId="0" applyAlignment="1" applyFont="1" applyNumberFormat="1">
      <alignment readingOrder="0"/>
    </xf>
    <xf borderId="12" fillId="3" fontId="66" numFmtId="4" xfId="0" applyAlignment="1" applyBorder="1" applyFont="1" applyNumberFormat="1">
      <alignment horizontal="right" shrinkToFit="0" vertical="top" wrapText="1"/>
    </xf>
    <xf borderId="0" fillId="3" fontId="78" numFmtId="0" xfId="0" applyAlignment="1" applyFont="1">
      <alignment vertical="bottom"/>
    </xf>
    <xf borderId="12" fillId="3" fontId="79" numFmtId="4" xfId="0" applyAlignment="1" applyBorder="1" applyFont="1" applyNumberFormat="1">
      <alignment horizontal="right" shrinkToFit="0" vertical="top" wrapText="1"/>
    </xf>
    <xf borderId="12" fillId="3" fontId="66" numFmtId="2" xfId="0" applyAlignment="1" applyBorder="1" applyFont="1" applyNumberFormat="1">
      <alignment horizontal="right" readingOrder="0" shrinkToFit="0" vertical="top" wrapText="1"/>
    </xf>
    <xf borderId="0" fillId="3" fontId="74" numFmtId="0" xfId="0" applyAlignment="1" applyFont="1">
      <alignment readingOrder="0" shrinkToFit="0" wrapText="1"/>
    </xf>
    <xf borderId="12" fillId="3" fontId="66" numFmtId="0" xfId="0" applyAlignment="1" applyBorder="1" applyFont="1">
      <alignment readingOrder="0" vertical="top"/>
    </xf>
    <xf borderId="0" fillId="3" fontId="63" numFmtId="2" xfId="0" applyAlignment="1" applyFont="1" applyNumberFormat="1">
      <alignment horizontal="right" readingOrder="0" shrinkToFit="0" vertical="top" wrapText="1"/>
    </xf>
    <xf borderId="0" fillId="3" fontId="4" numFmtId="0" xfId="0" applyAlignment="1" applyFont="1">
      <alignment readingOrder="0"/>
    </xf>
    <xf borderId="12" fillId="3" fontId="52" numFmtId="0" xfId="0" applyAlignment="1" applyBorder="1" applyFont="1">
      <alignment horizontal="right" shrinkToFit="0" vertical="top" wrapText="1"/>
    </xf>
    <xf borderId="0" fillId="0" fontId="77" numFmtId="0" xfId="0" applyAlignment="1" applyFont="1">
      <alignment readingOrder="0"/>
    </xf>
    <xf borderId="11" fillId="3" fontId="58" numFmtId="0" xfId="0" applyAlignment="1" applyBorder="1" applyFont="1">
      <alignment readingOrder="0"/>
    </xf>
    <xf borderId="0" fillId="0" fontId="1" numFmtId="2" xfId="0" applyAlignment="1" applyFont="1" applyNumberFormat="1">
      <alignment readingOrder="0"/>
    </xf>
    <xf borderId="0" fillId="3" fontId="80" numFmtId="0" xfId="0" applyAlignment="1" applyFont="1">
      <alignment horizontal="left" readingOrder="0"/>
    </xf>
    <xf borderId="0" fillId="3" fontId="63" numFmtId="0" xfId="0" applyAlignment="1" applyFont="1">
      <alignment horizontal="right" readingOrder="0" shrinkToFit="0" vertical="top" wrapText="1"/>
    </xf>
    <xf borderId="0" fillId="3" fontId="52" numFmtId="0" xfId="0" applyAlignment="1" applyFont="1">
      <alignment readingOrder="0" vertical="top"/>
    </xf>
    <xf borderId="0" fillId="0" fontId="1" numFmtId="0" xfId="0" applyAlignment="1" applyFont="1">
      <alignment horizontal="right"/>
    </xf>
    <xf borderId="0" fillId="3" fontId="68" numFmtId="3" xfId="0" applyAlignment="1" applyFont="1" applyNumberFormat="1">
      <alignment horizontal="left" readingOrder="0"/>
    </xf>
    <xf borderId="0" fillId="3" fontId="52" numFmtId="0" xfId="0" applyAlignment="1" applyFont="1">
      <alignment readingOrder="0" shrinkToFit="0" vertical="top" wrapText="1"/>
    </xf>
    <xf borderId="10" fillId="0" fontId="1" numFmtId="0" xfId="0" applyAlignment="1" applyBorder="1" applyFont="1">
      <alignment horizontal="left" readingOrder="0"/>
    </xf>
    <xf borderId="0" fillId="3" fontId="52" numFmtId="4" xfId="0" applyAlignment="1" applyFont="1" applyNumberFormat="1">
      <alignment horizontal="right" readingOrder="0" shrinkToFit="0" vertical="top" wrapText="1"/>
    </xf>
    <xf borderId="0" fillId="3" fontId="52" numFmtId="4" xfId="0" applyAlignment="1" applyFont="1" applyNumberFormat="1">
      <alignment horizontal="right" readingOrder="0"/>
    </xf>
    <xf borderId="0" fillId="3" fontId="71" numFmtId="0" xfId="0" applyFont="1"/>
    <xf borderId="0" fillId="3" fontId="52" numFmtId="2" xfId="0" applyAlignment="1" applyFont="1" applyNumberFormat="1">
      <alignment horizontal="right" readingOrder="0" shrinkToFit="0" vertical="top" wrapText="1"/>
    </xf>
    <xf borderId="0" fillId="3" fontId="81" numFmtId="0" xfId="0" applyAlignment="1" applyFont="1">
      <alignment shrinkToFit="0" vertical="bottom" wrapText="1"/>
    </xf>
    <xf borderId="0" fillId="3" fontId="81" numFmtId="0" xfId="0" applyAlignment="1" applyFont="1">
      <alignment shrinkToFit="0" vertical="top" wrapText="1"/>
    </xf>
    <xf borderId="0" fillId="3" fontId="81" numFmtId="2" xfId="0" applyAlignment="1" applyFont="1" applyNumberFormat="1">
      <alignment horizontal="right" shrinkToFit="0" vertical="top" wrapText="1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3" fontId="52" numFmtId="0" xfId="0" applyAlignment="1" applyFont="1">
      <alignment horizontal="left" readingOrder="0"/>
    </xf>
    <xf borderId="12" fillId="3" fontId="52" numFmtId="4" xfId="0" applyAlignment="1" applyBorder="1" applyFont="1" applyNumberFormat="1">
      <alignment horizontal="right" readingOrder="0" shrinkToFit="0" vertical="top" wrapText="1"/>
    </xf>
    <xf borderId="12" fillId="3" fontId="52" numFmtId="2" xfId="0" applyAlignment="1" applyBorder="1" applyFont="1" applyNumberFormat="1">
      <alignment horizontal="right" readingOrder="0" shrinkToFit="0" vertical="top" wrapText="1"/>
    </xf>
    <xf borderId="0" fillId="3" fontId="52" numFmtId="2" xfId="0" applyAlignment="1" applyFont="1" applyNumberFormat="1">
      <alignment horizontal="right" readingOrder="0"/>
    </xf>
    <xf borderId="0" fillId="0" fontId="82" numFmtId="0" xfId="0" applyAlignment="1" applyFont="1">
      <alignment readingOrder="0"/>
    </xf>
    <xf borderId="12" fillId="3" fontId="68" numFmtId="0" xfId="0" applyAlignment="1" applyBorder="1" applyFont="1">
      <alignment readingOrder="0" shrinkToFit="0" vertical="top" wrapText="1"/>
    </xf>
    <xf borderId="0" fillId="3" fontId="83" numFmtId="0" xfId="0" applyAlignment="1" applyFont="1">
      <alignment readingOrder="0"/>
    </xf>
    <xf borderId="0" fillId="3" fontId="84" numFmtId="0" xfId="0" applyAlignment="1" applyFont="1">
      <alignment horizontal="left" readingOrder="0"/>
    </xf>
    <xf borderId="0" fillId="3" fontId="63" numFmtId="0" xfId="0" applyAlignment="1" applyFont="1">
      <alignment horizontal="left" readingOrder="0" shrinkToFit="0" vertical="top" wrapText="1"/>
    </xf>
    <xf borderId="0" fillId="3" fontId="69" numFmtId="0" xfId="0" applyAlignment="1" applyFont="1">
      <alignment shrinkToFit="0" vertical="bottom" wrapText="0"/>
    </xf>
    <xf borderId="0" fillId="3" fontId="69" numFmtId="0" xfId="0" applyAlignment="1" applyFont="1">
      <alignment shrinkToFit="0" vertical="top" wrapText="1"/>
    </xf>
    <xf borderId="0" fillId="0" fontId="1" numFmtId="4" xfId="0" applyAlignment="1" applyFont="1" applyNumberFormat="1">
      <alignment horizontal="right" readingOrder="0"/>
    </xf>
    <xf borderId="0" fillId="0" fontId="1" numFmtId="2" xfId="0" applyAlignment="1" applyFont="1" applyNumberFormat="1">
      <alignment horizontal="right" readingOrder="0"/>
    </xf>
    <xf borderId="0" fillId="3" fontId="85" numFmtId="0" xfId="0" applyAlignment="1" applyFont="1">
      <alignment readingOrder="0"/>
    </xf>
    <xf borderId="0" fillId="3" fontId="86" numFmtId="0" xfId="0" applyAlignment="1" applyFont="1">
      <alignment horizontal="left" readingOrder="0"/>
    </xf>
    <xf borderId="0" fillId="3" fontId="87" numFmtId="0" xfId="0" applyAlignment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right" readingOrder="0"/>
    </xf>
    <xf borderId="9" fillId="0" fontId="4" numFmtId="0" xfId="0" applyAlignment="1" applyBorder="1" applyFont="1">
      <alignment readingOrder="0"/>
    </xf>
    <xf borderId="0" fillId="3" fontId="57" numFmtId="0" xfId="0" applyAlignment="1" applyFont="1">
      <alignment horizontal="left"/>
    </xf>
    <xf borderId="0" fillId="3" fontId="63" numFmtId="0" xfId="0" applyAlignment="1" applyFont="1">
      <alignment horizontal="left" readingOrder="0" shrinkToFit="0" wrapText="1"/>
    </xf>
    <xf borderId="0" fillId="3" fontId="52" numFmtId="0" xfId="0" applyAlignment="1" applyFont="1">
      <alignment horizontal="left" readingOrder="0" shrinkToFit="0" vertical="top" wrapText="1"/>
    </xf>
    <xf borderId="0" fillId="3" fontId="68" numFmtId="0" xfId="0" applyAlignment="1" applyFont="1">
      <alignment horizontal="left" vertical="bottom"/>
    </xf>
    <xf borderId="0" fillId="3" fontId="68" numFmtId="0" xfId="0" applyAlignment="1" applyFont="1">
      <alignment horizontal="left" vertical="bottom"/>
    </xf>
    <xf borderId="0" fillId="3" fontId="71" numFmtId="0" xfId="0" applyAlignment="1" applyFont="1">
      <alignment horizontal="left"/>
    </xf>
    <xf borderId="0" fillId="3" fontId="52" numFmtId="0" xfId="0" applyAlignment="1" applyFont="1">
      <alignment horizontal="left" readingOrder="0" vertical="top"/>
    </xf>
    <xf borderId="0" fillId="3" fontId="81" numFmtId="0" xfId="0" applyAlignment="1" applyFont="1">
      <alignment vertical="bottom"/>
    </xf>
    <xf borderId="0" fillId="3" fontId="68" numFmtId="0" xfId="0" applyAlignment="1" applyFont="1">
      <alignment vertical="bottom"/>
    </xf>
    <xf borderId="0" fillId="3" fontId="71" numFmtId="0" xfId="0" applyAlignment="1" applyFont="1">
      <alignment horizontal="left" readingOrder="0"/>
    </xf>
    <xf borderId="0" fillId="3" fontId="52" numFmtId="0" xfId="0" applyAlignment="1" applyFont="1">
      <alignment horizontal="left" readingOrder="0" shrinkToFit="0" wrapText="1"/>
    </xf>
    <xf borderId="0" fillId="9" fontId="87" numFmtId="0" xfId="0" applyAlignment="1" applyFill="1" applyFont="1">
      <alignment readingOrder="0"/>
    </xf>
    <xf borderId="0" fillId="3" fontId="63" numFmtId="4" xfId="0" applyAlignment="1" applyFont="1" applyNumberFormat="1">
      <alignment horizontal="left" readingOrder="0" shrinkToFit="0" vertical="top" wrapText="1"/>
    </xf>
    <xf borderId="0" fillId="7" fontId="1" numFmtId="0" xfId="0" applyFont="1"/>
    <xf borderId="0" fillId="7" fontId="58" numFmtId="0" xfId="0" applyAlignment="1" applyFont="1">
      <alignment readingOrder="0"/>
    </xf>
    <xf borderId="0" fillId="3" fontId="71" numFmtId="0" xfId="0" applyAlignment="1" applyFont="1">
      <alignment readingOrder="0"/>
    </xf>
    <xf borderId="0" fillId="3" fontId="68" numFmtId="0" xfId="0" applyAlignment="1" applyFont="1">
      <alignment horizontal="right" readingOrder="0"/>
    </xf>
    <xf borderId="0" fillId="0" fontId="59" numFmtId="165" xfId="0" applyAlignment="1" applyFont="1" applyNumberFormat="1">
      <alignment horizontal="left" readingOrder="0" vertical="bottom"/>
    </xf>
    <xf borderId="0" fillId="0" fontId="1" numFmtId="165" xfId="0" applyAlignment="1" applyFont="1" applyNumberFormat="1">
      <alignment horizontal="left" readingOrder="0"/>
    </xf>
    <xf borderId="12" fillId="3" fontId="64" numFmtId="4" xfId="0" applyAlignment="1" applyBorder="1" applyFont="1" applyNumberFormat="1">
      <alignment readingOrder="0" shrinkToFit="0" vertical="top" wrapText="1"/>
    </xf>
    <xf borderId="0" fillId="0" fontId="59" numFmtId="0" xfId="0" applyAlignment="1" applyFont="1">
      <alignment vertical="bottom"/>
    </xf>
    <xf borderId="0" fillId="3" fontId="65" numFmtId="0" xfId="0" applyAlignment="1" applyFont="1">
      <alignment horizontal="left" readingOrder="0"/>
    </xf>
    <xf borderId="0" fillId="3" fontId="68" numFmtId="3" xfId="0" applyAlignment="1" applyFont="1" applyNumberFormat="1">
      <alignment horizontal="left" readingOrder="0"/>
    </xf>
    <xf borderId="0" fillId="3" fontId="69" numFmtId="4" xfId="0" applyAlignment="1" applyFont="1" applyNumberFormat="1">
      <alignment horizontal="right" shrinkToFit="0" vertical="top" wrapText="1"/>
    </xf>
    <xf borderId="0" fillId="7" fontId="1" numFmtId="0" xfId="0" applyAlignment="1" applyFont="1">
      <alignment horizontal="left" readingOrder="0"/>
    </xf>
    <xf borderId="6" fillId="0" fontId="1" numFmtId="0" xfId="0" applyAlignment="1" applyBorder="1" applyFont="1">
      <alignment horizontal="left" readingOrder="0"/>
    </xf>
    <xf borderId="0" fillId="2" fontId="4" numFmtId="0" xfId="0" applyAlignment="1" applyFont="1">
      <alignment horizontal="left" readingOrder="0"/>
    </xf>
    <xf borderId="12" fillId="3" fontId="64" numFmtId="4" xfId="0" applyAlignment="1" applyBorder="1" applyFont="1" applyNumberFormat="1">
      <alignment horizontal="right" shrinkToFit="0" vertical="top" wrapText="1"/>
    </xf>
    <xf borderId="0" fillId="3" fontId="68" numFmtId="166" xfId="0" applyAlignment="1" applyFont="1" applyNumberFormat="1">
      <alignment horizontal="left" readingOrder="0"/>
    </xf>
    <xf borderId="0" fillId="3" fontId="63" numFmtId="0" xfId="0" applyAlignment="1" applyFont="1">
      <alignment horizontal="left" shrinkToFit="0" vertical="top" wrapText="1"/>
    </xf>
    <xf borderId="6" fillId="10" fontId="1" numFmtId="0" xfId="0" applyAlignment="1" applyBorder="1" applyFill="1" applyFont="1">
      <alignment readingOrder="0"/>
    </xf>
    <xf borderId="0" fillId="10" fontId="1" numFmtId="0" xfId="0" applyFont="1"/>
    <xf borderId="0" fillId="10" fontId="58" numFmtId="0" xfId="0" applyAlignment="1" applyFont="1">
      <alignment readingOrder="0"/>
    </xf>
    <xf borderId="7" fillId="7" fontId="1" numFmtId="0" xfId="0" applyAlignment="1" applyBorder="1" applyFont="1">
      <alignment readingOrder="0"/>
    </xf>
    <xf borderId="0" fillId="0" fontId="59" numFmtId="0" xfId="0" applyAlignment="1" applyFont="1">
      <alignment vertical="bottom"/>
    </xf>
    <xf borderId="10" fillId="0" fontId="19" numFmtId="0" xfId="0" applyAlignment="1" applyBorder="1" applyFont="1">
      <alignment vertical="bottom"/>
    </xf>
    <xf borderId="12" fillId="3" fontId="52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left" readingOrder="0"/>
    </xf>
    <xf borderId="0" fillId="0" fontId="19" numFmtId="0" xfId="0" applyAlignment="1" applyFont="1">
      <alignment shrinkToFit="0" vertical="bottom" wrapText="0"/>
    </xf>
    <xf borderId="0" fillId="0" fontId="88" numFmtId="0" xfId="0" applyAlignment="1" applyFont="1">
      <alignment horizontal="left"/>
    </xf>
    <xf borderId="0" fillId="3" fontId="71" numFmtId="2" xfId="0" applyAlignment="1" applyFont="1" applyNumberFormat="1">
      <alignment readingOrder="0"/>
    </xf>
    <xf borderId="0" fillId="3" fontId="68" numFmtId="0" xfId="0" applyAlignment="1" applyFont="1">
      <alignment horizontal="left" readingOrder="0" shrinkToFit="0" wrapText="1"/>
    </xf>
    <xf borderId="0" fillId="0" fontId="89" numFmtId="0" xfId="0" applyAlignment="1" applyFont="1">
      <alignment readingOrder="0"/>
    </xf>
    <xf borderId="7" fillId="3" fontId="1" numFmtId="0" xfId="0" applyAlignment="1" applyBorder="1" applyFont="1">
      <alignment readingOrder="0"/>
    </xf>
    <xf borderId="0" fillId="0" fontId="81" numFmtId="0" xfId="0" applyAlignment="1" applyFont="1">
      <alignment horizontal="left"/>
    </xf>
    <xf borderId="0" fillId="3" fontId="90" numFmtId="0" xfId="0" applyAlignment="1" applyFont="1">
      <alignment horizontal="left" readingOrder="0" shrinkToFit="0" vertical="top" wrapText="1"/>
    </xf>
    <xf borderId="12" fillId="3" fontId="52" numFmtId="0" xfId="0" applyAlignment="1" applyBorder="1" applyFont="1">
      <alignment horizontal="left" readingOrder="0" vertical="top"/>
    </xf>
    <xf borderId="0" fillId="0" fontId="3" numFmtId="0" xfId="0" applyAlignment="1" applyFont="1">
      <alignment readingOrder="0"/>
    </xf>
    <xf borderId="0" fillId="3" fontId="67" numFmtId="0" xfId="0" applyAlignment="1" applyFont="1">
      <alignment horizontal="left" readingOrder="0" shrinkToFit="0" wrapText="1"/>
    </xf>
    <xf borderId="2" fillId="5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0" fillId="3" fontId="91" numFmtId="0" xfId="0" applyAlignment="1" applyFont="1">
      <alignment horizontal="left" readingOrder="0"/>
    </xf>
    <xf borderId="0" fillId="0" fontId="81" numFmtId="0" xfId="0" applyAlignment="1" applyFont="1">
      <alignment horizontal="left"/>
    </xf>
    <xf borderId="0" fillId="0" fontId="9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3" fontId="52" numFmtId="0" xfId="0" applyAlignment="1" applyFont="1">
      <alignment horizontal="right" readingOrder="0" shrinkToFit="0" vertical="top" wrapText="1"/>
    </xf>
    <xf borderId="12" fillId="3" fontId="52" numFmtId="0" xfId="0" applyAlignment="1" applyBorder="1" applyFont="1">
      <alignment horizontal="right" readingOrder="0" shrinkToFit="0" vertical="top" wrapText="1"/>
    </xf>
    <xf borderId="0" fillId="3" fontId="81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3" fontId="69" numFmtId="0" xfId="0" applyAlignment="1" applyFont="1">
      <alignment vertical="bottom"/>
    </xf>
    <xf borderId="0" fillId="3" fontId="71" numFmtId="0" xfId="0" applyAlignment="1" applyFont="1">
      <alignment horizontal="left"/>
    </xf>
    <xf borderId="0" fillId="3" fontId="81" numFmtId="0" xfId="0" applyAlignment="1" applyFont="1">
      <alignment shrinkToFit="0" vertical="bottom" wrapText="0"/>
    </xf>
    <xf borderId="12" fillId="3" fontId="81" numFmtId="0" xfId="0" applyAlignment="1" applyBorder="1" applyFont="1">
      <alignment shrinkToFit="0" vertical="top" wrapText="1"/>
    </xf>
    <xf borderId="0" fillId="9" fontId="58" numFmtId="0" xfId="0" applyAlignment="1" applyFont="1">
      <alignment readingOrder="0"/>
    </xf>
    <xf borderId="0" fillId="3" fontId="58" numFmtId="0" xfId="0" applyAlignment="1" applyFont="1">
      <alignment horizontal="right" readingOrder="0"/>
    </xf>
    <xf borderId="0" fillId="3" fontId="68" numFmtId="0" xfId="0" applyAlignment="1" applyFont="1">
      <alignment horizontal="left" readingOrder="0" shrinkToFit="0" vertical="top" wrapText="1"/>
    </xf>
    <xf borderId="0" fillId="3" fontId="81" numFmtId="0" xfId="0" applyAlignment="1" applyFont="1">
      <alignment shrinkToFit="0" vertical="top" wrapText="1"/>
    </xf>
    <xf borderId="0" fillId="3" fontId="67" numFmtId="0" xfId="0" applyAlignment="1" applyFont="1">
      <alignment horizontal="left" readingOrder="0"/>
    </xf>
    <xf borderId="6" fillId="0" fontId="93" numFmtId="0" xfId="0" applyAlignment="1" applyBorder="1" applyFont="1">
      <alignment readingOrder="0"/>
    </xf>
    <xf borderId="0" fillId="3" fontId="74" numFmtId="0" xfId="0" applyAlignment="1" applyFont="1">
      <alignment horizontal="left" readingOrder="0" shrinkToFit="0" vertical="top" wrapText="1"/>
    </xf>
    <xf borderId="0" fillId="3" fontId="94" numFmtId="0" xfId="0" applyAlignment="1" applyFont="1">
      <alignment readingOrder="0"/>
    </xf>
    <xf borderId="0" fillId="0" fontId="4" numFmtId="0" xfId="0" applyFont="1"/>
    <xf borderId="0" fillId="0" fontId="19" numFmtId="0" xfId="0" applyAlignment="1" applyFont="1">
      <alignment horizontal="right" readingOrder="0" vertical="bottom"/>
    </xf>
    <xf borderId="0" fillId="3" fontId="95" numFmtId="0" xfId="0" applyAlignment="1" applyFont="1">
      <alignment readingOrder="0"/>
    </xf>
    <xf borderId="0" fillId="0" fontId="96" numFmtId="0" xfId="0" applyAlignment="1" applyFont="1">
      <alignment readingOrder="0"/>
    </xf>
    <xf borderId="0" fillId="3" fontId="97" numFmtId="3" xfId="0" applyAlignment="1" applyFont="1" applyNumberFormat="1">
      <alignment horizontal="left" readingOrder="0"/>
    </xf>
    <xf borderId="0" fillId="3" fontId="97" numFmtId="0" xfId="0" applyAlignment="1" applyFont="1">
      <alignment horizontal="left" readingOrder="0"/>
    </xf>
    <xf borderId="0" fillId="0" fontId="19" numFmtId="0" xfId="0" applyAlignment="1" applyFont="1">
      <alignment readingOrder="0" shrinkToFit="0" vertical="bottom" wrapText="0"/>
    </xf>
    <xf borderId="0" fillId="3" fontId="68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3" fontId="98" numFmtId="0" xfId="0" applyAlignment="1" applyFont="1">
      <alignment horizontal="left" readingOrder="0"/>
    </xf>
    <xf borderId="0" fillId="2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99" numFmtId="0" xfId="0" applyAlignment="1" applyFont="1">
      <alignment horizontal="left" readingOrder="0"/>
    </xf>
    <xf borderId="13" fillId="0" fontId="19" numFmtId="0" xfId="0" applyAlignment="1" applyBorder="1" applyFont="1">
      <alignment shrinkToFit="0" vertical="bottom" wrapText="0"/>
    </xf>
    <xf borderId="0" fillId="3" fontId="19" numFmtId="0" xfId="0" applyAlignment="1" applyFont="1">
      <alignment vertical="bottom"/>
    </xf>
    <xf borderId="0" fillId="0" fontId="1" numFmtId="0" xfId="0" applyAlignment="1" applyFont="1">
      <alignment readingOrder="0"/>
    </xf>
    <xf borderId="0" fillId="3" fontId="71" numFmtId="2" xfId="0" applyFont="1" applyNumberFormat="1"/>
    <xf borderId="0" fillId="3" fontId="81" numFmtId="0" xfId="0" applyAlignment="1" applyFont="1">
      <alignment readingOrder="0" shrinkToFit="0" vertical="top" wrapText="1"/>
    </xf>
    <xf borderId="0" fillId="3" fontId="52" numFmtId="0" xfId="0" applyAlignment="1" applyFont="1">
      <alignment horizontal="left" readingOrder="0"/>
    </xf>
    <xf borderId="6" fillId="0" fontId="1" numFmtId="0" xfId="0" applyBorder="1" applyFont="1"/>
    <xf borderId="0" fillId="0" fontId="100" numFmtId="0" xfId="0" applyAlignment="1" applyFont="1">
      <alignment readingOrder="0"/>
    </xf>
    <xf borderId="0" fillId="0" fontId="101" numFmtId="0" xfId="0" applyAlignment="1" applyFont="1">
      <alignment readingOrder="0"/>
    </xf>
    <xf borderId="0" fillId="3" fontId="52" numFmtId="0" xfId="0" applyAlignment="1" applyFont="1">
      <alignment horizontal="right" shrinkToFit="0" vertical="top" wrapText="1"/>
    </xf>
    <xf borderId="8" fillId="2" fontId="4" numFmtId="0" xfId="0" applyAlignment="1" applyBorder="1" applyFont="1">
      <alignment readingOrder="0"/>
    </xf>
    <xf borderId="0" fillId="3" fontId="102" numFmtId="0" xfId="0" applyAlignment="1" applyFont="1">
      <alignment readingOrder="0"/>
    </xf>
    <xf borderId="7" fillId="7" fontId="103" numFmtId="0" xfId="0" applyAlignment="1" applyBorder="1" applyFont="1">
      <alignment readingOrder="0"/>
    </xf>
    <xf borderId="7" fillId="0" fontId="10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9" fillId="0" fontId="103" numFmtId="0" xfId="0" applyBorder="1" applyFont="1"/>
    <xf borderId="9" fillId="0" fontId="103" numFmtId="0" xfId="0" applyAlignment="1" applyBorder="1" applyFont="1">
      <alignment readingOrder="0"/>
    </xf>
    <xf borderId="9" fillId="0" fontId="96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11" fillId="0" fontId="103" numFmtId="0" xfId="0" applyAlignment="1" applyBorder="1" applyFont="1">
      <alignment readingOrder="0"/>
    </xf>
    <xf borderId="0" fillId="0" fontId="103" numFmtId="0" xfId="0" applyAlignment="1" applyFont="1">
      <alignment readingOrder="0"/>
    </xf>
    <xf borderId="0" fillId="0" fontId="103" numFmtId="0" xfId="0" applyFont="1"/>
    <xf borderId="0" fillId="2" fontId="104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3" fontId="105" numFmtId="0" xfId="0" applyAlignment="1" applyFont="1">
      <alignment horizontal="right" readingOrder="0"/>
    </xf>
    <xf borderId="0" fillId="0" fontId="106" numFmtId="0" xfId="0" applyAlignment="1" applyFont="1">
      <alignment readingOrder="0"/>
    </xf>
    <xf borderId="14" fillId="0" fontId="59" numFmtId="0" xfId="0" applyAlignment="1" applyBorder="1" applyFont="1">
      <alignment horizontal="right" readingOrder="0" vertical="bottom"/>
    </xf>
    <xf borderId="7" fillId="0" fontId="1" numFmtId="0" xfId="0" applyBorder="1" applyFont="1"/>
    <xf borderId="0" fillId="0" fontId="19" numFmtId="0" xfId="0" applyAlignment="1" applyFont="1">
      <alignment readingOrder="0"/>
    </xf>
    <xf borderId="13" fillId="0" fontId="19" numFmtId="0" xfId="0" applyAlignment="1" applyBorder="1" applyFont="1">
      <alignment readingOrder="0" shrinkToFit="0" vertical="bottom" wrapText="0"/>
    </xf>
    <xf borderId="0" fillId="0" fontId="53" numFmtId="0" xfId="0" applyAlignment="1" applyFont="1">
      <alignment readingOrder="0"/>
    </xf>
    <xf borderId="0" fillId="0" fontId="107" numFmtId="0" xfId="0" applyAlignment="1" applyFont="1">
      <alignment readingOrder="0"/>
    </xf>
    <xf borderId="13" fillId="0" fontId="19" numFmtId="0" xfId="0" applyAlignment="1" applyBorder="1" applyFont="1">
      <alignment shrinkToFit="0" vertical="bottom" wrapText="0"/>
    </xf>
    <xf borderId="0" fillId="3" fontId="108" numFmtId="0" xfId="0" applyAlignment="1" applyFont="1">
      <alignment horizontal="left" readingOrder="0"/>
    </xf>
    <xf borderId="0" fillId="3" fontId="105" numFmtId="0" xfId="0" applyAlignment="1" applyFont="1">
      <alignment horizontal="left" readingOrder="0"/>
    </xf>
    <xf borderId="9" fillId="7" fontId="18" numFmtId="0" xfId="0" applyAlignment="1" applyBorder="1" applyFont="1">
      <alignment vertical="bottom"/>
    </xf>
    <xf borderId="6" fillId="7" fontId="18" numFmtId="0" xfId="0" applyAlignment="1" applyBorder="1" applyFont="1">
      <alignment vertical="bottom"/>
    </xf>
    <xf borderId="6" fillId="7" fontId="19" numFmtId="0" xfId="0" applyAlignment="1" applyBorder="1" applyFont="1">
      <alignment vertical="bottom"/>
    </xf>
    <xf borderId="7" fillId="7" fontId="19" numFmtId="0" xfId="0" applyAlignment="1" applyBorder="1" applyFont="1">
      <alignment horizontal="right" vertical="bottom"/>
    </xf>
    <xf borderId="15" fillId="7" fontId="18" numFmtId="0" xfId="0" applyAlignment="1" applyBorder="1" applyFont="1">
      <alignment shrinkToFit="0" vertical="bottom" wrapText="0"/>
    </xf>
    <xf borderId="15" fillId="7" fontId="19" numFmtId="0" xfId="0" applyAlignment="1" applyBorder="1" applyFont="1">
      <alignment vertical="bottom"/>
    </xf>
    <xf borderId="15" fillId="7" fontId="18" numFmtId="0" xfId="0" applyAlignment="1" applyBorder="1" applyFont="1">
      <alignment vertical="bottom"/>
    </xf>
    <xf borderId="5" fillId="7" fontId="18" numFmtId="0" xfId="0" applyAlignment="1" applyBorder="1" applyFont="1">
      <alignment vertical="bottom"/>
    </xf>
    <xf borderId="5" fillId="7" fontId="19" numFmtId="0" xfId="0" applyAlignment="1" applyBorder="1" applyFont="1">
      <alignment vertical="bottom"/>
    </xf>
    <xf borderId="15" fillId="7" fontId="18" numFmtId="0" xfId="0" applyAlignment="1" applyBorder="1" applyFont="1">
      <alignment vertical="bottom"/>
    </xf>
    <xf borderId="5" fillId="7" fontId="18" numFmtId="0" xfId="0" applyAlignment="1" applyBorder="1" applyFont="1">
      <alignment vertical="bottom"/>
    </xf>
    <xf borderId="9" fillId="0" fontId="19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9" fillId="0" fontId="19" numFmtId="0" xfId="0" applyAlignment="1" applyBorder="1" applyFont="1">
      <alignment horizontal="right" vertical="bottom"/>
    </xf>
    <xf borderId="9" fillId="0" fontId="19" numFmtId="0" xfId="0" applyAlignment="1" applyBorder="1" applyFont="1">
      <alignment vertical="bottom"/>
    </xf>
    <xf borderId="0" fillId="0" fontId="19" numFmtId="0" xfId="0" applyAlignment="1" applyFont="1">
      <alignment shrinkToFit="0" vertical="bottom" wrapText="0"/>
    </xf>
    <xf borderId="11" fillId="0" fontId="19" numFmtId="0" xfId="0" applyAlignment="1" applyBorder="1" applyFont="1">
      <alignment vertical="bottom"/>
    </xf>
    <xf borderId="10" fillId="0" fontId="19" numFmtId="0" xfId="0" applyAlignment="1" applyBorder="1" applyFont="1">
      <alignment shrinkToFit="0" vertical="bottom" wrapText="0"/>
    </xf>
    <xf borderId="10" fillId="0" fontId="19" numFmtId="0" xfId="0" applyAlignment="1" applyBorder="1" applyFont="1">
      <alignment vertical="bottom"/>
    </xf>
    <xf borderId="11" fillId="0" fontId="19" numFmtId="0" xfId="0" applyAlignment="1" applyBorder="1" applyFont="1">
      <alignment vertical="bottom"/>
    </xf>
    <xf borderId="0" fillId="2" fontId="19" numFmtId="0" xfId="0" applyAlignment="1" applyFont="1">
      <alignment vertical="bottom"/>
    </xf>
    <xf borderId="0" fillId="2" fontId="18" numFmtId="0" xfId="0" applyAlignment="1" applyFont="1">
      <alignment vertical="bottom"/>
    </xf>
    <xf borderId="0" fillId="2" fontId="18" numFmtId="0" xfId="0" applyAlignment="1" applyFont="1">
      <alignment shrinkToFit="0" vertical="bottom" wrapText="1"/>
    </xf>
    <xf borderId="0" fillId="2" fontId="18" numFmtId="0" xfId="0" applyAlignment="1" applyFont="1">
      <alignment vertical="bottom"/>
    </xf>
    <xf borderId="0" fillId="3" fontId="68" numFmtId="0" xfId="0" applyAlignment="1" applyFont="1">
      <alignment vertical="bottom"/>
    </xf>
    <xf borderId="0" fillId="3" fontId="88" numFmtId="4" xfId="0" applyAlignment="1" applyFont="1" applyNumberFormat="1">
      <alignment horizontal="right" shrinkToFit="0" vertical="top" wrapText="1"/>
    </xf>
    <xf borderId="0" fillId="3" fontId="81" numFmtId="4" xfId="0" applyAlignment="1" applyFont="1" applyNumberFormat="1">
      <alignment horizontal="right" shrinkToFit="0" vertical="top" wrapText="1"/>
    </xf>
    <xf borderId="0" fillId="3" fontId="19" numFmtId="4" xfId="0" applyAlignment="1" applyFont="1" applyNumberFormat="1">
      <alignment vertical="top"/>
    </xf>
    <xf borderId="0" fillId="3" fontId="19" numFmtId="4" xfId="0" applyAlignment="1" applyFont="1" applyNumberFormat="1">
      <alignment vertical="bottom"/>
    </xf>
    <xf borderId="0" fillId="3" fontId="68" numFmtId="3" xfId="0" applyAlignment="1" applyFont="1" applyNumberFormat="1">
      <alignment vertical="bottom"/>
    </xf>
    <xf borderId="0" fillId="3" fontId="88" numFmtId="0" xfId="0" applyAlignment="1" applyFont="1">
      <alignment vertical="bottom"/>
    </xf>
    <xf borderId="12" fillId="3" fontId="81" numFmtId="0" xfId="0" applyAlignment="1" applyBorder="1" applyFont="1">
      <alignment shrinkToFit="0" vertical="top" wrapText="1"/>
    </xf>
    <xf borderId="12" fillId="3" fontId="81" numFmtId="4" xfId="0" applyAlignment="1" applyBorder="1" applyFont="1" applyNumberFormat="1">
      <alignment shrinkToFit="0" vertical="top" wrapText="1"/>
    </xf>
    <xf borderId="0" fillId="3" fontId="88" numFmtId="0" xfId="0" applyAlignment="1" applyFont="1">
      <alignment shrinkToFit="0" vertical="top" wrapText="1"/>
    </xf>
    <xf borderId="0" fillId="3" fontId="19" numFmtId="0" xfId="0" applyAlignment="1" applyFont="1">
      <alignment vertical="top"/>
    </xf>
    <xf borderId="0" fillId="3" fontId="81" numFmtId="4" xfId="0" applyAlignment="1" applyFont="1" applyNumberFormat="1">
      <alignment horizontal="right" vertical="bottom"/>
    </xf>
    <xf borderId="12" fillId="3" fontId="81" numFmtId="4" xfId="0" applyAlignment="1" applyBorder="1" applyFont="1" applyNumberFormat="1">
      <alignment horizontal="right" shrinkToFit="0" vertical="top" wrapText="1"/>
    </xf>
    <xf borderId="12" fillId="3" fontId="81" numFmtId="0" xfId="0" applyAlignment="1" applyBorder="1" applyFont="1">
      <alignment vertical="top"/>
    </xf>
    <xf borderId="0" fillId="3" fontId="97" numFmtId="0" xfId="0" applyAlignment="1" applyFont="1">
      <alignment vertical="bottom"/>
    </xf>
    <xf borderId="0" fillId="3" fontId="81" numFmtId="0" xfId="0" applyAlignment="1" applyFont="1">
      <alignment shrinkToFit="0" vertical="bottom" wrapText="1"/>
    </xf>
    <xf borderId="0" fillId="3" fontId="81" numFmtId="0" xfId="0" applyAlignment="1" applyFont="1">
      <alignment vertical="top"/>
    </xf>
    <xf borderId="6" fillId="7" fontId="106" numFmtId="0" xfId="0" applyAlignment="1" applyBorder="1" applyFont="1">
      <alignment readingOrder="0"/>
    </xf>
    <xf borderId="0" fillId="0" fontId="106" numFmtId="0" xfId="0" applyFont="1"/>
    <xf borderId="10" fillId="0" fontId="106" numFmtId="0" xfId="0" applyAlignment="1" applyBorder="1" applyFont="1">
      <alignment readingOrder="0"/>
    </xf>
    <xf borderId="0" fillId="2" fontId="109" numFmtId="0" xfId="0" applyAlignment="1" applyFont="1">
      <alignment readingOrder="0"/>
    </xf>
    <xf borderId="0" fillId="3" fontId="110" numFmtId="0" xfId="0" applyAlignment="1" applyFont="1">
      <alignment horizontal="left" readingOrder="0"/>
    </xf>
    <xf borderId="0" fillId="0" fontId="111" numFmtId="0" xfId="0" applyAlignment="1" applyFont="1">
      <alignment readingOrder="0"/>
    </xf>
    <xf borderId="0" fillId="3" fontId="112" numFmtId="0" xfId="0" applyAlignment="1" applyFont="1">
      <alignment horizontal="left" readingOrder="0"/>
    </xf>
    <xf borderId="0" fillId="0" fontId="111" numFmtId="0" xfId="0" applyAlignment="1" applyFont="1">
      <alignment readingOrder="0" vertical="bottom"/>
    </xf>
    <xf borderId="0" fillId="0" fontId="113" numFmtId="0" xfId="0" applyAlignment="1" applyFont="1">
      <alignment readingOrder="0"/>
    </xf>
    <xf borderId="0" fillId="0" fontId="111" numFmtId="0" xfId="0" applyFont="1"/>
    <xf borderId="7" fillId="7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left"/>
    </xf>
    <xf borderId="11" fillId="0" fontId="1" numFmtId="0" xfId="0" applyAlignment="1" applyBorder="1" applyFont="1">
      <alignment horizontal="left" readingOrder="0"/>
    </xf>
    <xf borderId="0" fillId="0" fontId="19" numFmtId="0" xfId="0" applyAlignment="1" applyFont="1">
      <alignment horizontal="left" readingOrder="0" vertical="bottom"/>
    </xf>
    <xf borderId="0" fillId="0" fontId="107" numFmtId="0" xfId="0" applyAlignment="1" applyFont="1">
      <alignment horizontal="left" readingOrder="0"/>
    </xf>
    <xf borderId="0" fillId="3" fontId="108" numFmtId="3" xfId="0" applyAlignment="1" applyFont="1" applyNumberFormat="1">
      <alignment horizontal="left" readingOrder="0"/>
    </xf>
    <xf borderId="0" fillId="0" fontId="114" numFmtId="0" xfId="0" applyAlignment="1" applyFont="1">
      <alignment readingOrder="0"/>
    </xf>
    <xf borderId="0" fillId="3" fontId="115" numFmtId="0" xfId="0" applyAlignment="1" applyFont="1">
      <alignment horizontal="left" readingOrder="0"/>
    </xf>
    <xf borderId="0" fillId="0" fontId="114" numFmtId="0" xfId="0" applyFont="1"/>
    <xf borderId="0" fillId="0" fontId="114" numFmtId="0" xfId="0" applyAlignment="1" applyFont="1">
      <alignment vertical="bottom"/>
    </xf>
    <xf borderId="0" fillId="3" fontId="71" numFmtId="167" xfId="0" applyAlignment="1" applyFont="1" applyNumberFormat="1">
      <alignment horizontal="right" readingOrder="0"/>
    </xf>
    <xf borderId="0" fillId="0" fontId="1" numFmtId="167" xfId="0" applyAlignment="1" applyFont="1" applyNumberFormat="1">
      <alignment readingOrder="0"/>
    </xf>
    <xf borderId="0" fillId="0" fontId="105" numFmtId="0" xfId="0" applyAlignment="1" applyFont="1">
      <alignment readingOrder="0"/>
    </xf>
    <xf borderId="0" fillId="3" fontId="116" numFmtId="0" xfId="0" applyAlignment="1" applyFont="1">
      <alignment horizontal="left" readingOrder="0"/>
    </xf>
    <xf borderId="0" fillId="3" fontId="117" numFmtId="0" xfId="0" applyAlignment="1" applyFont="1">
      <alignment horizontal="left" readingOrder="0"/>
    </xf>
    <xf borderId="0" fillId="3" fontId="52" numFmtId="0" xfId="0" applyAlignment="1" applyFont="1">
      <alignment vertical="bottom"/>
    </xf>
    <xf borderId="0" fillId="3" fontId="68" numFmtId="0" xfId="0" applyAlignment="1" applyFont="1">
      <alignment horizontal="left" readingOrder="0"/>
    </xf>
    <xf borderId="0" fillId="3" fontId="52" numFmtId="0" xfId="0" applyAlignment="1" applyFont="1">
      <alignment horizontal="right" readingOrder="0"/>
    </xf>
    <xf quotePrefix="1" borderId="10" fillId="0" fontId="1" numFmtId="0" xfId="0" applyAlignment="1" applyBorder="1" applyFont="1">
      <alignment readingOrder="0"/>
    </xf>
    <xf borderId="0" fillId="3" fontId="105" numFmtId="0" xfId="0" applyAlignment="1" applyFont="1">
      <alignment horizontal="left" readingOrder="0" shrinkToFit="0" vertical="top" wrapText="1"/>
    </xf>
    <xf borderId="0" fillId="0" fontId="53" numFmtId="0" xfId="0" applyAlignment="1" applyFont="1">
      <alignment readingOrder="0" vertical="bottom"/>
    </xf>
    <xf borderId="0" fillId="0" fontId="118" numFmtId="0" xfId="0" applyAlignment="1" applyFont="1">
      <alignment shrinkToFit="0" vertical="bottom" wrapText="0"/>
    </xf>
    <xf borderId="0" fillId="0" fontId="77" numFmtId="0" xfId="0" applyAlignment="1" applyFont="1">
      <alignment readingOrder="0" shrinkToFit="0" vertical="top" wrapText="1"/>
    </xf>
    <xf borderId="4" fillId="2" fontId="4" numFmtId="0" xfId="0" applyAlignment="1" applyBorder="1" applyFont="1">
      <alignment readingOrder="0"/>
    </xf>
    <xf borderId="0" fillId="3" fontId="75" numFmtId="0" xfId="0" applyAlignment="1" applyFont="1">
      <alignment horizontal="left" readingOrder="0"/>
    </xf>
    <xf borderId="13" fillId="3" fontId="81" numFmtId="0" xfId="0" applyAlignment="1" applyBorder="1" applyFont="1">
      <alignment shrinkToFit="0" vertical="bottom" wrapText="0"/>
    </xf>
    <xf quotePrefix="1" borderId="0" fillId="0" fontId="1" numFmtId="0" xfId="0" applyAlignment="1" applyFont="1">
      <alignment readingOrder="0"/>
    </xf>
    <xf borderId="0" fillId="0" fontId="119" numFmtId="0" xfId="0" applyAlignment="1" applyFont="1">
      <alignment readingOrder="0"/>
    </xf>
    <xf borderId="6" fillId="7" fontId="1" numFmtId="0" xfId="0" applyAlignment="1" applyBorder="1" applyFont="1">
      <alignment horizontal="left" readingOrder="0"/>
    </xf>
    <xf borderId="2" fillId="3" fontId="1" numFmtId="0" xfId="0" applyAlignment="1" applyBorder="1" applyFont="1">
      <alignment readingOrder="0"/>
    </xf>
    <xf borderId="0" fillId="0" fontId="114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top" wrapText="1"/>
    </xf>
    <xf borderId="4" fillId="0" fontId="118" numFmtId="0" xfId="0" applyAlignment="1" applyBorder="1" applyFont="1">
      <alignment horizontal="right" readingOrder="0" shrinkToFit="0" vertical="bottom" wrapText="0"/>
    </xf>
    <xf borderId="0" fillId="0" fontId="114" numFmtId="0" xfId="0" applyAlignment="1" applyFont="1">
      <alignment horizontal="left" readingOrder="0" vertical="bottom"/>
    </xf>
    <xf borderId="0" fillId="0" fontId="114" numFmtId="0" xfId="0" applyAlignment="1" applyFont="1">
      <alignment horizontal="left" readingOrder="0"/>
    </xf>
    <xf borderId="0" fillId="0" fontId="120" numFmtId="0" xfId="0" applyAlignment="1" applyFont="1">
      <alignment readingOrder="0"/>
    </xf>
    <xf borderId="9" fillId="0" fontId="1" numFmtId="164" xfId="0" applyBorder="1" applyFont="1" applyNumberFormat="1"/>
    <xf borderId="12" fillId="3" fontId="68" numFmtId="0" xfId="0" applyAlignment="1" applyBorder="1" applyFont="1">
      <alignment horizontal="left" readingOrder="0" shrinkToFit="0" vertical="top" wrapText="1"/>
    </xf>
    <xf borderId="0" fillId="3" fontId="81" numFmtId="0" xfId="0" applyAlignment="1" applyFont="1">
      <alignment shrinkToFit="0" vertical="bottom" wrapText="0"/>
    </xf>
    <xf borderId="0" fillId="0" fontId="22" numFmtId="0" xfId="0" applyAlignment="1" applyFont="1">
      <alignment readingOrder="0"/>
    </xf>
    <xf borderId="0" fillId="3" fontId="68" numFmtId="3" xfId="0" applyAlignment="1" applyFont="1" applyNumberFormat="1">
      <alignment horizontal="left" readingOrder="0" shrinkToFit="0" vertical="top" wrapText="1"/>
    </xf>
    <xf borderId="0" fillId="7" fontId="4" numFmtId="0" xfId="0" applyAlignment="1" applyFont="1">
      <alignment horizontal="center" readingOrder="0"/>
    </xf>
    <xf borderId="1" fillId="7" fontId="4" numFmtId="0" xfId="0" applyAlignment="1" applyBorder="1" applyFont="1">
      <alignment horizontal="left" readingOrder="0"/>
    </xf>
    <xf borderId="6" fillId="7" fontId="4" numFmtId="0" xfId="0" applyAlignment="1" applyBorder="1" applyFont="1">
      <alignment horizontal="center" readingOrder="0"/>
    </xf>
    <xf borderId="7" fillId="7" fontId="1" numFmtId="0" xfId="0" applyAlignment="1" applyBorder="1" applyFont="1">
      <alignment horizontal="center" readingOrder="0"/>
    </xf>
    <xf borderId="6" fillId="7" fontId="4" numFmtId="0" xfId="0" applyAlignment="1" applyBorder="1" applyFont="1">
      <alignment horizontal="left" readingOrder="0"/>
    </xf>
    <xf borderId="7" fillId="7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7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/>
    </xf>
    <xf borderId="0" fillId="0" fontId="96" numFmtId="0" xfId="0" applyFont="1"/>
    <xf borderId="10" fillId="0" fontId="96" numFmtId="0" xfId="0" applyAlignment="1" applyBorder="1" applyFont="1">
      <alignment readingOrder="0"/>
    </xf>
    <xf borderId="0" fillId="2" fontId="121" numFmtId="0" xfId="0" applyAlignment="1" applyFont="1">
      <alignment readingOrder="0"/>
    </xf>
    <xf borderId="13" fillId="0" fontId="114" numFmtId="0" xfId="0" applyAlignment="1" applyBorder="1" applyFont="1">
      <alignment readingOrder="0" shrinkToFit="0" vertical="bottom" wrapText="0"/>
    </xf>
    <xf borderId="0" fillId="0" fontId="114" numFmtId="0" xfId="0" applyAlignment="1" applyFont="1">
      <alignment vertical="bottom"/>
    </xf>
    <xf borderId="0" fillId="0" fontId="114" numFmtId="0" xfId="0" applyAlignment="1" applyFont="1">
      <alignment readingOrder="0" shrinkToFit="0" vertical="bottom" wrapText="0"/>
    </xf>
    <xf borderId="0" fillId="0" fontId="122" numFmtId="0" xfId="0" applyAlignment="1" applyFont="1">
      <alignment readingOrder="0"/>
    </xf>
    <xf borderId="0" fillId="9" fontId="1" numFmtId="0" xfId="0" applyAlignment="1" applyFont="1">
      <alignment readingOrder="0"/>
    </xf>
    <xf borderId="0" fillId="9" fontId="1" numFmtId="0" xfId="0" applyAlignment="1" applyFont="1">
      <alignment horizontal="center" readingOrder="0"/>
    </xf>
    <xf borderId="0" fillId="3" fontId="1" numFmtId="0" xfId="0" applyAlignment="1" applyFont="1">
      <alignment horizontal="left" readingOrder="0"/>
    </xf>
    <xf borderId="0" fillId="0" fontId="19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6" fillId="7" fontId="96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7" fontId="4" numFmtId="0" xfId="0" applyAlignment="1" applyBorder="1" applyFont="1">
      <alignment horizontal="center" readingOrder="0"/>
    </xf>
    <xf borderId="6" fillId="7" fontId="1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3" fontId="52" numFmtId="0" xfId="0" applyAlignment="1" applyFont="1">
      <alignment horizontal="left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horizontal="center" readingOrder="0" shrinkToFit="0" vertical="bottom" wrapText="0"/>
    </xf>
    <xf borderId="13" fillId="0" fontId="19" numFmtId="0" xfId="0" applyAlignment="1" applyBorder="1" applyFont="1">
      <alignment horizontal="center" readingOrder="0" shrinkToFit="0" vertical="bottom" wrapText="0"/>
    </xf>
    <xf borderId="0" fillId="0" fontId="107" numFmtId="0" xfId="0" applyAlignment="1" applyFont="1">
      <alignment horizontal="center" readingOrder="0"/>
    </xf>
    <xf borderId="0" fillId="3" fontId="81" numFmtId="0" xfId="0" applyAlignment="1" applyFont="1">
      <alignment shrinkToFit="0" vertical="top" wrapText="0"/>
    </xf>
    <xf borderId="0" fillId="0" fontId="22" numFmtId="0" xfId="0" applyAlignment="1" applyFont="1">
      <alignment readingOrder="0" vertical="bottom"/>
    </xf>
    <xf borderId="0" fillId="0" fontId="123" numFmtId="0" xfId="0" applyAlignment="1" applyFont="1">
      <alignment readingOrder="0"/>
    </xf>
    <xf borderId="13" fillId="0" fontId="19" numFmtId="0" xfId="0" applyAlignment="1" applyBorder="1" applyFont="1">
      <alignment vertical="bottom"/>
    </xf>
    <xf borderId="13" fillId="0" fontId="19" numFmtId="0" xfId="0" applyAlignment="1" applyBorder="1" applyFont="1">
      <alignment readingOrder="0" vertical="bottom"/>
    </xf>
    <xf borderId="0" fillId="0" fontId="22" numFmtId="0" xfId="0" applyAlignment="1" applyFont="1">
      <alignment vertical="bottom"/>
    </xf>
    <xf borderId="0" fillId="0" fontId="111" numFmtId="0" xfId="0" applyAlignment="1" applyFont="1">
      <alignment vertical="bottom"/>
    </xf>
    <xf borderId="0" fillId="0" fontId="111" numFmtId="0" xfId="0" applyAlignment="1" applyFont="1">
      <alignment shrinkToFit="0" vertical="bottom" wrapText="0"/>
    </xf>
    <xf borderId="13" fillId="0" fontId="111" numFmtId="0" xfId="0" applyAlignment="1" applyBorder="1" applyFont="1">
      <alignment shrinkToFit="0" vertical="bottom" wrapText="0"/>
    </xf>
    <xf borderId="0" fillId="0" fontId="118" numFmtId="0" xfId="0" applyAlignment="1" applyFont="1">
      <alignment readingOrder="0" shrinkToFit="0" vertical="bottom" wrapText="0"/>
    </xf>
    <xf borderId="13" fillId="0" fontId="19" numFmtId="0" xfId="0" applyAlignment="1" applyBorder="1" applyFont="1">
      <alignment vertical="bottom"/>
    </xf>
    <xf borderId="13" fillId="0" fontId="19" numFmtId="0" xfId="0" applyAlignment="1" applyBorder="1" applyFont="1">
      <alignment horizontal="left" readingOrder="0" shrinkToFit="0" vertical="bottom" wrapText="0"/>
    </xf>
    <xf borderId="0" fillId="0" fontId="19" numFmtId="0" xfId="0" applyAlignment="1" applyFont="1">
      <alignment horizontal="left" vertical="bottom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left" vertical="bottom"/>
    </xf>
    <xf borderId="0" fillId="0" fontId="78" numFmtId="0" xfId="0" applyAlignment="1" applyFont="1">
      <alignment horizontal="left" readingOrder="0"/>
    </xf>
    <xf borderId="13" fillId="3" fontId="68" numFmtId="0" xfId="0" applyAlignment="1" applyBorder="1" applyFont="1">
      <alignment shrinkToFit="0" vertical="bottom" wrapText="0"/>
    </xf>
    <xf borderId="13" fillId="3" fontId="68" numFmtId="0" xfId="0" applyAlignment="1" applyBorder="1" applyFont="1">
      <alignment shrinkToFit="0" vertical="bottom" wrapText="0"/>
    </xf>
    <xf borderId="0" fillId="3" fontId="52" numFmtId="0" xfId="0" applyAlignment="1" applyFont="1">
      <alignment vertical="bottom"/>
    </xf>
    <xf borderId="0" fillId="0" fontId="19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left" readingOrder="0"/>
    </xf>
    <xf borderId="0" fillId="3" fontId="52" numFmtId="0" xfId="0" applyAlignment="1" applyFont="1">
      <alignment horizontal="center" readingOrder="0"/>
    </xf>
    <xf borderId="0" fillId="3" fontId="71" numFmtId="4" xfId="0" applyFont="1" applyNumberFormat="1"/>
    <xf borderId="0" fillId="3" fontId="124" numFmtId="0" xfId="0" applyAlignment="1" applyFont="1">
      <alignment readingOrder="0"/>
    </xf>
    <xf borderId="9" fillId="3" fontId="124" numFmtId="0" xfId="0" applyAlignment="1" applyBorder="1" applyFont="1">
      <alignment readingOrder="0"/>
    </xf>
    <xf borderId="0" fillId="0" fontId="78" numFmtId="0" xfId="0" applyAlignment="1" applyFont="1">
      <alignment horizontal="left" readingOrder="0" vertical="bottom"/>
    </xf>
    <xf borderId="0" fillId="0" fontId="125" numFmtId="0" xfId="0" applyAlignment="1" applyFont="1">
      <alignment readingOrder="0"/>
    </xf>
    <xf borderId="0" fillId="0" fontId="125" numFmtId="0" xfId="0" applyFont="1"/>
    <xf borderId="2" fillId="7" fontId="4" numFmtId="0" xfId="0" applyAlignment="1" applyBorder="1" applyFont="1">
      <alignment readingOrder="0"/>
    </xf>
    <xf borderId="13" fillId="3" fontId="81" numFmtId="0" xfId="0" applyAlignment="1" applyBorder="1" applyFont="1">
      <alignment shrinkToFit="0" vertical="bottom" wrapText="0"/>
    </xf>
    <xf borderId="0" fillId="0" fontId="126" numFmtId="0" xfId="0" applyAlignment="1" applyFont="1">
      <alignment horizontal="right" readingOrder="0" shrinkToFit="0" wrapText="0"/>
    </xf>
    <xf borderId="0" fillId="0" fontId="0" numFmtId="0" xfId="0" applyAlignment="1" applyFont="1">
      <alignment horizontal="right" readingOrder="0" shrinkToFit="0" wrapText="0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3" fontId="52" numFmtId="168" xfId="0" applyAlignment="1" applyFont="1" applyNumberFormat="1">
      <alignment horizontal="left" readingOrder="0" shrinkToFit="0" vertical="top" wrapText="1"/>
    </xf>
    <xf borderId="0" fillId="3" fontId="71" numFmtId="0" xfId="0" applyAlignment="1" applyFont="1">
      <alignment vertical="bottom"/>
    </xf>
    <xf borderId="0" fillId="0" fontId="78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16" fillId="0" fontId="4" numFmtId="0" xfId="0" applyAlignment="1" applyBorder="1" applyFont="1">
      <alignment readingOrder="0"/>
    </xf>
    <xf borderId="15" fillId="0" fontId="127" numFmtId="0" xfId="0" applyBorder="1" applyFont="1"/>
    <xf borderId="5" fillId="0" fontId="127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shrinkToFit="0" wrapText="1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252" Type="http://schemas.openxmlformats.org/officeDocument/2006/relationships/worksheet" Target="worksheets/sheet248.xml"/><Relationship Id="rId130" Type="http://schemas.openxmlformats.org/officeDocument/2006/relationships/worksheet" Target="worksheets/sheet126.xml"/><Relationship Id="rId251" Type="http://schemas.openxmlformats.org/officeDocument/2006/relationships/worksheet" Target="worksheets/sheet247.xml"/><Relationship Id="rId250" Type="http://schemas.openxmlformats.org/officeDocument/2006/relationships/worksheet" Target="worksheets/sheet24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249" Type="http://schemas.openxmlformats.org/officeDocument/2006/relationships/worksheet" Target="worksheets/sheet245.xml"/><Relationship Id="rId127" Type="http://schemas.openxmlformats.org/officeDocument/2006/relationships/worksheet" Target="worksheets/sheet123.xml"/><Relationship Id="rId248" Type="http://schemas.openxmlformats.org/officeDocument/2006/relationships/worksheet" Target="worksheets/sheet244.xml"/><Relationship Id="rId126" Type="http://schemas.openxmlformats.org/officeDocument/2006/relationships/worksheet" Target="worksheets/sheet122.xml"/><Relationship Id="rId247" Type="http://schemas.openxmlformats.org/officeDocument/2006/relationships/worksheet" Target="worksheets/sheet243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240" Type="http://schemas.openxmlformats.org/officeDocument/2006/relationships/worksheet" Target="worksheets/sheet236.xml"/><Relationship Id="rId125" Type="http://schemas.openxmlformats.org/officeDocument/2006/relationships/worksheet" Target="worksheets/sheet121.xml"/><Relationship Id="rId246" Type="http://schemas.openxmlformats.org/officeDocument/2006/relationships/worksheet" Target="worksheets/sheet242.xml"/><Relationship Id="rId124" Type="http://schemas.openxmlformats.org/officeDocument/2006/relationships/worksheet" Target="worksheets/sheet120.xml"/><Relationship Id="rId245" Type="http://schemas.openxmlformats.org/officeDocument/2006/relationships/worksheet" Target="worksheets/sheet241.xml"/><Relationship Id="rId123" Type="http://schemas.openxmlformats.org/officeDocument/2006/relationships/worksheet" Target="worksheets/sheet119.xml"/><Relationship Id="rId244" Type="http://schemas.openxmlformats.org/officeDocument/2006/relationships/worksheet" Target="worksheets/sheet240.xml"/><Relationship Id="rId122" Type="http://schemas.openxmlformats.org/officeDocument/2006/relationships/worksheet" Target="worksheets/sheet118.xml"/><Relationship Id="rId243" Type="http://schemas.openxmlformats.org/officeDocument/2006/relationships/worksheet" Target="worksheets/sheet239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zoho.com/api/v3/deliverychallans?organization_id=65760XXX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FbOOjTNugIofZFwxcqZZ0RuEORDXIBoH" TargetMode="External"/><Relationship Id="rId22" Type="http://schemas.openxmlformats.org/officeDocument/2006/relationships/hyperlink" Target="https://drive.google.com/open?id=19EpiFP4msijmreSYQSSmrlZa1_Lywwe1" TargetMode="External"/><Relationship Id="rId21" Type="http://schemas.openxmlformats.org/officeDocument/2006/relationships/hyperlink" Target="https://drive.google.com/open?id=1xD893GW3iIcZaytnqycprlEZDijphbe8" TargetMode="External"/><Relationship Id="rId24" Type="http://schemas.openxmlformats.org/officeDocument/2006/relationships/hyperlink" Target="https://drive.google.com/drive/folders/1iUPrzBbPyXUvBgOKnjw-rMqhEpcV5Yzj" TargetMode="External"/><Relationship Id="rId23" Type="http://schemas.openxmlformats.org/officeDocument/2006/relationships/hyperlink" Target="https://drive.google.com/open?id=1z2aiDqkkHi7RyjU2MNml0vqYL3Tkkwsm" TargetMode="External"/><Relationship Id="rId1" Type="http://schemas.openxmlformats.org/officeDocument/2006/relationships/hyperlink" Target="https://drive.google.com/open?id=13cvRfsalE__mU8atlx5vs60QfmFuhd6g" TargetMode="External"/><Relationship Id="rId2" Type="http://schemas.openxmlformats.org/officeDocument/2006/relationships/hyperlink" Target="https://drive.google.com/open?id=1bYOi2XgCzYV7jVF_TB73HyIHas4YTYBy" TargetMode="External"/><Relationship Id="rId3" Type="http://schemas.openxmlformats.org/officeDocument/2006/relationships/hyperlink" Target="https://drive.google.com/open?id=1_OGkRK1NIL1Dc1jQwi_jNh5SszQrxBN6" TargetMode="External"/><Relationship Id="rId4" Type="http://schemas.openxmlformats.org/officeDocument/2006/relationships/hyperlink" Target="https://drive.google.com/open?id=1QlF2_2BPXkVT8TNjnNdkPRGWi8s4TKLv" TargetMode="External"/><Relationship Id="rId9" Type="http://schemas.openxmlformats.org/officeDocument/2006/relationships/hyperlink" Target="https://drive.google.com/open?id=1oOEzdBEz9L88SgWnR2juTJyvgiEiVpe4" TargetMode="External"/><Relationship Id="rId26" Type="http://schemas.openxmlformats.org/officeDocument/2006/relationships/hyperlink" Target="https://drive.google.com/drive/folders/1hm1yMub2QK2yIji7mBBLYxNX4Oubi69Y" TargetMode="External"/><Relationship Id="rId25" Type="http://schemas.openxmlformats.org/officeDocument/2006/relationships/hyperlink" Target="https://drive.google.com/drive/folders/1eXrE2CkmpY2OSTvWBGrCPpWWkL_CklRW" TargetMode="External"/><Relationship Id="rId28" Type="http://schemas.openxmlformats.org/officeDocument/2006/relationships/hyperlink" Target="https://drive.google.com/open?id=1yrcANkYb2vBprQ2kZqrQEL9fKrSct9W9" TargetMode="External"/><Relationship Id="rId27" Type="http://schemas.openxmlformats.org/officeDocument/2006/relationships/hyperlink" Target="https://drive.google.com/open?id=1nkB5vIArbDFQS2cNU1OYflQpTqZLquq7" TargetMode="External"/><Relationship Id="rId5" Type="http://schemas.openxmlformats.org/officeDocument/2006/relationships/hyperlink" Target="https://drive.google.com/drive/folders/13K9gjYPXcLEsXn0fA2BkSyhD5pbNLKX5" TargetMode="External"/><Relationship Id="rId6" Type="http://schemas.openxmlformats.org/officeDocument/2006/relationships/hyperlink" Target="https://drive.google.com/drive/folders/1qHRcia6tdR5LhEx4H-rBLLO2O4_hQANE" TargetMode="External"/><Relationship Id="rId29" Type="http://schemas.openxmlformats.org/officeDocument/2006/relationships/hyperlink" Target="https://docs.google.com/spreadsheets/d/1_UvlAiqM7D3yLTr4EthYAQC321RtpeAd/edit" TargetMode="External"/><Relationship Id="rId7" Type="http://schemas.openxmlformats.org/officeDocument/2006/relationships/hyperlink" Target="https://drive.google.com/drive/folders/11lNl221sCVb3yOhhB5T5N8QCVRz6nfDM" TargetMode="External"/><Relationship Id="rId8" Type="http://schemas.openxmlformats.org/officeDocument/2006/relationships/hyperlink" Target="https://drive.google.com/open?id=1aOX5eL6sJT9OftFFJi1QgbXPwXSkUcaE" TargetMode="External"/><Relationship Id="rId31" Type="http://schemas.openxmlformats.org/officeDocument/2006/relationships/hyperlink" Target="https://drive.google.com/open?id=1fYkoHkah_o3U83Li_-8FO52Hw7kzaOFF" TargetMode="External"/><Relationship Id="rId30" Type="http://schemas.openxmlformats.org/officeDocument/2006/relationships/hyperlink" Target="https://drive.google.com/open?id=1yOc_reuk7ttd886Dio9nXAEizcSpBCRL" TargetMode="External"/><Relationship Id="rId11" Type="http://schemas.openxmlformats.org/officeDocument/2006/relationships/hyperlink" Target="https://drive.google.com/open?id=19dPDK2l3XKx0jNu_2xFA5yVZq0VEFMGs" TargetMode="External"/><Relationship Id="rId33" Type="http://schemas.openxmlformats.org/officeDocument/2006/relationships/hyperlink" Target="https://drive.google.com/drive/folders/106sLPE0Y6_ft3OfEGVKJSHe9P1W4RGlF" TargetMode="External"/><Relationship Id="rId10" Type="http://schemas.openxmlformats.org/officeDocument/2006/relationships/hyperlink" Target="https://drive.google.com/open?id=1Pyj0XmcuOsAIi3F2cvXkJHmnPqUL38zP" TargetMode="External"/><Relationship Id="rId32" Type="http://schemas.openxmlformats.org/officeDocument/2006/relationships/hyperlink" Target="https://drive.google.com/drive/folders/1o4leINyQNLQJmRf3u2hqTDGmIJRSllfn" TargetMode="External"/><Relationship Id="rId13" Type="http://schemas.openxmlformats.org/officeDocument/2006/relationships/hyperlink" Target="https://drive.google.com/open?id=1PxX1TUGllrsBu6NQHDVHeDUoNkRVzk1r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https://drive.google.com/open?id=1byPseeM3dLEHB7n7RCIZ-t-pp0lMexaV" TargetMode="External"/><Relationship Id="rId34" Type="http://schemas.openxmlformats.org/officeDocument/2006/relationships/hyperlink" Target="https://drive.google.com/open?id=1UiQShX0Rv1hOTbxX7kI7fkcmqJ0ShcID" TargetMode="External"/><Relationship Id="rId15" Type="http://schemas.openxmlformats.org/officeDocument/2006/relationships/hyperlink" Target="https://drive.google.com/open?id=1bytpJvp85NcnLBLLhxGlrGhS16QxgX0N" TargetMode="External"/><Relationship Id="rId14" Type="http://schemas.openxmlformats.org/officeDocument/2006/relationships/hyperlink" Target="https://drive.google.com/open?id=1XUHVIVX4l-tXkAHSXEKg7Phe8typ381X" TargetMode="External"/><Relationship Id="rId17" Type="http://schemas.openxmlformats.org/officeDocument/2006/relationships/hyperlink" Target="https://drive.google.com/open?id=1dBeawInqqMW5-Q4vXTZJzblfTJLztbhd" TargetMode="External"/><Relationship Id="rId16" Type="http://schemas.openxmlformats.org/officeDocument/2006/relationships/hyperlink" Target="https://drive.google.com/open?id=18ijS3TyjB3VthqyogYH1cWjAeIJ4zGCs" TargetMode="External"/><Relationship Id="rId19" Type="http://schemas.openxmlformats.org/officeDocument/2006/relationships/hyperlink" Target="https://drive.google.com/open?id=1fBgQCIhTfAPQCxFOailwqS_xfl0WGAo7" TargetMode="External"/><Relationship Id="rId18" Type="http://schemas.openxmlformats.org/officeDocument/2006/relationships/hyperlink" Target="https://drive.google.com/open?id=1LcBMj6IiZjp8CncuIsziXdlAvnJ9KFM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?q=13.0039654,77.7405749&amp;z=17&amp;hl=en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sNtNaE3TBK9fQcZ6?g_st=awb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0%C2%B059'20.9%22N+77%C2%B045'13.1%22E/@10.9891337,77.7510691,888m/data=!3m2!1e3!4b1!4m4!3m3!8m2!3d10.9891337!4d77.753644?hl=en&amp;entry=ttu&amp;g_ep=EgoyMDI1MDgxOS4wIKXMDSoASAFQAw%3D%3D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08'33.6%22N+77%C2%B002'25.9%22E/@11.1426611,77.0379524,17z/data=!3m1!4b1!4m4!3m3!8m2!3d11.1426611!4d77.0405273?hl=en&amp;entry=ttu&amp;g_ep=EgoyMDI1MDUwNy4wIKXMDSoASAFQAw%3D%3D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00'52.2%22N+77%C2%B000'15.3%22E/@11.3810035,76.5757,9.45z/data=!4m4!3m3!8m2!3d11.0144879!4d77.0042351?hl=en&amp;entry=ttu&amp;g_ep=EgoyMDI1MDMxOS4yIKXMDSoASAFQAw%3D%3D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LzHjk7ouvvLDUN5FC0wr6ZEgeCePWZeAbrM0Q8t8wg/edit?gid=2124746435" TargetMode="External"/><Relationship Id="rId2" Type="http://schemas.openxmlformats.org/officeDocument/2006/relationships/hyperlink" Target="https://www.google.com/maps/place/11%C2%B005'01.0%22N+77%C2%B000'36.3%22E/@11.0835999,77.0075003,17z/data=!3m1!4b1!4m4!3m3!8m2!3d11.0835999!4d77.0100752?hl=en&amp;entry=ttu" TargetMode="External"/><Relationship Id="rId3" Type="http://schemas.openxmlformats.org/officeDocument/2006/relationships/hyperlink" Target="https://drive.google.com/drive/folders/1Vs6Lu5L2cMk3Gdeu-JPv_KZq9IodxpY3" TargetMode="External"/><Relationship Id="rId4" Type="http://schemas.openxmlformats.org/officeDocument/2006/relationships/hyperlink" Target="https://drive.google.com/drive/folders/1solVFubdhEtj3R3rq9lwsJUnXi_3Pkf_" TargetMode="External"/><Relationship Id="rId5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SYbBXZGW3ChxEykE6" TargetMode="External"/><Relationship Id="rId2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39'56.4%22N+78%C2%B009'09.8%22E/@11.6656667,78.1527222,17z/data=!3m1!4b1!4m4!3m3!8m2!3d11.6656667!4d78.1527222?hl=en&amp;entry=ttu" TargetMode="External"/><Relationship Id="rId2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iBv6wjd4Pzmsnfdg9" TargetMode="External"/><Relationship Id="rId2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8%C2%B047'09.3%22N+78%C2%B007'18.8%22E/@8.7859218,78.1193082,17z/data=!3m1!4b1!4m4!3m3!8m2!3d8.7859218!4d78.1218831?hl=en&amp;entry=ttu" TargetMode="External"/><Relationship Id="rId2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0%C2%B059'33.2%22N+78%C2%B004'34.0%22E/@10.9928765,78.0735055,19z/data=!4m4!3m3!8m2!3d10.9925408!4d78.0761046?hl=en&amp;entry=ttu" TargetMode="External"/><Relationship Id="rId2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00'16.6%22N+76%C2%B058'34.5%22E/@11.0045977,76.974061,17z/data=!3m1!4b1!4m4!3m3!8m2!3d11.0045977!4d76.9762497?hl=en&amp;entry=ttu" TargetMode="External"/><Relationship Id="rId2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03'11.4%22N+76%C2%B056'57.4%22E/@11.053172,76.9467029,17z/data=!3m1!4b1!4m4!3m3!8m2!3d11.0531667!4d76.9492778?hl=en&amp;entry=ttu" TargetMode="External"/><Relationship Id="rId2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eeEgsKxcCAbMtryU6" TargetMode="External"/><Relationship Id="rId2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mTAAWmeCFyxUqqwq5" TargetMode="External"/><Relationship Id="rId2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20'06.4%22N+77%C2%B042'00.8%22E/@11.3351119,77.6980218,17z/data=!3m1!4b1!4m5!3m4!1s0x0:0x96d8157524bc2606!8m2!3d11.3351119!4d77.7002105?hl=en" TargetMode="External"/><Relationship Id="rId2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?q=11.053951,77.053696" TargetMode="External"/><Relationship Id="rId2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01'11.1%22N+76%C2%B059'48.6%22E/@11.0197397,76.9946531,17z/data=!3m1!4b1!4m4!3m3!8m2!3d11.0197397!4d76.9968418?hl=en" TargetMode="External"/><Relationship Id="rId2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hyperlink" Target="https://g.co/kgs/AR2U8i" TargetMode="External"/><Relationship Id="rId2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02'44.7%22N+77%C2%B020'01.6%22E/@11.045747,77.333775,17z/data=!3m1!4b1!4m6!3m5!1s0!7e2!8m2!3d11.0457471!4d77.3337749" TargetMode="External"/><Relationship Id="rId2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0%C2%B056'15.7%22N+76%C2%B043'28.6%22E/@10.9377002,76.7224246,17z/data=!3m1!4b1!4m5!3m4!1s0x0:0xdfccddddc6b30109!8m2!3d10.9377002!4d76.7246133?hl=en" TargetMode="External"/><Relationship Id="rId2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?q=10.9131844,77.025417&amp;z=17&amp;hl=en" TargetMode="External"/><Relationship Id="rId2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?q=11.1292023,77.3174837&amp;z=17&amp;hl=en" TargetMode="External"/><Relationship Id="rId2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chEFDGR84BxC6PTN6" TargetMode="External"/><Relationship Id="rId2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0%C2%B057'50.7%22N+77%C2%B019'19.4%22E/@10.9640799,77.3198557,17z/data=!3m1!4b1!4m5!3m4!1s0x0:0x85ad825a730cab8!8m2!3d10.9640799!4d77.3220444?hl=en" TargetMode="External"/><Relationship Id="rId2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YFfoVSmXVapuiXYi8" TargetMode="External"/><Relationship Id="rId2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0%C2%B059'16.3%22N+76%C2%B059'12.8%22E/@10.9957179,77.0237631,17z/data=!4m5!3m4!1s0x0:0x1d555abbd16e0e17!8m2!3d10.987861!4d76.9868988?hl=en" TargetMode="External"/><Relationship Id="rId2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EhvgUgVRe75B17WR8" TargetMode="External"/><Relationship Id="rId2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17'25.8%22N+76%C2%B056'20.7%22E/@11.2904869,76.9368952,17z/data=!3m1!4b1!4m5!3m4!1s0x0:0x94b5bca3b7f0314e!8m2!3d11.2904869!4d76.9390839?hl=en" TargetMode="External"/><Relationship Id="rId2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OX5eL6sJT9OftFFJi1QgbXPwXSkUcaE" TargetMode="External"/><Relationship Id="rId2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04'23.2%22N+77%C2%B001'36.7%22E/@11.0731047,77.0246658,17z/data=!3m1!4b1!4m5!3m4!1s0x0:0x1b0edee455dff8ff!8m2!3d11.0731047!4d77.0268545?hl=en" TargetMode="External"/><Relationship Id="rId2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gSF8X5jv5KiDe58BA" TargetMode="External"/><Relationship Id="rId2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zqARC4Ve1tq4cZfL9" TargetMode="External"/><Relationship Id="rId2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?q=9.9360364,78.0856785&amp;z=17&amp;hl=en" TargetMode="External"/><Relationship Id="rId2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?q=11.1464205,77.2956287&amp;z=17&amp;hl=en" TargetMode="External"/><Relationship Id="rId2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11%C2%B022'21.4%22N+77%C2%B045'55.7%22E/@11.3726095,77.7632691,17z/data=!3m1!4b1!4m5!3m4!1s0x0:0x5b7fe05455eb77fa!8m2!3d11.3726095!4d77.7654578?hl=en" TargetMode="External"/><Relationship Id="rId2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3K9gjYPXcLEsXn0fA2BkSyhD5pbNLKX5" TargetMode="External"/><Relationship Id="rId2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hyperlink" Target="http://id.no" TargetMode="External"/><Relationship Id="rId2" Type="http://schemas.openxmlformats.org/officeDocument/2006/relationships/hyperlink" Target="http://id.no" TargetMode="External"/><Relationship Id="rId3" Type="http://schemas.openxmlformats.org/officeDocument/2006/relationships/hyperlink" Target="http://id.no" TargetMode="External"/><Relationship Id="rId4" Type="http://schemas.openxmlformats.org/officeDocument/2006/relationships/hyperlink" Target="http://id.no" TargetMode="External"/><Relationship Id="rId5" Type="http://schemas.openxmlformats.org/officeDocument/2006/relationships/hyperlink" Target="http://id.no" TargetMode="External"/><Relationship Id="rId6" Type="http://schemas.openxmlformats.org/officeDocument/2006/relationships/drawing" Target="../drawings/drawing218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OX5eL6sJT9OftFFJi1QgbXPwXSkUcaE" TargetMode="External"/><Relationship Id="rId2" Type="http://schemas.openxmlformats.org/officeDocument/2006/relationships/drawing" Target="../drawings/drawing225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hyperlink" Target="http://ir.no/" TargetMode="External"/><Relationship Id="rId2" Type="http://schemas.openxmlformats.org/officeDocument/2006/relationships/hyperlink" Target="http://ir.no/" TargetMode="External"/><Relationship Id="rId3" Type="http://schemas.openxmlformats.org/officeDocument/2006/relationships/hyperlink" Target="http://ir.no/" TargetMode="External"/><Relationship Id="rId4" Type="http://schemas.openxmlformats.org/officeDocument/2006/relationships/hyperlink" Target="http://ir.no/" TargetMode="External"/><Relationship Id="rId5" Type="http://schemas.openxmlformats.org/officeDocument/2006/relationships/hyperlink" Target="http://ir.no/" TargetMode="External"/><Relationship Id="rId6" Type="http://schemas.openxmlformats.org/officeDocument/2006/relationships/drawing" Target="../drawings/drawing226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19EpiFP4msijmreSYQSSmrlZa1_Lywwe1" TargetMode="External"/><Relationship Id="rId2" Type="http://schemas.openxmlformats.org/officeDocument/2006/relationships/drawing" Target="../drawings/drawing236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21.13"/>
  </cols>
  <sheetData>
    <row r="1">
      <c r="A1" s="1" t="str">
        <f>IFERROR(__xludf.DUMMYFUNCTION("IMPORTRANGE(""1nXhG9zoD3F4ppV4_PoNIKqbOYdLgnLJyE2LlTlfnbOk"", ""Clients!C3:C"")"),"Client")</f>
        <v>Client</v>
      </c>
      <c r="B1" s="1" t="str">
        <f>IFERROR(__xludf.DUMMYFUNCTION("IMPORTRANGE(""1nXhG9zoD3F4ppV4_PoNIKqbOYdLgnLJyE2LlTlfnbOk"", ""Clients!E3:E"")"),"Billing Name")</f>
        <v>Billing Name</v>
      </c>
    </row>
    <row r="2">
      <c r="A2" s="1" t="str">
        <f>IFERROR(__xludf.DUMMYFUNCTION("""COMPUTED_VALUE"""),"Office Monthly Meeting")</f>
        <v>Office Monthly Meeting</v>
      </c>
      <c r="B2" s="1"/>
    </row>
    <row r="3">
      <c r="A3" s="1" t="str">
        <f>IFERROR(__xludf.DUMMYFUNCTION("""COMPUTED_VALUE"""),"Office (R&amp;D,Testing)")</f>
        <v>Office (R&amp;D,Testing)</v>
      </c>
      <c r="B3" s="1"/>
    </row>
    <row r="4">
      <c r="A4" s="1" t="str">
        <f>IFERROR(__xludf.DUMMYFUNCTION("""COMPUTED_VALUE"""),"Vinod Lunia-SB Colony")</f>
        <v>Vinod Lunia-SB Colony</v>
      </c>
      <c r="B4" s="1"/>
    </row>
    <row r="5">
      <c r="A5" s="1" t="str">
        <f>IFERROR(__xludf.DUMMYFUNCTION("""COMPUTED_VALUE"""),"Alagappan - Central Studio Road")</f>
        <v>Alagappan - Central Studio Road</v>
      </c>
      <c r="B5" s="1"/>
    </row>
    <row r="6">
      <c r="A6" s="1" t="str">
        <f>IFERROR(__xludf.DUMMYFUNCTION("""COMPUTED_VALUE"""),"Samanth Bajaj-Tirupur")</f>
        <v>Samanth Bajaj-Tirupur</v>
      </c>
      <c r="B6" s="1"/>
    </row>
    <row r="7">
      <c r="A7" s="1" t="str">
        <f>IFERROR(__xludf.DUMMYFUNCTION("""COMPUTED_VALUE"""),"Raja-Ganapathy")</f>
        <v>Raja-Ganapathy</v>
      </c>
      <c r="B7" s="1"/>
    </row>
    <row r="8">
      <c r="A8" s="1" t="str">
        <f>IFERROR(__xludf.DUMMYFUNCTION("""COMPUTED_VALUE"""),"Manimaran - Namakkal")</f>
        <v>Manimaran - Namakkal</v>
      </c>
      <c r="B8" s="1"/>
    </row>
    <row r="9">
      <c r="A9" s="1" t="str">
        <f>IFERROR(__xludf.DUMMYFUNCTION("""COMPUTED_VALUE"""),"Ponnusamy - Namakkal")</f>
        <v>Ponnusamy - Namakkal</v>
      </c>
      <c r="B9" s="1"/>
    </row>
    <row r="10">
      <c r="A10" s="1" t="str">
        <f>IFERROR(__xludf.DUMMYFUNCTION("""COMPUTED_VALUE"""),"Selvakumar-Karur")</f>
        <v>Selvakumar-Karur</v>
      </c>
      <c r="B10" s="1"/>
    </row>
    <row r="11">
      <c r="A11" s="1" t="str">
        <f>IFERROR(__xludf.DUMMYFUNCTION("""COMPUTED_VALUE"""),"Prabhuram-S B Colony")</f>
        <v>Prabhuram-S B Colony</v>
      </c>
      <c r="B11" s="1"/>
    </row>
    <row r="12">
      <c r="A12" s="1" t="str">
        <f>IFERROR(__xludf.DUMMYFUNCTION("""COMPUTED_VALUE"""),"Raman - Ramanathapuram")</f>
        <v>Raman - Ramanathapuram</v>
      </c>
      <c r="B12" s="1"/>
      <c r="F12" s="2"/>
    </row>
    <row r="13">
      <c r="A13" s="1" t="str">
        <f>IFERROR(__xludf.DUMMYFUNCTION("""COMPUTED_VALUE"""),"Saranya Rajkumar-Hopes")</f>
        <v>Saranya Rajkumar-Hopes</v>
      </c>
      <c r="B13" s="1"/>
    </row>
    <row r="14">
      <c r="A14" s="1" t="str">
        <f>IFERROR(__xludf.DUMMYFUNCTION("""COMPUTED_VALUE"""),"Dhanalakshmi - Lakshmi Mills")</f>
        <v>Dhanalakshmi - Lakshmi Mills</v>
      </c>
      <c r="B14" s="1"/>
    </row>
    <row r="15">
      <c r="A15" s="1" t="str">
        <f>IFERROR(__xludf.DUMMYFUNCTION("""COMPUTED_VALUE"""),"Dhanakottiram - Gobi")</f>
        <v>Dhanakottiram - Gobi</v>
      </c>
      <c r="B15" s="1"/>
    </row>
    <row r="16">
      <c r="A16" s="1" t="str">
        <f>IFERROR(__xludf.DUMMYFUNCTION("""COMPUTED_VALUE"""),"Dr.Kumaresh-Gobi")</f>
        <v>Dr.Kumaresh-Gobi</v>
      </c>
      <c r="B16" s="1"/>
    </row>
    <row r="17">
      <c r="A17" s="1" t="str">
        <f>IFERROR(__xludf.DUMMYFUNCTION("""COMPUTED_VALUE"""),"Jai Elangovan-Coonor")</f>
        <v>Jai Elangovan-Coonor</v>
      </c>
      <c r="B17" s="1"/>
    </row>
    <row r="18">
      <c r="A18" s="1" t="str">
        <f>IFERROR(__xludf.DUMMYFUNCTION("""COMPUTED_VALUE"""),"Dr. Prabhu-CBE")</f>
        <v>Dr. Prabhu-CBE</v>
      </c>
      <c r="B18" s="1"/>
    </row>
    <row r="19">
      <c r="A19" s="1" t="str">
        <f>IFERROR(__xludf.DUMMYFUNCTION("""COMPUTED_VALUE"""),"Abirami-Sangagiri")</f>
        <v>Abirami-Sangagiri</v>
      </c>
      <c r="B19" s="1"/>
    </row>
    <row r="20">
      <c r="A20" s="1" t="str">
        <f>IFERROR(__xludf.DUMMYFUNCTION("""COMPUTED_VALUE"""),"Bipin-Tirupur")</f>
        <v>Bipin-Tirupur</v>
      </c>
      <c r="B20" s="1"/>
    </row>
    <row r="21">
      <c r="A21" s="1" t="str">
        <f>IFERROR(__xludf.DUMMYFUNCTION("""COMPUTED_VALUE"""),"Sarayu - Tirupur")</f>
        <v>Sarayu - Tirupur</v>
      </c>
      <c r="B21" s="1"/>
    </row>
    <row r="22">
      <c r="A22" s="1" t="str">
        <f>IFERROR(__xludf.DUMMYFUNCTION("""COMPUTED_VALUE"""),"Arumugam-PSG Hospital")</f>
        <v>Arumugam-PSG Hospital</v>
      </c>
      <c r="B22" s="1"/>
    </row>
    <row r="23">
      <c r="A23" s="1" t="str">
        <f>IFERROR(__xludf.DUMMYFUNCTION("""COMPUTED_VALUE"""),"Sumanth Ramamoorthy-ELGI")</f>
        <v>Sumanth Ramamoorthy-ELGI</v>
      </c>
      <c r="B23" s="1"/>
    </row>
    <row r="24">
      <c r="A24" s="1" t="str">
        <f>IFERROR(__xludf.DUMMYFUNCTION("""COMPUTED_VALUE"""),"Nirmal - Salem")</f>
        <v>Nirmal - Salem</v>
      </c>
      <c r="B24" s="1"/>
    </row>
    <row r="25">
      <c r="A25" s="1" t="str">
        <f>IFERROR(__xludf.DUMMYFUNCTION("""COMPUTED_VALUE"""),"Jayakumar-Chinthamanipudur")</f>
        <v>Jayakumar-Chinthamanipudur</v>
      </c>
      <c r="B25" s="1"/>
    </row>
    <row r="26">
      <c r="A26" s="1" t="str">
        <f>IFERROR(__xludf.DUMMYFUNCTION("""COMPUTED_VALUE"""),"Dr.Arun-KMCH")</f>
        <v>Dr.Arun-KMCH</v>
      </c>
      <c r="B26" s="1"/>
    </row>
    <row r="27">
      <c r="A27" s="1" t="str">
        <f>IFERROR(__xludf.DUMMYFUNCTION("""COMPUTED_VALUE"""),"Joseph Kurian (Ashik)-Cbe")</f>
        <v>Joseph Kurian (Ashik)-Cbe</v>
      </c>
      <c r="B27" s="1"/>
    </row>
    <row r="28">
      <c r="A28" s="1" t="str">
        <f>IFERROR(__xludf.DUMMYFUNCTION("""COMPUTED_VALUE"""),"Dr.Thiyagararjan - Ram Nagar")</f>
        <v>Dr.Thiyagararjan - Ram Nagar</v>
      </c>
      <c r="B28" s="1"/>
    </row>
    <row r="29">
      <c r="A29" s="1" t="str">
        <f>IFERROR(__xludf.DUMMYFUNCTION("""COMPUTED_VALUE"""),"Selvaraj - Salem")</f>
        <v>Selvaraj - Salem</v>
      </c>
      <c r="B29" s="1"/>
    </row>
    <row r="30">
      <c r="A30" s="1" t="str">
        <f>IFERROR(__xludf.DUMMYFUNCTION("""COMPUTED_VALUE"""),"Arun-Mettupalayam")</f>
        <v>Arun-Mettupalayam</v>
      </c>
      <c r="B30" s="1"/>
    </row>
    <row r="31">
      <c r="A31" s="1" t="str">
        <f>IFERROR(__xludf.DUMMYFUNCTION("""COMPUTED_VALUE"""),"Nandhakumar - V'Koil")</f>
        <v>Nandhakumar - V'Koil</v>
      </c>
      <c r="B31" s="1"/>
    </row>
    <row r="32">
      <c r="A32" s="1" t="str">
        <f>IFERROR(__xludf.DUMMYFUNCTION("""COMPUTED_VALUE"""),"Anoop Shroff - S B Colony")</f>
        <v>Anoop Shroff - S B Colony</v>
      </c>
      <c r="B32" s="1"/>
    </row>
    <row r="33">
      <c r="A33" s="1" t="str">
        <f>IFERROR(__xludf.DUMMYFUNCTION("""COMPUTED_VALUE"""),"Krishnaveni - Tirupur")</f>
        <v>Krishnaveni - Tirupur</v>
      </c>
      <c r="B33" s="1"/>
    </row>
    <row r="34">
      <c r="A34" s="1" t="str">
        <f>IFERROR(__xludf.DUMMYFUNCTION("""COMPUTED_VALUE"""),"Subburaj-Vadavali")</f>
        <v>Subburaj-Vadavali</v>
      </c>
      <c r="B34" s="1"/>
    </row>
    <row r="35">
      <c r="A35" s="1" t="str">
        <f>IFERROR(__xludf.DUMMYFUNCTION("""COMPUTED_VALUE"""),"Selvaraj-Vadavali")</f>
        <v>Selvaraj-Vadavali</v>
      </c>
      <c r="B35" s="1"/>
    </row>
    <row r="36">
      <c r="A36" s="1" t="str">
        <f>IFERROR(__xludf.DUMMYFUNCTION("""COMPUTED_VALUE"""),"Ramamorthy-Karamadai")</f>
        <v>Ramamorthy-Karamadai</v>
      </c>
      <c r="B36" s="1"/>
    </row>
    <row r="37">
      <c r="A37" s="1" t="str">
        <f>IFERROR(__xludf.DUMMYFUNCTION("""COMPUTED_VALUE"""),"L N House - Race Course")</f>
        <v>L N House - Race Course</v>
      </c>
      <c r="B37" s="1"/>
    </row>
    <row r="38">
      <c r="A38" s="1" t="str">
        <f>IFERROR(__xludf.DUMMYFUNCTION("""COMPUTED_VALUE"""),"Suresh (CVS) - Pollachi")</f>
        <v>Suresh (CVS) - Pollachi</v>
      </c>
      <c r="B38" s="1"/>
    </row>
    <row r="39">
      <c r="A39" s="1" t="str">
        <f>IFERROR(__xludf.DUMMYFUNCTION("""COMPUTED_VALUE"""),"Mr. Prabhakaran")</f>
        <v>Mr. Prabhakaran</v>
      </c>
      <c r="B39" s="1"/>
    </row>
    <row r="40">
      <c r="A40" s="1" t="str">
        <f>IFERROR(__xludf.DUMMYFUNCTION("""COMPUTED_VALUE"""),"Dinesh Anand-Vadavalli")</f>
        <v>Dinesh Anand-Vadavalli</v>
      </c>
      <c r="B40" s="1"/>
    </row>
    <row r="41">
      <c r="A41" s="1" t="str">
        <f>IFERROR(__xludf.DUMMYFUNCTION("""COMPUTED_VALUE"""),"Pradeep (Warp)-S B Colony")</f>
        <v>Pradeep (Warp)-S B Colony</v>
      </c>
      <c r="B41" s="1"/>
    </row>
    <row r="42">
      <c r="A42" s="1" t="str">
        <f>IFERROR(__xludf.DUMMYFUNCTION("""COMPUTED_VALUE"""),"Prism School - Dindugal")</f>
        <v>Prism School - Dindugal</v>
      </c>
      <c r="B42" s="1"/>
    </row>
    <row r="43">
      <c r="A43" s="1" t="str">
        <f>IFERROR(__xludf.DUMMYFUNCTION("""COMPUTED_VALUE"""),"Thangavel - Pallipalayam")</f>
        <v>Thangavel - Pallipalayam</v>
      </c>
      <c r="B43" s="1"/>
    </row>
    <row r="44">
      <c r="A44" s="1" t="str">
        <f>IFERROR(__xludf.DUMMYFUNCTION("""COMPUTED_VALUE"""),"Soundarajan-Chinthamanipudur")</f>
        <v>Soundarajan-Chinthamanipudur</v>
      </c>
      <c r="B44" s="1"/>
    </row>
    <row r="45">
      <c r="A45" s="1" t="str">
        <f>IFERROR(__xludf.DUMMYFUNCTION("""COMPUTED_VALUE"""),"Mr.Nambi - G V Residency ")</f>
        <v>Mr.Nambi - G V Residency </v>
      </c>
      <c r="B45" s="1"/>
    </row>
    <row r="46">
      <c r="A46" s="1" t="str">
        <f>IFERROR(__xludf.DUMMYFUNCTION("""COMPUTED_VALUE"""),"Emarald Factory - Rakipalayam")</f>
        <v>Emarald Factory - Rakipalayam</v>
      </c>
      <c r="B46" s="1"/>
    </row>
    <row r="47">
      <c r="A47" s="1" t="str">
        <f>IFERROR(__xludf.DUMMYFUNCTION("""COMPUTED_VALUE"""),"Colonel Baskar-S B Colony")</f>
        <v>Colonel Baskar-S B Colony</v>
      </c>
      <c r="B47" s="1"/>
    </row>
    <row r="48">
      <c r="A48" s="1" t="str">
        <f>IFERROR(__xludf.DUMMYFUNCTION("""COMPUTED_VALUE"""),"Saha-Vellakinar Pirivu")</f>
        <v>Saha-Vellakinar Pirivu</v>
      </c>
      <c r="B48" s="1" t="str">
        <f>IFERROR(__xludf.DUMMYFUNCTION("""COMPUTED_VALUE"""),"Mrs.Kamala Saha")</f>
        <v>Mrs.Kamala Saha</v>
      </c>
    </row>
    <row r="49">
      <c r="A49" s="1" t="str">
        <f>IFERROR(__xludf.DUMMYFUNCTION("""COMPUTED_VALUE"""),"Arjunan (MLA) - Selvapuram")</f>
        <v>Arjunan (MLA) - Selvapuram</v>
      </c>
      <c r="B49" s="1"/>
    </row>
    <row r="50">
      <c r="A50" s="1" t="str">
        <f>IFERROR(__xludf.DUMMYFUNCTION("""COMPUTED_VALUE"""),"Sri Nithin")</f>
        <v>Sri Nithin</v>
      </c>
      <c r="B50" s="1"/>
    </row>
    <row r="51">
      <c r="A51" s="1" t="str">
        <f>IFERROR(__xludf.DUMMYFUNCTION("""COMPUTED_VALUE"""),"Srinivasan-S B Colony")</f>
        <v>Srinivasan-S B Colony</v>
      </c>
      <c r="B51" s="1" t="str">
        <f>IFERROR(__xludf.DUMMYFUNCTION("""COMPUTED_VALUE"""),"Chambak Srinivasan")</f>
        <v>Chambak Srinivasan</v>
      </c>
    </row>
    <row r="52">
      <c r="A52" s="1" t="str">
        <f>IFERROR(__xludf.DUMMYFUNCTION("""COMPUTED_VALUE"""),"Vikram (CS Academy) - Race course")</f>
        <v>Vikram (CS Academy) - Race course</v>
      </c>
      <c r="B52" s="1"/>
    </row>
    <row r="53">
      <c r="A53" s="1" t="str">
        <f>IFERROR(__xludf.DUMMYFUNCTION("""COMPUTED_VALUE"""),"Isola -Tirupur")</f>
        <v>Isola -Tirupur</v>
      </c>
      <c r="B53" s="1"/>
    </row>
    <row r="54">
      <c r="A54" s="1" t="str">
        <f>IFERROR(__xludf.DUMMYFUNCTION("""COMPUTED_VALUE"""),"Shanmugam - Chennai")</f>
        <v>Shanmugam - Chennai</v>
      </c>
      <c r="B54" s="1"/>
    </row>
    <row r="55">
      <c r="A55" s="1" t="str">
        <f>IFERROR(__xludf.DUMMYFUNCTION("""COMPUTED_VALUE"""),"Priya - Gandhi Park")</f>
        <v>Priya - Gandhi Park</v>
      </c>
      <c r="B55" s="1"/>
    </row>
    <row r="56">
      <c r="A56" s="1" t="str">
        <f>IFERROR(__xludf.DUMMYFUNCTION("""COMPUTED_VALUE"""),"Col.Sridhar (Covai Property) - Trichy Road")</f>
        <v>Col.Sridhar (Covai Property) - Trichy Road</v>
      </c>
      <c r="B56" s="1"/>
    </row>
    <row r="57">
      <c r="A57" s="1" t="str">
        <f>IFERROR(__xludf.DUMMYFUNCTION("""COMPUTED_VALUE"""),"MSK Anand-Tirupur")</f>
        <v>MSK Anand-Tirupur</v>
      </c>
      <c r="B57" s="1"/>
    </row>
    <row r="58">
      <c r="A58" s="1" t="str">
        <f>IFERROR(__xludf.DUMMYFUNCTION("""COMPUTED_VALUE"""),"Dr.Balavenkatasubramanian")</f>
        <v>Dr.Balavenkatasubramanian</v>
      </c>
      <c r="B58" s="1"/>
    </row>
    <row r="59">
      <c r="A59" s="1" t="str">
        <f>IFERROR(__xludf.DUMMYFUNCTION("""COMPUTED_VALUE"""),"Pradeepkumar-Tindivanam")</f>
        <v>Pradeepkumar-Tindivanam</v>
      </c>
      <c r="B59" s="1"/>
    </row>
    <row r="60">
      <c r="A60" s="1" t="str">
        <f>IFERROR(__xludf.DUMMYFUNCTION("""COMPUTED_VALUE"""),"Aravind  (S&amp;A) - Vadamadurai")</f>
        <v>Aravind  (S&amp;A) - Vadamadurai</v>
      </c>
      <c r="B60" s="1"/>
    </row>
    <row r="61">
      <c r="A61" s="1" t="str">
        <f>IFERROR(__xludf.DUMMYFUNCTION("""COMPUTED_VALUE"""),"Pankaj - Tirupur")</f>
        <v>Pankaj - Tirupur</v>
      </c>
      <c r="B61" s="1"/>
    </row>
    <row r="62">
      <c r="A62" s="1" t="str">
        <f>IFERROR(__xludf.DUMMYFUNCTION("""COMPUTED_VALUE"""),"Diya Enterprises-NSR Road")</f>
        <v>Diya Enterprises-NSR Road</v>
      </c>
      <c r="B62" s="1"/>
    </row>
    <row r="63">
      <c r="A63" s="1" t="str">
        <f>IFERROR(__xludf.DUMMYFUNCTION("""COMPUTED_VALUE"""),"Velu-Tirupur")</f>
        <v>Velu-Tirupur</v>
      </c>
      <c r="B63" s="1"/>
    </row>
    <row r="64">
      <c r="A64" s="1" t="str">
        <f>IFERROR(__xludf.DUMMYFUNCTION("""COMPUTED_VALUE"""),"P.S.Vinaykumar")</f>
        <v>P.S.Vinaykumar</v>
      </c>
      <c r="B64" s="1"/>
    </row>
    <row r="65">
      <c r="A65" s="1" t="str">
        <f>IFERROR(__xludf.DUMMYFUNCTION("""COMPUTED_VALUE"""),"Mr.Amit Mohato - Pricol Apartments")</f>
        <v>Mr.Amit Mohato - Pricol Apartments</v>
      </c>
      <c r="B65" s="1" t="str">
        <f>IFERROR(__xludf.DUMMYFUNCTION("""COMPUTED_VALUE"""),"Mr.Amit")</f>
        <v>Mr.Amit</v>
      </c>
    </row>
    <row r="66">
      <c r="A66" s="1" t="str">
        <f>IFERROR(__xludf.DUMMYFUNCTION("""COMPUTED_VALUE"""),"Rajesh-R.S. Puram")</f>
        <v>Rajesh-R.S. Puram</v>
      </c>
      <c r="B66" s="1"/>
    </row>
    <row r="67">
      <c r="A67" s="1" t="str">
        <f>IFERROR(__xludf.DUMMYFUNCTION("""COMPUTED_VALUE"""),"Ramani Hondai - Salem")</f>
        <v>Ramani Hondai - Salem</v>
      </c>
      <c r="B67" s="1"/>
    </row>
    <row r="68">
      <c r="A68" s="1" t="str">
        <f>IFERROR(__xludf.DUMMYFUNCTION("""COMPUTED_VALUE"""),"SKM Buildres P.Ltd")</f>
        <v>SKM Buildres P.Ltd</v>
      </c>
      <c r="B68" s="1"/>
    </row>
    <row r="69">
      <c r="A69" s="1" t="str">
        <f>IFERROR(__xludf.DUMMYFUNCTION("""COMPUTED_VALUE"""),"Dr.Ranganathan")</f>
        <v>Dr.Ranganathan</v>
      </c>
      <c r="B69" s="1"/>
    </row>
    <row r="70">
      <c r="A70" s="1" t="str">
        <f>IFERROR(__xludf.DUMMYFUNCTION("""COMPUTED_VALUE"""),"Nishanth Chandren - Chennai")</f>
        <v>Nishanth Chandren - Chennai</v>
      </c>
      <c r="B70" s="1" t="str">
        <f>IFERROR(__xludf.DUMMYFUNCTION("""COMPUTED_VALUE"""),"Wintlet ")</f>
        <v>Wintlet </v>
      </c>
    </row>
    <row r="71">
      <c r="A71" s="1" t="str">
        <f>IFERROR(__xludf.DUMMYFUNCTION("""COMPUTED_VALUE"""),"Senthilkumar (P P Associates)")</f>
        <v>Senthilkumar (P P Associates)</v>
      </c>
      <c r="B71" s="1"/>
    </row>
    <row r="72">
      <c r="A72" s="1" t="str">
        <f>IFERROR(__xludf.DUMMYFUNCTION("""COMPUTED_VALUE"""),"Apex-Vedapatti")</f>
        <v>Apex-Vedapatti</v>
      </c>
      <c r="B72" s="1"/>
    </row>
    <row r="73">
      <c r="A73" s="1" t="str">
        <f>IFERROR(__xludf.DUMMYFUNCTION("""COMPUTED_VALUE"""),"Mr.Ethiraj-Saravanampatty")</f>
        <v>Mr.Ethiraj-Saravanampatty</v>
      </c>
      <c r="B73" s="1"/>
    </row>
    <row r="74">
      <c r="A74" s="1" t="str">
        <f>IFERROR(__xludf.DUMMYFUNCTION("""COMPUTED_VALUE"""),"Ramani Sankar - Ketti")</f>
        <v>Ramani Sankar - Ketti</v>
      </c>
      <c r="B74" s="1"/>
    </row>
    <row r="75">
      <c r="A75" s="1" t="str">
        <f>IFERROR(__xludf.DUMMYFUNCTION("""COMPUTED_VALUE"""),"Arun-Palakkad")</f>
        <v>Arun-Palakkad</v>
      </c>
      <c r="B75" s="1" t="str">
        <f>IFERROR(__xludf.DUMMYFUNCTION("""COMPUTED_VALUE"""),"Balaji Fuels")</f>
        <v>Balaji Fuels</v>
      </c>
    </row>
    <row r="76">
      <c r="A76" s="1" t="str">
        <f>IFERROR(__xludf.DUMMYFUNCTION("""COMPUTED_VALUE"""),"Srinivas - Race Course")</f>
        <v>Srinivas - Race Course</v>
      </c>
      <c r="B76" s="1"/>
    </row>
    <row r="77">
      <c r="A77" s="1" t="str">
        <f>IFERROR(__xludf.DUMMYFUNCTION("""COMPUTED_VALUE"""),"Lavanya Shankar - S B Colony")</f>
        <v>Lavanya Shankar - S B Colony</v>
      </c>
      <c r="B77" s="1"/>
    </row>
    <row r="78">
      <c r="A78" s="1" t="str">
        <f>IFERROR(__xludf.DUMMYFUNCTION("""COMPUTED_VALUE"""),"Diamond City")</f>
        <v>Diamond City</v>
      </c>
      <c r="B78" s="1"/>
    </row>
    <row r="79">
      <c r="A79" s="1" t="str">
        <f>IFERROR(__xludf.DUMMYFUNCTION("""COMPUTED_VALUE"""),"Gopalakrishnan-TVS Nagar")</f>
        <v>Gopalakrishnan-TVS Nagar</v>
      </c>
      <c r="B79" s="1"/>
    </row>
    <row r="80">
      <c r="A80" s="1" t="str">
        <f>IFERROR(__xludf.DUMMYFUNCTION("""COMPUTED_VALUE"""),"Anandhakrishnan-Tuticorin")</f>
        <v>Anandhakrishnan-Tuticorin</v>
      </c>
      <c r="B80" s="1" t="str">
        <f>IFERROR(__xludf.DUMMYFUNCTION("""COMPUTED_VALUE"""),"Divya Impex")</f>
        <v>Divya Impex</v>
      </c>
    </row>
    <row r="81">
      <c r="A81" s="1" t="str">
        <f>IFERROR(__xludf.DUMMYFUNCTION("""COMPUTED_VALUE"""),"Senthilanand - Tuticorin")</f>
        <v>Senthilanand - Tuticorin</v>
      </c>
      <c r="B81" s="1"/>
    </row>
    <row r="82">
      <c r="A82" s="1" t="str">
        <f>IFERROR(__xludf.DUMMYFUNCTION("""COMPUTED_VALUE"""),"Arun - Tuticorin")</f>
        <v>Arun - Tuticorin</v>
      </c>
      <c r="B82" s="1"/>
    </row>
    <row r="83">
      <c r="A83" s="1" t="str">
        <f>IFERROR(__xludf.DUMMYFUNCTION("""COMPUTED_VALUE"""),"Suresh Ramadass - Vedapatti")</f>
        <v>Suresh Ramadass - Vedapatti</v>
      </c>
      <c r="B83" s="1"/>
    </row>
    <row r="84">
      <c r="A84" s="1" t="str">
        <f>IFERROR(__xludf.DUMMYFUNCTION("""COMPUTED_VALUE"""),"Mrs.Dinesh Nair (Foundation One)")</f>
        <v>Mrs.Dinesh Nair (Foundation One)</v>
      </c>
      <c r="B84" s="1"/>
    </row>
    <row r="85">
      <c r="A85" s="1" t="str">
        <f>IFERROR(__xludf.DUMMYFUNCTION("""COMPUTED_VALUE"""),"Krishnamoorthy -vadavalli")</f>
        <v>Krishnamoorthy -vadavalli</v>
      </c>
      <c r="B85" s="1"/>
    </row>
    <row r="86">
      <c r="A86" s="1" t="str">
        <f>IFERROR(__xludf.DUMMYFUNCTION("""COMPUTED_VALUE"""),"Jagadeesh Kannan - Puliyakullam")</f>
        <v>Jagadeesh Kannan - Puliyakullam</v>
      </c>
      <c r="B86" s="1"/>
    </row>
    <row r="87">
      <c r="A87" s="1" t="str">
        <f>IFERROR(__xludf.DUMMYFUNCTION("""COMPUTED_VALUE"""),"Mr.Ranjith - Vadavalli")</f>
        <v>Mr.Ranjith - Vadavalli</v>
      </c>
      <c r="B87" s="1"/>
    </row>
    <row r="88">
      <c r="A88" s="1" t="str">
        <f>IFERROR(__xludf.DUMMYFUNCTION("""COMPUTED_VALUE"""),"Dhanam Automobiles ")</f>
        <v>Dhanam Automobiles </v>
      </c>
      <c r="B88" s="1"/>
    </row>
    <row r="89">
      <c r="A89" s="1" t="str">
        <f>IFERROR(__xludf.DUMMYFUNCTION("""COMPUTED_VALUE"""),"Vijayanand-SB Colony")</f>
        <v>Vijayanand-SB Colony</v>
      </c>
      <c r="B89" s="1"/>
    </row>
    <row r="90">
      <c r="A90" s="1" t="str">
        <f>IFERROR(__xludf.DUMMYFUNCTION("""COMPUTED_VALUE"""),"Anandh-Kovilmedu")</f>
        <v>Anandh-Kovilmedu</v>
      </c>
      <c r="B90" s="1"/>
    </row>
    <row r="91">
      <c r="A91" s="1" t="str">
        <f>IFERROR(__xludf.DUMMYFUNCTION("""COMPUTED_VALUE"""),"Sankar &amp; Associates")</f>
        <v>Sankar &amp; Associates</v>
      </c>
      <c r="B91" s="1"/>
    </row>
    <row r="92">
      <c r="A92" s="1" t="str">
        <f>IFERROR(__xludf.DUMMYFUNCTION("""COMPUTED_VALUE"""),"Ramalingam (Auditor)")</f>
        <v>Ramalingam (Auditor)</v>
      </c>
      <c r="B92" s="1"/>
    </row>
    <row r="93">
      <c r="A93" s="1" t="str">
        <f>IFERROR(__xludf.DUMMYFUNCTION("""COMPUTED_VALUE"""),"Arun - Kovaiputhur")</f>
        <v>Arun - Kovaiputhur</v>
      </c>
      <c r="B93" s="1"/>
    </row>
    <row r="94">
      <c r="A94" s="1" t="str">
        <f>IFERROR(__xludf.DUMMYFUNCTION("""COMPUTED_VALUE"""),"Mr.Mahender Mandradiar")</f>
        <v>Mr.Mahender Mandradiar</v>
      </c>
      <c r="B94" s="1"/>
    </row>
    <row r="95">
      <c r="A95" s="1" t="str">
        <f>IFERROR(__xludf.DUMMYFUNCTION("""COMPUTED_VALUE"""),"Mr.Ashvinkumar")</f>
        <v>Mr.Ashvinkumar</v>
      </c>
      <c r="B95" s="1"/>
    </row>
    <row r="96">
      <c r="A96" s="1" t="str">
        <f>IFERROR(__xludf.DUMMYFUNCTION("""COMPUTED_VALUE"""),"BKS House (Sudha Madam Mother Home)")</f>
        <v>BKS House (Sudha Madam Mother Home)</v>
      </c>
      <c r="B96" s="1"/>
    </row>
    <row r="97">
      <c r="A97" s="1" t="str">
        <f>IFERROR(__xludf.DUMMYFUNCTION("""COMPUTED_VALUE"""),"Mrs.Kalavathy - Vadavalli")</f>
        <v>Mrs.Kalavathy - Vadavalli</v>
      </c>
      <c r="B97" s="1"/>
    </row>
    <row r="98">
      <c r="A98" s="1" t="str">
        <f>IFERROR(__xludf.DUMMYFUNCTION("""COMPUTED_VALUE"""),"Mohit Jain (Palak)")</f>
        <v>Mohit Jain (Palak)</v>
      </c>
      <c r="B98" s="1"/>
    </row>
    <row r="99">
      <c r="A99" s="1" t="str">
        <f>IFERROR(__xludf.DUMMYFUNCTION("""COMPUTED_VALUE"""),"Vairavan ")</f>
        <v>Vairavan </v>
      </c>
      <c r="B99" s="1"/>
    </row>
    <row r="100">
      <c r="A100" s="1" t="str">
        <f>IFERROR(__xludf.DUMMYFUNCTION("""COMPUTED_VALUE"""),"Mr.Vimal Kannan - Kambam")</f>
        <v>Mr.Vimal Kannan - Kambam</v>
      </c>
      <c r="B100" s="1"/>
    </row>
    <row r="101">
      <c r="A101" s="1" t="str">
        <f>IFERROR(__xludf.DUMMYFUNCTION("""COMPUTED_VALUE"""),"Mr. Rohith Ramachandran (Veda Dairy) - Vedapatti")</f>
        <v>Mr. Rohith Ramachandran (Veda Dairy) - Vedapatti</v>
      </c>
      <c r="B101" s="1"/>
    </row>
    <row r="102">
      <c r="A102" s="1" t="str">
        <f>IFERROR(__xludf.DUMMYFUNCTION("""COMPUTED_VALUE"""),"Mr. Nambiar - Iruttupallam")</f>
        <v>Mr. Nambiar - Iruttupallam</v>
      </c>
      <c r="B102" s="1"/>
    </row>
    <row r="103">
      <c r="A103" s="1" t="str">
        <f>IFERROR(__xludf.DUMMYFUNCTION("""COMPUTED_VALUE"""),"Bibin Factory - Tirupur")</f>
        <v>Bibin Factory - Tirupur</v>
      </c>
      <c r="B103" s="1"/>
    </row>
    <row r="104">
      <c r="A104" s="1" t="str">
        <f>IFERROR(__xludf.DUMMYFUNCTION("""COMPUTED_VALUE"""),"Mr.Natraj")</f>
        <v>Mr.Natraj</v>
      </c>
      <c r="B104" s="1"/>
    </row>
    <row r="105">
      <c r="A105" s="1" t="str">
        <f>IFERROR(__xludf.DUMMYFUNCTION("""COMPUTED_VALUE"""),"Jayakumar Ramdass")</f>
        <v>Jayakumar Ramdass</v>
      </c>
      <c r="B105" s="1"/>
    </row>
    <row r="106">
      <c r="A106" s="1" t="str">
        <f>IFERROR(__xludf.DUMMYFUNCTION("""COMPUTED_VALUE"""),"Centum Suresh")</f>
        <v>Centum Suresh</v>
      </c>
      <c r="B106" s="1" t="str">
        <f>IFERROR(__xludf.DUMMYFUNCTION("""COMPUTED_VALUE"""),"Suresh")</f>
        <v>Suresh</v>
      </c>
    </row>
    <row r="107">
      <c r="A107" s="1" t="str">
        <f>IFERROR(__xludf.DUMMYFUNCTION("""COMPUTED_VALUE"""),"Mathankumar-Mettupalayam")</f>
        <v>Mathankumar-Mettupalayam</v>
      </c>
      <c r="B107" s="1"/>
    </row>
    <row r="108">
      <c r="A108" s="1" t="str">
        <f>IFERROR(__xludf.DUMMYFUNCTION("""COMPUTED_VALUE"""),"Mr.Mohan - (Mayflower MD)")</f>
        <v>Mr.Mohan - (Mayflower MD)</v>
      </c>
      <c r="B108" s="1"/>
    </row>
    <row r="109">
      <c r="A109" s="1" t="str">
        <f>IFERROR(__xludf.DUMMYFUNCTION("""COMPUTED_VALUE"""),"Mr.Tirupathi")</f>
        <v>Mr.Tirupathi</v>
      </c>
      <c r="B109" s="1"/>
    </row>
    <row r="110">
      <c r="A110" s="1" t="str">
        <f>IFERROR(__xludf.DUMMYFUNCTION("""COMPUTED_VALUE"""),"Vimalsoni Lorem - Factory")</f>
        <v>Vimalsoni Lorem - Factory</v>
      </c>
      <c r="B110" s="1"/>
    </row>
    <row r="111">
      <c r="A111" s="1" t="str">
        <f>IFERROR(__xludf.DUMMYFUNCTION("""COMPUTED_VALUE"""),"Madhan Shankar (Near Airport)")</f>
        <v>Madhan Shankar (Near Airport)</v>
      </c>
      <c r="B111" s="1"/>
    </row>
    <row r="112">
      <c r="A112" s="1" t="str">
        <f>IFERROR(__xludf.DUMMYFUNCTION("""COMPUTED_VALUE"""),"Rnt Rajpal")</f>
        <v>Rnt Rajpal</v>
      </c>
      <c r="B112" s="1"/>
    </row>
    <row r="113">
      <c r="A113" s="1" t="str">
        <f>IFERROR(__xludf.DUMMYFUNCTION("""COMPUTED_VALUE"""),"Hindustan Hospital")</f>
        <v>Hindustan Hospital</v>
      </c>
      <c r="B113" s="1"/>
    </row>
    <row r="114">
      <c r="A114" s="1" t="str">
        <f>IFERROR(__xludf.DUMMYFUNCTION("""COMPUTED_VALUE"""),"Ganesh - Mettupalayam")</f>
        <v>Ganesh - Mettupalayam</v>
      </c>
      <c r="B114" s="1"/>
    </row>
    <row r="115">
      <c r="A115" s="1" t="str">
        <f>IFERROR(__xludf.DUMMYFUNCTION("""COMPUTED_VALUE"""),"Deepak Jain-R.S. Puram")</f>
        <v>Deepak Jain-R.S. Puram</v>
      </c>
      <c r="B115" s="1"/>
    </row>
    <row r="116">
      <c r="A116" s="1" t="str">
        <f>IFERROR(__xludf.DUMMYFUNCTION("""COMPUTED_VALUE"""),"Sridhar - Ukkadam")</f>
        <v>Sridhar - Ukkadam</v>
      </c>
      <c r="B116" s="1"/>
    </row>
    <row r="117">
      <c r="A117" s="1" t="str">
        <f>IFERROR(__xludf.DUMMYFUNCTION("""COMPUTED_VALUE"""),"Ann's School - Tuticorin")</f>
        <v>Ann's School - Tuticorin</v>
      </c>
      <c r="B117" s="1"/>
    </row>
    <row r="118">
      <c r="A118" s="1" t="str">
        <f>IFERROR(__xludf.DUMMYFUNCTION("""COMPUTED_VALUE"""),"Metro Park Inn")</f>
        <v>Metro Park Inn</v>
      </c>
      <c r="B118" s="1" t="str">
        <f>IFERROR(__xludf.DUMMYFUNCTION("""COMPUTED_VALUE"""),"Metro Infrastructure ")</f>
        <v>Metro Infrastructure </v>
      </c>
    </row>
    <row r="119">
      <c r="A119" s="1" t="str">
        <f>IFERROR(__xludf.DUMMYFUNCTION("""COMPUTED_VALUE"""),"Suresh Babu")</f>
        <v>Suresh Babu</v>
      </c>
      <c r="B119" s="1"/>
    </row>
    <row r="120">
      <c r="A120" s="1" t="str">
        <f>IFERROR(__xludf.DUMMYFUNCTION("""COMPUTED_VALUE"""),"Ellango - (Bharath Engineering)")</f>
        <v>Ellango - (Bharath Engineering)</v>
      </c>
      <c r="B120" s="1"/>
    </row>
    <row r="121">
      <c r="A121" s="1" t="str">
        <f>IFERROR(__xludf.DUMMYFUNCTION("""COMPUTED_VALUE"""),"Madhav - Tirupur")</f>
        <v>Madhav - Tirupur</v>
      </c>
      <c r="B121" s="1"/>
    </row>
    <row r="122">
      <c r="A122" s="1" t="str">
        <f>IFERROR(__xludf.DUMMYFUNCTION("""COMPUTED_VALUE"""),"Mount Rain Drop - Nehrunagar ")</f>
        <v>Mount Rain Drop - Nehrunagar </v>
      </c>
      <c r="B122" s="1"/>
    </row>
    <row r="123">
      <c r="A123" s="1" t="str">
        <f>IFERROR(__xludf.DUMMYFUNCTION("""COMPUTED_VALUE"""),"Thangam Hospital - Namakkal")</f>
        <v>Thangam Hospital - Namakkal</v>
      </c>
      <c r="B123" s="1"/>
    </row>
    <row r="124">
      <c r="A124" s="1" t="str">
        <f>IFERROR(__xludf.DUMMYFUNCTION("""COMPUTED_VALUE"""),"Mr. Rahul - Near Kidney Center")</f>
        <v>Mr. Rahul - Near Kidney Center</v>
      </c>
      <c r="B124" s="1"/>
    </row>
    <row r="125">
      <c r="A125" s="1" t="str">
        <f>IFERROR(__xludf.DUMMYFUNCTION("""COMPUTED_VALUE"""),"BKS Textils ")</f>
        <v>BKS Textils </v>
      </c>
      <c r="B125" s="1"/>
    </row>
    <row r="126">
      <c r="A126" s="1" t="str">
        <f>IFERROR(__xludf.DUMMYFUNCTION("""COMPUTED_VALUE"""),"Aviram - Cbe")</f>
        <v>Aviram - Cbe</v>
      </c>
      <c r="B126" s="1"/>
    </row>
    <row r="127">
      <c r="A127" s="1" t="str">
        <f>IFERROR(__xludf.DUMMYFUNCTION("""COMPUTED_VALUE"""),"Sujith Subramaniam - Namakkal")</f>
        <v>Sujith Subramaniam - Namakkal</v>
      </c>
      <c r="B127" s="1"/>
    </row>
    <row r="128">
      <c r="A128" s="1" t="str">
        <f>IFERROR(__xludf.DUMMYFUNCTION("""COMPUTED_VALUE"""),"Muthukumar - Avinashi ")</f>
        <v>Muthukumar - Avinashi </v>
      </c>
      <c r="B128" s="1"/>
    </row>
    <row r="129">
      <c r="A129" s="1" t="str">
        <f>IFERROR(__xludf.DUMMYFUNCTION("""COMPUTED_VALUE"""),"Jai - Tirupur")</f>
        <v>Jai - Tirupur</v>
      </c>
      <c r="B129" s="1"/>
    </row>
    <row r="130">
      <c r="A130" s="1" t="str">
        <f>IFERROR(__xludf.DUMMYFUNCTION("""COMPUTED_VALUE"""),"Propel Industries ")</f>
        <v>Propel Industries </v>
      </c>
      <c r="B130" s="1" t="str">
        <f>IFERROR(__xludf.DUMMYFUNCTION("""COMPUTED_VALUE"""),"Mr. Rajendran")</f>
        <v>Mr. Rajendran</v>
      </c>
    </row>
    <row r="131">
      <c r="A131" s="1" t="str">
        <f>IFERROR(__xludf.DUMMYFUNCTION("""COMPUTED_VALUE"""),"SNR Temple")</f>
        <v>SNR Temple</v>
      </c>
      <c r="B131" s="1"/>
    </row>
    <row r="132">
      <c r="A132" s="1" t="str">
        <f>IFERROR(__xludf.DUMMYFUNCTION("""COMPUTED_VALUE"""),"TRS Shanmugasundaram - Karamadai")</f>
        <v>TRS Shanmugasundaram - Karamadai</v>
      </c>
      <c r="B132" s="1"/>
    </row>
    <row r="133">
      <c r="A133" s="1" t="str">
        <f>IFERROR(__xludf.DUMMYFUNCTION("""COMPUTED_VALUE"""),"Manoj")</f>
        <v>Manoj</v>
      </c>
      <c r="B133" s="1"/>
    </row>
    <row r="134">
      <c r="A134" s="1" t="str">
        <f>IFERROR(__xludf.DUMMYFUNCTION("""COMPUTED_VALUE"""),"Kovai Kalaimagal College")</f>
        <v>Kovai Kalaimagal College</v>
      </c>
      <c r="B134" s="1"/>
    </row>
    <row r="135">
      <c r="A135" s="1" t="str">
        <f>IFERROR(__xludf.DUMMYFUNCTION("""COMPUTED_VALUE"""),"Maduraiveeran")</f>
        <v>Maduraiveeran</v>
      </c>
      <c r="B135" s="1"/>
    </row>
    <row r="136">
      <c r="A136" s="1" t="str">
        <f>IFERROR(__xludf.DUMMYFUNCTION("""COMPUTED_VALUE"""),"Senthil Prabhu")</f>
        <v>Senthil Prabhu</v>
      </c>
      <c r="B136" s="1"/>
    </row>
    <row r="137">
      <c r="A137" s="1" t="str">
        <f>IFERROR(__xludf.DUMMYFUNCTION("""COMPUTED_VALUE"""),"Hotel Ashwin Tower")</f>
        <v>Hotel Ashwin Tower</v>
      </c>
      <c r="B137" s="1"/>
    </row>
    <row r="138">
      <c r="A138" s="1" t="str">
        <f>IFERROR(__xludf.DUMMYFUNCTION("""COMPUTED_VALUE"""),"Gokul- Architect")</f>
        <v>Gokul- Architect</v>
      </c>
      <c r="B138" s="1"/>
    </row>
    <row r="139">
      <c r="A139" s="1" t="str">
        <f>IFERROR(__xludf.DUMMYFUNCTION("""COMPUTED_VALUE"""),"Perfect Engineering")</f>
        <v>Perfect Engineering</v>
      </c>
      <c r="B139" s="1" t="str">
        <f>IFERROR(__xludf.DUMMYFUNCTION("""COMPUTED_VALUE"""),"Mr. Mohanasundaram")</f>
        <v>Mr. Mohanasundaram</v>
      </c>
    </row>
    <row r="140">
      <c r="A140" s="1" t="str">
        <f>IFERROR(__xludf.DUMMYFUNCTION("""COMPUTED_VALUE"""),"Vikram- Selvaraja Mills")</f>
        <v>Vikram- Selvaraja Mills</v>
      </c>
      <c r="B140" s="1"/>
    </row>
    <row r="141">
      <c r="A141" s="1" t="str">
        <f>IFERROR(__xludf.DUMMYFUNCTION("""COMPUTED_VALUE"""),"ICON -office")</f>
        <v>ICON -office</v>
      </c>
      <c r="B141" s="1"/>
    </row>
    <row r="142">
      <c r="A142" s="1" t="str">
        <f>IFERROR(__xludf.DUMMYFUNCTION("""COMPUTED_VALUE"""),"Mr.Rahul - Goldwins")</f>
        <v>Mr.Rahul - Goldwins</v>
      </c>
      <c r="B142" s="1"/>
    </row>
    <row r="143">
      <c r="A143" s="1" t="str">
        <f>IFERROR(__xludf.DUMMYFUNCTION("""COMPUTED_VALUE"""),"Dhayalan - Sundararpuram")</f>
        <v>Dhayalan - Sundararpuram</v>
      </c>
      <c r="B143" s="1"/>
    </row>
    <row r="144">
      <c r="A144" s="1" t="str">
        <f>IFERROR(__xludf.DUMMYFUNCTION("""COMPUTED_VALUE"""),"Balu - Luminas")</f>
        <v>Balu - Luminas</v>
      </c>
      <c r="B144" s="1"/>
    </row>
    <row r="145">
      <c r="A145" s="1" t="str">
        <f>IFERROR(__xludf.DUMMYFUNCTION("""COMPUTED_VALUE"""),"Krishnamoorthy - Karamadai")</f>
        <v>Krishnamoorthy - Karamadai</v>
      </c>
      <c r="B145" s="1"/>
    </row>
    <row r="146">
      <c r="A146" s="1" t="str">
        <f>IFERROR(__xludf.DUMMYFUNCTION("""COMPUTED_VALUE"""),"Chinaraj - Vadavalli")</f>
        <v>Chinaraj - Vadavalli</v>
      </c>
      <c r="B146" s="1"/>
    </row>
    <row r="147">
      <c r="A147" s="1" t="str">
        <f>IFERROR(__xludf.DUMMYFUNCTION("""COMPUTED_VALUE"""),"Sreevari Villa")</f>
        <v>Sreevari Villa</v>
      </c>
      <c r="B147" s="1"/>
    </row>
    <row r="148">
      <c r="A148" s="1" t="str">
        <f>IFERROR(__xludf.DUMMYFUNCTION("""COMPUTED_VALUE"""),"Theyagarajan - RS puram ")</f>
        <v>Theyagarajan - RS puram </v>
      </c>
      <c r="B148" s="1"/>
    </row>
    <row r="149">
      <c r="A149" s="1" t="str">
        <f>IFERROR(__xludf.DUMMYFUNCTION("""COMPUTED_VALUE"""),"Dharani - CBE")</f>
        <v>Dharani - CBE</v>
      </c>
      <c r="B149" s="1"/>
    </row>
    <row r="150">
      <c r="A150" s="1" t="str">
        <f>IFERROR(__xludf.DUMMYFUNCTION("""COMPUTED_VALUE"""),"Manikandan- Saravana Nagar")</f>
        <v>Manikandan- Saravana Nagar</v>
      </c>
      <c r="B150" s="1"/>
    </row>
    <row r="151">
      <c r="A151" s="1" t="str">
        <f>IFERROR(__xludf.DUMMYFUNCTION("""COMPUTED_VALUE"""),"Mustaffa-palakkad")</f>
        <v>Mustaffa-palakkad</v>
      </c>
      <c r="B151" s="1"/>
    </row>
    <row r="152">
      <c r="A152" s="1" t="str">
        <f>IFERROR(__xludf.DUMMYFUNCTION("""COMPUTED_VALUE"""),"Srithar - Anthiyur")</f>
        <v>Srithar - Anthiyur</v>
      </c>
      <c r="B152" s="1"/>
    </row>
    <row r="153">
      <c r="A153" s="1" t="str">
        <f>IFERROR(__xludf.DUMMYFUNCTION("""COMPUTED_VALUE"""),"Narayanan - Palakkad")</f>
        <v>Narayanan - Palakkad</v>
      </c>
      <c r="B153" s="1"/>
    </row>
    <row r="154">
      <c r="A154" s="1" t="str">
        <f>IFERROR(__xludf.DUMMYFUNCTION("""COMPUTED_VALUE"""),"Hayagreevas - Palladam")</f>
        <v>Hayagreevas - Palladam</v>
      </c>
      <c r="B154" s="1"/>
    </row>
    <row r="155">
      <c r="A155" s="1" t="str">
        <f>IFERROR(__xludf.DUMMYFUNCTION("""COMPUTED_VALUE"""),"Vijayalakshmi - Palladam")</f>
        <v>Vijayalakshmi - Palladam</v>
      </c>
      <c r="B155" s="1"/>
    </row>
    <row r="156">
      <c r="A156" s="1" t="str">
        <f>IFERROR(__xludf.DUMMYFUNCTION("""COMPUTED_VALUE"""),"Subramaniam - Namakkal")</f>
        <v>Subramaniam - Namakkal</v>
      </c>
      <c r="B156" s="1"/>
    </row>
    <row r="157">
      <c r="A157" s="1" t="str">
        <f>IFERROR(__xludf.DUMMYFUNCTION("""COMPUTED_VALUE"""),"Saravanan CVS - Kalapatti")</f>
        <v>Saravanan CVS - Kalapatti</v>
      </c>
      <c r="B157" s="1"/>
    </row>
    <row r="158">
      <c r="A158" s="1" t="str">
        <f>IFERROR(__xludf.DUMMYFUNCTION("""COMPUTED_VALUE"""),"Architect Rajkumar")</f>
        <v>Architect Rajkumar</v>
      </c>
      <c r="B158" s="1"/>
    </row>
    <row r="159">
      <c r="A159" s="1" t="str">
        <f>IFERROR(__xludf.DUMMYFUNCTION("""COMPUTED_VALUE"""),"Praveen - Tirupur")</f>
        <v>Praveen - Tirupur</v>
      </c>
      <c r="B159" s="1"/>
    </row>
    <row r="160">
      <c r="A160" s="1" t="str">
        <f>IFERROR(__xludf.DUMMYFUNCTION("""COMPUTED_VALUE"""),"Abdul Sukoor - Pollachi (HT)")</f>
        <v>Abdul Sukoor - Pollachi (HT)</v>
      </c>
      <c r="B160" s="1"/>
    </row>
    <row r="161">
      <c r="A161" s="1" t="str">
        <f>IFERROR(__xludf.DUMMYFUNCTION("""COMPUTED_VALUE"""),"Chellappan")</f>
        <v>Chellappan</v>
      </c>
      <c r="B161" s="1"/>
    </row>
    <row r="162">
      <c r="A162" s="1" t="str">
        <f>IFERROR(__xludf.DUMMYFUNCTION("""COMPUTED_VALUE"""),"Jeganatha Perumal Koil")</f>
        <v>Jeganatha Perumal Koil</v>
      </c>
      <c r="B162" s="1"/>
    </row>
    <row r="163">
      <c r="A163" s="1" t="str">
        <f>IFERROR(__xludf.DUMMYFUNCTION("""COMPUTED_VALUE"""),"Dhiwakar - Papampatti Pirivu")</f>
        <v>Dhiwakar - Papampatti Pirivu</v>
      </c>
      <c r="B163" s="1"/>
    </row>
    <row r="164">
      <c r="A164" s="1" t="str">
        <f>IFERROR(__xludf.DUMMYFUNCTION("""COMPUTED_VALUE"""),"Sundararaj - Kowndampalayam")</f>
        <v>Sundararaj - Kowndampalayam</v>
      </c>
      <c r="B164" s="1"/>
    </row>
    <row r="165">
      <c r="A165" s="1" t="str">
        <f>IFERROR(__xludf.DUMMYFUNCTION("""COMPUTED_VALUE"""),"Dhayanand - GV Residency")</f>
        <v>Dhayanand - GV Residency</v>
      </c>
      <c r="B165" s="1"/>
    </row>
    <row r="166">
      <c r="A166" s="1" t="str">
        <f>IFERROR(__xludf.DUMMYFUNCTION("""COMPUTED_VALUE"""),"Priya Senthikumar - Tirupur")</f>
        <v>Priya Senthikumar - Tirupur</v>
      </c>
      <c r="B166" s="1"/>
    </row>
    <row r="167">
      <c r="A167" s="1" t="str">
        <f>IFERROR(__xludf.DUMMYFUNCTION("""COMPUTED_VALUE"""),"Wesley- Cheran Nagar")</f>
        <v>Wesley- Cheran Nagar</v>
      </c>
      <c r="B167" s="1"/>
    </row>
    <row r="168">
      <c r="A168" s="1" t="str">
        <f>IFERROR(__xludf.DUMMYFUNCTION("""COMPUTED_VALUE"""),"Dollar Garment- Tirupur")</f>
        <v>Dollar Garment- Tirupur</v>
      </c>
      <c r="B168" s="1"/>
    </row>
    <row r="169">
      <c r="A169" s="1" t="str">
        <f>IFERROR(__xludf.DUMMYFUNCTION("""COMPUTED_VALUE"""),"Prem - Pallipalayam")</f>
        <v>Prem - Pallipalayam</v>
      </c>
      <c r="B169" s="1"/>
    </row>
    <row r="170">
      <c r="A170" s="1" t="str">
        <f>IFERROR(__xludf.DUMMYFUNCTION("""COMPUTED_VALUE"""),"J K Business Centre")</f>
        <v>J K Business Centre</v>
      </c>
      <c r="B170" s="1"/>
    </row>
    <row r="171">
      <c r="A171" s="1" t="str">
        <f>IFERROR(__xludf.DUMMYFUNCTION("""COMPUTED_VALUE"""),"Prem Periyasami - Karur")</f>
        <v>Prem Periyasami - Karur</v>
      </c>
      <c r="B171" s="1"/>
    </row>
    <row r="172">
      <c r="A172" s="1" t="str">
        <f>IFERROR(__xludf.DUMMYFUNCTION("""COMPUTED_VALUE"""),"Balakrishnan - Pollachi")</f>
        <v>Balakrishnan - Pollachi</v>
      </c>
      <c r="B172" s="1"/>
    </row>
    <row r="173">
      <c r="A173" s="1" t="str">
        <f>IFERROR(__xludf.DUMMYFUNCTION("""COMPUTED_VALUE"""),"Senthilnathan - Cotton City ")</f>
        <v>Senthilnathan - Cotton City </v>
      </c>
      <c r="B173" s="1"/>
    </row>
    <row r="174">
      <c r="A174" s="1" t="str">
        <f>IFERROR(__xludf.DUMMYFUNCTION("""COMPUTED_VALUE"""),"Suja - Red Field ")</f>
        <v>Suja - Red Field </v>
      </c>
      <c r="B174" s="1"/>
    </row>
    <row r="175">
      <c r="A175" s="1" t="str">
        <f>IFERROR(__xludf.DUMMYFUNCTION("""COMPUTED_VALUE"""),"Selwesvari (Thangavel)")</f>
        <v>Selwesvari (Thangavel)</v>
      </c>
      <c r="B175" s="1"/>
    </row>
    <row r="176">
      <c r="A176" s="1" t="str">
        <f>IFERROR(__xludf.DUMMYFUNCTION("""COMPUTED_VALUE"""),"Shruthi Kamesh")</f>
        <v>Shruthi Kamesh</v>
      </c>
      <c r="B176" s="1"/>
    </row>
    <row r="177">
      <c r="A177" s="1" t="str">
        <f>IFERROR(__xludf.DUMMYFUNCTION("""COMPUTED_VALUE"""),"Megha Jose")</f>
        <v>Megha Jose</v>
      </c>
      <c r="B177" s="1"/>
    </row>
    <row r="178">
      <c r="A178" s="1" t="str">
        <f>IFERROR(__xludf.DUMMYFUNCTION("""COMPUTED_VALUE"""),"han")</f>
        <v>han</v>
      </c>
      <c r="B178" s="1"/>
    </row>
    <row r="179">
      <c r="A179" s="1" t="str">
        <f>IFERROR(__xludf.DUMMYFUNCTION("""COMPUTED_VALUE"""),"Ram Ganesh ")</f>
        <v>Ram Ganesh </v>
      </c>
      <c r="B179" s="1"/>
    </row>
    <row r="180">
      <c r="A180" s="1" t="str">
        <f>IFERROR(__xludf.DUMMYFUNCTION("""COMPUTED_VALUE"""),"Ravi - Thudiyalur")</f>
        <v>Ravi - Thudiyalur</v>
      </c>
      <c r="B180" s="1"/>
    </row>
    <row r="181">
      <c r="A181" s="1" t="str">
        <f>IFERROR(__xludf.DUMMYFUNCTION("""COMPUTED_VALUE"""),"Selvakumar - Vadavalli")</f>
        <v>Selvakumar - Vadavalli</v>
      </c>
      <c r="B181" s="1"/>
    </row>
    <row r="182">
      <c r="A182" s="1" t="str">
        <f>IFERROR(__xludf.DUMMYFUNCTION("""COMPUTED_VALUE"""),"Bharani - Vellakovil")</f>
        <v>Bharani - Vellakovil</v>
      </c>
      <c r="B182" s="1"/>
    </row>
    <row r="183">
      <c r="A183" s="1" t="str">
        <f>IFERROR(__xludf.DUMMYFUNCTION("""COMPUTED_VALUE"""),"Ramasubramaniam - Rajapalayam")</f>
        <v>Ramasubramaniam - Rajapalayam</v>
      </c>
      <c r="B183" s="1"/>
    </row>
    <row r="184">
      <c r="A184" s="1" t="str">
        <f>IFERROR(__xludf.DUMMYFUNCTION("""COMPUTED_VALUE"""),"Vivek - Karur")</f>
        <v>Vivek - Karur</v>
      </c>
      <c r="B184" s="1"/>
    </row>
    <row r="185">
      <c r="A185" s="1" t="str">
        <f>IFERROR(__xludf.DUMMYFUNCTION("""COMPUTED_VALUE"""),"Stanes - CBE")</f>
        <v>Stanes - CBE</v>
      </c>
      <c r="B185" s="1"/>
    </row>
    <row r="186">
      <c r="A186" s="1" t="str">
        <f>IFERROR(__xludf.DUMMYFUNCTION("""COMPUTED_VALUE"""),"Kartheeswaran - Tirupur")</f>
        <v>Kartheeswaran - Tirupur</v>
      </c>
      <c r="B186" s="1"/>
    </row>
    <row r="187">
      <c r="A187" s="1" t="str">
        <f>IFERROR(__xludf.DUMMYFUNCTION("""COMPUTED_VALUE"""),"Vinoth-Kurumbapalayam ")</f>
        <v>Vinoth-Kurumbapalayam </v>
      </c>
      <c r="B187" s="1"/>
    </row>
    <row r="188">
      <c r="A188" s="1" t="str">
        <f>IFERROR(__xludf.DUMMYFUNCTION("""COMPUTED_VALUE"""),"Orange Automation")</f>
        <v>Orange Automation</v>
      </c>
      <c r="B188" s="1" t="str">
        <f>IFERROR(__xludf.DUMMYFUNCTION("""COMPUTED_VALUE"""),"Mr. Subash")</f>
        <v>Mr. Subash</v>
      </c>
    </row>
    <row r="189">
      <c r="A189" s="1" t="str">
        <f>IFERROR(__xludf.DUMMYFUNCTION("""COMPUTED_VALUE"""),"Ramesh - Tiruppur")</f>
        <v>Ramesh - Tiruppur</v>
      </c>
      <c r="B189" s="1"/>
    </row>
    <row r="190">
      <c r="A190" s="1" t="str">
        <f>IFERROR(__xludf.DUMMYFUNCTION("""COMPUTED_VALUE"""),"Goutham (New Client) - Pallipalayam")</f>
        <v>Goutham (New Client) - Pallipalayam</v>
      </c>
      <c r="B190" s="1"/>
    </row>
    <row r="191">
      <c r="A191" s="1" t="str">
        <f>IFERROR(__xludf.DUMMYFUNCTION("""COMPUTED_VALUE"""),"Vishvananathan (New Client)")</f>
        <v>Vishvananathan (New Client)</v>
      </c>
      <c r="B191" s="1"/>
    </row>
    <row r="192">
      <c r="A192" s="1" t="str">
        <f>IFERROR(__xludf.DUMMYFUNCTION("""COMPUTED_VALUE"""),"Reddy (Warp) -  Peelamedu ")</f>
        <v>Reddy (Warp) -  Peelamedu </v>
      </c>
      <c r="B192" s="1"/>
    </row>
    <row r="193">
      <c r="A193" s="1" t="str">
        <f>IFERROR(__xludf.DUMMYFUNCTION("""COMPUTED_VALUE"""),"Vasanth - May floor @B73")</f>
        <v>Vasanth - May floor @B73</v>
      </c>
      <c r="B193" s="1"/>
    </row>
    <row r="194">
      <c r="A194" s="1" t="str">
        <f>IFERROR(__xludf.DUMMYFUNCTION("""COMPUTED_VALUE"""),"Nagaraj (Backdrop Event)")</f>
        <v>Nagaraj (Backdrop Event)</v>
      </c>
      <c r="B194" s="1"/>
    </row>
    <row r="195">
      <c r="A195" s="1" t="str">
        <f>IFERROR(__xludf.DUMMYFUNCTION("""COMPUTED_VALUE"""),"Globe Health Care")</f>
        <v>Globe Health Care</v>
      </c>
      <c r="B195" s="1"/>
    </row>
    <row r="196">
      <c r="A196" s="1" t="str">
        <f>IFERROR(__xludf.DUMMYFUNCTION("""COMPUTED_VALUE"""),"Murali Repose")</f>
        <v>Murali Repose</v>
      </c>
      <c r="B196" s="1"/>
    </row>
    <row r="197">
      <c r="A197" s="1" t="str">
        <f>IFERROR(__xludf.DUMMYFUNCTION("""COMPUTED_VALUE"""),"Senthil Prabhu (Farm House)")</f>
        <v>Senthil Prabhu (Farm House)</v>
      </c>
      <c r="B197" s="1"/>
    </row>
    <row r="198">
      <c r="A198" s="1" t="str">
        <f>IFERROR(__xludf.DUMMYFUNCTION("""COMPUTED_VALUE"""),"Nagaraj - Ram nagar")</f>
        <v>Nagaraj - Ram nagar</v>
      </c>
      <c r="B198" s="1"/>
    </row>
    <row r="199">
      <c r="A199" s="1" t="str">
        <f>IFERROR(__xludf.DUMMYFUNCTION("""COMPUTED_VALUE"""),"Vimalraj")</f>
        <v>Vimalraj</v>
      </c>
      <c r="B199" s="1"/>
    </row>
    <row r="200">
      <c r="A200" s="1" t="str">
        <f>IFERROR(__xludf.DUMMYFUNCTION("""COMPUTED_VALUE"""),"Usha Nandini-Sundarapuram")</f>
        <v>Usha Nandini-Sundarapuram</v>
      </c>
      <c r="B200" s="1"/>
    </row>
    <row r="201">
      <c r="A201" s="1" t="str">
        <f>IFERROR(__xludf.DUMMYFUNCTION("""COMPUTED_VALUE"""),"Parthiban - S B Colony")</f>
        <v>Parthiban - S B Colony</v>
      </c>
      <c r="B201" s="1"/>
    </row>
    <row r="202">
      <c r="A202" s="1" t="str">
        <f>IFERROR(__xludf.DUMMYFUNCTION("""COMPUTED_VALUE"""),"Padmanaban (Ani Father)")</f>
        <v>Padmanaban (Ani Father)</v>
      </c>
      <c r="B202" s="1"/>
    </row>
    <row r="203">
      <c r="A203" s="1" t="str">
        <f>IFERROR(__xludf.DUMMYFUNCTION("""COMPUTED_VALUE"""),"Nikhil (Architect) - Jayaservo Sys.")</f>
        <v>Nikhil (Architect) - Jayaservo Sys.</v>
      </c>
      <c r="B203" s="1"/>
    </row>
    <row r="204">
      <c r="A204" s="1" t="str">
        <f>IFERROR(__xludf.DUMMYFUNCTION("""COMPUTED_VALUE"""),"Sivanatham (S&amp;S) - Gold wins")</f>
        <v>Sivanatham (S&amp;S) - Gold wins</v>
      </c>
      <c r="B204" s="1"/>
    </row>
    <row r="205">
      <c r="A205" s="1" t="str">
        <f>IFERROR(__xludf.DUMMYFUNCTION("""COMPUTED_VALUE"""),"Rajan - Vadavalli")</f>
        <v>Rajan - Vadavalli</v>
      </c>
      <c r="B205" s="1"/>
    </row>
    <row r="206">
      <c r="A206" s="1" t="str">
        <f>IFERROR(__xludf.DUMMYFUNCTION("""COMPUTED_VALUE"""),"Vikram - Tirupur")</f>
        <v>Vikram - Tirupur</v>
      </c>
      <c r="B206" s="1"/>
    </row>
    <row r="207">
      <c r="A207" s="1" t="str">
        <f>IFERROR(__xludf.DUMMYFUNCTION("""COMPUTED_VALUE"""),"Goshik Prabhu - Namakkal")</f>
        <v>Goshik Prabhu - Namakkal</v>
      </c>
      <c r="B207" s="1"/>
    </row>
    <row r="208">
      <c r="A208" s="1" t="str">
        <f>IFERROR(__xludf.DUMMYFUNCTION("""COMPUTED_VALUE"""),"Selvaraj-SB Colony")</f>
        <v>Selvaraj-SB Colony</v>
      </c>
      <c r="B208" s="1"/>
    </row>
    <row r="209">
      <c r="A209" s="1" t="str">
        <f>IFERROR(__xludf.DUMMYFUNCTION("""COMPUTED_VALUE"""),"Jaishangar - Madhurai")</f>
        <v>Jaishangar - Madhurai</v>
      </c>
      <c r="B209" s="1"/>
    </row>
    <row r="210">
      <c r="A210" s="1" t="str">
        <f>IFERROR(__xludf.DUMMYFUNCTION("""COMPUTED_VALUE"""),"Naveen - Pollachi")</f>
        <v>Naveen - Pollachi</v>
      </c>
      <c r="B210" s="1"/>
    </row>
    <row r="211">
      <c r="A211" s="1" t="str">
        <f>IFERROR(__xludf.DUMMYFUNCTION("""COMPUTED_VALUE"""),"Pollachi School")</f>
        <v>Pollachi School</v>
      </c>
      <c r="B211" s="1"/>
    </row>
    <row r="212">
      <c r="A212" s="1" t="str">
        <f>IFERROR(__xludf.DUMMYFUNCTION("""COMPUTED_VALUE"""),"Udumalpet School")</f>
        <v>Udumalpet School</v>
      </c>
      <c r="B212" s="1"/>
    </row>
    <row r="213">
      <c r="A213" s="1" t="str">
        <f>IFERROR(__xludf.DUMMYFUNCTION("""COMPUTED_VALUE"""),"KVB - Karur")</f>
        <v>KVB - Karur</v>
      </c>
      <c r="B213" s="1"/>
    </row>
    <row r="214">
      <c r="A214" s="1" t="str">
        <f>IFERROR(__xludf.DUMMYFUNCTION("""COMPUTED_VALUE"""),"Rajendra Reddy")</f>
        <v>Rajendra Reddy</v>
      </c>
      <c r="B214" s="1"/>
    </row>
    <row r="215">
      <c r="A215" s="1" t="str">
        <f>IFERROR(__xludf.DUMMYFUNCTION("""COMPUTED_VALUE"""),"Nandhakumar Factory")</f>
        <v>Nandhakumar Factory</v>
      </c>
      <c r="B215" s="1"/>
    </row>
    <row r="216">
      <c r="A216" s="1" t="str">
        <f>IFERROR(__xludf.DUMMYFUNCTION("""COMPUTED_VALUE"""),"Sharadayalam-Race Course")</f>
        <v>Sharadayalam-Race Course</v>
      </c>
      <c r="B216" s="1" t="str">
        <f>IFERROR(__xludf.DUMMYFUNCTION("""COMPUTED_VALUE"""),"Mr. Srikanth")</f>
        <v>Mr. Srikanth</v>
      </c>
    </row>
    <row r="217">
      <c r="A217" s="1" t="str">
        <f>IFERROR(__xludf.DUMMYFUNCTION("""COMPUTED_VALUE"""),"Dr.Karthik-Mettupalayam")</f>
        <v>Dr.Karthik-Mettupalayam</v>
      </c>
      <c r="B217" s="1"/>
    </row>
    <row r="218">
      <c r="A218" s="1" t="str">
        <f>IFERROR(__xludf.DUMMYFUNCTION("""COMPUTED_VALUE"""),"Bhalaji Namakkal")</f>
        <v>Bhalaji Namakkal</v>
      </c>
      <c r="B218" s="1"/>
    </row>
    <row r="219">
      <c r="A219" s="1" t="str">
        <f>IFERROR(__xludf.DUMMYFUNCTION("""COMPUTED_VALUE"""),"Agni Steel Farm House")</f>
        <v>Agni Steel Farm House</v>
      </c>
      <c r="B219" s="1"/>
    </row>
    <row r="220">
      <c r="A220" s="1" t="str">
        <f>IFERROR(__xludf.DUMMYFUNCTION("""COMPUTED_VALUE"""),"Maya Villas-Mr. Faizal")</f>
        <v>Maya Villas-Mr. Faizal</v>
      </c>
      <c r="B220" s="1"/>
    </row>
    <row r="221">
      <c r="A221" s="1" t="str">
        <f>IFERROR(__xludf.DUMMYFUNCTION("""COMPUTED_VALUE"""),"Rochelle-Vadavalli")</f>
        <v>Rochelle-Vadavalli</v>
      </c>
      <c r="B221" s="1"/>
    </row>
    <row r="222">
      <c r="A222" s="1" t="str">
        <f>IFERROR(__xludf.DUMMYFUNCTION("""COMPUTED_VALUE"""),"Saravanan Madurai")</f>
        <v>Saravanan Madurai</v>
      </c>
      <c r="B222" s="1"/>
    </row>
    <row r="223">
      <c r="A223" s="1" t="str">
        <f>IFERROR(__xludf.DUMMYFUNCTION("""COMPUTED_VALUE"""),"Thamarai Residence")</f>
        <v>Thamarai Residence</v>
      </c>
      <c r="B223" s="1"/>
    </row>
    <row r="224">
      <c r="A224" s="1" t="str">
        <f>IFERROR(__xludf.DUMMYFUNCTION("""COMPUTED_VALUE"""),"Suresh Salem")</f>
        <v>Suresh Salem</v>
      </c>
      <c r="B224" s="1"/>
    </row>
    <row r="225">
      <c r="A225" s="1" t="str">
        <f>IFERROR(__xludf.DUMMYFUNCTION("""COMPUTED_VALUE"""),"Vasanth-Nanjundapuram")</f>
        <v>Vasanth-Nanjundapuram</v>
      </c>
      <c r="B225" s="1"/>
    </row>
    <row r="226">
      <c r="A226" s="1" t="str">
        <f>IFERROR(__xludf.DUMMYFUNCTION("""COMPUTED_VALUE"""),"Ujwal Garg-Cotton City")</f>
        <v>Ujwal Garg-Cotton City</v>
      </c>
      <c r="B226" s="1"/>
    </row>
    <row r="227">
      <c r="A227" s="1" t="str">
        <f>IFERROR(__xludf.DUMMYFUNCTION("""COMPUTED_VALUE"""),"Dr. Venkateswaran-Kalapatti")</f>
        <v>Dr. Venkateswaran-Kalapatti</v>
      </c>
      <c r="B227" s="1"/>
    </row>
    <row r="228">
      <c r="A228" s="1" t="str">
        <f>IFERROR(__xludf.DUMMYFUNCTION("""COMPUTED_VALUE"""),"P.S.Walliah")</f>
        <v>P.S.Walliah</v>
      </c>
      <c r="B228" s="1"/>
    </row>
    <row r="229">
      <c r="A229" s="1" t="str">
        <f>IFERROR(__xludf.DUMMYFUNCTION("""COMPUTED_VALUE"""),"ASMI Villa")</f>
        <v>ASMI Villa</v>
      </c>
      <c r="B229" s="1"/>
    </row>
    <row r="230">
      <c r="A230" s="1" t="str">
        <f>IFERROR(__xludf.DUMMYFUNCTION("""COMPUTED_VALUE"""),"Rajesh-Race Course")</f>
        <v>Rajesh-Race Course</v>
      </c>
      <c r="B230" s="1"/>
    </row>
    <row r="231">
      <c r="A231" s="1" t="str">
        <f>IFERROR(__xludf.DUMMYFUNCTION("""COMPUTED_VALUE"""),"Saran Salem")</f>
        <v>Saran Salem</v>
      </c>
      <c r="B231" s="1"/>
    </row>
    <row r="232">
      <c r="A232" s="1" t="str">
        <f>IFERROR(__xludf.DUMMYFUNCTION("""COMPUTED_VALUE"""),"Moorthy-Vellakovil")</f>
        <v>Moorthy-Vellakovil</v>
      </c>
      <c r="B232" s="1"/>
    </row>
    <row r="233">
      <c r="A233" s="1" t="str">
        <f>IFERROR(__xludf.DUMMYFUNCTION("""COMPUTED_VALUE"""),"Swarnalatha-Pollachi")</f>
        <v>Swarnalatha-Pollachi</v>
      </c>
      <c r="B233" s="1"/>
    </row>
    <row r="234">
      <c r="A234" s="1" t="str">
        <f>IFERROR(__xludf.DUMMYFUNCTION("""COMPUTED_VALUE"""),"Usha Nandini")</f>
        <v>Usha Nandini</v>
      </c>
      <c r="B234" s="1"/>
    </row>
    <row r="235">
      <c r="A235" s="1" t="str">
        <f>IFERROR(__xludf.DUMMYFUNCTION("""COMPUTED_VALUE"""),"Gopal Patel")</f>
        <v>Gopal Patel</v>
      </c>
      <c r="B235" s="1"/>
    </row>
    <row r="236">
      <c r="A236" s="1" t="str">
        <f>IFERROR(__xludf.DUMMYFUNCTION("""COMPUTED_VALUE"""),"Veerabadran-Coimbatore")</f>
        <v>Veerabadran-Coimbatore</v>
      </c>
      <c r="B236" s="1"/>
    </row>
    <row r="237">
      <c r="A237" s="1" t="str">
        <f>IFERROR(__xludf.DUMMYFUNCTION("""COMPUTED_VALUE"""),"Mohan")</f>
        <v>Mohan</v>
      </c>
      <c r="B237" s="1"/>
    </row>
    <row r="238">
      <c r="A238" s="1" t="str">
        <f>IFERROR(__xludf.DUMMYFUNCTION("""COMPUTED_VALUE"""),"Malarvizhi-Namakkal")</f>
        <v>Malarvizhi-Namakkal</v>
      </c>
      <c r="B238" s="1"/>
    </row>
    <row r="239">
      <c r="A239" s="1" t="str">
        <f>IFERROR(__xludf.DUMMYFUNCTION("""COMPUTED_VALUE"""),"Suresh Prabhagaran-salem")</f>
        <v>Suresh Prabhagaran-salem</v>
      </c>
      <c r="B239" s="1"/>
    </row>
    <row r="240">
      <c r="A240" s="1" t="str">
        <f>IFERROR(__xludf.DUMMYFUNCTION("""COMPUTED_VALUE"""),"Daksha-Vadavalli")</f>
        <v>Daksha-Vadavalli</v>
      </c>
      <c r="B240" s="1"/>
    </row>
    <row r="241">
      <c r="A241" s="1" t="str">
        <f>IFERROR(__xludf.DUMMYFUNCTION("""COMPUTED_VALUE"""),"Technocast")</f>
        <v>Technocast</v>
      </c>
      <c r="B241" s="1"/>
    </row>
    <row r="242">
      <c r="A242" s="1" t="str">
        <f>IFERROR(__xludf.DUMMYFUNCTION("""COMPUTED_VALUE"""),"Sivakumar-Beauty Wares")</f>
        <v>Sivakumar-Beauty Wares</v>
      </c>
      <c r="B242" s="1"/>
    </row>
    <row r="243">
      <c r="A243" s="1" t="str">
        <f>IFERROR(__xludf.DUMMYFUNCTION("""COMPUTED_VALUE"""),"Elangovan-Karur")</f>
        <v>Elangovan-Karur</v>
      </c>
      <c r="B243" s="1"/>
    </row>
    <row r="244">
      <c r="A244" s="1" t="str">
        <f>IFERROR(__xludf.DUMMYFUNCTION("""COMPUTED_VALUE"""),"Vadivel")</f>
        <v>Vadivel</v>
      </c>
      <c r="B244" s="1"/>
    </row>
    <row r="245">
      <c r="A245" s="1" t="str">
        <f>IFERROR(__xludf.DUMMYFUNCTION("""COMPUTED_VALUE"""),"Shankit Bafna")</f>
        <v>Shankit Bafna</v>
      </c>
      <c r="B245" s="1"/>
    </row>
    <row r="246">
      <c r="A246" s="1" t="str">
        <f>IFERROR(__xludf.DUMMYFUNCTION("""COMPUTED_VALUE"""),"Gokul,Madurai")</f>
        <v>Gokul,Madurai</v>
      </c>
      <c r="B246" s="1"/>
    </row>
    <row r="247">
      <c r="A247" s="1" t="str">
        <f>IFERROR(__xludf.DUMMYFUNCTION("""COMPUTED_VALUE"""),"Sasikala Ganeshan")</f>
        <v>Sasikala Ganeshan</v>
      </c>
      <c r="B247" s="1"/>
    </row>
    <row r="248">
      <c r="A248" s="1" t="str">
        <f>IFERROR(__xludf.DUMMYFUNCTION("""COMPUTED_VALUE"""),"Ar.Gowtham")</f>
        <v>Ar.Gowtham</v>
      </c>
      <c r="B248" s="1"/>
    </row>
    <row r="249">
      <c r="A249" s="1" t="str">
        <f>IFERROR(__xludf.DUMMYFUNCTION("""COMPUTED_VALUE"""),"Suganthi")</f>
        <v>Suganthi</v>
      </c>
      <c r="B249" s="1"/>
    </row>
    <row r="250">
      <c r="A250" s="1" t="str">
        <f>IFERROR(__xludf.DUMMYFUNCTION("""COMPUTED_VALUE"""),"Shreyas Health Care")</f>
        <v>Shreyas Health Care</v>
      </c>
      <c r="B250" s="1"/>
    </row>
    <row r="251">
      <c r="A251" s="1" t="str">
        <f>IFERROR(__xludf.DUMMYFUNCTION("""COMPUTED_VALUE"""),"Southern Kraft Enterprises")</f>
        <v>Southern Kraft Enterprises</v>
      </c>
      <c r="B251" s="1"/>
    </row>
    <row r="252">
      <c r="A252" s="1" t="str">
        <f>IFERROR(__xludf.DUMMYFUNCTION("""COMPUTED_VALUE"""),"Narayan-Vedapatti")</f>
        <v>Narayan-Vedapatti</v>
      </c>
      <c r="B252" s="1"/>
    </row>
    <row r="253">
      <c r="A253" s="1" t="str">
        <f>IFERROR(__xludf.DUMMYFUNCTION("""COMPUTED_VALUE"""),"Hitech Systems")</f>
        <v>Hitech Systems</v>
      </c>
      <c r="B253" s="1"/>
    </row>
    <row r="254">
      <c r="A254" s="1" t="str">
        <f>IFERROR(__xludf.DUMMYFUNCTION("""COMPUTED_VALUE"""),"Arjun Subramaniam")</f>
        <v>Arjun Subramaniam</v>
      </c>
      <c r="B254" s="1"/>
    </row>
    <row r="255">
      <c r="A255" s="1" t="str">
        <f>IFERROR(__xludf.DUMMYFUNCTION("""COMPUTED_VALUE"""),"Nikhil-Hawker Architect")</f>
        <v>Nikhil-Hawker Architect</v>
      </c>
      <c r="B255" s="1"/>
    </row>
    <row r="256">
      <c r="A256" s="3" t="str">
        <f>IFERROR(__xludf.DUMMYFUNCTION("""COMPUTED_VALUE"""),"Ram-Peelamedu")</f>
        <v>Ram-Peelamedu</v>
      </c>
      <c r="B256" s="1"/>
    </row>
    <row r="257">
      <c r="A257" s="1" t="str">
        <f>IFERROR(__xludf.DUMMYFUNCTION("""COMPUTED_VALUE"""),"Saranaya Ranjith")</f>
        <v>Saranaya Ranjith</v>
      </c>
      <c r="B257" s="1"/>
    </row>
    <row r="258">
      <c r="A258" s="1" t="str">
        <f>IFERROR(__xludf.DUMMYFUNCTION("""COMPUTED_VALUE"""),"Sakthivel")</f>
        <v>Sakthivel</v>
      </c>
      <c r="B258" s="1" t="str">
        <f>IFERROR(__xludf.DUMMYFUNCTION("""COMPUTED_VALUE"""),"Sakthivel")</f>
        <v>Sakthivel</v>
      </c>
    </row>
    <row r="259">
      <c r="A259" s="1" t="str">
        <f>IFERROR(__xludf.DUMMYFUNCTION("""COMPUTED_VALUE"""),"Karthikeyan-Tirupur")</f>
        <v>Karthikeyan-Tirupur</v>
      </c>
      <c r="B259" s="1"/>
    </row>
    <row r="260">
      <c r="A260" s="1" t="str">
        <f>IFERROR(__xludf.DUMMYFUNCTION("""COMPUTED_VALUE"""),"SNV Holdings (Nilgiris)")</f>
        <v>SNV Holdings (Nilgiris)</v>
      </c>
      <c r="B260" s="1"/>
    </row>
    <row r="261">
      <c r="A261" s="1" t="str">
        <f>IFERROR(__xludf.DUMMYFUNCTION("""COMPUTED_VALUE"""),"Shan Vembutty")</f>
        <v>Shan Vembutty</v>
      </c>
      <c r="B261" s="1"/>
    </row>
    <row r="262">
      <c r="A262" s="1" t="str">
        <f>IFERROR(__xludf.DUMMYFUNCTION("""COMPUTED_VALUE"""),"Vidhyadharan")</f>
        <v>Vidhyadharan</v>
      </c>
      <c r="B262" s="1"/>
    </row>
    <row r="263">
      <c r="A263" s="1" t="str">
        <f>IFERROR(__xludf.DUMMYFUNCTION("""COMPUTED_VALUE"""),"Manivel Sellamuthu")</f>
        <v>Manivel Sellamuthu</v>
      </c>
      <c r="B263" s="1"/>
    </row>
    <row r="264">
      <c r="A264" s="1" t="str">
        <f>IFERROR(__xludf.DUMMYFUNCTION("""COMPUTED_VALUE"""),"Hemamalini Sridhar")</f>
        <v>Hemamalini Sridhar</v>
      </c>
      <c r="B264" s="1"/>
    </row>
    <row r="265">
      <c r="A265" s="1" t="str">
        <f>IFERROR(__xludf.DUMMYFUNCTION("""COMPUTED_VALUE"""),"Babu-salem")</f>
        <v>Babu-salem</v>
      </c>
      <c r="B265" s="1"/>
    </row>
    <row r="266">
      <c r="A266" s="1" t="str">
        <f>IFERROR(__xludf.DUMMYFUNCTION("""COMPUTED_VALUE"""),"Cloud kitchen")</f>
        <v>Cloud kitchen</v>
      </c>
      <c r="B266" s="1"/>
    </row>
    <row r="267">
      <c r="A267" s="1" t="str">
        <f>IFERROR(__xludf.DUMMYFUNCTION("""COMPUTED_VALUE"""),"Ranjith-Sirumugai")</f>
        <v>Ranjith-Sirumugai</v>
      </c>
      <c r="B267" s="1"/>
    </row>
    <row r="268">
      <c r="A268" s="1" t="str">
        <f>IFERROR(__xludf.DUMMYFUNCTION("""COMPUTED_VALUE"""),"Anitha Manaria")</f>
        <v>Anitha Manaria</v>
      </c>
      <c r="B268" s="1"/>
    </row>
    <row r="269">
      <c r="A269" s="1" t="str">
        <f>IFERROR(__xludf.DUMMYFUNCTION("""COMPUTED_VALUE"""),"Ramprakash")</f>
        <v>Ramprakash</v>
      </c>
      <c r="B269" s="1"/>
    </row>
    <row r="270">
      <c r="A270" s="1" t="str">
        <f>IFERROR(__xludf.DUMMYFUNCTION("""COMPUTED_VALUE"""),"Joshy Paul")</f>
        <v>Joshy Paul</v>
      </c>
      <c r="B270" s="1"/>
    </row>
    <row r="271">
      <c r="A271" s="1" t="str">
        <f>IFERROR(__xludf.DUMMYFUNCTION("""COMPUTED_VALUE"""),"Shivakumar")</f>
        <v>Shivakumar</v>
      </c>
      <c r="B271" s="1"/>
    </row>
    <row r="272">
      <c r="A272" s="1" t="str">
        <f>IFERROR(__xludf.DUMMYFUNCTION("""COMPUTED_VALUE"""),"Sadhasivam")</f>
        <v>Sadhasivam</v>
      </c>
      <c r="B272" s="1"/>
    </row>
    <row r="273">
      <c r="A273" s="1" t="str">
        <f>IFERROR(__xludf.DUMMYFUNCTION("""COMPUTED_VALUE"""),"CR Garments-Mr. Murugesh")</f>
        <v>CR Garments-Mr. Murugesh</v>
      </c>
      <c r="B273" s="1"/>
    </row>
    <row r="274">
      <c r="A274" s="1" t="str">
        <f>IFERROR(__xludf.DUMMYFUNCTION("""COMPUTED_VALUE"""),"Agni-Kalapatti")</f>
        <v>Agni-Kalapatti</v>
      </c>
      <c r="B274" s="1"/>
    </row>
    <row r="275">
      <c r="A275" s="1" t="str">
        <f>IFERROR(__xludf.DUMMYFUNCTION("""COMPUTED_VALUE"""),"Vanji-NavIndia")</f>
        <v>Vanji-NavIndia</v>
      </c>
      <c r="B275" s="1"/>
    </row>
    <row r="276">
      <c r="A276" s="1" t="str">
        <f>IFERROR(__xludf.DUMMYFUNCTION("""COMPUTED_VALUE"""),"Gunashekar-Kalapatti")</f>
        <v>Gunashekar-Kalapatti</v>
      </c>
      <c r="B276" s="1"/>
    </row>
    <row r="277">
      <c r="A277" s="1" t="str">
        <f>IFERROR(__xludf.DUMMYFUNCTION("""COMPUTED_VALUE"""),"Gobi-Erode")</f>
        <v>Gobi-Erode</v>
      </c>
      <c r="B277" s="1"/>
    </row>
    <row r="278">
      <c r="A278" s="1" t="str">
        <f>IFERROR(__xludf.DUMMYFUNCTION("""COMPUTED_VALUE"""),"Rajkumar")</f>
        <v>Rajkumar</v>
      </c>
      <c r="B278" s="1"/>
    </row>
    <row r="279">
      <c r="A279" s="1" t="str">
        <f>IFERROR(__xludf.DUMMYFUNCTION("""COMPUTED_VALUE"""),"Balachandar")</f>
        <v>Balachandar</v>
      </c>
      <c r="B279" s="1"/>
    </row>
    <row r="280">
      <c r="A280" s="1" t="str">
        <f>IFERROR(__xludf.DUMMYFUNCTION("""COMPUTED_VALUE"""),"Hemanth")</f>
        <v>Hemanth</v>
      </c>
      <c r="B280" s="1"/>
    </row>
    <row r="281">
      <c r="A281" s="1" t="str">
        <f>IFERROR(__xludf.DUMMYFUNCTION("""COMPUTED_VALUE"""),"Prabhu Ganapathy")</f>
        <v>Prabhu Ganapathy</v>
      </c>
      <c r="B281" s="1"/>
    </row>
    <row r="282">
      <c r="A282" s="1" t="str">
        <f>IFERROR(__xludf.DUMMYFUNCTION("""COMPUTED_VALUE"""),"Dr. Ramesh-Karaikudi")</f>
        <v>Dr. Ramesh-Karaikudi</v>
      </c>
      <c r="B282" s="1"/>
    </row>
    <row r="283">
      <c r="A283" s="1" t="str">
        <f>IFERROR(__xludf.DUMMYFUNCTION("""COMPUTED_VALUE"""),"Srinivasan, Tirupur")</f>
        <v>Srinivasan, Tirupur</v>
      </c>
      <c r="B283" s="1"/>
    </row>
    <row r="284">
      <c r="A284" s="1" t="str">
        <f>IFERROR(__xludf.DUMMYFUNCTION("""COMPUTED_VALUE"""),"Venba Residence")</f>
        <v>Venba Residence</v>
      </c>
      <c r="B284" s="1"/>
    </row>
    <row r="285">
      <c r="A285" s="1" t="str">
        <f>IFERROR(__xludf.DUMMYFUNCTION("""COMPUTED_VALUE"""),"Vinayagar Temple")</f>
        <v>Vinayagar Temple</v>
      </c>
      <c r="B285" s="1"/>
    </row>
    <row r="286">
      <c r="A286" s="1" t="str">
        <f>IFERROR(__xludf.DUMMYFUNCTION("""COMPUTED_VALUE"""),"Balaji Chetty")</f>
        <v>Balaji Chetty</v>
      </c>
      <c r="B286" s="1"/>
    </row>
    <row r="287">
      <c r="A287" s="1" t="str">
        <f>IFERROR(__xludf.DUMMYFUNCTION("""COMPUTED_VALUE"""),"Kandhan Knits")</f>
        <v>Kandhan Knits</v>
      </c>
      <c r="B287" s="1"/>
    </row>
    <row r="288">
      <c r="A288" s="1" t="str">
        <f>IFERROR(__xludf.DUMMYFUNCTION("""COMPUTED_VALUE"""),"Dhanalaxmi Sudheer")</f>
        <v>Dhanalaxmi Sudheer</v>
      </c>
      <c r="B288" s="1"/>
    </row>
    <row r="289">
      <c r="A289" s="1" t="str">
        <f>IFERROR(__xludf.DUMMYFUNCTION("""COMPUTED_VALUE"""),"Sabari")</f>
        <v>Sabari</v>
      </c>
      <c r="B289" s="1"/>
    </row>
    <row r="290">
      <c r="A290" s="1" t="str">
        <f>IFERROR(__xludf.DUMMYFUNCTION("""COMPUTED_VALUE"""),"Prabhu-Palladam")</f>
        <v>Prabhu-Palladam</v>
      </c>
      <c r="B290" s="1"/>
    </row>
    <row r="291">
      <c r="A291" s="1" t="str">
        <f>IFERROR(__xludf.DUMMYFUNCTION("""COMPUTED_VALUE"""),"Yuga Murthy")</f>
        <v>Yuga Murthy</v>
      </c>
      <c r="B291" s="1"/>
    </row>
    <row r="292">
      <c r="A292" s="1" t="str">
        <f>IFERROR(__xludf.DUMMYFUNCTION("""COMPUTED_VALUE"""),"Vijayabharathi-Palani")</f>
        <v>Vijayabharathi-Palani</v>
      </c>
      <c r="B292" s="1"/>
    </row>
    <row r="293">
      <c r="A293" s="1" t="str">
        <f>IFERROR(__xludf.DUMMYFUNCTION("""COMPUTED_VALUE"""),"JC Group")</f>
        <v>JC Group</v>
      </c>
      <c r="B293" s="1"/>
    </row>
    <row r="294">
      <c r="A294" s="1" t="str">
        <f>IFERROR(__xludf.DUMMYFUNCTION("""COMPUTED_VALUE"""),"ALC")</f>
        <v>ALC</v>
      </c>
      <c r="B294" s="1"/>
    </row>
    <row r="295">
      <c r="A295" s="1" t="str">
        <f>IFERROR(__xludf.DUMMYFUNCTION("""COMPUTED_VALUE"""),"Ar.Sathiya")</f>
        <v>Ar.Sathiya</v>
      </c>
      <c r="B295" s="1"/>
    </row>
    <row r="296">
      <c r="A296" s="1" t="str">
        <f>IFERROR(__xludf.DUMMYFUNCTION("""COMPUTED_VALUE"""),"Dhanraj")</f>
        <v>Dhanraj</v>
      </c>
      <c r="B296" s="1"/>
    </row>
    <row r="297">
      <c r="A297" s="1" t="str">
        <f>IFERROR(__xludf.DUMMYFUNCTION("""COMPUTED_VALUE"""),"Prabhu-Tirupur")</f>
        <v>Prabhu-Tirupur</v>
      </c>
      <c r="B297" s="1"/>
    </row>
    <row r="298">
      <c r="A298" s="1" t="str">
        <f>IFERROR(__xludf.DUMMYFUNCTION("""COMPUTED_VALUE"""),"Varun")</f>
        <v>Varun</v>
      </c>
      <c r="B298" s="1"/>
    </row>
    <row r="299">
      <c r="A299" s="1" t="str">
        <f>IFERROR(__xludf.DUMMYFUNCTION("""COMPUTED_VALUE"""),"Tamilarasan")</f>
        <v>Tamilarasan</v>
      </c>
      <c r="B299" s="1"/>
    </row>
    <row r="300">
      <c r="A300" s="1" t="str">
        <f>IFERROR(__xludf.DUMMYFUNCTION("""COMPUTED_VALUE"""),"SPP Silk House-Mr Karthikeyan")</f>
        <v>SPP Silk House-Mr Karthikeyan</v>
      </c>
      <c r="B300" s="1"/>
    </row>
    <row r="301">
      <c r="A301" s="1" t="str">
        <f>IFERROR(__xludf.DUMMYFUNCTION("""COMPUTED_VALUE"""),"Niranjani")</f>
        <v>Niranjani</v>
      </c>
      <c r="B301" s="1"/>
    </row>
    <row r="302">
      <c r="A302" s="1" t="str">
        <f>IFERROR(__xludf.DUMMYFUNCTION("""COMPUTED_VALUE"""),"Shobika Impex")</f>
        <v>Shobika Impex</v>
      </c>
      <c r="B302" s="1"/>
    </row>
    <row r="303">
      <c r="A303" s="1" t="str">
        <f>IFERROR(__xludf.DUMMYFUNCTION("""COMPUTED_VALUE"""),"Chandrasekar")</f>
        <v>Chandrasekar</v>
      </c>
      <c r="B303" s="1"/>
    </row>
    <row r="304">
      <c r="A304" s="1" t="str">
        <f>IFERROR(__xludf.DUMMYFUNCTION("""COMPUTED_VALUE"""),"James-Tuticorin")</f>
        <v>James-Tuticorin</v>
      </c>
      <c r="B304" s="1"/>
    </row>
    <row r="305">
      <c r="A305" s="1" t="str">
        <f>IFERROR(__xludf.DUMMYFUNCTION("""COMPUTED_VALUE"""),"Lakshman Narayanan-Sulur")</f>
        <v>Lakshman Narayanan-Sulur</v>
      </c>
      <c r="B305" s="1"/>
    </row>
    <row r="306">
      <c r="A306" s="1" t="str">
        <f>IFERROR(__xludf.DUMMYFUNCTION("""COMPUTED_VALUE"""),"Gopalakrishnan")</f>
        <v>Gopalakrishnan</v>
      </c>
      <c r="B306" s="1"/>
    </row>
    <row r="307">
      <c r="A307" s="1" t="str">
        <f>IFERROR(__xludf.DUMMYFUNCTION("""COMPUTED_VALUE"""),"Arun Vijay")</f>
        <v>Arun Vijay</v>
      </c>
      <c r="B307" s="1"/>
    </row>
    <row r="308">
      <c r="A308" s="1" t="str">
        <f>IFERROR(__xludf.DUMMYFUNCTION("""COMPUTED_VALUE"""),"Babu Farm House")</f>
        <v>Babu Farm House</v>
      </c>
      <c r="B308" s="1"/>
    </row>
    <row r="309">
      <c r="A309" s="1" t="str">
        <f>IFERROR(__xludf.DUMMYFUNCTION("""COMPUTED_VALUE"""),"Dr. Karthik (Vishnu ENT)")</f>
        <v>Dr. Karthik (Vishnu ENT)</v>
      </c>
      <c r="B309" s="1"/>
    </row>
    <row r="310">
      <c r="A310" s="1" t="str">
        <f>IFERROR(__xludf.DUMMYFUNCTION("""COMPUTED_VALUE"""),"Punita")</f>
        <v>Punita</v>
      </c>
      <c r="B310" s="1"/>
    </row>
    <row r="311">
      <c r="A311" s="1" t="str">
        <f>IFERROR(__xludf.DUMMYFUNCTION("""COMPUTED_VALUE"""),"Dr. Sivaraj")</f>
        <v>Dr. Sivaraj</v>
      </c>
      <c r="B311" s="1"/>
    </row>
    <row r="312">
      <c r="A312" s="1" t="str">
        <f>IFERROR(__xludf.DUMMYFUNCTION("""COMPUTED_VALUE"""),"Singaram")</f>
        <v>Singaram</v>
      </c>
      <c r="B312" s="1"/>
    </row>
    <row r="313">
      <c r="A313" s="1" t="str">
        <f>IFERROR(__xludf.DUMMYFUNCTION("""COMPUTED_VALUE"""),"Kannadasan")</f>
        <v>Kannadasan</v>
      </c>
      <c r="B313" s="1"/>
    </row>
    <row r="314">
      <c r="A314" s="1" t="str">
        <f>IFERROR(__xludf.DUMMYFUNCTION("""COMPUTED_VALUE"""),"Aarthi Residence")</f>
        <v>Aarthi Residence</v>
      </c>
      <c r="B314" s="1"/>
    </row>
    <row r="315">
      <c r="A315" s="1" t="str">
        <f>IFERROR(__xludf.DUMMYFUNCTION("""COMPUTED_VALUE"""),"Selvapuram Mandapam")</f>
        <v>Selvapuram Mandapam</v>
      </c>
      <c r="B315" s="1"/>
    </row>
    <row r="316">
      <c r="A316" s="1" t="str">
        <f>IFERROR(__xludf.DUMMYFUNCTION("""COMPUTED_VALUE"""),"Srinivasan, Salem")</f>
        <v>Srinivasan, Salem</v>
      </c>
      <c r="B316" s="1"/>
    </row>
    <row r="317">
      <c r="A317" s="1" t="str">
        <f>IFERROR(__xludf.DUMMYFUNCTION("""COMPUTED_VALUE"""),"Mohan Vadavalli")</f>
        <v>Mohan Vadavalli</v>
      </c>
      <c r="B317" s="1"/>
    </row>
    <row r="318">
      <c r="A318" s="1" t="str">
        <f>IFERROR(__xludf.DUMMYFUNCTION("""COMPUTED_VALUE"""),"Dr. Sumaya")</f>
        <v>Dr. Sumaya</v>
      </c>
      <c r="B318" s="1"/>
    </row>
    <row r="319">
      <c r="A319" s="1" t="str">
        <f>IFERROR(__xludf.DUMMYFUNCTION("""COMPUTED_VALUE"""),"IT World")</f>
        <v>IT World</v>
      </c>
      <c r="B319" s="1"/>
    </row>
    <row r="320">
      <c r="A320" s="1" t="str">
        <f>IFERROR(__xludf.DUMMYFUNCTION("""COMPUTED_VALUE"""),"Manikandan-Vedasanthur")</f>
        <v>Manikandan-Vedasanthur</v>
      </c>
      <c r="B320" s="1"/>
    </row>
    <row r="321">
      <c r="A321" s="1" t="str">
        <f>IFERROR(__xludf.DUMMYFUNCTION("""COMPUTED_VALUE"""),"Mohan Daksha")</f>
        <v>Mohan Daksha</v>
      </c>
      <c r="B321" s="1"/>
    </row>
    <row r="322">
      <c r="A322" s="1" t="str">
        <f>IFERROR(__xludf.DUMMYFUNCTION("""COMPUTED_VALUE"""),"Vignesh")</f>
        <v>Vignesh</v>
      </c>
      <c r="B322" s="1"/>
    </row>
    <row r="323">
      <c r="A323" s="1" t="str">
        <f>IFERROR(__xludf.DUMMYFUNCTION("""COMPUTED_VALUE"""),"Dinesh")</f>
        <v>Dinesh</v>
      </c>
      <c r="B323" s="1"/>
    </row>
    <row r="324">
      <c r="A324" s="1" t="str">
        <f>IFERROR(__xludf.DUMMYFUNCTION("""COMPUTED_VALUE"""),"Lakshmi Narayan-Conoor")</f>
        <v>Lakshmi Narayan-Conoor</v>
      </c>
      <c r="B324" s="1"/>
    </row>
    <row r="325">
      <c r="A325" s="1" t="str">
        <f>IFERROR(__xludf.DUMMYFUNCTION("""COMPUTED_VALUE"""),"Shivakumar, Kothagiri")</f>
        <v>Shivakumar, Kothagiri</v>
      </c>
      <c r="B325" s="1"/>
    </row>
    <row r="326">
      <c r="A326" s="1" t="str">
        <f>IFERROR(__xludf.DUMMYFUNCTION("""COMPUTED_VALUE"""),"Anitha Kulanthairaj")</f>
        <v>Anitha Kulanthairaj</v>
      </c>
      <c r="B326" s="1"/>
    </row>
    <row r="327">
      <c r="A327" s="1" t="str">
        <f>IFERROR(__xludf.DUMMYFUNCTION("""COMPUTED_VALUE"""),"Thirumoorthy")</f>
        <v>Thirumoorthy</v>
      </c>
      <c r="B327" s="1"/>
    </row>
    <row r="328">
      <c r="A328" s="1" t="str">
        <f>IFERROR(__xludf.DUMMYFUNCTION("""COMPUTED_VALUE"""),"Vadivel")</f>
        <v>Vadivel</v>
      </c>
      <c r="B328" s="1"/>
    </row>
    <row r="329">
      <c r="A329" s="1" t="str">
        <f>IFERROR(__xludf.DUMMYFUNCTION("""COMPUTED_VALUE"""),"Ashok-Daksha")</f>
        <v>Ashok-Daksha</v>
      </c>
      <c r="B329" s="1"/>
    </row>
    <row r="330">
      <c r="A330" s="1" t="str">
        <f>IFERROR(__xludf.DUMMYFUNCTION("""COMPUTED_VALUE"""),"Srinivasan-Selvapuram")</f>
        <v>Srinivasan-Selvapuram</v>
      </c>
      <c r="B330" s="1"/>
    </row>
    <row r="331">
      <c r="A331" s="1" t="str">
        <f>IFERROR(__xludf.DUMMYFUNCTION("""COMPUTED_VALUE"""),"Ar. Mohanraj")</f>
        <v>Ar. Mohanraj</v>
      </c>
      <c r="B331" s="1"/>
    </row>
    <row r="332">
      <c r="A332" s="1" t="str">
        <f>IFERROR(__xludf.DUMMYFUNCTION("""COMPUTED_VALUE"""),"Saradhambal Temple")</f>
        <v>Saradhambal Temple</v>
      </c>
      <c r="B332" s="1"/>
    </row>
    <row r="333">
      <c r="A333" s="1" t="str">
        <f>IFERROR(__xludf.DUMMYFUNCTION("""COMPUTED_VALUE"""),"Suresh Prabhagaran-Coimbatore")</f>
        <v>Suresh Prabhagaran-Coimbatore</v>
      </c>
      <c r="B333" s="1"/>
    </row>
    <row r="334">
      <c r="A334" s="1" t="str">
        <f>IFERROR(__xludf.DUMMYFUNCTION("""COMPUTED_VALUE"""),"Inka Smart Home")</f>
        <v>Inka Smart Home</v>
      </c>
      <c r="B334" s="1"/>
    </row>
    <row r="335">
      <c r="A335" s="1" t="str">
        <f>IFERROR(__xludf.DUMMYFUNCTION("""COMPUTED_VALUE"""),"Anirudh")</f>
        <v>Anirudh</v>
      </c>
      <c r="B335" s="1"/>
    </row>
    <row r="336">
      <c r="A336" s="1" t="str">
        <f>IFERROR(__xludf.DUMMYFUNCTION("""COMPUTED_VALUE"""),"Swathy Processors Limited - Ramakrishna Mills")</f>
        <v>Swathy Processors Limited - Ramakrishna Mills</v>
      </c>
      <c r="B336" s="1"/>
    </row>
    <row r="337">
      <c r="A337" s="1" t="str">
        <f>IFERROR(__xludf.DUMMYFUNCTION("""COMPUTED_VALUE"""),"Confab Pumps")</f>
        <v>Confab Pumps</v>
      </c>
      <c r="B337" s="1"/>
    </row>
    <row r="338">
      <c r="A338" s="1" t="str">
        <f>IFERROR(__xludf.DUMMYFUNCTION("""COMPUTED_VALUE"""),"Cavitak Marketing Pvt Ltd")</f>
        <v>Cavitak Marketing Pvt Ltd</v>
      </c>
      <c r="B338" s="1"/>
    </row>
    <row r="339">
      <c r="A339" s="1" t="str">
        <f>IFERROR(__xludf.DUMMYFUNCTION("""COMPUTED_VALUE"""),"Max Solutions")</f>
        <v>Max Solutions</v>
      </c>
      <c r="B339" s="1"/>
    </row>
    <row r="340">
      <c r="A340" s="1" t="str">
        <f>IFERROR(__xludf.DUMMYFUNCTION("""COMPUTED_VALUE"""),"Ecaps Computers India P. Ltd")</f>
        <v>Ecaps Computers India P. Ltd</v>
      </c>
      <c r="B340" s="1"/>
    </row>
    <row r="341">
      <c r="A341" s="1" t="str">
        <f>IFERROR(__xludf.DUMMYFUNCTION("""COMPUTED_VALUE"""),"Pistis-Inka")</f>
        <v>Pistis-Inka</v>
      </c>
      <c r="B341" s="1"/>
    </row>
    <row r="342">
      <c r="A342" s="1" t="str">
        <f>IFERROR(__xludf.DUMMYFUNCTION("""COMPUTED_VALUE"""),"Sakthi-Inka")</f>
        <v>Sakthi-Inka</v>
      </c>
      <c r="B342" s="1"/>
    </row>
    <row r="343">
      <c r="A343" s="1" t="str">
        <f>IFERROR(__xludf.DUMMYFUNCTION("""COMPUTED_VALUE"""),"Asok-Inka")</f>
        <v>Asok-Inka</v>
      </c>
      <c r="B343" s="1"/>
    </row>
    <row r="344">
      <c r="A344" s="1" t="str">
        <f>IFERROR(__xludf.DUMMYFUNCTION("""COMPUTED_VALUE"""),"Inka Smart Home")</f>
        <v>Inka Smart Home</v>
      </c>
      <c r="B344" s="1"/>
    </row>
    <row r="345">
      <c r="A345" s="1" t="str">
        <f>IFERROR(__xludf.DUMMYFUNCTION("""COMPUTED_VALUE"""),"kumaraguru-Inka")</f>
        <v>kumaraguru-Inka</v>
      </c>
      <c r="B345" s="1"/>
    </row>
    <row r="346">
      <c r="A346" s="1" t="str">
        <f>IFERROR(__xludf.DUMMYFUNCTION("""COMPUTED_VALUE"""),"Aravind  (S&amp;A) - Malumichampatty")</f>
        <v>Aravind  (S&amp;A) - Malumichampatty</v>
      </c>
      <c r="B346" s="1"/>
    </row>
    <row r="347">
      <c r="A347" s="1" t="str">
        <f>IFERROR(__xludf.DUMMYFUNCTION("""COMPUTED_VALUE"""),"Bala-Ramanathapuram")</f>
        <v>Bala-Ramanathapuram</v>
      </c>
      <c r="B347" s="1"/>
    </row>
    <row r="348">
      <c r="A348" s="1" t="str">
        <f>IFERROR(__xludf.DUMMYFUNCTION("""COMPUTED_VALUE"""),"T.Stanes")</f>
        <v>T.Stanes</v>
      </c>
      <c r="B348" s="1"/>
    </row>
    <row r="349">
      <c r="A349" s="1" t="str">
        <f>IFERROR(__xludf.DUMMYFUNCTION("""COMPUTED_VALUE"""),"Nandhakumar Home - vellakovil")</f>
        <v>Nandhakumar Home - vellakovil</v>
      </c>
      <c r="B349" s="1"/>
    </row>
    <row r="350">
      <c r="A350" s="1" t="str">
        <f>IFERROR(__xludf.DUMMYFUNCTION("""COMPUTED_VALUE"""),"Tharun Inka")</f>
        <v>Tharun Inka</v>
      </c>
      <c r="B350" s="1"/>
    </row>
    <row r="351">
      <c r="A351" s="1" t="str">
        <f>IFERROR(__xludf.DUMMYFUNCTION("""COMPUTED_VALUE"""),"Priya Dilesh")</f>
        <v>Priya Dilesh</v>
      </c>
      <c r="B351" s="1"/>
    </row>
    <row r="352">
      <c r="A352" s="1" t="str">
        <f>IFERROR(__xludf.DUMMYFUNCTION("""COMPUTED_VALUE"""),"Karpagavalli, Namakkal")</f>
        <v>Karpagavalli, Namakkal</v>
      </c>
      <c r="B352" s="1" t="str">
        <f>IFERROR(__xludf.DUMMYFUNCTION("""COMPUTED_VALUE"""),"Jaya Palace")</f>
        <v>Jaya Palace</v>
      </c>
    </row>
    <row r="353">
      <c r="A353" s="1" t="str">
        <f>IFERROR(__xludf.DUMMYFUNCTION("""COMPUTED_VALUE"""),"Gazebo, salem")</f>
        <v>Gazebo, salem</v>
      </c>
      <c r="B353" s="1" t="str">
        <f>IFERROR(__xludf.DUMMYFUNCTION("""COMPUTED_VALUE"""),"Thriveni Earth Movers (P) Ltd.,")</f>
        <v>Thriveni Earth Movers (P) Ltd.,</v>
      </c>
    </row>
    <row r="354">
      <c r="A354" s="1" t="str">
        <f>IFERROR(__xludf.DUMMYFUNCTION("""COMPUTED_VALUE"""),"Suresh, Vellanampatti")</f>
        <v>Suresh, Vellanampatti</v>
      </c>
      <c r="B354" s="1"/>
    </row>
    <row r="355">
      <c r="A355" s="1" t="str">
        <f>IFERROR(__xludf.DUMMYFUNCTION("""COMPUTED_VALUE"""),"Studio Mello")</f>
        <v>Studio Mello</v>
      </c>
      <c r="B355" s="1"/>
    </row>
    <row r="356">
      <c r="A356" s="1" t="str">
        <f>IFERROR(__xludf.DUMMYFUNCTION("""COMPUTED_VALUE"""),"Urban Constorium")</f>
        <v>Urban Constorium</v>
      </c>
      <c r="B356" s="1"/>
    </row>
    <row r="357">
      <c r="A357" s="1" t="str">
        <f>IFERROR(__xludf.DUMMYFUNCTION("""COMPUTED_VALUE"""),"Janani (JCA Residence)")</f>
        <v>Janani (JCA Residence)</v>
      </c>
      <c r="B357" s="1"/>
    </row>
    <row r="358">
      <c r="A358" s="1" t="str">
        <f>IFERROR(__xludf.DUMMYFUNCTION("""COMPUTED_VALUE"""),"Aarthi Harish")</f>
        <v>Aarthi Harish</v>
      </c>
      <c r="B358" s="1"/>
    </row>
    <row r="359">
      <c r="A359" s="1" t="str">
        <f>IFERROR(__xludf.DUMMYFUNCTION("""COMPUTED_VALUE"""),"Sundaram Ooty")</f>
        <v>Sundaram Ooty</v>
      </c>
      <c r="B359" s="1"/>
    </row>
    <row r="360">
      <c r="A360" s="1" t="str">
        <f>IFERROR(__xludf.DUMMYFUNCTION("""COMPUTED_VALUE"""),"Srinivas &amp; Co.,")</f>
        <v>Srinivas &amp; Co.,</v>
      </c>
      <c r="B360" s="1"/>
    </row>
    <row r="361">
      <c r="A361" s="1" t="str">
        <f>IFERROR(__xludf.DUMMYFUNCTION("""COMPUTED_VALUE"""),"Murugan Inka")</f>
        <v>Murugan Inka</v>
      </c>
      <c r="B361" s="1"/>
    </row>
    <row r="362">
      <c r="A362" s="1" t="str">
        <f>IFERROR(__xludf.DUMMYFUNCTION("""COMPUTED_VALUE"""),"Ar. Satish")</f>
        <v>Ar. Satish</v>
      </c>
      <c r="B362" s="1"/>
    </row>
    <row r="363">
      <c r="A363" s="1" t="str">
        <f>IFERROR(__xludf.DUMMYFUNCTION("""COMPUTED_VALUE"""),"Senthil-Asian Pavers")</f>
        <v>Senthil-Asian Pavers</v>
      </c>
      <c r="B363" s="1"/>
    </row>
    <row r="364">
      <c r="A364" s="1" t="str">
        <f>IFERROR(__xludf.DUMMYFUNCTION("""COMPUTED_VALUE"""),"Tostem")</f>
        <v>Tostem</v>
      </c>
      <c r="B364" s="1"/>
    </row>
    <row r="365">
      <c r="A365" s="1" t="str">
        <f>IFERROR(__xludf.DUMMYFUNCTION("""COMPUTED_VALUE"""),"Lakshmi Narayanan-Coimbatore")</f>
        <v>Lakshmi Narayanan-Coimbatore</v>
      </c>
      <c r="B365" s="1"/>
    </row>
    <row r="366">
      <c r="A366" s="1" t="str">
        <f>IFERROR(__xludf.DUMMYFUNCTION("""COMPUTED_VALUE"""),"Dhanabal")</f>
        <v>Dhanabal</v>
      </c>
      <c r="B366" s="1"/>
    </row>
    <row r="367">
      <c r="A367" s="1" t="str">
        <f>IFERROR(__xludf.DUMMYFUNCTION("""COMPUTED_VALUE"""),"Raja")</f>
        <v>Raja</v>
      </c>
      <c r="B367" s="1"/>
    </row>
    <row r="368">
      <c r="A368" s="1" t="str">
        <f>IFERROR(__xludf.DUMMYFUNCTION("""COMPUTED_VALUE"""),"Chandramohan")</f>
        <v>Chandramohan</v>
      </c>
      <c r="B368" s="1"/>
    </row>
    <row r="369">
      <c r="A369" s="1" t="str">
        <f>IFERROR(__xludf.DUMMYFUNCTION("""COMPUTED_VALUE"""),"Gunasekar-kalapatti")</f>
        <v>Gunasekar-kalapatti</v>
      </c>
      <c r="B369" s="1"/>
    </row>
    <row r="370">
      <c r="A370" s="1" t="str">
        <f>IFERROR(__xludf.DUMMYFUNCTION("""COMPUTED_VALUE"""),"Mrs. Chinna")</f>
        <v>Mrs. Chinna</v>
      </c>
      <c r="B370" s="1"/>
    </row>
    <row r="371">
      <c r="A371" s="1" t="str">
        <f>IFERROR(__xludf.DUMMYFUNCTION("""COMPUTED_VALUE"""),"Abhishek - Abinitha")</f>
        <v>Abhishek - Abinitha</v>
      </c>
      <c r="B371" s="1"/>
    </row>
    <row r="372">
      <c r="A372" s="1" t="str">
        <f>IFERROR(__xludf.DUMMYFUNCTION("""COMPUTED_VALUE"""),"Karthik Balasubramanian")</f>
        <v>Karthik Balasubramanian</v>
      </c>
      <c r="B372" s="1"/>
    </row>
    <row r="373">
      <c r="A373" s="1" t="str">
        <f>IFERROR(__xludf.DUMMYFUNCTION("""COMPUTED_VALUE"""),"Anand Builiders Salem")</f>
        <v>Anand Builiders Salem</v>
      </c>
      <c r="B373" s="1"/>
    </row>
    <row r="374">
      <c r="A374" s="1" t="str">
        <f>IFERROR(__xludf.DUMMYFUNCTION("""COMPUTED_VALUE"""),"Senthil Vadivu")</f>
        <v>Senthil Vadivu</v>
      </c>
      <c r="B374" s="1"/>
    </row>
    <row r="375">
      <c r="A375" s="1" t="str">
        <f>IFERROR(__xludf.DUMMYFUNCTION("""COMPUTED_VALUE"""),"Haaran Automation")</f>
        <v>Haaran Automation</v>
      </c>
      <c r="B375" s="1"/>
    </row>
    <row r="376">
      <c r="A376" s="1" t="str">
        <f>IFERROR(__xludf.DUMMYFUNCTION("""COMPUTED_VALUE"""),"Sadhasivam office")</f>
        <v>Sadhasivam office</v>
      </c>
      <c r="B376" s="1"/>
    </row>
    <row r="377">
      <c r="A377" s="1" t="str">
        <f>IFERROR(__xludf.DUMMYFUNCTION("""COMPUTED_VALUE"""),"Renjith Calicut")</f>
        <v>Renjith Calicut</v>
      </c>
      <c r="B377" s="1"/>
    </row>
    <row r="378">
      <c r="A378" s="1" t="str">
        <f>IFERROR(__xludf.DUMMYFUNCTION("""COMPUTED_VALUE"""),"Pooja Summit")</f>
        <v>Pooja Summit</v>
      </c>
      <c r="B378" s="1"/>
    </row>
    <row r="379">
      <c r="A379" s="1" t="str">
        <f>IFERROR(__xludf.DUMMYFUNCTION("""COMPUTED_VALUE"""),"Vijayaram Balasundaram")</f>
        <v>Vijayaram Balasundaram</v>
      </c>
      <c r="B379" s="1"/>
    </row>
    <row r="380">
      <c r="A380" s="1" t="str">
        <f>IFERROR(__xludf.DUMMYFUNCTION("""COMPUTED_VALUE"""),"Duraiswamy")</f>
        <v>Duraiswamy</v>
      </c>
      <c r="B380" s="1"/>
    </row>
    <row r="381">
      <c r="A381" s="1" t="str">
        <f>IFERROR(__xludf.DUMMYFUNCTION("""COMPUTED_VALUE"""),"Erode villa-Mrs.Vinothini")</f>
        <v>Erode villa-Mrs.Vinothini</v>
      </c>
      <c r="B381" s="1"/>
    </row>
    <row r="382">
      <c r="A382" s="1" t="str">
        <f>IFERROR(__xludf.DUMMYFUNCTION("""COMPUTED_VALUE"""),"Manohar")</f>
        <v>Manohar</v>
      </c>
      <c r="B382" s="1"/>
    </row>
    <row r="383">
      <c r="A383" s="1" t="str">
        <f>IFERROR(__xludf.DUMMYFUNCTION("""COMPUTED_VALUE"""),"Palanichami")</f>
        <v>Palanichami</v>
      </c>
      <c r="B383" s="1"/>
    </row>
    <row r="384">
      <c r="A384" s="1" t="str">
        <f>IFERROR(__xludf.DUMMYFUNCTION("""COMPUTED_VALUE"""),"Mrs. Malarvizhi-New lodge")</f>
        <v>Mrs. Malarvizhi-New lodge</v>
      </c>
      <c r="B384" s="1"/>
    </row>
    <row r="385">
      <c r="A385" s="1" t="str">
        <f>IFERROR(__xludf.DUMMYFUNCTION("""COMPUTED_VALUE"""),"Mrs. Priyadarshini")</f>
        <v>Mrs. Priyadarshini</v>
      </c>
      <c r="B385" s="1"/>
    </row>
    <row r="386">
      <c r="A386" s="1" t="str">
        <f>IFERROR(__xludf.DUMMYFUNCTION("""COMPUTED_VALUE"""),"Mahesh NSN Palayam")</f>
        <v>Mahesh NSN Palayam</v>
      </c>
      <c r="B386" s="1"/>
    </row>
    <row r="387">
      <c r="A387" s="1" t="str">
        <f>IFERROR(__xludf.DUMMYFUNCTION("""COMPUTED_VALUE"""),"Prem Kumaran")</f>
        <v>Prem Kumaran</v>
      </c>
      <c r="B387" s="1"/>
    </row>
    <row r="388">
      <c r="A388" s="1" t="str">
        <f>IFERROR(__xludf.DUMMYFUNCTION("""COMPUTED_VALUE"""),"Codissia")</f>
        <v>Codissia</v>
      </c>
      <c r="B388" s="1"/>
    </row>
    <row r="389">
      <c r="A389" s="1" t="str">
        <f>IFERROR(__xludf.DUMMYFUNCTION("""COMPUTED_VALUE"""),"Eventide")</f>
        <v>Eventide</v>
      </c>
      <c r="B389" s="1"/>
    </row>
    <row r="390">
      <c r="A390" s="1" t="str">
        <f>IFERROR(__xludf.DUMMYFUNCTION("""COMPUTED_VALUE"""),"Rajesh")</f>
        <v>Rajesh</v>
      </c>
      <c r="B390" s="1"/>
    </row>
    <row r="391">
      <c r="A391" s="1" t="str">
        <f>IFERROR(__xludf.DUMMYFUNCTION("""COMPUTED_VALUE"""),"Mohan Atrium House")</f>
        <v>Mohan Atrium House</v>
      </c>
      <c r="B391" s="1"/>
    </row>
    <row r="392">
      <c r="A392" s="1" t="str">
        <f>IFERROR(__xludf.DUMMYFUNCTION("""COMPUTED_VALUE"""),"Vinoth -Ponyarajapuram")</f>
        <v>Vinoth -Ponyarajapuram</v>
      </c>
      <c r="B392" s="1"/>
    </row>
    <row r="393">
      <c r="A393" s="1" t="str">
        <f>IFERROR(__xludf.DUMMYFUNCTION("""COMPUTED_VALUE"""),"Priya Dilesh Farm House")</f>
        <v>Priya Dilesh Farm House</v>
      </c>
      <c r="B393" s="1"/>
    </row>
    <row r="394">
      <c r="A394" s="1" t="str">
        <f>IFERROR(__xludf.DUMMYFUNCTION("""COMPUTED_VALUE"""),"Prakash")</f>
        <v>Prakash</v>
      </c>
      <c r="B394" s="1"/>
    </row>
    <row r="395">
      <c r="A395" s="1" t="str">
        <f>IFERROR(__xludf.DUMMYFUNCTION("""COMPUTED_VALUE"""),"Raja  Vellakovil Farm House")</f>
        <v>Raja  Vellakovil Farm House</v>
      </c>
      <c r="B395" s="1"/>
    </row>
    <row r="396">
      <c r="A396" s="1" t="str">
        <f>IFERROR(__xludf.DUMMYFUNCTION("""COMPUTED_VALUE"""),"Raghukumaran")</f>
        <v>Raghukumaran</v>
      </c>
      <c r="B396" s="1"/>
    </row>
    <row r="397">
      <c r="A397" s="1" t="str">
        <f>IFERROR(__xludf.DUMMYFUNCTION("""COMPUTED_VALUE"""),"Sambath")</f>
        <v>Sambath</v>
      </c>
      <c r="B397" s="1"/>
    </row>
    <row r="398">
      <c r="A398" s="1" t="str">
        <f>IFERROR(__xludf.DUMMYFUNCTION("""COMPUTED_VALUE"""),"Arrow Hospital")</f>
        <v>Arrow Hospital</v>
      </c>
      <c r="B398" s="1"/>
    </row>
    <row r="399">
      <c r="A399" s="1" t="str">
        <f>IFERROR(__xludf.DUMMYFUNCTION("""COMPUTED_VALUE"""),"NavBalu Associates")</f>
        <v>NavBalu Associates</v>
      </c>
      <c r="B399" s="1"/>
    </row>
    <row r="400">
      <c r="A400" s="1" t="str">
        <f>IFERROR(__xludf.DUMMYFUNCTION("""COMPUTED_VALUE"""),"Karunanidhi Construction, SB Colony")</f>
        <v>Karunanidhi Construction, SB Colony</v>
      </c>
      <c r="B400" s="1"/>
    </row>
    <row r="401">
      <c r="A401" s="1" t="str">
        <f>IFERROR(__xludf.DUMMYFUNCTION("""COMPUTED_VALUE"""),"Race Course Apartment (Vengateswaran)")</f>
        <v>Race Course Apartment (Vengateswaran)</v>
      </c>
      <c r="B401" s="1"/>
    </row>
    <row r="402">
      <c r="A402" s="1" t="str">
        <f>IFERROR(__xludf.DUMMYFUNCTION("""COMPUTED_VALUE"""),"Prabhakaran")</f>
        <v>Prabhakaran</v>
      </c>
      <c r="B402" s="1"/>
    </row>
    <row r="403">
      <c r="A403" s="1" t="str">
        <f>IFERROR(__xludf.DUMMYFUNCTION("""COMPUTED_VALUE"""),"Christopher")</f>
        <v>Christopher</v>
      </c>
      <c r="B403" s="1" t="str">
        <f>IFERROR(__xludf.DUMMYFUNCTION("""COMPUTED_VALUE"""),"Stalwart People Services India Limited")</f>
        <v>Stalwart People Services India Limited</v>
      </c>
    </row>
    <row r="404">
      <c r="A404" s="1" t="str">
        <f>IFERROR(__xludf.DUMMYFUNCTION("""COMPUTED_VALUE"""),"Prithivi")</f>
        <v>Prithivi</v>
      </c>
      <c r="B404" s="1"/>
    </row>
    <row r="405">
      <c r="A405" s="1" t="str">
        <f>IFERROR(__xludf.DUMMYFUNCTION("""COMPUTED_VALUE"""),"Shruthinth")</f>
        <v>Shruthinth</v>
      </c>
      <c r="B405" s="1"/>
    </row>
    <row r="406">
      <c r="A406" s="1" t="str">
        <f>IFERROR(__xludf.DUMMYFUNCTION("""COMPUTED_VALUE"""),"Chandrika Vittel")</f>
        <v>Chandrika Vittel</v>
      </c>
      <c r="B406" s="1"/>
    </row>
    <row r="407">
      <c r="A407" s="1" t="str">
        <f>IFERROR(__xludf.DUMMYFUNCTION("""COMPUTED_VALUE"""),"Kavitha")</f>
        <v>Kavitha</v>
      </c>
      <c r="B407" s="1"/>
    </row>
    <row r="408">
      <c r="A408" s="1" t="str">
        <f>IFERROR(__xludf.DUMMYFUNCTION("""COMPUTED_VALUE"""),"Anugraha Residence")</f>
        <v>Anugraha Residence</v>
      </c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 t="str">
        <f>IFERROR(__xludf.DUMMYFUNCTION("""COMPUTED_VALUE"""),"CLOSED")</f>
        <v>CLOSED</v>
      </c>
      <c r="B990" s="1"/>
    </row>
    <row r="991">
      <c r="A991" s="1"/>
      <c r="B991" s="1"/>
    </row>
    <row r="992">
      <c r="A992" s="1"/>
      <c r="B992" s="1"/>
    </row>
    <row r="993">
      <c r="A993" s="1" t="str">
        <f>IFERROR(__xludf.DUMMYFUNCTION("""COMPUTED_VALUE"""),"CLOSED")</f>
        <v>CLOSED</v>
      </c>
      <c r="B993" s="1"/>
    </row>
    <row r="994">
      <c r="A994" s="1"/>
      <c r="B994" s="1"/>
    </row>
    <row r="995">
      <c r="A995" s="1"/>
      <c r="B99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38"/>
    <col customWidth="1" min="3" max="4" width="23.13"/>
    <col customWidth="1" min="6" max="6" width="4.75"/>
    <col customWidth="1" min="7" max="7" width="4.38"/>
    <col customWidth="1" min="8" max="8" width="9.0"/>
    <col customWidth="1" min="9" max="9" width="7.25"/>
    <col customWidth="1" min="10" max="22" width="10.5"/>
  </cols>
  <sheetData>
    <row r="1">
      <c r="A1" s="4" t="s">
        <v>0</v>
      </c>
      <c r="C1" s="5"/>
      <c r="D1" s="2"/>
      <c r="E1" s="2"/>
      <c r="F1" s="2"/>
      <c r="G1" s="2"/>
      <c r="H1" s="2"/>
      <c r="I1" s="6" t="s">
        <v>1</v>
      </c>
      <c r="J1" s="6" t="s">
        <v>2</v>
      </c>
      <c r="K1" s="6" t="s">
        <v>2</v>
      </c>
      <c r="L1" s="6" t="s">
        <v>2</v>
      </c>
      <c r="M1" s="6" t="s">
        <v>2</v>
      </c>
      <c r="N1" s="6"/>
      <c r="O1" s="6" t="s">
        <v>3</v>
      </c>
      <c r="P1" s="6"/>
      <c r="Q1" s="6" t="s">
        <v>4</v>
      </c>
      <c r="R1" s="6" t="s">
        <v>4</v>
      </c>
      <c r="S1" s="6" t="s">
        <v>4</v>
      </c>
      <c r="T1" s="6"/>
      <c r="U1" s="6" t="s">
        <v>3</v>
      </c>
      <c r="V1" s="6"/>
    </row>
    <row r="2" ht="27.75" customHeight="1">
      <c r="A2" s="7"/>
      <c r="B2" s="7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8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10" t="s">
        <v>16</v>
      </c>
      <c r="O2" s="10" t="s">
        <v>17</v>
      </c>
      <c r="P2" s="10" t="s">
        <v>18</v>
      </c>
      <c r="Q2" s="9" t="s">
        <v>19</v>
      </c>
      <c r="R2" s="9" t="s">
        <v>20</v>
      </c>
      <c r="S2" s="9" t="s">
        <v>21</v>
      </c>
      <c r="T2" s="10" t="s">
        <v>22</v>
      </c>
      <c r="U2" s="10" t="s">
        <v>23</v>
      </c>
      <c r="V2" s="11" t="s">
        <v>24</v>
      </c>
      <c r="W2" s="7"/>
      <c r="X2" s="7"/>
      <c r="Y2" s="7"/>
      <c r="Z2" s="7"/>
      <c r="AA2" s="7"/>
      <c r="AB2" s="7"/>
      <c r="AC2" s="7"/>
    </row>
    <row r="3">
      <c r="H3" s="2" t="s">
        <v>25</v>
      </c>
    </row>
    <row r="4">
      <c r="A4" s="12" t="s">
        <v>26</v>
      </c>
      <c r="B4" s="12" t="s">
        <v>27</v>
      </c>
      <c r="C4" s="12" t="s">
        <v>28</v>
      </c>
      <c r="D4" s="12" t="s">
        <v>29</v>
      </c>
      <c r="H4" s="13"/>
    </row>
    <row r="5">
      <c r="B5" s="2" t="s">
        <v>30</v>
      </c>
      <c r="C5" s="1" t="str">
        <f t="array" ref="C5">unique('Apex-Vedapatti'!C17:C88)</f>
        <v>#REF!</v>
      </c>
      <c r="D5" s="2" t="s">
        <v>31</v>
      </c>
      <c r="E5" s="1">
        <f>countif('Apex-Vedapatti '!C$18:C$106,C5)</f>
        <v>0</v>
      </c>
    </row>
    <row r="6">
      <c r="E6" s="1">
        <f>countif('Apex-Vedapatti '!C$18:C$106,C6)</f>
        <v>0</v>
      </c>
    </row>
    <row r="7">
      <c r="E7" s="1">
        <f>countif('Apex-Vedapatti '!C$18:C$106,C7)</f>
        <v>0</v>
      </c>
      <c r="I7" s="2">
        <v>1.0</v>
      </c>
    </row>
    <row r="8">
      <c r="E8" s="1">
        <f>countif('Apex-Vedapatti '!C$18:C$106,C8)</f>
        <v>0</v>
      </c>
      <c r="H8" s="2" t="s">
        <v>32</v>
      </c>
    </row>
    <row r="9">
      <c r="E9" s="1">
        <f>countif('Apex-Vedapatti '!C$18:C$106,C9)</f>
        <v>0</v>
      </c>
    </row>
    <row r="10">
      <c r="E10" s="1">
        <f>countif('Apex-Vedapatti '!C$18:C$106,C10)</f>
        <v>0</v>
      </c>
    </row>
    <row r="11">
      <c r="E11" s="1">
        <f>countif('Apex-Vedapatti '!C$18:C$106,C11)</f>
        <v>0</v>
      </c>
      <c r="I11" s="2" t="s">
        <v>33</v>
      </c>
    </row>
    <row r="12">
      <c r="B12" s="2" t="s">
        <v>34</v>
      </c>
      <c r="E12" s="1">
        <f>countif('Apex-Vedapatti '!C$18:C$106,C12)</f>
        <v>0</v>
      </c>
      <c r="I12" s="14" t="s">
        <v>35</v>
      </c>
    </row>
    <row r="13">
      <c r="D13" s="2" t="s">
        <v>32</v>
      </c>
      <c r="E13" s="1">
        <f>countif('Apex-Vedapatti '!C$18:C$106,C13)</f>
        <v>0</v>
      </c>
    </row>
    <row r="14">
      <c r="E14" s="1">
        <f>countif('Apex-Vedapatti '!C$18:C$106,C14)</f>
        <v>0</v>
      </c>
    </row>
    <row r="15">
      <c r="E15" s="1">
        <f>countif('Apex-Vedapatti '!C$18:C$106,C15)</f>
        <v>0</v>
      </c>
      <c r="I15" s="2">
        <v>3.0</v>
      </c>
      <c r="L15" s="2">
        <v>2.0</v>
      </c>
      <c r="M15" s="2">
        <v>1.0</v>
      </c>
      <c r="N15" s="2">
        <v>3.0</v>
      </c>
    </row>
    <row r="16">
      <c r="E16" s="1">
        <f>countif('Apex-Vedapatti '!C$18:C$106,C16)</f>
        <v>0</v>
      </c>
    </row>
    <row r="17">
      <c r="E17" s="1">
        <f>countif('Apex-Vedapatti '!C$18:C$106,C17)</f>
        <v>0</v>
      </c>
    </row>
    <row r="18">
      <c r="E18" s="1">
        <f>countif('Apex-Vedapatti '!C$18:C$106,C18)</f>
        <v>0</v>
      </c>
    </row>
    <row r="19">
      <c r="E19" s="1">
        <f>countif('Apex-Vedapatti '!C$18:C$106,C19)</f>
        <v>0</v>
      </c>
    </row>
    <row r="20">
      <c r="E20" s="1">
        <f>countif('Apex-Vedapatti '!C$18:C$106,C20)</f>
        <v>0</v>
      </c>
    </row>
    <row r="21">
      <c r="E21" s="1">
        <f>countif('Apex-Vedapatti '!C$18:C$106,C21)</f>
        <v>0</v>
      </c>
    </row>
    <row r="22">
      <c r="E22" s="1">
        <f>countif('Apex-Vedapatti '!C$18:C$106,C22)</f>
        <v>0</v>
      </c>
    </row>
    <row r="23">
      <c r="E23" s="1">
        <f>countif('Apex-Vedapatti '!C$18:C$106,C23)</f>
        <v>0</v>
      </c>
    </row>
    <row r="24">
      <c r="E24" s="1">
        <f>countif('Apex-Vedapatti '!C$18:C$106,C24)</f>
        <v>0</v>
      </c>
    </row>
    <row r="25">
      <c r="E25" s="1">
        <f>countif('Apex-Vedapatti '!C$18:C$106,C25)</f>
        <v>0</v>
      </c>
    </row>
    <row r="26">
      <c r="E26" s="1">
        <f>countif('Apex-Vedapatti '!C$18:C$106,C26)</f>
        <v>0</v>
      </c>
    </row>
    <row r="27">
      <c r="E27" s="1">
        <f>countif('Apex-Vedapatti '!C$18:C$106,C27)</f>
        <v>0</v>
      </c>
    </row>
  </sheetData>
  <customSheetViews>
    <customSheetView guid="{F4548592-6DFA-451B-B9CE-2C24B6B08028}" filter="1" showAutoFilter="1">
      <autoFilter ref="$D$2"/>
    </customSheetView>
  </customSheetViews>
  <dataValidations>
    <dataValidation type="list" allowBlank="1" showInputMessage="1" showErrorMessage="1" prompt="Please add client to Client Master List first" sqref="D1:D2">
      <formula1>#REF!</formula1>
    </dataValidation>
  </dataValidations>
  <hyperlinks>
    <hyperlink r:id="rId1" ref="I1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8.13"/>
    <col customWidth="1" min="3" max="3" width="14.63"/>
    <col customWidth="1" min="4" max="4" width="15.38"/>
    <col customWidth="1" min="5" max="5" width="12.63"/>
    <col customWidth="1" min="6" max="6" width="13.13"/>
    <col customWidth="1" min="7" max="7" width="62.13"/>
    <col customWidth="1" min="8" max="8" width="29.5"/>
    <col hidden="1" min="9" max="12" width="12.63"/>
    <col customWidth="1" hidden="1" min="13" max="13" width="9.88"/>
    <col customWidth="1" hidden="1" min="14" max="14" width="7.75"/>
    <col customWidth="1" min="15" max="15" width="6.88"/>
    <col customWidth="1" min="16" max="16" width="7.63"/>
  </cols>
  <sheetData>
    <row r="1" ht="28.5" customHeight="1">
      <c r="A1" s="15" t="s">
        <v>36</v>
      </c>
      <c r="B1" s="16" t="s">
        <v>37</v>
      </c>
      <c r="C1" s="16" t="s">
        <v>5</v>
      </c>
      <c r="D1" s="16" t="s">
        <v>38</v>
      </c>
      <c r="E1" s="16" t="s">
        <v>39</v>
      </c>
      <c r="F1" s="16" t="s">
        <v>40</v>
      </c>
      <c r="G1" s="16" t="s">
        <v>41</v>
      </c>
      <c r="H1" s="17" t="s">
        <v>42</v>
      </c>
      <c r="I1" s="16" t="s">
        <v>42</v>
      </c>
      <c r="J1" s="16" t="s">
        <v>43</v>
      </c>
      <c r="K1" s="16" t="s">
        <v>44</v>
      </c>
      <c r="L1" s="17" t="s">
        <v>45</v>
      </c>
      <c r="M1" s="18" t="s">
        <v>46</v>
      </c>
      <c r="N1" s="17" t="s">
        <v>47</v>
      </c>
      <c r="O1" s="17" t="s">
        <v>48</v>
      </c>
      <c r="P1" s="17" t="s">
        <v>49</v>
      </c>
      <c r="Q1" s="17" t="s">
        <v>50</v>
      </c>
      <c r="R1" s="19" t="s">
        <v>51</v>
      </c>
      <c r="S1" s="20"/>
      <c r="T1" s="20"/>
      <c r="U1" s="20"/>
      <c r="V1" s="20"/>
      <c r="W1" s="20"/>
      <c r="X1" s="20"/>
      <c r="Y1" s="20"/>
    </row>
    <row r="2" ht="28.5" customHeight="1">
      <c r="A2" s="21" t="s">
        <v>52</v>
      </c>
      <c r="B2" s="16"/>
      <c r="C2" s="22" t="s">
        <v>53</v>
      </c>
      <c r="D2" s="22" t="s">
        <v>54</v>
      </c>
      <c r="E2" s="22" t="s">
        <v>55</v>
      </c>
      <c r="F2" s="23" t="s">
        <v>53</v>
      </c>
      <c r="G2" s="24" t="s">
        <v>56</v>
      </c>
      <c r="H2" s="22"/>
      <c r="I2" s="25"/>
      <c r="J2" s="25"/>
      <c r="K2" s="25"/>
      <c r="L2" s="22" t="s">
        <v>57</v>
      </c>
      <c r="M2" s="26"/>
      <c r="N2" s="27"/>
      <c r="O2" s="28"/>
      <c r="P2" s="29"/>
      <c r="Q2" s="17"/>
      <c r="R2" s="30"/>
      <c r="S2" s="31"/>
      <c r="T2" s="31"/>
      <c r="U2" s="31"/>
      <c r="V2" s="31"/>
      <c r="W2" s="31"/>
      <c r="X2" s="31"/>
      <c r="Y2" s="31"/>
    </row>
    <row r="3" ht="28.5" customHeight="1">
      <c r="A3" s="21" t="s">
        <v>58</v>
      </c>
      <c r="B3" s="16">
        <v>49.0</v>
      </c>
      <c r="C3" s="22" t="s">
        <v>59</v>
      </c>
      <c r="D3" s="22" t="s">
        <v>60</v>
      </c>
      <c r="E3" s="22" t="s">
        <v>55</v>
      </c>
      <c r="F3" s="32" t="s">
        <v>61</v>
      </c>
      <c r="G3" s="25"/>
      <c r="H3" s="22"/>
      <c r="I3" s="25"/>
      <c r="J3" s="25"/>
      <c r="K3" s="25"/>
      <c r="L3" s="25"/>
      <c r="M3" s="33"/>
      <c r="N3" s="27"/>
      <c r="O3" s="33"/>
      <c r="P3" s="34"/>
      <c r="Q3" s="17"/>
      <c r="R3" s="31"/>
      <c r="S3" s="31"/>
      <c r="T3" s="31"/>
      <c r="U3" s="31"/>
      <c r="V3" s="31"/>
      <c r="W3" s="31"/>
      <c r="X3" s="31"/>
      <c r="Y3" s="31"/>
    </row>
    <row r="4" ht="28.5" customHeight="1">
      <c r="A4" s="21" t="s">
        <v>62</v>
      </c>
      <c r="B4" s="35">
        <v>81.0</v>
      </c>
      <c r="C4" s="36" t="s">
        <v>63</v>
      </c>
      <c r="D4" s="36" t="s">
        <v>64</v>
      </c>
      <c r="E4" s="36"/>
      <c r="F4" s="37" t="s">
        <v>65</v>
      </c>
      <c r="G4" s="38"/>
      <c r="H4" s="36"/>
      <c r="I4" s="36"/>
      <c r="J4" s="36"/>
      <c r="K4" s="36"/>
      <c r="L4" s="36"/>
      <c r="M4" s="39"/>
      <c r="N4" s="40"/>
      <c r="O4" s="39"/>
      <c r="P4" s="41"/>
      <c r="Q4" s="17"/>
      <c r="R4" s="42"/>
      <c r="S4" s="42"/>
      <c r="T4" s="42"/>
      <c r="U4" s="42"/>
      <c r="V4" s="42"/>
      <c r="W4" s="42"/>
      <c r="X4" s="42"/>
      <c r="Y4" s="42"/>
    </row>
    <row r="5" ht="28.5" customHeight="1">
      <c r="A5" s="21" t="s">
        <v>66</v>
      </c>
      <c r="B5" s="35">
        <v>105.0</v>
      </c>
      <c r="C5" s="36" t="s">
        <v>67</v>
      </c>
      <c r="D5" s="36" t="s">
        <v>68</v>
      </c>
      <c r="E5" s="36" t="s">
        <v>55</v>
      </c>
      <c r="F5" s="43" t="s">
        <v>67</v>
      </c>
      <c r="G5" s="38"/>
      <c r="H5" s="36"/>
      <c r="I5" s="36"/>
      <c r="J5" s="36"/>
      <c r="K5" s="36"/>
      <c r="L5" s="36"/>
      <c r="M5" s="44"/>
      <c r="N5" s="44"/>
      <c r="O5" s="44"/>
      <c r="P5" s="44"/>
      <c r="Q5" s="45"/>
      <c r="R5" s="42"/>
      <c r="S5" s="42"/>
      <c r="T5" s="42"/>
      <c r="U5" s="42"/>
      <c r="V5" s="42"/>
      <c r="W5" s="42"/>
      <c r="X5" s="42"/>
      <c r="Y5" s="42"/>
    </row>
    <row r="6" ht="28.5" customHeight="1">
      <c r="A6" s="21" t="s">
        <v>69</v>
      </c>
      <c r="B6" s="35">
        <v>107.0</v>
      </c>
      <c r="C6" s="36" t="s">
        <v>70</v>
      </c>
      <c r="D6" s="36" t="s">
        <v>71</v>
      </c>
      <c r="E6" s="36" t="s">
        <v>72</v>
      </c>
      <c r="F6" s="37" t="s">
        <v>70</v>
      </c>
      <c r="G6" s="38"/>
      <c r="H6" s="36"/>
      <c r="I6" s="36"/>
      <c r="J6" s="36"/>
      <c r="K6" s="36"/>
      <c r="L6" s="36"/>
      <c r="M6" s="44"/>
      <c r="N6" s="44"/>
      <c r="O6" s="44"/>
      <c r="P6" s="44"/>
      <c r="Q6" s="45"/>
      <c r="R6" s="42"/>
      <c r="S6" s="42"/>
      <c r="T6" s="42"/>
      <c r="U6" s="42"/>
      <c r="V6" s="42"/>
      <c r="W6" s="42"/>
      <c r="X6" s="42"/>
      <c r="Y6" s="42"/>
    </row>
    <row r="7" ht="28.5" customHeight="1">
      <c r="A7" s="21" t="s">
        <v>73</v>
      </c>
      <c r="B7" s="35">
        <v>121.0</v>
      </c>
      <c r="C7" s="36" t="s">
        <v>74</v>
      </c>
      <c r="D7" s="36" t="s">
        <v>75</v>
      </c>
      <c r="E7" s="36" t="s">
        <v>72</v>
      </c>
      <c r="F7" s="43" t="s">
        <v>74</v>
      </c>
      <c r="G7" s="38"/>
      <c r="H7" s="46"/>
      <c r="I7" s="36"/>
      <c r="J7" s="36"/>
      <c r="K7" s="36"/>
      <c r="L7" s="36"/>
      <c r="M7" s="47"/>
      <c r="N7" s="44"/>
      <c r="O7" s="35"/>
      <c r="P7" s="35"/>
      <c r="Q7" s="45"/>
      <c r="R7" s="48" t="s">
        <v>76</v>
      </c>
      <c r="S7" s="42"/>
      <c r="T7" s="42"/>
      <c r="U7" s="42"/>
      <c r="V7" s="42"/>
      <c r="W7" s="42"/>
      <c r="X7" s="42"/>
      <c r="Y7" s="42"/>
    </row>
    <row r="8" ht="28.5" hidden="1" customHeight="1">
      <c r="A8" s="49"/>
      <c r="B8" s="50">
        <v>135.0</v>
      </c>
      <c r="C8" s="36" t="s">
        <v>77</v>
      </c>
      <c r="D8" s="36" t="s">
        <v>68</v>
      </c>
      <c r="E8" s="36" t="s">
        <v>55</v>
      </c>
      <c r="F8" s="43" t="s">
        <v>77</v>
      </c>
      <c r="G8" s="38"/>
      <c r="H8" s="36"/>
      <c r="I8" s="36"/>
      <c r="J8" s="36"/>
      <c r="K8" s="36"/>
      <c r="L8" s="36"/>
      <c r="M8" s="47"/>
      <c r="N8" s="44"/>
      <c r="O8" s="44"/>
      <c r="P8" s="44"/>
      <c r="Q8" s="45"/>
      <c r="R8" s="42"/>
      <c r="S8" s="42"/>
      <c r="T8" s="42"/>
      <c r="U8" s="42"/>
      <c r="V8" s="42"/>
      <c r="W8" s="42"/>
      <c r="X8" s="42"/>
      <c r="Y8" s="42"/>
    </row>
    <row r="9" ht="28.5" customHeight="1">
      <c r="A9" s="21" t="s">
        <v>78</v>
      </c>
      <c r="B9" s="51">
        <v>136.0</v>
      </c>
      <c r="C9" s="36" t="s">
        <v>79</v>
      </c>
      <c r="D9" s="36" t="s">
        <v>80</v>
      </c>
      <c r="E9" s="36" t="s">
        <v>55</v>
      </c>
      <c r="F9" s="43" t="s">
        <v>78</v>
      </c>
      <c r="G9" s="38"/>
      <c r="H9" s="36"/>
      <c r="I9" s="36"/>
      <c r="J9" s="36"/>
      <c r="K9" s="36"/>
      <c r="L9" s="36"/>
      <c r="M9" s="47"/>
      <c r="N9" s="44"/>
      <c r="O9" s="44"/>
      <c r="P9" s="44"/>
      <c r="Q9" s="45"/>
      <c r="R9" s="42"/>
      <c r="S9" s="42"/>
      <c r="T9" s="42"/>
      <c r="U9" s="42"/>
      <c r="V9" s="42"/>
      <c r="W9" s="42"/>
      <c r="X9" s="42"/>
      <c r="Y9" s="42"/>
    </row>
    <row r="10" ht="28.5" customHeight="1">
      <c r="A10" s="21" t="s">
        <v>81</v>
      </c>
      <c r="B10" s="51">
        <v>142.0</v>
      </c>
      <c r="C10" s="36" t="s">
        <v>82</v>
      </c>
      <c r="D10" s="52" t="s">
        <v>54</v>
      </c>
      <c r="E10" s="36" t="s">
        <v>72</v>
      </c>
      <c r="F10" s="43" t="s">
        <v>82</v>
      </c>
      <c r="G10" s="38"/>
      <c r="H10" s="36"/>
      <c r="I10" s="36"/>
      <c r="J10" s="36"/>
      <c r="K10" s="36"/>
      <c r="L10" s="36"/>
      <c r="M10" s="47"/>
      <c r="N10" s="44"/>
      <c r="O10" s="35"/>
      <c r="P10" s="44"/>
      <c r="Q10" s="45"/>
      <c r="R10" s="48" t="s">
        <v>83</v>
      </c>
      <c r="S10" s="42"/>
      <c r="T10" s="42"/>
      <c r="U10" s="42"/>
      <c r="V10" s="42"/>
      <c r="W10" s="42"/>
      <c r="X10" s="42"/>
      <c r="Y10" s="42"/>
    </row>
    <row r="11" ht="28.5" customHeight="1">
      <c r="A11" s="21" t="s">
        <v>84</v>
      </c>
      <c r="B11" s="51">
        <v>144.0</v>
      </c>
      <c r="C11" s="36" t="s">
        <v>85</v>
      </c>
      <c r="D11" s="36" t="s">
        <v>86</v>
      </c>
      <c r="E11" s="36" t="s">
        <v>87</v>
      </c>
      <c r="F11" s="43" t="s">
        <v>85</v>
      </c>
      <c r="G11" s="38"/>
      <c r="H11" s="36"/>
      <c r="I11" s="36"/>
      <c r="J11" s="36"/>
      <c r="K11" s="36"/>
      <c r="L11" s="36"/>
      <c r="M11" s="47"/>
      <c r="N11" s="44"/>
      <c r="O11" s="44"/>
      <c r="P11" s="44"/>
      <c r="Q11" s="45"/>
      <c r="R11" s="42"/>
      <c r="S11" s="42"/>
      <c r="T11" s="42"/>
      <c r="U11" s="42"/>
      <c r="V11" s="42"/>
      <c r="W11" s="42"/>
      <c r="X11" s="42"/>
      <c r="Y11" s="42"/>
    </row>
    <row r="12" ht="28.5" customHeight="1">
      <c r="A12" s="21" t="s">
        <v>88</v>
      </c>
      <c r="B12" s="51">
        <v>146.0</v>
      </c>
      <c r="C12" s="36" t="s">
        <v>89</v>
      </c>
      <c r="D12" s="36" t="s">
        <v>90</v>
      </c>
      <c r="E12" s="36" t="s">
        <v>72</v>
      </c>
      <c r="F12" s="43" t="s">
        <v>91</v>
      </c>
      <c r="G12" s="38"/>
      <c r="H12" s="36"/>
      <c r="I12" s="36"/>
      <c r="J12" s="36"/>
      <c r="K12" s="36"/>
      <c r="L12" s="36"/>
      <c r="M12" s="47"/>
      <c r="N12" s="44"/>
      <c r="O12" s="35"/>
      <c r="P12" s="44"/>
      <c r="Q12" s="45"/>
      <c r="R12" s="42"/>
      <c r="S12" s="42"/>
      <c r="T12" s="42"/>
      <c r="U12" s="42"/>
      <c r="V12" s="42"/>
      <c r="W12" s="42"/>
      <c r="X12" s="42"/>
      <c r="Y12" s="42"/>
    </row>
    <row r="13" ht="28.5" customHeight="1">
      <c r="A13" s="21" t="s">
        <v>92</v>
      </c>
      <c r="B13" s="51">
        <v>147.0</v>
      </c>
      <c r="C13" s="36" t="s">
        <v>93</v>
      </c>
      <c r="D13" s="36" t="s">
        <v>64</v>
      </c>
      <c r="E13" s="36" t="s">
        <v>72</v>
      </c>
      <c r="F13" s="43" t="s">
        <v>92</v>
      </c>
      <c r="G13" s="38"/>
      <c r="H13" s="36"/>
      <c r="I13" s="36"/>
      <c r="J13" s="36"/>
      <c r="K13" s="36"/>
      <c r="L13" s="36"/>
      <c r="M13" s="47"/>
      <c r="N13" s="44"/>
      <c r="O13" s="44"/>
      <c r="P13" s="44"/>
      <c r="Q13" s="45"/>
      <c r="R13" s="42"/>
      <c r="S13" s="42"/>
      <c r="T13" s="42"/>
      <c r="U13" s="42"/>
      <c r="V13" s="42"/>
      <c r="W13" s="42"/>
      <c r="X13" s="42"/>
      <c r="Y13" s="42"/>
    </row>
    <row r="14" ht="28.5" customHeight="1">
      <c r="A14" s="21" t="s">
        <v>94</v>
      </c>
      <c r="B14" s="51">
        <v>148.0</v>
      </c>
      <c r="C14" s="36" t="s">
        <v>82</v>
      </c>
      <c r="D14" s="36" t="s">
        <v>68</v>
      </c>
      <c r="E14" s="36" t="s">
        <v>72</v>
      </c>
      <c r="F14" s="43" t="s">
        <v>82</v>
      </c>
      <c r="G14" s="38"/>
      <c r="H14" s="36"/>
      <c r="I14" s="36"/>
      <c r="J14" s="36"/>
      <c r="K14" s="36"/>
      <c r="L14" s="36"/>
      <c r="M14" s="47"/>
      <c r="N14" s="44"/>
      <c r="O14" s="35"/>
      <c r="P14" s="44"/>
      <c r="Q14" s="45"/>
      <c r="R14" s="42"/>
      <c r="S14" s="42"/>
      <c r="T14" s="42"/>
      <c r="U14" s="42"/>
      <c r="V14" s="42"/>
      <c r="W14" s="42"/>
      <c r="X14" s="42"/>
      <c r="Y14" s="42"/>
    </row>
    <row r="15" ht="28.5" customHeight="1">
      <c r="A15" s="21" t="s">
        <v>95</v>
      </c>
      <c r="B15" s="51">
        <v>149.0</v>
      </c>
      <c r="C15" s="36" t="s">
        <v>95</v>
      </c>
      <c r="D15" s="36" t="s">
        <v>96</v>
      </c>
      <c r="E15" s="36" t="s">
        <v>72</v>
      </c>
      <c r="F15" s="43" t="s">
        <v>95</v>
      </c>
      <c r="G15" s="38"/>
      <c r="H15" s="53"/>
      <c r="I15" s="36"/>
      <c r="J15" s="36"/>
      <c r="K15" s="36"/>
      <c r="L15" s="36"/>
      <c r="M15" s="47"/>
      <c r="N15" s="44"/>
      <c r="O15" s="35"/>
      <c r="P15" s="44"/>
      <c r="Q15" s="45"/>
      <c r="R15" s="48" t="s">
        <v>97</v>
      </c>
      <c r="S15" s="42"/>
      <c r="T15" s="42"/>
      <c r="U15" s="42"/>
      <c r="V15" s="42"/>
      <c r="W15" s="42"/>
      <c r="X15" s="42"/>
      <c r="Y15" s="42"/>
    </row>
    <row r="16" ht="28.5" customHeight="1">
      <c r="A16" s="21" t="s">
        <v>98</v>
      </c>
      <c r="B16" s="51">
        <v>152.0</v>
      </c>
      <c r="C16" s="36" t="s">
        <v>99</v>
      </c>
      <c r="D16" s="36" t="s">
        <v>100</v>
      </c>
      <c r="E16" s="36" t="s">
        <v>72</v>
      </c>
      <c r="F16" s="43" t="s">
        <v>101</v>
      </c>
      <c r="G16" s="38" t="s">
        <v>102</v>
      </c>
      <c r="H16" s="36"/>
      <c r="I16" s="36"/>
      <c r="J16" s="36"/>
      <c r="K16" s="36"/>
      <c r="L16" s="36"/>
      <c r="M16" s="47"/>
      <c r="N16" s="44"/>
      <c r="O16" s="35"/>
      <c r="P16" s="44"/>
      <c r="Q16" s="45"/>
      <c r="R16" s="48"/>
      <c r="S16" s="42"/>
      <c r="T16" s="42"/>
      <c r="U16" s="42"/>
      <c r="V16" s="42"/>
      <c r="W16" s="42"/>
      <c r="X16" s="42"/>
      <c r="Y16" s="42"/>
    </row>
    <row r="17" ht="28.5" customHeight="1">
      <c r="A17" s="21" t="s">
        <v>103</v>
      </c>
      <c r="B17" s="51">
        <v>155.0</v>
      </c>
      <c r="C17" s="36" t="s">
        <v>103</v>
      </c>
      <c r="D17" s="36" t="s">
        <v>104</v>
      </c>
      <c r="E17" s="36" t="s">
        <v>87</v>
      </c>
      <c r="F17" s="43" t="s">
        <v>103</v>
      </c>
      <c r="G17" s="38"/>
      <c r="H17" s="36"/>
      <c r="I17" s="36"/>
      <c r="J17" s="36"/>
      <c r="K17" s="36"/>
      <c r="L17" s="36"/>
      <c r="M17" s="47"/>
      <c r="N17" s="44"/>
      <c r="O17" s="35"/>
      <c r="P17" s="44"/>
      <c r="Q17" s="45"/>
      <c r="R17" s="48"/>
      <c r="S17" s="42"/>
      <c r="T17" s="42"/>
      <c r="U17" s="42"/>
      <c r="V17" s="42"/>
      <c r="W17" s="42"/>
      <c r="X17" s="42"/>
      <c r="Y17" s="42"/>
    </row>
    <row r="18" ht="28.5" customHeight="1">
      <c r="A18" s="21" t="s">
        <v>105</v>
      </c>
      <c r="B18" s="51">
        <v>158.0</v>
      </c>
      <c r="C18" s="36" t="s">
        <v>105</v>
      </c>
      <c r="D18" s="36" t="s">
        <v>68</v>
      </c>
      <c r="E18" s="36" t="s">
        <v>55</v>
      </c>
      <c r="F18" s="43" t="s">
        <v>105</v>
      </c>
      <c r="G18" s="38"/>
      <c r="H18" s="36"/>
      <c r="I18" s="36"/>
      <c r="J18" s="36"/>
      <c r="K18" s="36"/>
      <c r="L18" s="36"/>
      <c r="M18" s="47"/>
      <c r="N18" s="44"/>
      <c r="O18" s="35"/>
      <c r="P18" s="44"/>
      <c r="Q18" s="45"/>
      <c r="R18" s="48"/>
      <c r="S18" s="42"/>
      <c r="T18" s="42"/>
      <c r="U18" s="42"/>
      <c r="V18" s="42"/>
      <c r="W18" s="42"/>
      <c r="X18" s="42"/>
      <c r="Y18" s="42"/>
    </row>
    <row r="19" ht="28.5" customHeight="1">
      <c r="A19" s="21" t="s">
        <v>106</v>
      </c>
      <c r="B19" s="51">
        <v>159.0</v>
      </c>
      <c r="C19" s="36" t="s">
        <v>106</v>
      </c>
      <c r="D19" s="36" t="s">
        <v>107</v>
      </c>
      <c r="E19" s="36" t="s">
        <v>72</v>
      </c>
      <c r="F19" s="43" t="s">
        <v>106</v>
      </c>
      <c r="G19" s="38"/>
      <c r="H19" s="36"/>
      <c r="I19" s="36"/>
      <c r="J19" s="36"/>
      <c r="K19" s="36"/>
      <c r="L19" s="36"/>
      <c r="M19" s="47"/>
      <c r="N19" s="44"/>
      <c r="O19" s="35"/>
      <c r="P19" s="44"/>
      <c r="Q19" s="45"/>
      <c r="R19" s="48"/>
      <c r="S19" s="42"/>
      <c r="T19" s="42"/>
      <c r="U19" s="42"/>
      <c r="V19" s="42"/>
      <c r="W19" s="42"/>
      <c r="X19" s="42"/>
      <c r="Y19" s="42"/>
    </row>
    <row r="20" ht="28.5" customHeight="1">
      <c r="A20" s="21" t="s">
        <v>108</v>
      </c>
      <c r="B20" s="51">
        <v>162.0</v>
      </c>
      <c r="C20" s="36" t="s">
        <v>108</v>
      </c>
      <c r="D20" s="36" t="s">
        <v>109</v>
      </c>
      <c r="E20" s="36" t="s">
        <v>72</v>
      </c>
      <c r="F20" s="43" t="s">
        <v>108</v>
      </c>
      <c r="G20" s="38" t="s">
        <v>110</v>
      </c>
      <c r="H20" s="36"/>
      <c r="I20" s="36"/>
      <c r="J20" s="36"/>
      <c r="K20" s="36"/>
      <c r="L20" s="36"/>
      <c r="M20" s="47"/>
      <c r="N20" s="44"/>
      <c r="O20" s="44"/>
      <c r="P20" s="44"/>
      <c r="Q20" s="45"/>
      <c r="R20" s="42"/>
      <c r="S20" s="42"/>
      <c r="T20" s="42"/>
      <c r="U20" s="42"/>
      <c r="V20" s="42"/>
      <c r="W20" s="42"/>
      <c r="X20" s="42"/>
      <c r="Y20" s="42"/>
    </row>
    <row r="21" ht="28.5" customHeight="1">
      <c r="A21" s="21" t="s">
        <v>111</v>
      </c>
      <c r="B21" s="51">
        <v>164.0</v>
      </c>
      <c r="C21" s="36" t="s">
        <v>112</v>
      </c>
      <c r="D21" s="36" t="s">
        <v>80</v>
      </c>
      <c r="E21" s="36" t="s">
        <v>72</v>
      </c>
      <c r="F21" s="43" t="s">
        <v>113</v>
      </c>
      <c r="G21" s="38" t="s">
        <v>114</v>
      </c>
      <c r="H21" s="36"/>
      <c r="I21" s="36"/>
      <c r="J21" s="36"/>
      <c r="K21" s="36"/>
      <c r="L21" s="36"/>
      <c r="M21" s="47"/>
      <c r="N21" s="44"/>
      <c r="O21" s="44"/>
      <c r="P21" s="44"/>
      <c r="Q21" s="45"/>
      <c r="R21" s="42"/>
      <c r="S21" s="42"/>
      <c r="T21" s="42"/>
      <c r="U21" s="42"/>
      <c r="V21" s="42"/>
      <c r="W21" s="42"/>
      <c r="X21" s="42"/>
      <c r="Y21" s="42"/>
    </row>
    <row r="22" ht="28.5" customHeight="1">
      <c r="A22" s="21" t="s">
        <v>115</v>
      </c>
      <c r="B22" s="51">
        <v>165.0</v>
      </c>
      <c r="C22" s="36" t="s">
        <v>115</v>
      </c>
      <c r="D22" s="36" t="s">
        <v>116</v>
      </c>
      <c r="E22" s="36" t="s">
        <v>55</v>
      </c>
      <c r="F22" s="43" t="s">
        <v>115</v>
      </c>
      <c r="G22" s="38" t="s">
        <v>117</v>
      </c>
      <c r="H22" s="36"/>
      <c r="I22" s="36"/>
      <c r="J22" s="36"/>
      <c r="K22" s="36"/>
      <c r="L22" s="36"/>
      <c r="M22" s="47"/>
      <c r="N22" s="44"/>
      <c r="O22" s="44"/>
      <c r="P22" s="44"/>
      <c r="Q22" s="45"/>
      <c r="R22" s="42"/>
      <c r="S22" s="42"/>
      <c r="T22" s="42"/>
      <c r="U22" s="42"/>
      <c r="V22" s="42"/>
      <c r="W22" s="42"/>
      <c r="X22" s="42"/>
      <c r="Y22" s="42"/>
    </row>
    <row r="23" ht="28.5" customHeight="1">
      <c r="A23" s="21" t="s">
        <v>118</v>
      </c>
      <c r="B23" s="51">
        <v>192.0</v>
      </c>
      <c r="C23" s="36" t="s">
        <v>119</v>
      </c>
      <c r="D23" s="36" t="s">
        <v>120</v>
      </c>
      <c r="E23" s="36" t="s">
        <v>72</v>
      </c>
      <c r="F23" s="54"/>
      <c r="G23" s="38"/>
      <c r="H23" s="36"/>
      <c r="I23" s="36"/>
      <c r="J23" s="36"/>
      <c r="K23" s="36"/>
      <c r="L23" s="36"/>
      <c r="M23" s="47"/>
      <c r="N23" s="44"/>
      <c r="O23" s="44"/>
      <c r="P23" s="44"/>
      <c r="Q23" s="45"/>
      <c r="R23" s="42"/>
      <c r="S23" s="42"/>
      <c r="T23" s="42"/>
      <c r="U23" s="42"/>
      <c r="V23" s="42"/>
      <c r="W23" s="42"/>
      <c r="X23" s="42"/>
      <c r="Y23" s="42"/>
    </row>
    <row r="24" ht="28.5" customHeight="1">
      <c r="A24" s="21" t="s">
        <v>121</v>
      </c>
      <c r="B24" s="51">
        <v>166.0</v>
      </c>
      <c r="C24" s="36" t="s">
        <v>122</v>
      </c>
      <c r="D24" s="36" t="s">
        <v>123</v>
      </c>
      <c r="E24" s="36" t="s">
        <v>72</v>
      </c>
      <c r="F24" s="43" t="s">
        <v>122</v>
      </c>
      <c r="G24" s="38"/>
      <c r="H24" s="36"/>
      <c r="I24" s="36"/>
      <c r="J24" s="36"/>
      <c r="K24" s="36"/>
      <c r="L24" s="36"/>
      <c r="M24" s="47"/>
      <c r="N24" s="44"/>
      <c r="O24" s="44"/>
      <c r="P24" s="44"/>
      <c r="Q24" s="45"/>
      <c r="R24" s="42"/>
      <c r="S24" s="42"/>
      <c r="T24" s="42"/>
      <c r="U24" s="42"/>
      <c r="V24" s="42"/>
      <c r="W24" s="42"/>
      <c r="X24" s="42"/>
      <c r="Y24" s="42"/>
    </row>
    <row r="25" ht="28.5" customHeight="1">
      <c r="A25" s="21" t="s">
        <v>124</v>
      </c>
      <c r="B25" s="51">
        <v>172.0</v>
      </c>
      <c r="C25" s="36" t="s">
        <v>125</v>
      </c>
      <c r="D25" s="36" t="s">
        <v>126</v>
      </c>
      <c r="E25" s="36" t="s">
        <v>72</v>
      </c>
      <c r="F25" s="43" t="s">
        <v>125</v>
      </c>
      <c r="G25" s="38"/>
      <c r="H25" s="36"/>
      <c r="I25" s="36"/>
      <c r="J25" s="36"/>
      <c r="K25" s="36"/>
      <c r="L25" s="36"/>
      <c r="M25" s="47"/>
      <c r="N25" s="44"/>
      <c r="O25" s="35"/>
      <c r="P25" s="44"/>
      <c r="Q25" s="45"/>
      <c r="R25" s="48"/>
      <c r="S25" s="42"/>
      <c r="T25" s="42"/>
      <c r="U25" s="42"/>
      <c r="V25" s="42"/>
      <c r="W25" s="42"/>
      <c r="X25" s="42"/>
      <c r="Y25" s="42"/>
    </row>
    <row r="26" ht="28.5" customHeight="1">
      <c r="A26" s="21" t="s">
        <v>127</v>
      </c>
      <c r="B26" s="51">
        <v>173.0</v>
      </c>
      <c r="C26" s="36" t="s">
        <v>128</v>
      </c>
      <c r="D26" s="36" t="s">
        <v>129</v>
      </c>
      <c r="E26" s="36" t="s">
        <v>72</v>
      </c>
      <c r="F26" s="43" t="s">
        <v>128</v>
      </c>
      <c r="G26" s="38"/>
      <c r="H26" s="36"/>
      <c r="I26" s="36"/>
      <c r="J26" s="36"/>
      <c r="K26" s="36"/>
      <c r="L26" s="36"/>
      <c r="M26" s="47"/>
      <c r="N26" s="44"/>
      <c r="O26" s="44"/>
      <c r="P26" s="44"/>
      <c r="Q26" s="45"/>
      <c r="R26" s="42"/>
      <c r="S26" s="42"/>
      <c r="T26" s="42"/>
      <c r="U26" s="42"/>
      <c r="V26" s="42"/>
      <c r="W26" s="42"/>
      <c r="X26" s="42"/>
      <c r="Y26" s="42"/>
    </row>
    <row r="27" ht="28.5" customHeight="1">
      <c r="A27" s="21" t="s">
        <v>130</v>
      </c>
      <c r="B27" s="51">
        <v>176.0</v>
      </c>
      <c r="C27" s="36" t="s">
        <v>130</v>
      </c>
      <c r="D27" s="36" t="s">
        <v>131</v>
      </c>
      <c r="E27" s="36"/>
      <c r="F27" s="43" t="s">
        <v>130</v>
      </c>
      <c r="G27" s="38"/>
      <c r="H27" s="36"/>
      <c r="I27" s="36"/>
      <c r="J27" s="36"/>
      <c r="K27" s="36"/>
      <c r="L27" s="36"/>
      <c r="M27" s="47"/>
      <c r="N27" s="44"/>
      <c r="O27" s="35"/>
      <c r="P27" s="44"/>
      <c r="Q27" s="45"/>
      <c r="R27" s="42"/>
      <c r="S27" s="42"/>
      <c r="T27" s="42"/>
      <c r="U27" s="42"/>
      <c r="V27" s="42"/>
      <c r="W27" s="42"/>
      <c r="X27" s="42"/>
      <c r="Y27" s="42"/>
    </row>
    <row r="28" ht="28.5" customHeight="1">
      <c r="A28" s="55" t="s">
        <v>132</v>
      </c>
      <c r="B28" s="51">
        <v>179.0</v>
      </c>
      <c r="C28" s="36" t="s">
        <v>132</v>
      </c>
      <c r="D28" s="36" t="s">
        <v>133</v>
      </c>
      <c r="E28" s="36" t="s">
        <v>72</v>
      </c>
      <c r="F28" s="43" t="s">
        <v>132</v>
      </c>
      <c r="G28" s="38" t="s">
        <v>134</v>
      </c>
      <c r="H28" s="36"/>
      <c r="I28" s="36"/>
      <c r="J28" s="36"/>
      <c r="K28" s="36"/>
      <c r="L28" s="36"/>
      <c r="M28" s="47"/>
      <c r="N28" s="44"/>
      <c r="O28" s="35"/>
      <c r="P28" s="44"/>
      <c r="Q28" s="45"/>
      <c r="R28" s="48"/>
      <c r="S28" s="42"/>
      <c r="T28" s="42"/>
      <c r="U28" s="42"/>
      <c r="V28" s="42"/>
      <c r="W28" s="42"/>
      <c r="X28" s="42"/>
      <c r="Y28" s="42"/>
    </row>
    <row r="29" ht="28.5" customHeight="1">
      <c r="A29" s="55" t="s">
        <v>135</v>
      </c>
      <c r="B29" s="51">
        <v>184.0</v>
      </c>
      <c r="C29" s="36" t="s">
        <v>136</v>
      </c>
      <c r="D29" s="36" t="s">
        <v>137</v>
      </c>
      <c r="E29" s="36" t="s">
        <v>138</v>
      </c>
      <c r="F29" s="43" t="s">
        <v>139</v>
      </c>
      <c r="G29" s="38"/>
      <c r="H29" s="36"/>
      <c r="I29" s="36"/>
      <c r="J29" s="36"/>
      <c r="K29" s="36"/>
      <c r="L29" s="36"/>
      <c r="M29" s="47"/>
      <c r="N29" s="44"/>
      <c r="O29" s="44"/>
      <c r="P29" s="44"/>
      <c r="Q29" s="45"/>
      <c r="R29" s="42"/>
      <c r="S29" s="42"/>
      <c r="T29" s="42"/>
      <c r="U29" s="42"/>
      <c r="V29" s="42"/>
      <c r="W29" s="42"/>
      <c r="X29" s="42"/>
      <c r="Y29" s="42"/>
    </row>
    <row r="30" ht="28.5" customHeight="1">
      <c r="A30" s="55" t="s">
        <v>140</v>
      </c>
      <c r="B30" s="51">
        <v>187.0</v>
      </c>
      <c r="C30" s="36" t="s">
        <v>140</v>
      </c>
      <c r="D30" s="36" t="s">
        <v>64</v>
      </c>
      <c r="E30" s="36" t="s">
        <v>55</v>
      </c>
      <c r="F30" s="43" t="s">
        <v>140</v>
      </c>
      <c r="G30" s="38"/>
      <c r="H30" s="36"/>
      <c r="I30" s="36"/>
      <c r="J30" s="36"/>
      <c r="K30" s="36"/>
      <c r="L30" s="36"/>
      <c r="M30" s="47"/>
      <c r="N30" s="44"/>
      <c r="O30" s="44"/>
      <c r="P30" s="44"/>
      <c r="Q30" s="45"/>
      <c r="R30" s="42"/>
      <c r="S30" s="42"/>
      <c r="T30" s="42"/>
      <c r="U30" s="42"/>
      <c r="V30" s="42"/>
      <c r="W30" s="42"/>
      <c r="X30" s="42"/>
      <c r="Y30" s="42"/>
    </row>
    <row r="31" ht="28.5" customHeight="1">
      <c r="A31" s="55" t="s">
        <v>141</v>
      </c>
      <c r="B31" s="51">
        <v>188.0</v>
      </c>
      <c r="C31" s="36" t="s">
        <v>142</v>
      </c>
      <c r="D31" s="36" t="s">
        <v>68</v>
      </c>
      <c r="E31" s="36" t="s">
        <v>55</v>
      </c>
      <c r="F31" s="43" t="s">
        <v>141</v>
      </c>
      <c r="G31" s="38"/>
      <c r="H31" s="36"/>
      <c r="I31" s="36"/>
      <c r="J31" s="36"/>
      <c r="K31" s="36"/>
      <c r="L31" s="36"/>
      <c r="M31" s="47"/>
      <c r="N31" s="44"/>
      <c r="O31" s="44"/>
      <c r="P31" s="44"/>
      <c r="Q31" s="45"/>
      <c r="R31" s="42"/>
      <c r="S31" s="42"/>
      <c r="T31" s="42"/>
      <c r="U31" s="42"/>
      <c r="V31" s="42"/>
      <c r="W31" s="42"/>
      <c r="X31" s="42"/>
      <c r="Y31" s="42"/>
    </row>
    <row r="32" ht="28.5" customHeight="1">
      <c r="A32" s="21" t="s">
        <v>143</v>
      </c>
      <c r="B32" s="51">
        <v>190.0</v>
      </c>
      <c r="C32" s="36" t="s">
        <v>143</v>
      </c>
      <c r="D32" s="36" t="s">
        <v>144</v>
      </c>
      <c r="E32" s="36" t="s">
        <v>72</v>
      </c>
      <c r="F32" s="43" t="s">
        <v>143</v>
      </c>
      <c r="G32" s="38"/>
      <c r="H32" s="36"/>
      <c r="I32" s="36"/>
      <c r="J32" s="36"/>
      <c r="K32" s="36"/>
      <c r="L32" s="36"/>
      <c r="M32" s="47"/>
      <c r="N32" s="44"/>
      <c r="O32" s="44"/>
      <c r="P32" s="44"/>
      <c r="Q32" s="45"/>
      <c r="R32" s="42"/>
      <c r="S32" s="42"/>
      <c r="T32" s="42"/>
      <c r="U32" s="42"/>
      <c r="V32" s="42"/>
      <c r="W32" s="42"/>
      <c r="X32" s="42"/>
      <c r="Y32" s="42"/>
    </row>
    <row r="33" ht="28.5" customHeight="1">
      <c r="A33" s="55" t="s">
        <v>145</v>
      </c>
      <c r="B33" s="51">
        <v>193.0</v>
      </c>
      <c r="C33" s="36" t="s">
        <v>146</v>
      </c>
      <c r="D33" s="36" t="s">
        <v>90</v>
      </c>
      <c r="E33" s="36" t="s">
        <v>72</v>
      </c>
      <c r="F33" s="43" t="s">
        <v>146</v>
      </c>
      <c r="G33" s="38"/>
      <c r="H33" s="36"/>
      <c r="I33" s="36"/>
      <c r="J33" s="36"/>
      <c r="K33" s="36"/>
      <c r="L33" s="36"/>
      <c r="M33" s="47"/>
      <c r="N33" s="44"/>
      <c r="O33" s="44"/>
      <c r="P33" s="44"/>
      <c r="Q33" s="45"/>
      <c r="R33" s="42"/>
      <c r="S33" s="42"/>
      <c r="T33" s="42"/>
      <c r="U33" s="42"/>
      <c r="V33" s="42"/>
      <c r="W33" s="42"/>
      <c r="X33" s="42"/>
      <c r="Y33" s="42"/>
    </row>
    <row r="34" ht="28.5" customHeight="1">
      <c r="A34" s="56" t="s">
        <v>147</v>
      </c>
      <c r="B34" s="51">
        <v>194.0</v>
      </c>
      <c r="C34" s="36" t="s">
        <v>147</v>
      </c>
      <c r="D34" s="36" t="s">
        <v>148</v>
      </c>
      <c r="E34" s="36" t="s">
        <v>55</v>
      </c>
      <c r="F34" s="43" t="s">
        <v>147</v>
      </c>
      <c r="G34" s="38"/>
      <c r="H34" s="36"/>
      <c r="I34" s="36"/>
      <c r="J34" s="36"/>
      <c r="K34" s="36"/>
      <c r="L34" s="36"/>
      <c r="M34" s="47"/>
      <c r="N34" s="44"/>
      <c r="O34" s="44"/>
      <c r="P34" s="44"/>
      <c r="Q34" s="45"/>
      <c r="R34" s="57"/>
      <c r="S34" s="57"/>
      <c r="T34" s="57"/>
      <c r="U34" s="57"/>
      <c r="V34" s="57"/>
      <c r="W34" s="57"/>
      <c r="X34" s="57"/>
      <c r="Y34" s="57"/>
    </row>
    <row r="35" ht="28.5" customHeight="1">
      <c r="A35" s="56" t="s">
        <v>149</v>
      </c>
      <c r="B35" s="51">
        <v>195.0</v>
      </c>
      <c r="C35" s="36" t="s">
        <v>149</v>
      </c>
      <c r="D35" s="36" t="s">
        <v>68</v>
      </c>
      <c r="E35" s="36" t="s">
        <v>55</v>
      </c>
      <c r="F35" s="43" t="s">
        <v>149</v>
      </c>
      <c r="G35" s="38"/>
      <c r="H35" s="36"/>
      <c r="I35" s="36"/>
      <c r="J35" s="36"/>
      <c r="K35" s="36"/>
      <c r="L35" s="36"/>
      <c r="M35" s="47"/>
      <c r="N35" s="44"/>
      <c r="O35" s="44"/>
      <c r="P35" s="44"/>
      <c r="Q35" s="45"/>
      <c r="R35" s="57"/>
      <c r="S35" s="57"/>
      <c r="T35" s="57"/>
      <c r="U35" s="57"/>
      <c r="V35" s="57"/>
      <c r="W35" s="57"/>
      <c r="X35" s="57"/>
      <c r="Y35" s="57"/>
    </row>
    <row r="36" ht="28.5" customHeight="1">
      <c r="A36" s="58" t="s">
        <v>150</v>
      </c>
      <c r="B36" s="51">
        <v>196.0</v>
      </c>
      <c r="C36" s="36" t="s">
        <v>150</v>
      </c>
      <c r="D36" s="36" t="s">
        <v>68</v>
      </c>
      <c r="E36" s="36" t="s">
        <v>138</v>
      </c>
      <c r="F36" s="43" t="s">
        <v>150</v>
      </c>
      <c r="G36" s="38"/>
      <c r="H36" s="36"/>
      <c r="I36" s="36"/>
      <c r="J36" s="36"/>
      <c r="K36" s="36"/>
      <c r="L36" s="36"/>
      <c r="M36" s="47"/>
      <c r="N36" s="44"/>
      <c r="O36" s="44"/>
      <c r="P36" s="44"/>
      <c r="Q36" s="45"/>
      <c r="R36" s="57"/>
      <c r="S36" s="57"/>
      <c r="T36" s="57"/>
      <c r="U36" s="57"/>
      <c r="V36" s="57"/>
      <c r="W36" s="57"/>
      <c r="X36" s="57"/>
      <c r="Y36" s="57"/>
    </row>
    <row r="37" ht="28.5" customHeight="1">
      <c r="A37" s="58" t="s">
        <v>151</v>
      </c>
      <c r="B37" s="51">
        <v>198.0</v>
      </c>
      <c r="C37" s="36" t="s">
        <v>152</v>
      </c>
      <c r="D37" s="36" t="s">
        <v>109</v>
      </c>
      <c r="E37" s="36" t="s">
        <v>55</v>
      </c>
      <c r="F37" s="43" t="s">
        <v>152</v>
      </c>
      <c r="G37" s="38"/>
      <c r="H37" s="36"/>
      <c r="I37" s="36"/>
      <c r="J37" s="36"/>
      <c r="K37" s="36"/>
      <c r="L37" s="36"/>
      <c r="M37" s="47"/>
      <c r="N37" s="44"/>
      <c r="O37" s="44"/>
      <c r="P37" s="44"/>
      <c r="Q37" s="45"/>
      <c r="R37" s="57"/>
      <c r="S37" s="57"/>
      <c r="T37" s="57"/>
      <c r="U37" s="57"/>
      <c r="V37" s="57"/>
      <c r="W37" s="57"/>
      <c r="X37" s="57"/>
      <c r="Y37" s="57"/>
    </row>
    <row r="38" ht="28.5" customHeight="1">
      <c r="A38" s="58" t="s">
        <v>153</v>
      </c>
      <c r="B38" s="51">
        <v>199.0</v>
      </c>
      <c r="C38" s="36" t="s">
        <v>154</v>
      </c>
      <c r="D38" s="36"/>
      <c r="E38" s="36" t="s">
        <v>72</v>
      </c>
      <c r="F38" s="43" t="s">
        <v>155</v>
      </c>
      <c r="G38" s="38"/>
      <c r="H38" s="36"/>
      <c r="I38" s="36"/>
      <c r="J38" s="36"/>
      <c r="K38" s="36"/>
      <c r="L38" s="36"/>
      <c r="M38" s="47"/>
      <c r="N38" s="44"/>
      <c r="O38" s="44"/>
      <c r="P38" s="44"/>
      <c r="Q38" s="45"/>
      <c r="R38" s="57"/>
      <c r="S38" s="57"/>
      <c r="T38" s="57"/>
      <c r="U38" s="57"/>
      <c r="V38" s="57"/>
      <c r="W38" s="57"/>
      <c r="X38" s="57"/>
      <c r="Y38" s="57"/>
    </row>
    <row r="39" ht="28.5" customHeight="1">
      <c r="A39" s="58" t="s">
        <v>156</v>
      </c>
      <c r="B39" s="51">
        <v>204.0</v>
      </c>
      <c r="C39" s="36" t="s">
        <v>157</v>
      </c>
      <c r="D39" s="36" t="s">
        <v>158</v>
      </c>
      <c r="E39" s="36" t="s">
        <v>72</v>
      </c>
      <c r="F39" s="43" t="s">
        <v>157</v>
      </c>
      <c r="G39" s="38"/>
      <c r="H39" s="36"/>
      <c r="I39" s="36"/>
      <c r="J39" s="36"/>
      <c r="K39" s="36"/>
      <c r="L39" s="36"/>
      <c r="M39" s="47"/>
      <c r="N39" s="44"/>
      <c r="O39" s="44"/>
      <c r="P39" s="44"/>
      <c r="Q39" s="45"/>
      <c r="R39" s="57"/>
      <c r="S39" s="57"/>
      <c r="T39" s="57"/>
      <c r="U39" s="57"/>
      <c r="V39" s="57"/>
      <c r="W39" s="57"/>
      <c r="X39" s="57"/>
      <c r="Y39" s="57"/>
    </row>
    <row r="40" ht="28.5" customHeight="1">
      <c r="A40" s="58" t="s">
        <v>159</v>
      </c>
      <c r="B40" s="51">
        <v>205.0</v>
      </c>
      <c r="C40" s="36" t="s">
        <v>160</v>
      </c>
      <c r="D40" s="36" t="s">
        <v>161</v>
      </c>
      <c r="E40" s="36" t="s">
        <v>72</v>
      </c>
      <c r="F40" s="43" t="s">
        <v>162</v>
      </c>
      <c r="G40" s="38"/>
      <c r="H40" s="36"/>
      <c r="I40" s="48"/>
      <c r="J40" s="48"/>
      <c r="K40" s="48"/>
      <c r="L40" s="48"/>
      <c r="M40" s="59"/>
      <c r="N40" s="60"/>
      <c r="O40" s="60"/>
      <c r="P40" s="60"/>
      <c r="Q40" s="61"/>
      <c r="R40" s="42"/>
      <c r="S40" s="42"/>
      <c r="T40" s="42"/>
      <c r="U40" s="42"/>
      <c r="V40" s="42"/>
      <c r="W40" s="42"/>
      <c r="X40" s="42"/>
      <c r="Y40" s="42"/>
    </row>
    <row r="41" ht="28.5" customHeight="1">
      <c r="A41" s="58" t="s">
        <v>163</v>
      </c>
      <c r="B41" s="51">
        <v>207.0</v>
      </c>
      <c r="C41" s="36" t="s">
        <v>163</v>
      </c>
      <c r="D41" s="36"/>
      <c r="E41" s="36" t="s">
        <v>138</v>
      </c>
      <c r="F41" s="43" t="s">
        <v>163</v>
      </c>
      <c r="G41" s="38"/>
      <c r="H41" s="36"/>
      <c r="I41" s="48"/>
      <c r="J41" s="48"/>
      <c r="K41" s="48"/>
      <c r="L41" s="48"/>
      <c r="M41" s="59"/>
      <c r="N41" s="60"/>
      <c r="O41" s="60"/>
      <c r="P41" s="60"/>
      <c r="Q41" s="61"/>
      <c r="R41" s="42"/>
      <c r="S41" s="42"/>
      <c r="T41" s="42"/>
      <c r="U41" s="42"/>
      <c r="V41" s="42"/>
      <c r="W41" s="42"/>
      <c r="X41" s="42"/>
      <c r="Y41" s="42"/>
    </row>
    <row r="42" ht="28.5" customHeight="1">
      <c r="A42" s="58" t="s">
        <v>164</v>
      </c>
      <c r="B42" s="51">
        <v>208.0</v>
      </c>
      <c r="C42" s="36" t="s">
        <v>165</v>
      </c>
      <c r="D42" s="36" t="s">
        <v>166</v>
      </c>
      <c r="E42" s="36" t="s">
        <v>55</v>
      </c>
      <c r="F42" s="43" t="s">
        <v>167</v>
      </c>
      <c r="G42" s="38"/>
      <c r="H42" s="36"/>
      <c r="I42" s="48"/>
      <c r="J42" s="48"/>
      <c r="K42" s="48"/>
      <c r="L42" s="48"/>
      <c r="M42" s="59"/>
      <c r="N42" s="60"/>
      <c r="O42" s="60"/>
      <c r="P42" s="60"/>
      <c r="Q42" s="61"/>
      <c r="R42" s="42"/>
      <c r="S42" s="42"/>
      <c r="T42" s="42"/>
      <c r="U42" s="42"/>
      <c r="V42" s="42"/>
      <c r="W42" s="42"/>
      <c r="X42" s="42"/>
      <c r="Y42" s="42"/>
    </row>
    <row r="43" ht="28.5" customHeight="1">
      <c r="A43" s="58" t="s">
        <v>168</v>
      </c>
      <c r="B43" s="51">
        <v>209.0</v>
      </c>
      <c r="C43" s="36" t="s">
        <v>168</v>
      </c>
      <c r="D43" s="36" t="s">
        <v>169</v>
      </c>
      <c r="E43" s="36" t="s">
        <v>138</v>
      </c>
      <c r="F43" s="43" t="s">
        <v>168</v>
      </c>
      <c r="G43" s="38"/>
      <c r="H43" s="36"/>
      <c r="I43" s="48"/>
      <c r="J43" s="48"/>
      <c r="K43" s="48"/>
      <c r="L43" s="48"/>
      <c r="M43" s="59"/>
      <c r="N43" s="60"/>
      <c r="O43" s="60"/>
      <c r="P43" s="60"/>
      <c r="Q43" s="61"/>
      <c r="R43" s="42"/>
      <c r="S43" s="42"/>
      <c r="T43" s="42"/>
      <c r="U43" s="42"/>
      <c r="V43" s="42"/>
      <c r="W43" s="42"/>
      <c r="X43" s="42"/>
      <c r="Y43" s="42"/>
    </row>
    <row r="44" ht="28.5" customHeight="1">
      <c r="A44" s="62" t="s">
        <v>170</v>
      </c>
      <c r="B44" s="63">
        <v>212.0</v>
      </c>
      <c r="C44" s="64" t="s">
        <v>171</v>
      </c>
      <c r="D44" s="64" t="s">
        <v>172</v>
      </c>
      <c r="E44" s="65" t="s">
        <v>55</v>
      </c>
      <c r="F44" s="66" t="s">
        <v>171</v>
      </c>
      <c r="G44" s="67"/>
      <c r="H44" s="68"/>
      <c r="I44" s="68"/>
      <c r="J44" s="68"/>
      <c r="K44" s="68"/>
      <c r="L44" s="68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</row>
    <row r="45" ht="28.5" customHeight="1">
      <c r="A45" s="58" t="s">
        <v>173</v>
      </c>
      <c r="B45" s="51">
        <v>213.0</v>
      </c>
      <c r="C45" s="36" t="s">
        <v>174</v>
      </c>
      <c r="D45" s="36" t="s">
        <v>175</v>
      </c>
      <c r="E45" s="36" t="s">
        <v>72</v>
      </c>
      <c r="F45" s="43" t="s">
        <v>174</v>
      </c>
      <c r="G45" s="38"/>
      <c r="H45" s="36"/>
      <c r="I45" s="48"/>
      <c r="J45" s="48"/>
      <c r="K45" s="48"/>
      <c r="L45" s="48"/>
      <c r="M45" s="59"/>
      <c r="N45" s="60"/>
      <c r="O45" s="60"/>
      <c r="P45" s="60"/>
      <c r="Q45" s="61"/>
      <c r="R45" s="42"/>
      <c r="S45" s="42"/>
      <c r="T45" s="42"/>
      <c r="U45" s="42"/>
      <c r="V45" s="42"/>
      <c r="W45" s="42"/>
      <c r="X45" s="42"/>
      <c r="Y45" s="42"/>
    </row>
    <row r="46" ht="28.5" customHeight="1">
      <c r="A46" s="58" t="s">
        <v>176</v>
      </c>
      <c r="B46" s="51">
        <v>214.0</v>
      </c>
      <c r="C46" s="36" t="s">
        <v>176</v>
      </c>
      <c r="D46" s="36" t="s">
        <v>177</v>
      </c>
      <c r="E46" s="36" t="s">
        <v>72</v>
      </c>
      <c r="F46" s="43" t="s">
        <v>176</v>
      </c>
      <c r="G46" s="38"/>
      <c r="H46" s="36"/>
      <c r="I46" s="48"/>
      <c r="J46" s="48"/>
      <c r="K46" s="48"/>
      <c r="L46" s="48"/>
      <c r="M46" s="59"/>
      <c r="N46" s="60"/>
      <c r="O46" s="60"/>
      <c r="P46" s="60"/>
      <c r="Q46" s="61"/>
      <c r="R46" s="42"/>
      <c r="S46" s="42"/>
      <c r="T46" s="42"/>
      <c r="U46" s="42"/>
      <c r="V46" s="42"/>
      <c r="W46" s="42"/>
      <c r="X46" s="42"/>
      <c r="Y46" s="42"/>
    </row>
    <row r="47" ht="28.5" customHeight="1">
      <c r="A47" s="58" t="s">
        <v>178</v>
      </c>
      <c r="B47" s="51">
        <v>215.0</v>
      </c>
      <c r="C47" s="36" t="s">
        <v>179</v>
      </c>
      <c r="D47" s="36" t="s">
        <v>180</v>
      </c>
      <c r="E47" s="36" t="s">
        <v>55</v>
      </c>
      <c r="F47" s="43" t="s">
        <v>179</v>
      </c>
      <c r="G47" s="38"/>
      <c r="H47" s="36"/>
      <c r="I47" s="48"/>
      <c r="J47" s="48"/>
      <c r="K47" s="48"/>
      <c r="L47" s="48"/>
      <c r="M47" s="59"/>
      <c r="N47" s="60"/>
      <c r="O47" s="60"/>
      <c r="P47" s="60"/>
      <c r="Q47" s="61"/>
      <c r="R47" s="42"/>
      <c r="S47" s="42"/>
      <c r="T47" s="42"/>
      <c r="U47" s="42"/>
      <c r="V47" s="42"/>
      <c r="W47" s="42"/>
      <c r="X47" s="42"/>
      <c r="Y47" s="42"/>
    </row>
    <row r="48" ht="28.5" customHeight="1">
      <c r="A48" s="70" t="s">
        <v>181</v>
      </c>
      <c r="B48" s="51">
        <v>216.0</v>
      </c>
      <c r="C48" s="36" t="s">
        <v>181</v>
      </c>
      <c r="D48" s="36" t="s">
        <v>144</v>
      </c>
      <c r="E48" s="36" t="s">
        <v>72</v>
      </c>
      <c r="F48" s="43" t="s">
        <v>181</v>
      </c>
      <c r="G48" s="38"/>
      <c r="H48" s="48"/>
      <c r="I48" s="48"/>
      <c r="J48" s="48"/>
      <c r="K48" s="48"/>
      <c r="L48" s="48"/>
      <c r="M48" s="59"/>
      <c r="N48" s="60"/>
      <c r="O48" s="60"/>
      <c r="P48" s="60"/>
      <c r="Q48" s="61"/>
      <c r="R48" s="42"/>
      <c r="S48" s="42"/>
      <c r="T48" s="42"/>
      <c r="U48" s="42"/>
      <c r="V48" s="42"/>
      <c r="W48" s="42"/>
      <c r="X48" s="42"/>
      <c r="Y48" s="42"/>
    </row>
    <row r="49" ht="28.5" customHeight="1">
      <c r="A49" s="58" t="s">
        <v>182</v>
      </c>
      <c r="B49" s="51">
        <v>218.0</v>
      </c>
      <c r="C49" s="36" t="s">
        <v>183</v>
      </c>
      <c r="D49" s="36" t="s">
        <v>180</v>
      </c>
      <c r="E49" s="36" t="s">
        <v>72</v>
      </c>
      <c r="F49" s="43" t="s">
        <v>183</v>
      </c>
      <c r="G49" s="38"/>
      <c r="H49" s="48"/>
      <c r="I49" s="48"/>
      <c r="J49" s="48"/>
      <c r="K49" s="48"/>
      <c r="L49" s="48"/>
      <c r="M49" s="59"/>
      <c r="N49" s="60"/>
      <c r="O49" s="60"/>
      <c r="P49" s="60"/>
      <c r="Q49" s="61"/>
      <c r="R49" s="42"/>
      <c r="S49" s="42"/>
      <c r="T49" s="42"/>
      <c r="U49" s="42"/>
      <c r="V49" s="42"/>
      <c r="W49" s="42"/>
      <c r="X49" s="42"/>
      <c r="Y49" s="42"/>
    </row>
    <row r="50" ht="28.5" customHeight="1">
      <c r="A50" s="58" t="s">
        <v>184</v>
      </c>
      <c r="B50" s="51">
        <v>219.0</v>
      </c>
      <c r="C50" s="36" t="s">
        <v>185</v>
      </c>
      <c r="D50" s="36" t="s">
        <v>186</v>
      </c>
      <c r="E50" s="36" t="s">
        <v>138</v>
      </c>
      <c r="F50" s="43" t="s">
        <v>187</v>
      </c>
      <c r="G50" s="38"/>
      <c r="H50" s="48"/>
      <c r="I50" s="48"/>
      <c r="J50" s="48"/>
      <c r="K50" s="48"/>
      <c r="L50" s="48"/>
      <c r="M50" s="59"/>
      <c r="N50" s="60"/>
      <c r="O50" s="60"/>
      <c r="P50" s="60"/>
      <c r="Q50" s="61"/>
      <c r="R50" s="42"/>
      <c r="S50" s="42"/>
      <c r="T50" s="42"/>
      <c r="U50" s="42"/>
      <c r="V50" s="42"/>
      <c r="W50" s="42"/>
      <c r="X50" s="42"/>
      <c r="Y50" s="42"/>
    </row>
    <row r="51" ht="28.5" customHeight="1">
      <c r="A51" s="58" t="s">
        <v>188</v>
      </c>
      <c r="B51" s="51">
        <v>220.0</v>
      </c>
      <c r="C51" s="36"/>
      <c r="D51" s="36" t="s">
        <v>189</v>
      </c>
      <c r="E51" s="36" t="s">
        <v>138</v>
      </c>
      <c r="F51" s="43" t="s">
        <v>188</v>
      </c>
      <c r="G51" s="38"/>
      <c r="H51" s="48"/>
      <c r="I51" s="48"/>
      <c r="J51" s="48"/>
      <c r="K51" s="48"/>
      <c r="L51" s="48"/>
      <c r="M51" s="59"/>
      <c r="N51" s="60"/>
      <c r="O51" s="60"/>
      <c r="P51" s="60"/>
      <c r="Q51" s="61"/>
      <c r="R51" s="42"/>
      <c r="S51" s="42"/>
      <c r="T51" s="42"/>
      <c r="U51" s="42"/>
      <c r="V51" s="42"/>
      <c r="W51" s="42"/>
      <c r="X51" s="42"/>
      <c r="Y51" s="42"/>
    </row>
    <row r="52" ht="28.5" customHeight="1">
      <c r="A52" s="58" t="s">
        <v>190</v>
      </c>
      <c r="B52" s="51">
        <v>221.0</v>
      </c>
      <c r="C52" s="36"/>
      <c r="D52" s="36"/>
      <c r="E52" s="36" t="s">
        <v>72</v>
      </c>
      <c r="F52" s="43" t="s">
        <v>190</v>
      </c>
      <c r="G52" s="38"/>
      <c r="H52" s="48"/>
      <c r="I52" s="48"/>
      <c r="J52" s="48"/>
      <c r="K52" s="48"/>
      <c r="L52" s="48"/>
      <c r="M52" s="59"/>
      <c r="N52" s="60"/>
      <c r="O52" s="60"/>
      <c r="P52" s="60"/>
      <c r="Q52" s="61"/>
      <c r="R52" s="42"/>
      <c r="S52" s="42"/>
      <c r="T52" s="42"/>
      <c r="U52" s="42"/>
      <c r="V52" s="42"/>
      <c r="W52" s="42"/>
      <c r="X52" s="42"/>
      <c r="Y52" s="42"/>
    </row>
    <row r="53" ht="28.5" customHeight="1">
      <c r="A53" s="58" t="s">
        <v>191</v>
      </c>
      <c r="B53" s="51">
        <v>222.0</v>
      </c>
      <c r="C53" s="36" t="s">
        <v>192</v>
      </c>
      <c r="D53" s="36" t="s">
        <v>193</v>
      </c>
      <c r="E53" s="36"/>
      <c r="F53" s="43" t="s">
        <v>194</v>
      </c>
      <c r="G53" s="38"/>
      <c r="H53" s="48"/>
      <c r="I53" s="48"/>
      <c r="J53" s="48"/>
      <c r="K53" s="48"/>
      <c r="L53" s="48"/>
      <c r="M53" s="59"/>
      <c r="N53" s="60"/>
      <c r="O53" s="60"/>
      <c r="P53" s="60"/>
      <c r="Q53" s="61"/>
      <c r="R53" s="42"/>
      <c r="S53" s="42"/>
      <c r="T53" s="42"/>
      <c r="U53" s="42"/>
      <c r="V53" s="42"/>
      <c r="W53" s="42"/>
      <c r="X53" s="42"/>
      <c r="Y53" s="42"/>
    </row>
    <row r="54" ht="28.5" customHeight="1">
      <c r="A54" s="58" t="s">
        <v>195</v>
      </c>
      <c r="B54" s="51">
        <v>223.0</v>
      </c>
      <c r="C54" s="71" t="s">
        <v>196</v>
      </c>
      <c r="D54" s="36" t="s">
        <v>197</v>
      </c>
      <c r="E54" s="36" t="s">
        <v>138</v>
      </c>
      <c r="F54" s="43" t="s">
        <v>195</v>
      </c>
      <c r="G54" s="38"/>
      <c r="H54" s="48"/>
      <c r="I54" s="48"/>
      <c r="J54" s="48"/>
      <c r="K54" s="48"/>
      <c r="L54" s="48"/>
      <c r="M54" s="59"/>
      <c r="N54" s="60"/>
      <c r="O54" s="60"/>
      <c r="P54" s="60"/>
      <c r="Q54" s="61"/>
      <c r="R54" s="42"/>
      <c r="S54" s="42"/>
      <c r="T54" s="42"/>
      <c r="U54" s="42"/>
      <c r="V54" s="42"/>
      <c r="W54" s="42"/>
      <c r="X54" s="42"/>
      <c r="Y54" s="42"/>
    </row>
    <row r="55" ht="28.5" customHeight="1">
      <c r="A55" s="58" t="s">
        <v>198</v>
      </c>
      <c r="B55" s="51">
        <v>225.0</v>
      </c>
      <c r="C55" s="36" t="s">
        <v>199</v>
      </c>
      <c r="D55" s="36"/>
      <c r="E55" s="36"/>
      <c r="F55" s="43" t="s">
        <v>198</v>
      </c>
      <c r="G55" s="38"/>
      <c r="H55" s="48"/>
      <c r="I55" s="48"/>
      <c r="J55" s="48"/>
      <c r="K55" s="48"/>
      <c r="L55" s="48"/>
      <c r="M55" s="59"/>
      <c r="N55" s="60"/>
      <c r="O55" s="60"/>
      <c r="P55" s="60"/>
      <c r="Q55" s="61"/>
      <c r="R55" s="42"/>
      <c r="S55" s="42"/>
      <c r="T55" s="42"/>
      <c r="U55" s="42"/>
      <c r="V55" s="42"/>
      <c r="W55" s="42"/>
      <c r="X55" s="42"/>
      <c r="Y55" s="42"/>
    </row>
    <row r="56" ht="28.5" customHeight="1">
      <c r="A56" s="56" t="s">
        <v>200</v>
      </c>
      <c r="B56" s="72"/>
      <c r="C56" s="22" t="s">
        <v>201</v>
      </c>
      <c r="D56" s="22" t="s">
        <v>202</v>
      </c>
      <c r="E56" s="22"/>
      <c r="F56" s="32" t="s">
        <v>201</v>
      </c>
      <c r="G56" s="25"/>
      <c r="H56" s="22" t="s">
        <v>203</v>
      </c>
      <c r="I56" s="25"/>
      <c r="J56" s="25"/>
      <c r="K56" s="25"/>
      <c r="L56" s="25"/>
      <c r="M56" s="33"/>
      <c r="N56" s="27"/>
      <c r="O56" s="33"/>
      <c r="P56" s="29"/>
      <c r="Q56" s="17"/>
      <c r="R56" s="30"/>
      <c r="S56" s="31"/>
      <c r="T56" s="31"/>
      <c r="U56" s="31"/>
      <c r="V56" s="31"/>
      <c r="W56" s="31"/>
      <c r="X56" s="31"/>
      <c r="Y56" s="31"/>
    </row>
    <row r="57" ht="28.5" customHeight="1">
      <c r="A57" s="58" t="s">
        <v>204</v>
      </c>
      <c r="B57" s="51">
        <v>226.0</v>
      </c>
      <c r="C57" s="36" t="s">
        <v>205</v>
      </c>
      <c r="D57" s="36" t="s">
        <v>206</v>
      </c>
      <c r="E57" s="36" t="s">
        <v>138</v>
      </c>
      <c r="F57" s="43" t="s">
        <v>207</v>
      </c>
      <c r="G57" s="38"/>
      <c r="H57" s="48"/>
      <c r="I57" s="48"/>
      <c r="J57" s="48"/>
      <c r="K57" s="48"/>
      <c r="L57" s="48"/>
      <c r="M57" s="59"/>
      <c r="N57" s="60"/>
      <c r="O57" s="60"/>
      <c r="P57" s="60"/>
      <c r="Q57" s="61"/>
      <c r="R57" s="42"/>
      <c r="S57" s="42"/>
      <c r="T57" s="42"/>
      <c r="U57" s="42"/>
      <c r="V57" s="42"/>
      <c r="W57" s="42"/>
      <c r="X57" s="42"/>
      <c r="Y57" s="42"/>
    </row>
    <row r="58" ht="28.5" customHeight="1">
      <c r="A58" s="58" t="s">
        <v>208</v>
      </c>
      <c r="B58" s="51">
        <v>228.0</v>
      </c>
      <c r="C58" s="36" t="s">
        <v>208</v>
      </c>
      <c r="D58" s="36" t="s">
        <v>209</v>
      </c>
      <c r="E58" s="36" t="s">
        <v>210</v>
      </c>
      <c r="F58" s="43" t="s">
        <v>208</v>
      </c>
      <c r="G58" s="38"/>
      <c r="H58" s="48"/>
      <c r="I58" s="48"/>
      <c r="J58" s="48"/>
      <c r="K58" s="48"/>
      <c r="L58" s="48"/>
      <c r="M58" s="59"/>
      <c r="N58" s="60"/>
      <c r="O58" s="60"/>
      <c r="P58" s="60"/>
      <c r="Q58" s="61"/>
      <c r="R58" s="42"/>
      <c r="S58" s="42"/>
      <c r="T58" s="42"/>
      <c r="U58" s="42"/>
      <c r="V58" s="42"/>
      <c r="W58" s="42"/>
      <c r="X58" s="42"/>
      <c r="Y58" s="42"/>
    </row>
    <row r="59" ht="28.5" customHeight="1">
      <c r="A59" s="58" t="s">
        <v>211</v>
      </c>
      <c r="B59" s="51">
        <v>229.0</v>
      </c>
      <c r="C59" s="36" t="s">
        <v>212</v>
      </c>
      <c r="D59" s="36" t="s">
        <v>80</v>
      </c>
      <c r="E59" s="36" t="s">
        <v>213</v>
      </c>
      <c r="F59" s="43" t="s">
        <v>211</v>
      </c>
      <c r="G59" s="38"/>
      <c r="H59" s="48"/>
      <c r="I59" s="48"/>
      <c r="J59" s="48"/>
      <c r="K59" s="48"/>
      <c r="L59" s="48"/>
      <c r="M59" s="59"/>
      <c r="N59" s="60"/>
      <c r="O59" s="60"/>
      <c r="P59" s="60"/>
      <c r="Q59" s="61"/>
      <c r="R59" s="42"/>
      <c r="S59" s="42"/>
      <c r="T59" s="42"/>
      <c r="U59" s="42"/>
      <c r="V59" s="42"/>
      <c r="W59" s="42"/>
      <c r="X59" s="42"/>
      <c r="Y59" s="42"/>
    </row>
    <row r="60" ht="28.5" customHeight="1">
      <c r="A60" s="58" t="s">
        <v>214</v>
      </c>
      <c r="B60" s="51">
        <v>232.0</v>
      </c>
      <c r="C60" s="36" t="s">
        <v>214</v>
      </c>
      <c r="D60" s="36" t="s">
        <v>80</v>
      </c>
      <c r="E60" s="36" t="s">
        <v>72</v>
      </c>
      <c r="F60" s="43" t="s">
        <v>214</v>
      </c>
      <c r="G60" s="38"/>
      <c r="H60" s="48"/>
      <c r="I60" s="48"/>
      <c r="J60" s="48"/>
      <c r="K60" s="48"/>
      <c r="L60" s="48"/>
      <c r="M60" s="59"/>
      <c r="N60" s="60"/>
      <c r="O60" s="60"/>
      <c r="P60" s="60"/>
      <c r="Q60" s="61"/>
      <c r="R60" s="42"/>
      <c r="S60" s="42"/>
      <c r="T60" s="42"/>
      <c r="U60" s="42"/>
      <c r="V60" s="42"/>
      <c r="W60" s="42"/>
      <c r="X60" s="42"/>
      <c r="Y60" s="42"/>
    </row>
    <row r="61" ht="28.5" customHeight="1">
      <c r="A61" s="58" t="s">
        <v>215</v>
      </c>
      <c r="B61" s="51">
        <v>231.0</v>
      </c>
      <c r="C61" s="36" t="s">
        <v>216</v>
      </c>
      <c r="D61" s="36" t="s">
        <v>80</v>
      </c>
      <c r="E61" s="36" t="s">
        <v>138</v>
      </c>
      <c r="F61" s="43" t="s">
        <v>216</v>
      </c>
      <c r="G61" s="38"/>
      <c r="H61" s="48"/>
      <c r="I61" s="48"/>
      <c r="J61" s="48"/>
      <c r="K61" s="48"/>
      <c r="L61" s="48"/>
      <c r="M61" s="59"/>
      <c r="N61" s="60"/>
      <c r="O61" s="60"/>
      <c r="P61" s="60"/>
      <c r="Q61" s="61"/>
      <c r="R61" s="42"/>
      <c r="S61" s="42"/>
      <c r="T61" s="42"/>
      <c r="U61" s="42"/>
      <c r="V61" s="42"/>
      <c r="W61" s="42"/>
      <c r="X61" s="42"/>
      <c r="Y61" s="42"/>
    </row>
    <row r="62" ht="28.5" customHeight="1">
      <c r="A62" s="58" t="s">
        <v>217</v>
      </c>
      <c r="B62" s="51">
        <v>234.0</v>
      </c>
      <c r="C62" s="36" t="s">
        <v>217</v>
      </c>
      <c r="D62" s="36" t="s">
        <v>218</v>
      </c>
      <c r="E62" s="36" t="s">
        <v>55</v>
      </c>
      <c r="F62" s="38"/>
      <c r="G62" s="38"/>
      <c r="H62" s="48"/>
      <c r="I62" s="48"/>
      <c r="J62" s="48"/>
      <c r="K62" s="48"/>
      <c r="L62" s="48"/>
      <c r="M62" s="59"/>
      <c r="N62" s="60"/>
      <c r="O62" s="60"/>
      <c r="P62" s="60"/>
      <c r="Q62" s="61"/>
      <c r="R62" s="42"/>
      <c r="S62" s="42"/>
      <c r="T62" s="42"/>
      <c r="U62" s="42"/>
      <c r="V62" s="42"/>
      <c r="W62" s="42"/>
      <c r="X62" s="42"/>
      <c r="Y62" s="42"/>
    </row>
    <row r="63" ht="28.5" customHeight="1">
      <c r="A63" s="58" t="s">
        <v>219</v>
      </c>
      <c r="B63" s="51">
        <v>230.0</v>
      </c>
      <c r="C63" s="36" t="s">
        <v>219</v>
      </c>
      <c r="D63" s="36" t="s">
        <v>220</v>
      </c>
      <c r="E63" s="36" t="s">
        <v>138</v>
      </c>
      <c r="F63" s="43" t="s">
        <v>219</v>
      </c>
      <c r="G63" s="38"/>
      <c r="H63" s="48"/>
      <c r="I63" s="48"/>
      <c r="J63" s="48"/>
      <c r="K63" s="48"/>
      <c r="L63" s="48"/>
      <c r="M63" s="59"/>
      <c r="N63" s="60"/>
      <c r="O63" s="60"/>
      <c r="P63" s="60"/>
      <c r="Q63" s="61"/>
      <c r="R63" s="42"/>
      <c r="S63" s="42"/>
      <c r="T63" s="42"/>
      <c r="U63" s="42"/>
      <c r="V63" s="42"/>
      <c r="W63" s="42"/>
      <c r="X63" s="42"/>
      <c r="Y63" s="42"/>
    </row>
    <row r="64" ht="28.5" customHeight="1">
      <c r="A64" s="58" t="s">
        <v>221</v>
      </c>
      <c r="B64" s="51">
        <v>233.0</v>
      </c>
      <c r="C64" s="36" t="s">
        <v>222</v>
      </c>
      <c r="D64" s="36" t="s">
        <v>223</v>
      </c>
      <c r="E64" s="36" t="s">
        <v>224</v>
      </c>
      <c r="F64" s="43" t="s">
        <v>225</v>
      </c>
      <c r="G64" s="38"/>
      <c r="H64" s="48"/>
      <c r="I64" s="48"/>
      <c r="J64" s="48"/>
      <c r="K64" s="48"/>
      <c r="L64" s="48"/>
      <c r="M64" s="59"/>
      <c r="N64" s="60"/>
      <c r="O64" s="60"/>
      <c r="P64" s="60"/>
      <c r="Q64" s="61"/>
      <c r="R64" s="42"/>
      <c r="S64" s="42"/>
      <c r="T64" s="42"/>
      <c r="U64" s="42"/>
      <c r="V64" s="42"/>
      <c r="W64" s="42"/>
      <c r="X64" s="42"/>
      <c r="Y64" s="42"/>
    </row>
    <row r="65" ht="28.5" customHeight="1">
      <c r="A65" s="73"/>
      <c r="B65" s="74"/>
      <c r="C65" s="48"/>
      <c r="D65" s="48"/>
      <c r="E65" s="48"/>
      <c r="F65" s="75"/>
      <c r="G65" s="76"/>
      <c r="H65" s="48"/>
      <c r="I65" s="48"/>
      <c r="J65" s="48"/>
      <c r="K65" s="48"/>
      <c r="L65" s="48"/>
      <c r="M65" s="59"/>
      <c r="N65" s="60"/>
      <c r="O65" s="60"/>
      <c r="P65" s="60"/>
      <c r="Q65" s="61"/>
      <c r="R65" s="42"/>
      <c r="S65" s="42"/>
      <c r="T65" s="42"/>
      <c r="U65" s="42"/>
      <c r="V65" s="42"/>
      <c r="W65" s="42"/>
      <c r="X65" s="42"/>
      <c r="Y65" s="42"/>
    </row>
    <row r="66" ht="28.5" customHeight="1">
      <c r="A66" s="73"/>
      <c r="B66" s="74"/>
      <c r="C66" s="48"/>
      <c r="D66" s="48"/>
      <c r="E66" s="48"/>
      <c r="F66" s="75"/>
      <c r="G66" s="76"/>
      <c r="H66" s="48"/>
      <c r="I66" s="48"/>
      <c r="J66" s="48"/>
      <c r="K66" s="48"/>
      <c r="L66" s="48"/>
      <c r="M66" s="59"/>
      <c r="N66" s="60"/>
      <c r="O66" s="60"/>
      <c r="P66" s="60"/>
      <c r="Q66" s="61"/>
      <c r="R66" s="42"/>
      <c r="S66" s="42"/>
      <c r="T66" s="42"/>
      <c r="U66" s="42"/>
      <c r="V66" s="42"/>
      <c r="W66" s="42"/>
      <c r="X66" s="42"/>
      <c r="Y66" s="42"/>
    </row>
    <row r="67" ht="28.5" customHeight="1">
      <c r="A67" s="73"/>
      <c r="B67" s="74"/>
      <c r="C67" s="48"/>
      <c r="D67" s="48"/>
      <c r="E67" s="48"/>
      <c r="F67" s="75"/>
      <c r="G67" s="76"/>
      <c r="H67" s="48"/>
      <c r="I67" s="48"/>
      <c r="J67" s="48"/>
      <c r="K67" s="48"/>
      <c r="L67" s="48"/>
      <c r="M67" s="59"/>
      <c r="N67" s="60"/>
      <c r="O67" s="60"/>
      <c r="P67" s="60"/>
      <c r="Q67" s="61"/>
      <c r="R67" s="42"/>
      <c r="S67" s="42"/>
      <c r="T67" s="42"/>
      <c r="U67" s="42"/>
      <c r="V67" s="42"/>
      <c r="W67" s="42"/>
      <c r="X67" s="42"/>
      <c r="Y67" s="42"/>
    </row>
    <row r="68" ht="28.5" customHeight="1">
      <c r="A68" s="77" t="s">
        <v>226</v>
      </c>
      <c r="B68" s="16"/>
      <c r="C68" s="22" t="s">
        <v>226</v>
      </c>
      <c r="D68" s="22" t="s">
        <v>227</v>
      </c>
      <c r="E68" s="22" t="s">
        <v>228</v>
      </c>
      <c r="F68" s="23" t="s">
        <v>229</v>
      </c>
      <c r="G68" s="24" t="s">
        <v>230</v>
      </c>
      <c r="H68" s="22" t="s">
        <v>231</v>
      </c>
      <c r="I68" s="22"/>
      <c r="J68" s="22"/>
      <c r="K68" s="22"/>
      <c r="L68" s="22"/>
      <c r="M68" s="47"/>
      <c r="N68" s="44"/>
      <c r="O68" s="44"/>
      <c r="P68" s="44"/>
      <c r="Q68" s="45"/>
      <c r="R68" s="31"/>
      <c r="S68" s="31"/>
      <c r="T68" s="31"/>
      <c r="U68" s="31"/>
      <c r="V68" s="31"/>
      <c r="W68" s="31"/>
      <c r="X68" s="31"/>
      <c r="Y68" s="31"/>
    </row>
    <row r="69" ht="28.5" customHeight="1">
      <c r="A69" s="22"/>
      <c r="B69" s="16"/>
      <c r="C69" s="22" t="s">
        <v>232</v>
      </c>
      <c r="D69" s="22" t="s">
        <v>233</v>
      </c>
      <c r="E69" s="22"/>
      <c r="F69" s="23" t="s">
        <v>234</v>
      </c>
      <c r="G69" s="24" t="s">
        <v>235</v>
      </c>
      <c r="H69" s="22" t="s">
        <v>236</v>
      </c>
      <c r="I69" s="25"/>
      <c r="J69" s="25"/>
      <c r="K69" s="25"/>
      <c r="L69" s="25"/>
      <c r="M69" s="78"/>
      <c r="N69" s="72"/>
      <c r="O69" s="72"/>
      <c r="P69" s="72"/>
      <c r="Q69" s="28"/>
      <c r="R69" s="31"/>
      <c r="S69" s="31"/>
      <c r="T69" s="31"/>
      <c r="U69" s="31"/>
      <c r="V69" s="31"/>
      <c r="W69" s="31"/>
      <c r="X69" s="31"/>
      <c r="Y69" s="31"/>
    </row>
    <row r="70" ht="28.5" customHeight="1">
      <c r="A70" s="22" t="s">
        <v>237</v>
      </c>
      <c r="B70" s="16"/>
      <c r="C70" s="22" t="s">
        <v>238</v>
      </c>
      <c r="D70" s="22" t="s">
        <v>239</v>
      </c>
      <c r="E70" s="22"/>
      <c r="F70" s="23" t="s">
        <v>238</v>
      </c>
      <c r="G70" s="25"/>
      <c r="H70" s="25"/>
      <c r="I70" s="25"/>
      <c r="J70" s="25"/>
      <c r="K70" s="25"/>
      <c r="L70" s="25"/>
      <c r="M70" s="78"/>
      <c r="N70" s="72"/>
      <c r="O70" s="72"/>
      <c r="P70" s="72"/>
      <c r="Q70" s="28"/>
      <c r="R70" s="31"/>
      <c r="S70" s="31"/>
      <c r="T70" s="31"/>
      <c r="U70" s="31"/>
      <c r="V70" s="31"/>
      <c r="W70" s="31"/>
      <c r="X70" s="31"/>
      <c r="Y70" s="31"/>
    </row>
    <row r="71" ht="28.5" customHeight="1">
      <c r="A71" s="22" t="s">
        <v>240</v>
      </c>
      <c r="B71" s="16"/>
      <c r="C71" s="22" t="s">
        <v>241</v>
      </c>
      <c r="D71" s="22" t="s">
        <v>242</v>
      </c>
      <c r="E71" s="22"/>
      <c r="F71" s="23" t="s">
        <v>241</v>
      </c>
      <c r="G71" s="24" t="s">
        <v>243</v>
      </c>
      <c r="H71" s="22" t="s">
        <v>244</v>
      </c>
      <c r="I71" s="25"/>
      <c r="J71" s="25"/>
      <c r="K71" s="25"/>
      <c r="L71" s="25"/>
      <c r="M71" s="78"/>
      <c r="N71" s="72"/>
      <c r="O71" s="72"/>
      <c r="P71" s="72"/>
      <c r="Q71" s="28"/>
      <c r="R71" s="31"/>
      <c r="S71" s="31"/>
      <c r="T71" s="31"/>
      <c r="U71" s="31"/>
      <c r="V71" s="31"/>
      <c r="W71" s="31"/>
      <c r="X71" s="31"/>
      <c r="Y71" s="31"/>
    </row>
    <row r="72" ht="28.5" customHeight="1">
      <c r="A72" s="22" t="s">
        <v>245</v>
      </c>
      <c r="B72" s="16"/>
      <c r="C72" s="22" t="s">
        <v>246</v>
      </c>
      <c r="D72" s="22" t="s">
        <v>68</v>
      </c>
      <c r="E72" s="22"/>
      <c r="F72" s="23" t="s">
        <v>246</v>
      </c>
      <c r="G72" s="79" t="s">
        <v>247</v>
      </c>
      <c r="H72" s="22" t="s">
        <v>244</v>
      </c>
      <c r="I72" s="25"/>
      <c r="J72" s="25"/>
      <c r="K72" s="25"/>
      <c r="L72" s="25"/>
      <c r="M72" s="78"/>
      <c r="N72" s="72"/>
      <c r="O72" s="72"/>
      <c r="P72" s="72"/>
      <c r="Q72" s="17"/>
      <c r="R72" s="31"/>
      <c r="S72" s="31"/>
      <c r="T72" s="31"/>
      <c r="U72" s="31"/>
      <c r="V72" s="31"/>
      <c r="W72" s="31"/>
      <c r="X72" s="31"/>
      <c r="Y72" s="31"/>
    </row>
    <row r="73" ht="28.5" customHeight="1">
      <c r="A73" s="22" t="s">
        <v>248</v>
      </c>
      <c r="B73" s="16"/>
      <c r="C73" s="22" t="s">
        <v>249</v>
      </c>
      <c r="D73" s="80" t="s">
        <v>68</v>
      </c>
      <c r="E73" s="22"/>
      <c r="F73" s="23" t="s">
        <v>249</v>
      </c>
      <c r="G73" s="79" t="s">
        <v>250</v>
      </c>
      <c r="H73" s="25"/>
      <c r="I73" s="25"/>
      <c r="J73" s="25"/>
      <c r="K73" s="25"/>
      <c r="L73" s="25"/>
      <c r="M73" s="78"/>
      <c r="N73" s="16"/>
      <c r="O73" s="72"/>
      <c r="P73" s="72"/>
      <c r="Q73" s="17"/>
      <c r="R73" s="31"/>
      <c r="S73" s="31"/>
      <c r="T73" s="31"/>
      <c r="U73" s="31"/>
      <c r="V73" s="31"/>
      <c r="W73" s="31"/>
      <c r="X73" s="31"/>
      <c r="Y73" s="31"/>
    </row>
    <row r="74" ht="28.5" customHeight="1">
      <c r="A74" s="22" t="s">
        <v>251</v>
      </c>
      <c r="B74" s="16"/>
      <c r="C74" s="22" t="s">
        <v>252</v>
      </c>
      <c r="D74" s="22" t="s">
        <v>197</v>
      </c>
      <c r="E74" s="22"/>
      <c r="F74" s="32" t="s">
        <v>252</v>
      </c>
      <c r="G74" s="25"/>
      <c r="H74" s="22" t="s">
        <v>253</v>
      </c>
      <c r="I74" s="22" t="s">
        <v>254</v>
      </c>
      <c r="J74" s="25"/>
      <c r="K74" s="25"/>
      <c r="L74" s="25"/>
      <c r="M74" s="78"/>
      <c r="N74" s="16"/>
      <c r="O74" s="16"/>
      <c r="P74" s="16"/>
      <c r="Q74" s="17"/>
      <c r="R74" s="31"/>
      <c r="S74" s="31"/>
      <c r="T74" s="31"/>
      <c r="U74" s="31"/>
      <c r="V74" s="31"/>
      <c r="W74" s="31"/>
      <c r="X74" s="31"/>
      <c r="Y74" s="31"/>
    </row>
    <row r="75" ht="28.5" customHeight="1">
      <c r="A75" s="22" t="s">
        <v>255</v>
      </c>
      <c r="B75" s="16">
        <v>51.0</v>
      </c>
      <c r="C75" s="22" t="s">
        <v>256</v>
      </c>
      <c r="D75" s="22" t="s">
        <v>257</v>
      </c>
      <c r="E75" s="22"/>
      <c r="F75" s="24" t="s">
        <v>256</v>
      </c>
      <c r="G75" s="25"/>
      <c r="H75" s="22" t="s">
        <v>258</v>
      </c>
      <c r="I75" s="25"/>
      <c r="J75" s="25"/>
      <c r="K75" s="25"/>
      <c r="L75" s="25"/>
      <c r="M75" s="81"/>
      <c r="N75" s="72"/>
      <c r="O75" s="16"/>
      <c r="P75" s="72"/>
      <c r="Q75" s="17"/>
      <c r="R75" s="31"/>
      <c r="S75" s="31"/>
      <c r="T75" s="31"/>
      <c r="U75" s="31"/>
      <c r="V75" s="31"/>
      <c r="W75" s="31"/>
      <c r="X75" s="31"/>
      <c r="Y75" s="31"/>
    </row>
    <row r="76" ht="28.5" customHeight="1">
      <c r="A76" s="22" t="s">
        <v>259</v>
      </c>
      <c r="B76" s="16">
        <v>53.0</v>
      </c>
      <c r="C76" s="22" t="s">
        <v>260</v>
      </c>
      <c r="D76" s="22" t="s">
        <v>261</v>
      </c>
      <c r="E76" s="22"/>
      <c r="F76" s="32" t="s">
        <v>260</v>
      </c>
      <c r="G76" s="25"/>
      <c r="H76" s="22" t="s">
        <v>262</v>
      </c>
      <c r="I76" s="25"/>
      <c r="J76" s="25"/>
      <c r="K76" s="25"/>
      <c r="L76" s="25"/>
      <c r="M76" s="33"/>
      <c r="N76" s="27"/>
      <c r="O76" s="33"/>
      <c r="P76" s="34"/>
      <c r="Q76" s="17"/>
      <c r="R76" s="31"/>
      <c r="S76" s="31"/>
      <c r="T76" s="31"/>
      <c r="U76" s="31"/>
      <c r="V76" s="31"/>
      <c r="W76" s="31"/>
      <c r="X76" s="31"/>
      <c r="Y76" s="31"/>
    </row>
    <row r="77" ht="28.5" customHeight="1">
      <c r="A77" s="82" t="s">
        <v>263</v>
      </c>
      <c r="B77" s="83">
        <v>45.0</v>
      </c>
      <c r="C77" s="84" t="s">
        <v>263</v>
      </c>
      <c r="D77" s="84" t="s">
        <v>264</v>
      </c>
      <c r="E77" s="84"/>
      <c r="F77" s="85" t="s">
        <v>263</v>
      </c>
      <c r="G77" s="86"/>
      <c r="H77" s="84" t="s">
        <v>265</v>
      </c>
      <c r="I77" s="86"/>
      <c r="J77" s="86"/>
      <c r="K77" s="86"/>
      <c r="L77" s="86"/>
      <c r="M77" s="33"/>
      <c r="N77" s="27"/>
      <c r="O77" s="33"/>
      <c r="P77" s="34"/>
      <c r="Q77" s="17"/>
      <c r="R77" s="87"/>
      <c r="S77" s="87"/>
      <c r="T77" s="87"/>
      <c r="U77" s="87"/>
      <c r="V77" s="87"/>
      <c r="W77" s="87"/>
      <c r="X77" s="87"/>
      <c r="Y77" s="87"/>
    </row>
    <row r="78" ht="28.5" customHeight="1">
      <c r="A78" s="88" t="s">
        <v>266</v>
      </c>
      <c r="B78" s="35">
        <v>124.0</v>
      </c>
      <c r="C78" s="36" t="s">
        <v>267</v>
      </c>
      <c r="D78" s="36" t="s">
        <v>109</v>
      </c>
      <c r="E78" s="36"/>
      <c r="F78" s="43" t="s">
        <v>267</v>
      </c>
      <c r="G78" s="38"/>
      <c r="H78" s="36" t="s">
        <v>268</v>
      </c>
      <c r="I78" s="31"/>
      <c r="J78" s="31"/>
      <c r="K78" s="31"/>
      <c r="L78" s="31"/>
      <c r="M78" s="86"/>
      <c r="N78" s="86"/>
      <c r="O78" s="86"/>
      <c r="P78" s="86"/>
      <c r="Q78" s="89"/>
      <c r="R78" s="31"/>
      <c r="S78" s="31"/>
      <c r="T78" s="31"/>
      <c r="U78" s="31"/>
      <c r="V78" s="31"/>
      <c r="W78" s="31"/>
      <c r="X78" s="31"/>
      <c r="Y78" s="31"/>
    </row>
    <row r="79" ht="28.5" customHeight="1">
      <c r="A79" s="82" t="s">
        <v>269</v>
      </c>
      <c r="B79" s="83">
        <v>54.0</v>
      </c>
      <c r="C79" s="84" t="s">
        <v>270</v>
      </c>
      <c r="D79" s="84" t="s">
        <v>271</v>
      </c>
      <c r="E79" s="84"/>
      <c r="F79" s="85" t="s">
        <v>272</v>
      </c>
      <c r="G79" s="86"/>
      <c r="H79" s="84" t="s">
        <v>273</v>
      </c>
      <c r="I79" s="86"/>
      <c r="J79" s="86"/>
      <c r="K79" s="86"/>
      <c r="L79" s="86"/>
      <c r="M79" s="86"/>
      <c r="N79" s="86"/>
      <c r="O79" s="86"/>
      <c r="P79" s="86"/>
      <c r="Q79" s="86"/>
      <c r="R79" s="87"/>
      <c r="S79" s="87"/>
      <c r="T79" s="87"/>
      <c r="U79" s="87"/>
      <c r="V79" s="87"/>
      <c r="W79" s="87"/>
      <c r="X79" s="87"/>
      <c r="Y79" s="87"/>
    </row>
    <row r="80" ht="28.5" customHeight="1">
      <c r="A80" s="22" t="s">
        <v>274</v>
      </c>
      <c r="B80" s="16">
        <v>78.0</v>
      </c>
      <c r="C80" s="22" t="s">
        <v>274</v>
      </c>
      <c r="D80" s="22" t="s">
        <v>202</v>
      </c>
      <c r="E80" s="22"/>
      <c r="F80" s="24" t="s">
        <v>274</v>
      </c>
      <c r="G80" s="90"/>
      <c r="H80" s="22" t="s">
        <v>275</v>
      </c>
      <c r="I80" s="22"/>
      <c r="J80" s="22"/>
      <c r="K80" s="22"/>
      <c r="L80" s="22"/>
      <c r="M80" s="22"/>
      <c r="N80" s="27"/>
      <c r="O80" s="26"/>
      <c r="P80" s="34"/>
      <c r="Q80" s="17"/>
      <c r="R80" s="31"/>
      <c r="S80" s="31"/>
      <c r="T80" s="31"/>
      <c r="U80" s="31"/>
      <c r="V80" s="31"/>
      <c r="W80" s="31"/>
      <c r="X80" s="31"/>
      <c r="Y80" s="31"/>
    </row>
    <row r="81" ht="28.5" customHeight="1">
      <c r="A81" s="22" t="s">
        <v>276</v>
      </c>
      <c r="B81" s="16">
        <v>88.0</v>
      </c>
      <c r="C81" s="22" t="s">
        <v>277</v>
      </c>
      <c r="D81" s="22" t="s">
        <v>257</v>
      </c>
      <c r="E81" s="22" t="s">
        <v>87</v>
      </c>
      <c r="F81" s="32" t="s">
        <v>277</v>
      </c>
      <c r="G81" s="25"/>
      <c r="H81" s="22" t="s">
        <v>278</v>
      </c>
      <c r="I81" s="25"/>
      <c r="J81" s="25"/>
      <c r="K81" s="25"/>
      <c r="L81" s="25"/>
      <c r="M81" s="91"/>
      <c r="N81" s="92"/>
      <c r="O81" s="93"/>
      <c r="P81" s="92"/>
      <c r="Q81" s="17"/>
      <c r="R81" s="31"/>
      <c r="S81" s="31"/>
      <c r="T81" s="31"/>
      <c r="U81" s="31"/>
      <c r="V81" s="31"/>
      <c r="W81" s="31"/>
      <c r="X81" s="31"/>
      <c r="Y81" s="31"/>
    </row>
    <row r="82" ht="28.5" customHeight="1">
      <c r="A82" s="22" t="s">
        <v>279</v>
      </c>
      <c r="B82" s="35">
        <v>116.0</v>
      </c>
      <c r="C82" s="36" t="s">
        <v>280</v>
      </c>
      <c r="D82" s="36"/>
      <c r="E82" s="36" t="s">
        <v>87</v>
      </c>
      <c r="F82" s="37" t="s">
        <v>281</v>
      </c>
      <c r="G82" s="38"/>
      <c r="H82" s="36"/>
      <c r="I82" s="36"/>
      <c r="J82" s="36"/>
      <c r="K82" s="36"/>
      <c r="L82" s="36"/>
      <c r="M82" s="36"/>
      <c r="N82" s="44"/>
      <c r="O82" s="35"/>
      <c r="P82" s="44"/>
      <c r="Q82" s="45"/>
      <c r="R82" s="48"/>
      <c r="S82" s="42"/>
      <c r="T82" s="42"/>
      <c r="U82" s="42"/>
      <c r="V82" s="42"/>
      <c r="W82" s="42"/>
      <c r="X82" s="42"/>
      <c r="Y82" s="42"/>
    </row>
    <row r="83" ht="28.5" customHeight="1">
      <c r="A83" s="22" t="s">
        <v>200</v>
      </c>
      <c r="B83" s="72"/>
      <c r="C83" s="22" t="s">
        <v>201</v>
      </c>
      <c r="D83" s="22" t="s">
        <v>202</v>
      </c>
      <c r="E83" s="22"/>
      <c r="F83" s="32" t="s">
        <v>201</v>
      </c>
      <c r="G83" s="25"/>
      <c r="H83" s="22" t="s">
        <v>203</v>
      </c>
      <c r="I83" s="25"/>
      <c r="J83" s="25"/>
      <c r="K83" s="25"/>
      <c r="L83" s="25"/>
      <c r="M83" s="33"/>
      <c r="N83" s="27"/>
      <c r="O83" s="33"/>
      <c r="P83" s="29"/>
      <c r="Q83" s="17"/>
      <c r="R83" s="30"/>
      <c r="S83" s="31"/>
      <c r="T83" s="31"/>
      <c r="U83" s="31"/>
      <c r="V83" s="31"/>
      <c r="W83" s="31"/>
      <c r="X83" s="31"/>
      <c r="Y83" s="31"/>
    </row>
    <row r="84" ht="28.5" customHeight="1">
      <c r="A84" s="22" t="s">
        <v>282</v>
      </c>
      <c r="B84" s="72"/>
      <c r="C84" s="22" t="s">
        <v>283</v>
      </c>
      <c r="D84" s="22" t="s">
        <v>202</v>
      </c>
      <c r="E84" s="22"/>
      <c r="F84" s="32" t="s">
        <v>283</v>
      </c>
      <c r="G84" s="25"/>
      <c r="H84" s="36" t="s">
        <v>284</v>
      </c>
      <c r="I84" s="25"/>
      <c r="J84" s="25"/>
      <c r="K84" s="25"/>
      <c r="L84" s="25"/>
      <c r="M84" s="26"/>
      <c r="N84" s="94"/>
      <c r="O84" s="26"/>
      <c r="P84" s="34"/>
      <c r="Q84" s="17"/>
      <c r="R84" s="30"/>
      <c r="S84" s="31"/>
      <c r="T84" s="31"/>
      <c r="U84" s="31"/>
      <c r="V84" s="31"/>
      <c r="W84" s="31"/>
      <c r="X84" s="31"/>
      <c r="Y84" s="31"/>
    </row>
    <row r="85" ht="28.5" customHeight="1">
      <c r="A85" s="95" t="s">
        <v>285</v>
      </c>
      <c r="B85" s="35">
        <v>89.0</v>
      </c>
      <c r="C85" s="36" t="s">
        <v>286</v>
      </c>
      <c r="D85" s="36" t="s">
        <v>54</v>
      </c>
      <c r="E85" s="36"/>
      <c r="F85" s="37" t="s">
        <v>286</v>
      </c>
      <c r="G85" s="38"/>
      <c r="H85" s="36" t="s">
        <v>287</v>
      </c>
      <c r="I85" s="36"/>
      <c r="J85" s="36"/>
      <c r="K85" s="36"/>
      <c r="L85" s="36"/>
      <c r="M85" s="72"/>
      <c r="N85" s="25"/>
      <c r="O85" s="96"/>
      <c r="P85" s="25"/>
      <c r="Q85" s="17"/>
      <c r="R85" s="48"/>
      <c r="S85" s="42"/>
      <c r="T85" s="42"/>
      <c r="U85" s="42"/>
      <c r="V85" s="42"/>
      <c r="W85" s="42"/>
      <c r="X85" s="42"/>
      <c r="Y85" s="42"/>
    </row>
    <row r="86" ht="28.5" customHeight="1">
      <c r="A86" s="22" t="s">
        <v>288</v>
      </c>
      <c r="B86" s="35">
        <v>92.0</v>
      </c>
      <c r="C86" s="36" t="s">
        <v>289</v>
      </c>
      <c r="D86" s="36" t="s">
        <v>290</v>
      </c>
      <c r="E86" s="36" t="s">
        <v>55</v>
      </c>
      <c r="F86" s="37" t="s">
        <v>289</v>
      </c>
      <c r="G86" s="38"/>
      <c r="H86" s="36" t="s">
        <v>278</v>
      </c>
      <c r="I86" s="36"/>
      <c r="J86" s="36"/>
      <c r="K86" s="36"/>
      <c r="L86" s="36"/>
      <c r="M86" s="35"/>
      <c r="N86" s="35"/>
      <c r="O86" s="39"/>
      <c r="P86" s="44"/>
      <c r="Q86" s="17"/>
      <c r="R86" s="42"/>
      <c r="S86" s="42"/>
      <c r="T86" s="42"/>
      <c r="U86" s="42"/>
      <c r="V86" s="42"/>
      <c r="W86" s="42"/>
      <c r="X86" s="42"/>
      <c r="Y86" s="42"/>
    </row>
    <row r="87" ht="28.5" customHeight="1">
      <c r="A87" s="22" t="s">
        <v>291</v>
      </c>
      <c r="B87" s="16"/>
      <c r="C87" s="22" t="s">
        <v>292</v>
      </c>
      <c r="D87" s="22" t="s">
        <v>293</v>
      </c>
      <c r="E87" s="22"/>
      <c r="F87" s="23" t="s">
        <v>292</v>
      </c>
      <c r="G87" s="32" t="s">
        <v>294</v>
      </c>
      <c r="H87" s="22" t="s">
        <v>295</v>
      </c>
      <c r="I87" s="25"/>
      <c r="J87" s="25"/>
      <c r="K87" s="25"/>
      <c r="L87" s="25"/>
      <c r="M87" s="33"/>
      <c r="N87" s="27"/>
      <c r="O87" s="33"/>
      <c r="P87" s="34"/>
      <c r="Q87" s="17"/>
      <c r="R87" s="30"/>
      <c r="S87" s="31"/>
      <c r="T87" s="31"/>
      <c r="U87" s="31"/>
      <c r="V87" s="31"/>
      <c r="W87" s="31"/>
      <c r="X87" s="31"/>
      <c r="Y87" s="31"/>
    </row>
    <row r="88" ht="28.5" customHeight="1">
      <c r="A88" s="97" t="s">
        <v>296</v>
      </c>
      <c r="B88" s="16">
        <v>75.0</v>
      </c>
      <c r="C88" s="22" t="s">
        <v>297</v>
      </c>
      <c r="D88" s="22" t="s">
        <v>202</v>
      </c>
      <c r="E88" s="22" t="s">
        <v>55</v>
      </c>
      <c r="F88" s="32" t="s">
        <v>297</v>
      </c>
      <c r="G88" s="25"/>
      <c r="H88" s="22" t="s">
        <v>298</v>
      </c>
      <c r="I88" s="25"/>
      <c r="J88" s="25"/>
      <c r="K88" s="25"/>
      <c r="L88" s="25"/>
      <c r="M88" s="33"/>
      <c r="N88" s="94"/>
      <c r="O88" s="33"/>
      <c r="P88" s="29"/>
      <c r="Q88" s="17"/>
      <c r="R88" s="31"/>
      <c r="S88" s="31"/>
      <c r="T88" s="31"/>
      <c r="U88" s="31"/>
      <c r="V88" s="31"/>
      <c r="W88" s="31"/>
      <c r="X88" s="31"/>
      <c r="Y88" s="31"/>
    </row>
    <row r="89" ht="28.5" customHeight="1">
      <c r="A89" s="22" t="s">
        <v>299</v>
      </c>
      <c r="B89" s="16">
        <v>71.0</v>
      </c>
      <c r="C89" s="22" t="s">
        <v>300</v>
      </c>
      <c r="D89" s="22" t="s">
        <v>64</v>
      </c>
      <c r="E89" s="22"/>
      <c r="F89" s="32" t="s">
        <v>300</v>
      </c>
      <c r="G89" s="90"/>
      <c r="H89" s="22" t="s">
        <v>301</v>
      </c>
      <c r="I89" s="22"/>
      <c r="J89" s="22"/>
      <c r="K89" s="22"/>
      <c r="L89" s="22"/>
      <c r="M89" s="33"/>
      <c r="N89" s="27"/>
      <c r="O89" s="33"/>
      <c r="P89" s="34"/>
      <c r="Q89" s="17"/>
      <c r="R89" s="31"/>
      <c r="S89" s="31"/>
      <c r="T89" s="31"/>
      <c r="U89" s="31"/>
      <c r="V89" s="31"/>
      <c r="W89" s="31"/>
      <c r="X89" s="31"/>
      <c r="Y89" s="31"/>
    </row>
    <row r="90" ht="28.5" customHeight="1">
      <c r="A90" s="21" t="s">
        <v>302</v>
      </c>
      <c r="B90" s="16">
        <v>76.0</v>
      </c>
      <c r="C90" s="22" t="s">
        <v>303</v>
      </c>
      <c r="D90" s="22" t="s">
        <v>133</v>
      </c>
      <c r="E90" s="22"/>
      <c r="F90" s="32" t="s">
        <v>304</v>
      </c>
      <c r="G90" s="90"/>
      <c r="H90" s="22"/>
      <c r="I90" s="22"/>
      <c r="J90" s="22"/>
      <c r="K90" s="22"/>
      <c r="L90" s="22"/>
      <c r="M90" s="26"/>
      <c r="N90" s="94"/>
      <c r="O90" s="33"/>
      <c r="P90" s="29"/>
      <c r="Q90" s="17"/>
      <c r="R90" s="31"/>
      <c r="S90" s="31"/>
      <c r="T90" s="31"/>
      <c r="U90" s="31"/>
      <c r="V90" s="31"/>
      <c r="W90" s="31"/>
      <c r="X90" s="31"/>
      <c r="Y90" s="31"/>
    </row>
    <row r="91" ht="28.5" customHeight="1">
      <c r="A91" s="98" t="s">
        <v>305</v>
      </c>
      <c r="B91" s="35">
        <v>127.0</v>
      </c>
      <c r="C91" s="36" t="s">
        <v>305</v>
      </c>
      <c r="D91" s="36" t="s">
        <v>306</v>
      </c>
      <c r="E91" s="36" t="s">
        <v>72</v>
      </c>
      <c r="F91" s="43" t="s">
        <v>305</v>
      </c>
      <c r="G91" s="38"/>
      <c r="H91" s="36"/>
      <c r="I91" s="36"/>
      <c r="J91" s="36"/>
      <c r="K91" s="36"/>
      <c r="L91" s="36"/>
      <c r="M91" s="71" t="s">
        <v>307</v>
      </c>
      <c r="N91" s="44"/>
      <c r="O91" s="35"/>
      <c r="P91" s="44"/>
      <c r="Q91" s="45"/>
      <c r="R91" s="42"/>
      <c r="S91" s="42"/>
      <c r="T91" s="42"/>
      <c r="U91" s="42"/>
      <c r="V91" s="42"/>
      <c r="W91" s="42"/>
      <c r="X91" s="42"/>
      <c r="Y91" s="42"/>
    </row>
    <row r="92" ht="28.5" customHeight="1">
      <c r="A92" s="21" t="s">
        <v>308</v>
      </c>
      <c r="B92" s="51">
        <v>145.0</v>
      </c>
      <c r="C92" s="36" t="s">
        <v>308</v>
      </c>
      <c r="D92" s="36" t="s">
        <v>309</v>
      </c>
      <c r="E92" s="36" t="s">
        <v>87</v>
      </c>
      <c r="F92" s="43" t="s">
        <v>308</v>
      </c>
      <c r="G92" s="38"/>
      <c r="H92" s="36"/>
      <c r="I92" s="36"/>
      <c r="J92" s="36"/>
      <c r="K92" s="36"/>
      <c r="L92" s="36"/>
      <c r="M92" s="36"/>
      <c r="N92" s="44"/>
      <c r="O92" s="35"/>
      <c r="P92" s="44"/>
      <c r="Q92" s="45"/>
      <c r="R92" s="48" t="s">
        <v>310</v>
      </c>
      <c r="S92" s="42"/>
      <c r="T92" s="42"/>
      <c r="U92" s="42"/>
      <c r="V92" s="42"/>
      <c r="W92" s="42"/>
      <c r="X92" s="42"/>
      <c r="Y92" s="42"/>
    </row>
    <row r="93" ht="28.5" customHeight="1">
      <c r="A93" s="21" t="s">
        <v>311</v>
      </c>
      <c r="B93" s="35">
        <v>102.0</v>
      </c>
      <c r="C93" s="36" t="s">
        <v>312</v>
      </c>
      <c r="D93" s="36" t="s">
        <v>169</v>
      </c>
      <c r="E93" s="36" t="s">
        <v>87</v>
      </c>
      <c r="F93" s="37" t="s">
        <v>312</v>
      </c>
      <c r="G93" s="38"/>
      <c r="H93" s="36"/>
      <c r="I93" s="36"/>
      <c r="J93" s="36"/>
      <c r="K93" s="36"/>
      <c r="L93" s="36"/>
      <c r="M93" s="44"/>
      <c r="N93" s="44"/>
      <c r="O93" s="44"/>
      <c r="P93" s="44"/>
      <c r="Q93" s="45"/>
      <c r="R93" s="42"/>
      <c r="S93" s="42"/>
      <c r="T93" s="42"/>
      <c r="U93" s="42"/>
      <c r="V93" s="42"/>
      <c r="W93" s="42"/>
      <c r="X93" s="42"/>
      <c r="Y93" s="42"/>
    </row>
    <row r="94" ht="28.5" customHeight="1">
      <c r="A94" s="21" t="s">
        <v>313</v>
      </c>
      <c r="B94" s="51">
        <v>189.0</v>
      </c>
      <c r="C94" s="36" t="s">
        <v>314</v>
      </c>
      <c r="D94" s="36" t="s">
        <v>315</v>
      </c>
      <c r="E94" s="36" t="s">
        <v>55</v>
      </c>
      <c r="F94" s="43" t="s">
        <v>313</v>
      </c>
      <c r="G94" s="38"/>
      <c r="H94" s="36"/>
      <c r="I94" s="36"/>
      <c r="J94" s="36"/>
      <c r="K94" s="36"/>
      <c r="L94" s="36"/>
      <c r="M94" s="47"/>
      <c r="N94" s="44"/>
      <c r="O94" s="44"/>
      <c r="P94" s="44"/>
      <c r="Q94" s="45"/>
      <c r="R94" s="42"/>
      <c r="S94" s="42"/>
      <c r="T94" s="42"/>
      <c r="U94" s="42"/>
      <c r="V94" s="42"/>
      <c r="W94" s="42"/>
      <c r="X94" s="42"/>
      <c r="Y94" s="42"/>
    </row>
    <row r="95" ht="28.5" customHeight="1">
      <c r="A95" s="99"/>
      <c r="B95" s="72"/>
      <c r="C95" s="72"/>
      <c r="D95" s="72"/>
      <c r="E95" s="25"/>
      <c r="F95" s="25"/>
      <c r="G95" s="25"/>
      <c r="H95" s="25"/>
      <c r="I95" s="25"/>
      <c r="J95" s="25"/>
      <c r="K95" s="25"/>
      <c r="L95" s="25"/>
      <c r="M95" s="78"/>
      <c r="N95" s="72"/>
      <c r="O95" s="72"/>
      <c r="P95" s="72"/>
      <c r="Q95" s="28"/>
      <c r="R95" s="25"/>
      <c r="S95" s="25"/>
      <c r="T95" s="25"/>
      <c r="U95" s="25"/>
      <c r="V95" s="25"/>
      <c r="W95" s="25"/>
      <c r="X95" s="25"/>
      <c r="Y95" s="25"/>
    </row>
    <row r="96" ht="28.5" customHeight="1">
      <c r="A96" s="100" t="s">
        <v>316</v>
      </c>
      <c r="B96" s="20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101"/>
      <c r="N96" s="20"/>
      <c r="O96" s="20"/>
      <c r="P96" s="20"/>
      <c r="Q96" s="102"/>
      <c r="R96" s="31"/>
      <c r="S96" s="31"/>
      <c r="T96" s="31"/>
      <c r="U96" s="31"/>
      <c r="V96" s="31"/>
      <c r="W96" s="31"/>
      <c r="X96" s="31"/>
      <c r="Y96" s="31"/>
    </row>
    <row r="97" ht="28.5" customHeight="1">
      <c r="A97" s="30" t="s">
        <v>317</v>
      </c>
      <c r="B97" s="20"/>
      <c r="C97" s="30" t="s">
        <v>317</v>
      </c>
      <c r="D97" s="30" t="s">
        <v>133</v>
      </c>
      <c r="E97" s="30"/>
      <c r="F97" s="103" t="s">
        <v>318</v>
      </c>
      <c r="G97" s="31"/>
      <c r="H97" s="31"/>
      <c r="I97" s="31"/>
      <c r="J97" s="31"/>
      <c r="K97" s="31"/>
      <c r="L97" s="31"/>
      <c r="M97" s="101"/>
      <c r="N97" s="20"/>
      <c r="O97" s="20"/>
      <c r="P97" s="20"/>
      <c r="Q97" s="102"/>
      <c r="R97" s="31"/>
      <c r="S97" s="31"/>
      <c r="T97" s="31"/>
      <c r="U97" s="31"/>
      <c r="V97" s="31"/>
      <c r="W97" s="31"/>
      <c r="X97" s="31"/>
      <c r="Y97" s="31"/>
    </row>
    <row r="98" ht="28.5" customHeight="1">
      <c r="A98" s="30" t="s">
        <v>319</v>
      </c>
      <c r="B98" s="20"/>
      <c r="C98" s="30" t="s">
        <v>319</v>
      </c>
      <c r="D98" s="30" t="s">
        <v>166</v>
      </c>
      <c r="E98" s="30"/>
      <c r="F98" s="103" t="s">
        <v>319</v>
      </c>
      <c r="G98" s="31"/>
      <c r="H98" s="30" t="s">
        <v>320</v>
      </c>
      <c r="I98" s="31"/>
      <c r="J98" s="31"/>
      <c r="K98" s="31"/>
      <c r="L98" s="31"/>
      <c r="M98" s="101"/>
      <c r="N98" s="20"/>
      <c r="O98" s="20"/>
      <c r="P98" s="20"/>
      <c r="Q98" s="102"/>
      <c r="R98" s="31"/>
      <c r="S98" s="31"/>
      <c r="T98" s="31"/>
      <c r="U98" s="31"/>
      <c r="V98" s="31"/>
      <c r="W98" s="31"/>
      <c r="X98" s="31"/>
      <c r="Y98" s="31"/>
    </row>
    <row r="99" ht="28.5" customHeight="1">
      <c r="A99" s="30" t="s">
        <v>321</v>
      </c>
      <c r="B99" s="20"/>
      <c r="C99" s="30" t="s">
        <v>321</v>
      </c>
      <c r="D99" s="30" t="s">
        <v>322</v>
      </c>
      <c r="E99" s="30"/>
      <c r="F99" s="31"/>
      <c r="G99" s="31"/>
      <c r="H99" s="31"/>
      <c r="I99" s="31"/>
      <c r="J99" s="31"/>
      <c r="K99" s="31"/>
      <c r="L99" s="31"/>
      <c r="M99" s="101"/>
      <c r="N99" s="20"/>
      <c r="O99" s="20"/>
      <c r="P99" s="20"/>
      <c r="Q99" s="102"/>
      <c r="R99" s="31"/>
      <c r="S99" s="31"/>
      <c r="T99" s="31"/>
      <c r="U99" s="31"/>
      <c r="V99" s="31"/>
      <c r="W99" s="31"/>
      <c r="X99" s="31"/>
      <c r="Y99" s="31"/>
    </row>
    <row r="100" ht="28.5" customHeight="1">
      <c r="A100" s="48" t="s">
        <v>323</v>
      </c>
      <c r="B100" s="20"/>
      <c r="C100" s="30" t="s">
        <v>323</v>
      </c>
      <c r="D100" s="30" t="s">
        <v>137</v>
      </c>
      <c r="E100" s="30"/>
      <c r="F100" s="103" t="s">
        <v>323</v>
      </c>
      <c r="G100" s="31"/>
      <c r="H100" s="30" t="s">
        <v>320</v>
      </c>
      <c r="I100" s="31"/>
      <c r="J100" s="31"/>
      <c r="K100" s="31"/>
      <c r="L100" s="31"/>
      <c r="M100" s="101"/>
      <c r="N100" s="20"/>
      <c r="O100" s="20"/>
      <c r="P100" s="20"/>
      <c r="Q100" s="102"/>
      <c r="R100" s="31"/>
      <c r="S100" s="31"/>
      <c r="T100" s="31"/>
      <c r="U100" s="31"/>
      <c r="V100" s="31"/>
      <c r="W100" s="31"/>
      <c r="X100" s="31"/>
      <c r="Y100" s="31"/>
    </row>
    <row r="101" ht="28.5" customHeight="1">
      <c r="A101" s="104" t="s">
        <v>324</v>
      </c>
      <c r="B101" s="20"/>
      <c r="C101" s="30" t="s">
        <v>325</v>
      </c>
      <c r="D101" s="30" t="s">
        <v>80</v>
      </c>
      <c r="E101" s="30"/>
      <c r="F101" s="103" t="s">
        <v>326</v>
      </c>
      <c r="G101" s="31"/>
      <c r="H101" s="30" t="s">
        <v>320</v>
      </c>
      <c r="I101" s="31"/>
      <c r="J101" s="31"/>
      <c r="K101" s="31"/>
      <c r="L101" s="31"/>
      <c r="M101" s="101"/>
      <c r="N101" s="20"/>
      <c r="O101" s="20"/>
      <c r="P101" s="20"/>
      <c r="Q101" s="102"/>
      <c r="R101" s="31"/>
      <c r="S101" s="31"/>
      <c r="T101" s="31"/>
      <c r="U101" s="31"/>
      <c r="V101" s="31"/>
      <c r="W101" s="31"/>
      <c r="X101" s="31"/>
      <c r="Y101" s="31"/>
    </row>
    <row r="102" ht="28.5" customHeight="1">
      <c r="A102" s="48" t="s">
        <v>327</v>
      </c>
      <c r="B102" s="20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101"/>
      <c r="N102" s="20"/>
      <c r="O102" s="20"/>
      <c r="P102" s="20"/>
      <c r="Q102" s="102"/>
      <c r="R102" s="31"/>
      <c r="S102" s="31"/>
      <c r="T102" s="31"/>
      <c r="U102" s="31"/>
      <c r="V102" s="31"/>
      <c r="W102" s="31"/>
      <c r="X102" s="31"/>
      <c r="Y102" s="31"/>
    </row>
    <row r="103" ht="28.5" customHeight="1">
      <c r="A103" s="105" t="s">
        <v>328</v>
      </c>
      <c r="B103" s="106">
        <v>134.0</v>
      </c>
      <c r="C103" s="107" t="s">
        <v>329</v>
      </c>
      <c r="D103" s="107" t="s">
        <v>330</v>
      </c>
      <c r="E103" s="107" t="s">
        <v>55</v>
      </c>
      <c r="F103" s="108" t="s">
        <v>329</v>
      </c>
      <c r="G103" s="69"/>
      <c r="H103" s="107" t="s">
        <v>331</v>
      </c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</row>
    <row r="104" ht="28.5" customHeight="1">
      <c r="A104" s="73"/>
      <c r="B104" s="20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101"/>
      <c r="N104" s="20"/>
      <c r="O104" s="20"/>
      <c r="P104" s="20"/>
      <c r="Q104" s="102"/>
      <c r="R104" s="31"/>
      <c r="S104" s="31"/>
      <c r="T104" s="31"/>
      <c r="U104" s="31"/>
      <c r="V104" s="31"/>
      <c r="W104" s="31"/>
      <c r="X104" s="31"/>
      <c r="Y104" s="31"/>
    </row>
    <row r="105" ht="28.5" customHeight="1">
      <c r="A105" s="73"/>
      <c r="B105" s="20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101"/>
      <c r="N105" s="20"/>
      <c r="O105" s="20"/>
      <c r="P105" s="20"/>
      <c r="Q105" s="102"/>
      <c r="R105" s="31"/>
      <c r="S105" s="31"/>
      <c r="T105" s="31"/>
      <c r="U105" s="31"/>
      <c r="V105" s="31"/>
      <c r="W105" s="31"/>
      <c r="X105" s="31"/>
      <c r="Y105" s="31"/>
    </row>
    <row r="106" ht="28.5" customHeight="1">
      <c r="A106" s="73"/>
      <c r="B106" s="20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101"/>
      <c r="N106" s="20"/>
      <c r="O106" s="20"/>
      <c r="P106" s="20"/>
      <c r="Q106" s="102"/>
      <c r="R106" s="31"/>
      <c r="S106" s="31"/>
      <c r="T106" s="31"/>
      <c r="U106" s="31"/>
      <c r="V106" s="31"/>
      <c r="W106" s="31"/>
      <c r="X106" s="31"/>
      <c r="Y106" s="31"/>
    </row>
    <row r="107" ht="28.5" customHeight="1">
      <c r="A107" s="109" t="s">
        <v>332</v>
      </c>
      <c r="B107" s="20"/>
      <c r="C107" s="110" t="s">
        <v>333</v>
      </c>
      <c r="D107" s="111"/>
      <c r="E107" s="111"/>
      <c r="F107" s="31"/>
      <c r="G107" s="31"/>
      <c r="H107" s="31"/>
      <c r="I107" s="73" t="s">
        <v>334</v>
      </c>
      <c r="J107" s="30" t="s">
        <v>335</v>
      </c>
      <c r="K107" s="30" t="s">
        <v>336</v>
      </c>
      <c r="L107" s="30" t="s">
        <v>337</v>
      </c>
      <c r="M107" s="112"/>
      <c r="N107" s="20"/>
      <c r="O107" s="20"/>
      <c r="P107" s="20"/>
      <c r="Q107" s="102"/>
      <c r="R107" s="31"/>
      <c r="S107" s="31"/>
      <c r="T107" s="31"/>
      <c r="U107" s="31"/>
      <c r="V107" s="31"/>
      <c r="W107" s="31"/>
      <c r="X107" s="31"/>
      <c r="Y107" s="31"/>
    </row>
    <row r="108" ht="28.5" customHeight="1">
      <c r="A108" s="55" t="s">
        <v>338</v>
      </c>
      <c r="B108" s="113">
        <v>4.0</v>
      </c>
      <c r="C108" s="30" t="s">
        <v>125</v>
      </c>
      <c r="D108" s="30" t="s">
        <v>339</v>
      </c>
      <c r="E108" s="30" t="s">
        <v>340</v>
      </c>
      <c r="F108" s="114" t="s">
        <v>125</v>
      </c>
      <c r="G108" s="103" t="s">
        <v>341</v>
      </c>
      <c r="H108" s="115" t="s">
        <v>342</v>
      </c>
      <c r="I108" s="30" t="s">
        <v>343</v>
      </c>
      <c r="J108" s="30" t="s">
        <v>344</v>
      </c>
      <c r="K108" s="30" t="s">
        <v>345</v>
      </c>
      <c r="L108" s="30" t="s">
        <v>344</v>
      </c>
      <c r="M108" s="112" t="s">
        <v>346</v>
      </c>
      <c r="N108" s="20"/>
      <c r="O108" s="20"/>
      <c r="P108" s="20"/>
      <c r="Q108" s="102"/>
      <c r="R108" s="31"/>
      <c r="S108" s="31"/>
      <c r="T108" s="31"/>
      <c r="U108" s="31"/>
      <c r="V108" s="31"/>
      <c r="W108" s="31"/>
      <c r="X108" s="31"/>
      <c r="Y108" s="31"/>
    </row>
    <row r="109" ht="28.5" customHeight="1">
      <c r="A109" s="55" t="s">
        <v>347</v>
      </c>
      <c r="B109" s="20"/>
      <c r="C109" s="30" t="s">
        <v>348</v>
      </c>
      <c r="D109" s="30" t="s">
        <v>290</v>
      </c>
      <c r="E109" s="30" t="s">
        <v>349</v>
      </c>
      <c r="F109" s="114" t="s">
        <v>350</v>
      </c>
      <c r="G109" s="114" t="s">
        <v>351</v>
      </c>
      <c r="H109" s="30" t="s">
        <v>352</v>
      </c>
      <c r="I109" s="30"/>
      <c r="J109" s="30"/>
      <c r="K109" s="31"/>
      <c r="L109" s="30"/>
      <c r="M109" s="112" t="s">
        <v>353</v>
      </c>
      <c r="N109" s="20"/>
      <c r="O109" s="20"/>
      <c r="P109" s="20"/>
      <c r="Q109" s="102"/>
      <c r="R109" s="31"/>
      <c r="S109" s="31"/>
      <c r="T109" s="31"/>
      <c r="U109" s="31"/>
      <c r="V109" s="31"/>
      <c r="W109" s="31"/>
      <c r="X109" s="31"/>
      <c r="Y109" s="31"/>
    </row>
    <row r="110" ht="28.5" customHeight="1">
      <c r="A110" s="55" t="s">
        <v>354</v>
      </c>
      <c r="B110" s="113"/>
      <c r="C110" s="30" t="s">
        <v>355</v>
      </c>
      <c r="D110" s="30" t="s">
        <v>60</v>
      </c>
      <c r="E110" s="30" t="s">
        <v>355</v>
      </c>
      <c r="F110" s="116" t="s">
        <v>355</v>
      </c>
      <c r="G110" s="114" t="s">
        <v>356</v>
      </c>
      <c r="H110" s="30" t="s">
        <v>17</v>
      </c>
      <c r="I110" s="30" t="s">
        <v>34</v>
      </c>
      <c r="J110" s="31"/>
      <c r="K110" s="31"/>
      <c r="L110" s="30"/>
      <c r="M110" s="101"/>
      <c r="N110" s="20"/>
      <c r="O110" s="20"/>
      <c r="P110" s="20"/>
      <c r="Q110" s="102"/>
      <c r="R110" s="31"/>
      <c r="S110" s="31"/>
      <c r="T110" s="31"/>
      <c r="U110" s="31"/>
      <c r="V110" s="31"/>
      <c r="W110" s="31"/>
      <c r="X110" s="31"/>
      <c r="Y110" s="31"/>
    </row>
    <row r="111" ht="28.5" customHeight="1">
      <c r="A111" s="55" t="s">
        <v>357</v>
      </c>
      <c r="B111" s="113"/>
      <c r="C111" s="30" t="s">
        <v>358</v>
      </c>
      <c r="D111" s="30" t="s">
        <v>359</v>
      </c>
      <c r="E111" s="30" t="s">
        <v>355</v>
      </c>
      <c r="F111" s="116" t="s">
        <v>360</v>
      </c>
      <c r="G111" s="114" t="s">
        <v>361</v>
      </c>
      <c r="H111" s="30" t="s">
        <v>18</v>
      </c>
      <c r="I111" s="30"/>
      <c r="J111" s="31"/>
      <c r="K111" s="31"/>
      <c r="L111" s="30"/>
      <c r="M111" s="112" t="s">
        <v>362</v>
      </c>
      <c r="N111" s="20"/>
      <c r="O111" s="20"/>
      <c r="P111" s="20"/>
      <c r="Q111" s="102"/>
      <c r="R111" s="31"/>
      <c r="S111" s="31"/>
      <c r="T111" s="31"/>
      <c r="U111" s="31"/>
      <c r="V111" s="31"/>
      <c r="W111" s="31"/>
      <c r="X111" s="31"/>
      <c r="Y111" s="31"/>
    </row>
    <row r="112" ht="28.5" customHeight="1">
      <c r="A112" s="55" t="s">
        <v>363</v>
      </c>
      <c r="B112" s="113"/>
      <c r="C112" s="30" t="s">
        <v>364</v>
      </c>
      <c r="D112" s="30" t="s">
        <v>365</v>
      </c>
      <c r="E112" s="30" t="s">
        <v>366</v>
      </c>
      <c r="F112" s="116" t="s">
        <v>364</v>
      </c>
      <c r="G112" s="114" t="s">
        <v>367</v>
      </c>
      <c r="H112" s="30" t="s">
        <v>342</v>
      </c>
      <c r="I112" s="30" t="s">
        <v>343</v>
      </c>
      <c r="J112" s="31"/>
      <c r="K112" s="31"/>
      <c r="L112" s="30"/>
      <c r="M112" s="112" t="s">
        <v>368</v>
      </c>
      <c r="N112" s="20"/>
      <c r="O112" s="20"/>
      <c r="P112" s="20"/>
      <c r="Q112" s="102"/>
      <c r="R112" s="31"/>
      <c r="S112" s="31"/>
      <c r="T112" s="31"/>
      <c r="U112" s="31"/>
      <c r="V112" s="31"/>
      <c r="W112" s="31"/>
      <c r="X112" s="31"/>
      <c r="Y112" s="31"/>
    </row>
    <row r="113" ht="28.5" customHeight="1">
      <c r="A113" s="55" t="s">
        <v>369</v>
      </c>
      <c r="B113" s="113"/>
      <c r="C113" s="30" t="s">
        <v>370</v>
      </c>
      <c r="D113" s="30" t="s">
        <v>186</v>
      </c>
      <c r="E113" s="30" t="s">
        <v>355</v>
      </c>
      <c r="F113" s="116" t="s">
        <v>370</v>
      </c>
      <c r="G113" s="114" t="s">
        <v>371</v>
      </c>
      <c r="H113" s="30" t="s">
        <v>342</v>
      </c>
      <c r="I113" s="30"/>
      <c r="J113" s="31"/>
      <c r="K113" s="31"/>
      <c r="L113" s="30"/>
      <c r="M113" s="112" t="s">
        <v>372</v>
      </c>
      <c r="N113" s="20"/>
      <c r="O113" s="20"/>
      <c r="P113" s="20"/>
      <c r="Q113" s="102"/>
      <c r="R113" s="31"/>
      <c r="S113" s="31"/>
      <c r="T113" s="31"/>
      <c r="U113" s="31"/>
      <c r="V113" s="31"/>
      <c r="W113" s="31"/>
      <c r="X113" s="31"/>
      <c r="Y113" s="31"/>
    </row>
    <row r="114" ht="28.5" customHeight="1">
      <c r="A114" s="55" t="s">
        <v>373</v>
      </c>
      <c r="B114" s="113"/>
      <c r="C114" s="30" t="s">
        <v>374</v>
      </c>
      <c r="D114" s="30" t="s">
        <v>177</v>
      </c>
      <c r="E114" s="30" t="s">
        <v>340</v>
      </c>
      <c r="F114" s="116" t="s">
        <v>374</v>
      </c>
      <c r="G114" s="114" t="s">
        <v>375</v>
      </c>
      <c r="H114" s="30" t="s">
        <v>376</v>
      </c>
      <c r="I114" s="31"/>
      <c r="J114" s="31"/>
      <c r="K114" s="31"/>
      <c r="L114" s="31"/>
      <c r="M114" s="112" t="s">
        <v>377</v>
      </c>
      <c r="N114" s="20"/>
      <c r="O114" s="20"/>
      <c r="P114" s="20"/>
      <c r="Q114" s="102"/>
      <c r="R114" s="31"/>
      <c r="S114" s="31"/>
      <c r="T114" s="31"/>
      <c r="U114" s="31"/>
      <c r="V114" s="31"/>
      <c r="W114" s="31"/>
      <c r="X114" s="31"/>
      <c r="Y114" s="31"/>
    </row>
    <row r="115" ht="28.5" customHeight="1">
      <c r="A115" s="55" t="s">
        <v>378</v>
      </c>
      <c r="B115" s="113"/>
      <c r="C115" s="30" t="s">
        <v>379</v>
      </c>
      <c r="D115" s="115" t="s">
        <v>218</v>
      </c>
      <c r="E115" s="30" t="s">
        <v>340</v>
      </c>
      <c r="F115" s="116" t="s">
        <v>379</v>
      </c>
      <c r="G115" s="114" t="s">
        <v>380</v>
      </c>
      <c r="H115" s="30" t="s">
        <v>342</v>
      </c>
      <c r="I115" s="31"/>
      <c r="J115" s="31"/>
      <c r="K115" s="31"/>
      <c r="L115" s="31"/>
      <c r="M115" s="112" t="s">
        <v>381</v>
      </c>
      <c r="N115" s="20"/>
      <c r="O115" s="20"/>
      <c r="P115" s="20"/>
      <c r="Q115" s="102"/>
      <c r="R115" s="31"/>
      <c r="S115" s="31"/>
      <c r="T115" s="31"/>
      <c r="U115" s="31"/>
      <c r="V115" s="31"/>
      <c r="W115" s="31"/>
      <c r="X115" s="31"/>
      <c r="Y115" s="31"/>
    </row>
    <row r="116" ht="28.5" customHeight="1">
      <c r="A116" s="55" t="s">
        <v>382</v>
      </c>
      <c r="B116" s="113"/>
      <c r="C116" s="30" t="s">
        <v>383</v>
      </c>
      <c r="D116" s="30" t="s">
        <v>64</v>
      </c>
      <c r="E116" s="30" t="s">
        <v>355</v>
      </c>
      <c r="F116" s="116" t="s">
        <v>383</v>
      </c>
      <c r="G116" s="31"/>
      <c r="H116" s="30" t="s">
        <v>342</v>
      </c>
      <c r="I116" s="30" t="s">
        <v>384</v>
      </c>
      <c r="J116" s="31"/>
      <c r="K116" s="31"/>
      <c r="L116" s="31"/>
      <c r="M116" s="101"/>
      <c r="N116" s="20"/>
      <c r="O116" s="20"/>
      <c r="P116" s="20"/>
      <c r="Q116" s="102"/>
      <c r="R116" s="31"/>
      <c r="S116" s="31"/>
      <c r="T116" s="31"/>
      <c r="U116" s="31"/>
      <c r="V116" s="31"/>
      <c r="W116" s="31"/>
      <c r="X116" s="31"/>
      <c r="Y116" s="31"/>
    </row>
    <row r="117" ht="28.5" customHeight="1">
      <c r="A117" s="55" t="s">
        <v>385</v>
      </c>
      <c r="B117" s="20"/>
      <c r="C117" s="30" t="s">
        <v>105</v>
      </c>
      <c r="D117" s="30" t="s">
        <v>223</v>
      </c>
      <c r="E117" s="30" t="s">
        <v>340</v>
      </c>
      <c r="F117" s="114" t="s">
        <v>386</v>
      </c>
      <c r="G117" s="114" t="s">
        <v>387</v>
      </c>
      <c r="H117" s="30" t="s">
        <v>342</v>
      </c>
      <c r="I117" s="30" t="s">
        <v>388</v>
      </c>
      <c r="J117" s="31"/>
      <c r="K117" s="117" t="s">
        <v>34</v>
      </c>
      <c r="L117" s="31"/>
      <c r="M117" s="112" t="s">
        <v>389</v>
      </c>
      <c r="N117" s="20"/>
      <c r="O117" s="20"/>
      <c r="P117" s="20"/>
      <c r="Q117" s="102"/>
      <c r="R117" s="31"/>
      <c r="S117" s="31"/>
      <c r="T117" s="31"/>
      <c r="U117" s="31"/>
      <c r="V117" s="31"/>
      <c r="W117" s="31"/>
      <c r="X117" s="31"/>
      <c r="Y117" s="31"/>
    </row>
    <row r="118" ht="28.5" customHeight="1">
      <c r="A118" s="55" t="s">
        <v>390</v>
      </c>
      <c r="B118" s="113"/>
      <c r="C118" s="30" t="s">
        <v>391</v>
      </c>
      <c r="D118" s="30" t="s">
        <v>71</v>
      </c>
      <c r="E118" s="30" t="s">
        <v>366</v>
      </c>
      <c r="F118" s="103" t="s">
        <v>391</v>
      </c>
      <c r="G118" s="31"/>
      <c r="H118" s="30" t="s">
        <v>342</v>
      </c>
      <c r="I118" s="31"/>
      <c r="J118" s="31"/>
      <c r="K118" s="31"/>
      <c r="L118" s="31"/>
      <c r="M118" s="112" t="s">
        <v>362</v>
      </c>
      <c r="N118" s="20"/>
      <c r="O118" s="20"/>
      <c r="P118" s="20"/>
      <c r="Q118" s="102"/>
      <c r="R118" s="31"/>
      <c r="S118" s="31"/>
      <c r="T118" s="31"/>
      <c r="U118" s="31"/>
      <c r="V118" s="31"/>
      <c r="W118" s="31"/>
      <c r="X118" s="31"/>
      <c r="Y118" s="31"/>
    </row>
    <row r="119" ht="28.5" customHeight="1">
      <c r="A119" s="55" t="s">
        <v>392</v>
      </c>
      <c r="B119" s="113"/>
      <c r="C119" s="30" t="s">
        <v>393</v>
      </c>
      <c r="D119" s="30" t="s">
        <v>394</v>
      </c>
      <c r="E119" s="30" t="s">
        <v>349</v>
      </c>
      <c r="F119" s="116" t="s">
        <v>395</v>
      </c>
      <c r="G119" s="114" t="s">
        <v>396</v>
      </c>
      <c r="H119" s="30" t="s">
        <v>342</v>
      </c>
      <c r="I119" s="30" t="s">
        <v>34</v>
      </c>
      <c r="J119" s="31"/>
      <c r="K119" s="31"/>
      <c r="L119" s="30"/>
      <c r="M119" s="112" t="s">
        <v>397</v>
      </c>
      <c r="N119" s="20"/>
      <c r="O119" s="20"/>
      <c r="P119" s="20"/>
      <c r="Q119" s="102"/>
      <c r="R119" s="31"/>
      <c r="S119" s="31"/>
      <c r="T119" s="31"/>
      <c r="U119" s="31"/>
      <c r="V119" s="31"/>
      <c r="W119" s="31"/>
      <c r="X119" s="31"/>
      <c r="Y119" s="31"/>
    </row>
    <row r="120" ht="28.5" customHeight="1">
      <c r="A120" s="55" t="s">
        <v>398</v>
      </c>
      <c r="B120" s="113"/>
      <c r="C120" s="30" t="s">
        <v>399</v>
      </c>
      <c r="D120" s="30" t="s">
        <v>400</v>
      </c>
      <c r="E120" s="30" t="s">
        <v>366</v>
      </c>
      <c r="F120" s="103" t="s">
        <v>399</v>
      </c>
      <c r="G120" s="114" t="s">
        <v>401</v>
      </c>
      <c r="H120" s="30" t="s">
        <v>342</v>
      </c>
      <c r="I120" s="30"/>
      <c r="J120" s="31"/>
      <c r="K120" s="31"/>
      <c r="L120" s="30"/>
      <c r="M120" s="112" t="s">
        <v>402</v>
      </c>
      <c r="N120" s="20"/>
      <c r="O120" s="20"/>
      <c r="P120" s="20"/>
      <c r="Q120" s="102"/>
      <c r="R120" s="31"/>
      <c r="S120" s="31"/>
      <c r="T120" s="31"/>
      <c r="U120" s="31"/>
      <c r="V120" s="31"/>
      <c r="W120" s="31"/>
      <c r="X120" s="31"/>
      <c r="Y120" s="31"/>
    </row>
    <row r="121" ht="28.5" customHeight="1">
      <c r="A121" s="55" t="s">
        <v>403</v>
      </c>
      <c r="B121" s="20"/>
      <c r="C121" s="30" t="s">
        <v>349</v>
      </c>
      <c r="D121" s="30" t="s">
        <v>133</v>
      </c>
      <c r="E121" s="30" t="s">
        <v>340</v>
      </c>
      <c r="F121" s="103" t="s">
        <v>349</v>
      </c>
      <c r="G121" s="31"/>
      <c r="H121" s="30" t="s">
        <v>342</v>
      </c>
      <c r="I121" s="31"/>
      <c r="J121" s="31"/>
      <c r="K121" s="31"/>
      <c r="L121" s="31"/>
      <c r="M121" s="112" t="s">
        <v>381</v>
      </c>
      <c r="N121" s="20"/>
      <c r="O121" s="20"/>
      <c r="P121" s="20"/>
      <c r="Q121" s="102"/>
      <c r="R121" s="31"/>
      <c r="S121" s="31"/>
      <c r="T121" s="31"/>
      <c r="U121" s="31"/>
      <c r="V121" s="31"/>
      <c r="W121" s="31"/>
      <c r="X121" s="31"/>
      <c r="Y121" s="31"/>
    </row>
    <row r="122" ht="28.5" customHeight="1">
      <c r="A122" s="55" t="s">
        <v>404</v>
      </c>
      <c r="B122" s="20"/>
      <c r="C122" s="30" t="s">
        <v>405</v>
      </c>
      <c r="D122" s="30" t="s">
        <v>406</v>
      </c>
      <c r="E122" s="30" t="s">
        <v>349</v>
      </c>
      <c r="F122" s="103" t="s">
        <v>404</v>
      </c>
      <c r="G122" s="31"/>
      <c r="H122" s="30" t="s">
        <v>342</v>
      </c>
      <c r="I122" s="30" t="s">
        <v>407</v>
      </c>
      <c r="J122" s="31"/>
      <c r="K122" s="31"/>
      <c r="L122" s="31"/>
      <c r="M122" s="112" t="s">
        <v>408</v>
      </c>
      <c r="N122" s="20"/>
      <c r="O122" s="20"/>
      <c r="P122" s="20"/>
      <c r="Q122" s="102"/>
      <c r="R122" s="31"/>
      <c r="S122" s="31"/>
      <c r="T122" s="31"/>
      <c r="U122" s="31"/>
      <c r="V122" s="31"/>
      <c r="W122" s="31"/>
      <c r="X122" s="31"/>
      <c r="Y122" s="31"/>
    </row>
    <row r="123" ht="28.5" customHeight="1">
      <c r="A123" s="55" t="s">
        <v>409</v>
      </c>
      <c r="B123" s="20"/>
      <c r="C123" s="30" t="s">
        <v>410</v>
      </c>
      <c r="D123" s="30" t="s">
        <v>80</v>
      </c>
      <c r="E123" s="30" t="s">
        <v>340</v>
      </c>
      <c r="F123" s="103" t="s">
        <v>411</v>
      </c>
      <c r="G123" s="31"/>
      <c r="H123" s="30" t="s">
        <v>342</v>
      </c>
      <c r="I123" s="31"/>
      <c r="J123" s="31"/>
      <c r="K123" s="31"/>
      <c r="L123" s="31"/>
      <c r="M123" s="112" t="s">
        <v>412</v>
      </c>
      <c r="N123" s="20"/>
      <c r="O123" s="20"/>
      <c r="P123" s="20"/>
      <c r="Q123" s="102"/>
      <c r="R123" s="31"/>
      <c r="S123" s="31"/>
      <c r="T123" s="31"/>
      <c r="U123" s="31"/>
      <c r="V123" s="31"/>
      <c r="W123" s="31"/>
      <c r="X123" s="31"/>
      <c r="Y123" s="31"/>
    </row>
    <row r="124" ht="28.5" customHeight="1">
      <c r="A124" s="55"/>
      <c r="B124" s="20"/>
      <c r="C124" s="30" t="s">
        <v>413</v>
      </c>
      <c r="D124" s="30" t="s">
        <v>80</v>
      </c>
      <c r="E124" s="30" t="s">
        <v>355</v>
      </c>
      <c r="F124" s="103" t="s">
        <v>414</v>
      </c>
      <c r="G124" s="31"/>
      <c r="H124" s="30" t="s">
        <v>342</v>
      </c>
      <c r="I124" s="31"/>
      <c r="J124" s="31"/>
      <c r="K124" s="31"/>
      <c r="L124" s="31"/>
      <c r="M124" s="112" t="s">
        <v>415</v>
      </c>
      <c r="N124" s="20"/>
      <c r="O124" s="20"/>
      <c r="P124" s="20"/>
      <c r="Q124" s="102"/>
      <c r="R124" s="31"/>
      <c r="S124" s="31"/>
      <c r="T124" s="31"/>
      <c r="U124" s="31"/>
      <c r="V124" s="31"/>
      <c r="W124" s="31"/>
      <c r="X124" s="31"/>
      <c r="Y124" s="31"/>
    </row>
    <row r="125" ht="28.5" customHeight="1">
      <c r="A125" s="55" t="s">
        <v>416</v>
      </c>
      <c r="B125" s="113"/>
      <c r="C125" s="30" t="s">
        <v>417</v>
      </c>
      <c r="D125" s="30" t="s">
        <v>418</v>
      </c>
      <c r="E125" s="30" t="s">
        <v>340</v>
      </c>
      <c r="F125" s="116" t="s">
        <v>419</v>
      </c>
      <c r="G125" s="114" t="s">
        <v>420</v>
      </c>
      <c r="H125" s="30" t="s">
        <v>342</v>
      </c>
      <c r="I125" s="30" t="s">
        <v>421</v>
      </c>
      <c r="J125" s="30" t="s">
        <v>422</v>
      </c>
      <c r="K125" s="30" t="s">
        <v>423</v>
      </c>
      <c r="L125" s="30" t="s">
        <v>421</v>
      </c>
      <c r="M125" s="112" t="s">
        <v>424</v>
      </c>
      <c r="N125" s="20"/>
      <c r="O125" s="20"/>
      <c r="P125" s="20"/>
      <c r="Q125" s="102"/>
      <c r="R125" s="31"/>
      <c r="S125" s="31"/>
      <c r="T125" s="31"/>
      <c r="U125" s="31"/>
      <c r="V125" s="31"/>
      <c r="W125" s="31"/>
      <c r="X125" s="31"/>
      <c r="Y125" s="31"/>
    </row>
    <row r="126" ht="28.5" customHeight="1">
      <c r="A126" s="118" t="s">
        <v>425</v>
      </c>
      <c r="B126" s="119"/>
      <c r="C126" s="120" t="s">
        <v>426</v>
      </c>
      <c r="D126" s="121" t="s">
        <v>427</v>
      </c>
      <c r="E126" s="120" t="s">
        <v>355</v>
      </c>
      <c r="F126" s="122" t="s">
        <v>426</v>
      </c>
      <c r="G126" s="120"/>
      <c r="H126" s="120" t="s">
        <v>342</v>
      </c>
      <c r="I126" s="121" t="s">
        <v>428</v>
      </c>
      <c r="J126" s="120"/>
      <c r="K126" s="120"/>
      <c r="L126" s="120"/>
      <c r="M126" s="123" t="s">
        <v>429</v>
      </c>
      <c r="N126" s="119"/>
      <c r="O126" s="119"/>
      <c r="P126" s="119"/>
      <c r="Q126" s="124"/>
      <c r="R126" s="120"/>
      <c r="S126" s="120"/>
      <c r="T126" s="120"/>
      <c r="U126" s="120"/>
      <c r="V126" s="120"/>
      <c r="W126" s="120"/>
      <c r="X126" s="120"/>
      <c r="Y126" s="120"/>
    </row>
    <row r="127" ht="28.5" customHeight="1">
      <c r="A127" s="55" t="s">
        <v>430</v>
      </c>
      <c r="B127" s="113"/>
      <c r="C127" s="30" t="s">
        <v>431</v>
      </c>
      <c r="D127" s="30" t="s">
        <v>432</v>
      </c>
      <c r="E127" s="30" t="s">
        <v>340</v>
      </c>
      <c r="F127" s="103" t="s">
        <v>433</v>
      </c>
      <c r="G127" s="31"/>
      <c r="H127" s="30" t="s">
        <v>342</v>
      </c>
      <c r="I127" s="30" t="s">
        <v>434</v>
      </c>
      <c r="J127" s="31"/>
      <c r="K127" s="31"/>
      <c r="L127" s="31"/>
      <c r="M127" s="112" t="s">
        <v>435</v>
      </c>
      <c r="N127" s="113"/>
      <c r="O127" s="20"/>
      <c r="P127" s="20"/>
      <c r="Q127" s="102"/>
      <c r="R127" s="31"/>
      <c r="S127" s="31"/>
      <c r="T127" s="31"/>
      <c r="U127" s="31"/>
      <c r="V127" s="31"/>
      <c r="W127" s="31"/>
      <c r="X127" s="31"/>
      <c r="Y127" s="31"/>
    </row>
    <row r="128" ht="28.5" customHeight="1">
      <c r="A128" s="55" t="s">
        <v>436</v>
      </c>
      <c r="B128" s="20"/>
      <c r="C128" s="30" t="s">
        <v>437</v>
      </c>
      <c r="D128" s="30" t="s">
        <v>438</v>
      </c>
      <c r="E128" s="30" t="s">
        <v>366</v>
      </c>
      <c r="F128" s="103" t="s">
        <v>437</v>
      </c>
      <c r="G128" s="31"/>
      <c r="H128" s="30" t="s">
        <v>342</v>
      </c>
      <c r="I128" s="30" t="s">
        <v>439</v>
      </c>
      <c r="J128" s="31"/>
      <c r="K128" s="31"/>
      <c r="L128" s="30" t="s">
        <v>440</v>
      </c>
      <c r="M128" s="112" t="s">
        <v>441</v>
      </c>
      <c r="N128" s="113"/>
      <c r="O128" s="113"/>
      <c r="P128" s="20"/>
      <c r="Q128" s="102"/>
      <c r="R128" s="31"/>
      <c r="S128" s="31"/>
      <c r="T128" s="31"/>
      <c r="U128" s="31"/>
      <c r="V128" s="31"/>
      <c r="W128" s="31"/>
      <c r="X128" s="31"/>
      <c r="Y128" s="31"/>
    </row>
    <row r="129" ht="28.5" customHeight="1">
      <c r="A129" s="118" t="s">
        <v>442</v>
      </c>
      <c r="B129" s="125"/>
      <c r="C129" s="126" t="s">
        <v>443</v>
      </c>
      <c r="D129" s="126" t="s">
        <v>322</v>
      </c>
      <c r="E129" s="126" t="s">
        <v>366</v>
      </c>
      <c r="F129" s="127" t="s">
        <v>443</v>
      </c>
      <c r="G129" s="128" t="s">
        <v>444</v>
      </c>
      <c r="H129" s="121" t="s">
        <v>445</v>
      </c>
      <c r="I129" s="121" t="s">
        <v>439</v>
      </c>
      <c r="J129" s="120"/>
      <c r="K129" s="120"/>
      <c r="L129" s="126"/>
      <c r="M129" s="123" t="s">
        <v>446</v>
      </c>
      <c r="N129" s="129"/>
      <c r="O129" s="129"/>
      <c r="P129" s="119"/>
      <c r="Q129" s="124"/>
      <c r="R129" s="120"/>
      <c r="S129" s="120"/>
      <c r="T129" s="120"/>
      <c r="U129" s="120"/>
      <c r="V129" s="120"/>
      <c r="W129" s="120"/>
      <c r="X129" s="120"/>
      <c r="Y129" s="120"/>
    </row>
    <row r="130" ht="28.5" customHeight="1">
      <c r="A130" s="55" t="s">
        <v>266</v>
      </c>
      <c r="B130" s="113"/>
      <c r="C130" s="30" t="s">
        <v>447</v>
      </c>
      <c r="D130" s="30" t="s">
        <v>54</v>
      </c>
      <c r="E130" s="30" t="s">
        <v>366</v>
      </c>
      <c r="F130" s="116" t="s">
        <v>447</v>
      </c>
      <c r="G130" s="114" t="s">
        <v>448</v>
      </c>
      <c r="H130" s="30" t="s">
        <v>342</v>
      </c>
      <c r="I130" s="30" t="s">
        <v>441</v>
      </c>
      <c r="J130" s="31"/>
      <c r="K130" s="31"/>
      <c r="L130" s="31"/>
      <c r="M130" s="112" t="s">
        <v>449</v>
      </c>
      <c r="N130" s="20"/>
      <c r="O130" s="20"/>
      <c r="P130" s="20"/>
      <c r="Q130" s="102"/>
      <c r="R130" s="31"/>
      <c r="S130" s="31"/>
      <c r="T130" s="31"/>
      <c r="U130" s="31"/>
      <c r="V130" s="31"/>
      <c r="W130" s="31"/>
      <c r="X130" s="31"/>
      <c r="Y130" s="31"/>
    </row>
    <row r="131" ht="28.5" customHeight="1">
      <c r="A131" s="55" t="s">
        <v>450</v>
      </c>
      <c r="B131" s="113">
        <v>44.0</v>
      </c>
      <c r="C131" s="30" t="s">
        <v>451</v>
      </c>
      <c r="D131" s="30" t="s">
        <v>452</v>
      </c>
      <c r="E131" s="30" t="s">
        <v>366</v>
      </c>
      <c r="F131" s="103" t="s">
        <v>453</v>
      </c>
      <c r="G131" s="31"/>
      <c r="H131" s="30" t="s">
        <v>342</v>
      </c>
      <c r="I131" s="30" t="s">
        <v>454</v>
      </c>
      <c r="J131" s="31"/>
      <c r="K131" s="31"/>
      <c r="L131" s="31"/>
      <c r="M131" s="112" t="s">
        <v>454</v>
      </c>
      <c r="N131" s="113"/>
      <c r="O131" s="113"/>
      <c r="P131" s="20"/>
      <c r="Q131" s="102"/>
      <c r="R131" s="31"/>
      <c r="S131" s="31"/>
      <c r="T131" s="31"/>
      <c r="U131" s="31"/>
      <c r="V131" s="31"/>
      <c r="W131" s="31"/>
      <c r="X131" s="31"/>
      <c r="Y131" s="31"/>
    </row>
    <row r="132" ht="28.5" customHeight="1">
      <c r="A132" s="55" t="s">
        <v>455</v>
      </c>
      <c r="B132" s="113">
        <v>55.0</v>
      </c>
      <c r="C132" s="30" t="s">
        <v>456</v>
      </c>
      <c r="D132" s="30" t="s">
        <v>120</v>
      </c>
      <c r="E132" s="30" t="s">
        <v>340</v>
      </c>
      <c r="F132" s="103" t="s">
        <v>455</v>
      </c>
      <c r="G132" s="31"/>
      <c r="H132" s="30" t="s">
        <v>342</v>
      </c>
      <c r="I132" s="30" t="s">
        <v>457</v>
      </c>
      <c r="J132" s="31"/>
      <c r="K132" s="31"/>
      <c r="L132" s="31"/>
      <c r="M132" s="112" t="s">
        <v>457</v>
      </c>
      <c r="N132" s="113"/>
      <c r="O132" s="113"/>
      <c r="P132" s="20"/>
      <c r="Q132" s="102"/>
      <c r="R132" s="31"/>
      <c r="S132" s="31"/>
      <c r="T132" s="31"/>
      <c r="U132" s="31"/>
      <c r="V132" s="31"/>
      <c r="W132" s="31"/>
      <c r="X132" s="31"/>
      <c r="Y132" s="31"/>
    </row>
    <row r="133" ht="28.5" customHeight="1">
      <c r="A133" s="130"/>
      <c r="B133" s="113">
        <v>52.0</v>
      </c>
      <c r="C133" s="30" t="s">
        <v>458</v>
      </c>
      <c r="D133" s="30" t="s">
        <v>459</v>
      </c>
      <c r="E133" s="30" t="s">
        <v>355</v>
      </c>
      <c r="F133" s="103" t="s">
        <v>460</v>
      </c>
      <c r="G133" s="31"/>
      <c r="H133" s="30" t="s">
        <v>445</v>
      </c>
      <c r="I133" s="30" t="s">
        <v>461</v>
      </c>
      <c r="J133" s="31"/>
      <c r="K133" s="31"/>
      <c r="L133" s="31"/>
      <c r="M133" s="112" t="s">
        <v>462</v>
      </c>
      <c r="N133" s="20"/>
      <c r="O133" s="20"/>
      <c r="P133" s="20"/>
      <c r="Q133" s="102"/>
      <c r="R133" s="31"/>
      <c r="S133" s="31"/>
      <c r="T133" s="31"/>
      <c r="U133" s="31"/>
      <c r="V133" s="31"/>
      <c r="W133" s="31"/>
      <c r="X133" s="31"/>
      <c r="Y133" s="31"/>
    </row>
    <row r="134" ht="28.5" customHeight="1">
      <c r="A134" s="55" t="s">
        <v>463</v>
      </c>
      <c r="B134" s="113">
        <v>61.0</v>
      </c>
      <c r="C134" s="30" t="s">
        <v>464</v>
      </c>
      <c r="D134" s="30" t="s">
        <v>465</v>
      </c>
      <c r="E134" s="30" t="s">
        <v>355</v>
      </c>
      <c r="F134" s="103" t="s">
        <v>466</v>
      </c>
      <c r="G134" s="31"/>
      <c r="H134" s="30" t="s">
        <v>342</v>
      </c>
      <c r="I134" s="31"/>
      <c r="J134" s="31"/>
      <c r="K134" s="31"/>
      <c r="L134" s="31"/>
      <c r="M134" s="112" t="s">
        <v>467</v>
      </c>
      <c r="N134" s="20"/>
      <c r="O134" s="20"/>
      <c r="P134" s="20"/>
      <c r="Q134" s="102"/>
      <c r="R134" s="31"/>
      <c r="S134" s="31"/>
      <c r="T134" s="31"/>
      <c r="U134" s="31"/>
      <c r="V134" s="31"/>
      <c r="W134" s="31"/>
      <c r="X134" s="31"/>
      <c r="Y134" s="31"/>
    </row>
    <row r="135" ht="28.5" customHeight="1">
      <c r="A135" s="55" t="s">
        <v>468</v>
      </c>
      <c r="B135" s="20"/>
      <c r="C135" s="30" t="s">
        <v>63</v>
      </c>
      <c r="D135" s="30" t="s">
        <v>64</v>
      </c>
      <c r="E135" s="30" t="s">
        <v>355</v>
      </c>
      <c r="F135" s="31"/>
      <c r="G135" s="31"/>
      <c r="H135" s="30" t="s">
        <v>342</v>
      </c>
      <c r="I135" s="31"/>
      <c r="J135" s="31"/>
      <c r="K135" s="31"/>
      <c r="L135" s="31"/>
      <c r="M135" s="101"/>
      <c r="N135" s="20"/>
      <c r="O135" s="20"/>
      <c r="P135" s="20"/>
      <c r="Q135" s="102"/>
      <c r="R135" s="31"/>
      <c r="S135" s="31"/>
      <c r="T135" s="31"/>
      <c r="U135" s="31"/>
      <c r="V135" s="31"/>
      <c r="W135" s="31"/>
      <c r="X135" s="31"/>
      <c r="Y135" s="31"/>
    </row>
    <row r="136" ht="28.5" customHeight="1">
      <c r="A136" s="131"/>
      <c r="B136" s="119">
        <v>60.0</v>
      </c>
      <c r="C136" s="120" t="s">
        <v>59</v>
      </c>
      <c r="D136" s="120" t="s">
        <v>469</v>
      </c>
      <c r="E136" s="120" t="s">
        <v>349</v>
      </c>
      <c r="F136" s="122" t="s">
        <v>59</v>
      </c>
      <c r="G136" s="120"/>
      <c r="H136" s="120" t="s">
        <v>470</v>
      </c>
      <c r="I136" s="120"/>
      <c r="J136" s="120"/>
      <c r="K136" s="120"/>
      <c r="L136" s="120"/>
      <c r="M136" s="132"/>
      <c r="N136" s="119"/>
      <c r="O136" s="120"/>
      <c r="P136" s="119"/>
      <c r="Q136" s="124"/>
      <c r="R136" s="120"/>
      <c r="S136" s="120"/>
      <c r="T136" s="120"/>
      <c r="U136" s="120"/>
      <c r="V136" s="120"/>
      <c r="W136" s="120"/>
      <c r="X136" s="120"/>
      <c r="Y136" s="120"/>
    </row>
    <row r="137" ht="28.5" customHeight="1">
      <c r="A137" s="55" t="s">
        <v>471</v>
      </c>
      <c r="B137" s="20"/>
      <c r="C137" s="30" t="s">
        <v>472</v>
      </c>
      <c r="D137" s="30" t="s">
        <v>144</v>
      </c>
      <c r="E137" s="30" t="s">
        <v>366</v>
      </c>
      <c r="F137" s="103" t="s">
        <v>472</v>
      </c>
      <c r="G137" s="31"/>
      <c r="H137" s="30" t="s">
        <v>342</v>
      </c>
      <c r="I137" s="31"/>
      <c r="J137" s="31"/>
      <c r="K137" s="31"/>
      <c r="L137" s="31"/>
      <c r="M137" s="112" t="s">
        <v>473</v>
      </c>
      <c r="N137" s="113"/>
      <c r="O137" s="113"/>
      <c r="P137" s="113"/>
      <c r="Q137" s="19"/>
      <c r="R137" s="31"/>
      <c r="S137" s="31"/>
      <c r="T137" s="31"/>
      <c r="U137" s="31"/>
      <c r="V137" s="31"/>
      <c r="W137" s="31"/>
      <c r="X137" s="31"/>
      <c r="Y137" s="31"/>
    </row>
    <row r="138" ht="28.5" customHeight="1">
      <c r="A138" s="55" t="s">
        <v>474</v>
      </c>
      <c r="B138" s="113"/>
      <c r="C138" s="30" t="s">
        <v>474</v>
      </c>
      <c r="D138" s="30" t="s">
        <v>475</v>
      </c>
      <c r="E138" s="30" t="s">
        <v>340</v>
      </c>
      <c r="F138" s="103" t="s">
        <v>474</v>
      </c>
      <c r="G138" s="133"/>
      <c r="H138" s="30" t="s">
        <v>342</v>
      </c>
      <c r="I138" s="31"/>
      <c r="J138" s="31"/>
      <c r="K138" s="31"/>
      <c r="L138" s="31"/>
      <c r="M138" s="112" t="s">
        <v>476</v>
      </c>
      <c r="N138" s="113"/>
      <c r="O138" s="113"/>
      <c r="P138" s="113"/>
      <c r="Q138" s="102"/>
      <c r="R138" s="31"/>
      <c r="S138" s="31"/>
      <c r="T138" s="31"/>
      <c r="U138" s="31"/>
      <c r="V138" s="31"/>
      <c r="W138" s="31"/>
      <c r="X138" s="31"/>
      <c r="Y138" s="31"/>
    </row>
    <row r="139" ht="28.5" customHeight="1">
      <c r="A139" s="55" t="s">
        <v>477</v>
      </c>
      <c r="B139" s="113"/>
      <c r="C139" s="30" t="s">
        <v>146</v>
      </c>
      <c r="D139" s="30" t="s">
        <v>68</v>
      </c>
      <c r="E139" s="30" t="s">
        <v>340</v>
      </c>
      <c r="F139" s="116" t="s">
        <v>478</v>
      </c>
      <c r="G139" s="114" t="s">
        <v>479</v>
      </c>
      <c r="H139" s="30" t="s">
        <v>342</v>
      </c>
      <c r="I139" s="31"/>
      <c r="J139" s="31"/>
      <c r="K139" s="31"/>
      <c r="L139" s="31"/>
      <c r="M139" s="112" t="s">
        <v>480</v>
      </c>
      <c r="N139" s="113"/>
      <c r="O139" s="113"/>
      <c r="P139" s="113"/>
      <c r="Q139" s="19"/>
      <c r="R139" s="31"/>
      <c r="S139" s="31"/>
      <c r="T139" s="31"/>
      <c r="U139" s="31"/>
      <c r="V139" s="31"/>
      <c r="W139" s="31"/>
      <c r="X139" s="31"/>
      <c r="Y139" s="31"/>
    </row>
    <row r="140" ht="28.5" customHeight="1">
      <c r="A140" s="55" t="s">
        <v>481</v>
      </c>
      <c r="B140" s="113">
        <v>79.0</v>
      </c>
      <c r="C140" s="30" t="s">
        <v>481</v>
      </c>
      <c r="D140" s="30" t="s">
        <v>80</v>
      </c>
      <c r="E140" s="30" t="s">
        <v>349</v>
      </c>
      <c r="F140" s="103" t="s">
        <v>481</v>
      </c>
      <c r="G140" s="134"/>
      <c r="H140" s="30" t="s">
        <v>342</v>
      </c>
      <c r="I140" s="30"/>
      <c r="J140" s="30"/>
      <c r="K140" s="30"/>
      <c r="L140" s="30"/>
      <c r="M140" s="112" t="s">
        <v>482</v>
      </c>
      <c r="N140" s="20"/>
      <c r="O140" s="20"/>
      <c r="P140" s="20"/>
      <c r="Q140" s="19"/>
      <c r="R140" s="31"/>
      <c r="S140" s="31"/>
      <c r="T140" s="31"/>
      <c r="U140" s="31"/>
      <c r="V140" s="31"/>
      <c r="W140" s="31"/>
      <c r="X140" s="31"/>
      <c r="Y140" s="31"/>
    </row>
    <row r="141" ht="28.5" customHeight="1">
      <c r="A141" s="55" t="s">
        <v>483</v>
      </c>
      <c r="B141" s="113"/>
      <c r="C141" s="30" t="s">
        <v>483</v>
      </c>
      <c r="D141" s="30" t="s">
        <v>90</v>
      </c>
      <c r="E141" s="30" t="s">
        <v>340</v>
      </c>
      <c r="F141" s="103" t="s">
        <v>483</v>
      </c>
      <c r="G141" s="31"/>
      <c r="H141" s="30" t="s">
        <v>342</v>
      </c>
      <c r="I141" s="31"/>
      <c r="J141" s="31"/>
      <c r="K141" s="31"/>
      <c r="L141" s="30" t="s">
        <v>484</v>
      </c>
      <c r="M141" s="112" t="s">
        <v>485</v>
      </c>
      <c r="N141" s="113"/>
      <c r="O141" s="113"/>
      <c r="P141" s="113"/>
      <c r="Q141" s="19"/>
      <c r="R141" s="31"/>
      <c r="S141" s="31"/>
      <c r="T141" s="31"/>
      <c r="U141" s="31"/>
      <c r="V141" s="31"/>
      <c r="W141" s="31"/>
      <c r="X141" s="31"/>
      <c r="Y141" s="31"/>
    </row>
    <row r="142" ht="28.5" customHeight="1">
      <c r="A142" s="55" t="s">
        <v>486</v>
      </c>
      <c r="B142" s="113"/>
      <c r="C142" s="30" t="s">
        <v>487</v>
      </c>
      <c r="D142" s="30" t="s">
        <v>469</v>
      </c>
      <c r="E142" s="30" t="s">
        <v>340</v>
      </c>
      <c r="F142" s="116" t="s">
        <v>487</v>
      </c>
      <c r="G142" s="135"/>
      <c r="H142" s="30" t="s">
        <v>342</v>
      </c>
      <c r="I142" s="31"/>
      <c r="J142" s="31"/>
      <c r="K142" s="31"/>
      <c r="L142" s="31"/>
      <c r="M142" s="112" t="s">
        <v>488</v>
      </c>
      <c r="N142" s="113"/>
      <c r="O142" s="113"/>
      <c r="P142" s="113"/>
      <c r="Q142" s="19"/>
      <c r="R142" s="31"/>
      <c r="S142" s="31"/>
      <c r="T142" s="31"/>
      <c r="U142" s="31"/>
      <c r="V142" s="31"/>
      <c r="W142" s="31"/>
      <c r="X142" s="31"/>
      <c r="Y142" s="31"/>
    </row>
    <row r="143" ht="28.5" customHeight="1">
      <c r="A143" s="118" t="s">
        <v>489</v>
      </c>
      <c r="B143" s="119"/>
      <c r="C143" s="120" t="s">
        <v>256</v>
      </c>
      <c r="D143" s="120" t="s">
        <v>109</v>
      </c>
      <c r="E143" s="120" t="s">
        <v>366</v>
      </c>
      <c r="F143" s="122" t="s">
        <v>256</v>
      </c>
      <c r="G143" s="122" t="s">
        <v>490</v>
      </c>
      <c r="H143" s="121" t="s">
        <v>342</v>
      </c>
      <c r="I143" s="120"/>
      <c r="J143" s="120"/>
      <c r="K143" s="120"/>
      <c r="L143" s="120"/>
      <c r="M143" s="123" t="s">
        <v>491</v>
      </c>
      <c r="N143" s="120"/>
      <c r="O143" s="120"/>
      <c r="P143" s="120"/>
      <c r="Q143" s="124"/>
      <c r="R143" s="120"/>
      <c r="S143" s="120"/>
      <c r="T143" s="120"/>
      <c r="U143" s="120"/>
      <c r="V143" s="120"/>
      <c r="W143" s="120"/>
      <c r="X143" s="120"/>
      <c r="Y143" s="120"/>
    </row>
    <row r="144" ht="28.5" customHeight="1">
      <c r="A144" s="118" t="s">
        <v>492</v>
      </c>
      <c r="B144" s="125"/>
      <c r="C144" s="126" t="s">
        <v>493</v>
      </c>
      <c r="D144" s="126" t="s">
        <v>469</v>
      </c>
      <c r="E144" s="126" t="s">
        <v>355</v>
      </c>
      <c r="F144" s="122" t="s">
        <v>493</v>
      </c>
      <c r="G144" s="122" t="s">
        <v>494</v>
      </c>
      <c r="H144" s="121" t="s">
        <v>342</v>
      </c>
      <c r="I144" s="120"/>
      <c r="J144" s="120"/>
      <c r="K144" s="120"/>
      <c r="L144" s="126"/>
      <c r="M144" s="123" t="s">
        <v>495</v>
      </c>
      <c r="N144" s="126"/>
      <c r="O144" s="126"/>
      <c r="P144" s="126"/>
      <c r="Q144" s="136"/>
      <c r="R144" s="120"/>
      <c r="S144" s="120"/>
      <c r="T144" s="120"/>
      <c r="U144" s="120"/>
      <c r="V144" s="120"/>
      <c r="W144" s="120"/>
      <c r="X144" s="120"/>
      <c r="Y144" s="120"/>
    </row>
    <row r="145" ht="28.5" customHeight="1">
      <c r="A145" s="118" t="s">
        <v>496</v>
      </c>
      <c r="B145" s="125"/>
      <c r="C145" s="126" t="s">
        <v>497</v>
      </c>
      <c r="D145" s="126" t="s">
        <v>498</v>
      </c>
      <c r="E145" s="126" t="s">
        <v>340</v>
      </c>
      <c r="F145" s="122" t="s">
        <v>497</v>
      </c>
      <c r="G145" s="122" t="s">
        <v>499</v>
      </c>
      <c r="H145" s="121" t="s">
        <v>342</v>
      </c>
      <c r="I145" s="120"/>
      <c r="J145" s="120"/>
      <c r="K145" s="120"/>
      <c r="L145" s="126"/>
      <c r="M145" s="123" t="s">
        <v>500</v>
      </c>
      <c r="N145" s="126"/>
      <c r="O145" s="126"/>
      <c r="P145" s="126"/>
      <c r="Q145" s="136"/>
      <c r="R145" s="120"/>
      <c r="S145" s="120"/>
      <c r="T145" s="120"/>
      <c r="U145" s="120"/>
      <c r="V145" s="120"/>
      <c r="W145" s="120"/>
      <c r="X145" s="120"/>
      <c r="Y145" s="120"/>
    </row>
    <row r="146" ht="28.5" customHeight="1">
      <c r="A146" s="55" t="s">
        <v>501</v>
      </c>
      <c r="B146" s="113"/>
      <c r="C146" s="30" t="s">
        <v>501</v>
      </c>
      <c r="D146" s="30" t="s">
        <v>469</v>
      </c>
      <c r="E146" s="30" t="s">
        <v>340</v>
      </c>
      <c r="F146" s="114" t="s">
        <v>501</v>
      </c>
      <c r="G146" s="135"/>
      <c r="H146" s="30" t="s">
        <v>342</v>
      </c>
      <c r="I146" s="31"/>
      <c r="J146" s="31"/>
      <c r="K146" s="31"/>
      <c r="L146" s="30" t="s">
        <v>440</v>
      </c>
      <c r="M146" s="112" t="s">
        <v>502</v>
      </c>
      <c r="N146" s="113"/>
      <c r="O146" s="113"/>
      <c r="P146" s="113"/>
      <c r="Q146" s="19"/>
      <c r="R146" s="31"/>
      <c r="S146" s="31"/>
      <c r="T146" s="31"/>
      <c r="U146" s="31"/>
      <c r="V146" s="31"/>
      <c r="W146" s="31"/>
      <c r="X146" s="31"/>
      <c r="Y146" s="31"/>
    </row>
    <row r="147" ht="28.5" customHeight="1">
      <c r="A147" s="118" t="s">
        <v>503</v>
      </c>
      <c r="B147" s="119">
        <v>47.0</v>
      </c>
      <c r="C147" s="120" t="s">
        <v>504</v>
      </c>
      <c r="D147" s="120" t="s">
        <v>505</v>
      </c>
      <c r="E147" s="120" t="s">
        <v>506</v>
      </c>
      <c r="F147" s="122" t="s">
        <v>504</v>
      </c>
      <c r="G147" s="120"/>
      <c r="H147" s="121" t="s">
        <v>342</v>
      </c>
      <c r="I147" s="120"/>
      <c r="J147" s="120"/>
      <c r="K147" s="120"/>
      <c r="L147" s="120"/>
      <c r="M147" s="137" t="s">
        <v>507</v>
      </c>
      <c r="N147" s="138"/>
      <c r="O147" s="139"/>
      <c r="P147" s="120"/>
      <c r="Q147" s="124"/>
      <c r="R147" s="120"/>
      <c r="S147" s="120"/>
      <c r="T147" s="120"/>
      <c r="U147" s="120"/>
      <c r="V147" s="120"/>
      <c r="W147" s="120"/>
      <c r="X147" s="120"/>
      <c r="Y147" s="120"/>
    </row>
    <row r="148" ht="28.5" customHeight="1">
      <c r="A148" s="118" t="s">
        <v>508</v>
      </c>
      <c r="B148" s="119"/>
      <c r="C148" s="120" t="s">
        <v>509</v>
      </c>
      <c r="D148" s="120" t="s">
        <v>186</v>
      </c>
      <c r="E148" s="120" t="s">
        <v>355</v>
      </c>
      <c r="F148" s="122" t="s">
        <v>510</v>
      </c>
      <c r="G148" s="120"/>
      <c r="H148" s="121" t="s">
        <v>342</v>
      </c>
      <c r="I148" s="120"/>
      <c r="J148" s="120"/>
      <c r="K148" s="120"/>
      <c r="L148" s="120"/>
      <c r="M148" s="123" t="s">
        <v>511</v>
      </c>
      <c r="N148" s="138"/>
      <c r="O148" s="120"/>
      <c r="P148" s="140"/>
      <c r="Q148" s="124"/>
      <c r="R148" s="120"/>
      <c r="S148" s="120"/>
      <c r="T148" s="120"/>
      <c r="U148" s="120"/>
      <c r="V148" s="120"/>
      <c r="W148" s="120"/>
      <c r="X148" s="120"/>
      <c r="Y148" s="120"/>
    </row>
    <row r="149" ht="28.5" customHeight="1">
      <c r="A149" s="118" t="s">
        <v>512</v>
      </c>
      <c r="B149" s="119">
        <v>57.0</v>
      </c>
      <c r="C149" s="120" t="s">
        <v>437</v>
      </c>
      <c r="D149" s="120" t="s">
        <v>513</v>
      </c>
      <c r="E149" s="120" t="s">
        <v>355</v>
      </c>
      <c r="F149" s="122" t="s">
        <v>437</v>
      </c>
      <c r="G149" s="120"/>
      <c r="H149" s="121" t="s">
        <v>342</v>
      </c>
      <c r="I149" s="120"/>
      <c r="J149" s="120"/>
      <c r="K149" s="120"/>
      <c r="L149" s="120"/>
      <c r="M149" s="123" t="s">
        <v>514</v>
      </c>
      <c r="N149" s="120"/>
      <c r="O149" s="20"/>
      <c r="P149" s="20"/>
      <c r="Q149" s="102"/>
      <c r="R149" s="31"/>
      <c r="S149" s="31"/>
      <c r="T149" s="31"/>
      <c r="U149" s="31"/>
      <c r="V149" s="31"/>
      <c r="W149" s="31"/>
      <c r="X149" s="31"/>
      <c r="Y149" s="31"/>
    </row>
    <row r="150" ht="28.5" customHeight="1">
      <c r="A150" s="118" t="s">
        <v>515</v>
      </c>
      <c r="B150" s="119">
        <v>58.0</v>
      </c>
      <c r="C150" s="120" t="s">
        <v>516</v>
      </c>
      <c r="D150" s="120" t="s">
        <v>197</v>
      </c>
      <c r="E150" s="120" t="s">
        <v>366</v>
      </c>
      <c r="F150" s="122" t="s">
        <v>516</v>
      </c>
      <c r="G150" s="120"/>
      <c r="H150" s="121" t="s">
        <v>342</v>
      </c>
      <c r="I150" s="120"/>
      <c r="J150" s="120"/>
      <c r="K150" s="120"/>
      <c r="L150" s="120"/>
      <c r="M150" s="123" t="s">
        <v>517</v>
      </c>
      <c r="N150" s="138"/>
      <c r="O150" s="120"/>
      <c r="P150" s="140"/>
      <c r="Q150" s="124"/>
      <c r="R150" s="120"/>
      <c r="S150" s="120"/>
      <c r="T150" s="120"/>
      <c r="U150" s="120"/>
      <c r="V150" s="120"/>
      <c r="W150" s="120"/>
      <c r="X150" s="120"/>
      <c r="Y150" s="120"/>
    </row>
    <row r="151" ht="28.5" customHeight="1">
      <c r="A151" s="118" t="s">
        <v>518</v>
      </c>
      <c r="B151" s="119"/>
      <c r="C151" s="120" t="s">
        <v>518</v>
      </c>
      <c r="D151" s="141" t="s">
        <v>519</v>
      </c>
      <c r="E151" s="120" t="s">
        <v>340</v>
      </c>
      <c r="F151" s="122" t="s">
        <v>518</v>
      </c>
      <c r="G151" s="120"/>
      <c r="H151" s="121" t="s">
        <v>445</v>
      </c>
      <c r="I151" s="120"/>
      <c r="J151" s="120"/>
      <c r="K151" s="120"/>
      <c r="L151" s="120"/>
      <c r="M151" s="123" t="s">
        <v>520</v>
      </c>
      <c r="N151" s="138"/>
      <c r="O151" s="120"/>
      <c r="P151" s="140"/>
      <c r="Q151" s="124"/>
      <c r="R151" s="120"/>
      <c r="S151" s="120"/>
      <c r="T151" s="120"/>
      <c r="U151" s="120"/>
      <c r="V151" s="120"/>
      <c r="W151" s="120"/>
      <c r="X151" s="120"/>
      <c r="Y151" s="120"/>
    </row>
    <row r="152" ht="28.5" customHeight="1">
      <c r="A152" s="55" t="s">
        <v>521</v>
      </c>
      <c r="B152" s="20"/>
      <c r="C152" s="30" t="s">
        <v>522</v>
      </c>
      <c r="D152" s="30" t="s">
        <v>523</v>
      </c>
      <c r="E152" s="30" t="s">
        <v>340</v>
      </c>
      <c r="F152" s="103" t="s">
        <v>522</v>
      </c>
      <c r="G152" s="31"/>
      <c r="H152" s="30" t="s">
        <v>445</v>
      </c>
      <c r="I152" s="31"/>
      <c r="J152" s="31"/>
      <c r="K152" s="31"/>
      <c r="L152" s="31"/>
      <c r="M152" s="142" t="s">
        <v>524</v>
      </c>
      <c r="N152" s="143"/>
      <c r="O152" s="144"/>
      <c r="P152" s="145"/>
      <c r="Q152" s="19"/>
      <c r="R152" s="31"/>
      <c r="S152" s="31"/>
      <c r="T152" s="31"/>
      <c r="U152" s="31"/>
      <c r="V152" s="31"/>
      <c r="W152" s="31"/>
      <c r="X152" s="31"/>
      <c r="Y152" s="31"/>
    </row>
    <row r="153" ht="28.5" customHeight="1">
      <c r="A153" s="55" t="s">
        <v>525</v>
      </c>
      <c r="B153" s="20"/>
      <c r="C153" s="30" t="s">
        <v>526</v>
      </c>
      <c r="D153" s="30" t="s">
        <v>527</v>
      </c>
      <c r="E153" s="30" t="s">
        <v>355</v>
      </c>
      <c r="F153" s="103" t="s">
        <v>526</v>
      </c>
      <c r="G153" s="31"/>
      <c r="H153" s="30"/>
      <c r="I153" s="31"/>
      <c r="J153" s="31"/>
      <c r="K153" s="31"/>
      <c r="L153" s="31"/>
      <c r="M153" s="146"/>
      <c r="N153" s="143"/>
      <c r="O153" s="147"/>
      <c r="P153" s="148"/>
      <c r="Q153" s="19"/>
      <c r="R153" s="31"/>
      <c r="S153" s="31"/>
      <c r="T153" s="31"/>
      <c r="U153" s="31"/>
      <c r="V153" s="31"/>
      <c r="W153" s="31"/>
      <c r="X153" s="31"/>
      <c r="Y153" s="31"/>
    </row>
    <row r="154" ht="28.5" customHeight="1">
      <c r="A154" s="55" t="s">
        <v>528</v>
      </c>
      <c r="B154" s="113"/>
      <c r="C154" s="30" t="s">
        <v>529</v>
      </c>
      <c r="D154" s="30" t="s">
        <v>137</v>
      </c>
      <c r="E154" s="30" t="s">
        <v>355</v>
      </c>
      <c r="F154" s="116" t="s">
        <v>529</v>
      </c>
      <c r="G154" s="149" t="s">
        <v>530</v>
      </c>
      <c r="H154" s="30" t="s">
        <v>342</v>
      </c>
      <c r="I154" s="31"/>
      <c r="J154" s="31"/>
      <c r="K154" s="31"/>
      <c r="L154" s="31"/>
      <c r="M154" s="112" t="s">
        <v>531</v>
      </c>
      <c r="N154" s="143"/>
      <c r="O154" s="144"/>
      <c r="P154" s="145"/>
      <c r="Q154" s="19"/>
      <c r="R154" s="31"/>
      <c r="S154" s="31"/>
      <c r="T154" s="31"/>
      <c r="U154" s="31"/>
      <c r="V154" s="31"/>
      <c r="W154" s="31"/>
      <c r="X154" s="31"/>
      <c r="Y154" s="31"/>
    </row>
    <row r="155" ht="28.5" customHeight="1">
      <c r="A155" s="150" t="s">
        <v>532</v>
      </c>
      <c r="B155" s="151"/>
      <c r="C155" s="152" t="s">
        <v>533</v>
      </c>
      <c r="D155" s="152" t="s">
        <v>186</v>
      </c>
      <c r="E155" s="152" t="s">
        <v>355</v>
      </c>
      <c r="F155" s="153" t="s">
        <v>533</v>
      </c>
      <c r="G155" s="87"/>
      <c r="H155" s="154" t="s">
        <v>342</v>
      </c>
      <c r="I155" s="155"/>
      <c r="J155" s="155"/>
      <c r="K155" s="155"/>
      <c r="L155" s="156"/>
      <c r="M155" s="157"/>
      <c r="N155" s="158"/>
      <c r="O155" s="159"/>
      <c r="P155" s="158"/>
      <c r="Q155" s="160"/>
      <c r="R155" s="87"/>
      <c r="S155" s="87"/>
      <c r="T155" s="87"/>
      <c r="U155" s="87"/>
      <c r="V155" s="87"/>
      <c r="W155" s="87"/>
      <c r="X155" s="87"/>
      <c r="Y155" s="87"/>
    </row>
    <row r="156" ht="28.5" customHeight="1">
      <c r="A156" s="55" t="s">
        <v>534</v>
      </c>
      <c r="B156" s="113"/>
      <c r="C156" s="30" t="s">
        <v>535</v>
      </c>
      <c r="D156" s="30" t="s">
        <v>536</v>
      </c>
      <c r="E156" s="30" t="s">
        <v>340</v>
      </c>
      <c r="F156" s="103" t="s">
        <v>535</v>
      </c>
      <c r="G156" s="31"/>
      <c r="H156" s="30" t="s">
        <v>342</v>
      </c>
      <c r="I156" s="31"/>
      <c r="J156" s="31"/>
      <c r="K156" s="31"/>
      <c r="L156" s="31"/>
      <c r="M156" s="161" t="s">
        <v>537</v>
      </c>
      <c r="N156" s="143"/>
      <c r="O156" s="144"/>
      <c r="P156" s="145"/>
      <c r="Q156" s="19"/>
      <c r="R156" s="31"/>
      <c r="S156" s="31"/>
      <c r="T156" s="31"/>
      <c r="U156" s="31"/>
      <c r="V156" s="31"/>
      <c r="W156" s="31"/>
      <c r="X156" s="31"/>
      <c r="Y156" s="31"/>
    </row>
    <row r="157" ht="28.5" customHeight="1">
      <c r="A157" s="162" t="s">
        <v>538</v>
      </c>
      <c r="B157" s="151"/>
      <c r="C157" s="152" t="s">
        <v>538</v>
      </c>
      <c r="D157" s="152" t="s">
        <v>60</v>
      </c>
      <c r="E157" s="152" t="s">
        <v>366</v>
      </c>
      <c r="F157" s="153" t="s">
        <v>257</v>
      </c>
      <c r="G157" s="153" t="s">
        <v>539</v>
      </c>
      <c r="H157" s="154" t="s">
        <v>342</v>
      </c>
      <c r="I157" s="87"/>
      <c r="J157" s="87"/>
      <c r="K157" s="87"/>
      <c r="L157" s="87"/>
      <c r="M157" s="161" t="s">
        <v>540</v>
      </c>
      <c r="N157" s="87"/>
      <c r="O157" s="87"/>
      <c r="P157" s="87"/>
      <c r="Q157" s="160"/>
      <c r="R157" s="87"/>
      <c r="S157" s="87"/>
      <c r="T157" s="87"/>
      <c r="U157" s="87"/>
      <c r="V157" s="87"/>
      <c r="W157" s="87"/>
      <c r="X157" s="87"/>
      <c r="Y157" s="87"/>
    </row>
    <row r="158" ht="28.5" customHeight="1">
      <c r="A158" s="150" t="s">
        <v>541</v>
      </c>
      <c r="B158" s="151"/>
      <c r="C158" s="152" t="s">
        <v>542</v>
      </c>
      <c r="D158" s="152" t="s">
        <v>68</v>
      </c>
      <c r="E158" s="152" t="s">
        <v>366</v>
      </c>
      <c r="F158" s="163" t="s">
        <v>542</v>
      </c>
      <c r="G158" s="87"/>
      <c r="H158" s="154" t="s">
        <v>342</v>
      </c>
      <c r="I158" s="87"/>
      <c r="J158" s="87"/>
      <c r="K158" s="87"/>
      <c r="L158" s="87"/>
      <c r="M158" s="164" t="s">
        <v>543</v>
      </c>
      <c r="N158" s="165"/>
      <c r="O158" s="159"/>
      <c r="P158" s="158"/>
      <c r="Q158" s="160"/>
      <c r="R158" s="87"/>
      <c r="S158" s="87"/>
      <c r="T158" s="87"/>
      <c r="U158" s="87"/>
      <c r="V158" s="87"/>
      <c r="W158" s="87"/>
      <c r="X158" s="87"/>
      <c r="Y158" s="87"/>
    </row>
    <row r="159" ht="28.5" customHeight="1">
      <c r="A159" s="162" t="s">
        <v>544</v>
      </c>
      <c r="B159" s="166">
        <v>98.0</v>
      </c>
      <c r="C159" s="107" t="s">
        <v>545</v>
      </c>
      <c r="D159" s="107" t="s">
        <v>80</v>
      </c>
      <c r="E159" s="107" t="s">
        <v>340</v>
      </c>
      <c r="F159" s="108" t="s">
        <v>544</v>
      </c>
      <c r="G159" s="69"/>
      <c r="H159" s="107" t="s">
        <v>342</v>
      </c>
      <c r="I159" s="69"/>
      <c r="J159" s="69"/>
      <c r="K159" s="69"/>
      <c r="L159" s="69"/>
      <c r="M159" s="167" t="s">
        <v>546</v>
      </c>
      <c r="N159" s="69"/>
      <c r="O159" s="168"/>
      <c r="P159" s="69"/>
      <c r="Q159" s="160"/>
      <c r="R159" s="31"/>
      <c r="S159" s="31"/>
      <c r="T159" s="31"/>
      <c r="U159" s="31"/>
      <c r="V159" s="31"/>
      <c r="W159" s="31"/>
      <c r="X159" s="31"/>
      <c r="Y159" s="31"/>
    </row>
    <row r="160" ht="28.5" customHeight="1">
      <c r="A160" s="55" t="s">
        <v>547</v>
      </c>
      <c r="B160" s="169">
        <v>96.0</v>
      </c>
      <c r="C160" s="48" t="s">
        <v>548</v>
      </c>
      <c r="D160" s="48" t="s">
        <v>290</v>
      </c>
      <c r="E160" s="48" t="s">
        <v>340</v>
      </c>
      <c r="F160" s="170" t="s">
        <v>548</v>
      </c>
      <c r="G160" s="76"/>
      <c r="H160" s="48" t="s">
        <v>342</v>
      </c>
      <c r="I160" s="48"/>
      <c r="J160" s="48"/>
      <c r="K160" s="48"/>
      <c r="L160" s="48"/>
      <c r="M160" s="171" t="s">
        <v>549</v>
      </c>
      <c r="N160" s="60"/>
      <c r="O160" s="60"/>
      <c r="P160" s="60"/>
      <c r="Q160" s="19"/>
      <c r="R160" s="42"/>
      <c r="S160" s="42"/>
      <c r="T160" s="42"/>
      <c r="U160" s="42"/>
      <c r="V160" s="42"/>
      <c r="W160" s="42"/>
      <c r="X160" s="42"/>
      <c r="Y160" s="42"/>
    </row>
    <row r="161" ht="28.5" customHeight="1">
      <c r="A161" s="150" t="s">
        <v>550</v>
      </c>
      <c r="B161" s="151"/>
      <c r="C161" s="152" t="s">
        <v>551</v>
      </c>
      <c r="D161" s="152" t="s">
        <v>552</v>
      </c>
      <c r="E161" s="152" t="s">
        <v>366</v>
      </c>
      <c r="F161" s="153" t="s">
        <v>551</v>
      </c>
      <c r="G161" s="87"/>
      <c r="H161" s="154" t="s">
        <v>342</v>
      </c>
      <c r="I161" s="87"/>
      <c r="J161" s="87"/>
      <c r="K161" s="87"/>
      <c r="L161" s="87"/>
      <c r="M161" s="171" t="s">
        <v>553</v>
      </c>
      <c r="N161" s="165"/>
      <c r="O161" s="159"/>
      <c r="P161" s="158"/>
      <c r="Q161" s="160"/>
      <c r="R161" s="152"/>
      <c r="S161" s="87"/>
      <c r="T161" s="87"/>
      <c r="U161" s="87"/>
      <c r="V161" s="87"/>
      <c r="W161" s="87"/>
      <c r="X161" s="87"/>
      <c r="Y161" s="87"/>
    </row>
    <row r="162" ht="28.5" customHeight="1">
      <c r="A162" s="172" t="s">
        <v>554</v>
      </c>
      <c r="B162" s="113">
        <v>77.0</v>
      </c>
      <c r="C162" s="30" t="s">
        <v>555</v>
      </c>
      <c r="D162" s="30" t="s">
        <v>552</v>
      </c>
      <c r="E162" s="30" t="s">
        <v>340</v>
      </c>
      <c r="F162" s="103" t="s">
        <v>556</v>
      </c>
      <c r="G162" s="31"/>
      <c r="H162" s="30" t="s">
        <v>342</v>
      </c>
      <c r="I162" s="31"/>
      <c r="J162" s="31"/>
      <c r="K162" s="31"/>
      <c r="L162" s="31"/>
      <c r="M162" s="171" t="s">
        <v>553</v>
      </c>
      <c r="N162" s="173"/>
      <c r="O162" s="144"/>
      <c r="P162" s="148"/>
      <c r="Q162" s="19"/>
      <c r="R162" s="107"/>
      <c r="S162" s="69"/>
      <c r="T162" s="69"/>
      <c r="U162" s="69"/>
      <c r="V162" s="69"/>
      <c r="W162" s="69"/>
      <c r="X162" s="69"/>
      <c r="Y162" s="69"/>
    </row>
    <row r="163" ht="28.5" customHeight="1">
      <c r="A163" s="162" t="s">
        <v>557</v>
      </c>
      <c r="B163" s="166">
        <v>91.0</v>
      </c>
      <c r="C163" s="107" t="s">
        <v>558</v>
      </c>
      <c r="D163" s="107" t="s">
        <v>169</v>
      </c>
      <c r="E163" s="107" t="s">
        <v>340</v>
      </c>
      <c r="F163" s="108" t="s">
        <v>559</v>
      </c>
      <c r="G163" s="69"/>
      <c r="H163" s="174" t="s">
        <v>342</v>
      </c>
      <c r="I163" s="69"/>
      <c r="J163" s="69"/>
      <c r="K163" s="69"/>
      <c r="L163" s="69"/>
      <c r="M163" s="167" t="s">
        <v>560</v>
      </c>
      <c r="N163" s="69"/>
      <c r="O163" s="168"/>
      <c r="P163" s="166"/>
      <c r="Q163" s="160"/>
      <c r="R163" s="107"/>
      <c r="S163" s="69"/>
      <c r="T163" s="69"/>
      <c r="U163" s="69"/>
      <c r="V163" s="69"/>
      <c r="W163" s="69"/>
      <c r="X163" s="69"/>
      <c r="Y163" s="69"/>
    </row>
    <row r="164" ht="28.5" customHeight="1">
      <c r="A164" s="55" t="s">
        <v>561</v>
      </c>
      <c r="B164" s="113"/>
      <c r="C164" s="30" t="s">
        <v>562</v>
      </c>
      <c r="D164" s="30" t="s">
        <v>133</v>
      </c>
      <c r="E164" s="30" t="s">
        <v>355</v>
      </c>
      <c r="F164" s="103" t="s">
        <v>562</v>
      </c>
      <c r="G164" s="31"/>
      <c r="H164" s="30" t="s">
        <v>342</v>
      </c>
      <c r="I164" s="31"/>
      <c r="J164" s="31"/>
      <c r="K164" s="31"/>
      <c r="L164" s="31"/>
      <c r="M164" s="175" t="s">
        <v>563</v>
      </c>
      <c r="N164" s="143"/>
      <c r="O164" s="147"/>
      <c r="P164" s="145"/>
      <c r="Q164" s="19"/>
      <c r="R164" s="30"/>
      <c r="S164" s="31"/>
      <c r="T164" s="31"/>
      <c r="U164" s="31"/>
      <c r="V164" s="31"/>
      <c r="W164" s="31"/>
      <c r="X164" s="31"/>
      <c r="Y164" s="31"/>
    </row>
    <row r="165" ht="28.5" customHeight="1">
      <c r="A165" s="172" t="s">
        <v>564</v>
      </c>
      <c r="B165" s="169">
        <v>95.0</v>
      </c>
      <c r="C165" s="2" t="s">
        <v>565</v>
      </c>
      <c r="D165" s="48" t="s">
        <v>566</v>
      </c>
      <c r="E165" s="48"/>
      <c r="F165" s="170" t="s">
        <v>565</v>
      </c>
      <c r="G165" s="76"/>
      <c r="H165" s="48" t="s">
        <v>342</v>
      </c>
      <c r="I165" s="48"/>
      <c r="J165" s="48"/>
      <c r="K165" s="48"/>
      <c r="L165" s="48"/>
      <c r="M165" s="60"/>
      <c r="N165" s="60"/>
      <c r="O165" s="176"/>
      <c r="P165" s="60"/>
      <c r="Q165" s="19"/>
      <c r="R165" s="42"/>
      <c r="S165" s="42"/>
      <c r="T165" s="42"/>
      <c r="U165" s="42"/>
      <c r="V165" s="42"/>
      <c r="W165" s="42"/>
      <c r="X165" s="42"/>
      <c r="Y165" s="42"/>
    </row>
    <row r="166" ht="28.5" customHeight="1">
      <c r="A166" s="55" t="s">
        <v>567</v>
      </c>
      <c r="B166" s="169">
        <v>99.0</v>
      </c>
      <c r="C166" s="48" t="s">
        <v>391</v>
      </c>
      <c r="D166" s="48" t="s">
        <v>80</v>
      </c>
      <c r="E166" s="48"/>
      <c r="F166" s="170" t="s">
        <v>391</v>
      </c>
      <c r="G166" s="76"/>
      <c r="H166" s="48" t="s">
        <v>568</v>
      </c>
      <c r="I166" s="48"/>
      <c r="J166" s="48"/>
      <c r="K166" s="48"/>
      <c r="L166" s="48"/>
      <c r="M166" s="60"/>
      <c r="N166" s="60"/>
      <c r="O166" s="60"/>
      <c r="P166" s="60"/>
      <c r="Q166" s="61"/>
      <c r="R166" s="42"/>
      <c r="S166" s="42"/>
      <c r="T166" s="42"/>
      <c r="U166" s="42"/>
      <c r="V166" s="42"/>
      <c r="W166" s="42"/>
      <c r="X166" s="42"/>
      <c r="Y166" s="42"/>
    </row>
    <row r="167" ht="28.5" customHeight="1">
      <c r="A167" s="55" t="s">
        <v>569</v>
      </c>
      <c r="B167" s="169">
        <v>83.0</v>
      </c>
      <c r="C167" s="48" t="s">
        <v>570</v>
      </c>
      <c r="D167" s="48" t="s">
        <v>197</v>
      </c>
      <c r="E167" s="48"/>
      <c r="F167" s="170" t="s">
        <v>570</v>
      </c>
      <c r="G167" s="76"/>
      <c r="H167" s="48" t="s">
        <v>342</v>
      </c>
      <c r="I167" s="48"/>
      <c r="J167" s="48"/>
      <c r="K167" s="48"/>
      <c r="L167" s="48"/>
      <c r="M167" s="176"/>
      <c r="N167" s="177"/>
      <c r="O167" s="178"/>
      <c r="P167" s="179"/>
      <c r="Q167" s="113"/>
      <c r="R167" s="48"/>
      <c r="S167" s="42"/>
      <c r="T167" s="42"/>
      <c r="U167" s="42"/>
      <c r="V167" s="42"/>
      <c r="W167" s="42"/>
      <c r="X167" s="42"/>
      <c r="Y167" s="42"/>
    </row>
    <row r="168" ht="28.5" customHeight="1">
      <c r="A168" s="150" t="s">
        <v>571</v>
      </c>
      <c r="B168" s="151"/>
      <c r="C168" s="152" t="s">
        <v>572</v>
      </c>
      <c r="D168" s="152" t="s">
        <v>475</v>
      </c>
      <c r="E168" s="152"/>
      <c r="F168" s="153" t="s">
        <v>572</v>
      </c>
      <c r="G168" s="153" t="s">
        <v>573</v>
      </c>
      <c r="H168" s="154" t="s">
        <v>342</v>
      </c>
      <c r="I168" s="87"/>
      <c r="J168" s="87"/>
      <c r="K168" s="87"/>
      <c r="L168" s="87"/>
      <c r="M168" s="180" t="s">
        <v>574</v>
      </c>
      <c r="N168" s="87"/>
      <c r="O168" s="159"/>
      <c r="P168" s="158"/>
      <c r="Q168" s="160"/>
      <c r="R168" s="87"/>
      <c r="S168" s="87"/>
      <c r="T168" s="87"/>
      <c r="U168" s="87"/>
      <c r="V168" s="87"/>
      <c r="W168" s="87"/>
      <c r="X168" s="87"/>
      <c r="Y168" s="87"/>
    </row>
    <row r="169" ht="28.5" customHeight="1">
      <c r="A169" s="55" t="s">
        <v>575</v>
      </c>
      <c r="B169" s="20"/>
      <c r="C169" s="30" t="s">
        <v>576</v>
      </c>
      <c r="D169" s="30" t="s">
        <v>137</v>
      </c>
      <c r="E169" s="30" t="s">
        <v>355</v>
      </c>
      <c r="F169" s="103" t="s">
        <v>576</v>
      </c>
      <c r="G169" s="31"/>
      <c r="H169" s="30" t="s">
        <v>342</v>
      </c>
      <c r="I169" s="31"/>
      <c r="J169" s="31"/>
      <c r="K169" s="31"/>
      <c r="L169" s="30" t="s">
        <v>577</v>
      </c>
      <c r="M169" s="144"/>
      <c r="N169" s="143"/>
      <c r="O169" s="144"/>
      <c r="P169" s="145"/>
      <c r="Q169" s="19"/>
      <c r="R169" s="30"/>
      <c r="S169" s="31"/>
      <c r="T169" s="31"/>
      <c r="U169" s="31"/>
      <c r="V169" s="31"/>
      <c r="W169" s="31"/>
      <c r="X169" s="31"/>
      <c r="Y169" s="31"/>
    </row>
    <row r="170" ht="28.5" customHeight="1">
      <c r="A170" s="55" t="s">
        <v>578</v>
      </c>
      <c r="B170" s="169">
        <v>111.0</v>
      </c>
      <c r="C170" s="48" t="s">
        <v>579</v>
      </c>
      <c r="D170" s="48" t="s">
        <v>580</v>
      </c>
      <c r="E170" s="48" t="s">
        <v>55</v>
      </c>
      <c r="F170" s="170" t="s">
        <v>579</v>
      </c>
      <c r="G170" s="76"/>
      <c r="H170" s="48" t="s">
        <v>342</v>
      </c>
      <c r="I170" s="48"/>
      <c r="J170" s="48"/>
      <c r="K170" s="48"/>
      <c r="L170" s="48"/>
      <c r="M170" s="181" t="s">
        <v>581</v>
      </c>
      <c r="N170" s="60"/>
      <c r="O170" s="60"/>
      <c r="P170" s="169"/>
      <c r="Q170" s="61"/>
      <c r="R170" s="42"/>
      <c r="S170" s="42"/>
      <c r="T170" s="42"/>
      <c r="U170" s="42"/>
      <c r="V170" s="42"/>
      <c r="W170" s="42"/>
      <c r="X170" s="42"/>
      <c r="Y170" s="42"/>
    </row>
    <row r="171" ht="28.5" customHeight="1">
      <c r="A171" s="55" t="s">
        <v>582</v>
      </c>
      <c r="B171" s="169">
        <v>84.0</v>
      </c>
      <c r="C171" s="48" t="s">
        <v>583</v>
      </c>
      <c r="D171" s="48" t="s">
        <v>68</v>
      </c>
      <c r="E171" s="48" t="s">
        <v>55</v>
      </c>
      <c r="F171" s="170" t="s">
        <v>584</v>
      </c>
      <c r="G171" s="76"/>
      <c r="H171" s="48" t="s">
        <v>342</v>
      </c>
      <c r="I171" s="48"/>
      <c r="J171" s="48"/>
      <c r="K171" s="48"/>
      <c r="L171" s="48"/>
      <c r="M171" s="182" t="s">
        <v>585</v>
      </c>
      <c r="N171" s="183"/>
      <c r="O171" s="178"/>
      <c r="P171" s="179"/>
      <c r="Q171" s="19"/>
      <c r="R171" s="42"/>
      <c r="S171" s="42"/>
      <c r="T171" s="42"/>
      <c r="U171" s="42"/>
      <c r="V171" s="42"/>
      <c r="W171" s="42"/>
      <c r="X171" s="42"/>
      <c r="Y171" s="42"/>
    </row>
    <row r="172" ht="28.5" customHeight="1">
      <c r="A172" s="184" t="s">
        <v>586</v>
      </c>
      <c r="B172" s="169">
        <v>120.0</v>
      </c>
      <c r="C172" s="48" t="s">
        <v>587</v>
      </c>
      <c r="D172" s="48" t="s">
        <v>109</v>
      </c>
      <c r="E172" s="48" t="s">
        <v>55</v>
      </c>
      <c r="F172" s="170" t="s">
        <v>588</v>
      </c>
      <c r="G172" s="76"/>
      <c r="H172" s="48" t="s">
        <v>342</v>
      </c>
      <c r="I172" s="48"/>
      <c r="J172" s="48"/>
      <c r="K172" s="48"/>
      <c r="L172" s="48"/>
      <c r="M172" s="171" t="s">
        <v>589</v>
      </c>
      <c r="N172" s="60"/>
      <c r="O172" s="60"/>
      <c r="P172" s="60"/>
      <c r="Q172" s="61"/>
      <c r="R172" s="42"/>
      <c r="S172" s="42"/>
      <c r="T172" s="42"/>
      <c r="U172" s="42"/>
      <c r="V172" s="42"/>
      <c r="W172" s="42"/>
      <c r="X172" s="42"/>
      <c r="Y172" s="42"/>
    </row>
    <row r="173" ht="28.5" customHeight="1">
      <c r="A173" s="55" t="s">
        <v>590</v>
      </c>
      <c r="B173" s="169">
        <v>103.0</v>
      </c>
      <c r="C173" s="48" t="s">
        <v>590</v>
      </c>
      <c r="D173" s="48" t="s">
        <v>68</v>
      </c>
      <c r="E173" s="48" t="s">
        <v>87</v>
      </c>
      <c r="F173" s="170" t="s">
        <v>590</v>
      </c>
      <c r="G173" s="76"/>
      <c r="H173" s="48" t="s">
        <v>342</v>
      </c>
      <c r="I173" s="55" t="s">
        <v>591</v>
      </c>
      <c r="J173" s="169">
        <v>103.0</v>
      </c>
      <c r="K173" s="48" t="s">
        <v>590</v>
      </c>
      <c r="L173" s="48" t="s">
        <v>68</v>
      </c>
      <c r="M173" s="48" t="s">
        <v>592</v>
      </c>
      <c r="N173" s="185"/>
      <c r="O173" s="186"/>
      <c r="P173" s="104"/>
      <c r="Q173" s="104"/>
      <c r="R173" s="187"/>
      <c r="S173" s="104"/>
      <c r="T173" s="104"/>
      <c r="U173" s="104"/>
      <c r="V173" s="185"/>
      <c r="W173" s="186"/>
      <c r="X173" s="104"/>
      <c r="Y173" s="31"/>
    </row>
    <row r="174" ht="28.5" customHeight="1">
      <c r="A174" s="55" t="s">
        <v>593</v>
      </c>
      <c r="B174" s="113"/>
      <c r="C174" s="30" t="s">
        <v>594</v>
      </c>
      <c r="D174" s="30" t="s">
        <v>595</v>
      </c>
      <c r="E174" s="30" t="s">
        <v>55</v>
      </c>
      <c r="F174" s="116" t="s">
        <v>594</v>
      </c>
      <c r="G174" s="135"/>
      <c r="H174" s="30" t="s">
        <v>342</v>
      </c>
      <c r="I174" s="31"/>
      <c r="J174" s="31"/>
      <c r="K174" s="31"/>
      <c r="L174" s="31"/>
      <c r="M174" s="112" t="s">
        <v>596</v>
      </c>
      <c r="N174" s="20"/>
      <c r="O174" s="20"/>
      <c r="P174" s="20"/>
      <c r="Q174" s="102"/>
      <c r="R174" s="31"/>
      <c r="S174" s="31"/>
      <c r="T174" s="31"/>
      <c r="U174" s="31"/>
      <c r="V174" s="31"/>
      <c r="W174" s="31"/>
      <c r="X174" s="31"/>
      <c r="Y174" s="31"/>
    </row>
    <row r="175" ht="28.5" customHeight="1">
      <c r="A175" s="188" t="s">
        <v>597</v>
      </c>
      <c r="B175" s="169">
        <v>130.0</v>
      </c>
      <c r="C175" s="48" t="s">
        <v>597</v>
      </c>
      <c r="D175" s="48" t="s">
        <v>218</v>
      </c>
      <c r="E175" s="48"/>
      <c r="F175" s="189" t="s">
        <v>597</v>
      </c>
      <c r="G175" s="76"/>
      <c r="H175" s="48" t="s">
        <v>342</v>
      </c>
      <c r="I175" s="48"/>
      <c r="J175" s="48"/>
      <c r="K175" s="48"/>
      <c r="L175" s="48"/>
      <c r="M175" s="171" t="s">
        <v>598</v>
      </c>
      <c r="N175" s="60"/>
      <c r="O175" s="60"/>
      <c r="P175" s="60"/>
      <c r="Q175" s="61"/>
      <c r="R175" s="42"/>
      <c r="S175" s="42"/>
      <c r="T175" s="42"/>
      <c r="U175" s="42"/>
      <c r="V175" s="42"/>
      <c r="W175" s="42"/>
      <c r="X175" s="42"/>
      <c r="Y175" s="42"/>
    </row>
    <row r="176" ht="28.5" customHeight="1">
      <c r="A176" s="188" t="s">
        <v>122</v>
      </c>
      <c r="B176" s="169">
        <v>129.0</v>
      </c>
      <c r="C176" s="48" t="s">
        <v>599</v>
      </c>
      <c r="D176" s="48" t="s">
        <v>309</v>
      </c>
      <c r="E176" s="48"/>
      <c r="F176" s="189" t="s">
        <v>600</v>
      </c>
      <c r="G176" s="76"/>
      <c r="H176" s="48" t="s">
        <v>342</v>
      </c>
      <c r="I176" s="48"/>
      <c r="J176" s="48"/>
      <c r="K176" s="48"/>
      <c r="L176" s="48"/>
      <c r="M176" s="171" t="s">
        <v>601</v>
      </c>
      <c r="N176" s="60"/>
      <c r="O176" s="60"/>
      <c r="P176" s="60"/>
      <c r="Q176" s="61"/>
      <c r="R176" s="42"/>
      <c r="S176" s="42"/>
      <c r="T176" s="42"/>
      <c r="U176" s="42"/>
      <c r="V176" s="42"/>
      <c r="W176" s="42"/>
      <c r="X176" s="42"/>
      <c r="Y176" s="42"/>
    </row>
    <row r="177" ht="28.5" customHeight="1">
      <c r="A177" s="55" t="s">
        <v>602</v>
      </c>
      <c r="B177" s="169">
        <v>108.0</v>
      </c>
      <c r="C177" s="48" t="s">
        <v>603</v>
      </c>
      <c r="D177" s="48" t="s">
        <v>186</v>
      </c>
      <c r="E177" s="48" t="s">
        <v>87</v>
      </c>
      <c r="F177" s="170" t="s">
        <v>603</v>
      </c>
      <c r="G177" s="76"/>
      <c r="H177" s="48" t="s">
        <v>342</v>
      </c>
      <c r="I177" s="48"/>
      <c r="J177" s="48"/>
      <c r="K177" s="48"/>
      <c r="L177" s="48"/>
      <c r="M177" s="169"/>
      <c r="N177" s="169"/>
      <c r="O177" s="169"/>
      <c r="P177" s="60"/>
      <c r="Q177" s="61"/>
      <c r="R177" s="42"/>
      <c r="S177" s="42"/>
      <c r="T177" s="42"/>
      <c r="U177" s="42"/>
      <c r="V177" s="42"/>
      <c r="W177" s="42"/>
      <c r="X177" s="42"/>
      <c r="Y177" s="42"/>
    </row>
    <row r="178" ht="28.5" customHeight="1">
      <c r="A178" s="55" t="s">
        <v>604</v>
      </c>
      <c r="B178" s="113">
        <v>46.0</v>
      </c>
      <c r="C178" s="30" t="s">
        <v>605</v>
      </c>
      <c r="D178" s="30" t="s">
        <v>109</v>
      </c>
      <c r="E178" s="30" t="s">
        <v>55</v>
      </c>
      <c r="F178" s="114" t="s">
        <v>605</v>
      </c>
      <c r="G178" s="31"/>
      <c r="H178" s="30" t="s">
        <v>342</v>
      </c>
      <c r="I178" s="31"/>
      <c r="J178" s="31"/>
      <c r="K178" s="31"/>
      <c r="L178" s="31"/>
      <c r="M178" s="190" t="s">
        <v>606</v>
      </c>
      <c r="N178" s="173"/>
      <c r="O178" s="144"/>
      <c r="P178" s="148"/>
      <c r="Q178" s="19"/>
      <c r="R178" s="31"/>
      <c r="S178" s="31"/>
      <c r="T178" s="31"/>
      <c r="U178" s="31"/>
      <c r="V178" s="31"/>
      <c r="W178" s="31"/>
      <c r="X178" s="31"/>
      <c r="Y178" s="31"/>
    </row>
    <row r="179" ht="28.5" customHeight="1">
      <c r="A179" s="150" t="s">
        <v>607</v>
      </c>
      <c r="B179" s="166">
        <v>114.0</v>
      </c>
      <c r="C179" s="107" t="s">
        <v>608</v>
      </c>
      <c r="D179" s="107" t="s">
        <v>109</v>
      </c>
      <c r="E179" s="107" t="s">
        <v>55</v>
      </c>
      <c r="F179" s="108" t="s">
        <v>608</v>
      </c>
      <c r="G179" s="69"/>
      <c r="H179" s="174" t="s">
        <v>342</v>
      </c>
      <c r="I179" s="69"/>
      <c r="J179" s="69"/>
      <c r="K179" s="69"/>
      <c r="L179" s="69"/>
      <c r="M179" s="191" t="s">
        <v>609</v>
      </c>
      <c r="N179" s="69"/>
      <c r="O179" s="69"/>
      <c r="P179" s="166"/>
      <c r="Q179" s="69"/>
      <c r="R179" s="69"/>
      <c r="S179" s="69"/>
      <c r="T179" s="69"/>
      <c r="U179" s="69"/>
      <c r="V179" s="69"/>
      <c r="W179" s="69"/>
      <c r="X179" s="69"/>
      <c r="Y179" s="69"/>
    </row>
    <row r="180" ht="28.5" customHeight="1">
      <c r="A180" s="55" t="s">
        <v>610</v>
      </c>
      <c r="B180" s="113"/>
      <c r="C180" s="30" t="s">
        <v>611</v>
      </c>
      <c r="D180" s="30" t="s">
        <v>612</v>
      </c>
      <c r="E180" s="30" t="s">
        <v>355</v>
      </c>
      <c r="F180" s="103" t="s">
        <v>611</v>
      </c>
      <c r="G180" s="114" t="s">
        <v>613</v>
      </c>
      <c r="H180" s="30" t="s">
        <v>342</v>
      </c>
      <c r="I180" s="31"/>
      <c r="J180" s="31"/>
      <c r="K180" s="31"/>
      <c r="L180" s="31"/>
      <c r="M180" s="144"/>
      <c r="N180" s="143"/>
      <c r="O180" s="144"/>
      <c r="P180" s="145"/>
      <c r="Q180" s="19"/>
      <c r="R180" s="30"/>
      <c r="S180" s="31"/>
      <c r="T180" s="31"/>
      <c r="U180" s="31"/>
      <c r="V180" s="31"/>
      <c r="W180" s="31"/>
      <c r="X180" s="31"/>
      <c r="Y180" s="31"/>
    </row>
    <row r="181" ht="28.5" customHeight="1">
      <c r="A181" s="130" t="s">
        <v>614</v>
      </c>
      <c r="B181" s="113">
        <v>59.0</v>
      </c>
      <c r="C181" s="30" t="s">
        <v>615</v>
      </c>
      <c r="D181" s="30" t="s">
        <v>137</v>
      </c>
      <c r="E181" s="30" t="s">
        <v>355</v>
      </c>
      <c r="F181" s="103" t="s">
        <v>615</v>
      </c>
      <c r="G181" s="31"/>
      <c r="H181" s="30" t="s">
        <v>342</v>
      </c>
      <c r="I181" s="31"/>
      <c r="J181" s="31"/>
      <c r="K181" s="31"/>
      <c r="L181" s="31"/>
      <c r="M181" s="190" t="s">
        <v>616</v>
      </c>
      <c r="N181" s="143"/>
      <c r="O181" s="144"/>
      <c r="P181" s="148"/>
      <c r="Q181" s="19"/>
      <c r="R181" s="31"/>
      <c r="S181" s="31"/>
      <c r="T181" s="31"/>
      <c r="U181" s="31"/>
      <c r="V181" s="31"/>
      <c r="W181" s="31"/>
      <c r="X181" s="31"/>
      <c r="Y181" s="31"/>
    </row>
    <row r="182" ht="28.5" customHeight="1">
      <c r="A182" s="188" t="s">
        <v>617</v>
      </c>
      <c r="B182" s="169">
        <v>131.0</v>
      </c>
      <c r="C182" s="48" t="s">
        <v>82</v>
      </c>
      <c r="D182" s="48" t="s">
        <v>144</v>
      </c>
      <c r="E182" s="48"/>
      <c r="F182" s="189" t="s">
        <v>82</v>
      </c>
      <c r="G182" s="76"/>
      <c r="H182" s="48" t="s">
        <v>342</v>
      </c>
      <c r="I182" s="48"/>
      <c r="J182" s="48"/>
      <c r="K182" s="48"/>
      <c r="L182" s="48"/>
      <c r="M182" s="171" t="s">
        <v>618</v>
      </c>
      <c r="N182" s="60"/>
      <c r="O182" s="169"/>
      <c r="P182" s="169"/>
      <c r="Q182" s="61"/>
      <c r="R182" s="48"/>
      <c r="S182" s="42"/>
      <c r="T182" s="42"/>
      <c r="U182" s="42"/>
      <c r="V182" s="42"/>
      <c r="W182" s="42"/>
      <c r="X182" s="42"/>
      <c r="Y182" s="42"/>
    </row>
    <row r="183" ht="28.5" customHeight="1">
      <c r="A183" s="188" t="s">
        <v>619</v>
      </c>
      <c r="B183" s="169">
        <v>128.0</v>
      </c>
      <c r="C183" s="48" t="s">
        <v>550</v>
      </c>
      <c r="D183" s="48" t="s">
        <v>620</v>
      </c>
      <c r="E183" s="48"/>
      <c r="F183" s="189" t="s">
        <v>621</v>
      </c>
      <c r="G183" s="76"/>
      <c r="H183" s="48" t="s">
        <v>342</v>
      </c>
      <c r="I183" s="48"/>
      <c r="J183" s="48"/>
      <c r="K183" s="48"/>
      <c r="L183" s="48"/>
      <c r="M183" s="171" t="s">
        <v>622</v>
      </c>
      <c r="N183" s="60"/>
      <c r="O183" s="60"/>
      <c r="P183" s="60"/>
      <c r="Q183" s="61"/>
      <c r="R183" s="48"/>
      <c r="S183" s="42"/>
      <c r="T183" s="42"/>
      <c r="U183" s="42"/>
      <c r="V183" s="42"/>
      <c r="W183" s="42"/>
      <c r="X183" s="42"/>
      <c r="Y183" s="42"/>
    </row>
    <row r="184" ht="28.5" customHeight="1">
      <c r="A184" s="55" t="s">
        <v>623</v>
      </c>
      <c r="B184" s="169">
        <v>119.0</v>
      </c>
      <c r="C184" s="48" t="s">
        <v>624</v>
      </c>
      <c r="D184" s="48" t="s">
        <v>68</v>
      </c>
      <c r="E184" s="48" t="s">
        <v>87</v>
      </c>
      <c r="F184" s="189" t="s">
        <v>625</v>
      </c>
      <c r="G184" s="76"/>
      <c r="H184" s="48" t="s">
        <v>626</v>
      </c>
      <c r="I184" s="48"/>
      <c r="J184" s="48"/>
      <c r="K184" s="48"/>
      <c r="L184" s="48"/>
      <c r="M184" s="59"/>
      <c r="N184" s="60"/>
      <c r="O184" s="169"/>
      <c r="P184" s="60"/>
      <c r="Q184" s="61"/>
      <c r="R184" s="48"/>
      <c r="S184" s="42"/>
      <c r="T184" s="42"/>
      <c r="U184" s="42"/>
      <c r="V184" s="42"/>
      <c r="W184" s="42"/>
      <c r="X184" s="42"/>
      <c r="Y184" s="42"/>
    </row>
    <row r="185" ht="28.5" customHeight="1">
      <c r="A185" s="192" t="s">
        <v>627</v>
      </c>
      <c r="B185" s="169">
        <v>106.0</v>
      </c>
      <c r="C185" s="48" t="s">
        <v>628</v>
      </c>
      <c r="D185" s="48" t="s">
        <v>330</v>
      </c>
      <c r="E185" s="48" t="s">
        <v>55</v>
      </c>
      <c r="F185" s="170" t="s">
        <v>628</v>
      </c>
      <c r="G185" s="76"/>
      <c r="H185" s="48" t="s">
        <v>629</v>
      </c>
      <c r="I185" s="48"/>
      <c r="J185" s="48"/>
      <c r="K185" s="48"/>
      <c r="L185" s="48"/>
      <c r="M185" s="60"/>
      <c r="N185" s="60"/>
      <c r="O185" s="60"/>
      <c r="P185" s="60"/>
      <c r="Q185" s="61"/>
      <c r="R185" s="42"/>
      <c r="S185" s="42"/>
      <c r="T185" s="42"/>
      <c r="U185" s="42"/>
      <c r="V185" s="42"/>
      <c r="W185" s="42"/>
      <c r="X185" s="42"/>
      <c r="Y185" s="42"/>
    </row>
    <row r="186" ht="28.5" customHeight="1">
      <c r="A186" s="55" t="s">
        <v>630</v>
      </c>
      <c r="B186" s="169">
        <v>101.0</v>
      </c>
      <c r="C186" s="48" t="s">
        <v>631</v>
      </c>
      <c r="D186" s="48" t="s">
        <v>137</v>
      </c>
      <c r="E186" s="48" t="s">
        <v>355</v>
      </c>
      <c r="F186" s="170" t="s">
        <v>631</v>
      </c>
      <c r="G186" s="76"/>
      <c r="H186" s="48" t="s">
        <v>342</v>
      </c>
      <c r="I186" s="48"/>
      <c r="J186" s="48"/>
      <c r="K186" s="48"/>
      <c r="L186" s="48"/>
      <c r="M186" s="60"/>
      <c r="N186" s="60"/>
      <c r="O186" s="60"/>
      <c r="P186" s="60"/>
      <c r="Q186" s="61"/>
      <c r="R186" s="42"/>
      <c r="S186" s="42"/>
      <c r="T186" s="42"/>
      <c r="U186" s="42"/>
      <c r="V186" s="42"/>
      <c r="W186" s="42"/>
      <c r="X186" s="42"/>
      <c r="Y186" s="42"/>
    </row>
    <row r="187" ht="28.5" customHeight="1">
      <c r="A187" s="55" t="s">
        <v>632</v>
      </c>
      <c r="B187" s="20"/>
      <c r="C187" s="30" t="s">
        <v>633</v>
      </c>
      <c r="D187" s="30" t="s">
        <v>634</v>
      </c>
      <c r="E187" s="30"/>
      <c r="F187" s="103" t="s">
        <v>633</v>
      </c>
      <c r="G187" s="31"/>
      <c r="H187" s="30" t="s">
        <v>342</v>
      </c>
      <c r="I187" s="30" t="s">
        <v>635</v>
      </c>
      <c r="J187" s="31"/>
      <c r="K187" s="31"/>
      <c r="L187" s="31"/>
      <c r="M187" s="144"/>
      <c r="N187" s="143"/>
      <c r="O187" s="144"/>
      <c r="P187" s="145"/>
      <c r="Q187" s="19"/>
      <c r="R187" s="31"/>
      <c r="S187" s="31"/>
      <c r="T187" s="31"/>
      <c r="U187" s="31"/>
      <c r="V187" s="31"/>
      <c r="W187" s="31"/>
      <c r="X187" s="31"/>
      <c r="Y187" s="31"/>
    </row>
    <row r="188" ht="28.5" customHeight="1">
      <c r="A188" s="172"/>
      <c r="B188" s="74">
        <v>137.0</v>
      </c>
      <c r="C188" s="48" t="s">
        <v>636</v>
      </c>
      <c r="D188" s="48" t="s">
        <v>637</v>
      </c>
      <c r="E188" s="48" t="s">
        <v>55</v>
      </c>
      <c r="F188" s="189" t="s">
        <v>638</v>
      </c>
      <c r="G188" s="76"/>
      <c r="H188" s="48" t="s">
        <v>342</v>
      </c>
      <c r="I188" s="48"/>
      <c r="J188" s="48"/>
      <c r="K188" s="48"/>
      <c r="L188" s="48"/>
      <c r="M188" s="59"/>
      <c r="N188" s="60"/>
      <c r="O188" s="60"/>
      <c r="P188" s="60"/>
      <c r="Q188" s="61"/>
      <c r="R188" s="42"/>
      <c r="S188" s="42"/>
      <c r="T188" s="42"/>
      <c r="U188" s="42"/>
      <c r="V188" s="42"/>
      <c r="W188" s="42"/>
      <c r="X188" s="42"/>
      <c r="Y188" s="42"/>
    </row>
    <row r="189" ht="28.5" customHeight="1">
      <c r="A189" s="188" t="s">
        <v>639</v>
      </c>
      <c r="B189" s="169">
        <v>133.0</v>
      </c>
      <c r="C189" s="48" t="s">
        <v>640</v>
      </c>
      <c r="D189" s="48" t="s">
        <v>641</v>
      </c>
      <c r="E189" s="48" t="s">
        <v>87</v>
      </c>
      <c r="F189" s="189" t="s">
        <v>640</v>
      </c>
      <c r="G189" s="76"/>
      <c r="H189" s="48" t="s">
        <v>642</v>
      </c>
      <c r="I189" s="48"/>
      <c r="J189" s="48"/>
      <c r="K189" s="48"/>
      <c r="L189" s="48"/>
      <c r="M189" s="59"/>
      <c r="N189" s="60"/>
      <c r="O189" s="169"/>
      <c r="P189" s="169"/>
      <c r="Q189" s="61"/>
      <c r="R189" s="42"/>
      <c r="S189" s="42"/>
      <c r="T189" s="42"/>
      <c r="U189" s="42"/>
      <c r="V189" s="42"/>
      <c r="W189" s="42"/>
      <c r="X189" s="42"/>
      <c r="Y189" s="42"/>
    </row>
    <row r="190" ht="28.5" customHeight="1">
      <c r="A190" s="55" t="s">
        <v>643</v>
      </c>
      <c r="B190" s="113">
        <v>50.0</v>
      </c>
      <c r="C190" s="30" t="s">
        <v>644</v>
      </c>
      <c r="D190" s="30" t="s">
        <v>645</v>
      </c>
      <c r="E190" s="30" t="s">
        <v>55</v>
      </c>
      <c r="F190" s="103" t="s">
        <v>646</v>
      </c>
      <c r="G190" s="31"/>
      <c r="H190" s="30" t="s">
        <v>647</v>
      </c>
      <c r="I190" s="31"/>
      <c r="J190" s="31"/>
      <c r="K190" s="31"/>
      <c r="L190" s="31"/>
      <c r="M190" s="144"/>
      <c r="N190" s="173"/>
      <c r="O190" s="144"/>
      <c r="P190" s="148"/>
      <c r="Q190" s="19"/>
      <c r="R190" s="31"/>
      <c r="S190" s="31"/>
      <c r="T190" s="31"/>
      <c r="U190" s="31"/>
      <c r="V190" s="31"/>
      <c r="W190" s="31"/>
      <c r="X190" s="31"/>
      <c r="Y190" s="31"/>
    </row>
    <row r="191" ht="28.5" customHeight="1">
      <c r="A191" s="162" t="s">
        <v>648</v>
      </c>
      <c r="B191" s="106">
        <v>138.0</v>
      </c>
      <c r="C191" s="107" t="s">
        <v>147</v>
      </c>
      <c r="D191" s="107" t="s">
        <v>68</v>
      </c>
      <c r="E191" s="107" t="s">
        <v>87</v>
      </c>
      <c r="F191" s="108" t="s">
        <v>648</v>
      </c>
      <c r="G191" s="69"/>
      <c r="H191" s="107" t="s">
        <v>342</v>
      </c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</row>
    <row r="192" ht="28.5" customHeight="1">
      <c r="A192" s="55" t="s">
        <v>649</v>
      </c>
      <c r="B192" s="169">
        <v>110.0</v>
      </c>
      <c r="C192" s="48" t="s">
        <v>650</v>
      </c>
      <c r="D192" s="48" t="s">
        <v>64</v>
      </c>
      <c r="E192" s="48"/>
      <c r="F192" s="170" t="s">
        <v>650</v>
      </c>
      <c r="G192" s="76"/>
      <c r="H192" s="48" t="s">
        <v>342</v>
      </c>
      <c r="I192" s="48"/>
      <c r="J192" s="48"/>
      <c r="K192" s="48"/>
      <c r="L192" s="48"/>
      <c r="M192" s="169"/>
      <c r="N192" s="169"/>
      <c r="O192" s="169"/>
      <c r="P192" s="60"/>
      <c r="Q192" s="61"/>
      <c r="R192" s="42"/>
      <c r="S192" s="42"/>
      <c r="T192" s="42"/>
      <c r="U192" s="42"/>
      <c r="V192" s="42"/>
      <c r="W192" s="42"/>
      <c r="X192" s="42"/>
      <c r="Y192" s="42"/>
    </row>
    <row r="193" ht="28.5" customHeight="1">
      <c r="A193" s="55" t="s">
        <v>651</v>
      </c>
      <c r="B193" s="169">
        <v>112.0</v>
      </c>
      <c r="C193" s="48" t="s">
        <v>652</v>
      </c>
      <c r="D193" s="48" t="s">
        <v>641</v>
      </c>
      <c r="E193" s="48" t="s">
        <v>87</v>
      </c>
      <c r="F193" s="170" t="s">
        <v>652</v>
      </c>
      <c r="G193" s="76"/>
      <c r="H193" s="48" t="s">
        <v>653</v>
      </c>
      <c r="I193" s="48" t="s">
        <v>320</v>
      </c>
      <c r="J193" s="48" t="s">
        <v>320</v>
      </c>
      <c r="K193" s="48" t="s">
        <v>320</v>
      </c>
      <c r="L193" s="48" t="s">
        <v>320</v>
      </c>
      <c r="M193" s="59"/>
      <c r="N193" s="60"/>
      <c r="O193" s="169"/>
      <c r="P193" s="60"/>
      <c r="Q193" s="61"/>
      <c r="R193" s="42"/>
      <c r="S193" s="42"/>
      <c r="T193" s="42"/>
      <c r="U193" s="42"/>
      <c r="V193" s="42"/>
      <c r="W193" s="42"/>
      <c r="X193" s="42"/>
      <c r="Y193" s="42"/>
    </row>
    <row r="194" ht="28.5" customHeight="1">
      <c r="A194" s="172" t="s">
        <v>582</v>
      </c>
      <c r="B194" s="74">
        <v>139.0</v>
      </c>
      <c r="C194" s="48" t="s">
        <v>582</v>
      </c>
      <c r="D194" s="48" t="s">
        <v>68</v>
      </c>
      <c r="E194" s="48" t="s">
        <v>55</v>
      </c>
      <c r="F194" s="189" t="s">
        <v>654</v>
      </c>
      <c r="G194" s="76"/>
      <c r="H194" s="48" t="s">
        <v>342</v>
      </c>
      <c r="I194" s="48"/>
      <c r="J194" s="48"/>
      <c r="K194" s="48"/>
      <c r="L194" s="48"/>
      <c r="M194" s="59"/>
      <c r="N194" s="60"/>
      <c r="O194" s="60"/>
      <c r="P194" s="60"/>
      <c r="Q194" s="61"/>
      <c r="R194" s="42"/>
      <c r="S194" s="42"/>
      <c r="T194" s="42"/>
      <c r="U194" s="42"/>
      <c r="V194" s="42"/>
      <c r="W194" s="42"/>
      <c r="X194" s="42"/>
      <c r="Y194" s="42"/>
    </row>
    <row r="195" ht="28.5" customHeight="1">
      <c r="A195" s="55" t="s">
        <v>655</v>
      </c>
      <c r="B195" s="113">
        <v>87.0</v>
      </c>
      <c r="C195" s="30" t="s">
        <v>656</v>
      </c>
      <c r="D195" s="30" t="s">
        <v>330</v>
      </c>
      <c r="E195" s="30" t="s">
        <v>87</v>
      </c>
      <c r="F195" s="103" t="s">
        <v>656</v>
      </c>
      <c r="G195" s="31"/>
      <c r="H195" s="30" t="s">
        <v>342</v>
      </c>
      <c r="I195" s="31"/>
      <c r="J195" s="31"/>
      <c r="K195" s="31"/>
      <c r="L195" s="31"/>
      <c r="M195" s="176"/>
      <c r="N195" s="193"/>
      <c r="O195" s="178"/>
      <c r="P195" s="183"/>
      <c r="Q195" s="19"/>
      <c r="R195" s="31"/>
      <c r="S195" s="31"/>
      <c r="T195" s="31"/>
      <c r="U195" s="31"/>
      <c r="V195" s="31"/>
      <c r="W195" s="31"/>
      <c r="X195" s="31"/>
      <c r="Y195" s="31"/>
    </row>
    <row r="196" ht="28.5" customHeight="1">
      <c r="A196" s="172" t="s">
        <v>657</v>
      </c>
      <c r="B196" s="74">
        <v>143.0</v>
      </c>
      <c r="C196" s="48" t="s">
        <v>658</v>
      </c>
      <c r="D196" s="48" t="s">
        <v>659</v>
      </c>
      <c r="E196" s="48" t="s">
        <v>55</v>
      </c>
      <c r="F196" s="189" t="s">
        <v>657</v>
      </c>
      <c r="G196" s="76"/>
      <c r="H196" s="48" t="s">
        <v>660</v>
      </c>
      <c r="I196" s="48"/>
      <c r="J196" s="48"/>
      <c r="K196" s="48"/>
      <c r="L196" s="48"/>
      <c r="M196" s="59"/>
      <c r="N196" s="60"/>
      <c r="O196" s="60"/>
      <c r="P196" s="60"/>
      <c r="Q196" s="61"/>
      <c r="R196" s="42"/>
      <c r="S196" s="42"/>
      <c r="T196" s="42"/>
      <c r="U196" s="42"/>
      <c r="V196" s="42"/>
      <c r="W196" s="42"/>
      <c r="X196" s="42"/>
      <c r="Y196" s="42"/>
    </row>
    <row r="197" ht="28.5" customHeight="1">
      <c r="A197" s="188" t="s">
        <v>661</v>
      </c>
      <c r="B197" s="169">
        <v>122.0</v>
      </c>
      <c r="C197" s="189" t="s">
        <v>662</v>
      </c>
      <c r="D197" s="48" t="s">
        <v>109</v>
      </c>
      <c r="E197" s="48" t="s">
        <v>87</v>
      </c>
      <c r="F197" s="170" t="s">
        <v>662</v>
      </c>
      <c r="G197" s="76"/>
      <c r="H197" s="48" t="s">
        <v>342</v>
      </c>
      <c r="I197" s="48"/>
      <c r="J197" s="48"/>
      <c r="K197" s="48"/>
      <c r="L197" s="48"/>
      <c r="M197" s="171" t="s">
        <v>663</v>
      </c>
      <c r="N197" s="60"/>
      <c r="O197" s="60"/>
      <c r="P197" s="60"/>
      <c r="Q197" s="61"/>
      <c r="R197" s="48"/>
      <c r="S197" s="42"/>
      <c r="T197" s="42"/>
      <c r="U197" s="42"/>
      <c r="V197" s="42"/>
      <c r="W197" s="42"/>
      <c r="X197" s="42"/>
      <c r="Y197" s="42"/>
    </row>
    <row r="198" ht="28.5" customHeight="1">
      <c r="A198" s="172" t="s">
        <v>664</v>
      </c>
      <c r="B198" s="74">
        <v>153.0</v>
      </c>
      <c r="C198" s="48" t="s">
        <v>120</v>
      </c>
      <c r="D198" s="48" t="s">
        <v>664</v>
      </c>
      <c r="E198" s="48" t="s">
        <v>72</v>
      </c>
      <c r="F198" s="189" t="s">
        <v>664</v>
      </c>
      <c r="G198" s="76"/>
      <c r="H198" s="48" t="s">
        <v>342</v>
      </c>
      <c r="I198" s="48"/>
      <c r="J198" s="48"/>
      <c r="K198" s="48"/>
      <c r="L198" s="48"/>
      <c r="M198" s="171" t="s">
        <v>665</v>
      </c>
      <c r="N198" s="60"/>
      <c r="O198" s="60"/>
      <c r="P198" s="60"/>
      <c r="Q198" s="61"/>
      <c r="R198" s="42"/>
      <c r="S198" s="42"/>
      <c r="T198" s="42"/>
      <c r="U198" s="42"/>
      <c r="V198" s="42"/>
      <c r="W198" s="42"/>
      <c r="X198" s="42"/>
      <c r="Y198" s="42"/>
    </row>
    <row r="199" ht="28.5" customHeight="1">
      <c r="A199" s="172" t="s">
        <v>666</v>
      </c>
      <c r="B199" s="74">
        <v>150.0</v>
      </c>
      <c r="C199" s="48" t="s">
        <v>666</v>
      </c>
      <c r="D199" s="48" t="s">
        <v>667</v>
      </c>
      <c r="E199" s="48" t="s">
        <v>72</v>
      </c>
      <c r="F199" s="189" t="s">
        <v>666</v>
      </c>
      <c r="G199" s="31"/>
      <c r="H199" s="30" t="s">
        <v>668</v>
      </c>
      <c r="I199" s="31"/>
      <c r="J199" s="31"/>
      <c r="K199" s="31"/>
      <c r="L199" s="31"/>
      <c r="M199" s="112" t="s">
        <v>669</v>
      </c>
      <c r="N199" s="20"/>
      <c r="O199" s="20"/>
      <c r="P199" s="20"/>
      <c r="Q199" s="102"/>
      <c r="R199" s="31"/>
      <c r="S199" s="31"/>
      <c r="T199" s="31"/>
      <c r="U199" s="31"/>
      <c r="V199" s="31"/>
      <c r="W199" s="31"/>
      <c r="X199" s="31"/>
      <c r="Y199" s="31"/>
    </row>
    <row r="200" ht="28.5" customHeight="1">
      <c r="A200" s="55" t="s">
        <v>670</v>
      </c>
      <c r="B200" s="113">
        <v>73.0</v>
      </c>
      <c r="C200" s="30" t="s">
        <v>671</v>
      </c>
      <c r="D200" s="30" t="s">
        <v>186</v>
      </c>
      <c r="E200" s="30"/>
      <c r="F200" s="103" t="s">
        <v>671</v>
      </c>
      <c r="G200" s="134"/>
      <c r="H200" s="48" t="s">
        <v>672</v>
      </c>
      <c r="I200" s="30"/>
      <c r="J200" s="30"/>
      <c r="K200" s="30"/>
      <c r="L200" s="30"/>
      <c r="M200" s="144"/>
      <c r="N200" s="20"/>
      <c r="O200" s="20"/>
      <c r="P200" s="20"/>
      <c r="Q200" s="102"/>
      <c r="R200" s="31"/>
      <c r="S200" s="31"/>
      <c r="T200" s="31"/>
      <c r="U200" s="31"/>
      <c r="V200" s="31"/>
      <c r="W200" s="31"/>
      <c r="X200" s="31"/>
      <c r="Y200" s="31"/>
    </row>
    <row r="201" ht="28.5" customHeight="1">
      <c r="A201" s="55" t="s">
        <v>673</v>
      </c>
      <c r="B201" s="113">
        <v>93.0</v>
      </c>
      <c r="C201" s="30" t="s">
        <v>674</v>
      </c>
      <c r="D201" s="30" t="s">
        <v>675</v>
      </c>
      <c r="E201" s="30"/>
      <c r="F201" s="103" t="s">
        <v>674</v>
      </c>
      <c r="G201" s="31"/>
      <c r="H201" s="48" t="s">
        <v>676</v>
      </c>
      <c r="I201" s="31"/>
      <c r="J201" s="31"/>
      <c r="K201" s="31"/>
      <c r="L201" s="31"/>
      <c r="M201" s="60"/>
      <c r="N201" s="60"/>
      <c r="O201" s="176"/>
      <c r="P201" s="60"/>
      <c r="Q201" s="19"/>
      <c r="R201" s="31"/>
      <c r="S201" s="31"/>
      <c r="T201" s="31"/>
      <c r="U201" s="31"/>
      <c r="V201" s="31"/>
      <c r="W201" s="31"/>
      <c r="X201" s="31"/>
      <c r="Y201" s="31"/>
    </row>
    <row r="202" ht="28.5" customHeight="1">
      <c r="A202" s="194"/>
      <c r="B202" s="166">
        <v>129.0</v>
      </c>
      <c r="C202" s="107" t="s">
        <v>63</v>
      </c>
      <c r="D202" s="107" t="s">
        <v>176</v>
      </c>
      <c r="E202" s="107" t="s">
        <v>87</v>
      </c>
      <c r="F202" s="108" t="s">
        <v>677</v>
      </c>
      <c r="G202" s="69"/>
      <c r="H202" s="191" t="s">
        <v>342</v>
      </c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</row>
    <row r="203" ht="28.5" customHeight="1">
      <c r="A203" s="55" t="s">
        <v>678</v>
      </c>
      <c r="B203" s="169">
        <v>109.0</v>
      </c>
      <c r="C203" s="48" t="s">
        <v>679</v>
      </c>
      <c r="D203" s="48" t="s">
        <v>680</v>
      </c>
      <c r="E203" s="48" t="s">
        <v>55</v>
      </c>
      <c r="F203" s="189" t="s">
        <v>679</v>
      </c>
      <c r="G203" s="76"/>
      <c r="H203" s="48" t="s">
        <v>342</v>
      </c>
      <c r="I203" s="48"/>
      <c r="J203" s="48"/>
      <c r="K203" s="48"/>
      <c r="L203" s="48"/>
      <c r="M203" s="59"/>
      <c r="N203" s="169"/>
      <c r="O203" s="169"/>
      <c r="P203" s="60"/>
      <c r="Q203" s="61"/>
      <c r="R203" s="42"/>
      <c r="S203" s="42"/>
      <c r="T203" s="42"/>
      <c r="U203" s="42"/>
      <c r="V203" s="42"/>
      <c r="W203" s="42"/>
      <c r="X203" s="42"/>
      <c r="Y203" s="42"/>
    </row>
    <row r="204" ht="28.5" customHeight="1">
      <c r="A204" s="55" t="s">
        <v>681</v>
      </c>
      <c r="B204" s="74">
        <v>161.0</v>
      </c>
      <c r="C204" s="48" t="s">
        <v>682</v>
      </c>
      <c r="D204" s="48" t="s">
        <v>64</v>
      </c>
      <c r="E204" s="48" t="s">
        <v>72</v>
      </c>
      <c r="F204" s="189" t="s">
        <v>683</v>
      </c>
      <c r="G204" s="76"/>
      <c r="H204" s="48" t="s">
        <v>684</v>
      </c>
      <c r="I204" s="48"/>
      <c r="J204" s="48"/>
      <c r="K204" s="48"/>
      <c r="L204" s="48"/>
      <c r="M204" s="59"/>
      <c r="N204" s="60"/>
      <c r="O204" s="60"/>
      <c r="P204" s="60"/>
      <c r="Q204" s="61"/>
      <c r="R204" s="42"/>
      <c r="S204" s="42"/>
      <c r="T204" s="42"/>
      <c r="U204" s="42"/>
      <c r="V204" s="42"/>
      <c r="W204" s="42"/>
      <c r="X204" s="42"/>
      <c r="Y204" s="42"/>
    </row>
    <row r="205" ht="28.5" customHeight="1">
      <c r="A205" s="55" t="s">
        <v>685</v>
      </c>
      <c r="B205" s="169">
        <v>123.0</v>
      </c>
      <c r="C205" s="48" t="s">
        <v>686</v>
      </c>
      <c r="D205" s="48" t="s">
        <v>166</v>
      </c>
      <c r="E205" s="48" t="s">
        <v>87</v>
      </c>
      <c r="F205" s="189" t="s">
        <v>686</v>
      </c>
      <c r="G205" s="76"/>
      <c r="H205" s="48" t="s">
        <v>342</v>
      </c>
      <c r="I205" s="48"/>
      <c r="J205" s="48"/>
      <c r="K205" s="48"/>
      <c r="L205" s="48"/>
      <c r="M205" s="59"/>
      <c r="N205" s="60"/>
      <c r="O205" s="60"/>
      <c r="P205" s="60"/>
      <c r="Q205" s="61"/>
      <c r="R205" s="42"/>
      <c r="S205" s="42"/>
      <c r="T205" s="42"/>
      <c r="U205" s="42"/>
      <c r="V205" s="42"/>
      <c r="W205" s="42"/>
      <c r="X205" s="42"/>
      <c r="Y205" s="42"/>
    </row>
    <row r="206" ht="28.5" customHeight="1">
      <c r="A206" s="55" t="s">
        <v>687</v>
      </c>
      <c r="B206" s="113"/>
      <c r="C206" s="30" t="s">
        <v>688</v>
      </c>
      <c r="D206" s="30" t="s">
        <v>290</v>
      </c>
      <c r="E206" s="30"/>
      <c r="F206" s="114" t="s">
        <v>689</v>
      </c>
      <c r="G206" s="114" t="s">
        <v>690</v>
      </c>
      <c r="H206" s="30" t="s">
        <v>691</v>
      </c>
      <c r="I206" s="30"/>
      <c r="J206" s="31"/>
      <c r="K206" s="31"/>
      <c r="L206" s="30"/>
      <c r="R206" s="30"/>
      <c r="S206" s="31"/>
      <c r="T206" s="31"/>
      <c r="U206" s="31"/>
      <c r="V206" s="31"/>
      <c r="W206" s="31"/>
      <c r="X206" s="31"/>
      <c r="Y206" s="31"/>
    </row>
    <row r="207" ht="28.5" customHeight="1">
      <c r="A207" s="130" t="s">
        <v>692</v>
      </c>
      <c r="B207" s="113">
        <v>86.0</v>
      </c>
      <c r="C207" s="30" t="s">
        <v>587</v>
      </c>
      <c r="D207" s="30" t="s">
        <v>693</v>
      </c>
      <c r="E207" s="30" t="s">
        <v>55</v>
      </c>
      <c r="F207" s="103" t="s">
        <v>587</v>
      </c>
      <c r="G207" s="31"/>
      <c r="H207" s="30" t="s">
        <v>694</v>
      </c>
      <c r="I207" s="31"/>
      <c r="J207" s="31"/>
      <c r="K207" s="31"/>
      <c r="L207" s="31"/>
      <c r="M207" s="101"/>
      <c r="N207" s="20"/>
      <c r="O207" s="20"/>
      <c r="P207" s="20"/>
      <c r="Q207" s="102"/>
      <c r="R207" s="31"/>
      <c r="S207" s="31"/>
      <c r="T207" s="31"/>
      <c r="U207" s="31"/>
      <c r="V207" s="31"/>
      <c r="W207" s="31"/>
      <c r="X207" s="31"/>
      <c r="Y207" s="31"/>
    </row>
    <row r="208" ht="28.5" customHeight="1">
      <c r="A208" s="55" t="s">
        <v>695</v>
      </c>
      <c r="B208" s="74">
        <v>169.0</v>
      </c>
      <c r="C208" s="48" t="s">
        <v>77</v>
      </c>
      <c r="D208" s="48" t="s">
        <v>64</v>
      </c>
      <c r="E208" s="48" t="s">
        <v>55</v>
      </c>
      <c r="F208" s="189" t="s">
        <v>77</v>
      </c>
      <c r="G208" s="76"/>
      <c r="H208" s="48" t="s">
        <v>342</v>
      </c>
      <c r="I208" s="48"/>
      <c r="J208" s="48"/>
      <c r="K208" s="48"/>
      <c r="L208" s="48"/>
      <c r="M208" s="59"/>
      <c r="N208" s="60"/>
      <c r="O208" s="169"/>
      <c r="P208" s="169">
        <v>1.0</v>
      </c>
      <c r="Q208" s="61"/>
      <c r="R208" s="48" t="s">
        <v>696</v>
      </c>
      <c r="S208" s="42"/>
      <c r="T208" s="42"/>
      <c r="U208" s="42"/>
      <c r="V208" s="42"/>
      <c r="W208" s="42"/>
      <c r="X208" s="42"/>
      <c r="Y208" s="42"/>
    </row>
    <row r="209" ht="28.5" customHeight="1">
      <c r="A209" s="21" t="s">
        <v>697</v>
      </c>
      <c r="B209" s="74">
        <v>170.0</v>
      </c>
      <c r="C209" s="48" t="s">
        <v>631</v>
      </c>
      <c r="D209" s="48" t="s">
        <v>197</v>
      </c>
      <c r="E209" s="48" t="s">
        <v>72</v>
      </c>
      <c r="F209" s="189" t="s">
        <v>631</v>
      </c>
      <c r="G209" s="31"/>
      <c r="H209" s="31"/>
      <c r="I209" s="31"/>
      <c r="J209" s="31"/>
      <c r="K209" s="31"/>
      <c r="L209" s="31"/>
      <c r="M209" s="101"/>
      <c r="N209" s="20"/>
      <c r="O209" s="20"/>
      <c r="P209" s="20"/>
      <c r="Q209" s="102"/>
      <c r="R209" s="31"/>
      <c r="S209" s="31"/>
      <c r="T209" s="31"/>
      <c r="U209" s="31"/>
      <c r="V209" s="31"/>
      <c r="W209" s="31"/>
      <c r="X209" s="31"/>
      <c r="Y209" s="31"/>
    </row>
    <row r="210" ht="28.5" customHeight="1">
      <c r="A210" s="150" t="s">
        <v>698</v>
      </c>
      <c r="B210" s="166">
        <v>113.0</v>
      </c>
      <c r="C210" s="107" t="s">
        <v>698</v>
      </c>
      <c r="D210" s="107" t="s">
        <v>699</v>
      </c>
      <c r="E210" s="107" t="s">
        <v>87</v>
      </c>
      <c r="F210" s="108" t="s">
        <v>698</v>
      </c>
      <c r="G210" s="69"/>
      <c r="H210" s="174" t="s">
        <v>700</v>
      </c>
      <c r="I210" s="69"/>
      <c r="J210" s="69"/>
      <c r="K210" s="69"/>
      <c r="L210" s="69"/>
      <c r="M210" s="69"/>
      <c r="N210" s="69"/>
      <c r="O210" s="166"/>
      <c r="P210" s="166">
        <v>3.0</v>
      </c>
      <c r="Q210" s="69"/>
      <c r="R210" s="107" t="s">
        <v>701</v>
      </c>
      <c r="S210" s="107" t="s">
        <v>702</v>
      </c>
      <c r="T210" s="69"/>
      <c r="U210" s="69"/>
      <c r="V210" s="69"/>
      <c r="W210" s="69"/>
      <c r="X210" s="69"/>
      <c r="Y210" s="69"/>
    </row>
    <row r="211" ht="28.5" customHeight="1">
      <c r="A211" s="21" t="s">
        <v>703</v>
      </c>
      <c r="B211" s="74">
        <v>154.0</v>
      </c>
      <c r="C211" s="48" t="s">
        <v>704</v>
      </c>
      <c r="D211" s="48" t="s">
        <v>133</v>
      </c>
      <c r="E211" s="48" t="s">
        <v>72</v>
      </c>
      <c r="F211" s="189" t="s">
        <v>704</v>
      </c>
      <c r="G211" s="76"/>
      <c r="H211" s="195" t="s">
        <v>445</v>
      </c>
      <c r="I211" s="48"/>
      <c r="J211" s="48"/>
      <c r="K211" s="48"/>
      <c r="L211" s="48"/>
      <c r="M211" s="59"/>
      <c r="N211" s="60"/>
      <c r="O211" s="169"/>
      <c r="P211" s="169">
        <v>12.0</v>
      </c>
      <c r="Q211" s="61"/>
      <c r="R211" s="48" t="s">
        <v>705</v>
      </c>
      <c r="S211" s="42"/>
      <c r="T211" s="42"/>
      <c r="U211" s="42"/>
      <c r="V211" s="42"/>
      <c r="W211" s="42"/>
      <c r="X211" s="42"/>
      <c r="Y211" s="42"/>
    </row>
    <row r="212" ht="28.5" customHeight="1">
      <c r="A212" s="21" t="s">
        <v>706</v>
      </c>
      <c r="B212" s="169">
        <v>80.0</v>
      </c>
      <c r="C212" s="48" t="s">
        <v>631</v>
      </c>
      <c r="D212" s="48" t="s">
        <v>707</v>
      </c>
      <c r="E212" s="48" t="s">
        <v>72</v>
      </c>
      <c r="F212" s="189" t="s">
        <v>708</v>
      </c>
      <c r="G212" s="76"/>
      <c r="H212" s="53" t="s">
        <v>342</v>
      </c>
      <c r="I212" s="48"/>
      <c r="J212" s="48"/>
      <c r="K212" s="48"/>
      <c r="L212" s="48"/>
      <c r="M212" s="147"/>
      <c r="N212" s="173"/>
      <c r="O212" s="147"/>
      <c r="P212" s="148"/>
      <c r="Q212" s="19"/>
      <c r="R212" s="48" t="s">
        <v>709</v>
      </c>
      <c r="S212" s="42"/>
      <c r="T212" s="42"/>
      <c r="U212" s="42"/>
      <c r="V212" s="42"/>
      <c r="W212" s="42"/>
      <c r="X212" s="42"/>
      <c r="Y212" s="42"/>
    </row>
    <row r="213" ht="28.5" customHeight="1">
      <c r="A213" s="21" t="s">
        <v>710</v>
      </c>
      <c r="B213" s="113"/>
      <c r="C213" s="30" t="s">
        <v>711</v>
      </c>
      <c r="D213" s="115" t="s">
        <v>459</v>
      </c>
      <c r="E213" s="30"/>
      <c r="F213" s="116" t="s">
        <v>711</v>
      </c>
      <c r="G213" s="149" t="s">
        <v>712</v>
      </c>
      <c r="H213" s="30" t="s">
        <v>713</v>
      </c>
      <c r="I213" s="31"/>
      <c r="J213" s="31"/>
      <c r="K213" s="31"/>
      <c r="L213" s="31"/>
      <c r="M213" s="147"/>
      <c r="N213" s="143"/>
      <c r="O213" s="147"/>
      <c r="P213" s="145"/>
      <c r="Q213" s="19"/>
      <c r="R213" s="30"/>
      <c r="S213" s="31"/>
      <c r="T213" s="31"/>
      <c r="U213" s="31"/>
      <c r="V213" s="31"/>
      <c r="W213" s="31"/>
      <c r="X213" s="31"/>
      <c r="Y213" s="31"/>
    </row>
    <row r="214" ht="28.5" customHeight="1">
      <c r="A214" s="21" t="s">
        <v>62</v>
      </c>
      <c r="B214" s="169">
        <v>81.0</v>
      </c>
      <c r="C214" s="48" t="s">
        <v>63</v>
      </c>
      <c r="D214" s="48" t="s">
        <v>64</v>
      </c>
      <c r="E214" s="48"/>
      <c r="F214" s="170" t="s">
        <v>65</v>
      </c>
      <c r="G214" s="76"/>
      <c r="H214" s="48" t="s">
        <v>714</v>
      </c>
      <c r="I214" s="48"/>
      <c r="J214" s="48"/>
      <c r="K214" s="48"/>
      <c r="L214" s="48"/>
      <c r="M214" s="178"/>
      <c r="N214" s="177"/>
      <c r="O214" s="178"/>
      <c r="P214" s="183"/>
      <c r="Q214" s="19"/>
      <c r="R214" s="42"/>
      <c r="S214" s="42"/>
      <c r="T214" s="42"/>
      <c r="U214" s="42"/>
      <c r="V214" s="42"/>
      <c r="W214" s="42"/>
      <c r="X214" s="42"/>
      <c r="Y214" s="42"/>
    </row>
    <row r="215" ht="28.5" customHeight="1">
      <c r="A215" s="55" t="s">
        <v>715</v>
      </c>
      <c r="B215" s="74">
        <v>185.0</v>
      </c>
      <c r="C215" s="48" t="s">
        <v>716</v>
      </c>
      <c r="D215" s="48" t="s">
        <v>64</v>
      </c>
      <c r="E215" s="48" t="s">
        <v>55</v>
      </c>
      <c r="F215" s="189" t="s">
        <v>717</v>
      </c>
      <c r="G215" s="76"/>
      <c r="H215" s="48" t="s">
        <v>342</v>
      </c>
      <c r="I215" s="48"/>
      <c r="J215" s="48"/>
      <c r="K215" s="48"/>
      <c r="L215" s="48"/>
      <c r="M215" s="59"/>
      <c r="N215" s="60"/>
      <c r="O215" s="60"/>
      <c r="P215" s="60"/>
      <c r="Q215" s="61"/>
      <c r="R215" s="42"/>
      <c r="S215" s="42"/>
      <c r="T215" s="42"/>
      <c r="U215" s="42"/>
      <c r="V215" s="42"/>
      <c r="W215" s="42"/>
      <c r="X215" s="42"/>
      <c r="Y215" s="42"/>
    </row>
    <row r="216" ht="28.5" customHeight="1">
      <c r="A216" s="21" t="s">
        <v>718</v>
      </c>
      <c r="B216" s="169">
        <v>118.0</v>
      </c>
      <c r="C216" s="48" t="s">
        <v>718</v>
      </c>
      <c r="D216" s="48" t="s">
        <v>719</v>
      </c>
      <c r="E216" s="48" t="s">
        <v>72</v>
      </c>
      <c r="F216" s="170" t="s">
        <v>718</v>
      </c>
      <c r="G216" s="76"/>
      <c r="H216" s="48" t="s">
        <v>342</v>
      </c>
      <c r="I216" s="196"/>
      <c r="J216" s="197"/>
      <c r="K216" s="197"/>
      <c r="L216" s="197"/>
      <c r="M216" s="198"/>
      <c r="N216" s="199"/>
      <c r="O216" s="169"/>
      <c r="P216" s="60"/>
      <c r="Q216" s="61"/>
      <c r="R216" s="42"/>
      <c r="S216" s="42"/>
      <c r="T216" s="42"/>
      <c r="U216" s="42"/>
      <c r="V216" s="42"/>
      <c r="W216" s="42"/>
      <c r="X216" s="42"/>
      <c r="Y216" s="42"/>
    </row>
    <row r="217" ht="28.5" customHeight="1">
      <c r="A217" s="21" t="s">
        <v>720</v>
      </c>
      <c r="B217" s="113">
        <v>156.0</v>
      </c>
      <c r="C217" s="30" t="s">
        <v>721</v>
      </c>
      <c r="D217" s="30" t="s">
        <v>722</v>
      </c>
      <c r="E217" s="30" t="s">
        <v>723</v>
      </c>
      <c r="F217" s="114" t="s">
        <v>721</v>
      </c>
      <c r="G217" s="31"/>
      <c r="H217" s="48" t="s">
        <v>342</v>
      </c>
      <c r="I217" s="31"/>
      <c r="J217" s="31"/>
      <c r="K217" s="31"/>
      <c r="L217" s="31"/>
      <c r="M217" s="144"/>
      <c r="N217" s="173"/>
      <c r="O217" s="169"/>
      <c r="P217" s="148"/>
      <c r="Q217" s="19"/>
      <c r="R217" s="30"/>
      <c r="S217" s="31"/>
      <c r="T217" s="31"/>
      <c r="U217" s="31"/>
      <c r="V217" s="31"/>
      <c r="W217" s="31"/>
      <c r="X217" s="31"/>
      <c r="Y217" s="31"/>
    </row>
    <row r="218" ht="28.5" customHeight="1">
      <c r="A218" s="21" t="s">
        <v>724</v>
      </c>
      <c r="B218" s="74">
        <v>168.0</v>
      </c>
      <c r="C218" s="48" t="s">
        <v>724</v>
      </c>
      <c r="D218" s="48" t="s">
        <v>725</v>
      </c>
      <c r="E218" s="48" t="s">
        <v>87</v>
      </c>
      <c r="F218" s="189" t="s">
        <v>724</v>
      </c>
      <c r="G218" s="76"/>
      <c r="H218" s="48" t="s">
        <v>342</v>
      </c>
      <c r="I218" s="48"/>
      <c r="J218" s="48"/>
      <c r="K218" s="48"/>
      <c r="L218" s="48"/>
      <c r="M218" s="59"/>
      <c r="N218" s="60"/>
      <c r="O218" s="169"/>
      <c r="P218" s="60"/>
      <c r="Q218" s="61"/>
      <c r="R218" s="48"/>
      <c r="S218" s="42"/>
      <c r="T218" s="42"/>
      <c r="U218" s="42"/>
      <c r="V218" s="42"/>
      <c r="W218" s="42"/>
      <c r="X218" s="42"/>
      <c r="Y218" s="42"/>
    </row>
    <row r="219" ht="28.5" customHeight="1">
      <c r="A219" s="21" t="s">
        <v>726</v>
      </c>
      <c r="B219" s="74">
        <v>171.0</v>
      </c>
      <c r="C219" s="48" t="s">
        <v>726</v>
      </c>
      <c r="D219" s="48" t="s">
        <v>293</v>
      </c>
      <c r="E219" s="48" t="s">
        <v>55</v>
      </c>
      <c r="F219" s="189" t="s">
        <v>726</v>
      </c>
      <c r="G219" s="76"/>
      <c r="H219" s="48" t="s">
        <v>342</v>
      </c>
      <c r="I219" s="48"/>
      <c r="J219" s="48"/>
      <c r="K219" s="48"/>
      <c r="L219" s="48"/>
      <c r="M219" s="59"/>
      <c r="N219" s="60"/>
      <c r="O219" s="169"/>
      <c r="P219" s="169">
        <v>3.0</v>
      </c>
      <c r="Q219" s="61"/>
      <c r="R219" s="48"/>
      <c r="S219" s="48"/>
      <c r="T219" s="42"/>
      <c r="U219" s="42"/>
      <c r="V219" s="42"/>
      <c r="W219" s="42"/>
      <c r="X219" s="42"/>
      <c r="Y219" s="42"/>
    </row>
    <row r="220" ht="28.5" customHeight="1">
      <c r="A220" s="21" t="s">
        <v>727</v>
      </c>
      <c r="B220" s="113"/>
      <c r="C220" s="30" t="s">
        <v>728</v>
      </c>
      <c r="D220" s="30" t="s">
        <v>322</v>
      </c>
      <c r="E220" s="30" t="s">
        <v>87</v>
      </c>
      <c r="F220" s="116" t="s">
        <v>728</v>
      </c>
      <c r="G220" s="103" t="s">
        <v>729</v>
      </c>
      <c r="H220" s="30" t="s">
        <v>342</v>
      </c>
      <c r="I220" s="31"/>
      <c r="J220" s="31"/>
      <c r="K220" s="31"/>
      <c r="L220" s="31"/>
      <c r="M220" s="144"/>
      <c r="N220" s="173"/>
      <c r="O220" s="144"/>
      <c r="P220" s="145"/>
      <c r="Q220" s="19"/>
      <c r="R220" s="30"/>
      <c r="S220" s="31"/>
      <c r="T220" s="31"/>
      <c r="U220" s="31"/>
      <c r="V220" s="31"/>
      <c r="W220" s="31"/>
      <c r="X220" s="31"/>
      <c r="Y220" s="31"/>
    </row>
    <row r="221" ht="28.5" customHeight="1">
      <c r="A221" s="21" t="s">
        <v>718</v>
      </c>
      <c r="B221" s="169">
        <v>118.0</v>
      </c>
      <c r="C221" s="48" t="s">
        <v>718</v>
      </c>
      <c r="D221" s="48" t="s">
        <v>719</v>
      </c>
      <c r="E221" s="48" t="s">
        <v>72</v>
      </c>
      <c r="F221" s="170" t="s">
        <v>718</v>
      </c>
      <c r="G221" s="76"/>
      <c r="H221" s="48" t="s">
        <v>342</v>
      </c>
      <c r="I221" s="48"/>
      <c r="J221" s="48"/>
      <c r="K221" s="48"/>
      <c r="L221" s="48"/>
      <c r="M221" s="59"/>
      <c r="N221" s="169"/>
      <c r="O221" s="169"/>
      <c r="P221" s="60"/>
      <c r="Q221" s="61"/>
      <c r="R221" s="42"/>
      <c r="S221" s="42"/>
      <c r="T221" s="42"/>
      <c r="U221" s="42"/>
      <c r="V221" s="42"/>
      <c r="W221" s="42"/>
      <c r="X221" s="42"/>
      <c r="Y221" s="42"/>
    </row>
    <row r="222" ht="28.5" customHeight="1">
      <c r="A222" s="55" t="s">
        <v>730</v>
      </c>
      <c r="B222" s="74">
        <v>183.0</v>
      </c>
      <c r="C222" s="48" t="s">
        <v>730</v>
      </c>
      <c r="D222" s="48" t="s">
        <v>75</v>
      </c>
      <c r="E222" s="48" t="s">
        <v>55</v>
      </c>
      <c r="F222" s="189" t="s">
        <v>730</v>
      </c>
      <c r="G222" s="76"/>
      <c r="H222" s="48" t="s">
        <v>342</v>
      </c>
      <c r="I222" s="48"/>
      <c r="J222" s="48"/>
      <c r="K222" s="48"/>
      <c r="L222" s="48"/>
      <c r="M222" s="59"/>
      <c r="N222" s="60"/>
      <c r="O222" s="60"/>
      <c r="P222" s="60"/>
      <c r="Q222" s="61"/>
      <c r="R222" s="42"/>
      <c r="S222" s="42"/>
      <c r="T222" s="42"/>
      <c r="U222" s="42"/>
      <c r="V222" s="42"/>
      <c r="W222" s="42"/>
      <c r="X222" s="42"/>
      <c r="Y222" s="42"/>
    </row>
    <row r="223" ht="28.5" customHeight="1">
      <c r="A223" s="172" t="s">
        <v>731</v>
      </c>
      <c r="B223" s="74">
        <v>200.0</v>
      </c>
      <c r="C223" s="48" t="s">
        <v>59</v>
      </c>
      <c r="D223" s="48" t="s">
        <v>206</v>
      </c>
      <c r="E223" s="48" t="s">
        <v>55</v>
      </c>
      <c r="F223" s="189" t="s">
        <v>59</v>
      </c>
      <c r="G223" s="76"/>
      <c r="H223" s="30" t="s">
        <v>342</v>
      </c>
      <c r="I223" s="48"/>
      <c r="J223" s="48"/>
      <c r="K223" s="48"/>
      <c r="L223" s="48"/>
      <c r="M223" s="59"/>
      <c r="N223" s="60"/>
      <c r="O223" s="60"/>
      <c r="P223" s="60"/>
      <c r="Q223" s="61"/>
      <c r="R223" s="42"/>
      <c r="S223" s="42"/>
      <c r="T223" s="42"/>
      <c r="U223" s="42"/>
      <c r="V223" s="42"/>
      <c r="W223" s="42"/>
      <c r="X223" s="42"/>
      <c r="Y223" s="42"/>
    </row>
    <row r="224" ht="28.5" customHeight="1">
      <c r="A224" s="55" t="s">
        <v>732</v>
      </c>
      <c r="B224" s="74">
        <v>177.0</v>
      </c>
      <c r="C224" s="48" t="s">
        <v>732</v>
      </c>
      <c r="D224" s="48" t="s">
        <v>197</v>
      </c>
      <c r="E224" s="48" t="s">
        <v>72</v>
      </c>
      <c r="F224" s="189" t="s">
        <v>732</v>
      </c>
      <c r="G224" s="76"/>
      <c r="H224" s="48" t="s">
        <v>342</v>
      </c>
      <c r="I224" s="48"/>
      <c r="J224" s="48"/>
      <c r="K224" s="48"/>
      <c r="L224" s="48"/>
      <c r="M224" s="59"/>
      <c r="N224" s="60"/>
      <c r="O224" s="169"/>
      <c r="P224" s="60"/>
      <c r="Q224" s="61"/>
      <c r="R224" s="48"/>
      <c r="S224" s="42"/>
      <c r="T224" s="42"/>
      <c r="U224" s="42"/>
      <c r="V224" s="42"/>
      <c r="W224" s="42"/>
      <c r="X224" s="42"/>
      <c r="Y224" s="42"/>
    </row>
    <row r="225" ht="28.5" customHeight="1">
      <c r="A225" s="55" t="s">
        <v>733</v>
      </c>
      <c r="B225" s="74">
        <v>178.0</v>
      </c>
      <c r="C225" s="48" t="s">
        <v>281</v>
      </c>
      <c r="D225" s="48" t="s">
        <v>109</v>
      </c>
      <c r="E225" s="48"/>
      <c r="F225" s="189" t="s">
        <v>733</v>
      </c>
      <c r="G225" s="76"/>
      <c r="H225" s="48" t="s">
        <v>734</v>
      </c>
      <c r="I225" s="48"/>
      <c r="J225" s="48"/>
      <c r="K225" s="48"/>
      <c r="L225" s="48"/>
      <c r="M225" s="59"/>
      <c r="N225" s="60"/>
      <c r="O225" s="169"/>
      <c r="P225" s="60"/>
      <c r="Q225" s="61"/>
      <c r="R225" s="48"/>
      <c r="S225" s="42"/>
      <c r="T225" s="42"/>
      <c r="U225" s="42"/>
      <c r="V225" s="42"/>
      <c r="W225" s="42"/>
      <c r="X225" s="42"/>
      <c r="Y225" s="42"/>
    </row>
    <row r="226" ht="28.5" customHeight="1">
      <c r="A226" s="21" t="s">
        <v>735</v>
      </c>
      <c r="B226" s="74">
        <v>157.0</v>
      </c>
      <c r="C226" s="48" t="s">
        <v>736</v>
      </c>
      <c r="D226" s="48" t="s">
        <v>177</v>
      </c>
      <c r="E226" s="48"/>
      <c r="F226" s="189" t="s">
        <v>737</v>
      </c>
      <c r="G226" s="76"/>
      <c r="H226" s="48" t="s">
        <v>734</v>
      </c>
      <c r="I226" s="48"/>
      <c r="J226" s="48"/>
      <c r="K226" s="48"/>
      <c r="L226" s="48"/>
      <c r="M226" s="59"/>
      <c r="N226" s="60"/>
      <c r="O226" s="200"/>
      <c r="P226" s="60"/>
      <c r="Q226" s="61"/>
      <c r="R226" s="48"/>
      <c r="S226" s="42"/>
      <c r="T226" s="42"/>
      <c r="U226" s="42"/>
      <c r="V226" s="42"/>
      <c r="W226" s="42"/>
      <c r="X226" s="42"/>
      <c r="Y226" s="42"/>
    </row>
    <row r="227" ht="28.5" customHeight="1">
      <c r="A227" s="21" t="s">
        <v>738</v>
      </c>
      <c r="B227" s="74">
        <v>160.0</v>
      </c>
      <c r="C227" s="48" t="s">
        <v>739</v>
      </c>
      <c r="D227" s="48" t="s">
        <v>116</v>
      </c>
      <c r="E227" s="48" t="s">
        <v>55</v>
      </c>
      <c r="F227" s="189" t="s">
        <v>740</v>
      </c>
      <c r="G227" s="76"/>
      <c r="H227" s="201" t="s">
        <v>342</v>
      </c>
      <c r="I227" s="48"/>
      <c r="J227" s="48"/>
      <c r="K227" s="48"/>
      <c r="L227" s="48"/>
      <c r="M227" s="59"/>
      <c r="N227" s="60"/>
      <c r="O227" s="169"/>
      <c r="P227" s="60"/>
      <c r="Q227" s="61"/>
      <c r="R227" s="48"/>
      <c r="S227" s="42"/>
      <c r="T227" s="42"/>
      <c r="U227" s="42"/>
      <c r="V227" s="42"/>
      <c r="W227" s="42"/>
      <c r="X227" s="42"/>
      <c r="Y227" s="42"/>
    </row>
    <row r="228" ht="28.5" customHeight="1">
      <c r="A228" s="55" t="s">
        <v>643</v>
      </c>
      <c r="B228" s="113">
        <v>50.0</v>
      </c>
      <c r="C228" s="30" t="s">
        <v>644</v>
      </c>
      <c r="D228" s="30" t="s">
        <v>645</v>
      </c>
      <c r="E228" s="30" t="s">
        <v>55</v>
      </c>
      <c r="F228" s="103" t="s">
        <v>646</v>
      </c>
      <c r="G228" s="31"/>
      <c r="H228" s="30" t="s">
        <v>647</v>
      </c>
      <c r="I228" s="31"/>
      <c r="J228" s="31"/>
      <c r="K228" s="31"/>
      <c r="L228" s="31"/>
      <c r="M228" s="144"/>
      <c r="N228" s="173"/>
      <c r="O228" s="144"/>
      <c r="P228" s="148"/>
      <c r="Q228" s="19"/>
      <c r="R228" s="31"/>
      <c r="S228" s="31"/>
      <c r="T228" s="31"/>
      <c r="U228" s="31"/>
      <c r="V228" s="31"/>
      <c r="W228" s="31"/>
      <c r="X228" s="31"/>
      <c r="Y228" s="31"/>
    </row>
    <row r="229" ht="28.5" customHeight="1">
      <c r="A229" s="21" t="s">
        <v>741</v>
      </c>
      <c r="B229" s="74">
        <v>141.0</v>
      </c>
      <c r="C229" s="48" t="s">
        <v>742</v>
      </c>
      <c r="D229" s="48" t="s">
        <v>330</v>
      </c>
      <c r="E229" s="48" t="s">
        <v>87</v>
      </c>
      <c r="F229" s="189" t="s">
        <v>741</v>
      </c>
      <c r="G229" s="76"/>
      <c r="H229" s="48" t="s">
        <v>342</v>
      </c>
      <c r="I229" s="48"/>
      <c r="J229" s="48"/>
      <c r="K229" s="48"/>
      <c r="L229" s="48"/>
      <c r="M229" s="59"/>
      <c r="N229" s="60"/>
      <c r="O229" s="169"/>
      <c r="P229" s="60"/>
      <c r="Q229" s="61"/>
      <c r="R229" s="48"/>
      <c r="S229" s="42"/>
      <c r="T229" s="42"/>
      <c r="U229" s="42"/>
      <c r="V229" s="42"/>
      <c r="W229" s="42"/>
      <c r="X229" s="42"/>
      <c r="Y229" s="42"/>
    </row>
    <row r="230" ht="28.5" customHeight="1">
      <c r="A230" s="172" t="s">
        <v>743</v>
      </c>
      <c r="B230" s="74">
        <v>202.0</v>
      </c>
      <c r="C230" s="48" t="s">
        <v>744</v>
      </c>
      <c r="D230" s="48" t="s">
        <v>172</v>
      </c>
      <c r="E230" s="48" t="s">
        <v>210</v>
      </c>
      <c r="F230" s="189" t="s">
        <v>743</v>
      </c>
      <c r="G230" s="76" t="s">
        <v>745</v>
      </c>
      <c r="H230" s="48" t="s">
        <v>342</v>
      </c>
      <c r="I230" s="48" t="s">
        <v>342</v>
      </c>
      <c r="J230" s="48" t="s">
        <v>342</v>
      </c>
      <c r="K230" s="48" t="s">
        <v>342</v>
      </c>
      <c r="L230" s="48" t="s">
        <v>342</v>
      </c>
      <c r="M230" s="48" t="s">
        <v>342</v>
      </c>
      <c r="N230" s="48" t="s">
        <v>342</v>
      </c>
      <c r="O230" s="48"/>
      <c r="P230" s="60"/>
      <c r="Q230" s="61"/>
      <c r="R230" s="42"/>
      <c r="S230" s="42"/>
      <c r="T230" s="42"/>
      <c r="U230" s="42"/>
      <c r="V230" s="42"/>
      <c r="W230" s="42"/>
      <c r="X230" s="42"/>
      <c r="Y230" s="42"/>
    </row>
    <row r="231" ht="28.5" customHeight="1">
      <c r="A231" s="21" t="s">
        <v>746</v>
      </c>
      <c r="B231" s="74">
        <v>167.0</v>
      </c>
      <c r="C231" s="48" t="s">
        <v>77</v>
      </c>
      <c r="D231" s="48" t="s">
        <v>747</v>
      </c>
      <c r="E231" s="48" t="s">
        <v>72</v>
      </c>
      <c r="F231" s="189" t="s">
        <v>748</v>
      </c>
      <c r="G231" s="76"/>
      <c r="H231" s="48" t="s">
        <v>342</v>
      </c>
      <c r="I231" s="48"/>
      <c r="J231" s="48"/>
      <c r="K231" s="48"/>
      <c r="L231" s="48"/>
      <c r="M231" s="59"/>
      <c r="N231" s="60"/>
      <c r="O231" s="169"/>
      <c r="P231" s="60"/>
      <c r="Q231" s="61"/>
      <c r="R231" s="48"/>
      <c r="S231" s="42"/>
      <c r="T231" s="42"/>
      <c r="U231" s="42"/>
      <c r="V231" s="42"/>
      <c r="W231" s="42"/>
      <c r="X231" s="42"/>
      <c r="Y231" s="42"/>
    </row>
    <row r="232" ht="28.5" customHeight="1">
      <c r="A232" s="55" t="s">
        <v>643</v>
      </c>
      <c r="B232" s="113">
        <v>50.0</v>
      </c>
      <c r="C232" s="30" t="s">
        <v>644</v>
      </c>
      <c r="D232" s="30" t="s">
        <v>645</v>
      </c>
      <c r="E232" s="30" t="s">
        <v>55</v>
      </c>
      <c r="F232" s="103" t="s">
        <v>646</v>
      </c>
      <c r="G232" s="31"/>
      <c r="H232" s="48" t="s">
        <v>342</v>
      </c>
      <c r="I232" s="31"/>
      <c r="J232" s="31"/>
      <c r="K232" s="31"/>
      <c r="L232" s="31"/>
      <c r="M232" s="144"/>
      <c r="N232" s="173"/>
      <c r="O232" s="144"/>
      <c r="P232" s="148"/>
      <c r="Q232" s="19"/>
      <c r="R232" s="31"/>
      <c r="S232" s="31"/>
      <c r="T232" s="31"/>
      <c r="U232" s="31"/>
      <c r="V232" s="31"/>
      <c r="W232" s="31"/>
      <c r="X232" s="31"/>
      <c r="Y232" s="31"/>
    </row>
    <row r="233" ht="28.5" customHeight="1">
      <c r="A233" s="21" t="s">
        <v>741</v>
      </c>
      <c r="B233" s="74">
        <v>141.0</v>
      </c>
      <c r="C233" s="48" t="s">
        <v>742</v>
      </c>
      <c r="D233" s="48" t="s">
        <v>330</v>
      </c>
      <c r="E233" s="48" t="s">
        <v>87</v>
      </c>
      <c r="F233" s="189" t="s">
        <v>741</v>
      </c>
      <c r="G233" s="76"/>
      <c r="H233" s="48" t="s">
        <v>342</v>
      </c>
      <c r="I233" s="48"/>
      <c r="J233" s="48"/>
      <c r="K233" s="48"/>
      <c r="L233" s="48"/>
      <c r="M233" s="59"/>
      <c r="N233" s="60"/>
      <c r="O233" s="169"/>
      <c r="P233" s="60"/>
      <c r="Q233" s="61"/>
      <c r="R233" s="48" t="s">
        <v>749</v>
      </c>
      <c r="S233" s="42"/>
      <c r="T233" s="42"/>
      <c r="U233" s="42"/>
      <c r="V233" s="42"/>
      <c r="W233" s="42"/>
      <c r="X233" s="42"/>
      <c r="Y233" s="42"/>
    </row>
    <row r="234" ht="28.5" customHeight="1">
      <c r="A234" s="202" t="s">
        <v>750</v>
      </c>
      <c r="B234" s="106">
        <v>151.0</v>
      </c>
      <c r="C234" s="107" t="s">
        <v>751</v>
      </c>
      <c r="D234" s="107" t="s">
        <v>322</v>
      </c>
      <c r="E234" s="107" t="s">
        <v>87</v>
      </c>
      <c r="F234" s="108" t="s">
        <v>751</v>
      </c>
      <c r="G234" s="69"/>
      <c r="H234" s="48" t="s">
        <v>342</v>
      </c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</row>
    <row r="235" ht="28.5" customHeight="1">
      <c r="A235" s="172" t="s">
        <v>752</v>
      </c>
      <c r="B235" s="74">
        <v>201.0</v>
      </c>
      <c r="C235" s="48" t="s">
        <v>753</v>
      </c>
      <c r="D235" s="48" t="s">
        <v>64</v>
      </c>
      <c r="E235" s="48" t="s">
        <v>138</v>
      </c>
      <c r="F235" s="189" t="s">
        <v>753</v>
      </c>
      <c r="G235" s="76"/>
      <c r="H235" s="48" t="s">
        <v>342</v>
      </c>
      <c r="I235" s="48"/>
      <c r="J235" s="48"/>
      <c r="K235" s="48"/>
      <c r="L235" s="48"/>
      <c r="M235" s="59"/>
      <c r="N235" s="60"/>
      <c r="O235" s="60"/>
      <c r="P235" s="60"/>
      <c r="Q235" s="61"/>
      <c r="R235" s="42"/>
      <c r="S235" s="42"/>
      <c r="T235" s="42"/>
      <c r="U235" s="42"/>
      <c r="V235" s="42"/>
      <c r="W235" s="42"/>
      <c r="X235" s="42"/>
      <c r="Y235" s="42"/>
    </row>
    <row r="236" ht="28.5" customHeight="1">
      <c r="A236" s="172" t="s">
        <v>706</v>
      </c>
      <c r="B236" s="74">
        <v>211.0</v>
      </c>
      <c r="C236" s="48" t="s">
        <v>708</v>
      </c>
      <c r="D236" s="48" t="s">
        <v>137</v>
      </c>
      <c r="E236" s="48" t="s">
        <v>210</v>
      </c>
      <c r="F236" s="75"/>
      <c r="G236" s="76"/>
      <c r="H236" s="48" t="s">
        <v>342</v>
      </c>
      <c r="I236" s="48"/>
      <c r="J236" s="48"/>
      <c r="K236" s="48"/>
      <c r="L236" s="48"/>
      <c r="M236" s="59"/>
      <c r="N236" s="60"/>
      <c r="O236" s="60"/>
      <c r="P236" s="60"/>
      <c r="Q236" s="61"/>
      <c r="R236" s="42"/>
      <c r="S236" s="42"/>
      <c r="T236" s="42"/>
      <c r="U236" s="42"/>
      <c r="V236" s="42"/>
      <c r="W236" s="42"/>
      <c r="X236" s="42"/>
      <c r="Y236" s="42"/>
    </row>
    <row r="237" ht="28.5" customHeight="1">
      <c r="A237" s="21" t="s">
        <v>754</v>
      </c>
      <c r="B237" s="74">
        <v>163.0</v>
      </c>
      <c r="C237" s="48" t="s">
        <v>754</v>
      </c>
      <c r="D237" s="48" t="s">
        <v>137</v>
      </c>
      <c r="E237" s="48" t="s">
        <v>87</v>
      </c>
      <c r="F237" s="189" t="s">
        <v>754</v>
      </c>
      <c r="G237" s="76"/>
      <c r="H237" s="48" t="s">
        <v>342</v>
      </c>
      <c r="I237" s="48"/>
      <c r="J237" s="48"/>
      <c r="K237" s="48"/>
      <c r="L237" s="48"/>
      <c r="M237" s="59"/>
      <c r="N237" s="60"/>
      <c r="O237" s="169"/>
      <c r="P237" s="60"/>
      <c r="Q237" s="61"/>
      <c r="R237" s="48"/>
      <c r="S237" s="42"/>
      <c r="T237" s="42"/>
      <c r="U237" s="42"/>
      <c r="V237" s="42"/>
      <c r="W237" s="42"/>
      <c r="X237" s="42"/>
      <c r="Y237" s="42"/>
    </row>
    <row r="238" ht="28.5" customHeight="1">
      <c r="A238" s="202" t="s">
        <v>122</v>
      </c>
      <c r="B238" s="106">
        <v>175.0</v>
      </c>
      <c r="C238" s="107" t="s">
        <v>122</v>
      </c>
      <c r="D238" s="107" t="s">
        <v>755</v>
      </c>
      <c r="E238" s="107" t="s">
        <v>72</v>
      </c>
      <c r="F238" s="108" t="s">
        <v>122</v>
      </c>
      <c r="G238" s="69"/>
      <c r="H238" s="48" t="s">
        <v>342</v>
      </c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</row>
    <row r="239" ht="28.5" customHeight="1">
      <c r="A239" s="21" t="s">
        <v>756</v>
      </c>
      <c r="B239" s="169">
        <v>115.0</v>
      </c>
      <c r="C239" s="48" t="s">
        <v>756</v>
      </c>
      <c r="D239" s="48" t="s">
        <v>169</v>
      </c>
      <c r="E239" s="48" t="s">
        <v>87</v>
      </c>
      <c r="F239" s="170" t="s">
        <v>756</v>
      </c>
      <c r="G239" s="76" t="s">
        <v>757</v>
      </c>
      <c r="H239" s="48"/>
      <c r="I239" s="48"/>
      <c r="J239" s="48"/>
      <c r="K239" s="48"/>
      <c r="L239" s="48"/>
      <c r="M239" s="59"/>
      <c r="N239" s="60"/>
      <c r="O239" s="60"/>
      <c r="P239" s="60"/>
      <c r="Q239" s="61"/>
      <c r="R239" s="42"/>
      <c r="S239" s="42"/>
      <c r="T239" s="42"/>
      <c r="U239" s="42"/>
      <c r="V239" s="42"/>
      <c r="W239" s="42"/>
      <c r="X239" s="42"/>
      <c r="Y239" s="42"/>
    </row>
    <row r="240" ht="28.5" customHeight="1">
      <c r="A240" s="55" t="s">
        <v>141</v>
      </c>
      <c r="B240" s="74">
        <v>188.0</v>
      </c>
      <c r="C240" s="48" t="s">
        <v>142</v>
      </c>
      <c r="D240" s="48" t="s">
        <v>68</v>
      </c>
      <c r="E240" s="48" t="s">
        <v>55</v>
      </c>
      <c r="F240" s="189" t="s">
        <v>141</v>
      </c>
      <c r="G240" s="76"/>
      <c r="H240" s="48" t="s">
        <v>342</v>
      </c>
      <c r="I240" s="48"/>
      <c r="J240" s="48"/>
      <c r="K240" s="48"/>
      <c r="L240" s="48"/>
      <c r="M240" s="59"/>
      <c r="N240" s="60"/>
      <c r="O240" s="60"/>
      <c r="P240" s="60"/>
      <c r="Q240" s="61"/>
      <c r="R240" s="42"/>
      <c r="S240" s="42"/>
      <c r="T240" s="42"/>
      <c r="U240" s="42"/>
      <c r="V240" s="42"/>
      <c r="W240" s="42"/>
      <c r="X240" s="42"/>
      <c r="Y240" s="42"/>
    </row>
    <row r="241" ht="28.5" customHeight="1">
      <c r="A241" s="21" t="s">
        <v>758</v>
      </c>
      <c r="B241" s="74">
        <v>140.0</v>
      </c>
      <c r="C241" s="48" t="s">
        <v>758</v>
      </c>
      <c r="D241" s="48" t="s">
        <v>257</v>
      </c>
      <c r="E241" s="48" t="s">
        <v>87</v>
      </c>
      <c r="F241" s="189" t="s">
        <v>759</v>
      </c>
      <c r="G241" s="76"/>
      <c r="H241" s="48" t="s">
        <v>342</v>
      </c>
      <c r="I241" s="48"/>
      <c r="J241" s="48"/>
      <c r="K241" s="48"/>
      <c r="L241" s="48"/>
      <c r="M241" s="59"/>
      <c r="N241" s="60"/>
      <c r="O241" s="60"/>
      <c r="P241" s="60"/>
      <c r="Q241" s="61"/>
      <c r="R241" s="42"/>
      <c r="S241" s="42"/>
      <c r="T241" s="42"/>
      <c r="U241" s="42"/>
      <c r="V241" s="42"/>
      <c r="W241" s="42"/>
      <c r="X241" s="42"/>
      <c r="Y241" s="42"/>
    </row>
    <row r="242" ht="28.5" customHeight="1">
      <c r="A242" s="203" t="s">
        <v>760</v>
      </c>
      <c r="B242" s="204">
        <v>217.0</v>
      </c>
      <c r="C242" s="105" t="s">
        <v>760</v>
      </c>
      <c r="D242" s="105" t="s">
        <v>761</v>
      </c>
      <c r="E242" s="105" t="s">
        <v>138</v>
      </c>
      <c r="F242" s="205" t="s">
        <v>760</v>
      </c>
      <c r="G242" s="68"/>
      <c r="H242" s="191" t="s">
        <v>342</v>
      </c>
      <c r="I242" s="68"/>
      <c r="J242" s="68"/>
      <c r="K242" s="68"/>
      <c r="L242" s="68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</row>
    <row r="243" ht="28.5" customHeight="1">
      <c r="A243" s="172" t="s">
        <v>762</v>
      </c>
      <c r="B243" s="74">
        <v>224.0</v>
      </c>
      <c r="C243" s="48" t="s">
        <v>763</v>
      </c>
      <c r="D243" s="48" t="s">
        <v>764</v>
      </c>
      <c r="E243" s="48" t="s">
        <v>138</v>
      </c>
      <c r="F243" s="189" t="s">
        <v>762</v>
      </c>
      <c r="G243" s="76"/>
      <c r="H243" s="48" t="s">
        <v>342</v>
      </c>
      <c r="I243" s="48"/>
      <c r="J243" s="48"/>
      <c r="K243" s="48"/>
      <c r="L243" s="48"/>
      <c r="M243" s="59"/>
      <c r="N243" s="60"/>
      <c r="O243" s="60"/>
      <c r="P243" s="60"/>
      <c r="Q243" s="61"/>
      <c r="R243" s="42"/>
      <c r="S243" s="42"/>
      <c r="T243" s="42"/>
      <c r="U243" s="42"/>
      <c r="V243" s="42"/>
      <c r="W243" s="42"/>
      <c r="X243" s="42"/>
      <c r="Y243" s="42"/>
    </row>
    <row r="244" ht="28.5" customHeight="1">
      <c r="A244" s="21" t="s">
        <v>765</v>
      </c>
      <c r="B244" s="74">
        <v>174.0</v>
      </c>
      <c r="C244" s="48" t="s">
        <v>723</v>
      </c>
      <c r="D244" s="48" t="s">
        <v>766</v>
      </c>
      <c r="E244" s="48" t="s">
        <v>72</v>
      </c>
      <c r="F244" s="189" t="s">
        <v>723</v>
      </c>
      <c r="G244" s="76"/>
      <c r="H244" s="48" t="s">
        <v>342</v>
      </c>
      <c r="I244" s="48"/>
      <c r="J244" s="48"/>
      <c r="K244" s="48"/>
      <c r="L244" s="48"/>
      <c r="M244" s="59"/>
      <c r="N244" s="60"/>
      <c r="O244" s="169"/>
      <c r="P244" s="60"/>
      <c r="Q244" s="61"/>
      <c r="R244" s="42"/>
      <c r="S244" s="42"/>
      <c r="T244" s="42"/>
      <c r="U244" s="42"/>
      <c r="V244" s="42"/>
      <c r="W244" s="42"/>
      <c r="X244" s="42"/>
      <c r="Y244" s="42"/>
    </row>
    <row r="245" ht="28.5" customHeight="1">
      <c r="A245" s="21" t="s">
        <v>767</v>
      </c>
      <c r="B245" s="74">
        <v>191.0</v>
      </c>
      <c r="C245" s="48" t="s">
        <v>768</v>
      </c>
      <c r="D245" s="48" t="s">
        <v>769</v>
      </c>
      <c r="E245" s="48" t="s">
        <v>72</v>
      </c>
      <c r="F245" s="189" t="s">
        <v>768</v>
      </c>
      <c r="G245" s="76"/>
      <c r="H245" s="48" t="s">
        <v>342</v>
      </c>
      <c r="I245" s="48"/>
      <c r="J245" s="48"/>
      <c r="K245" s="48"/>
      <c r="L245" s="48"/>
      <c r="M245" s="59"/>
      <c r="N245" s="60"/>
      <c r="O245" s="60"/>
      <c r="P245" s="60"/>
      <c r="Q245" s="61"/>
      <c r="R245" s="42"/>
      <c r="S245" s="42"/>
      <c r="T245" s="42"/>
      <c r="U245" s="42"/>
      <c r="V245" s="42"/>
      <c r="W245" s="42"/>
      <c r="X245" s="42"/>
      <c r="Y245" s="42"/>
    </row>
    <row r="246" ht="28.5" customHeight="1">
      <c r="A246" s="206" t="s">
        <v>770</v>
      </c>
      <c r="B246" s="106">
        <v>227.0</v>
      </c>
      <c r="C246" s="107" t="s">
        <v>771</v>
      </c>
      <c r="D246" s="107" t="s">
        <v>239</v>
      </c>
      <c r="E246" s="107" t="s">
        <v>138</v>
      </c>
      <c r="F246" s="108" t="s">
        <v>772</v>
      </c>
      <c r="G246" s="107"/>
      <c r="H246" s="107" t="s">
        <v>342</v>
      </c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</row>
    <row r="247" ht="28.5" customHeight="1">
      <c r="A247" s="206" t="s">
        <v>773</v>
      </c>
      <c r="B247" s="106">
        <v>206.0</v>
      </c>
      <c r="C247" s="107" t="s">
        <v>774</v>
      </c>
      <c r="D247" s="107" t="s">
        <v>169</v>
      </c>
      <c r="E247" s="107" t="s">
        <v>55</v>
      </c>
      <c r="F247" s="108" t="s">
        <v>774</v>
      </c>
      <c r="G247" s="107"/>
      <c r="H247" s="107" t="s">
        <v>342</v>
      </c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</row>
    <row r="248" ht="28.5" customHeight="1">
      <c r="A248" s="206" t="s">
        <v>775</v>
      </c>
      <c r="B248" s="106">
        <v>210.0</v>
      </c>
      <c r="C248" s="107" t="s">
        <v>775</v>
      </c>
      <c r="D248" s="107" t="s">
        <v>90</v>
      </c>
      <c r="E248" s="107" t="s">
        <v>72</v>
      </c>
      <c r="F248" s="108" t="s">
        <v>776</v>
      </c>
      <c r="G248" s="76"/>
      <c r="H248" s="191" t="s">
        <v>342</v>
      </c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</row>
    <row r="249" ht="28.5" customHeight="1">
      <c r="A249" s="21" t="s">
        <v>777</v>
      </c>
      <c r="B249" s="169">
        <v>100.0</v>
      </c>
      <c r="C249" s="48" t="s">
        <v>778</v>
      </c>
      <c r="D249" s="48" t="s">
        <v>68</v>
      </c>
      <c r="E249" s="48" t="s">
        <v>72</v>
      </c>
      <c r="F249" s="170" t="s">
        <v>777</v>
      </c>
      <c r="G249" s="76"/>
      <c r="H249" s="48" t="s">
        <v>342</v>
      </c>
      <c r="I249" s="48"/>
      <c r="J249" s="48"/>
      <c r="K249" s="48"/>
      <c r="L249" s="48"/>
      <c r="M249" s="20"/>
      <c r="N249" s="31"/>
      <c r="O249" s="207"/>
      <c r="P249" s="31"/>
      <c r="Q249" s="19"/>
      <c r="R249" s="42"/>
      <c r="S249" s="42"/>
      <c r="T249" s="42"/>
      <c r="U249" s="42"/>
      <c r="V249" s="42"/>
      <c r="W249" s="42"/>
      <c r="X249" s="42"/>
      <c r="Y249" s="42"/>
    </row>
    <row r="250" ht="28.5" customHeight="1">
      <c r="A250" s="31"/>
      <c r="B250" s="20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101"/>
      <c r="N250" s="20"/>
      <c r="O250" s="20"/>
      <c r="P250" s="20"/>
      <c r="Q250" s="102"/>
      <c r="R250" s="31"/>
      <c r="S250" s="31"/>
      <c r="T250" s="31"/>
      <c r="U250" s="31"/>
      <c r="V250" s="31"/>
      <c r="W250" s="31"/>
      <c r="X250" s="31"/>
      <c r="Y250" s="31"/>
    </row>
    <row r="251" ht="28.5" customHeight="1">
      <c r="A251" s="31"/>
      <c r="B251" s="20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101"/>
      <c r="N251" s="20"/>
      <c r="O251" s="20"/>
      <c r="P251" s="20"/>
      <c r="Q251" s="102"/>
      <c r="R251" s="31"/>
      <c r="S251" s="31"/>
      <c r="T251" s="31"/>
      <c r="U251" s="31"/>
      <c r="V251" s="31"/>
      <c r="W251" s="31"/>
      <c r="X251" s="31"/>
      <c r="Y251" s="31"/>
    </row>
    <row r="252" ht="28.5" customHeight="1">
      <c r="A252" s="31"/>
      <c r="B252" s="20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101"/>
      <c r="N252" s="20"/>
      <c r="O252" s="20"/>
      <c r="P252" s="20"/>
      <c r="Q252" s="102"/>
      <c r="R252" s="31"/>
      <c r="S252" s="31"/>
      <c r="T252" s="31"/>
      <c r="U252" s="31"/>
      <c r="V252" s="31"/>
      <c r="W252" s="31"/>
      <c r="X252" s="31"/>
      <c r="Y252" s="31"/>
    </row>
    <row r="253" ht="28.5" customHeight="1">
      <c r="A253" s="21" t="s">
        <v>779</v>
      </c>
      <c r="B253" s="16">
        <v>82.0</v>
      </c>
      <c r="C253" s="22" t="s">
        <v>780</v>
      </c>
      <c r="D253" s="22" t="s">
        <v>137</v>
      </c>
      <c r="E253" s="22"/>
      <c r="F253" s="32" t="s">
        <v>781</v>
      </c>
      <c r="G253" s="90"/>
      <c r="I253" s="22"/>
      <c r="J253" s="22"/>
      <c r="K253" s="22"/>
      <c r="L253" s="22"/>
      <c r="M253" s="26"/>
      <c r="N253" s="27"/>
      <c r="O253" s="26"/>
      <c r="P253" s="34"/>
      <c r="Q253" s="17"/>
      <c r="R253" s="31"/>
      <c r="S253" s="31"/>
      <c r="T253" s="31"/>
      <c r="U253" s="31"/>
      <c r="V253" s="31"/>
      <c r="W253" s="31"/>
      <c r="X253" s="31"/>
      <c r="Y253" s="31"/>
    </row>
    <row r="254" ht="28.5" customHeight="1">
      <c r="A254" s="21" t="s">
        <v>782</v>
      </c>
      <c r="B254" s="16"/>
      <c r="C254" s="22" t="s">
        <v>783</v>
      </c>
      <c r="D254" s="22" t="s">
        <v>784</v>
      </c>
      <c r="E254" s="22" t="s">
        <v>72</v>
      </c>
      <c r="F254" s="32" t="s">
        <v>783</v>
      </c>
      <c r="G254" s="25"/>
      <c r="H254" s="22"/>
      <c r="I254" s="25"/>
      <c r="J254" s="25"/>
      <c r="K254" s="25"/>
      <c r="L254" s="25"/>
      <c r="M254" s="33"/>
      <c r="N254" s="94"/>
      <c r="O254" s="33"/>
      <c r="P254" s="34"/>
      <c r="Q254" s="17"/>
      <c r="R254" s="30"/>
      <c r="S254" s="31"/>
      <c r="T254" s="31"/>
      <c r="U254" s="31"/>
      <c r="V254" s="31"/>
      <c r="W254" s="31"/>
      <c r="X254" s="31"/>
      <c r="Y254" s="31"/>
    </row>
    <row r="255" ht="28.5" customHeight="1">
      <c r="A255" s="21" t="s">
        <v>785</v>
      </c>
      <c r="B255" s="16"/>
      <c r="C255" s="22" t="s">
        <v>786</v>
      </c>
      <c r="D255" s="22" t="s">
        <v>68</v>
      </c>
      <c r="E255" s="22" t="s">
        <v>55</v>
      </c>
      <c r="F255" s="32" t="s">
        <v>786</v>
      </c>
      <c r="G255" s="38" t="s">
        <v>787</v>
      </c>
      <c r="H255" s="208"/>
      <c r="I255" s="25"/>
      <c r="J255" s="25"/>
      <c r="K255" s="25"/>
      <c r="L255" s="25"/>
      <c r="M255" s="33"/>
      <c r="N255" s="27"/>
      <c r="O255" s="33"/>
      <c r="P255" s="29"/>
      <c r="Q255" s="17"/>
      <c r="R255" s="30"/>
      <c r="S255" s="31"/>
      <c r="T255" s="31"/>
      <c r="U255" s="31"/>
      <c r="V255" s="31"/>
      <c r="W255" s="31"/>
      <c r="X255" s="31"/>
      <c r="Y255" s="31"/>
    </row>
    <row r="256" ht="28.5" customHeight="1">
      <c r="A256" s="21" t="s">
        <v>788</v>
      </c>
      <c r="B256" s="16"/>
      <c r="C256" s="22" t="s">
        <v>789</v>
      </c>
      <c r="D256" s="22" t="s">
        <v>64</v>
      </c>
      <c r="E256" s="22" t="s">
        <v>72</v>
      </c>
      <c r="F256" s="23" t="s">
        <v>789</v>
      </c>
      <c r="G256" s="24" t="s">
        <v>790</v>
      </c>
      <c r="H256" s="22"/>
      <c r="I256" s="25"/>
      <c r="J256" s="25"/>
      <c r="K256" s="25"/>
      <c r="L256" s="25"/>
      <c r="M256" s="33"/>
      <c r="N256" s="94"/>
      <c r="O256" s="33"/>
      <c r="P256" s="29"/>
      <c r="Q256" s="17"/>
      <c r="R256" s="30"/>
      <c r="S256" s="31"/>
      <c r="T256" s="31"/>
      <c r="U256" s="31"/>
      <c r="V256" s="31"/>
      <c r="W256" s="31"/>
      <c r="X256" s="31"/>
      <c r="Y256" s="31"/>
    </row>
    <row r="257" ht="28.5" customHeight="1">
      <c r="A257" s="21" t="s">
        <v>791</v>
      </c>
      <c r="B257" s="16">
        <v>48.0</v>
      </c>
      <c r="C257" s="22" t="s">
        <v>792</v>
      </c>
      <c r="D257" s="22" t="s">
        <v>80</v>
      </c>
      <c r="E257" s="22" t="s">
        <v>72</v>
      </c>
      <c r="F257" s="32" t="s">
        <v>792</v>
      </c>
      <c r="G257" s="25"/>
      <c r="H257" s="22"/>
      <c r="I257" s="25"/>
      <c r="J257" s="25"/>
      <c r="K257" s="25"/>
      <c r="L257" s="25"/>
      <c r="M257" s="26"/>
      <c r="N257" s="94"/>
      <c r="O257" s="33"/>
      <c r="P257" s="29">
        <v>14.0</v>
      </c>
      <c r="Q257" s="17"/>
      <c r="R257" s="30" t="s">
        <v>793</v>
      </c>
      <c r="S257" s="31"/>
      <c r="T257" s="31"/>
      <c r="U257" s="31"/>
      <c r="V257" s="31"/>
      <c r="W257" s="31"/>
      <c r="X257" s="31"/>
      <c r="Y257" s="31"/>
    </row>
    <row r="258" ht="28.5" customHeight="1">
      <c r="A258" s="21" t="s">
        <v>794</v>
      </c>
      <c r="B258" s="35">
        <v>90.0</v>
      </c>
      <c r="C258" s="36" t="s">
        <v>794</v>
      </c>
      <c r="D258" s="36" t="s">
        <v>795</v>
      </c>
      <c r="E258" s="36" t="s">
        <v>55</v>
      </c>
      <c r="F258" s="37" t="s">
        <v>794</v>
      </c>
      <c r="G258" s="38" t="s">
        <v>787</v>
      </c>
      <c r="H258" s="36"/>
      <c r="I258" s="36"/>
      <c r="J258" s="36"/>
      <c r="K258" s="36"/>
      <c r="L258" s="36"/>
      <c r="M258" s="35"/>
      <c r="N258" s="35"/>
      <c r="O258" s="39"/>
      <c r="P258" s="44"/>
      <c r="Q258" s="17"/>
      <c r="R258" s="48"/>
      <c r="S258" s="42"/>
      <c r="T258" s="42"/>
      <c r="U258" s="42"/>
      <c r="V258" s="42"/>
      <c r="W258" s="42"/>
      <c r="X258" s="42"/>
      <c r="Y258" s="42"/>
    </row>
    <row r="259" ht="28.5" customHeight="1">
      <c r="A259" s="55" t="s">
        <v>796</v>
      </c>
      <c r="B259" s="51">
        <v>186.0</v>
      </c>
      <c r="C259" s="36" t="s">
        <v>63</v>
      </c>
      <c r="D259" s="36" t="s">
        <v>797</v>
      </c>
      <c r="E259" s="36" t="s">
        <v>55</v>
      </c>
      <c r="F259" s="43" t="s">
        <v>796</v>
      </c>
      <c r="G259" s="38" t="s">
        <v>787</v>
      </c>
      <c r="H259" s="36"/>
      <c r="I259" s="36"/>
      <c r="J259" s="36"/>
      <c r="K259" s="36"/>
      <c r="L259" s="36"/>
      <c r="M259" s="47"/>
      <c r="N259" s="44"/>
      <c r="O259" s="44"/>
      <c r="P259" s="44"/>
      <c r="Q259" s="45"/>
      <c r="R259" s="42"/>
      <c r="S259" s="42"/>
      <c r="T259" s="42"/>
      <c r="U259" s="42"/>
      <c r="V259" s="42"/>
      <c r="W259" s="42"/>
      <c r="X259" s="42"/>
      <c r="Y259" s="42"/>
    </row>
    <row r="260" ht="28.5" customHeight="1">
      <c r="A260" s="58" t="s">
        <v>798</v>
      </c>
      <c r="B260" s="51">
        <v>203.0</v>
      </c>
      <c r="C260" s="36" t="s">
        <v>798</v>
      </c>
      <c r="D260" s="36" t="s">
        <v>498</v>
      </c>
      <c r="E260" s="36" t="s">
        <v>138</v>
      </c>
      <c r="F260" s="43" t="s">
        <v>798</v>
      </c>
      <c r="G260" s="38"/>
      <c r="H260" s="36"/>
      <c r="I260" s="36"/>
      <c r="J260" s="36"/>
      <c r="K260" s="36"/>
      <c r="L260" s="36"/>
      <c r="M260" s="47"/>
      <c r="N260" s="44"/>
      <c r="O260" s="44"/>
      <c r="P260" s="44"/>
      <c r="Q260" s="45"/>
      <c r="R260" s="57"/>
      <c r="S260" s="57"/>
      <c r="T260" s="57"/>
      <c r="U260" s="57"/>
      <c r="V260" s="57"/>
      <c r="W260" s="57"/>
      <c r="X260" s="57"/>
      <c r="Y260" s="57"/>
    </row>
    <row r="261" ht="28.5" customHeight="1">
      <c r="A261" s="209" t="s">
        <v>775</v>
      </c>
      <c r="B261" s="210">
        <v>210.0</v>
      </c>
      <c r="C261" s="211" t="s">
        <v>775</v>
      </c>
      <c r="D261" s="211" t="s">
        <v>90</v>
      </c>
      <c r="E261" s="211" t="s">
        <v>72</v>
      </c>
      <c r="F261" s="212" t="s">
        <v>776</v>
      </c>
      <c r="G261" s="38"/>
      <c r="H261" s="213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</row>
    <row r="262" ht="28.5" customHeight="1">
      <c r="A262" s="21" t="s">
        <v>777</v>
      </c>
      <c r="B262" s="35">
        <v>100.0</v>
      </c>
      <c r="C262" s="36" t="s">
        <v>778</v>
      </c>
      <c r="D262" s="36" t="s">
        <v>68</v>
      </c>
      <c r="E262" s="36" t="s">
        <v>72</v>
      </c>
      <c r="F262" s="37" t="s">
        <v>777</v>
      </c>
      <c r="G262" s="38"/>
      <c r="H262" s="36"/>
      <c r="I262" s="36"/>
      <c r="J262" s="36"/>
      <c r="K262" s="36"/>
      <c r="L262" s="36"/>
      <c r="M262" s="72"/>
      <c r="N262" s="25"/>
      <c r="O262" s="93"/>
      <c r="P262" s="25"/>
      <c r="Q262" s="17"/>
      <c r="R262" s="42"/>
      <c r="S262" s="42"/>
      <c r="T262" s="42"/>
      <c r="U262" s="42"/>
      <c r="V262" s="42"/>
      <c r="W262" s="42"/>
      <c r="X262" s="42"/>
      <c r="Y262" s="42"/>
    </row>
    <row r="263" ht="28.5" customHeight="1">
      <c r="A263" s="21" t="s">
        <v>128</v>
      </c>
      <c r="B263" s="35">
        <v>117.0</v>
      </c>
      <c r="C263" s="36" t="s">
        <v>128</v>
      </c>
      <c r="D263" s="36" t="s">
        <v>799</v>
      </c>
      <c r="E263" s="36" t="s">
        <v>55</v>
      </c>
      <c r="F263" s="37" t="s">
        <v>128</v>
      </c>
      <c r="G263" s="38"/>
      <c r="H263" s="36"/>
      <c r="I263" s="36"/>
      <c r="J263" s="36"/>
      <c r="K263" s="36"/>
      <c r="L263" s="36"/>
      <c r="M263" s="47"/>
      <c r="N263" s="44"/>
      <c r="O263" s="35"/>
      <c r="P263" s="44"/>
      <c r="Q263" s="45"/>
      <c r="R263" s="42"/>
      <c r="S263" s="42"/>
      <c r="T263" s="42"/>
      <c r="U263" s="42"/>
      <c r="V263" s="42"/>
      <c r="W263" s="42"/>
      <c r="X263" s="42"/>
      <c r="Y263" s="42"/>
    </row>
    <row r="264" ht="28.5" customHeight="1">
      <c r="A264" s="31"/>
      <c r="B264" s="20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101"/>
      <c r="N264" s="20"/>
      <c r="O264" s="20"/>
      <c r="P264" s="20"/>
      <c r="Q264" s="102"/>
      <c r="R264" s="31"/>
      <c r="S264" s="31"/>
      <c r="T264" s="31"/>
      <c r="U264" s="31"/>
      <c r="V264" s="31"/>
      <c r="W264" s="31"/>
      <c r="X264" s="31"/>
      <c r="Y264" s="31"/>
    </row>
    <row r="265" ht="28.5" customHeight="1">
      <c r="A265" s="31"/>
      <c r="B265" s="20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101"/>
      <c r="N265" s="20"/>
      <c r="O265" s="20"/>
      <c r="P265" s="20"/>
      <c r="Q265" s="102"/>
      <c r="R265" s="31"/>
      <c r="S265" s="31"/>
      <c r="T265" s="31"/>
      <c r="U265" s="31"/>
      <c r="V265" s="31"/>
      <c r="W265" s="31"/>
      <c r="X265" s="31"/>
      <c r="Y265" s="31"/>
    </row>
    <row r="266" ht="28.5" customHeight="1">
      <c r="A266" s="31"/>
      <c r="B266" s="20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101"/>
      <c r="N266" s="20"/>
      <c r="O266" s="20"/>
      <c r="P266" s="20"/>
      <c r="Q266" s="102"/>
      <c r="R266" s="31"/>
      <c r="S266" s="31"/>
      <c r="T266" s="31"/>
      <c r="U266" s="31"/>
      <c r="V266" s="31"/>
      <c r="W266" s="31"/>
      <c r="X266" s="31"/>
      <c r="Y266" s="31"/>
    </row>
    <row r="267" ht="28.5" customHeight="1">
      <c r="A267" s="31"/>
      <c r="B267" s="20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101"/>
      <c r="N267" s="20"/>
      <c r="O267" s="20"/>
      <c r="P267" s="20"/>
      <c r="Q267" s="102"/>
      <c r="R267" s="31"/>
      <c r="S267" s="31"/>
      <c r="T267" s="31"/>
      <c r="U267" s="31"/>
      <c r="V267" s="31"/>
      <c r="W267" s="31"/>
      <c r="X267" s="31"/>
      <c r="Y267" s="31"/>
    </row>
    <row r="268" ht="28.5" customHeight="1">
      <c r="A268" s="31"/>
      <c r="B268" s="20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101"/>
      <c r="N268" s="20"/>
      <c r="O268" s="20"/>
      <c r="P268" s="20"/>
      <c r="Q268" s="102"/>
      <c r="R268" s="31"/>
      <c r="S268" s="31"/>
      <c r="T268" s="31"/>
      <c r="U268" s="31"/>
      <c r="V268" s="31"/>
      <c r="W268" s="31"/>
      <c r="X268" s="31"/>
      <c r="Y268" s="31"/>
    </row>
    <row r="269" ht="28.5" customHeight="1">
      <c r="A269" s="31"/>
      <c r="B269" s="20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101"/>
      <c r="N269" s="20"/>
      <c r="O269" s="20"/>
      <c r="P269" s="20"/>
      <c r="Q269" s="102"/>
      <c r="R269" s="31"/>
      <c r="S269" s="31"/>
      <c r="T269" s="31"/>
      <c r="U269" s="31"/>
      <c r="V269" s="31"/>
      <c r="W269" s="31"/>
      <c r="X269" s="31"/>
      <c r="Y269" s="31"/>
    </row>
    <row r="270" ht="28.5" customHeight="1">
      <c r="A270" s="31"/>
      <c r="B270" s="20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101"/>
      <c r="N270" s="20"/>
      <c r="O270" s="20"/>
      <c r="P270" s="20"/>
      <c r="Q270" s="102"/>
      <c r="R270" s="31"/>
      <c r="S270" s="31"/>
      <c r="T270" s="31"/>
      <c r="U270" s="31"/>
      <c r="V270" s="31"/>
      <c r="W270" s="31"/>
      <c r="X270" s="31"/>
      <c r="Y270" s="31"/>
    </row>
    <row r="271" ht="28.5" customHeight="1">
      <c r="A271" s="31"/>
      <c r="B271" s="20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101"/>
      <c r="N271" s="20"/>
      <c r="O271" s="20"/>
      <c r="P271" s="20"/>
      <c r="Q271" s="102"/>
      <c r="R271" s="31"/>
      <c r="S271" s="31"/>
      <c r="T271" s="31"/>
      <c r="U271" s="31"/>
      <c r="V271" s="31"/>
      <c r="W271" s="31"/>
      <c r="X271" s="31"/>
      <c r="Y271" s="31"/>
    </row>
    <row r="272" ht="28.5" customHeight="1">
      <c r="A272" s="31"/>
      <c r="B272" s="20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101"/>
      <c r="N272" s="20"/>
      <c r="O272" s="20"/>
      <c r="P272" s="20"/>
      <c r="Q272" s="102"/>
      <c r="R272" s="31"/>
      <c r="S272" s="31"/>
      <c r="T272" s="31"/>
      <c r="U272" s="31"/>
      <c r="V272" s="31"/>
      <c r="W272" s="31"/>
      <c r="X272" s="31"/>
      <c r="Y272" s="31"/>
    </row>
    <row r="273" ht="28.5" customHeight="1">
      <c r="A273" s="31"/>
      <c r="B273" s="20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101"/>
      <c r="N273" s="20"/>
      <c r="O273" s="20"/>
      <c r="P273" s="20"/>
      <c r="Q273" s="102"/>
      <c r="R273" s="31"/>
      <c r="S273" s="31"/>
      <c r="T273" s="31"/>
      <c r="U273" s="31"/>
      <c r="V273" s="31"/>
      <c r="W273" s="31"/>
      <c r="X273" s="31"/>
      <c r="Y273" s="31"/>
    </row>
    <row r="274" ht="28.5" customHeight="1">
      <c r="A274" s="31"/>
      <c r="B274" s="20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101"/>
      <c r="N274" s="20"/>
      <c r="O274" s="20"/>
      <c r="P274" s="20"/>
      <c r="Q274" s="102"/>
      <c r="R274" s="31"/>
      <c r="S274" s="31"/>
      <c r="T274" s="31"/>
      <c r="U274" s="31"/>
      <c r="V274" s="31"/>
      <c r="W274" s="31"/>
      <c r="X274" s="31"/>
      <c r="Y274" s="31"/>
    </row>
    <row r="275" ht="28.5" customHeight="1">
      <c r="A275" s="31"/>
      <c r="B275" s="20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101"/>
      <c r="N275" s="20"/>
      <c r="O275" s="20"/>
      <c r="P275" s="20"/>
      <c r="Q275" s="102"/>
      <c r="R275" s="31"/>
      <c r="S275" s="31"/>
      <c r="T275" s="31"/>
      <c r="U275" s="31"/>
      <c r="V275" s="31"/>
      <c r="W275" s="31"/>
      <c r="X275" s="31"/>
      <c r="Y275" s="31"/>
    </row>
    <row r="276" ht="28.5" customHeight="1">
      <c r="A276" s="31"/>
      <c r="B276" s="20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101"/>
      <c r="N276" s="20"/>
      <c r="O276" s="20"/>
      <c r="P276" s="20"/>
      <c r="Q276" s="102"/>
      <c r="R276" s="31"/>
      <c r="S276" s="31"/>
      <c r="T276" s="31"/>
      <c r="U276" s="31"/>
      <c r="V276" s="31"/>
      <c r="W276" s="31"/>
      <c r="X276" s="31"/>
      <c r="Y276" s="31"/>
    </row>
    <row r="277" ht="28.5" customHeight="1">
      <c r="A277" s="31"/>
      <c r="B277" s="20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101"/>
      <c r="N277" s="20"/>
      <c r="O277" s="20"/>
      <c r="P277" s="20"/>
      <c r="Q277" s="102"/>
      <c r="R277" s="31"/>
      <c r="S277" s="31"/>
      <c r="T277" s="31"/>
      <c r="U277" s="31"/>
      <c r="V277" s="31"/>
      <c r="W277" s="31"/>
      <c r="X277" s="31"/>
      <c r="Y277" s="31"/>
    </row>
    <row r="278" ht="28.5" customHeight="1">
      <c r="A278" s="31"/>
      <c r="B278" s="20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101"/>
      <c r="N278" s="20"/>
      <c r="O278" s="20"/>
      <c r="P278" s="20"/>
      <c r="Q278" s="102"/>
      <c r="R278" s="31"/>
      <c r="S278" s="31"/>
      <c r="T278" s="31"/>
      <c r="U278" s="31"/>
      <c r="V278" s="31"/>
      <c r="W278" s="31"/>
      <c r="X278" s="31"/>
      <c r="Y278" s="31"/>
    </row>
    <row r="279" ht="28.5" customHeight="1">
      <c r="A279" s="31"/>
      <c r="B279" s="20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101"/>
      <c r="N279" s="20"/>
      <c r="O279" s="20"/>
      <c r="P279" s="20"/>
      <c r="Q279" s="102"/>
      <c r="R279" s="31"/>
      <c r="S279" s="31"/>
      <c r="T279" s="31"/>
      <c r="U279" s="31"/>
      <c r="V279" s="31"/>
      <c r="W279" s="31"/>
      <c r="X279" s="31"/>
      <c r="Y279" s="31"/>
    </row>
    <row r="280" ht="28.5" customHeight="1">
      <c r="A280" s="31"/>
      <c r="B280" s="20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101"/>
      <c r="N280" s="20"/>
      <c r="O280" s="20"/>
      <c r="P280" s="20"/>
      <c r="Q280" s="102"/>
      <c r="R280" s="31"/>
      <c r="S280" s="31"/>
      <c r="T280" s="31"/>
      <c r="U280" s="31"/>
      <c r="V280" s="31"/>
      <c r="W280" s="31"/>
      <c r="X280" s="31"/>
      <c r="Y280" s="31"/>
    </row>
    <row r="281" ht="28.5" customHeight="1">
      <c r="A281" s="31"/>
      <c r="B281" s="20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101"/>
      <c r="N281" s="20"/>
      <c r="O281" s="20"/>
      <c r="P281" s="20"/>
      <c r="Q281" s="102"/>
      <c r="R281" s="31"/>
      <c r="S281" s="31"/>
      <c r="T281" s="31"/>
      <c r="U281" s="31"/>
      <c r="V281" s="31"/>
      <c r="W281" s="31"/>
      <c r="X281" s="31"/>
      <c r="Y281" s="31"/>
    </row>
    <row r="282" ht="28.5" customHeight="1">
      <c r="A282" s="31"/>
      <c r="B282" s="20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101"/>
      <c r="N282" s="20"/>
      <c r="O282" s="20"/>
      <c r="P282" s="20"/>
      <c r="Q282" s="102"/>
      <c r="R282" s="31"/>
      <c r="S282" s="31"/>
      <c r="T282" s="31"/>
      <c r="U282" s="31"/>
      <c r="V282" s="31"/>
      <c r="W282" s="31"/>
      <c r="X282" s="31"/>
      <c r="Y282" s="31"/>
    </row>
    <row r="283" ht="28.5" customHeight="1">
      <c r="A283" s="31"/>
      <c r="B283" s="20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101"/>
      <c r="N283" s="20"/>
      <c r="O283" s="20"/>
      <c r="P283" s="20"/>
      <c r="Q283" s="102"/>
      <c r="R283" s="31"/>
      <c r="S283" s="31"/>
      <c r="T283" s="31"/>
      <c r="U283" s="31"/>
      <c r="V283" s="31"/>
      <c r="W283" s="31"/>
      <c r="X283" s="31"/>
      <c r="Y283" s="31"/>
    </row>
    <row r="284" ht="28.5" customHeight="1">
      <c r="A284" s="31"/>
      <c r="B284" s="20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101"/>
      <c r="N284" s="20"/>
      <c r="O284" s="20"/>
      <c r="P284" s="20"/>
      <c r="Q284" s="102"/>
      <c r="R284" s="31"/>
      <c r="S284" s="31"/>
      <c r="T284" s="31"/>
      <c r="U284" s="31"/>
      <c r="V284" s="31"/>
      <c r="W284" s="31"/>
      <c r="X284" s="31"/>
      <c r="Y284" s="31"/>
    </row>
    <row r="285" ht="28.5" customHeight="1">
      <c r="A285" s="31"/>
      <c r="B285" s="20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101"/>
      <c r="N285" s="20"/>
      <c r="O285" s="20"/>
      <c r="P285" s="20"/>
      <c r="Q285" s="102"/>
      <c r="R285" s="31"/>
      <c r="S285" s="31"/>
      <c r="T285" s="31"/>
      <c r="U285" s="31"/>
      <c r="V285" s="31"/>
      <c r="W285" s="31"/>
      <c r="X285" s="31"/>
      <c r="Y285" s="31"/>
    </row>
    <row r="286" ht="28.5" customHeight="1">
      <c r="A286" s="31"/>
      <c r="B286" s="20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101"/>
      <c r="N286" s="20"/>
      <c r="O286" s="20"/>
      <c r="P286" s="20"/>
      <c r="Q286" s="102"/>
      <c r="R286" s="31"/>
      <c r="S286" s="31"/>
      <c r="T286" s="31"/>
      <c r="U286" s="31"/>
      <c r="V286" s="31"/>
      <c r="W286" s="31"/>
      <c r="X286" s="31"/>
      <c r="Y286" s="31"/>
    </row>
    <row r="287" ht="28.5" customHeight="1">
      <c r="A287" s="31"/>
      <c r="B287" s="20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101"/>
      <c r="N287" s="20"/>
      <c r="O287" s="20"/>
      <c r="P287" s="20"/>
      <c r="Q287" s="102"/>
      <c r="R287" s="31"/>
      <c r="S287" s="31"/>
      <c r="T287" s="31"/>
      <c r="U287" s="31"/>
      <c r="V287" s="31"/>
      <c r="W287" s="31"/>
      <c r="X287" s="31"/>
      <c r="Y287" s="31"/>
    </row>
    <row r="288" ht="28.5" customHeight="1">
      <c r="A288" s="31"/>
      <c r="B288" s="20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101"/>
      <c r="N288" s="20"/>
      <c r="O288" s="20"/>
      <c r="P288" s="20"/>
      <c r="Q288" s="102"/>
      <c r="R288" s="31"/>
      <c r="S288" s="31"/>
      <c r="T288" s="31"/>
      <c r="U288" s="31"/>
      <c r="V288" s="31"/>
      <c r="W288" s="31"/>
      <c r="X288" s="31"/>
      <c r="Y288" s="31"/>
    </row>
    <row r="289" ht="28.5" customHeight="1">
      <c r="A289" s="31"/>
      <c r="B289" s="20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101"/>
      <c r="N289" s="20"/>
      <c r="O289" s="20"/>
      <c r="P289" s="20"/>
      <c r="Q289" s="102"/>
      <c r="R289" s="31"/>
      <c r="S289" s="31"/>
      <c r="T289" s="31"/>
      <c r="U289" s="31"/>
      <c r="V289" s="31"/>
      <c r="W289" s="31"/>
      <c r="X289" s="31"/>
      <c r="Y289" s="31"/>
    </row>
    <row r="290" ht="28.5" customHeight="1">
      <c r="A290" s="31"/>
      <c r="B290" s="20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101"/>
      <c r="N290" s="20"/>
      <c r="O290" s="20"/>
      <c r="P290" s="20"/>
      <c r="Q290" s="102"/>
      <c r="R290" s="31"/>
      <c r="S290" s="31"/>
      <c r="T290" s="31"/>
      <c r="U290" s="31"/>
      <c r="V290" s="31"/>
      <c r="W290" s="31"/>
      <c r="X290" s="31"/>
      <c r="Y290" s="31"/>
    </row>
    <row r="291" ht="28.5" customHeight="1">
      <c r="A291" s="31"/>
      <c r="B291" s="20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101"/>
      <c r="N291" s="20"/>
      <c r="O291" s="20"/>
      <c r="P291" s="20"/>
      <c r="Q291" s="102"/>
      <c r="R291" s="31"/>
      <c r="S291" s="31"/>
      <c r="T291" s="31"/>
      <c r="U291" s="31"/>
      <c r="V291" s="31"/>
      <c r="W291" s="31"/>
      <c r="X291" s="31"/>
      <c r="Y291" s="31"/>
    </row>
    <row r="292" ht="28.5" customHeight="1">
      <c r="A292" s="31"/>
      <c r="B292" s="20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101"/>
      <c r="N292" s="20"/>
      <c r="O292" s="20"/>
      <c r="P292" s="20"/>
      <c r="Q292" s="102"/>
      <c r="R292" s="31"/>
      <c r="S292" s="31"/>
      <c r="T292" s="31"/>
      <c r="U292" s="31"/>
      <c r="V292" s="31"/>
      <c r="W292" s="31"/>
      <c r="X292" s="31"/>
      <c r="Y292" s="31"/>
    </row>
    <row r="293" ht="28.5" customHeight="1">
      <c r="A293" s="31"/>
      <c r="B293" s="20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101"/>
      <c r="N293" s="20"/>
      <c r="O293" s="20"/>
      <c r="P293" s="20"/>
      <c r="Q293" s="102"/>
      <c r="R293" s="31"/>
      <c r="S293" s="31"/>
      <c r="T293" s="31"/>
      <c r="U293" s="31"/>
      <c r="V293" s="31"/>
      <c r="W293" s="31"/>
      <c r="X293" s="31"/>
      <c r="Y293" s="31"/>
    </row>
    <row r="294" ht="28.5" customHeight="1">
      <c r="A294" s="31"/>
      <c r="B294" s="20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101"/>
      <c r="N294" s="20"/>
      <c r="O294" s="20"/>
      <c r="P294" s="20"/>
      <c r="Q294" s="102"/>
      <c r="R294" s="31"/>
      <c r="S294" s="31"/>
      <c r="T294" s="31"/>
      <c r="U294" s="31"/>
      <c r="V294" s="31"/>
      <c r="W294" s="31"/>
      <c r="X294" s="31"/>
      <c r="Y294" s="31"/>
    </row>
    <row r="295" ht="28.5" customHeight="1">
      <c r="A295" s="31"/>
      <c r="B295" s="20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101"/>
      <c r="N295" s="20"/>
      <c r="O295" s="20"/>
      <c r="P295" s="20"/>
      <c r="Q295" s="102"/>
      <c r="R295" s="31"/>
      <c r="S295" s="31"/>
      <c r="T295" s="31"/>
      <c r="U295" s="31"/>
      <c r="V295" s="31"/>
      <c r="W295" s="31"/>
      <c r="X295" s="31"/>
      <c r="Y295" s="31"/>
    </row>
    <row r="296" ht="28.5" customHeight="1">
      <c r="A296" s="31"/>
      <c r="B296" s="20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101"/>
      <c r="N296" s="20"/>
      <c r="O296" s="20"/>
      <c r="P296" s="20"/>
      <c r="Q296" s="102"/>
      <c r="R296" s="31"/>
      <c r="S296" s="31"/>
      <c r="T296" s="31"/>
      <c r="U296" s="31"/>
      <c r="V296" s="31"/>
      <c r="W296" s="31"/>
      <c r="X296" s="31"/>
      <c r="Y296" s="31"/>
    </row>
    <row r="297" ht="28.5" customHeight="1">
      <c r="A297" s="31"/>
      <c r="B297" s="20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101"/>
      <c r="N297" s="20"/>
      <c r="O297" s="20"/>
      <c r="P297" s="20"/>
      <c r="Q297" s="102"/>
      <c r="R297" s="31"/>
      <c r="S297" s="31"/>
      <c r="T297" s="31"/>
      <c r="U297" s="31"/>
      <c r="V297" s="31"/>
      <c r="W297" s="31"/>
      <c r="X297" s="31"/>
      <c r="Y297" s="31"/>
    </row>
    <row r="298" ht="28.5" customHeight="1">
      <c r="A298" s="31"/>
      <c r="B298" s="20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101"/>
      <c r="N298" s="20"/>
      <c r="O298" s="20"/>
      <c r="P298" s="20"/>
      <c r="Q298" s="102"/>
      <c r="R298" s="31"/>
      <c r="S298" s="31"/>
      <c r="T298" s="31"/>
      <c r="U298" s="31"/>
      <c r="V298" s="31"/>
      <c r="W298" s="31"/>
      <c r="X298" s="31"/>
      <c r="Y298" s="31"/>
    </row>
    <row r="299" ht="28.5" customHeight="1">
      <c r="A299" s="31"/>
      <c r="B299" s="20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101"/>
      <c r="N299" s="20"/>
      <c r="O299" s="20"/>
      <c r="P299" s="20"/>
      <c r="Q299" s="102"/>
      <c r="R299" s="31"/>
      <c r="S299" s="31"/>
      <c r="T299" s="31"/>
      <c r="U299" s="31"/>
      <c r="V299" s="31"/>
      <c r="W299" s="31"/>
      <c r="X299" s="31"/>
      <c r="Y299" s="31"/>
    </row>
    <row r="300" ht="28.5" customHeight="1">
      <c r="A300" s="31"/>
      <c r="B300" s="20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101"/>
      <c r="N300" s="20"/>
      <c r="O300" s="20"/>
      <c r="P300" s="20"/>
      <c r="Q300" s="102"/>
      <c r="R300" s="31"/>
      <c r="S300" s="31"/>
      <c r="T300" s="31"/>
      <c r="U300" s="31"/>
      <c r="V300" s="31"/>
      <c r="W300" s="31"/>
      <c r="X300" s="31"/>
      <c r="Y300" s="31"/>
    </row>
    <row r="301" ht="28.5" customHeight="1">
      <c r="A301" s="31"/>
      <c r="B301" s="20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101"/>
      <c r="N301" s="20"/>
      <c r="O301" s="20"/>
      <c r="P301" s="20"/>
      <c r="Q301" s="102"/>
      <c r="R301" s="31"/>
      <c r="S301" s="31"/>
      <c r="T301" s="31"/>
      <c r="U301" s="31"/>
      <c r="V301" s="31"/>
      <c r="W301" s="31"/>
      <c r="X301" s="31"/>
      <c r="Y301" s="31"/>
    </row>
    <row r="302" ht="28.5" customHeight="1">
      <c r="A302" s="31"/>
      <c r="B302" s="20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101"/>
      <c r="N302" s="20"/>
      <c r="O302" s="20"/>
      <c r="P302" s="20"/>
      <c r="Q302" s="102"/>
      <c r="R302" s="31"/>
      <c r="S302" s="31"/>
      <c r="T302" s="31"/>
      <c r="U302" s="31"/>
      <c r="V302" s="31"/>
      <c r="W302" s="31"/>
      <c r="X302" s="31"/>
      <c r="Y302" s="31"/>
    </row>
    <row r="303" ht="28.5" customHeight="1">
      <c r="A303" s="31"/>
      <c r="B303" s="20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101"/>
      <c r="N303" s="20"/>
      <c r="O303" s="20"/>
      <c r="P303" s="20"/>
      <c r="Q303" s="102"/>
      <c r="R303" s="31"/>
      <c r="S303" s="31"/>
      <c r="T303" s="31"/>
      <c r="U303" s="31"/>
      <c r="V303" s="31"/>
      <c r="W303" s="31"/>
      <c r="X303" s="31"/>
      <c r="Y303" s="31"/>
    </row>
    <row r="304" ht="28.5" customHeight="1">
      <c r="A304" s="31"/>
      <c r="B304" s="20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101"/>
      <c r="N304" s="20"/>
      <c r="O304" s="20"/>
      <c r="P304" s="20"/>
      <c r="Q304" s="102"/>
      <c r="R304" s="31"/>
      <c r="S304" s="31"/>
      <c r="T304" s="31"/>
      <c r="U304" s="31"/>
      <c r="V304" s="31"/>
      <c r="W304" s="31"/>
      <c r="X304" s="31"/>
      <c r="Y304" s="31"/>
    </row>
    <row r="305" ht="28.5" customHeight="1">
      <c r="A305" s="31"/>
      <c r="B305" s="20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101"/>
      <c r="N305" s="20"/>
      <c r="O305" s="20"/>
      <c r="P305" s="20"/>
      <c r="Q305" s="102"/>
      <c r="R305" s="31"/>
      <c r="S305" s="31"/>
      <c r="T305" s="31"/>
      <c r="U305" s="31"/>
      <c r="V305" s="31"/>
      <c r="W305" s="31"/>
      <c r="X305" s="31"/>
      <c r="Y305" s="31"/>
    </row>
    <row r="306" ht="28.5" customHeight="1">
      <c r="A306" s="31"/>
      <c r="B306" s="20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101"/>
      <c r="N306" s="20"/>
      <c r="O306" s="20"/>
      <c r="P306" s="20"/>
      <c r="Q306" s="102"/>
      <c r="R306" s="31"/>
      <c r="S306" s="31"/>
      <c r="T306" s="31"/>
      <c r="U306" s="31"/>
      <c r="V306" s="31"/>
      <c r="W306" s="31"/>
      <c r="X306" s="31"/>
      <c r="Y306" s="31"/>
    </row>
    <row r="307" ht="28.5" customHeight="1">
      <c r="A307" s="31"/>
      <c r="B307" s="20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101"/>
      <c r="N307" s="20"/>
      <c r="O307" s="20"/>
      <c r="P307" s="20"/>
      <c r="Q307" s="102"/>
      <c r="R307" s="31"/>
      <c r="S307" s="31"/>
      <c r="T307" s="31"/>
      <c r="U307" s="31"/>
      <c r="V307" s="31"/>
      <c r="W307" s="31"/>
      <c r="X307" s="31"/>
      <c r="Y307" s="31"/>
    </row>
    <row r="308" ht="28.5" customHeight="1">
      <c r="A308" s="31"/>
      <c r="B308" s="20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101"/>
      <c r="N308" s="20"/>
      <c r="O308" s="20"/>
      <c r="P308" s="20"/>
      <c r="Q308" s="102"/>
      <c r="R308" s="31"/>
      <c r="S308" s="31"/>
      <c r="T308" s="31"/>
      <c r="U308" s="31"/>
      <c r="V308" s="31"/>
      <c r="W308" s="31"/>
      <c r="X308" s="31"/>
      <c r="Y308" s="31"/>
    </row>
    <row r="309" ht="28.5" customHeight="1">
      <c r="A309" s="31"/>
      <c r="B309" s="20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101"/>
      <c r="N309" s="20"/>
      <c r="O309" s="20"/>
      <c r="P309" s="20"/>
      <c r="Q309" s="102"/>
      <c r="R309" s="31"/>
      <c r="S309" s="31"/>
      <c r="T309" s="31"/>
      <c r="U309" s="31"/>
      <c r="V309" s="31"/>
      <c r="W309" s="31"/>
      <c r="X309" s="31"/>
      <c r="Y309" s="31"/>
    </row>
    <row r="310" ht="28.5" customHeight="1">
      <c r="A310" s="31"/>
      <c r="B310" s="20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101"/>
      <c r="N310" s="20"/>
      <c r="O310" s="20"/>
      <c r="P310" s="20"/>
      <c r="Q310" s="102"/>
      <c r="R310" s="31"/>
      <c r="S310" s="31"/>
      <c r="T310" s="31"/>
      <c r="U310" s="31"/>
      <c r="V310" s="31"/>
      <c r="W310" s="31"/>
      <c r="X310" s="31"/>
      <c r="Y310" s="31"/>
    </row>
    <row r="311" ht="28.5" customHeight="1">
      <c r="A311" s="31"/>
      <c r="B311" s="20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101"/>
      <c r="N311" s="20"/>
      <c r="O311" s="20"/>
      <c r="P311" s="20"/>
      <c r="Q311" s="102"/>
      <c r="R311" s="31"/>
      <c r="S311" s="31"/>
      <c r="T311" s="31"/>
      <c r="U311" s="31"/>
      <c r="V311" s="31"/>
      <c r="W311" s="31"/>
      <c r="X311" s="31"/>
      <c r="Y311" s="31"/>
    </row>
    <row r="312" ht="28.5" customHeight="1">
      <c r="A312" s="31"/>
      <c r="B312" s="20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101"/>
      <c r="N312" s="20"/>
      <c r="O312" s="20"/>
      <c r="P312" s="20"/>
      <c r="Q312" s="102"/>
      <c r="R312" s="31"/>
      <c r="S312" s="31"/>
      <c r="T312" s="31"/>
      <c r="U312" s="31"/>
      <c r="V312" s="31"/>
      <c r="W312" s="31"/>
      <c r="X312" s="31"/>
      <c r="Y312" s="31"/>
    </row>
    <row r="313" ht="28.5" customHeight="1">
      <c r="A313" s="31"/>
      <c r="B313" s="20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101"/>
      <c r="N313" s="20"/>
      <c r="O313" s="20"/>
      <c r="P313" s="20"/>
      <c r="Q313" s="102"/>
      <c r="R313" s="31"/>
      <c r="S313" s="31"/>
      <c r="T313" s="31"/>
      <c r="U313" s="31"/>
      <c r="V313" s="31"/>
      <c r="W313" s="31"/>
      <c r="X313" s="31"/>
      <c r="Y313" s="31"/>
    </row>
    <row r="314" ht="28.5" customHeight="1">
      <c r="A314" s="31"/>
      <c r="B314" s="20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101"/>
      <c r="N314" s="20"/>
      <c r="O314" s="20"/>
      <c r="P314" s="20"/>
      <c r="Q314" s="102"/>
      <c r="R314" s="31"/>
      <c r="S314" s="31"/>
      <c r="T314" s="31"/>
      <c r="U314" s="31"/>
      <c r="V314" s="31"/>
      <c r="W314" s="31"/>
      <c r="X314" s="31"/>
      <c r="Y314" s="31"/>
    </row>
    <row r="315" ht="28.5" customHeight="1">
      <c r="A315" s="31"/>
      <c r="B315" s="20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101"/>
      <c r="N315" s="20"/>
      <c r="O315" s="20"/>
      <c r="P315" s="20"/>
      <c r="Q315" s="102"/>
      <c r="R315" s="31"/>
      <c r="S315" s="31"/>
      <c r="T315" s="31"/>
      <c r="U315" s="31"/>
      <c r="V315" s="31"/>
      <c r="W315" s="31"/>
      <c r="X315" s="31"/>
      <c r="Y315" s="31"/>
    </row>
    <row r="316" ht="28.5" customHeight="1">
      <c r="A316" s="31"/>
      <c r="B316" s="20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101"/>
      <c r="N316" s="20"/>
      <c r="O316" s="20"/>
      <c r="P316" s="20"/>
      <c r="Q316" s="102"/>
      <c r="R316" s="31"/>
      <c r="S316" s="31"/>
      <c r="T316" s="31"/>
      <c r="U316" s="31"/>
      <c r="V316" s="31"/>
      <c r="W316" s="31"/>
      <c r="X316" s="31"/>
      <c r="Y316" s="31"/>
    </row>
    <row r="317" ht="28.5" customHeight="1">
      <c r="A317" s="31"/>
      <c r="B317" s="20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101"/>
      <c r="N317" s="20"/>
      <c r="O317" s="20"/>
      <c r="P317" s="20"/>
      <c r="Q317" s="102"/>
      <c r="R317" s="31"/>
      <c r="S317" s="31"/>
      <c r="T317" s="31"/>
      <c r="U317" s="31"/>
      <c r="V317" s="31"/>
      <c r="W317" s="31"/>
      <c r="X317" s="31"/>
      <c r="Y317" s="31"/>
    </row>
    <row r="318" ht="28.5" customHeight="1">
      <c r="A318" s="31"/>
      <c r="B318" s="20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101"/>
      <c r="N318" s="20"/>
      <c r="O318" s="20"/>
      <c r="P318" s="20"/>
      <c r="Q318" s="102"/>
      <c r="R318" s="31"/>
      <c r="S318" s="31"/>
      <c r="T318" s="31"/>
      <c r="U318" s="31"/>
      <c r="V318" s="31"/>
      <c r="W318" s="31"/>
      <c r="X318" s="31"/>
      <c r="Y318" s="31"/>
    </row>
    <row r="319" ht="28.5" customHeight="1">
      <c r="A319" s="31"/>
      <c r="B319" s="20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101"/>
      <c r="N319" s="20"/>
      <c r="O319" s="20"/>
      <c r="P319" s="20"/>
      <c r="Q319" s="102"/>
      <c r="R319" s="31"/>
      <c r="S319" s="31"/>
      <c r="T319" s="31"/>
      <c r="U319" s="31"/>
      <c r="V319" s="31"/>
      <c r="W319" s="31"/>
      <c r="X319" s="31"/>
      <c r="Y319" s="31"/>
    </row>
    <row r="320" ht="28.5" customHeight="1">
      <c r="A320" s="31"/>
      <c r="B320" s="20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101"/>
      <c r="N320" s="20"/>
      <c r="O320" s="20"/>
      <c r="P320" s="20"/>
      <c r="Q320" s="102"/>
      <c r="R320" s="31"/>
      <c r="S320" s="31"/>
      <c r="T320" s="31"/>
      <c r="U320" s="31"/>
      <c r="V320" s="31"/>
      <c r="W320" s="31"/>
      <c r="X320" s="31"/>
      <c r="Y320" s="31"/>
    </row>
    <row r="321" ht="28.5" customHeight="1">
      <c r="A321" s="31"/>
      <c r="B321" s="20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101"/>
      <c r="N321" s="20"/>
      <c r="O321" s="20"/>
      <c r="P321" s="20"/>
      <c r="Q321" s="102"/>
      <c r="R321" s="31"/>
      <c r="S321" s="31"/>
      <c r="T321" s="31"/>
      <c r="U321" s="31"/>
      <c r="V321" s="31"/>
      <c r="W321" s="31"/>
      <c r="X321" s="31"/>
      <c r="Y321" s="31"/>
    </row>
    <row r="322" ht="28.5" customHeight="1">
      <c r="A322" s="31"/>
      <c r="B322" s="20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101"/>
      <c r="N322" s="20"/>
      <c r="O322" s="20"/>
      <c r="P322" s="20"/>
      <c r="Q322" s="102"/>
      <c r="R322" s="31"/>
      <c r="S322" s="31"/>
      <c r="T322" s="31"/>
      <c r="U322" s="31"/>
      <c r="V322" s="31"/>
      <c r="W322" s="31"/>
      <c r="X322" s="31"/>
      <c r="Y322" s="31"/>
    </row>
    <row r="323" ht="28.5" customHeight="1">
      <c r="A323" s="31"/>
      <c r="B323" s="20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101"/>
      <c r="N323" s="20"/>
      <c r="O323" s="20"/>
      <c r="P323" s="20"/>
      <c r="Q323" s="102"/>
      <c r="R323" s="31"/>
      <c r="S323" s="31"/>
      <c r="T323" s="31"/>
      <c r="U323" s="31"/>
      <c r="V323" s="31"/>
      <c r="W323" s="31"/>
      <c r="X323" s="31"/>
      <c r="Y323" s="31"/>
    </row>
    <row r="324" ht="28.5" customHeight="1">
      <c r="A324" s="31"/>
      <c r="B324" s="20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101"/>
      <c r="N324" s="20"/>
      <c r="O324" s="20"/>
      <c r="P324" s="20"/>
      <c r="Q324" s="102"/>
      <c r="R324" s="31"/>
      <c r="S324" s="31"/>
      <c r="T324" s="31"/>
      <c r="U324" s="31"/>
      <c r="V324" s="31"/>
      <c r="W324" s="31"/>
      <c r="X324" s="31"/>
      <c r="Y324" s="31"/>
    </row>
    <row r="325" ht="28.5" customHeight="1">
      <c r="A325" s="31"/>
      <c r="B325" s="20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101"/>
      <c r="N325" s="20"/>
      <c r="O325" s="20"/>
      <c r="P325" s="20"/>
      <c r="Q325" s="102"/>
      <c r="R325" s="31"/>
      <c r="S325" s="31"/>
      <c r="T325" s="31"/>
      <c r="U325" s="31"/>
      <c r="V325" s="31"/>
      <c r="W325" s="31"/>
      <c r="X325" s="31"/>
      <c r="Y325" s="31"/>
    </row>
    <row r="326" ht="28.5" customHeight="1">
      <c r="A326" s="31"/>
      <c r="B326" s="20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101"/>
      <c r="N326" s="20"/>
      <c r="O326" s="20"/>
      <c r="P326" s="20"/>
      <c r="Q326" s="102"/>
      <c r="R326" s="31"/>
      <c r="S326" s="31"/>
      <c r="T326" s="31"/>
      <c r="U326" s="31"/>
      <c r="V326" s="31"/>
      <c r="W326" s="31"/>
      <c r="X326" s="31"/>
      <c r="Y326" s="31"/>
    </row>
    <row r="327" ht="28.5" customHeight="1">
      <c r="A327" s="31"/>
      <c r="B327" s="2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101"/>
      <c r="N327" s="20"/>
      <c r="O327" s="20"/>
      <c r="P327" s="20"/>
      <c r="Q327" s="102"/>
      <c r="R327" s="31"/>
      <c r="S327" s="31"/>
      <c r="T327" s="31"/>
      <c r="U327" s="31"/>
      <c r="V327" s="31"/>
      <c r="W327" s="31"/>
      <c r="X327" s="31"/>
      <c r="Y327" s="31"/>
    </row>
    <row r="328" ht="28.5" customHeight="1">
      <c r="A328" s="31"/>
      <c r="B328" s="20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101"/>
      <c r="N328" s="20"/>
      <c r="O328" s="20"/>
      <c r="P328" s="20"/>
      <c r="Q328" s="102"/>
      <c r="R328" s="31"/>
      <c r="S328" s="31"/>
      <c r="T328" s="31"/>
      <c r="U328" s="31"/>
      <c r="V328" s="31"/>
      <c r="W328" s="31"/>
      <c r="X328" s="31"/>
      <c r="Y328" s="31"/>
    </row>
    <row r="329" ht="28.5" customHeight="1">
      <c r="A329" s="31"/>
      <c r="B329" s="20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101"/>
      <c r="N329" s="20"/>
      <c r="O329" s="20"/>
      <c r="P329" s="20"/>
      <c r="Q329" s="102"/>
      <c r="R329" s="31"/>
      <c r="S329" s="31"/>
      <c r="T329" s="31"/>
      <c r="U329" s="31"/>
      <c r="V329" s="31"/>
      <c r="W329" s="31"/>
      <c r="X329" s="31"/>
      <c r="Y329" s="31"/>
    </row>
    <row r="330" ht="28.5" customHeight="1">
      <c r="A330" s="31"/>
      <c r="B330" s="2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101"/>
      <c r="N330" s="20"/>
      <c r="O330" s="20"/>
      <c r="P330" s="20"/>
      <c r="Q330" s="102"/>
      <c r="R330" s="31"/>
      <c r="S330" s="31"/>
      <c r="T330" s="31"/>
      <c r="U330" s="31"/>
      <c r="V330" s="31"/>
      <c r="W330" s="31"/>
      <c r="X330" s="31"/>
      <c r="Y330" s="31"/>
    </row>
    <row r="331" ht="28.5" customHeight="1">
      <c r="A331" s="31"/>
      <c r="B331" s="20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101"/>
      <c r="N331" s="20"/>
      <c r="O331" s="20"/>
      <c r="P331" s="20"/>
      <c r="Q331" s="102"/>
      <c r="R331" s="31"/>
      <c r="S331" s="31"/>
      <c r="T331" s="31"/>
      <c r="U331" s="31"/>
      <c r="V331" s="31"/>
      <c r="W331" s="31"/>
      <c r="X331" s="31"/>
      <c r="Y331" s="31"/>
    </row>
    <row r="332" ht="28.5" customHeight="1">
      <c r="A332" s="31"/>
      <c r="B332" s="20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101"/>
      <c r="N332" s="20"/>
      <c r="O332" s="20"/>
      <c r="P332" s="20"/>
      <c r="Q332" s="102"/>
      <c r="R332" s="31"/>
      <c r="S332" s="31"/>
      <c r="T332" s="31"/>
      <c r="U332" s="31"/>
      <c r="V332" s="31"/>
      <c r="W332" s="31"/>
      <c r="X332" s="31"/>
      <c r="Y332" s="31"/>
    </row>
    <row r="333" ht="28.5" customHeight="1">
      <c r="A333" s="31"/>
      <c r="B333" s="2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101"/>
      <c r="N333" s="20"/>
      <c r="O333" s="20"/>
      <c r="P333" s="20"/>
      <c r="Q333" s="102"/>
      <c r="R333" s="31"/>
      <c r="S333" s="31"/>
      <c r="T333" s="31"/>
      <c r="U333" s="31"/>
      <c r="V333" s="31"/>
      <c r="W333" s="31"/>
      <c r="X333" s="31"/>
      <c r="Y333" s="31"/>
    </row>
    <row r="334" ht="28.5" customHeight="1">
      <c r="A334" s="31"/>
      <c r="B334" s="20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101"/>
      <c r="N334" s="20"/>
      <c r="O334" s="20"/>
      <c r="P334" s="20"/>
      <c r="Q334" s="102"/>
      <c r="R334" s="31"/>
      <c r="S334" s="31"/>
      <c r="T334" s="31"/>
      <c r="U334" s="31"/>
      <c r="V334" s="31"/>
      <c r="W334" s="31"/>
      <c r="X334" s="31"/>
      <c r="Y334" s="31"/>
    </row>
    <row r="335" ht="28.5" customHeight="1">
      <c r="A335" s="31"/>
      <c r="B335" s="20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101"/>
      <c r="N335" s="20"/>
      <c r="O335" s="20"/>
      <c r="P335" s="20"/>
      <c r="Q335" s="102"/>
      <c r="R335" s="31"/>
      <c r="S335" s="31"/>
      <c r="T335" s="31"/>
      <c r="U335" s="31"/>
      <c r="V335" s="31"/>
      <c r="W335" s="31"/>
      <c r="X335" s="31"/>
      <c r="Y335" s="31"/>
    </row>
    <row r="336" ht="28.5" customHeight="1">
      <c r="A336" s="31"/>
      <c r="B336" s="2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101"/>
      <c r="N336" s="20"/>
      <c r="O336" s="20"/>
      <c r="P336" s="20"/>
      <c r="Q336" s="102"/>
      <c r="R336" s="31"/>
      <c r="S336" s="31"/>
      <c r="T336" s="31"/>
      <c r="U336" s="31"/>
      <c r="V336" s="31"/>
      <c r="W336" s="31"/>
      <c r="X336" s="31"/>
      <c r="Y336" s="31"/>
    </row>
    <row r="337" ht="28.5" customHeight="1">
      <c r="A337" s="31"/>
      <c r="B337" s="20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101"/>
      <c r="N337" s="20"/>
      <c r="O337" s="20"/>
      <c r="P337" s="20"/>
      <c r="Q337" s="102"/>
      <c r="R337" s="31"/>
      <c r="S337" s="31"/>
      <c r="T337" s="31"/>
      <c r="U337" s="31"/>
      <c r="V337" s="31"/>
      <c r="W337" s="31"/>
      <c r="X337" s="31"/>
      <c r="Y337" s="31"/>
    </row>
    <row r="338" ht="28.5" customHeight="1">
      <c r="A338" s="31"/>
      <c r="B338" s="20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101"/>
      <c r="N338" s="20"/>
      <c r="O338" s="20"/>
      <c r="P338" s="20"/>
      <c r="Q338" s="102"/>
      <c r="R338" s="31"/>
      <c r="S338" s="31"/>
      <c r="T338" s="31"/>
      <c r="U338" s="31"/>
      <c r="V338" s="31"/>
      <c r="W338" s="31"/>
      <c r="X338" s="31"/>
      <c r="Y338" s="31"/>
    </row>
    <row r="339" ht="28.5" customHeight="1">
      <c r="A339" s="31"/>
      <c r="B339" s="2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101"/>
      <c r="N339" s="20"/>
      <c r="O339" s="20"/>
      <c r="P339" s="20"/>
      <c r="Q339" s="102"/>
      <c r="R339" s="31"/>
      <c r="S339" s="31"/>
      <c r="T339" s="31"/>
      <c r="U339" s="31"/>
      <c r="V339" s="31"/>
      <c r="W339" s="31"/>
      <c r="X339" s="31"/>
      <c r="Y339" s="31"/>
    </row>
    <row r="340" ht="28.5" customHeight="1">
      <c r="A340" s="31"/>
      <c r="B340" s="2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101"/>
      <c r="N340" s="20"/>
      <c r="O340" s="20"/>
      <c r="P340" s="20"/>
      <c r="Q340" s="102"/>
      <c r="R340" s="31"/>
      <c r="S340" s="31"/>
      <c r="T340" s="31"/>
      <c r="U340" s="31"/>
      <c r="V340" s="31"/>
      <c r="W340" s="31"/>
      <c r="X340" s="31"/>
      <c r="Y340" s="31"/>
    </row>
    <row r="341" ht="28.5" customHeight="1">
      <c r="A341" s="31"/>
      <c r="B341" s="20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101"/>
      <c r="N341" s="20"/>
      <c r="O341" s="20"/>
      <c r="P341" s="20"/>
      <c r="Q341" s="102"/>
      <c r="R341" s="31"/>
      <c r="S341" s="31"/>
      <c r="T341" s="31"/>
      <c r="U341" s="31"/>
      <c r="V341" s="31"/>
      <c r="W341" s="31"/>
      <c r="X341" s="31"/>
      <c r="Y341" s="31"/>
    </row>
    <row r="342" ht="28.5" customHeight="1">
      <c r="A342" s="31"/>
      <c r="B342" s="2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101"/>
      <c r="N342" s="20"/>
      <c r="O342" s="20"/>
      <c r="P342" s="20"/>
      <c r="Q342" s="102"/>
      <c r="R342" s="31"/>
      <c r="S342" s="31"/>
      <c r="T342" s="31"/>
      <c r="U342" s="31"/>
      <c r="V342" s="31"/>
      <c r="W342" s="31"/>
      <c r="X342" s="31"/>
      <c r="Y342" s="31"/>
    </row>
    <row r="343" ht="28.5" customHeight="1">
      <c r="A343" s="31"/>
      <c r="B343" s="20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101"/>
      <c r="N343" s="20"/>
      <c r="O343" s="20"/>
      <c r="P343" s="20"/>
      <c r="Q343" s="102"/>
      <c r="R343" s="31"/>
      <c r="S343" s="31"/>
      <c r="T343" s="31"/>
      <c r="U343" s="31"/>
      <c r="V343" s="31"/>
      <c r="W343" s="31"/>
      <c r="X343" s="31"/>
      <c r="Y343" s="31"/>
    </row>
    <row r="344" ht="28.5" customHeight="1">
      <c r="A344" s="31"/>
      <c r="B344" s="20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101"/>
      <c r="N344" s="20"/>
      <c r="O344" s="20"/>
      <c r="P344" s="20"/>
      <c r="Q344" s="102"/>
      <c r="R344" s="31"/>
      <c r="S344" s="31"/>
      <c r="T344" s="31"/>
      <c r="U344" s="31"/>
      <c r="V344" s="31"/>
      <c r="W344" s="31"/>
      <c r="X344" s="31"/>
      <c r="Y344" s="31"/>
    </row>
    <row r="345" ht="28.5" customHeight="1">
      <c r="A345" s="31"/>
      <c r="B345" s="20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101"/>
      <c r="N345" s="20"/>
      <c r="O345" s="20"/>
      <c r="P345" s="20"/>
      <c r="Q345" s="102"/>
      <c r="R345" s="31"/>
      <c r="S345" s="31"/>
      <c r="T345" s="31"/>
      <c r="U345" s="31"/>
      <c r="V345" s="31"/>
      <c r="W345" s="31"/>
      <c r="X345" s="31"/>
      <c r="Y345" s="31"/>
    </row>
    <row r="346" ht="28.5" customHeight="1">
      <c r="A346" s="31"/>
      <c r="B346" s="20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101"/>
      <c r="N346" s="20"/>
      <c r="O346" s="20"/>
      <c r="P346" s="20"/>
      <c r="Q346" s="102"/>
      <c r="R346" s="31"/>
      <c r="S346" s="31"/>
      <c r="T346" s="31"/>
      <c r="U346" s="31"/>
      <c r="V346" s="31"/>
      <c r="W346" s="31"/>
      <c r="X346" s="31"/>
      <c r="Y346" s="31"/>
    </row>
    <row r="347" ht="28.5" customHeight="1">
      <c r="A347" s="31"/>
      <c r="B347" s="20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101"/>
      <c r="N347" s="20"/>
      <c r="O347" s="20"/>
      <c r="P347" s="20"/>
      <c r="Q347" s="102"/>
      <c r="R347" s="31"/>
      <c r="S347" s="31"/>
      <c r="T347" s="31"/>
      <c r="U347" s="31"/>
      <c r="V347" s="31"/>
      <c r="W347" s="31"/>
      <c r="X347" s="31"/>
      <c r="Y347" s="31"/>
    </row>
    <row r="348" ht="28.5" customHeight="1">
      <c r="A348" s="31"/>
      <c r="B348" s="20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101"/>
      <c r="N348" s="20"/>
      <c r="O348" s="20"/>
      <c r="P348" s="20"/>
      <c r="Q348" s="102"/>
      <c r="R348" s="31"/>
      <c r="S348" s="31"/>
      <c r="T348" s="31"/>
      <c r="U348" s="31"/>
      <c r="V348" s="31"/>
      <c r="W348" s="31"/>
      <c r="X348" s="31"/>
      <c r="Y348" s="31"/>
    </row>
    <row r="349" ht="28.5" customHeight="1">
      <c r="A349" s="31"/>
      <c r="B349" s="20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101"/>
      <c r="N349" s="20"/>
      <c r="O349" s="20"/>
      <c r="P349" s="20"/>
      <c r="Q349" s="102"/>
      <c r="R349" s="31"/>
      <c r="S349" s="31"/>
      <c r="T349" s="31"/>
      <c r="U349" s="31"/>
      <c r="V349" s="31"/>
      <c r="W349" s="31"/>
      <c r="X349" s="31"/>
      <c r="Y349" s="31"/>
    </row>
    <row r="350" ht="28.5" customHeight="1">
      <c r="A350" s="31"/>
      <c r="B350" s="20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101"/>
      <c r="N350" s="20"/>
      <c r="O350" s="20"/>
      <c r="P350" s="20"/>
      <c r="Q350" s="102"/>
      <c r="R350" s="31"/>
      <c r="S350" s="31"/>
      <c r="T350" s="31"/>
      <c r="U350" s="31"/>
      <c r="V350" s="31"/>
      <c r="W350" s="31"/>
      <c r="X350" s="31"/>
      <c r="Y350" s="31"/>
    </row>
    <row r="351" ht="28.5" customHeight="1">
      <c r="A351" s="31"/>
      <c r="B351" s="20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101"/>
      <c r="N351" s="20"/>
      <c r="O351" s="20"/>
      <c r="P351" s="20"/>
      <c r="Q351" s="102"/>
      <c r="R351" s="31"/>
      <c r="S351" s="31"/>
      <c r="T351" s="31"/>
      <c r="U351" s="31"/>
      <c r="V351" s="31"/>
      <c r="W351" s="31"/>
      <c r="X351" s="31"/>
      <c r="Y351" s="31"/>
    </row>
    <row r="352" ht="28.5" customHeight="1">
      <c r="A352" s="31"/>
      <c r="B352" s="20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101"/>
      <c r="N352" s="20"/>
      <c r="O352" s="20"/>
      <c r="P352" s="20"/>
      <c r="Q352" s="102"/>
      <c r="R352" s="31"/>
      <c r="S352" s="31"/>
      <c r="T352" s="31"/>
      <c r="U352" s="31"/>
      <c r="V352" s="31"/>
      <c r="W352" s="31"/>
      <c r="X352" s="31"/>
      <c r="Y352" s="31"/>
    </row>
    <row r="353" ht="28.5" customHeight="1">
      <c r="A353" s="31"/>
      <c r="B353" s="20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101"/>
      <c r="N353" s="20"/>
      <c r="O353" s="20"/>
      <c r="P353" s="20"/>
      <c r="Q353" s="102"/>
      <c r="R353" s="31"/>
      <c r="S353" s="31"/>
      <c r="T353" s="31"/>
      <c r="U353" s="31"/>
      <c r="V353" s="31"/>
      <c r="W353" s="31"/>
      <c r="X353" s="31"/>
      <c r="Y353" s="31"/>
    </row>
    <row r="354" ht="28.5" customHeight="1">
      <c r="A354" s="31"/>
      <c r="B354" s="20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101"/>
      <c r="N354" s="20"/>
      <c r="O354" s="20"/>
      <c r="P354" s="20"/>
      <c r="Q354" s="102"/>
      <c r="R354" s="31"/>
      <c r="S354" s="31"/>
      <c r="T354" s="31"/>
      <c r="U354" s="31"/>
      <c r="V354" s="31"/>
      <c r="W354" s="31"/>
      <c r="X354" s="31"/>
      <c r="Y354" s="31"/>
    </row>
    <row r="355" ht="28.5" customHeight="1">
      <c r="A355" s="31"/>
      <c r="B355" s="20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101"/>
      <c r="N355" s="20"/>
      <c r="O355" s="20"/>
      <c r="P355" s="20"/>
      <c r="Q355" s="102"/>
      <c r="R355" s="31"/>
      <c r="S355" s="31"/>
      <c r="T355" s="31"/>
      <c r="U355" s="31"/>
      <c r="V355" s="31"/>
      <c r="W355" s="31"/>
      <c r="X355" s="31"/>
      <c r="Y355" s="31"/>
    </row>
    <row r="356" ht="28.5" customHeight="1">
      <c r="A356" s="31"/>
      <c r="B356" s="20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101"/>
      <c r="N356" s="20"/>
      <c r="O356" s="20"/>
      <c r="P356" s="20"/>
      <c r="Q356" s="102"/>
      <c r="R356" s="31"/>
      <c r="S356" s="31"/>
      <c r="T356" s="31"/>
      <c r="U356" s="31"/>
      <c r="V356" s="31"/>
      <c r="W356" s="31"/>
      <c r="X356" s="31"/>
      <c r="Y356" s="31"/>
    </row>
    <row r="357" ht="28.5" customHeight="1">
      <c r="A357" s="31"/>
      <c r="B357" s="20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101"/>
      <c r="N357" s="20"/>
      <c r="O357" s="20"/>
      <c r="P357" s="20"/>
      <c r="Q357" s="102"/>
      <c r="R357" s="31"/>
      <c r="S357" s="31"/>
      <c r="T357" s="31"/>
      <c r="U357" s="31"/>
      <c r="V357" s="31"/>
      <c r="W357" s="31"/>
      <c r="X357" s="31"/>
      <c r="Y357" s="31"/>
    </row>
    <row r="358" ht="28.5" customHeight="1">
      <c r="A358" s="31"/>
      <c r="B358" s="20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101"/>
      <c r="N358" s="20"/>
      <c r="O358" s="20"/>
      <c r="P358" s="20"/>
      <c r="Q358" s="102"/>
      <c r="R358" s="31"/>
      <c r="S358" s="31"/>
      <c r="T358" s="31"/>
      <c r="U358" s="31"/>
      <c r="V358" s="31"/>
      <c r="W358" s="31"/>
      <c r="X358" s="31"/>
      <c r="Y358" s="31"/>
    </row>
    <row r="359" ht="28.5" customHeight="1">
      <c r="A359" s="31"/>
      <c r="B359" s="20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101"/>
      <c r="N359" s="20"/>
      <c r="O359" s="20"/>
      <c r="P359" s="20"/>
      <c r="Q359" s="102"/>
      <c r="R359" s="31"/>
      <c r="S359" s="31"/>
      <c r="T359" s="31"/>
      <c r="U359" s="31"/>
      <c r="V359" s="31"/>
      <c r="W359" s="31"/>
      <c r="X359" s="31"/>
      <c r="Y359" s="31"/>
    </row>
    <row r="360" ht="28.5" customHeight="1">
      <c r="A360" s="31"/>
      <c r="B360" s="20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101"/>
      <c r="N360" s="20"/>
      <c r="O360" s="20"/>
      <c r="P360" s="20"/>
      <c r="Q360" s="102"/>
      <c r="R360" s="31"/>
      <c r="S360" s="31"/>
      <c r="T360" s="31"/>
      <c r="U360" s="31"/>
      <c r="V360" s="31"/>
      <c r="W360" s="31"/>
      <c r="X360" s="31"/>
      <c r="Y360" s="31"/>
    </row>
    <row r="361" ht="28.5" customHeight="1">
      <c r="A361" s="31"/>
      <c r="B361" s="20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101"/>
      <c r="N361" s="20"/>
      <c r="O361" s="20"/>
      <c r="P361" s="20"/>
      <c r="Q361" s="102"/>
      <c r="R361" s="31"/>
      <c r="S361" s="31"/>
      <c r="T361" s="31"/>
      <c r="U361" s="31"/>
      <c r="V361" s="31"/>
      <c r="W361" s="31"/>
      <c r="X361" s="31"/>
      <c r="Y361" s="31"/>
    </row>
    <row r="362" ht="28.5" customHeight="1">
      <c r="A362" s="31"/>
      <c r="B362" s="20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101"/>
      <c r="N362" s="20"/>
      <c r="O362" s="20"/>
      <c r="P362" s="20"/>
      <c r="Q362" s="102"/>
      <c r="R362" s="31"/>
      <c r="S362" s="31"/>
      <c r="T362" s="31"/>
      <c r="U362" s="31"/>
      <c r="V362" s="31"/>
      <c r="W362" s="31"/>
      <c r="X362" s="31"/>
      <c r="Y362" s="31"/>
    </row>
    <row r="363" ht="28.5" customHeight="1">
      <c r="A363" s="31"/>
      <c r="B363" s="20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101"/>
      <c r="N363" s="20"/>
      <c r="O363" s="20"/>
      <c r="P363" s="20"/>
      <c r="Q363" s="102"/>
      <c r="R363" s="31"/>
      <c r="S363" s="31"/>
      <c r="T363" s="31"/>
      <c r="U363" s="31"/>
      <c r="V363" s="31"/>
      <c r="W363" s="31"/>
      <c r="X363" s="31"/>
      <c r="Y363" s="31"/>
    </row>
    <row r="364" ht="28.5" customHeight="1">
      <c r="A364" s="31"/>
      <c r="B364" s="20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101"/>
      <c r="N364" s="20"/>
      <c r="O364" s="20"/>
      <c r="P364" s="20"/>
      <c r="Q364" s="102"/>
      <c r="R364" s="31"/>
      <c r="S364" s="31"/>
      <c r="T364" s="31"/>
      <c r="U364" s="31"/>
      <c r="V364" s="31"/>
      <c r="W364" s="31"/>
      <c r="X364" s="31"/>
      <c r="Y364" s="31"/>
    </row>
    <row r="365" ht="28.5" customHeight="1">
      <c r="A365" s="31"/>
      <c r="B365" s="20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101"/>
      <c r="N365" s="20"/>
      <c r="O365" s="20"/>
      <c r="P365" s="20"/>
      <c r="Q365" s="102"/>
      <c r="R365" s="31"/>
      <c r="S365" s="31"/>
      <c r="T365" s="31"/>
      <c r="U365" s="31"/>
      <c r="V365" s="31"/>
      <c r="W365" s="31"/>
      <c r="X365" s="31"/>
      <c r="Y365" s="31"/>
    </row>
    <row r="366" ht="28.5" customHeight="1">
      <c r="A366" s="31"/>
      <c r="B366" s="20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101"/>
      <c r="N366" s="20"/>
      <c r="O366" s="20"/>
      <c r="P366" s="20"/>
      <c r="Q366" s="102"/>
      <c r="R366" s="31"/>
      <c r="S366" s="31"/>
      <c r="T366" s="31"/>
      <c r="U366" s="31"/>
      <c r="V366" s="31"/>
      <c r="W366" s="31"/>
      <c r="X366" s="31"/>
      <c r="Y366" s="31"/>
    </row>
    <row r="367" ht="28.5" customHeight="1">
      <c r="A367" s="31"/>
      <c r="B367" s="20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101"/>
      <c r="N367" s="20"/>
      <c r="O367" s="20"/>
      <c r="P367" s="20"/>
      <c r="Q367" s="102"/>
      <c r="R367" s="31"/>
      <c r="S367" s="31"/>
      <c r="T367" s="31"/>
      <c r="U367" s="31"/>
      <c r="V367" s="31"/>
      <c r="W367" s="31"/>
      <c r="X367" s="31"/>
      <c r="Y367" s="31"/>
    </row>
    <row r="368" ht="28.5" customHeight="1">
      <c r="A368" s="31"/>
      <c r="B368" s="20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101"/>
      <c r="N368" s="20"/>
      <c r="O368" s="20"/>
      <c r="P368" s="20"/>
      <c r="Q368" s="102"/>
      <c r="R368" s="31"/>
      <c r="S368" s="31"/>
      <c r="T368" s="31"/>
      <c r="U368" s="31"/>
      <c r="V368" s="31"/>
      <c r="W368" s="31"/>
      <c r="X368" s="31"/>
      <c r="Y368" s="31"/>
    </row>
    <row r="369" ht="28.5" customHeight="1">
      <c r="A369" s="31"/>
      <c r="B369" s="20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101"/>
      <c r="N369" s="20"/>
      <c r="O369" s="20"/>
      <c r="P369" s="20"/>
      <c r="Q369" s="102"/>
      <c r="R369" s="31"/>
      <c r="S369" s="31"/>
      <c r="T369" s="31"/>
      <c r="U369" s="31"/>
      <c r="V369" s="31"/>
      <c r="W369" s="31"/>
      <c r="X369" s="31"/>
      <c r="Y369" s="31"/>
    </row>
    <row r="370" ht="28.5" customHeight="1">
      <c r="A370" s="31"/>
      <c r="B370" s="20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101"/>
      <c r="N370" s="20"/>
      <c r="O370" s="20"/>
      <c r="P370" s="20"/>
      <c r="Q370" s="102"/>
      <c r="R370" s="31"/>
      <c r="S370" s="31"/>
      <c r="T370" s="31"/>
      <c r="U370" s="31"/>
      <c r="V370" s="31"/>
      <c r="W370" s="31"/>
      <c r="X370" s="31"/>
      <c r="Y370" s="31"/>
    </row>
    <row r="371" ht="28.5" customHeight="1">
      <c r="A371" s="31"/>
      <c r="B371" s="20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101"/>
      <c r="N371" s="20"/>
      <c r="O371" s="20"/>
      <c r="P371" s="20"/>
      <c r="Q371" s="102"/>
      <c r="R371" s="31"/>
      <c r="S371" s="31"/>
      <c r="T371" s="31"/>
      <c r="U371" s="31"/>
      <c r="V371" s="31"/>
      <c r="W371" s="31"/>
      <c r="X371" s="31"/>
      <c r="Y371" s="31"/>
    </row>
    <row r="372" ht="28.5" customHeight="1">
      <c r="A372" s="31"/>
      <c r="B372" s="20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101"/>
      <c r="N372" s="20"/>
      <c r="O372" s="20"/>
      <c r="P372" s="20"/>
      <c r="Q372" s="102"/>
      <c r="R372" s="31"/>
      <c r="S372" s="31"/>
      <c r="T372" s="31"/>
      <c r="U372" s="31"/>
      <c r="V372" s="31"/>
      <c r="W372" s="31"/>
      <c r="X372" s="31"/>
      <c r="Y372" s="31"/>
    </row>
    <row r="373" ht="28.5" customHeight="1">
      <c r="A373" s="31"/>
      <c r="B373" s="20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101"/>
      <c r="N373" s="20"/>
      <c r="O373" s="20"/>
      <c r="P373" s="20"/>
      <c r="Q373" s="102"/>
      <c r="R373" s="31"/>
      <c r="S373" s="31"/>
      <c r="T373" s="31"/>
      <c r="U373" s="31"/>
      <c r="V373" s="31"/>
      <c r="W373" s="31"/>
      <c r="X373" s="31"/>
      <c r="Y373" s="31"/>
    </row>
    <row r="374" ht="28.5" customHeight="1">
      <c r="A374" s="31"/>
      <c r="B374" s="20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101"/>
      <c r="N374" s="20"/>
      <c r="O374" s="20"/>
      <c r="P374" s="20"/>
      <c r="Q374" s="102"/>
      <c r="R374" s="31"/>
      <c r="S374" s="31"/>
      <c r="T374" s="31"/>
      <c r="U374" s="31"/>
      <c r="V374" s="31"/>
      <c r="W374" s="31"/>
      <c r="X374" s="31"/>
      <c r="Y374" s="31"/>
    </row>
    <row r="375" ht="28.5" customHeight="1">
      <c r="A375" s="31"/>
      <c r="B375" s="20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101"/>
      <c r="N375" s="20"/>
      <c r="O375" s="20"/>
      <c r="P375" s="20"/>
      <c r="Q375" s="102"/>
      <c r="R375" s="31"/>
      <c r="S375" s="31"/>
      <c r="T375" s="31"/>
      <c r="U375" s="31"/>
      <c r="V375" s="31"/>
      <c r="W375" s="31"/>
      <c r="X375" s="31"/>
      <c r="Y375" s="31"/>
    </row>
    <row r="376" ht="28.5" customHeight="1">
      <c r="A376" s="31"/>
      <c r="B376" s="20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101"/>
      <c r="N376" s="20"/>
      <c r="O376" s="20"/>
      <c r="P376" s="20"/>
      <c r="Q376" s="102"/>
      <c r="R376" s="31"/>
      <c r="S376" s="31"/>
      <c r="T376" s="31"/>
      <c r="U376" s="31"/>
      <c r="V376" s="31"/>
      <c r="W376" s="31"/>
      <c r="X376" s="31"/>
      <c r="Y376" s="31"/>
    </row>
    <row r="377" ht="28.5" customHeight="1">
      <c r="A377" s="31"/>
      <c r="B377" s="20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101"/>
      <c r="N377" s="20"/>
      <c r="O377" s="20"/>
      <c r="P377" s="20"/>
      <c r="Q377" s="102"/>
      <c r="R377" s="31"/>
      <c r="S377" s="31"/>
      <c r="T377" s="31"/>
      <c r="U377" s="31"/>
      <c r="V377" s="31"/>
      <c r="W377" s="31"/>
      <c r="X377" s="31"/>
      <c r="Y377" s="31"/>
    </row>
    <row r="378" ht="28.5" customHeight="1">
      <c r="A378" s="31"/>
      <c r="B378" s="20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101"/>
      <c r="N378" s="20"/>
      <c r="O378" s="20"/>
      <c r="P378" s="20"/>
      <c r="Q378" s="102"/>
      <c r="R378" s="31"/>
      <c r="S378" s="31"/>
      <c r="T378" s="31"/>
      <c r="U378" s="31"/>
      <c r="V378" s="31"/>
      <c r="W378" s="31"/>
      <c r="X378" s="31"/>
      <c r="Y378" s="31"/>
    </row>
    <row r="379" ht="28.5" customHeight="1">
      <c r="A379" s="31"/>
      <c r="B379" s="20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101"/>
      <c r="N379" s="20"/>
      <c r="O379" s="20"/>
      <c r="P379" s="20"/>
      <c r="Q379" s="102"/>
      <c r="R379" s="31"/>
      <c r="S379" s="31"/>
      <c r="T379" s="31"/>
      <c r="U379" s="31"/>
      <c r="V379" s="31"/>
      <c r="W379" s="31"/>
      <c r="X379" s="31"/>
      <c r="Y379" s="31"/>
    </row>
    <row r="380" ht="28.5" customHeight="1">
      <c r="A380" s="31"/>
      <c r="B380" s="20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101"/>
      <c r="N380" s="20"/>
      <c r="O380" s="20"/>
      <c r="P380" s="20"/>
      <c r="Q380" s="102"/>
      <c r="R380" s="31"/>
      <c r="S380" s="31"/>
      <c r="T380" s="31"/>
      <c r="U380" s="31"/>
      <c r="V380" s="31"/>
      <c r="W380" s="31"/>
      <c r="X380" s="31"/>
      <c r="Y380" s="31"/>
    </row>
    <row r="381" ht="28.5" customHeight="1">
      <c r="A381" s="31"/>
      <c r="B381" s="20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101"/>
      <c r="N381" s="20"/>
      <c r="O381" s="20"/>
      <c r="P381" s="20"/>
      <c r="Q381" s="102"/>
      <c r="R381" s="31"/>
      <c r="S381" s="31"/>
      <c r="T381" s="31"/>
      <c r="U381" s="31"/>
      <c r="V381" s="31"/>
      <c r="W381" s="31"/>
      <c r="X381" s="31"/>
      <c r="Y381" s="31"/>
    </row>
    <row r="382" ht="28.5" customHeight="1">
      <c r="A382" s="31"/>
      <c r="B382" s="20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101"/>
      <c r="N382" s="20"/>
      <c r="O382" s="20"/>
      <c r="P382" s="20"/>
      <c r="Q382" s="102"/>
      <c r="R382" s="31"/>
      <c r="S382" s="31"/>
      <c r="T382" s="31"/>
      <c r="U382" s="31"/>
      <c r="V382" s="31"/>
      <c r="W382" s="31"/>
      <c r="X382" s="31"/>
      <c r="Y382" s="31"/>
    </row>
    <row r="383" ht="28.5" customHeight="1">
      <c r="A383" s="31"/>
      <c r="B383" s="20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101"/>
      <c r="N383" s="20"/>
      <c r="O383" s="20"/>
      <c r="P383" s="20"/>
      <c r="Q383" s="102"/>
      <c r="R383" s="31"/>
      <c r="S383" s="31"/>
      <c r="T383" s="31"/>
      <c r="U383" s="31"/>
      <c r="V383" s="31"/>
      <c r="W383" s="31"/>
      <c r="X383" s="31"/>
      <c r="Y383" s="31"/>
    </row>
    <row r="384" ht="28.5" customHeight="1">
      <c r="A384" s="31"/>
      <c r="B384" s="20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101"/>
      <c r="N384" s="20"/>
      <c r="O384" s="20"/>
      <c r="P384" s="20"/>
      <c r="Q384" s="102"/>
      <c r="R384" s="31"/>
      <c r="S384" s="31"/>
      <c r="T384" s="31"/>
      <c r="U384" s="31"/>
      <c r="V384" s="31"/>
      <c r="W384" s="31"/>
      <c r="X384" s="31"/>
      <c r="Y384" s="31"/>
    </row>
    <row r="385" ht="28.5" customHeight="1">
      <c r="A385" s="31"/>
      <c r="B385" s="20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101"/>
      <c r="N385" s="20"/>
      <c r="O385" s="20"/>
      <c r="P385" s="20"/>
      <c r="Q385" s="102"/>
      <c r="R385" s="31"/>
      <c r="S385" s="31"/>
      <c r="T385" s="31"/>
      <c r="U385" s="31"/>
      <c r="V385" s="31"/>
      <c r="W385" s="31"/>
      <c r="X385" s="31"/>
      <c r="Y385" s="31"/>
    </row>
    <row r="386" ht="28.5" customHeight="1">
      <c r="A386" s="31"/>
      <c r="B386" s="20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101"/>
      <c r="N386" s="20"/>
      <c r="O386" s="20"/>
      <c r="P386" s="20"/>
      <c r="Q386" s="102"/>
      <c r="R386" s="31"/>
      <c r="S386" s="31"/>
      <c r="T386" s="31"/>
      <c r="U386" s="31"/>
      <c r="V386" s="31"/>
      <c r="W386" s="31"/>
      <c r="X386" s="31"/>
      <c r="Y386" s="31"/>
    </row>
    <row r="387" ht="28.5" customHeight="1">
      <c r="A387" s="31"/>
      <c r="B387" s="20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101"/>
      <c r="N387" s="20"/>
      <c r="O387" s="20"/>
      <c r="P387" s="20"/>
      <c r="Q387" s="102"/>
      <c r="R387" s="31"/>
      <c r="S387" s="31"/>
      <c r="T387" s="31"/>
      <c r="U387" s="31"/>
      <c r="V387" s="31"/>
      <c r="W387" s="31"/>
      <c r="X387" s="31"/>
      <c r="Y387" s="31"/>
    </row>
    <row r="388" ht="28.5" customHeight="1">
      <c r="A388" s="31"/>
      <c r="B388" s="20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101"/>
      <c r="N388" s="20"/>
      <c r="O388" s="20"/>
      <c r="P388" s="20"/>
      <c r="Q388" s="102"/>
      <c r="R388" s="31"/>
      <c r="S388" s="31"/>
      <c r="T388" s="31"/>
      <c r="U388" s="31"/>
      <c r="V388" s="31"/>
      <c r="W388" s="31"/>
      <c r="X388" s="31"/>
      <c r="Y388" s="31"/>
    </row>
    <row r="389" ht="28.5" customHeight="1">
      <c r="A389" s="31"/>
      <c r="B389" s="20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101"/>
      <c r="N389" s="20"/>
      <c r="O389" s="20"/>
      <c r="P389" s="20"/>
      <c r="Q389" s="102"/>
      <c r="R389" s="31"/>
      <c r="S389" s="31"/>
      <c r="T389" s="31"/>
      <c r="U389" s="31"/>
      <c r="V389" s="31"/>
      <c r="W389" s="31"/>
      <c r="X389" s="31"/>
      <c r="Y389" s="31"/>
    </row>
    <row r="390" ht="28.5" customHeight="1">
      <c r="A390" s="31"/>
      <c r="B390" s="20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101"/>
      <c r="N390" s="20"/>
      <c r="O390" s="20"/>
      <c r="P390" s="20"/>
      <c r="Q390" s="102"/>
      <c r="R390" s="31"/>
      <c r="S390" s="31"/>
      <c r="T390" s="31"/>
      <c r="U390" s="31"/>
      <c r="V390" s="31"/>
      <c r="W390" s="31"/>
      <c r="X390" s="31"/>
      <c r="Y390" s="31"/>
    </row>
    <row r="391" ht="28.5" customHeight="1">
      <c r="A391" s="31"/>
      <c r="B391" s="20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101"/>
      <c r="N391" s="20"/>
      <c r="O391" s="20"/>
      <c r="P391" s="20"/>
      <c r="Q391" s="102"/>
      <c r="R391" s="31"/>
      <c r="S391" s="31"/>
      <c r="T391" s="31"/>
      <c r="U391" s="31"/>
      <c r="V391" s="31"/>
      <c r="W391" s="31"/>
      <c r="X391" s="31"/>
      <c r="Y391" s="31"/>
    </row>
    <row r="392" ht="28.5" customHeight="1">
      <c r="A392" s="31"/>
      <c r="B392" s="20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101"/>
      <c r="N392" s="20"/>
      <c r="O392" s="20"/>
      <c r="P392" s="20"/>
      <c r="Q392" s="102"/>
      <c r="R392" s="31"/>
      <c r="S392" s="31"/>
      <c r="T392" s="31"/>
      <c r="U392" s="31"/>
      <c r="V392" s="31"/>
      <c r="W392" s="31"/>
      <c r="X392" s="31"/>
      <c r="Y392" s="31"/>
    </row>
    <row r="393" ht="28.5" customHeight="1">
      <c r="A393" s="31"/>
      <c r="B393" s="20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101"/>
      <c r="N393" s="20"/>
      <c r="O393" s="20"/>
      <c r="P393" s="20"/>
      <c r="Q393" s="102"/>
      <c r="R393" s="31"/>
      <c r="S393" s="31"/>
      <c r="T393" s="31"/>
      <c r="U393" s="31"/>
      <c r="V393" s="31"/>
      <c r="W393" s="31"/>
      <c r="X393" s="31"/>
      <c r="Y393" s="31"/>
    </row>
    <row r="394" ht="28.5" customHeight="1">
      <c r="A394" s="31"/>
      <c r="B394" s="20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101"/>
      <c r="N394" s="20"/>
      <c r="O394" s="20"/>
      <c r="P394" s="20"/>
      <c r="Q394" s="102"/>
      <c r="R394" s="31"/>
      <c r="S394" s="31"/>
      <c r="T394" s="31"/>
      <c r="U394" s="31"/>
      <c r="V394" s="31"/>
      <c r="W394" s="31"/>
      <c r="X394" s="31"/>
      <c r="Y394" s="31"/>
    </row>
    <row r="395" ht="28.5" customHeight="1">
      <c r="A395" s="31"/>
      <c r="B395" s="20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101"/>
      <c r="N395" s="20"/>
      <c r="O395" s="20"/>
      <c r="P395" s="20"/>
      <c r="Q395" s="102"/>
      <c r="R395" s="31"/>
      <c r="S395" s="31"/>
      <c r="T395" s="31"/>
      <c r="U395" s="31"/>
      <c r="V395" s="31"/>
      <c r="W395" s="31"/>
      <c r="X395" s="31"/>
      <c r="Y395" s="31"/>
    </row>
    <row r="396" ht="28.5" customHeight="1">
      <c r="A396" s="31"/>
      <c r="B396" s="20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101"/>
      <c r="N396" s="20"/>
      <c r="O396" s="20"/>
      <c r="P396" s="20"/>
      <c r="Q396" s="102"/>
      <c r="R396" s="31"/>
      <c r="S396" s="31"/>
      <c r="T396" s="31"/>
      <c r="U396" s="31"/>
      <c r="V396" s="31"/>
      <c r="W396" s="31"/>
      <c r="X396" s="31"/>
      <c r="Y396" s="31"/>
    </row>
    <row r="397" ht="28.5" customHeight="1">
      <c r="A397" s="31"/>
      <c r="B397" s="20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101"/>
      <c r="N397" s="20"/>
      <c r="O397" s="20"/>
      <c r="P397" s="20"/>
      <c r="Q397" s="102"/>
      <c r="R397" s="31"/>
      <c r="S397" s="31"/>
      <c r="T397" s="31"/>
      <c r="U397" s="31"/>
      <c r="V397" s="31"/>
      <c r="W397" s="31"/>
      <c r="X397" s="31"/>
      <c r="Y397" s="31"/>
    </row>
    <row r="398" ht="28.5" customHeight="1">
      <c r="A398" s="31"/>
      <c r="B398" s="20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101"/>
      <c r="N398" s="20"/>
      <c r="O398" s="20"/>
      <c r="P398" s="20"/>
      <c r="Q398" s="102"/>
      <c r="R398" s="31"/>
      <c r="S398" s="31"/>
      <c r="T398" s="31"/>
      <c r="U398" s="31"/>
      <c r="V398" s="31"/>
      <c r="W398" s="31"/>
      <c r="X398" s="31"/>
      <c r="Y398" s="31"/>
    </row>
    <row r="399" ht="28.5" customHeight="1">
      <c r="A399" s="31"/>
      <c r="B399" s="20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101"/>
      <c r="N399" s="20"/>
      <c r="O399" s="20"/>
      <c r="P399" s="20"/>
      <c r="Q399" s="102"/>
      <c r="R399" s="31"/>
      <c r="S399" s="31"/>
      <c r="T399" s="31"/>
      <c r="U399" s="31"/>
      <c r="V399" s="31"/>
      <c r="W399" s="31"/>
      <c r="X399" s="31"/>
      <c r="Y399" s="31"/>
    </row>
    <row r="400" ht="28.5" customHeight="1">
      <c r="A400" s="31"/>
      <c r="B400" s="20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101"/>
      <c r="N400" s="20"/>
      <c r="O400" s="20"/>
      <c r="P400" s="20"/>
      <c r="Q400" s="102"/>
      <c r="R400" s="31"/>
      <c r="S400" s="31"/>
      <c r="T400" s="31"/>
      <c r="U400" s="31"/>
      <c r="V400" s="31"/>
      <c r="W400" s="31"/>
      <c r="X400" s="31"/>
      <c r="Y400" s="31"/>
    </row>
    <row r="401" ht="28.5" customHeight="1">
      <c r="A401" s="31"/>
      <c r="B401" s="20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101"/>
      <c r="N401" s="20"/>
      <c r="O401" s="20"/>
      <c r="P401" s="20"/>
      <c r="Q401" s="102"/>
      <c r="R401" s="31"/>
      <c r="S401" s="31"/>
      <c r="T401" s="31"/>
      <c r="U401" s="31"/>
      <c r="V401" s="31"/>
      <c r="W401" s="31"/>
      <c r="X401" s="31"/>
      <c r="Y401" s="31"/>
    </row>
    <row r="402" ht="28.5" customHeight="1">
      <c r="A402" s="31"/>
      <c r="B402" s="20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101"/>
      <c r="N402" s="20"/>
      <c r="O402" s="20"/>
      <c r="P402" s="20"/>
      <c r="Q402" s="102"/>
      <c r="R402" s="31"/>
      <c r="S402" s="31"/>
      <c r="T402" s="31"/>
      <c r="U402" s="31"/>
      <c r="V402" s="31"/>
      <c r="W402" s="31"/>
      <c r="X402" s="31"/>
      <c r="Y402" s="31"/>
    </row>
    <row r="403" ht="28.5" customHeight="1">
      <c r="A403" s="31"/>
      <c r="B403" s="20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101"/>
      <c r="N403" s="20"/>
      <c r="O403" s="20"/>
      <c r="P403" s="20"/>
      <c r="Q403" s="102"/>
      <c r="R403" s="31"/>
      <c r="S403" s="31"/>
      <c r="T403" s="31"/>
      <c r="U403" s="31"/>
      <c r="V403" s="31"/>
      <c r="W403" s="31"/>
      <c r="X403" s="31"/>
      <c r="Y403" s="31"/>
    </row>
    <row r="404" ht="28.5" customHeight="1">
      <c r="A404" s="31"/>
      <c r="B404" s="20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101"/>
      <c r="N404" s="20"/>
      <c r="O404" s="20"/>
      <c r="P404" s="20"/>
      <c r="Q404" s="102"/>
      <c r="R404" s="31"/>
      <c r="S404" s="31"/>
      <c r="T404" s="31"/>
      <c r="U404" s="31"/>
      <c r="V404" s="31"/>
      <c r="W404" s="31"/>
      <c r="X404" s="31"/>
      <c r="Y404" s="31"/>
    </row>
    <row r="405" ht="28.5" customHeight="1">
      <c r="A405" s="31"/>
      <c r="B405" s="20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101"/>
      <c r="N405" s="20"/>
      <c r="O405" s="20"/>
      <c r="P405" s="20"/>
      <c r="Q405" s="102"/>
      <c r="R405" s="31"/>
      <c r="S405" s="31"/>
      <c r="T405" s="31"/>
      <c r="U405" s="31"/>
      <c r="V405" s="31"/>
      <c r="W405" s="31"/>
      <c r="X405" s="31"/>
      <c r="Y405" s="31"/>
    </row>
    <row r="406" ht="28.5" customHeight="1">
      <c r="A406" s="31"/>
      <c r="B406" s="20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101"/>
      <c r="N406" s="20"/>
      <c r="O406" s="20"/>
      <c r="P406" s="20"/>
      <c r="Q406" s="102"/>
      <c r="R406" s="31"/>
      <c r="S406" s="31"/>
      <c r="T406" s="31"/>
      <c r="U406" s="31"/>
      <c r="V406" s="31"/>
      <c r="W406" s="31"/>
      <c r="X406" s="31"/>
      <c r="Y406" s="31"/>
    </row>
    <row r="407" ht="28.5" customHeight="1">
      <c r="A407" s="31"/>
      <c r="B407" s="20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101"/>
      <c r="N407" s="20"/>
      <c r="O407" s="20"/>
      <c r="P407" s="20"/>
      <c r="Q407" s="102"/>
      <c r="R407" s="31"/>
      <c r="S407" s="31"/>
      <c r="T407" s="31"/>
      <c r="U407" s="31"/>
      <c r="V407" s="31"/>
      <c r="W407" s="31"/>
      <c r="X407" s="31"/>
      <c r="Y407" s="31"/>
    </row>
    <row r="408" ht="28.5" customHeight="1">
      <c r="A408" s="31"/>
      <c r="B408" s="20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101"/>
      <c r="N408" s="20"/>
      <c r="O408" s="20"/>
      <c r="P408" s="20"/>
      <c r="Q408" s="102"/>
      <c r="R408" s="31"/>
      <c r="S408" s="31"/>
      <c r="T408" s="31"/>
      <c r="U408" s="31"/>
      <c r="V408" s="31"/>
      <c r="W408" s="31"/>
      <c r="X408" s="31"/>
      <c r="Y408" s="31"/>
    </row>
    <row r="409" ht="28.5" customHeight="1">
      <c r="A409" s="31"/>
      <c r="B409" s="20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101"/>
      <c r="N409" s="20"/>
      <c r="O409" s="20"/>
      <c r="P409" s="20"/>
      <c r="Q409" s="102"/>
      <c r="R409" s="31"/>
      <c r="S409" s="31"/>
      <c r="T409" s="31"/>
      <c r="U409" s="31"/>
      <c r="V409" s="31"/>
      <c r="W409" s="31"/>
      <c r="X409" s="31"/>
      <c r="Y409" s="31"/>
    </row>
    <row r="410" ht="28.5" customHeight="1">
      <c r="A410" s="31"/>
      <c r="B410" s="20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101"/>
      <c r="N410" s="20"/>
      <c r="O410" s="20"/>
      <c r="P410" s="20"/>
      <c r="Q410" s="102"/>
      <c r="R410" s="31"/>
      <c r="S410" s="31"/>
      <c r="T410" s="31"/>
      <c r="U410" s="31"/>
      <c r="V410" s="31"/>
      <c r="W410" s="31"/>
      <c r="X410" s="31"/>
      <c r="Y410" s="31"/>
    </row>
    <row r="411" ht="28.5" customHeight="1">
      <c r="A411" s="31"/>
      <c r="B411" s="20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101"/>
      <c r="N411" s="20"/>
      <c r="O411" s="20"/>
      <c r="P411" s="20"/>
      <c r="Q411" s="102"/>
      <c r="R411" s="31"/>
      <c r="S411" s="31"/>
      <c r="T411" s="31"/>
      <c r="U411" s="31"/>
      <c r="V411" s="31"/>
      <c r="W411" s="31"/>
      <c r="X411" s="31"/>
      <c r="Y411" s="31"/>
    </row>
    <row r="412" ht="28.5" customHeight="1">
      <c r="A412" s="31"/>
      <c r="B412" s="20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101"/>
      <c r="N412" s="20"/>
      <c r="O412" s="20"/>
      <c r="P412" s="20"/>
      <c r="Q412" s="102"/>
      <c r="R412" s="31"/>
      <c r="S412" s="31"/>
      <c r="T412" s="31"/>
      <c r="U412" s="31"/>
      <c r="V412" s="31"/>
      <c r="W412" s="31"/>
      <c r="X412" s="31"/>
      <c r="Y412" s="31"/>
    </row>
    <row r="413" ht="28.5" customHeight="1">
      <c r="A413" s="31"/>
      <c r="B413" s="20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101"/>
      <c r="N413" s="20"/>
      <c r="O413" s="20"/>
      <c r="P413" s="20"/>
      <c r="Q413" s="102"/>
      <c r="R413" s="31"/>
      <c r="S413" s="31"/>
      <c r="T413" s="31"/>
      <c r="U413" s="31"/>
      <c r="V413" s="31"/>
      <c r="W413" s="31"/>
      <c r="X413" s="31"/>
      <c r="Y413" s="31"/>
    </row>
    <row r="414" ht="28.5" customHeight="1">
      <c r="A414" s="31"/>
      <c r="B414" s="20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101"/>
      <c r="N414" s="20"/>
      <c r="O414" s="20"/>
      <c r="P414" s="20"/>
      <c r="Q414" s="102"/>
      <c r="R414" s="31"/>
      <c r="S414" s="31"/>
      <c r="T414" s="31"/>
      <c r="U414" s="31"/>
      <c r="V414" s="31"/>
      <c r="W414" s="31"/>
      <c r="X414" s="31"/>
      <c r="Y414" s="31"/>
    </row>
    <row r="415" ht="28.5" customHeight="1">
      <c r="A415" s="31"/>
      <c r="B415" s="20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101"/>
      <c r="N415" s="20"/>
      <c r="O415" s="20"/>
      <c r="P415" s="20"/>
      <c r="Q415" s="102"/>
      <c r="R415" s="31"/>
      <c r="S415" s="31"/>
      <c r="T415" s="31"/>
      <c r="U415" s="31"/>
      <c r="V415" s="31"/>
      <c r="W415" s="31"/>
      <c r="X415" s="31"/>
      <c r="Y415" s="31"/>
    </row>
    <row r="416" ht="28.5" customHeight="1">
      <c r="A416" s="31"/>
      <c r="B416" s="20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101"/>
      <c r="N416" s="20"/>
      <c r="O416" s="20"/>
      <c r="P416" s="20"/>
      <c r="Q416" s="102"/>
      <c r="R416" s="31"/>
      <c r="S416" s="31"/>
      <c r="T416" s="31"/>
      <c r="U416" s="31"/>
      <c r="V416" s="31"/>
      <c r="W416" s="31"/>
      <c r="X416" s="31"/>
      <c r="Y416" s="31"/>
    </row>
    <row r="417" ht="28.5" customHeight="1">
      <c r="A417" s="31"/>
      <c r="B417" s="20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101"/>
      <c r="N417" s="20"/>
      <c r="O417" s="20"/>
      <c r="P417" s="20"/>
      <c r="Q417" s="102"/>
      <c r="R417" s="31"/>
      <c r="S417" s="31"/>
      <c r="T417" s="31"/>
      <c r="U417" s="31"/>
      <c r="V417" s="31"/>
      <c r="W417" s="31"/>
      <c r="X417" s="31"/>
      <c r="Y417" s="31"/>
    </row>
    <row r="418" ht="28.5" customHeight="1">
      <c r="A418" s="31"/>
      <c r="B418" s="20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101"/>
      <c r="N418" s="20"/>
      <c r="O418" s="20"/>
      <c r="P418" s="20"/>
      <c r="Q418" s="102"/>
      <c r="R418" s="31"/>
      <c r="S418" s="31"/>
      <c r="T418" s="31"/>
      <c r="U418" s="31"/>
      <c r="V418" s="31"/>
      <c r="W418" s="31"/>
      <c r="X418" s="31"/>
      <c r="Y418" s="31"/>
    </row>
    <row r="419" ht="28.5" customHeight="1">
      <c r="A419" s="31"/>
      <c r="B419" s="20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101"/>
      <c r="N419" s="20"/>
      <c r="O419" s="20"/>
      <c r="P419" s="20"/>
      <c r="Q419" s="102"/>
      <c r="R419" s="31"/>
      <c r="S419" s="31"/>
      <c r="T419" s="31"/>
      <c r="U419" s="31"/>
      <c r="V419" s="31"/>
      <c r="W419" s="31"/>
      <c r="X419" s="31"/>
      <c r="Y419" s="31"/>
    </row>
    <row r="420" ht="28.5" customHeight="1">
      <c r="A420" s="31"/>
      <c r="B420" s="20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101"/>
      <c r="N420" s="20"/>
      <c r="O420" s="20"/>
      <c r="P420" s="20"/>
      <c r="Q420" s="102"/>
      <c r="R420" s="31"/>
      <c r="S420" s="31"/>
      <c r="T420" s="31"/>
      <c r="U420" s="31"/>
      <c r="V420" s="31"/>
      <c r="W420" s="31"/>
      <c r="X420" s="31"/>
      <c r="Y420" s="31"/>
    </row>
    <row r="421" ht="28.5" customHeight="1">
      <c r="A421" s="31"/>
      <c r="B421" s="20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101"/>
      <c r="N421" s="20"/>
      <c r="O421" s="20"/>
      <c r="P421" s="20"/>
      <c r="Q421" s="102"/>
      <c r="R421" s="31"/>
      <c r="S421" s="31"/>
      <c r="T421" s="31"/>
      <c r="U421" s="31"/>
      <c r="V421" s="31"/>
      <c r="W421" s="31"/>
      <c r="X421" s="31"/>
      <c r="Y421" s="31"/>
    </row>
    <row r="422" ht="28.5" customHeight="1">
      <c r="A422" s="31"/>
      <c r="B422" s="20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101"/>
      <c r="N422" s="20"/>
      <c r="O422" s="20"/>
      <c r="P422" s="20"/>
      <c r="Q422" s="102"/>
      <c r="R422" s="31"/>
      <c r="S422" s="31"/>
      <c r="T422" s="31"/>
      <c r="U422" s="31"/>
      <c r="V422" s="31"/>
      <c r="W422" s="31"/>
      <c r="X422" s="31"/>
      <c r="Y422" s="31"/>
    </row>
    <row r="423" ht="28.5" customHeight="1">
      <c r="A423" s="31"/>
      <c r="B423" s="20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101"/>
      <c r="N423" s="20"/>
      <c r="O423" s="20"/>
      <c r="P423" s="20"/>
      <c r="Q423" s="102"/>
      <c r="R423" s="31"/>
      <c r="S423" s="31"/>
      <c r="T423" s="31"/>
      <c r="U423" s="31"/>
      <c r="V423" s="31"/>
      <c r="W423" s="31"/>
      <c r="X423" s="31"/>
      <c r="Y423" s="31"/>
    </row>
    <row r="424" ht="28.5" customHeight="1">
      <c r="A424" s="31"/>
      <c r="B424" s="20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101"/>
      <c r="N424" s="20"/>
      <c r="O424" s="20"/>
      <c r="P424" s="20"/>
      <c r="Q424" s="102"/>
      <c r="R424" s="31"/>
      <c r="S424" s="31"/>
      <c r="T424" s="31"/>
      <c r="U424" s="31"/>
      <c r="V424" s="31"/>
      <c r="W424" s="31"/>
      <c r="X424" s="31"/>
      <c r="Y424" s="31"/>
    </row>
    <row r="425" ht="28.5" customHeight="1">
      <c r="A425" s="31"/>
      <c r="B425" s="20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101"/>
      <c r="N425" s="20"/>
      <c r="O425" s="20"/>
      <c r="P425" s="20"/>
      <c r="Q425" s="102"/>
      <c r="R425" s="31"/>
      <c r="S425" s="31"/>
      <c r="T425" s="31"/>
      <c r="U425" s="31"/>
      <c r="V425" s="31"/>
      <c r="W425" s="31"/>
      <c r="X425" s="31"/>
      <c r="Y425" s="31"/>
    </row>
    <row r="426" ht="28.5" customHeight="1">
      <c r="A426" s="31"/>
      <c r="B426" s="20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101"/>
      <c r="N426" s="20"/>
      <c r="O426" s="20"/>
      <c r="P426" s="20"/>
      <c r="Q426" s="102"/>
      <c r="R426" s="31"/>
      <c r="S426" s="31"/>
      <c r="T426" s="31"/>
      <c r="U426" s="31"/>
      <c r="V426" s="31"/>
      <c r="W426" s="31"/>
      <c r="X426" s="31"/>
      <c r="Y426" s="31"/>
    </row>
    <row r="427" ht="28.5" customHeight="1">
      <c r="A427" s="31"/>
      <c r="B427" s="20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101"/>
      <c r="N427" s="20"/>
      <c r="O427" s="20"/>
      <c r="P427" s="20"/>
      <c r="Q427" s="102"/>
      <c r="R427" s="31"/>
      <c r="S427" s="31"/>
      <c r="T427" s="31"/>
      <c r="U427" s="31"/>
      <c r="V427" s="31"/>
      <c r="W427" s="31"/>
      <c r="X427" s="31"/>
      <c r="Y427" s="31"/>
    </row>
    <row r="428" ht="28.5" customHeight="1">
      <c r="A428" s="31"/>
      <c r="B428" s="20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101"/>
      <c r="N428" s="20"/>
      <c r="O428" s="20"/>
      <c r="P428" s="20"/>
      <c r="Q428" s="102"/>
      <c r="R428" s="31"/>
      <c r="S428" s="31"/>
      <c r="T428" s="31"/>
      <c r="U428" s="31"/>
      <c r="V428" s="31"/>
      <c r="W428" s="31"/>
      <c r="X428" s="31"/>
      <c r="Y428" s="31"/>
    </row>
    <row r="429" ht="28.5" customHeight="1">
      <c r="A429" s="31"/>
      <c r="B429" s="20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101"/>
      <c r="N429" s="20"/>
      <c r="O429" s="20"/>
      <c r="P429" s="20"/>
      <c r="Q429" s="102"/>
      <c r="R429" s="31"/>
      <c r="S429" s="31"/>
      <c r="T429" s="31"/>
      <c r="U429" s="31"/>
      <c r="V429" s="31"/>
      <c r="W429" s="31"/>
      <c r="X429" s="31"/>
      <c r="Y429" s="31"/>
    </row>
    <row r="430" ht="28.5" customHeight="1">
      <c r="A430" s="31"/>
      <c r="B430" s="20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101"/>
      <c r="N430" s="20"/>
      <c r="O430" s="20"/>
      <c r="P430" s="20"/>
      <c r="Q430" s="102"/>
      <c r="R430" s="31"/>
      <c r="S430" s="31"/>
      <c r="T430" s="31"/>
      <c r="U430" s="31"/>
      <c r="V430" s="31"/>
      <c r="W430" s="31"/>
      <c r="X430" s="31"/>
      <c r="Y430" s="31"/>
    </row>
    <row r="431" ht="28.5" customHeight="1">
      <c r="A431" s="31"/>
      <c r="B431" s="20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101"/>
      <c r="N431" s="20"/>
      <c r="O431" s="20"/>
      <c r="P431" s="20"/>
      <c r="Q431" s="102"/>
      <c r="R431" s="31"/>
      <c r="S431" s="31"/>
      <c r="T431" s="31"/>
      <c r="U431" s="31"/>
      <c r="V431" s="31"/>
      <c r="W431" s="31"/>
      <c r="X431" s="31"/>
      <c r="Y431" s="31"/>
    </row>
    <row r="432" ht="28.5" customHeight="1">
      <c r="A432" s="31"/>
      <c r="B432" s="20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101"/>
      <c r="N432" s="20"/>
      <c r="O432" s="20"/>
      <c r="P432" s="20"/>
      <c r="Q432" s="102"/>
      <c r="R432" s="31"/>
      <c r="S432" s="31"/>
      <c r="T432" s="31"/>
      <c r="U432" s="31"/>
      <c r="V432" s="31"/>
      <c r="W432" s="31"/>
      <c r="X432" s="31"/>
      <c r="Y432" s="31"/>
    </row>
    <row r="433" ht="28.5" customHeight="1">
      <c r="A433" s="31"/>
      <c r="B433" s="20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101"/>
      <c r="N433" s="20"/>
      <c r="O433" s="20"/>
      <c r="P433" s="20"/>
      <c r="Q433" s="102"/>
      <c r="R433" s="31"/>
      <c r="S433" s="31"/>
      <c r="T433" s="31"/>
      <c r="U433" s="31"/>
      <c r="V433" s="31"/>
      <c r="W433" s="31"/>
      <c r="X433" s="31"/>
      <c r="Y433" s="31"/>
    </row>
    <row r="434" ht="28.5" customHeight="1">
      <c r="A434" s="31"/>
      <c r="B434" s="20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101"/>
      <c r="N434" s="20"/>
      <c r="O434" s="20"/>
      <c r="P434" s="20"/>
      <c r="Q434" s="102"/>
      <c r="R434" s="31"/>
      <c r="S434" s="31"/>
      <c r="T434" s="31"/>
      <c r="U434" s="31"/>
      <c r="V434" s="31"/>
      <c r="W434" s="31"/>
      <c r="X434" s="31"/>
      <c r="Y434" s="31"/>
    </row>
    <row r="435" ht="28.5" customHeight="1">
      <c r="A435" s="31"/>
      <c r="B435" s="20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101"/>
      <c r="N435" s="20"/>
      <c r="O435" s="20"/>
      <c r="P435" s="20"/>
      <c r="Q435" s="102"/>
      <c r="R435" s="31"/>
      <c r="S435" s="31"/>
      <c r="T435" s="31"/>
      <c r="U435" s="31"/>
      <c r="V435" s="31"/>
      <c r="W435" s="31"/>
      <c r="X435" s="31"/>
      <c r="Y435" s="31"/>
    </row>
    <row r="436" ht="28.5" customHeight="1">
      <c r="A436" s="31"/>
      <c r="B436" s="20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101"/>
      <c r="N436" s="20"/>
      <c r="O436" s="20"/>
      <c r="P436" s="20"/>
      <c r="Q436" s="102"/>
      <c r="R436" s="31"/>
      <c r="S436" s="31"/>
      <c r="T436" s="31"/>
      <c r="U436" s="31"/>
      <c r="V436" s="31"/>
      <c r="W436" s="31"/>
      <c r="X436" s="31"/>
      <c r="Y436" s="31"/>
    </row>
    <row r="437" ht="28.5" customHeight="1">
      <c r="A437" s="31"/>
      <c r="B437" s="20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101"/>
      <c r="N437" s="20"/>
      <c r="O437" s="20"/>
      <c r="P437" s="20"/>
      <c r="Q437" s="102"/>
      <c r="R437" s="31"/>
      <c r="S437" s="31"/>
      <c r="T437" s="31"/>
      <c r="U437" s="31"/>
      <c r="V437" s="31"/>
      <c r="W437" s="31"/>
      <c r="X437" s="31"/>
      <c r="Y437" s="31"/>
    </row>
    <row r="438" ht="28.5" customHeight="1">
      <c r="A438" s="31"/>
      <c r="B438" s="20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101"/>
      <c r="N438" s="20"/>
      <c r="O438" s="20"/>
      <c r="P438" s="20"/>
      <c r="Q438" s="102"/>
      <c r="R438" s="31"/>
      <c r="S438" s="31"/>
      <c r="T438" s="31"/>
      <c r="U438" s="31"/>
      <c r="V438" s="31"/>
      <c r="W438" s="31"/>
      <c r="X438" s="31"/>
      <c r="Y438" s="31"/>
    </row>
    <row r="439" ht="28.5" customHeight="1">
      <c r="A439" s="31"/>
      <c r="B439" s="20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101"/>
      <c r="N439" s="20"/>
      <c r="O439" s="20"/>
      <c r="P439" s="20"/>
      <c r="Q439" s="102"/>
      <c r="R439" s="31"/>
      <c r="S439" s="31"/>
      <c r="T439" s="31"/>
      <c r="U439" s="31"/>
      <c r="V439" s="31"/>
      <c r="W439" s="31"/>
      <c r="X439" s="31"/>
      <c r="Y439" s="31"/>
    </row>
    <row r="440" ht="28.5" customHeight="1">
      <c r="A440" s="31"/>
      <c r="B440" s="20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101"/>
      <c r="N440" s="20"/>
      <c r="O440" s="20"/>
      <c r="P440" s="20"/>
      <c r="Q440" s="102"/>
      <c r="R440" s="31"/>
      <c r="S440" s="31"/>
      <c r="T440" s="31"/>
      <c r="U440" s="31"/>
      <c r="V440" s="31"/>
      <c r="W440" s="31"/>
      <c r="X440" s="31"/>
      <c r="Y440" s="31"/>
    </row>
    <row r="441" ht="28.5" customHeight="1">
      <c r="A441" s="31"/>
      <c r="B441" s="20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101"/>
      <c r="N441" s="20"/>
      <c r="O441" s="20"/>
      <c r="P441" s="20"/>
      <c r="Q441" s="102"/>
      <c r="R441" s="31"/>
      <c r="S441" s="31"/>
      <c r="T441" s="31"/>
      <c r="U441" s="31"/>
      <c r="V441" s="31"/>
      <c r="W441" s="31"/>
      <c r="X441" s="31"/>
      <c r="Y441" s="31"/>
    </row>
    <row r="442" ht="28.5" customHeight="1">
      <c r="A442" s="31"/>
      <c r="B442" s="20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101"/>
      <c r="N442" s="20"/>
      <c r="O442" s="20"/>
      <c r="P442" s="20"/>
      <c r="Q442" s="102"/>
      <c r="R442" s="31"/>
      <c r="S442" s="31"/>
      <c r="T442" s="31"/>
      <c r="U442" s="31"/>
      <c r="V442" s="31"/>
      <c r="W442" s="31"/>
      <c r="X442" s="31"/>
      <c r="Y442" s="31"/>
    </row>
    <row r="443" ht="28.5" customHeight="1">
      <c r="A443" s="31"/>
      <c r="B443" s="20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101"/>
      <c r="N443" s="20"/>
      <c r="O443" s="20"/>
      <c r="P443" s="20"/>
      <c r="Q443" s="102"/>
      <c r="R443" s="31"/>
      <c r="S443" s="31"/>
      <c r="T443" s="31"/>
      <c r="U443" s="31"/>
      <c r="V443" s="31"/>
      <c r="W443" s="31"/>
      <c r="X443" s="31"/>
      <c r="Y443" s="31"/>
    </row>
    <row r="444" ht="28.5" customHeight="1">
      <c r="A444" s="31"/>
      <c r="B444" s="20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101"/>
      <c r="N444" s="20"/>
      <c r="O444" s="20"/>
      <c r="P444" s="20"/>
      <c r="Q444" s="102"/>
      <c r="R444" s="31"/>
      <c r="S444" s="31"/>
      <c r="T444" s="31"/>
      <c r="U444" s="31"/>
      <c r="V444" s="31"/>
      <c r="W444" s="31"/>
      <c r="X444" s="31"/>
      <c r="Y444" s="31"/>
    </row>
    <row r="445" ht="28.5" customHeight="1">
      <c r="A445" s="31"/>
      <c r="B445" s="20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101"/>
      <c r="N445" s="20"/>
      <c r="O445" s="20"/>
      <c r="P445" s="20"/>
      <c r="Q445" s="102"/>
      <c r="R445" s="31"/>
      <c r="S445" s="31"/>
      <c r="T445" s="31"/>
      <c r="U445" s="31"/>
      <c r="V445" s="31"/>
      <c r="W445" s="31"/>
      <c r="X445" s="31"/>
      <c r="Y445" s="31"/>
    </row>
    <row r="446" ht="28.5" customHeight="1">
      <c r="A446" s="31"/>
      <c r="B446" s="20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101"/>
      <c r="N446" s="20"/>
      <c r="O446" s="20"/>
      <c r="P446" s="20"/>
      <c r="Q446" s="102"/>
      <c r="R446" s="31"/>
      <c r="S446" s="31"/>
      <c r="T446" s="31"/>
      <c r="U446" s="31"/>
      <c r="V446" s="31"/>
      <c r="W446" s="31"/>
      <c r="X446" s="31"/>
      <c r="Y446" s="31"/>
    </row>
    <row r="447" ht="28.5" customHeight="1">
      <c r="A447" s="31"/>
      <c r="B447" s="20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101"/>
      <c r="N447" s="20"/>
      <c r="O447" s="20"/>
      <c r="P447" s="20"/>
      <c r="Q447" s="102"/>
      <c r="R447" s="31"/>
      <c r="S447" s="31"/>
      <c r="T447" s="31"/>
      <c r="U447" s="31"/>
      <c r="V447" s="31"/>
      <c r="W447" s="31"/>
      <c r="X447" s="31"/>
      <c r="Y447" s="31"/>
    </row>
    <row r="448" ht="28.5" customHeight="1">
      <c r="A448" s="31"/>
      <c r="B448" s="20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101"/>
      <c r="N448" s="20"/>
      <c r="O448" s="20"/>
      <c r="P448" s="20"/>
      <c r="Q448" s="102"/>
      <c r="R448" s="31"/>
      <c r="S448" s="31"/>
      <c r="T448" s="31"/>
      <c r="U448" s="31"/>
      <c r="V448" s="31"/>
      <c r="W448" s="31"/>
      <c r="X448" s="31"/>
      <c r="Y448" s="31"/>
    </row>
    <row r="449" ht="28.5" customHeight="1">
      <c r="A449" s="31"/>
      <c r="B449" s="20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101"/>
      <c r="N449" s="20"/>
      <c r="O449" s="20"/>
      <c r="P449" s="20"/>
      <c r="Q449" s="102"/>
      <c r="R449" s="31"/>
      <c r="S449" s="31"/>
      <c r="T449" s="31"/>
      <c r="U449" s="31"/>
      <c r="V449" s="31"/>
      <c r="W449" s="31"/>
      <c r="X449" s="31"/>
      <c r="Y449" s="31"/>
    </row>
    <row r="450" ht="28.5" customHeight="1">
      <c r="A450" s="31"/>
      <c r="B450" s="20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101"/>
      <c r="N450" s="20"/>
      <c r="O450" s="20"/>
      <c r="P450" s="20"/>
      <c r="Q450" s="102"/>
      <c r="R450" s="31"/>
      <c r="S450" s="31"/>
      <c r="T450" s="31"/>
      <c r="U450" s="31"/>
      <c r="V450" s="31"/>
      <c r="W450" s="31"/>
      <c r="X450" s="31"/>
      <c r="Y450" s="31"/>
    </row>
    <row r="451" ht="28.5" customHeight="1">
      <c r="A451" s="31"/>
      <c r="B451" s="20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101"/>
      <c r="N451" s="20"/>
      <c r="O451" s="20"/>
      <c r="P451" s="20"/>
      <c r="Q451" s="102"/>
      <c r="R451" s="31"/>
      <c r="S451" s="31"/>
      <c r="T451" s="31"/>
      <c r="U451" s="31"/>
      <c r="V451" s="31"/>
      <c r="W451" s="31"/>
      <c r="X451" s="31"/>
      <c r="Y451" s="31"/>
    </row>
    <row r="452" ht="28.5" customHeight="1">
      <c r="A452" s="31"/>
      <c r="B452" s="20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101"/>
      <c r="N452" s="20"/>
      <c r="O452" s="20"/>
      <c r="P452" s="20"/>
      <c r="Q452" s="102"/>
      <c r="R452" s="31"/>
      <c r="S452" s="31"/>
      <c r="T452" s="31"/>
      <c r="U452" s="31"/>
      <c r="V452" s="31"/>
      <c r="W452" s="31"/>
      <c r="X452" s="31"/>
      <c r="Y452" s="31"/>
    </row>
    <row r="453" ht="28.5" customHeight="1">
      <c r="A453" s="31"/>
      <c r="B453" s="20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101"/>
      <c r="N453" s="20"/>
      <c r="O453" s="20"/>
      <c r="P453" s="20"/>
      <c r="Q453" s="102"/>
      <c r="R453" s="31"/>
      <c r="S453" s="31"/>
      <c r="T453" s="31"/>
      <c r="U453" s="31"/>
      <c r="V453" s="31"/>
      <c r="W453" s="31"/>
      <c r="X453" s="31"/>
      <c r="Y453" s="31"/>
    </row>
    <row r="454" ht="28.5" customHeight="1">
      <c r="A454" s="31"/>
      <c r="B454" s="20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101"/>
      <c r="N454" s="20"/>
      <c r="O454" s="20"/>
      <c r="P454" s="20"/>
      <c r="Q454" s="102"/>
      <c r="R454" s="31"/>
      <c r="S454" s="31"/>
      <c r="T454" s="31"/>
      <c r="U454" s="31"/>
      <c r="V454" s="31"/>
      <c r="W454" s="31"/>
      <c r="X454" s="31"/>
      <c r="Y454" s="31"/>
    </row>
    <row r="455" ht="28.5" customHeight="1">
      <c r="A455" s="31"/>
      <c r="B455" s="20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101"/>
      <c r="N455" s="20"/>
      <c r="O455" s="20"/>
      <c r="P455" s="20"/>
      <c r="Q455" s="102"/>
      <c r="R455" s="31"/>
      <c r="S455" s="31"/>
      <c r="T455" s="31"/>
      <c r="U455" s="31"/>
      <c r="V455" s="31"/>
      <c r="W455" s="31"/>
      <c r="X455" s="31"/>
      <c r="Y455" s="31"/>
    </row>
    <row r="456" ht="28.5" customHeight="1">
      <c r="A456" s="31"/>
      <c r="B456" s="20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101"/>
      <c r="N456" s="20"/>
      <c r="O456" s="20"/>
      <c r="P456" s="20"/>
      <c r="Q456" s="102"/>
      <c r="R456" s="31"/>
      <c r="S456" s="31"/>
      <c r="T456" s="31"/>
      <c r="U456" s="31"/>
      <c r="V456" s="31"/>
      <c r="W456" s="31"/>
      <c r="X456" s="31"/>
      <c r="Y456" s="31"/>
    </row>
    <row r="457" ht="28.5" customHeight="1">
      <c r="A457" s="31"/>
      <c r="B457" s="20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101"/>
      <c r="N457" s="20"/>
      <c r="O457" s="20"/>
      <c r="P457" s="20"/>
      <c r="Q457" s="102"/>
      <c r="R457" s="31"/>
      <c r="S457" s="31"/>
      <c r="T457" s="31"/>
      <c r="U457" s="31"/>
      <c r="V457" s="31"/>
      <c r="W457" s="31"/>
      <c r="X457" s="31"/>
      <c r="Y457" s="31"/>
    </row>
    <row r="458" ht="28.5" customHeight="1">
      <c r="A458" s="31"/>
      <c r="B458" s="20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101"/>
      <c r="N458" s="20"/>
      <c r="O458" s="20"/>
      <c r="P458" s="20"/>
      <c r="Q458" s="102"/>
      <c r="R458" s="31"/>
      <c r="S458" s="31"/>
      <c r="T458" s="31"/>
      <c r="U458" s="31"/>
      <c r="V458" s="31"/>
      <c r="W458" s="31"/>
      <c r="X458" s="31"/>
      <c r="Y458" s="31"/>
    </row>
    <row r="459" ht="28.5" customHeight="1">
      <c r="A459" s="31"/>
      <c r="B459" s="20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101"/>
      <c r="N459" s="20"/>
      <c r="O459" s="20"/>
      <c r="P459" s="20"/>
      <c r="Q459" s="102"/>
      <c r="R459" s="31"/>
      <c r="S459" s="31"/>
      <c r="T459" s="31"/>
      <c r="U459" s="31"/>
      <c r="V459" s="31"/>
      <c r="W459" s="31"/>
      <c r="X459" s="31"/>
      <c r="Y459" s="31"/>
    </row>
    <row r="460" ht="28.5" customHeight="1">
      <c r="A460" s="31"/>
      <c r="B460" s="20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101"/>
      <c r="N460" s="20"/>
      <c r="O460" s="20"/>
      <c r="P460" s="20"/>
      <c r="Q460" s="102"/>
      <c r="R460" s="31"/>
      <c r="S460" s="31"/>
      <c r="T460" s="31"/>
      <c r="U460" s="31"/>
      <c r="V460" s="31"/>
      <c r="W460" s="31"/>
      <c r="X460" s="31"/>
      <c r="Y460" s="31"/>
    </row>
    <row r="461" ht="28.5" customHeight="1">
      <c r="A461" s="31"/>
      <c r="B461" s="20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101"/>
      <c r="N461" s="20"/>
      <c r="O461" s="20"/>
      <c r="P461" s="20"/>
      <c r="Q461" s="102"/>
      <c r="R461" s="31"/>
      <c r="S461" s="31"/>
      <c r="T461" s="31"/>
      <c r="U461" s="31"/>
      <c r="V461" s="31"/>
      <c r="W461" s="31"/>
      <c r="X461" s="31"/>
      <c r="Y461" s="31"/>
    </row>
    <row r="462" ht="28.5" customHeight="1">
      <c r="A462" s="31"/>
      <c r="B462" s="20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101"/>
      <c r="N462" s="20"/>
      <c r="O462" s="20"/>
      <c r="P462" s="20"/>
      <c r="Q462" s="102"/>
      <c r="R462" s="31"/>
      <c r="S462" s="31"/>
      <c r="T462" s="31"/>
      <c r="U462" s="31"/>
      <c r="V462" s="31"/>
      <c r="W462" s="31"/>
      <c r="X462" s="31"/>
      <c r="Y462" s="31"/>
    </row>
    <row r="463" ht="28.5" customHeight="1">
      <c r="A463" s="31"/>
      <c r="B463" s="20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101"/>
      <c r="N463" s="20"/>
      <c r="O463" s="20"/>
      <c r="P463" s="20"/>
      <c r="Q463" s="102"/>
      <c r="R463" s="31"/>
      <c r="S463" s="31"/>
      <c r="T463" s="31"/>
      <c r="U463" s="31"/>
      <c r="V463" s="31"/>
      <c r="W463" s="31"/>
      <c r="X463" s="31"/>
      <c r="Y463" s="31"/>
    </row>
    <row r="464" ht="28.5" customHeight="1">
      <c r="A464" s="31"/>
      <c r="B464" s="20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101"/>
      <c r="N464" s="20"/>
      <c r="O464" s="20"/>
      <c r="P464" s="20"/>
      <c r="Q464" s="102"/>
      <c r="R464" s="31"/>
      <c r="S464" s="31"/>
      <c r="T464" s="31"/>
      <c r="U464" s="31"/>
      <c r="V464" s="31"/>
      <c r="W464" s="31"/>
      <c r="X464" s="31"/>
      <c r="Y464" s="31"/>
    </row>
    <row r="465" ht="28.5" customHeight="1">
      <c r="A465" s="31"/>
      <c r="B465" s="20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101"/>
      <c r="N465" s="20"/>
      <c r="O465" s="20"/>
      <c r="P465" s="20"/>
      <c r="Q465" s="102"/>
      <c r="R465" s="31"/>
      <c r="S465" s="31"/>
      <c r="T465" s="31"/>
      <c r="U465" s="31"/>
      <c r="V465" s="31"/>
      <c r="W465" s="31"/>
      <c r="X465" s="31"/>
      <c r="Y465" s="31"/>
    </row>
    <row r="466" ht="28.5" customHeight="1">
      <c r="A466" s="31"/>
      <c r="B466" s="20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101"/>
      <c r="N466" s="20"/>
      <c r="O466" s="20"/>
      <c r="P466" s="20"/>
      <c r="Q466" s="102"/>
      <c r="R466" s="31"/>
      <c r="S466" s="31"/>
      <c r="T466" s="31"/>
      <c r="U466" s="31"/>
      <c r="V466" s="31"/>
      <c r="W466" s="31"/>
      <c r="X466" s="31"/>
      <c r="Y466" s="31"/>
    </row>
    <row r="467" ht="28.5" customHeight="1">
      <c r="A467" s="31"/>
      <c r="B467" s="20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101"/>
      <c r="N467" s="20"/>
      <c r="O467" s="20"/>
      <c r="P467" s="20"/>
      <c r="Q467" s="102"/>
      <c r="R467" s="31"/>
      <c r="S467" s="31"/>
      <c r="T467" s="31"/>
      <c r="U467" s="31"/>
      <c r="V467" s="31"/>
      <c r="W467" s="31"/>
      <c r="X467" s="31"/>
      <c r="Y467" s="31"/>
    </row>
    <row r="468" ht="28.5" customHeight="1">
      <c r="A468" s="31"/>
      <c r="B468" s="20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101"/>
      <c r="N468" s="20"/>
      <c r="O468" s="20"/>
      <c r="P468" s="20"/>
      <c r="Q468" s="102"/>
      <c r="R468" s="31"/>
      <c r="S468" s="31"/>
      <c r="T468" s="31"/>
      <c r="U468" s="31"/>
      <c r="V468" s="31"/>
      <c r="W468" s="31"/>
      <c r="X468" s="31"/>
      <c r="Y468" s="31"/>
    </row>
    <row r="469" ht="28.5" customHeight="1">
      <c r="A469" s="31"/>
      <c r="B469" s="20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101"/>
      <c r="N469" s="20"/>
      <c r="O469" s="20"/>
      <c r="P469" s="20"/>
      <c r="Q469" s="102"/>
      <c r="R469" s="31"/>
      <c r="S469" s="31"/>
      <c r="T469" s="31"/>
      <c r="U469" s="31"/>
      <c r="V469" s="31"/>
      <c r="W469" s="31"/>
      <c r="X469" s="31"/>
      <c r="Y469" s="31"/>
    </row>
    <row r="470" ht="28.5" customHeight="1">
      <c r="A470" s="31"/>
      <c r="B470" s="20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101"/>
      <c r="N470" s="20"/>
      <c r="O470" s="20"/>
      <c r="P470" s="20"/>
      <c r="Q470" s="102"/>
      <c r="R470" s="31"/>
      <c r="S470" s="31"/>
      <c r="T470" s="31"/>
      <c r="U470" s="31"/>
      <c r="V470" s="31"/>
      <c r="W470" s="31"/>
      <c r="X470" s="31"/>
      <c r="Y470" s="31"/>
    </row>
    <row r="471" ht="28.5" customHeight="1">
      <c r="A471" s="31"/>
      <c r="B471" s="20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101"/>
      <c r="N471" s="20"/>
      <c r="O471" s="20"/>
      <c r="P471" s="20"/>
      <c r="Q471" s="102"/>
      <c r="R471" s="31"/>
      <c r="S471" s="31"/>
      <c r="T471" s="31"/>
      <c r="U471" s="31"/>
      <c r="V471" s="31"/>
      <c r="W471" s="31"/>
      <c r="X471" s="31"/>
      <c r="Y471" s="31"/>
    </row>
    <row r="472" ht="28.5" customHeight="1">
      <c r="A472" s="31"/>
      <c r="B472" s="20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101"/>
      <c r="N472" s="20"/>
      <c r="O472" s="20"/>
      <c r="P472" s="20"/>
      <c r="Q472" s="102"/>
      <c r="R472" s="31"/>
      <c r="S472" s="31"/>
      <c r="T472" s="31"/>
      <c r="U472" s="31"/>
      <c r="V472" s="31"/>
      <c r="W472" s="31"/>
      <c r="X472" s="31"/>
      <c r="Y472" s="31"/>
    </row>
    <row r="473" ht="28.5" customHeight="1">
      <c r="A473" s="31"/>
      <c r="B473" s="20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101"/>
      <c r="N473" s="20"/>
      <c r="O473" s="20"/>
      <c r="P473" s="20"/>
      <c r="Q473" s="102"/>
      <c r="R473" s="31"/>
      <c r="S473" s="31"/>
      <c r="T473" s="31"/>
      <c r="U473" s="31"/>
      <c r="V473" s="31"/>
      <c r="W473" s="31"/>
      <c r="X473" s="31"/>
      <c r="Y473" s="31"/>
    </row>
    <row r="474" ht="28.5" customHeight="1">
      <c r="A474" s="31"/>
      <c r="B474" s="20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101"/>
      <c r="N474" s="20"/>
      <c r="O474" s="20"/>
      <c r="P474" s="20"/>
      <c r="Q474" s="102"/>
      <c r="R474" s="31"/>
      <c r="S474" s="31"/>
      <c r="T474" s="31"/>
      <c r="U474" s="31"/>
      <c r="V474" s="31"/>
      <c r="W474" s="31"/>
      <c r="X474" s="31"/>
      <c r="Y474" s="31"/>
    </row>
    <row r="475" ht="28.5" customHeight="1">
      <c r="A475" s="31"/>
      <c r="B475" s="20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101"/>
      <c r="N475" s="20"/>
      <c r="O475" s="20"/>
      <c r="P475" s="20"/>
      <c r="Q475" s="102"/>
      <c r="R475" s="31"/>
      <c r="S475" s="31"/>
      <c r="T475" s="31"/>
      <c r="U475" s="31"/>
      <c r="V475" s="31"/>
      <c r="W475" s="31"/>
      <c r="X475" s="31"/>
      <c r="Y475" s="31"/>
    </row>
    <row r="476" ht="28.5" customHeight="1">
      <c r="A476" s="31"/>
      <c r="B476" s="20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101"/>
      <c r="N476" s="20"/>
      <c r="O476" s="20"/>
      <c r="P476" s="20"/>
      <c r="Q476" s="102"/>
      <c r="R476" s="31"/>
      <c r="S476" s="31"/>
      <c r="T476" s="31"/>
      <c r="U476" s="31"/>
      <c r="V476" s="31"/>
      <c r="W476" s="31"/>
      <c r="X476" s="31"/>
      <c r="Y476" s="31"/>
    </row>
    <row r="477" ht="28.5" customHeight="1">
      <c r="A477" s="31"/>
      <c r="B477" s="20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101"/>
      <c r="N477" s="20"/>
      <c r="O477" s="20"/>
      <c r="P477" s="20"/>
      <c r="Q477" s="102"/>
      <c r="R477" s="31"/>
      <c r="S477" s="31"/>
      <c r="T477" s="31"/>
      <c r="U477" s="31"/>
      <c r="V477" s="31"/>
      <c r="W477" s="31"/>
      <c r="X477" s="31"/>
      <c r="Y477" s="31"/>
    </row>
    <row r="478" ht="28.5" customHeight="1">
      <c r="A478" s="31"/>
      <c r="B478" s="20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101"/>
      <c r="N478" s="20"/>
      <c r="O478" s="20"/>
      <c r="P478" s="20"/>
      <c r="Q478" s="102"/>
      <c r="R478" s="31"/>
      <c r="S478" s="31"/>
      <c r="T478" s="31"/>
      <c r="U478" s="31"/>
      <c r="V478" s="31"/>
      <c r="W478" s="31"/>
      <c r="X478" s="31"/>
      <c r="Y478" s="31"/>
    </row>
    <row r="479" ht="28.5" customHeight="1">
      <c r="A479" s="31"/>
      <c r="B479" s="20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101"/>
      <c r="N479" s="20"/>
      <c r="O479" s="20"/>
      <c r="P479" s="20"/>
      <c r="Q479" s="102"/>
      <c r="R479" s="31"/>
      <c r="S479" s="31"/>
      <c r="T479" s="31"/>
      <c r="U479" s="31"/>
      <c r="V479" s="31"/>
      <c r="W479" s="31"/>
      <c r="X479" s="31"/>
      <c r="Y479" s="31"/>
    </row>
    <row r="480" ht="28.5" customHeight="1">
      <c r="A480" s="31"/>
      <c r="B480" s="20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101"/>
      <c r="N480" s="20"/>
      <c r="O480" s="20"/>
      <c r="P480" s="20"/>
      <c r="Q480" s="102"/>
      <c r="R480" s="31"/>
      <c r="S480" s="31"/>
      <c r="T480" s="31"/>
      <c r="U480" s="31"/>
      <c r="V480" s="31"/>
      <c r="W480" s="31"/>
      <c r="X480" s="31"/>
      <c r="Y480" s="31"/>
    </row>
    <row r="481" ht="28.5" customHeight="1">
      <c r="A481" s="31"/>
      <c r="B481" s="20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101"/>
      <c r="N481" s="20"/>
      <c r="O481" s="20"/>
      <c r="P481" s="20"/>
      <c r="Q481" s="102"/>
      <c r="R481" s="31"/>
      <c r="S481" s="31"/>
      <c r="T481" s="31"/>
      <c r="U481" s="31"/>
      <c r="V481" s="31"/>
      <c r="W481" s="31"/>
      <c r="X481" s="31"/>
      <c r="Y481" s="31"/>
    </row>
    <row r="482" ht="28.5" customHeight="1">
      <c r="A482" s="31"/>
      <c r="B482" s="20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101"/>
      <c r="N482" s="20"/>
      <c r="O482" s="20"/>
      <c r="P482" s="20"/>
      <c r="Q482" s="102"/>
      <c r="R482" s="31"/>
      <c r="S482" s="31"/>
      <c r="T482" s="31"/>
      <c r="U482" s="31"/>
      <c r="V482" s="31"/>
      <c r="W482" s="31"/>
      <c r="X482" s="31"/>
      <c r="Y482" s="31"/>
    </row>
    <row r="483" ht="28.5" customHeight="1">
      <c r="A483" s="31"/>
      <c r="B483" s="20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101"/>
      <c r="N483" s="20"/>
      <c r="O483" s="20"/>
      <c r="P483" s="20"/>
      <c r="Q483" s="102"/>
      <c r="R483" s="31"/>
      <c r="S483" s="31"/>
      <c r="T483" s="31"/>
      <c r="U483" s="31"/>
      <c r="V483" s="31"/>
      <c r="W483" s="31"/>
      <c r="X483" s="31"/>
      <c r="Y483" s="31"/>
    </row>
    <row r="484" ht="28.5" customHeight="1">
      <c r="A484" s="31"/>
      <c r="B484" s="20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101"/>
      <c r="N484" s="20"/>
      <c r="O484" s="20"/>
      <c r="P484" s="20"/>
      <c r="Q484" s="102"/>
      <c r="R484" s="31"/>
      <c r="S484" s="31"/>
      <c r="T484" s="31"/>
      <c r="U484" s="31"/>
      <c r="V484" s="31"/>
      <c r="W484" s="31"/>
      <c r="X484" s="31"/>
      <c r="Y484" s="31"/>
    </row>
    <row r="485" ht="28.5" customHeight="1">
      <c r="A485" s="31"/>
      <c r="B485" s="20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101"/>
      <c r="N485" s="20"/>
      <c r="O485" s="20"/>
      <c r="P485" s="20"/>
      <c r="Q485" s="102"/>
      <c r="R485" s="31"/>
      <c r="S485" s="31"/>
      <c r="T485" s="31"/>
      <c r="U485" s="31"/>
      <c r="V485" s="31"/>
      <c r="W485" s="31"/>
      <c r="X485" s="31"/>
      <c r="Y485" s="31"/>
    </row>
    <row r="486" ht="28.5" customHeight="1">
      <c r="A486" s="31"/>
      <c r="B486" s="20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101"/>
      <c r="N486" s="20"/>
      <c r="O486" s="20"/>
      <c r="P486" s="20"/>
      <c r="Q486" s="102"/>
      <c r="R486" s="31"/>
      <c r="S486" s="31"/>
      <c r="T486" s="31"/>
      <c r="U486" s="31"/>
      <c r="V486" s="31"/>
      <c r="W486" s="31"/>
      <c r="X486" s="31"/>
      <c r="Y486" s="31"/>
    </row>
    <row r="487" ht="28.5" customHeight="1">
      <c r="A487" s="31"/>
      <c r="B487" s="20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101"/>
      <c r="N487" s="20"/>
      <c r="O487" s="20"/>
      <c r="P487" s="20"/>
      <c r="Q487" s="102"/>
      <c r="R487" s="31"/>
      <c r="S487" s="31"/>
      <c r="T487" s="31"/>
      <c r="U487" s="31"/>
      <c r="V487" s="31"/>
      <c r="W487" s="31"/>
      <c r="X487" s="31"/>
      <c r="Y487" s="31"/>
    </row>
    <row r="488" ht="28.5" customHeight="1">
      <c r="A488" s="31"/>
      <c r="B488" s="20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101"/>
      <c r="N488" s="20"/>
      <c r="O488" s="20"/>
      <c r="P488" s="20"/>
      <c r="Q488" s="102"/>
      <c r="R488" s="31"/>
      <c r="S488" s="31"/>
      <c r="T488" s="31"/>
      <c r="U488" s="31"/>
      <c r="V488" s="31"/>
      <c r="W488" s="31"/>
      <c r="X488" s="31"/>
      <c r="Y488" s="31"/>
    </row>
    <row r="489" ht="28.5" customHeight="1">
      <c r="A489" s="31"/>
      <c r="B489" s="20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101"/>
      <c r="N489" s="20"/>
      <c r="O489" s="20"/>
      <c r="P489" s="20"/>
      <c r="Q489" s="102"/>
      <c r="R489" s="31"/>
      <c r="S489" s="31"/>
      <c r="T489" s="31"/>
      <c r="U489" s="31"/>
      <c r="V489" s="31"/>
      <c r="W489" s="31"/>
      <c r="X489" s="31"/>
      <c r="Y489" s="31"/>
    </row>
    <row r="490" ht="28.5" customHeight="1">
      <c r="A490" s="31"/>
      <c r="B490" s="20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101"/>
      <c r="N490" s="20"/>
      <c r="O490" s="20"/>
      <c r="P490" s="20"/>
      <c r="Q490" s="102"/>
      <c r="R490" s="31"/>
      <c r="S490" s="31"/>
      <c r="T490" s="31"/>
      <c r="U490" s="31"/>
      <c r="V490" s="31"/>
      <c r="W490" s="31"/>
      <c r="X490" s="31"/>
      <c r="Y490" s="31"/>
    </row>
    <row r="491" ht="28.5" customHeight="1">
      <c r="A491" s="31"/>
      <c r="B491" s="20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101"/>
      <c r="N491" s="20"/>
      <c r="O491" s="20"/>
      <c r="P491" s="20"/>
      <c r="Q491" s="102"/>
      <c r="R491" s="31"/>
      <c r="S491" s="31"/>
      <c r="T491" s="31"/>
      <c r="U491" s="31"/>
      <c r="V491" s="31"/>
      <c r="W491" s="31"/>
      <c r="X491" s="31"/>
      <c r="Y491" s="31"/>
    </row>
    <row r="492" ht="28.5" customHeight="1">
      <c r="A492" s="31"/>
      <c r="B492" s="20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101"/>
      <c r="N492" s="20"/>
      <c r="O492" s="20"/>
      <c r="P492" s="20"/>
      <c r="Q492" s="102"/>
      <c r="R492" s="31"/>
      <c r="S492" s="31"/>
      <c r="T492" s="31"/>
      <c r="U492" s="31"/>
      <c r="V492" s="31"/>
      <c r="W492" s="31"/>
      <c r="X492" s="31"/>
      <c r="Y492" s="31"/>
    </row>
    <row r="493" ht="28.5" customHeight="1">
      <c r="A493" s="31"/>
      <c r="B493" s="20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101"/>
      <c r="N493" s="20"/>
      <c r="O493" s="20"/>
      <c r="P493" s="20"/>
      <c r="Q493" s="102"/>
      <c r="R493" s="31"/>
      <c r="S493" s="31"/>
      <c r="T493" s="31"/>
      <c r="U493" s="31"/>
      <c r="V493" s="31"/>
      <c r="W493" s="31"/>
      <c r="X493" s="31"/>
      <c r="Y493" s="31"/>
    </row>
    <row r="494" ht="28.5" customHeight="1">
      <c r="A494" s="31"/>
      <c r="B494" s="20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101"/>
      <c r="N494" s="20"/>
      <c r="O494" s="20"/>
      <c r="P494" s="20"/>
      <c r="Q494" s="102"/>
      <c r="R494" s="31"/>
      <c r="S494" s="31"/>
      <c r="T494" s="31"/>
      <c r="U494" s="31"/>
      <c r="V494" s="31"/>
      <c r="W494" s="31"/>
      <c r="X494" s="31"/>
      <c r="Y494" s="31"/>
    </row>
    <row r="495" ht="28.5" customHeight="1">
      <c r="A495" s="31"/>
      <c r="B495" s="20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101"/>
      <c r="N495" s="20"/>
      <c r="O495" s="20"/>
      <c r="P495" s="20"/>
      <c r="Q495" s="102"/>
      <c r="R495" s="31"/>
      <c r="S495" s="31"/>
      <c r="T495" s="31"/>
      <c r="U495" s="31"/>
      <c r="V495" s="31"/>
      <c r="W495" s="31"/>
      <c r="X495" s="31"/>
      <c r="Y495" s="31"/>
    </row>
    <row r="496" ht="28.5" customHeight="1">
      <c r="A496" s="31"/>
      <c r="B496" s="20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101"/>
      <c r="N496" s="20"/>
      <c r="O496" s="20"/>
      <c r="P496" s="20"/>
      <c r="Q496" s="102"/>
      <c r="R496" s="31"/>
      <c r="S496" s="31"/>
      <c r="T496" s="31"/>
      <c r="U496" s="31"/>
      <c r="V496" s="31"/>
      <c r="W496" s="31"/>
      <c r="X496" s="31"/>
      <c r="Y496" s="31"/>
    </row>
    <row r="497" ht="28.5" customHeight="1">
      <c r="A497" s="31"/>
      <c r="B497" s="20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101"/>
      <c r="N497" s="20"/>
      <c r="O497" s="20"/>
      <c r="P497" s="20"/>
      <c r="Q497" s="102"/>
      <c r="R497" s="31"/>
      <c r="S497" s="31"/>
      <c r="T497" s="31"/>
      <c r="U497" s="31"/>
      <c r="V497" s="31"/>
      <c r="W497" s="31"/>
      <c r="X497" s="31"/>
      <c r="Y497" s="31"/>
    </row>
    <row r="498" ht="28.5" customHeight="1">
      <c r="A498" s="31"/>
      <c r="B498" s="20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101"/>
      <c r="N498" s="20"/>
      <c r="O498" s="20"/>
      <c r="P498" s="20"/>
      <c r="Q498" s="102"/>
      <c r="R498" s="31"/>
      <c r="S498" s="31"/>
      <c r="T498" s="31"/>
      <c r="U498" s="31"/>
      <c r="V498" s="31"/>
      <c r="W498" s="31"/>
      <c r="X498" s="31"/>
      <c r="Y498" s="31"/>
    </row>
    <row r="499" ht="28.5" customHeight="1">
      <c r="A499" s="31"/>
      <c r="B499" s="20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101"/>
      <c r="N499" s="20"/>
      <c r="O499" s="20"/>
      <c r="P499" s="20"/>
      <c r="Q499" s="102"/>
      <c r="R499" s="31"/>
      <c r="S499" s="31"/>
      <c r="T499" s="31"/>
      <c r="U499" s="31"/>
      <c r="V499" s="31"/>
      <c r="W499" s="31"/>
      <c r="X499" s="31"/>
      <c r="Y499" s="31"/>
    </row>
    <row r="500" ht="28.5" customHeight="1">
      <c r="A500" s="31"/>
      <c r="B500" s="20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101"/>
      <c r="N500" s="20"/>
      <c r="O500" s="20"/>
      <c r="P500" s="20"/>
      <c r="Q500" s="102"/>
      <c r="R500" s="31"/>
      <c r="S500" s="31"/>
      <c r="T500" s="31"/>
      <c r="U500" s="31"/>
      <c r="V500" s="31"/>
      <c r="W500" s="31"/>
      <c r="X500" s="31"/>
      <c r="Y500" s="31"/>
    </row>
    <row r="501" ht="28.5" customHeight="1">
      <c r="A501" s="31"/>
      <c r="B501" s="20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101"/>
      <c r="N501" s="20"/>
      <c r="O501" s="20"/>
      <c r="P501" s="20"/>
      <c r="Q501" s="102"/>
      <c r="R501" s="31"/>
      <c r="S501" s="31"/>
      <c r="T501" s="31"/>
      <c r="U501" s="31"/>
      <c r="V501" s="31"/>
      <c r="W501" s="31"/>
      <c r="X501" s="31"/>
      <c r="Y501" s="31"/>
    </row>
    <row r="502" ht="28.5" customHeight="1">
      <c r="A502" s="31"/>
      <c r="B502" s="20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101"/>
      <c r="N502" s="20"/>
      <c r="O502" s="20"/>
      <c r="P502" s="20"/>
      <c r="Q502" s="102"/>
      <c r="R502" s="31"/>
      <c r="S502" s="31"/>
      <c r="T502" s="31"/>
      <c r="U502" s="31"/>
      <c r="V502" s="31"/>
      <c r="W502" s="31"/>
      <c r="X502" s="31"/>
      <c r="Y502" s="31"/>
    </row>
    <row r="503" ht="28.5" customHeight="1">
      <c r="A503" s="31"/>
      <c r="B503" s="20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101"/>
      <c r="N503" s="20"/>
      <c r="O503" s="20"/>
      <c r="P503" s="20"/>
      <c r="Q503" s="102"/>
      <c r="R503" s="31"/>
      <c r="S503" s="31"/>
      <c r="T503" s="31"/>
      <c r="U503" s="31"/>
      <c r="V503" s="31"/>
      <c r="W503" s="31"/>
      <c r="X503" s="31"/>
      <c r="Y503" s="31"/>
    </row>
    <row r="504" ht="28.5" customHeight="1">
      <c r="A504" s="31"/>
      <c r="B504" s="20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101"/>
      <c r="N504" s="20"/>
      <c r="O504" s="20"/>
      <c r="P504" s="20"/>
      <c r="Q504" s="102"/>
      <c r="R504" s="31"/>
      <c r="S504" s="31"/>
      <c r="T504" s="31"/>
      <c r="U504" s="31"/>
      <c r="V504" s="31"/>
      <c r="W504" s="31"/>
      <c r="X504" s="31"/>
      <c r="Y504" s="31"/>
    </row>
    <row r="505" ht="28.5" customHeight="1">
      <c r="A505" s="31"/>
      <c r="B505" s="20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101"/>
      <c r="N505" s="20"/>
      <c r="O505" s="20"/>
      <c r="P505" s="20"/>
      <c r="Q505" s="102"/>
      <c r="R505" s="31"/>
      <c r="S505" s="31"/>
      <c r="T505" s="31"/>
      <c r="U505" s="31"/>
      <c r="V505" s="31"/>
      <c r="W505" s="31"/>
      <c r="X505" s="31"/>
      <c r="Y505" s="31"/>
    </row>
    <row r="506" ht="28.5" customHeight="1">
      <c r="A506" s="31"/>
      <c r="B506" s="20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101"/>
      <c r="N506" s="20"/>
      <c r="O506" s="20"/>
      <c r="P506" s="20"/>
      <c r="Q506" s="102"/>
      <c r="R506" s="31"/>
      <c r="S506" s="31"/>
      <c r="T506" s="31"/>
      <c r="U506" s="31"/>
      <c r="V506" s="31"/>
      <c r="W506" s="31"/>
      <c r="X506" s="31"/>
      <c r="Y506" s="31"/>
    </row>
    <row r="507" ht="28.5" customHeight="1">
      <c r="A507" s="31"/>
      <c r="B507" s="20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101"/>
      <c r="N507" s="20"/>
      <c r="O507" s="20"/>
      <c r="P507" s="20"/>
      <c r="Q507" s="102"/>
      <c r="R507" s="31"/>
      <c r="S507" s="31"/>
      <c r="T507" s="31"/>
      <c r="U507" s="31"/>
      <c r="V507" s="31"/>
      <c r="W507" s="31"/>
      <c r="X507" s="31"/>
      <c r="Y507" s="31"/>
    </row>
    <row r="508" ht="28.5" customHeight="1">
      <c r="A508" s="31"/>
      <c r="B508" s="20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101"/>
      <c r="N508" s="20"/>
      <c r="O508" s="20"/>
      <c r="P508" s="20"/>
      <c r="Q508" s="102"/>
      <c r="R508" s="31"/>
      <c r="S508" s="31"/>
      <c r="T508" s="31"/>
      <c r="U508" s="31"/>
      <c r="V508" s="31"/>
      <c r="W508" s="31"/>
      <c r="X508" s="31"/>
      <c r="Y508" s="31"/>
    </row>
    <row r="509" ht="28.5" customHeight="1">
      <c r="A509" s="31"/>
      <c r="B509" s="20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101"/>
      <c r="N509" s="20"/>
      <c r="O509" s="20"/>
      <c r="P509" s="20"/>
      <c r="Q509" s="102"/>
      <c r="R509" s="31"/>
      <c r="S509" s="31"/>
      <c r="T509" s="31"/>
      <c r="U509" s="31"/>
      <c r="V509" s="31"/>
      <c r="W509" s="31"/>
      <c r="X509" s="31"/>
      <c r="Y509" s="31"/>
    </row>
    <row r="510" ht="28.5" customHeight="1">
      <c r="A510" s="31"/>
      <c r="B510" s="20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101"/>
      <c r="N510" s="20"/>
      <c r="O510" s="20"/>
      <c r="P510" s="20"/>
      <c r="Q510" s="102"/>
      <c r="R510" s="31"/>
      <c r="S510" s="31"/>
      <c r="T510" s="31"/>
      <c r="U510" s="31"/>
      <c r="V510" s="31"/>
      <c r="W510" s="31"/>
      <c r="X510" s="31"/>
      <c r="Y510" s="31"/>
    </row>
    <row r="511" ht="28.5" customHeight="1">
      <c r="A511" s="31"/>
      <c r="B511" s="20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101"/>
      <c r="N511" s="20"/>
      <c r="O511" s="20"/>
      <c r="P511" s="20"/>
      <c r="Q511" s="102"/>
      <c r="R511" s="31"/>
      <c r="S511" s="31"/>
      <c r="T511" s="31"/>
      <c r="U511" s="31"/>
      <c r="V511" s="31"/>
      <c r="W511" s="31"/>
      <c r="X511" s="31"/>
      <c r="Y511" s="31"/>
    </row>
    <row r="512" ht="28.5" customHeight="1">
      <c r="A512" s="31"/>
      <c r="B512" s="20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101"/>
      <c r="N512" s="20"/>
      <c r="O512" s="20"/>
      <c r="P512" s="20"/>
      <c r="Q512" s="102"/>
      <c r="R512" s="31"/>
      <c r="S512" s="31"/>
      <c r="T512" s="31"/>
      <c r="U512" s="31"/>
      <c r="V512" s="31"/>
      <c r="W512" s="31"/>
      <c r="X512" s="31"/>
      <c r="Y512" s="31"/>
    </row>
    <row r="513" ht="28.5" customHeight="1">
      <c r="A513" s="31"/>
      <c r="B513" s="20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101"/>
      <c r="N513" s="20"/>
      <c r="O513" s="20"/>
      <c r="P513" s="20"/>
      <c r="Q513" s="102"/>
      <c r="R513" s="31"/>
      <c r="S513" s="31"/>
      <c r="T513" s="31"/>
      <c r="U513" s="31"/>
      <c r="V513" s="31"/>
      <c r="W513" s="31"/>
      <c r="X513" s="31"/>
      <c r="Y513" s="31"/>
    </row>
    <row r="514" ht="28.5" customHeight="1">
      <c r="A514" s="31"/>
      <c r="B514" s="20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101"/>
      <c r="N514" s="20"/>
      <c r="O514" s="20"/>
      <c r="P514" s="20"/>
      <c r="Q514" s="102"/>
      <c r="R514" s="31"/>
      <c r="S514" s="31"/>
      <c r="T514" s="31"/>
      <c r="U514" s="31"/>
      <c r="V514" s="31"/>
      <c r="W514" s="31"/>
      <c r="X514" s="31"/>
      <c r="Y514" s="31"/>
    </row>
    <row r="515" ht="28.5" customHeight="1">
      <c r="A515" s="31"/>
      <c r="B515" s="20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101"/>
      <c r="N515" s="20"/>
      <c r="O515" s="20"/>
      <c r="P515" s="20"/>
      <c r="Q515" s="102"/>
      <c r="R515" s="31"/>
      <c r="S515" s="31"/>
      <c r="T515" s="31"/>
      <c r="U515" s="31"/>
      <c r="V515" s="31"/>
      <c r="W515" s="31"/>
      <c r="X515" s="31"/>
      <c r="Y515" s="31"/>
    </row>
    <row r="516" ht="28.5" customHeight="1">
      <c r="A516" s="31"/>
      <c r="B516" s="20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101"/>
      <c r="N516" s="20"/>
      <c r="O516" s="20"/>
      <c r="P516" s="20"/>
      <c r="Q516" s="102"/>
      <c r="R516" s="31"/>
      <c r="S516" s="31"/>
      <c r="T516" s="31"/>
      <c r="U516" s="31"/>
      <c r="V516" s="31"/>
      <c r="W516" s="31"/>
      <c r="X516" s="31"/>
      <c r="Y516" s="31"/>
    </row>
    <row r="517" ht="28.5" customHeight="1">
      <c r="A517" s="31"/>
      <c r="B517" s="20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101"/>
      <c r="N517" s="20"/>
      <c r="O517" s="20"/>
      <c r="P517" s="20"/>
      <c r="Q517" s="102"/>
      <c r="R517" s="31"/>
      <c r="S517" s="31"/>
      <c r="T517" s="31"/>
      <c r="U517" s="31"/>
      <c r="V517" s="31"/>
      <c r="W517" s="31"/>
      <c r="X517" s="31"/>
      <c r="Y517" s="31"/>
    </row>
    <row r="518" ht="28.5" customHeight="1">
      <c r="A518" s="31"/>
      <c r="B518" s="20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101"/>
      <c r="N518" s="20"/>
      <c r="O518" s="20"/>
      <c r="P518" s="20"/>
      <c r="Q518" s="102"/>
      <c r="R518" s="31"/>
      <c r="S518" s="31"/>
      <c r="T518" s="31"/>
      <c r="U518" s="31"/>
      <c r="V518" s="31"/>
      <c r="W518" s="31"/>
      <c r="X518" s="31"/>
      <c r="Y518" s="31"/>
    </row>
    <row r="519" ht="28.5" customHeight="1">
      <c r="A519" s="31"/>
      <c r="B519" s="20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101"/>
      <c r="N519" s="20"/>
      <c r="O519" s="20"/>
      <c r="P519" s="20"/>
      <c r="Q519" s="102"/>
      <c r="R519" s="31"/>
      <c r="S519" s="31"/>
      <c r="T519" s="31"/>
      <c r="U519" s="31"/>
      <c r="V519" s="31"/>
      <c r="W519" s="31"/>
      <c r="X519" s="31"/>
      <c r="Y519" s="31"/>
    </row>
    <row r="520" ht="28.5" customHeight="1">
      <c r="A520" s="31"/>
      <c r="B520" s="20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101"/>
      <c r="N520" s="20"/>
      <c r="O520" s="20"/>
      <c r="P520" s="20"/>
      <c r="Q520" s="102"/>
      <c r="R520" s="31"/>
      <c r="S520" s="31"/>
      <c r="T520" s="31"/>
      <c r="U520" s="31"/>
      <c r="V520" s="31"/>
      <c r="W520" s="31"/>
      <c r="X520" s="31"/>
      <c r="Y520" s="31"/>
    </row>
    <row r="521" ht="28.5" customHeight="1">
      <c r="A521" s="31"/>
      <c r="B521" s="20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101"/>
      <c r="N521" s="20"/>
      <c r="O521" s="20"/>
      <c r="P521" s="20"/>
      <c r="Q521" s="102"/>
      <c r="R521" s="31"/>
      <c r="S521" s="31"/>
      <c r="T521" s="31"/>
      <c r="U521" s="31"/>
      <c r="V521" s="31"/>
      <c r="W521" s="31"/>
      <c r="X521" s="31"/>
      <c r="Y521" s="31"/>
    </row>
    <row r="522" ht="28.5" customHeight="1">
      <c r="A522" s="31"/>
      <c r="B522" s="20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101"/>
      <c r="N522" s="20"/>
      <c r="O522" s="20"/>
      <c r="P522" s="20"/>
      <c r="Q522" s="102"/>
      <c r="R522" s="31"/>
      <c r="S522" s="31"/>
      <c r="T522" s="31"/>
      <c r="U522" s="31"/>
      <c r="V522" s="31"/>
      <c r="W522" s="31"/>
      <c r="X522" s="31"/>
      <c r="Y522" s="31"/>
    </row>
    <row r="523" ht="28.5" customHeight="1">
      <c r="A523" s="31"/>
      <c r="B523" s="20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101"/>
      <c r="N523" s="20"/>
      <c r="O523" s="20"/>
      <c r="P523" s="20"/>
      <c r="Q523" s="102"/>
      <c r="R523" s="31"/>
      <c r="S523" s="31"/>
      <c r="T523" s="31"/>
      <c r="U523" s="31"/>
      <c r="V523" s="31"/>
      <c r="W523" s="31"/>
      <c r="X523" s="31"/>
      <c r="Y523" s="31"/>
    </row>
    <row r="524" ht="28.5" customHeight="1">
      <c r="A524" s="31"/>
      <c r="B524" s="20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101"/>
      <c r="N524" s="20"/>
      <c r="O524" s="20"/>
      <c r="P524" s="20"/>
      <c r="Q524" s="102"/>
      <c r="R524" s="31"/>
      <c r="S524" s="31"/>
      <c r="T524" s="31"/>
      <c r="U524" s="31"/>
      <c r="V524" s="31"/>
      <c r="W524" s="31"/>
      <c r="X524" s="31"/>
      <c r="Y524" s="31"/>
    </row>
    <row r="525" ht="28.5" customHeight="1">
      <c r="A525" s="31"/>
      <c r="B525" s="20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101"/>
      <c r="N525" s="20"/>
      <c r="O525" s="20"/>
      <c r="P525" s="20"/>
      <c r="Q525" s="102"/>
      <c r="R525" s="31"/>
      <c r="S525" s="31"/>
      <c r="T525" s="31"/>
      <c r="U525" s="31"/>
      <c r="V525" s="31"/>
      <c r="W525" s="31"/>
      <c r="X525" s="31"/>
      <c r="Y525" s="31"/>
    </row>
    <row r="526" ht="28.5" customHeight="1">
      <c r="A526" s="31"/>
      <c r="B526" s="20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101"/>
      <c r="N526" s="20"/>
      <c r="O526" s="20"/>
      <c r="P526" s="20"/>
      <c r="Q526" s="102"/>
      <c r="R526" s="31"/>
      <c r="S526" s="31"/>
      <c r="T526" s="31"/>
      <c r="U526" s="31"/>
      <c r="V526" s="31"/>
      <c r="W526" s="31"/>
      <c r="X526" s="31"/>
      <c r="Y526" s="31"/>
    </row>
    <row r="527" ht="28.5" customHeight="1">
      <c r="A527" s="31"/>
      <c r="B527" s="20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101"/>
      <c r="N527" s="20"/>
      <c r="O527" s="20"/>
      <c r="P527" s="20"/>
      <c r="Q527" s="102"/>
      <c r="R527" s="31"/>
      <c r="S527" s="31"/>
      <c r="T527" s="31"/>
      <c r="U527" s="31"/>
      <c r="V527" s="31"/>
      <c r="W527" s="31"/>
      <c r="X527" s="31"/>
      <c r="Y527" s="31"/>
    </row>
    <row r="528" ht="28.5" customHeight="1">
      <c r="A528" s="31"/>
      <c r="B528" s="20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101"/>
      <c r="N528" s="20"/>
      <c r="O528" s="20"/>
      <c r="P528" s="20"/>
      <c r="Q528" s="102"/>
      <c r="R528" s="31"/>
      <c r="S528" s="31"/>
      <c r="T528" s="31"/>
      <c r="U528" s="31"/>
      <c r="V528" s="31"/>
      <c r="W528" s="31"/>
      <c r="X528" s="31"/>
      <c r="Y528" s="31"/>
    </row>
    <row r="529" ht="28.5" customHeight="1">
      <c r="A529" s="31"/>
      <c r="B529" s="20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101"/>
      <c r="N529" s="20"/>
      <c r="O529" s="20"/>
      <c r="P529" s="20"/>
      <c r="Q529" s="102"/>
      <c r="R529" s="31"/>
      <c r="S529" s="31"/>
      <c r="T529" s="31"/>
      <c r="U529" s="31"/>
      <c r="V529" s="31"/>
      <c r="W529" s="31"/>
      <c r="X529" s="31"/>
      <c r="Y529" s="31"/>
    </row>
    <row r="530" ht="28.5" customHeight="1">
      <c r="A530" s="31"/>
      <c r="B530" s="20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101"/>
      <c r="N530" s="20"/>
      <c r="O530" s="20"/>
      <c r="P530" s="20"/>
      <c r="Q530" s="102"/>
      <c r="R530" s="31"/>
      <c r="S530" s="31"/>
      <c r="T530" s="31"/>
      <c r="U530" s="31"/>
      <c r="V530" s="31"/>
      <c r="W530" s="31"/>
      <c r="X530" s="31"/>
      <c r="Y530" s="31"/>
    </row>
    <row r="531" ht="28.5" customHeight="1">
      <c r="A531" s="31"/>
      <c r="B531" s="20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101"/>
      <c r="N531" s="20"/>
      <c r="O531" s="20"/>
      <c r="P531" s="20"/>
      <c r="Q531" s="102"/>
      <c r="R531" s="31"/>
      <c r="S531" s="31"/>
      <c r="T531" s="31"/>
      <c r="U531" s="31"/>
      <c r="V531" s="31"/>
      <c r="W531" s="31"/>
      <c r="X531" s="31"/>
      <c r="Y531" s="31"/>
    </row>
    <row r="532" ht="28.5" customHeight="1">
      <c r="A532" s="31"/>
      <c r="B532" s="20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101"/>
      <c r="N532" s="20"/>
      <c r="O532" s="20"/>
      <c r="P532" s="20"/>
      <c r="Q532" s="102"/>
      <c r="R532" s="31"/>
      <c r="S532" s="31"/>
      <c r="T532" s="31"/>
      <c r="U532" s="31"/>
      <c r="V532" s="31"/>
      <c r="W532" s="31"/>
      <c r="X532" s="31"/>
      <c r="Y532" s="31"/>
    </row>
    <row r="533" ht="28.5" customHeight="1">
      <c r="A533" s="31"/>
      <c r="B533" s="20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101"/>
      <c r="N533" s="20"/>
      <c r="O533" s="20"/>
      <c r="P533" s="20"/>
      <c r="Q533" s="102"/>
      <c r="R533" s="31"/>
      <c r="S533" s="31"/>
      <c r="T533" s="31"/>
      <c r="U533" s="31"/>
      <c r="V533" s="31"/>
      <c r="W533" s="31"/>
      <c r="X533" s="31"/>
      <c r="Y533" s="31"/>
    </row>
    <row r="534" ht="28.5" customHeight="1">
      <c r="A534" s="31"/>
      <c r="B534" s="20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101"/>
      <c r="N534" s="20"/>
      <c r="O534" s="20"/>
      <c r="P534" s="20"/>
      <c r="Q534" s="102"/>
      <c r="R534" s="31"/>
      <c r="S534" s="31"/>
      <c r="T534" s="31"/>
      <c r="U534" s="31"/>
      <c r="V534" s="31"/>
      <c r="W534" s="31"/>
      <c r="X534" s="31"/>
      <c r="Y534" s="31"/>
    </row>
    <row r="535" ht="28.5" customHeight="1">
      <c r="A535" s="31"/>
      <c r="B535" s="20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101"/>
      <c r="N535" s="20"/>
      <c r="O535" s="20"/>
      <c r="P535" s="20"/>
      <c r="Q535" s="102"/>
      <c r="R535" s="31"/>
      <c r="S535" s="31"/>
      <c r="T535" s="31"/>
      <c r="U535" s="31"/>
      <c r="V535" s="31"/>
      <c r="W535" s="31"/>
      <c r="X535" s="31"/>
      <c r="Y535" s="31"/>
    </row>
    <row r="536" ht="28.5" customHeight="1">
      <c r="A536" s="31"/>
      <c r="B536" s="20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101"/>
      <c r="N536" s="20"/>
      <c r="O536" s="20"/>
      <c r="P536" s="20"/>
      <c r="Q536" s="102"/>
      <c r="R536" s="31"/>
      <c r="S536" s="31"/>
      <c r="T536" s="31"/>
      <c r="U536" s="31"/>
      <c r="V536" s="31"/>
      <c r="W536" s="31"/>
      <c r="X536" s="31"/>
      <c r="Y536" s="31"/>
    </row>
    <row r="537" ht="28.5" customHeight="1">
      <c r="A537" s="31"/>
      <c r="B537" s="20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101"/>
      <c r="N537" s="20"/>
      <c r="O537" s="20"/>
      <c r="P537" s="20"/>
      <c r="Q537" s="102"/>
      <c r="R537" s="31"/>
      <c r="S537" s="31"/>
      <c r="T537" s="31"/>
      <c r="U537" s="31"/>
      <c r="V537" s="31"/>
      <c r="W537" s="31"/>
      <c r="X537" s="31"/>
      <c r="Y537" s="31"/>
    </row>
    <row r="538" ht="28.5" customHeight="1">
      <c r="A538" s="31"/>
      <c r="B538" s="20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101"/>
      <c r="N538" s="20"/>
      <c r="O538" s="20"/>
      <c r="P538" s="20"/>
      <c r="Q538" s="102"/>
      <c r="R538" s="31"/>
      <c r="S538" s="31"/>
      <c r="T538" s="31"/>
      <c r="U538" s="31"/>
      <c r="V538" s="31"/>
      <c r="W538" s="31"/>
      <c r="X538" s="31"/>
      <c r="Y538" s="31"/>
    </row>
    <row r="539" ht="28.5" customHeight="1">
      <c r="A539" s="31"/>
      <c r="B539" s="20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101"/>
      <c r="N539" s="20"/>
      <c r="O539" s="20"/>
      <c r="P539" s="20"/>
      <c r="Q539" s="102"/>
      <c r="R539" s="31"/>
      <c r="S539" s="31"/>
      <c r="T539" s="31"/>
      <c r="U539" s="31"/>
      <c r="V539" s="31"/>
      <c r="W539" s="31"/>
      <c r="X539" s="31"/>
      <c r="Y539" s="31"/>
    </row>
    <row r="540" ht="28.5" customHeight="1">
      <c r="A540" s="31"/>
      <c r="B540" s="20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101"/>
      <c r="N540" s="20"/>
      <c r="O540" s="20"/>
      <c r="P540" s="20"/>
      <c r="Q540" s="102"/>
      <c r="R540" s="31"/>
      <c r="S540" s="31"/>
      <c r="T540" s="31"/>
      <c r="U540" s="31"/>
      <c r="V540" s="31"/>
      <c r="W540" s="31"/>
      <c r="X540" s="31"/>
      <c r="Y540" s="31"/>
    </row>
    <row r="541" ht="28.5" customHeight="1">
      <c r="A541" s="31"/>
      <c r="B541" s="20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101"/>
      <c r="N541" s="20"/>
      <c r="O541" s="20"/>
      <c r="P541" s="20"/>
      <c r="Q541" s="102"/>
      <c r="R541" s="31"/>
      <c r="S541" s="31"/>
      <c r="T541" s="31"/>
      <c r="U541" s="31"/>
      <c r="V541" s="31"/>
      <c r="W541" s="31"/>
      <c r="X541" s="31"/>
      <c r="Y541" s="31"/>
    </row>
    <row r="542" ht="28.5" customHeight="1">
      <c r="A542" s="31"/>
      <c r="B542" s="20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101"/>
      <c r="N542" s="20"/>
      <c r="O542" s="20"/>
      <c r="P542" s="20"/>
      <c r="Q542" s="102"/>
      <c r="R542" s="31"/>
      <c r="S542" s="31"/>
      <c r="T542" s="31"/>
      <c r="U542" s="31"/>
      <c r="V542" s="31"/>
      <c r="W542" s="31"/>
      <c r="X542" s="31"/>
      <c r="Y542" s="31"/>
    </row>
    <row r="543" ht="28.5" customHeight="1">
      <c r="A543" s="31"/>
      <c r="B543" s="20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101"/>
      <c r="N543" s="20"/>
      <c r="O543" s="20"/>
      <c r="P543" s="20"/>
      <c r="Q543" s="102"/>
      <c r="R543" s="31"/>
      <c r="S543" s="31"/>
      <c r="T543" s="31"/>
      <c r="U543" s="31"/>
      <c r="V543" s="31"/>
      <c r="W543" s="31"/>
      <c r="X543" s="31"/>
      <c r="Y543" s="31"/>
    </row>
    <row r="544" ht="28.5" customHeight="1">
      <c r="A544" s="31"/>
      <c r="B544" s="20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101"/>
      <c r="N544" s="20"/>
      <c r="O544" s="20"/>
      <c r="P544" s="20"/>
      <c r="Q544" s="102"/>
      <c r="R544" s="31"/>
      <c r="S544" s="31"/>
      <c r="T544" s="31"/>
      <c r="U544" s="31"/>
      <c r="V544" s="31"/>
      <c r="W544" s="31"/>
      <c r="X544" s="31"/>
      <c r="Y544" s="31"/>
    </row>
    <row r="545" ht="28.5" customHeight="1">
      <c r="A545" s="31"/>
      <c r="B545" s="20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101"/>
      <c r="N545" s="20"/>
      <c r="O545" s="20"/>
      <c r="P545" s="20"/>
      <c r="Q545" s="102"/>
      <c r="R545" s="31"/>
      <c r="S545" s="31"/>
      <c r="T545" s="31"/>
      <c r="U545" s="31"/>
      <c r="V545" s="31"/>
      <c r="W545" s="31"/>
      <c r="X545" s="31"/>
      <c r="Y545" s="31"/>
    </row>
    <row r="546" ht="28.5" customHeight="1">
      <c r="A546" s="31"/>
      <c r="B546" s="20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101"/>
      <c r="N546" s="20"/>
      <c r="O546" s="20"/>
      <c r="P546" s="20"/>
      <c r="Q546" s="102"/>
      <c r="R546" s="31"/>
      <c r="S546" s="31"/>
      <c r="T546" s="31"/>
      <c r="U546" s="31"/>
      <c r="V546" s="31"/>
      <c r="W546" s="31"/>
      <c r="X546" s="31"/>
      <c r="Y546" s="31"/>
    </row>
    <row r="547" ht="28.5" customHeight="1">
      <c r="A547" s="31"/>
      <c r="B547" s="20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101"/>
      <c r="N547" s="20"/>
      <c r="O547" s="20"/>
      <c r="P547" s="20"/>
      <c r="Q547" s="102"/>
      <c r="R547" s="31"/>
      <c r="S547" s="31"/>
      <c r="T547" s="31"/>
      <c r="U547" s="31"/>
      <c r="V547" s="31"/>
      <c r="W547" s="31"/>
      <c r="X547" s="31"/>
      <c r="Y547" s="31"/>
    </row>
    <row r="548" ht="28.5" customHeight="1">
      <c r="A548" s="31"/>
      <c r="B548" s="20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101"/>
      <c r="N548" s="20"/>
      <c r="O548" s="20"/>
      <c r="P548" s="20"/>
      <c r="Q548" s="102"/>
      <c r="R548" s="31"/>
      <c r="S548" s="31"/>
      <c r="T548" s="31"/>
      <c r="U548" s="31"/>
      <c r="V548" s="31"/>
      <c r="W548" s="31"/>
      <c r="X548" s="31"/>
      <c r="Y548" s="31"/>
    </row>
    <row r="549" ht="28.5" customHeight="1">
      <c r="A549" s="31"/>
      <c r="B549" s="20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101"/>
      <c r="N549" s="20"/>
      <c r="O549" s="20"/>
      <c r="P549" s="20"/>
      <c r="Q549" s="102"/>
      <c r="R549" s="31"/>
      <c r="S549" s="31"/>
      <c r="T549" s="31"/>
      <c r="U549" s="31"/>
      <c r="V549" s="31"/>
      <c r="W549" s="31"/>
      <c r="X549" s="31"/>
      <c r="Y549" s="31"/>
    </row>
    <row r="550" ht="28.5" customHeight="1">
      <c r="A550" s="31"/>
      <c r="B550" s="20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101"/>
      <c r="N550" s="20"/>
      <c r="O550" s="20"/>
      <c r="P550" s="20"/>
      <c r="Q550" s="102"/>
      <c r="R550" s="31"/>
      <c r="S550" s="31"/>
      <c r="T550" s="31"/>
      <c r="U550" s="31"/>
      <c r="V550" s="31"/>
      <c r="W550" s="31"/>
      <c r="X550" s="31"/>
      <c r="Y550" s="31"/>
    </row>
    <row r="551" ht="28.5" customHeight="1">
      <c r="A551" s="31"/>
      <c r="B551" s="20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101"/>
      <c r="N551" s="20"/>
      <c r="O551" s="20"/>
      <c r="P551" s="20"/>
      <c r="Q551" s="102"/>
      <c r="R551" s="31"/>
      <c r="S551" s="31"/>
      <c r="T551" s="31"/>
      <c r="U551" s="31"/>
      <c r="V551" s="31"/>
      <c r="W551" s="31"/>
      <c r="X551" s="31"/>
      <c r="Y551" s="31"/>
    </row>
    <row r="552" ht="28.5" customHeight="1">
      <c r="A552" s="31"/>
      <c r="B552" s="20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101"/>
      <c r="N552" s="20"/>
      <c r="O552" s="20"/>
      <c r="P552" s="20"/>
      <c r="Q552" s="102"/>
      <c r="R552" s="31"/>
      <c r="S552" s="31"/>
      <c r="T552" s="31"/>
      <c r="U552" s="31"/>
      <c r="V552" s="31"/>
      <c r="W552" s="31"/>
      <c r="X552" s="31"/>
      <c r="Y552" s="31"/>
    </row>
    <row r="553" ht="28.5" customHeight="1">
      <c r="A553" s="31"/>
      <c r="B553" s="20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101"/>
      <c r="N553" s="20"/>
      <c r="O553" s="20"/>
      <c r="P553" s="20"/>
      <c r="Q553" s="102"/>
      <c r="R553" s="31"/>
      <c r="S553" s="31"/>
      <c r="T553" s="31"/>
      <c r="U553" s="31"/>
      <c r="V553" s="31"/>
      <c r="W553" s="31"/>
      <c r="X553" s="31"/>
      <c r="Y553" s="31"/>
    </row>
    <row r="554" ht="28.5" customHeight="1">
      <c r="A554" s="31"/>
      <c r="B554" s="20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101"/>
      <c r="N554" s="20"/>
      <c r="O554" s="20"/>
      <c r="P554" s="20"/>
      <c r="Q554" s="102"/>
      <c r="R554" s="31"/>
      <c r="S554" s="31"/>
      <c r="T554" s="31"/>
      <c r="U554" s="31"/>
      <c r="V554" s="31"/>
      <c r="W554" s="31"/>
      <c r="X554" s="31"/>
      <c r="Y554" s="31"/>
    </row>
    <row r="555" ht="28.5" customHeight="1">
      <c r="A555" s="31"/>
      <c r="B555" s="20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101"/>
      <c r="N555" s="20"/>
      <c r="O555" s="20"/>
      <c r="P555" s="20"/>
      <c r="Q555" s="102"/>
      <c r="R555" s="31"/>
      <c r="S555" s="31"/>
      <c r="T555" s="31"/>
      <c r="U555" s="31"/>
      <c r="V555" s="31"/>
      <c r="W555" s="31"/>
      <c r="X555" s="31"/>
      <c r="Y555" s="31"/>
    </row>
    <row r="556" ht="28.5" customHeight="1">
      <c r="A556" s="31"/>
      <c r="B556" s="20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101"/>
      <c r="N556" s="20"/>
      <c r="O556" s="20"/>
      <c r="P556" s="20"/>
      <c r="Q556" s="102"/>
      <c r="R556" s="31"/>
      <c r="S556" s="31"/>
      <c r="T556" s="31"/>
      <c r="U556" s="31"/>
      <c r="V556" s="31"/>
      <c r="W556" s="31"/>
      <c r="X556" s="31"/>
      <c r="Y556" s="31"/>
    </row>
    <row r="557" ht="28.5" customHeight="1">
      <c r="A557" s="31"/>
      <c r="B557" s="20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101"/>
      <c r="N557" s="20"/>
      <c r="O557" s="20"/>
      <c r="P557" s="20"/>
      <c r="Q557" s="102"/>
      <c r="R557" s="31"/>
      <c r="S557" s="31"/>
      <c r="T557" s="31"/>
      <c r="U557" s="31"/>
      <c r="V557" s="31"/>
      <c r="W557" s="31"/>
      <c r="X557" s="31"/>
      <c r="Y557" s="31"/>
    </row>
    <row r="558" ht="28.5" customHeight="1">
      <c r="A558" s="31"/>
      <c r="B558" s="20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101"/>
      <c r="N558" s="20"/>
      <c r="O558" s="20"/>
      <c r="P558" s="20"/>
      <c r="Q558" s="102"/>
      <c r="R558" s="31"/>
      <c r="S558" s="31"/>
      <c r="T558" s="31"/>
      <c r="U558" s="31"/>
      <c r="V558" s="31"/>
      <c r="W558" s="31"/>
      <c r="X558" s="31"/>
      <c r="Y558" s="31"/>
    </row>
    <row r="559" ht="28.5" customHeight="1">
      <c r="A559" s="31"/>
      <c r="B559" s="20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101"/>
      <c r="N559" s="20"/>
      <c r="O559" s="20"/>
      <c r="P559" s="20"/>
      <c r="Q559" s="102"/>
      <c r="R559" s="31"/>
      <c r="S559" s="31"/>
      <c r="T559" s="31"/>
      <c r="U559" s="31"/>
      <c r="V559" s="31"/>
      <c r="W559" s="31"/>
      <c r="X559" s="31"/>
      <c r="Y559" s="31"/>
    </row>
    <row r="560" ht="28.5" customHeight="1">
      <c r="A560" s="31"/>
      <c r="B560" s="20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101"/>
      <c r="N560" s="20"/>
      <c r="O560" s="20"/>
      <c r="P560" s="20"/>
      <c r="Q560" s="102"/>
      <c r="R560" s="31"/>
      <c r="S560" s="31"/>
      <c r="T560" s="31"/>
      <c r="U560" s="31"/>
      <c r="V560" s="31"/>
      <c r="W560" s="31"/>
      <c r="X560" s="31"/>
      <c r="Y560" s="31"/>
    </row>
    <row r="561" ht="28.5" customHeight="1">
      <c r="A561" s="31"/>
      <c r="B561" s="20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101"/>
      <c r="N561" s="20"/>
      <c r="O561" s="20"/>
      <c r="P561" s="20"/>
      <c r="Q561" s="102"/>
      <c r="R561" s="31"/>
      <c r="S561" s="31"/>
      <c r="T561" s="31"/>
      <c r="U561" s="31"/>
      <c r="V561" s="31"/>
      <c r="W561" s="31"/>
      <c r="X561" s="31"/>
      <c r="Y561" s="31"/>
    </row>
    <row r="562" ht="28.5" customHeight="1">
      <c r="A562" s="31"/>
      <c r="B562" s="20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101"/>
      <c r="N562" s="20"/>
      <c r="O562" s="20"/>
      <c r="P562" s="20"/>
      <c r="Q562" s="102"/>
      <c r="R562" s="31"/>
      <c r="S562" s="31"/>
      <c r="T562" s="31"/>
      <c r="U562" s="31"/>
      <c r="V562" s="31"/>
      <c r="W562" s="31"/>
      <c r="X562" s="31"/>
      <c r="Y562" s="31"/>
    </row>
    <row r="563" ht="28.5" customHeight="1">
      <c r="A563" s="31"/>
      <c r="B563" s="20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101"/>
      <c r="N563" s="20"/>
      <c r="O563" s="20"/>
      <c r="P563" s="20"/>
      <c r="Q563" s="102"/>
      <c r="R563" s="31"/>
      <c r="S563" s="31"/>
      <c r="T563" s="31"/>
      <c r="U563" s="31"/>
      <c r="V563" s="31"/>
      <c r="W563" s="31"/>
      <c r="X563" s="31"/>
      <c r="Y563" s="31"/>
    </row>
    <row r="564" ht="28.5" customHeight="1">
      <c r="A564" s="31"/>
      <c r="B564" s="20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101"/>
      <c r="N564" s="20"/>
      <c r="O564" s="20"/>
      <c r="P564" s="20"/>
      <c r="Q564" s="102"/>
      <c r="R564" s="31"/>
      <c r="S564" s="31"/>
      <c r="T564" s="31"/>
      <c r="U564" s="31"/>
      <c r="V564" s="31"/>
      <c r="W564" s="31"/>
      <c r="X564" s="31"/>
      <c r="Y564" s="31"/>
    </row>
    <row r="565" ht="28.5" customHeight="1">
      <c r="A565" s="31"/>
      <c r="B565" s="20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101"/>
      <c r="N565" s="20"/>
      <c r="O565" s="20"/>
      <c r="P565" s="20"/>
      <c r="Q565" s="102"/>
      <c r="R565" s="31"/>
      <c r="S565" s="31"/>
      <c r="T565" s="31"/>
      <c r="U565" s="31"/>
      <c r="V565" s="31"/>
      <c r="W565" s="31"/>
      <c r="X565" s="31"/>
      <c r="Y565" s="31"/>
    </row>
    <row r="566" ht="28.5" customHeight="1">
      <c r="A566" s="31"/>
      <c r="B566" s="20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101"/>
      <c r="N566" s="20"/>
      <c r="O566" s="20"/>
      <c r="P566" s="20"/>
      <c r="Q566" s="102"/>
      <c r="R566" s="31"/>
      <c r="S566" s="31"/>
      <c r="T566" s="31"/>
      <c r="U566" s="31"/>
      <c r="V566" s="31"/>
      <c r="W566" s="31"/>
      <c r="X566" s="31"/>
      <c r="Y566" s="31"/>
    </row>
    <row r="567" ht="28.5" customHeight="1">
      <c r="A567" s="31"/>
      <c r="B567" s="20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101"/>
      <c r="N567" s="20"/>
      <c r="O567" s="20"/>
      <c r="P567" s="20"/>
      <c r="Q567" s="102"/>
      <c r="R567" s="31"/>
      <c r="S567" s="31"/>
      <c r="T567" s="31"/>
      <c r="U567" s="31"/>
      <c r="V567" s="31"/>
      <c r="W567" s="31"/>
      <c r="X567" s="31"/>
      <c r="Y567" s="31"/>
    </row>
    <row r="568" ht="28.5" customHeight="1">
      <c r="A568" s="31"/>
      <c r="B568" s="20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101"/>
      <c r="N568" s="20"/>
      <c r="O568" s="20"/>
      <c r="P568" s="20"/>
      <c r="Q568" s="102"/>
      <c r="R568" s="31"/>
      <c r="S568" s="31"/>
      <c r="T568" s="31"/>
      <c r="U568" s="31"/>
      <c r="V568" s="31"/>
      <c r="W568" s="31"/>
      <c r="X568" s="31"/>
      <c r="Y568" s="31"/>
    </row>
    <row r="569" ht="28.5" customHeight="1">
      <c r="A569" s="31"/>
      <c r="B569" s="20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101"/>
      <c r="N569" s="20"/>
      <c r="O569" s="20"/>
      <c r="P569" s="20"/>
      <c r="Q569" s="102"/>
      <c r="R569" s="31"/>
      <c r="S569" s="31"/>
      <c r="T569" s="31"/>
      <c r="U569" s="31"/>
      <c r="V569" s="31"/>
      <c r="W569" s="31"/>
      <c r="X569" s="31"/>
      <c r="Y569" s="31"/>
    </row>
    <row r="570" ht="28.5" customHeight="1">
      <c r="A570" s="31"/>
      <c r="B570" s="20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101"/>
      <c r="N570" s="20"/>
      <c r="O570" s="20"/>
      <c r="P570" s="20"/>
      <c r="Q570" s="102"/>
      <c r="R570" s="31"/>
      <c r="S570" s="31"/>
      <c r="T570" s="31"/>
      <c r="U570" s="31"/>
      <c r="V570" s="31"/>
      <c r="W570" s="31"/>
      <c r="X570" s="31"/>
      <c r="Y570" s="31"/>
    </row>
    <row r="571" ht="28.5" customHeight="1">
      <c r="A571" s="31"/>
      <c r="B571" s="20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101"/>
      <c r="N571" s="20"/>
      <c r="O571" s="20"/>
      <c r="P571" s="20"/>
      <c r="Q571" s="102"/>
      <c r="R571" s="31"/>
      <c r="S571" s="31"/>
      <c r="T571" s="31"/>
      <c r="U571" s="31"/>
      <c r="V571" s="31"/>
      <c r="W571" s="31"/>
      <c r="X571" s="31"/>
      <c r="Y571" s="31"/>
    </row>
    <row r="572" ht="28.5" customHeight="1">
      <c r="A572" s="31"/>
      <c r="B572" s="20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101"/>
      <c r="N572" s="20"/>
      <c r="O572" s="20"/>
      <c r="P572" s="20"/>
      <c r="Q572" s="102"/>
      <c r="R572" s="31"/>
      <c r="S572" s="31"/>
      <c r="T572" s="31"/>
      <c r="U572" s="31"/>
      <c r="V572" s="31"/>
      <c r="W572" s="31"/>
      <c r="X572" s="31"/>
      <c r="Y572" s="31"/>
    </row>
    <row r="573" ht="28.5" customHeight="1">
      <c r="A573" s="31"/>
      <c r="B573" s="20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101"/>
      <c r="N573" s="20"/>
      <c r="O573" s="20"/>
      <c r="P573" s="20"/>
      <c r="Q573" s="102"/>
      <c r="R573" s="31"/>
      <c r="S573" s="31"/>
      <c r="T573" s="31"/>
      <c r="U573" s="31"/>
      <c r="V573" s="31"/>
      <c r="W573" s="31"/>
      <c r="X573" s="31"/>
      <c r="Y573" s="31"/>
    </row>
    <row r="574" ht="28.5" customHeight="1">
      <c r="A574" s="31"/>
      <c r="B574" s="20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101"/>
      <c r="N574" s="20"/>
      <c r="O574" s="20"/>
      <c r="P574" s="20"/>
      <c r="Q574" s="102"/>
      <c r="R574" s="31"/>
      <c r="S574" s="31"/>
      <c r="T574" s="31"/>
      <c r="U574" s="31"/>
      <c r="V574" s="31"/>
      <c r="W574" s="31"/>
      <c r="X574" s="31"/>
      <c r="Y574" s="31"/>
    </row>
    <row r="575" ht="28.5" customHeight="1">
      <c r="A575" s="31"/>
      <c r="B575" s="20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101"/>
      <c r="N575" s="20"/>
      <c r="O575" s="20"/>
      <c r="P575" s="20"/>
      <c r="Q575" s="102"/>
      <c r="R575" s="31"/>
      <c r="S575" s="31"/>
      <c r="T575" s="31"/>
      <c r="U575" s="31"/>
      <c r="V575" s="31"/>
      <c r="W575" s="31"/>
      <c r="X575" s="31"/>
      <c r="Y575" s="31"/>
    </row>
    <row r="576" ht="28.5" customHeight="1">
      <c r="A576" s="31"/>
      <c r="B576" s="20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101"/>
      <c r="N576" s="20"/>
      <c r="O576" s="20"/>
      <c r="P576" s="20"/>
      <c r="Q576" s="102"/>
      <c r="R576" s="31"/>
      <c r="S576" s="31"/>
      <c r="T576" s="31"/>
      <c r="U576" s="31"/>
      <c r="V576" s="31"/>
      <c r="W576" s="31"/>
      <c r="X576" s="31"/>
      <c r="Y576" s="31"/>
    </row>
    <row r="577" ht="28.5" customHeight="1">
      <c r="A577" s="31"/>
      <c r="B577" s="20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101"/>
      <c r="N577" s="20"/>
      <c r="O577" s="20"/>
      <c r="P577" s="20"/>
      <c r="Q577" s="102"/>
      <c r="R577" s="31"/>
      <c r="S577" s="31"/>
      <c r="T577" s="31"/>
      <c r="U577" s="31"/>
      <c r="V577" s="31"/>
      <c r="W577" s="31"/>
      <c r="X577" s="31"/>
      <c r="Y577" s="31"/>
    </row>
    <row r="578" ht="28.5" customHeight="1">
      <c r="A578" s="31"/>
      <c r="B578" s="20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101"/>
      <c r="N578" s="20"/>
      <c r="O578" s="20"/>
      <c r="P578" s="20"/>
      <c r="Q578" s="102"/>
      <c r="R578" s="31"/>
      <c r="S578" s="31"/>
      <c r="T578" s="31"/>
      <c r="U578" s="31"/>
      <c r="V578" s="31"/>
      <c r="W578" s="31"/>
      <c r="X578" s="31"/>
      <c r="Y578" s="31"/>
    </row>
    <row r="579" ht="28.5" customHeight="1">
      <c r="A579" s="31"/>
      <c r="B579" s="20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101"/>
      <c r="N579" s="20"/>
      <c r="O579" s="20"/>
      <c r="P579" s="20"/>
      <c r="Q579" s="102"/>
      <c r="R579" s="31"/>
      <c r="S579" s="31"/>
      <c r="T579" s="31"/>
      <c r="U579" s="31"/>
      <c r="V579" s="31"/>
      <c r="W579" s="31"/>
      <c r="X579" s="31"/>
      <c r="Y579" s="31"/>
    </row>
    <row r="580" ht="28.5" customHeight="1">
      <c r="A580" s="31"/>
      <c r="B580" s="20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101"/>
      <c r="N580" s="20"/>
      <c r="O580" s="20"/>
      <c r="P580" s="20"/>
      <c r="Q580" s="102"/>
      <c r="R580" s="31"/>
      <c r="S580" s="31"/>
      <c r="T580" s="31"/>
      <c r="U580" s="31"/>
      <c r="V580" s="31"/>
      <c r="W580" s="31"/>
      <c r="X580" s="31"/>
      <c r="Y580" s="31"/>
    </row>
    <row r="581" ht="28.5" customHeight="1">
      <c r="A581" s="31"/>
      <c r="B581" s="20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101"/>
      <c r="N581" s="20"/>
      <c r="O581" s="20"/>
      <c r="P581" s="20"/>
      <c r="Q581" s="102"/>
      <c r="R581" s="31"/>
      <c r="S581" s="31"/>
      <c r="T581" s="31"/>
      <c r="U581" s="31"/>
      <c r="V581" s="31"/>
      <c r="W581" s="31"/>
      <c r="X581" s="31"/>
      <c r="Y581" s="31"/>
    </row>
    <row r="582" ht="28.5" customHeight="1">
      <c r="A582" s="31"/>
      <c r="B582" s="20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101"/>
      <c r="N582" s="20"/>
      <c r="O582" s="20"/>
      <c r="P582" s="20"/>
      <c r="Q582" s="102"/>
      <c r="R582" s="31"/>
      <c r="S582" s="31"/>
      <c r="T582" s="31"/>
      <c r="U582" s="31"/>
      <c r="V582" s="31"/>
      <c r="W582" s="31"/>
      <c r="X582" s="31"/>
      <c r="Y582" s="31"/>
    </row>
    <row r="583" ht="28.5" customHeight="1">
      <c r="A583" s="31"/>
      <c r="B583" s="20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101"/>
      <c r="N583" s="20"/>
      <c r="O583" s="20"/>
      <c r="P583" s="20"/>
      <c r="Q583" s="102"/>
      <c r="R583" s="31"/>
      <c r="S583" s="31"/>
      <c r="T583" s="31"/>
      <c r="U583" s="31"/>
      <c r="V583" s="31"/>
      <c r="W583" s="31"/>
      <c r="X583" s="31"/>
      <c r="Y583" s="31"/>
    </row>
    <row r="584" ht="28.5" customHeight="1">
      <c r="A584" s="31"/>
      <c r="B584" s="20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101"/>
      <c r="N584" s="20"/>
      <c r="O584" s="20"/>
      <c r="P584" s="20"/>
      <c r="Q584" s="102"/>
      <c r="R584" s="31"/>
      <c r="S584" s="31"/>
      <c r="T584" s="31"/>
      <c r="U584" s="31"/>
      <c r="V584" s="31"/>
      <c r="W584" s="31"/>
      <c r="X584" s="31"/>
      <c r="Y584" s="31"/>
    </row>
    <row r="585" ht="28.5" customHeight="1">
      <c r="A585" s="31"/>
      <c r="B585" s="20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101"/>
      <c r="N585" s="20"/>
      <c r="O585" s="20"/>
      <c r="P585" s="20"/>
      <c r="Q585" s="102"/>
      <c r="R585" s="31"/>
      <c r="S585" s="31"/>
      <c r="T585" s="31"/>
      <c r="U585" s="31"/>
      <c r="V585" s="31"/>
      <c r="W585" s="31"/>
      <c r="X585" s="31"/>
      <c r="Y585" s="31"/>
    </row>
    <row r="586" ht="28.5" customHeight="1">
      <c r="A586" s="31"/>
      <c r="B586" s="20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101"/>
      <c r="N586" s="20"/>
      <c r="O586" s="20"/>
      <c r="P586" s="20"/>
      <c r="Q586" s="102"/>
      <c r="R586" s="31"/>
      <c r="S586" s="31"/>
      <c r="T586" s="31"/>
      <c r="U586" s="31"/>
      <c r="V586" s="31"/>
      <c r="W586" s="31"/>
      <c r="X586" s="31"/>
      <c r="Y586" s="31"/>
    </row>
    <row r="587" ht="28.5" customHeight="1">
      <c r="A587" s="31"/>
      <c r="B587" s="20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101"/>
      <c r="N587" s="20"/>
      <c r="O587" s="20"/>
      <c r="P587" s="20"/>
      <c r="Q587" s="102"/>
      <c r="R587" s="31"/>
      <c r="S587" s="31"/>
      <c r="T587" s="31"/>
      <c r="U587" s="31"/>
      <c r="V587" s="31"/>
      <c r="W587" s="31"/>
      <c r="X587" s="31"/>
      <c r="Y587" s="31"/>
    </row>
    <row r="588" ht="28.5" customHeight="1">
      <c r="A588" s="31"/>
      <c r="B588" s="20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101"/>
      <c r="N588" s="20"/>
      <c r="O588" s="20"/>
      <c r="P588" s="20"/>
      <c r="Q588" s="102"/>
      <c r="R588" s="31"/>
      <c r="S588" s="31"/>
      <c r="T588" s="31"/>
      <c r="U588" s="31"/>
      <c r="V588" s="31"/>
      <c r="W588" s="31"/>
      <c r="X588" s="31"/>
      <c r="Y588" s="31"/>
    </row>
    <row r="589" ht="28.5" customHeight="1">
      <c r="A589" s="31"/>
      <c r="B589" s="20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101"/>
      <c r="N589" s="20"/>
      <c r="O589" s="20"/>
      <c r="P589" s="20"/>
      <c r="Q589" s="102"/>
      <c r="R589" s="31"/>
      <c r="S589" s="31"/>
      <c r="T589" s="31"/>
      <c r="U589" s="31"/>
      <c r="V589" s="31"/>
      <c r="W589" s="31"/>
      <c r="X589" s="31"/>
      <c r="Y589" s="31"/>
    </row>
    <row r="590" ht="28.5" customHeight="1">
      <c r="A590" s="31"/>
      <c r="B590" s="20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101"/>
      <c r="N590" s="20"/>
      <c r="O590" s="20"/>
      <c r="P590" s="20"/>
      <c r="Q590" s="102"/>
      <c r="R590" s="31"/>
      <c r="S590" s="31"/>
      <c r="T590" s="31"/>
      <c r="U590" s="31"/>
      <c r="V590" s="31"/>
      <c r="W590" s="31"/>
      <c r="X590" s="31"/>
      <c r="Y590" s="31"/>
    </row>
    <row r="591" ht="28.5" customHeight="1">
      <c r="A591" s="31"/>
      <c r="B591" s="20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101"/>
      <c r="N591" s="20"/>
      <c r="O591" s="20"/>
      <c r="P591" s="20"/>
      <c r="Q591" s="102"/>
      <c r="R591" s="31"/>
      <c r="S591" s="31"/>
      <c r="T591" s="31"/>
      <c r="U591" s="31"/>
      <c r="V591" s="31"/>
      <c r="W591" s="31"/>
      <c r="X591" s="31"/>
      <c r="Y591" s="31"/>
    </row>
    <row r="592" ht="28.5" customHeight="1">
      <c r="A592" s="31"/>
      <c r="B592" s="20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101"/>
      <c r="N592" s="20"/>
      <c r="O592" s="20"/>
      <c r="P592" s="20"/>
      <c r="Q592" s="102"/>
      <c r="R592" s="31"/>
      <c r="S592" s="31"/>
      <c r="T592" s="31"/>
      <c r="U592" s="31"/>
      <c r="V592" s="31"/>
      <c r="W592" s="31"/>
      <c r="X592" s="31"/>
      <c r="Y592" s="31"/>
    </row>
    <row r="593" ht="28.5" customHeight="1">
      <c r="A593" s="31"/>
      <c r="B593" s="20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101"/>
      <c r="N593" s="20"/>
      <c r="O593" s="20"/>
      <c r="P593" s="20"/>
      <c r="Q593" s="102"/>
      <c r="R593" s="31"/>
      <c r="S593" s="31"/>
      <c r="T593" s="31"/>
      <c r="U593" s="31"/>
      <c r="V593" s="31"/>
      <c r="W593" s="31"/>
      <c r="X593" s="31"/>
      <c r="Y593" s="31"/>
    </row>
    <row r="594" ht="28.5" customHeight="1">
      <c r="A594" s="31"/>
      <c r="B594" s="20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101"/>
      <c r="N594" s="20"/>
      <c r="O594" s="20"/>
      <c r="P594" s="20"/>
      <c r="Q594" s="102"/>
      <c r="R594" s="31"/>
      <c r="S594" s="31"/>
      <c r="T594" s="31"/>
      <c r="U594" s="31"/>
      <c r="V594" s="31"/>
      <c r="W594" s="31"/>
      <c r="X594" s="31"/>
      <c r="Y594" s="31"/>
    </row>
    <row r="595" ht="28.5" customHeight="1">
      <c r="A595" s="31"/>
      <c r="B595" s="20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101"/>
      <c r="N595" s="20"/>
      <c r="O595" s="20"/>
      <c r="P595" s="20"/>
      <c r="Q595" s="102"/>
      <c r="R595" s="31"/>
      <c r="S595" s="31"/>
      <c r="T595" s="31"/>
      <c r="U595" s="31"/>
      <c r="V595" s="31"/>
      <c r="W595" s="31"/>
      <c r="X595" s="31"/>
      <c r="Y595" s="31"/>
    </row>
    <row r="596" ht="28.5" customHeight="1">
      <c r="A596" s="31"/>
      <c r="B596" s="20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101"/>
      <c r="N596" s="20"/>
      <c r="O596" s="20"/>
      <c r="P596" s="20"/>
      <c r="Q596" s="102"/>
      <c r="R596" s="31"/>
      <c r="S596" s="31"/>
      <c r="T596" s="31"/>
      <c r="U596" s="31"/>
      <c r="V596" s="31"/>
      <c r="W596" s="31"/>
      <c r="X596" s="31"/>
      <c r="Y596" s="31"/>
    </row>
    <row r="597" ht="28.5" customHeight="1">
      <c r="A597" s="31"/>
      <c r="B597" s="20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101"/>
      <c r="N597" s="20"/>
      <c r="O597" s="20"/>
      <c r="P597" s="20"/>
      <c r="Q597" s="102"/>
      <c r="R597" s="31"/>
      <c r="S597" s="31"/>
      <c r="T597" s="31"/>
      <c r="U597" s="31"/>
      <c r="V597" s="31"/>
      <c r="W597" s="31"/>
      <c r="X597" s="31"/>
      <c r="Y597" s="31"/>
    </row>
    <row r="598" ht="28.5" customHeight="1">
      <c r="A598" s="31"/>
      <c r="B598" s="20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101"/>
      <c r="N598" s="20"/>
      <c r="O598" s="20"/>
      <c r="P598" s="20"/>
      <c r="Q598" s="102"/>
      <c r="R598" s="31"/>
      <c r="S598" s="31"/>
      <c r="T598" s="31"/>
      <c r="U598" s="31"/>
      <c r="V598" s="31"/>
      <c r="W598" s="31"/>
      <c r="X598" s="31"/>
      <c r="Y598" s="31"/>
    </row>
    <row r="599" ht="28.5" customHeight="1">
      <c r="A599" s="31"/>
      <c r="B599" s="20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101"/>
      <c r="N599" s="20"/>
      <c r="O599" s="20"/>
      <c r="P599" s="20"/>
      <c r="Q599" s="102"/>
      <c r="R599" s="31"/>
      <c r="S599" s="31"/>
      <c r="T599" s="31"/>
      <c r="U599" s="31"/>
      <c r="V599" s="31"/>
      <c r="W599" s="31"/>
      <c r="X599" s="31"/>
      <c r="Y599" s="31"/>
    </row>
    <row r="600" ht="28.5" customHeight="1">
      <c r="A600" s="31"/>
      <c r="B600" s="20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101"/>
      <c r="N600" s="20"/>
      <c r="O600" s="20"/>
      <c r="P600" s="20"/>
      <c r="Q600" s="102"/>
      <c r="R600" s="31"/>
      <c r="S600" s="31"/>
      <c r="T600" s="31"/>
      <c r="U600" s="31"/>
      <c r="V600" s="31"/>
      <c r="W600" s="31"/>
      <c r="X600" s="31"/>
      <c r="Y600" s="31"/>
    </row>
    <row r="601" ht="28.5" customHeight="1">
      <c r="A601" s="31"/>
      <c r="B601" s="20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101"/>
      <c r="N601" s="20"/>
      <c r="O601" s="20"/>
      <c r="P601" s="20"/>
      <c r="Q601" s="102"/>
      <c r="R601" s="31"/>
      <c r="S601" s="31"/>
      <c r="T601" s="31"/>
      <c r="U601" s="31"/>
      <c r="V601" s="31"/>
      <c r="W601" s="31"/>
      <c r="X601" s="31"/>
      <c r="Y601" s="31"/>
    </row>
    <row r="602" ht="28.5" customHeight="1">
      <c r="A602" s="31"/>
      <c r="B602" s="20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101"/>
      <c r="N602" s="20"/>
      <c r="O602" s="20"/>
      <c r="P602" s="20"/>
      <c r="Q602" s="102"/>
      <c r="R602" s="31"/>
      <c r="S602" s="31"/>
      <c r="T602" s="31"/>
      <c r="U602" s="31"/>
      <c r="V602" s="31"/>
      <c r="W602" s="31"/>
      <c r="X602" s="31"/>
      <c r="Y602" s="31"/>
    </row>
    <row r="603" ht="28.5" customHeight="1">
      <c r="A603" s="31"/>
      <c r="B603" s="20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101"/>
      <c r="N603" s="20"/>
      <c r="O603" s="20"/>
      <c r="P603" s="20"/>
      <c r="Q603" s="102"/>
      <c r="R603" s="31"/>
      <c r="S603" s="31"/>
      <c r="T603" s="31"/>
      <c r="U603" s="31"/>
      <c r="V603" s="31"/>
      <c r="W603" s="31"/>
      <c r="X603" s="31"/>
      <c r="Y603" s="31"/>
    </row>
    <row r="604" ht="28.5" customHeight="1">
      <c r="A604" s="31"/>
      <c r="B604" s="20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101"/>
      <c r="N604" s="20"/>
      <c r="O604" s="20"/>
      <c r="P604" s="20"/>
      <c r="Q604" s="102"/>
      <c r="R604" s="31"/>
      <c r="S604" s="31"/>
      <c r="T604" s="31"/>
      <c r="U604" s="31"/>
      <c r="V604" s="31"/>
      <c r="W604" s="31"/>
      <c r="X604" s="31"/>
      <c r="Y604" s="31"/>
    </row>
    <row r="605" ht="28.5" customHeight="1">
      <c r="A605" s="31"/>
      <c r="B605" s="20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101"/>
      <c r="N605" s="20"/>
      <c r="O605" s="20"/>
      <c r="P605" s="20"/>
      <c r="Q605" s="102"/>
      <c r="R605" s="31"/>
      <c r="S605" s="31"/>
      <c r="T605" s="31"/>
      <c r="U605" s="31"/>
      <c r="V605" s="31"/>
      <c r="W605" s="31"/>
      <c r="X605" s="31"/>
      <c r="Y605" s="31"/>
    </row>
    <row r="606" ht="28.5" customHeight="1">
      <c r="A606" s="31"/>
      <c r="B606" s="20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101"/>
      <c r="N606" s="20"/>
      <c r="O606" s="20"/>
      <c r="P606" s="20"/>
      <c r="Q606" s="102"/>
      <c r="R606" s="31"/>
      <c r="S606" s="31"/>
      <c r="T606" s="31"/>
      <c r="U606" s="31"/>
      <c r="V606" s="31"/>
      <c r="W606" s="31"/>
      <c r="X606" s="31"/>
      <c r="Y606" s="31"/>
    </row>
    <row r="607" ht="28.5" customHeight="1">
      <c r="A607" s="31"/>
      <c r="B607" s="20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101"/>
      <c r="N607" s="20"/>
      <c r="O607" s="20"/>
      <c r="P607" s="20"/>
      <c r="Q607" s="102"/>
      <c r="R607" s="31"/>
      <c r="S607" s="31"/>
      <c r="T607" s="31"/>
      <c r="U607" s="31"/>
      <c r="V607" s="31"/>
      <c r="W607" s="31"/>
      <c r="X607" s="31"/>
      <c r="Y607" s="31"/>
    </row>
    <row r="608" ht="28.5" customHeight="1">
      <c r="A608" s="31"/>
      <c r="B608" s="20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101"/>
      <c r="N608" s="20"/>
      <c r="O608" s="20"/>
      <c r="P608" s="20"/>
      <c r="Q608" s="102"/>
      <c r="R608" s="31"/>
      <c r="S608" s="31"/>
      <c r="T608" s="31"/>
      <c r="U608" s="31"/>
      <c r="V608" s="31"/>
      <c r="W608" s="31"/>
      <c r="X608" s="31"/>
      <c r="Y608" s="31"/>
    </row>
    <row r="609" ht="28.5" customHeight="1">
      <c r="A609" s="31"/>
      <c r="B609" s="20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101"/>
      <c r="N609" s="20"/>
      <c r="O609" s="20"/>
      <c r="P609" s="20"/>
      <c r="Q609" s="102"/>
      <c r="R609" s="31"/>
      <c r="S609" s="31"/>
      <c r="T609" s="31"/>
      <c r="U609" s="31"/>
      <c r="V609" s="31"/>
      <c r="W609" s="31"/>
      <c r="X609" s="31"/>
      <c r="Y609" s="31"/>
    </row>
    <row r="610" ht="28.5" customHeight="1">
      <c r="A610" s="31"/>
      <c r="B610" s="20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101"/>
      <c r="N610" s="20"/>
      <c r="O610" s="20"/>
      <c r="P610" s="20"/>
      <c r="Q610" s="102"/>
      <c r="R610" s="31"/>
      <c r="S610" s="31"/>
      <c r="T610" s="31"/>
      <c r="U610" s="31"/>
      <c r="V610" s="31"/>
      <c r="W610" s="31"/>
      <c r="X610" s="31"/>
      <c r="Y610" s="31"/>
    </row>
    <row r="611" ht="28.5" customHeight="1">
      <c r="A611" s="31"/>
      <c r="B611" s="20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101"/>
      <c r="N611" s="20"/>
      <c r="O611" s="20"/>
      <c r="P611" s="20"/>
      <c r="Q611" s="102"/>
      <c r="R611" s="31"/>
      <c r="S611" s="31"/>
      <c r="T611" s="31"/>
      <c r="U611" s="31"/>
      <c r="V611" s="31"/>
      <c r="W611" s="31"/>
      <c r="X611" s="31"/>
      <c r="Y611" s="31"/>
    </row>
    <row r="612" ht="28.5" customHeight="1">
      <c r="A612" s="31"/>
      <c r="B612" s="20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101"/>
      <c r="N612" s="20"/>
      <c r="O612" s="20"/>
      <c r="P612" s="20"/>
      <c r="Q612" s="102"/>
      <c r="R612" s="31"/>
      <c r="S612" s="31"/>
      <c r="T612" s="31"/>
      <c r="U612" s="31"/>
      <c r="V612" s="31"/>
      <c r="W612" s="31"/>
      <c r="X612" s="31"/>
      <c r="Y612" s="31"/>
    </row>
    <row r="613" ht="28.5" customHeight="1">
      <c r="A613" s="31"/>
      <c r="B613" s="20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101"/>
      <c r="N613" s="20"/>
      <c r="O613" s="20"/>
      <c r="P613" s="20"/>
      <c r="Q613" s="102"/>
      <c r="R613" s="31"/>
      <c r="S613" s="31"/>
      <c r="T613" s="31"/>
      <c r="U613" s="31"/>
      <c r="V613" s="31"/>
      <c r="W613" s="31"/>
      <c r="X613" s="31"/>
      <c r="Y613" s="31"/>
    </row>
    <row r="614" ht="28.5" customHeight="1">
      <c r="A614" s="31"/>
      <c r="B614" s="20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101"/>
      <c r="N614" s="20"/>
      <c r="O614" s="20"/>
      <c r="P614" s="20"/>
      <c r="Q614" s="102"/>
      <c r="R614" s="31"/>
      <c r="S614" s="31"/>
      <c r="T614" s="31"/>
      <c r="U614" s="31"/>
      <c r="V614" s="31"/>
      <c r="W614" s="31"/>
      <c r="X614" s="31"/>
      <c r="Y614" s="31"/>
    </row>
    <row r="615" ht="28.5" customHeight="1">
      <c r="A615" s="31"/>
      <c r="B615" s="20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101"/>
      <c r="N615" s="20"/>
      <c r="O615" s="20"/>
      <c r="P615" s="20"/>
      <c r="Q615" s="102"/>
      <c r="R615" s="31"/>
      <c r="S615" s="31"/>
      <c r="T615" s="31"/>
      <c r="U615" s="31"/>
      <c r="V615" s="31"/>
      <c r="W615" s="31"/>
      <c r="X615" s="31"/>
      <c r="Y615" s="31"/>
    </row>
    <row r="616" ht="28.5" customHeight="1">
      <c r="A616" s="31"/>
      <c r="B616" s="20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101"/>
      <c r="N616" s="20"/>
      <c r="O616" s="20"/>
      <c r="P616" s="20"/>
      <c r="Q616" s="102"/>
      <c r="R616" s="31"/>
      <c r="S616" s="31"/>
      <c r="T616" s="31"/>
      <c r="U616" s="31"/>
      <c r="V616" s="31"/>
      <c r="W616" s="31"/>
      <c r="X616" s="31"/>
      <c r="Y616" s="31"/>
    </row>
    <row r="617" ht="28.5" customHeight="1">
      <c r="A617" s="31"/>
      <c r="B617" s="20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101"/>
      <c r="N617" s="20"/>
      <c r="O617" s="20"/>
      <c r="P617" s="20"/>
      <c r="Q617" s="102"/>
      <c r="R617" s="31"/>
      <c r="S617" s="31"/>
      <c r="T617" s="31"/>
      <c r="U617" s="31"/>
      <c r="V617" s="31"/>
      <c r="W617" s="31"/>
      <c r="X617" s="31"/>
      <c r="Y617" s="31"/>
    </row>
    <row r="618" ht="28.5" customHeight="1">
      <c r="A618" s="31"/>
      <c r="B618" s="20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101"/>
      <c r="N618" s="20"/>
      <c r="O618" s="20"/>
      <c r="P618" s="20"/>
      <c r="Q618" s="102"/>
      <c r="R618" s="31"/>
      <c r="S618" s="31"/>
      <c r="T618" s="31"/>
      <c r="U618" s="31"/>
      <c r="V618" s="31"/>
      <c r="W618" s="31"/>
      <c r="X618" s="31"/>
      <c r="Y618" s="31"/>
    </row>
    <row r="619" ht="28.5" customHeight="1">
      <c r="A619" s="31"/>
      <c r="B619" s="20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101"/>
      <c r="N619" s="20"/>
      <c r="O619" s="20"/>
      <c r="P619" s="20"/>
      <c r="Q619" s="102"/>
      <c r="R619" s="31"/>
      <c r="S619" s="31"/>
      <c r="T619" s="31"/>
      <c r="U619" s="31"/>
      <c r="V619" s="31"/>
      <c r="W619" s="31"/>
      <c r="X619" s="31"/>
      <c r="Y619" s="31"/>
    </row>
    <row r="620" ht="28.5" customHeight="1">
      <c r="A620" s="31"/>
      <c r="B620" s="20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101"/>
      <c r="N620" s="20"/>
      <c r="O620" s="20"/>
      <c r="P620" s="20"/>
      <c r="Q620" s="102"/>
      <c r="R620" s="31"/>
      <c r="S620" s="31"/>
      <c r="T620" s="31"/>
      <c r="U620" s="31"/>
      <c r="V620" s="31"/>
      <c r="W620" s="31"/>
      <c r="X620" s="31"/>
      <c r="Y620" s="31"/>
    </row>
    <row r="621" ht="28.5" customHeight="1">
      <c r="A621" s="31"/>
      <c r="B621" s="20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101"/>
      <c r="N621" s="20"/>
      <c r="O621" s="20"/>
      <c r="P621" s="20"/>
      <c r="Q621" s="102"/>
      <c r="R621" s="31"/>
      <c r="S621" s="31"/>
      <c r="T621" s="31"/>
      <c r="U621" s="31"/>
      <c r="V621" s="31"/>
      <c r="W621" s="31"/>
      <c r="X621" s="31"/>
      <c r="Y621" s="31"/>
    </row>
    <row r="622" ht="28.5" customHeight="1">
      <c r="A622" s="31"/>
      <c r="B622" s="20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101"/>
      <c r="N622" s="20"/>
      <c r="O622" s="20"/>
      <c r="P622" s="20"/>
      <c r="Q622" s="102"/>
      <c r="R622" s="31"/>
      <c r="S622" s="31"/>
      <c r="T622" s="31"/>
      <c r="U622" s="31"/>
      <c r="V622" s="31"/>
      <c r="W622" s="31"/>
      <c r="X622" s="31"/>
      <c r="Y622" s="31"/>
    </row>
    <row r="623" ht="28.5" customHeight="1">
      <c r="A623" s="31"/>
      <c r="B623" s="20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101"/>
      <c r="N623" s="20"/>
      <c r="O623" s="20"/>
      <c r="P623" s="20"/>
      <c r="Q623" s="102"/>
      <c r="R623" s="31"/>
      <c r="S623" s="31"/>
      <c r="T623" s="31"/>
      <c r="U623" s="31"/>
      <c r="V623" s="31"/>
      <c r="W623" s="31"/>
      <c r="X623" s="31"/>
      <c r="Y623" s="31"/>
    </row>
    <row r="624" ht="28.5" customHeight="1">
      <c r="A624" s="31"/>
      <c r="B624" s="20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101"/>
      <c r="N624" s="20"/>
      <c r="O624" s="20"/>
      <c r="P624" s="20"/>
      <c r="Q624" s="102"/>
      <c r="R624" s="31"/>
      <c r="S624" s="31"/>
      <c r="T624" s="31"/>
      <c r="U624" s="31"/>
      <c r="V624" s="31"/>
      <c r="W624" s="31"/>
      <c r="X624" s="31"/>
      <c r="Y624" s="31"/>
    </row>
    <row r="625" ht="28.5" customHeight="1">
      <c r="A625" s="31"/>
      <c r="B625" s="20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101"/>
      <c r="N625" s="20"/>
      <c r="O625" s="20"/>
      <c r="P625" s="20"/>
      <c r="Q625" s="102"/>
      <c r="R625" s="31"/>
      <c r="S625" s="31"/>
      <c r="T625" s="31"/>
      <c r="U625" s="31"/>
      <c r="V625" s="31"/>
      <c r="W625" s="31"/>
      <c r="X625" s="31"/>
      <c r="Y625" s="31"/>
    </row>
    <row r="626" ht="28.5" customHeight="1">
      <c r="A626" s="31"/>
      <c r="B626" s="20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101"/>
      <c r="N626" s="20"/>
      <c r="O626" s="20"/>
      <c r="P626" s="20"/>
      <c r="Q626" s="102"/>
      <c r="R626" s="31"/>
      <c r="S626" s="31"/>
      <c r="T626" s="31"/>
      <c r="U626" s="31"/>
      <c r="V626" s="31"/>
      <c r="W626" s="31"/>
      <c r="X626" s="31"/>
      <c r="Y626" s="31"/>
    </row>
    <row r="627" ht="28.5" customHeight="1">
      <c r="A627" s="31"/>
      <c r="B627" s="20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101"/>
      <c r="N627" s="20"/>
      <c r="O627" s="20"/>
      <c r="P627" s="20"/>
      <c r="Q627" s="102"/>
      <c r="R627" s="31"/>
      <c r="S627" s="31"/>
      <c r="T627" s="31"/>
      <c r="U627" s="31"/>
      <c r="V627" s="31"/>
      <c r="W627" s="31"/>
      <c r="X627" s="31"/>
      <c r="Y627" s="31"/>
    </row>
    <row r="628" ht="28.5" customHeight="1">
      <c r="A628" s="31"/>
      <c r="B628" s="20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101"/>
      <c r="N628" s="20"/>
      <c r="O628" s="20"/>
      <c r="P628" s="20"/>
      <c r="Q628" s="102"/>
      <c r="R628" s="31"/>
      <c r="S628" s="31"/>
      <c r="T628" s="31"/>
      <c r="U628" s="31"/>
      <c r="V628" s="31"/>
      <c r="W628" s="31"/>
      <c r="X628" s="31"/>
      <c r="Y628" s="31"/>
    </row>
    <row r="629" ht="28.5" customHeight="1">
      <c r="A629" s="31"/>
      <c r="B629" s="20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101"/>
      <c r="N629" s="20"/>
      <c r="O629" s="20"/>
      <c r="P629" s="20"/>
      <c r="Q629" s="102"/>
      <c r="R629" s="31"/>
      <c r="S629" s="31"/>
      <c r="T629" s="31"/>
      <c r="U629" s="31"/>
      <c r="V629" s="31"/>
      <c r="W629" s="31"/>
      <c r="X629" s="31"/>
      <c r="Y629" s="31"/>
    </row>
    <row r="630" ht="28.5" customHeight="1">
      <c r="A630" s="31"/>
      <c r="B630" s="20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101"/>
      <c r="N630" s="20"/>
      <c r="O630" s="20"/>
      <c r="P630" s="20"/>
      <c r="Q630" s="102"/>
      <c r="R630" s="31"/>
      <c r="S630" s="31"/>
      <c r="T630" s="31"/>
      <c r="U630" s="31"/>
      <c r="V630" s="31"/>
      <c r="W630" s="31"/>
      <c r="X630" s="31"/>
      <c r="Y630" s="31"/>
    </row>
    <row r="631" ht="28.5" customHeight="1">
      <c r="A631" s="31"/>
      <c r="B631" s="20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101"/>
      <c r="N631" s="20"/>
      <c r="O631" s="20"/>
      <c r="P631" s="20"/>
      <c r="Q631" s="102"/>
      <c r="R631" s="31"/>
      <c r="S631" s="31"/>
      <c r="T631" s="31"/>
      <c r="U631" s="31"/>
      <c r="V631" s="31"/>
      <c r="W631" s="31"/>
      <c r="X631" s="31"/>
      <c r="Y631" s="31"/>
    </row>
    <row r="632" ht="28.5" customHeight="1">
      <c r="A632" s="31"/>
      <c r="B632" s="20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101"/>
      <c r="N632" s="20"/>
      <c r="O632" s="20"/>
      <c r="P632" s="20"/>
      <c r="Q632" s="102"/>
      <c r="R632" s="31"/>
      <c r="S632" s="31"/>
      <c r="T632" s="31"/>
      <c r="U632" s="31"/>
      <c r="V632" s="31"/>
      <c r="W632" s="31"/>
      <c r="X632" s="31"/>
      <c r="Y632" s="31"/>
    </row>
    <row r="633" ht="28.5" customHeight="1">
      <c r="A633" s="31"/>
      <c r="B633" s="20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101"/>
      <c r="N633" s="20"/>
      <c r="O633" s="20"/>
      <c r="P633" s="20"/>
      <c r="Q633" s="102"/>
      <c r="R633" s="31"/>
      <c r="S633" s="31"/>
      <c r="T633" s="31"/>
      <c r="U633" s="31"/>
      <c r="V633" s="31"/>
      <c r="W633" s="31"/>
      <c r="X633" s="31"/>
      <c r="Y633" s="31"/>
    </row>
    <row r="634" ht="28.5" customHeight="1">
      <c r="A634" s="31"/>
      <c r="B634" s="20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101"/>
      <c r="N634" s="20"/>
      <c r="O634" s="20"/>
      <c r="P634" s="20"/>
      <c r="Q634" s="102"/>
      <c r="R634" s="31"/>
      <c r="S634" s="31"/>
      <c r="T634" s="31"/>
      <c r="U634" s="31"/>
      <c r="V634" s="31"/>
      <c r="W634" s="31"/>
      <c r="X634" s="31"/>
      <c r="Y634" s="31"/>
    </row>
    <row r="635" ht="28.5" customHeight="1">
      <c r="A635" s="31"/>
      <c r="B635" s="20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101"/>
      <c r="N635" s="20"/>
      <c r="O635" s="20"/>
      <c r="P635" s="20"/>
      <c r="Q635" s="102"/>
      <c r="R635" s="31"/>
      <c r="S635" s="31"/>
      <c r="T635" s="31"/>
      <c r="U635" s="31"/>
      <c r="V635" s="31"/>
      <c r="W635" s="31"/>
      <c r="X635" s="31"/>
      <c r="Y635" s="31"/>
    </row>
    <row r="636" ht="28.5" customHeight="1">
      <c r="A636" s="31"/>
      <c r="B636" s="20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101"/>
      <c r="N636" s="20"/>
      <c r="O636" s="20"/>
      <c r="P636" s="20"/>
      <c r="Q636" s="102"/>
      <c r="R636" s="31"/>
      <c r="S636" s="31"/>
      <c r="T636" s="31"/>
      <c r="U636" s="31"/>
      <c r="V636" s="31"/>
      <c r="W636" s="31"/>
      <c r="X636" s="31"/>
      <c r="Y636" s="31"/>
    </row>
    <row r="637" ht="28.5" customHeight="1">
      <c r="A637" s="31"/>
      <c r="B637" s="20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101"/>
      <c r="N637" s="20"/>
      <c r="O637" s="20"/>
      <c r="P637" s="20"/>
      <c r="Q637" s="102"/>
      <c r="R637" s="31"/>
      <c r="S637" s="31"/>
      <c r="T637" s="31"/>
      <c r="U637" s="31"/>
      <c r="V637" s="31"/>
      <c r="W637" s="31"/>
      <c r="X637" s="31"/>
      <c r="Y637" s="31"/>
    </row>
    <row r="638" ht="28.5" customHeight="1">
      <c r="A638" s="31"/>
      <c r="B638" s="20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101"/>
      <c r="N638" s="20"/>
      <c r="O638" s="20"/>
      <c r="P638" s="20"/>
      <c r="Q638" s="102"/>
      <c r="R638" s="31"/>
      <c r="S638" s="31"/>
      <c r="T638" s="31"/>
      <c r="U638" s="31"/>
      <c r="V638" s="31"/>
      <c r="W638" s="31"/>
      <c r="X638" s="31"/>
      <c r="Y638" s="31"/>
    </row>
    <row r="639" ht="28.5" customHeight="1">
      <c r="A639" s="31"/>
      <c r="B639" s="20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101"/>
      <c r="N639" s="20"/>
      <c r="O639" s="20"/>
      <c r="P639" s="20"/>
      <c r="Q639" s="102"/>
      <c r="R639" s="31"/>
      <c r="S639" s="31"/>
      <c r="T639" s="31"/>
      <c r="U639" s="31"/>
      <c r="V639" s="31"/>
      <c r="W639" s="31"/>
      <c r="X639" s="31"/>
      <c r="Y639" s="31"/>
    </row>
    <row r="640" ht="28.5" customHeight="1">
      <c r="A640" s="31"/>
      <c r="B640" s="20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101"/>
      <c r="N640" s="20"/>
      <c r="O640" s="20"/>
      <c r="P640" s="20"/>
      <c r="Q640" s="102"/>
      <c r="R640" s="31"/>
      <c r="S640" s="31"/>
      <c r="T640" s="31"/>
      <c r="U640" s="31"/>
      <c r="V640" s="31"/>
      <c r="W640" s="31"/>
      <c r="X640" s="31"/>
      <c r="Y640" s="31"/>
    </row>
    <row r="641" ht="28.5" customHeight="1">
      <c r="A641" s="31"/>
      <c r="B641" s="20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101"/>
      <c r="N641" s="20"/>
      <c r="O641" s="20"/>
      <c r="P641" s="20"/>
      <c r="Q641" s="102"/>
      <c r="R641" s="31"/>
      <c r="S641" s="31"/>
      <c r="T641" s="31"/>
      <c r="U641" s="31"/>
      <c r="V641" s="31"/>
      <c r="W641" s="31"/>
      <c r="X641" s="31"/>
      <c r="Y641" s="31"/>
    </row>
    <row r="642" ht="28.5" customHeight="1">
      <c r="A642" s="31"/>
      <c r="B642" s="20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101"/>
      <c r="N642" s="20"/>
      <c r="O642" s="20"/>
      <c r="P642" s="20"/>
      <c r="Q642" s="102"/>
      <c r="R642" s="31"/>
      <c r="S642" s="31"/>
      <c r="T642" s="31"/>
      <c r="U642" s="31"/>
      <c r="V642" s="31"/>
      <c r="W642" s="31"/>
      <c r="X642" s="31"/>
      <c r="Y642" s="31"/>
    </row>
    <row r="643" ht="28.5" customHeight="1">
      <c r="A643" s="31"/>
      <c r="B643" s="20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101"/>
      <c r="N643" s="20"/>
      <c r="O643" s="20"/>
      <c r="P643" s="20"/>
      <c r="Q643" s="102"/>
      <c r="R643" s="31"/>
      <c r="S643" s="31"/>
      <c r="T643" s="31"/>
      <c r="U643" s="31"/>
      <c r="V643" s="31"/>
      <c r="W643" s="31"/>
      <c r="X643" s="31"/>
      <c r="Y643" s="31"/>
    </row>
    <row r="644" ht="28.5" customHeight="1">
      <c r="A644" s="31"/>
      <c r="B644" s="20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101"/>
      <c r="N644" s="20"/>
      <c r="O644" s="20"/>
      <c r="P644" s="20"/>
      <c r="Q644" s="102"/>
      <c r="R644" s="31"/>
      <c r="S644" s="31"/>
      <c r="T644" s="31"/>
      <c r="U644" s="31"/>
      <c r="V644" s="31"/>
      <c r="W644" s="31"/>
      <c r="X644" s="31"/>
      <c r="Y644" s="31"/>
    </row>
    <row r="645" ht="28.5" customHeight="1">
      <c r="A645" s="31"/>
      <c r="B645" s="20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101"/>
      <c r="N645" s="20"/>
      <c r="O645" s="20"/>
      <c r="P645" s="20"/>
      <c r="Q645" s="102"/>
      <c r="R645" s="31"/>
      <c r="S645" s="31"/>
      <c r="T645" s="31"/>
      <c r="U645" s="31"/>
      <c r="V645" s="31"/>
      <c r="W645" s="31"/>
      <c r="X645" s="31"/>
      <c r="Y645" s="31"/>
    </row>
    <row r="646" ht="28.5" customHeight="1">
      <c r="A646" s="31"/>
      <c r="B646" s="20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101"/>
      <c r="N646" s="20"/>
      <c r="O646" s="20"/>
      <c r="P646" s="20"/>
      <c r="Q646" s="102"/>
      <c r="R646" s="31"/>
      <c r="S646" s="31"/>
      <c r="T646" s="31"/>
      <c r="U646" s="31"/>
      <c r="V646" s="31"/>
      <c r="W646" s="31"/>
      <c r="X646" s="31"/>
      <c r="Y646" s="31"/>
    </row>
    <row r="647" ht="28.5" customHeight="1">
      <c r="A647" s="31"/>
      <c r="B647" s="20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101"/>
      <c r="N647" s="20"/>
      <c r="O647" s="20"/>
      <c r="P647" s="20"/>
      <c r="Q647" s="102"/>
      <c r="R647" s="31"/>
      <c r="S647" s="31"/>
      <c r="T647" s="31"/>
      <c r="U647" s="31"/>
      <c r="V647" s="31"/>
      <c r="W647" s="31"/>
      <c r="X647" s="31"/>
      <c r="Y647" s="31"/>
    </row>
    <row r="648" ht="28.5" customHeight="1">
      <c r="A648" s="31"/>
      <c r="B648" s="20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101"/>
      <c r="N648" s="20"/>
      <c r="O648" s="20"/>
      <c r="P648" s="20"/>
      <c r="Q648" s="102"/>
      <c r="R648" s="31"/>
      <c r="S648" s="31"/>
      <c r="T648" s="31"/>
      <c r="U648" s="31"/>
      <c r="V648" s="31"/>
      <c r="W648" s="31"/>
      <c r="X648" s="31"/>
      <c r="Y648" s="31"/>
    </row>
    <row r="649" ht="28.5" customHeight="1">
      <c r="A649" s="31"/>
      <c r="B649" s="20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101"/>
      <c r="N649" s="20"/>
      <c r="O649" s="20"/>
      <c r="P649" s="20"/>
      <c r="Q649" s="102"/>
      <c r="R649" s="31"/>
      <c r="S649" s="31"/>
      <c r="T649" s="31"/>
      <c r="U649" s="31"/>
      <c r="V649" s="31"/>
      <c r="W649" s="31"/>
      <c r="X649" s="31"/>
      <c r="Y649" s="31"/>
    </row>
    <row r="650" ht="28.5" customHeight="1">
      <c r="A650" s="31"/>
      <c r="B650" s="20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101"/>
      <c r="N650" s="20"/>
      <c r="O650" s="20"/>
      <c r="P650" s="20"/>
      <c r="Q650" s="102"/>
      <c r="R650" s="31"/>
      <c r="S650" s="31"/>
      <c r="T650" s="31"/>
      <c r="U650" s="31"/>
      <c r="V650" s="31"/>
      <c r="W650" s="31"/>
      <c r="X650" s="31"/>
      <c r="Y650" s="31"/>
    </row>
    <row r="651" ht="28.5" customHeight="1">
      <c r="A651" s="31"/>
      <c r="B651" s="20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101"/>
      <c r="N651" s="20"/>
      <c r="O651" s="20"/>
      <c r="P651" s="20"/>
      <c r="Q651" s="102"/>
      <c r="R651" s="31"/>
      <c r="S651" s="31"/>
      <c r="T651" s="31"/>
      <c r="U651" s="31"/>
      <c r="V651" s="31"/>
      <c r="W651" s="31"/>
      <c r="X651" s="31"/>
      <c r="Y651" s="31"/>
    </row>
    <row r="652" ht="28.5" customHeight="1">
      <c r="A652" s="31"/>
      <c r="B652" s="20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101"/>
      <c r="N652" s="20"/>
      <c r="O652" s="20"/>
      <c r="P652" s="20"/>
      <c r="Q652" s="102"/>
      <c r="R652" s="31"/>
      <c r="S652" s="31"/>
      <c r="T652" s="31"/>
      <c r="U652" s="31"/>
      <c r="V652" s="31"/>
      <c r="W652" s="31"/>
      <c r="X652" s="31"/>
      <c r="Y652" s="31"/>
    </row>
    <row r="653" ht="28.5" customHeight="1">
      <c r="A653" s="31"/>
      <c r="B653" s="20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101"/>
      <c r="N653" s="20"/>
      <c r="O653" s="20"/>
      <c r="P653" s="20"/>
      <c r="Q653" s="102"/>
      <c r="R653" s="31"/>
      <c r="S653" s="31"/>
      <c r="T653" s="31"/>
      <c r="U653" s="31"/>
      <c r="V653" s="31"/>
      <c r="W653" s="31"/>
      <c r="X653" s="31"/>
      <c r="Y653" s="31"/>
    </row>
    <row r="654" ht="28.5" customHeight="1">
      <c r="A654" s="31"/>
      <c r="B654" s="20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101"/>
      <c r="N654" s="20"/>
      <c r="O654" s="20"/>
      <c r="P654" s="20"/>
      <c r="Q654" s="102"/>
      <c r="R654" s="31"/>
      <c r="S654" s="31"/>
      <c r="T654" s="31"/>
      <c r="U654" s="31"/>
      <c r="V654" s="31"/>
      <c r="W654" s="31"/>
      <c r="X654" s="31"/>
      <c r="Y654" s="31"/>
    </row>
    <row r="655" ht="28.5" customHeight="1">
      <c r="A655" s="31"/>
      <c r="B655" s="20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101"/>
      <c r="N655" s="20"/>
      <c r="O655" s="20"/>
      <c r="P655" s="20"/>
      <c r="Q655" s="102"/>
      <c r="R655" s="31"/>
      <c r="S655" s="31"/>
      <c r="T655" s="31"/>
      <c r="U655" s="31"/>
      <c r="V655" s="31"/>
      <c r="W655" s="31"/>
      <c r="X655" s="31"/>
      <c r="Y655" s="31"/>
    </row>
    <row r="656" ht="28.5" customHeight="1">
      <c r="A656" s="31"/>
      <c r="B656" s="20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101"/>
      <c r="N656" s="20"/>
      <c r="O656" s="20"/>
      <c r="P656" s="20"/>
      <c r="Q656" s="102"/>
      <c r="R656" s="31"/>
      <c r="S656" s="31"/>
      <c r="T656" s="31"/>
      <c r="U656" s="31"/>
      <c r="V656" s="31"/>
      <c r="W656" s="31"/>
      <c r="X656" s="31"/>
      <c r="Y656" s="31"/>
    </row>
    <row r="657" ht="28.5" customHeight="1">
      <c r="A657" s="31"/>
      <c r="B657" s="20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101"/>
      <c r="N657" s="20"/>
      <c r="O657" s="20"/>
      <c r="P657" s="20"/>
      <c r="Q657" s="102"/>
      <c r="R657" s="31"/>
      <c r="S657" s="31"/>
      <c r="T657" s="31"/>
      <c r="U657" s="31"/>
      <c r="V657" s="31"/>
      <c r="W657" s="31"/>
      <c r="X657" s="31"/>
      <c r="Y657" s="31"/>
    </row>
    <row r="658" ht="28.5" customHeight="1">
      <c r="A658" s="31"/>
      <c r="B658" s="20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101"/>
      <c r="N658" s="20"/>
      <c r="O658" s="20"/>
      <c r="P658" s="20"/>
      <c r="Q658" s="102"/>
      <c r="R658" s="31"/>
      <c r="S658" s="31"/>
      <c r="T658" s="31"/>
      <c r="U658" s="31"/>
      <c r="V658" s="31"/>
      <c r="W658" s="31"/>
      <c r="X658" s="31"/>
      <c r="Y658" s="31"/>
    </row>
    <row r="659" ht="28.5" customHeight="1">
      <c r="A659" s="31"/>
      <c r="B659" s="20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101"/>
      <c r="N659" s="20"/>
      <c r="O659" s="20"/>
      <c r="P659" s="20"/>
      <c r="Q659" s="102"/>
      <c r="R659" s="31"/>
      <c r="S659" s="31"/>
      <c r="T659" s="31"/>
      <c r="U659" s="31"/>
      <c r="V659" s="31"/>
      <c r="W659" s="31"/>
      <c r="X659" s="31"/>
      <c r="Y659" s="31"/>
    </row>
    <row r="660" ht="28.5" customHeight="1">
      <c r="A660" s="31"/>
      <c r="B660" s="20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101"/>
      <c r="N660" s="20"/>
      <c r="O660" s="20"/>
      <c r="P660" s="20"/>
      <c r="Q660" s="102"/>
      <c r="R660" s="31"/>
      <c r="S660" s="31"/>
      <c r="T660" s="31"/>
      <c r="U660" s="31"/>
      <c r="V660" s="31"/>
      <c r="W660" s="31"/>
      <c r="X660" s="31"/>
      <c r="Y660" s="31"/>
    </row>
    <row r="661" ht="28.5" customHeight="1">
      <c r="A661" s="31"/>
      <c r="B661" s="20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101"/>
      <c r="N661" s="20"/>
      <c r="O661" s="20"/>
      <c r="P661" s="20"/>
      <c r="Q661" s="102"/>
      <c r="R661" s="31"/>
      <c r="S661" s="31"/>
      <c r="T661" s="31"/>
      <c r="U661" s="31"/>
      <c r="V661" s="31"/>
      <c r="W661" s="31"/>
      <c r="X661" s="31"/>
      <c r="Y661" s="31"/>
    </row>
    <row r="662" ht="28.5" customHeight="1">
      <c r="A662" s="31"/>
      <c r="B662" s="20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101"/>
      <c r="N662" s="20"/>
      <c r="O662" s="20"/>
      <c r="P662" s="20"/>
      <c r="Q662" s="102"/>
      <c r="R662" s="31"/>
      <c r="S662" s="31"/>
      <c r="T662" s="31"/>
      <c r="U662" s="31"/>
      <c r="V662" s="31"/>
      <c r="W662" s="31"/>
      <c r="X662" s="31"/>
      <c r="Y662" s="31"/>
    </row>
    <row r="663" ht="28.5" customHeight="1">
      <c r="A663" s="31"/>
      <c r="B663" s="20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101"/>
      <c r="N663" s="20"/>
      <c r="O663" s="20"/>
      <c r="P663" s="20"/>
      <c r="Q663" s="102"/>
      <c r="R663" s="31"/>
      <c r="S663" s="31"/>
      <c r="T663" s="31"/>
      <c r="U663" s="31"/>
      <c r="V663" s="31"/>
      <c r="W663" s="31"/>
      <c r="X663" s="31"/>
      <c r="Y663" s="31"/>
    </row>
    <row r="664" ht="28.5" customHeight="1">
      <c r="A664" s="31"/>
      <c r="B664" s="20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101"/>
      <c r="N664" s="20"/>
      <c r="O664" s="20"/>
      <c r="P664" s="20"/>
      <c r="Q664" s="102"/>
      <c r="R664" s="31"/>
      <c r="S664" s="31"/>
      <c r="T664" s="31"/>
      <c r="U664" s="31"/>
      <c r="V664" s="31"/>
      <c r="W664" s="31"/>
      <c r="X664" s="31"/>
      <c r="Y664" s="31"/>
    </row>
    <row r="665" ht="28.5" customHeight="1">
      <c r="A665" s="31"/>
      <c r="B665" s="20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101"/>
      <c r="N665" s="20"/>
      <c r="O665" s="20"/>
      <c r="P665" s="20"/>
      <c r="Q665" s="102"/>
      <c r="R665" s="31"/>
      <c r="S665" s="31"/>
      <c r="T665" s="31"/>
      <c r="U665" s="31"/>
      <c r="V665" s="31"/>
      <c r="W665" s="31"/>
      <c r="X665" s="31"/>
      <c r="Y665" s="31"/>
    </row>
    <row r="666" ht="28.5" customHeight="1">
      <c r="A666" s="31"/>
      <c r="B666" s="20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101"/>
      <c r="N666" s="20"/>
      <c r="O666" s="20"/>
      <c r="P666" s="20"/>
      <c r="Q666" s="102"/>
      <c r="R666" s="31"/>
      <c r="S666" s="31"/>
      <c r="T666" s="31"/>
      <c r="U666" s="31"/>
      <c r="V666" s="31"/>
      <c r="W666" s="31"/>
      <c r="X666" s="31"/>
      <c r="Y666" s="31"/>
    </row>
    <row r="667" ht="28.5" customHeight="1">
      <c r="A667" s="31"/>
      <c r="B667" s="20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101"/>
      <c r="N667" s="20"/>
      <c r="O667" s="20"/>
      <c r="P667" s="20"/>
      <c r="Q667" s="102"/>
      <c r="R667" s="31"/>
      <c r="S667" s="31"/>
      <c r="T667" s="31"/>
      <c r="U667" s="31"/>
      <c r="V667" s="31"/>
      <c r="W667" s="31"/>
      <c r="X667" s="31"/>
      <c r="Y667" s="31"/>
    </row>
    <row r="668" ht="28.5" customHeight="1">
      <c r="A668" s="31"/>
      <c r="B668" s="20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101"/>
      <c r="N668" s="20"/>
      <c r="O668" s="20"/>
      <c r="P668" s="20"/>
      <c r="Q668" s="102"/>
      <c r="R668" s="31"/>
      <c r="S668" s="31"/>
      <c r="T668" s="31"/>
      <c r="U668" s="31"/>
      <c r="V668" s="31"/>
      <c r="W668" s="31"/>
      <c r="X668" s="31"/>
      <c r="Y668" s="31"/>
    </row>
    <row r="669" ht="28.5" customHeight="1">
      <c r="A669" s="31"/>
      <c r="B669" s="20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101"/>
      <c r="N669" s="20"/>
      <c r="O669" s="20"/>
      <c r="P669" s="20"/>
      <c r="Q669" s="102"/>
      <c r="R669" s="31"/>
      <c r="S669" s="31"/>
      <c r="T669" s="31"/>
      <c r="U669" s="31"/>
      <c r="V669" s="31"/>
      <c r="W669" s="31"/>
      <c r="X669" s="31"/>
      <c r="Y669" s="31"/>
    </row>
    <row r="670" ht="28.5" customHeight="1">
      <c r="A670" s="31"/>
      <c r="B670" s="20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101"/>
      <c r="N670" s="20"/>
      <c r="O670" s="20"/>
      <c r="P670" s="20"/>
      <c r="Q670" s="102"/>
      <c r="R670" s="31"/>
      <c r="S670" s="31"/>
      <c r="T670" s="31"/>
      <c r="U670" s="31"/>
      <c r="V670" s="31"/>
      <c r="W670" s="31"/>
      <c r="X670" s="31"/>
      <c r="Y670" s="31"/>
    </row>
    <row r="671" ht="28.5" customHeight="1">
      <c r="A671" s="31"/>
      <c r="B671" s="20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101"/>
      <c r="N671" s="20"/>
      <c r="O671" s="20"/>
      <c r="P671" s="20"/>
      <c r="Q671" s="102"/>
      <c r="R671" s="31"/>
      <c r="S671" s="31"/>
      <c r="T671" s="31"/>
      <c r="U671" s="31"/>
      <c r="V671" s="31"/>
      <c r="W671" s="31"/>
      <c r="X671" s="31"/>
      <c r="Y671" s="31"/>
    </row>
    <row r="672" ht="28.5" customHeight="1">
      <c r="A672" s="31"/>
      <c r="B672" s="20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101"/>
      <c r="N672" s="20"/>
      <c r="O672" s="20"/>
      <c r="P672" s="20"/>
      <c r="Q672" s="102"/>
      <c r="R672" s="31"/>
      <c r="S672" s="31"/>
      <c r="T672" s="31"/>
      <c r="U672" s="31"/>
      <c r="V672" s="31"/>
      <c r="W672" s="31"/>
      <c r="X672" s="31"/>
      <c r="Y672" s="31"/>
    </row>
    <row r="673" ht="28.5" customHeight="1">
      <c r="A673" s="31"/>
      <c r="B673" s="20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101"/>
      <c r="N673" s="20"/>
      <c r="O673" s="20"/>
      <c r="P673" s="20"/>
      <c r="Q673" s="102"/>
      <c r="R673" s="31"/>
      <c r="S673" s="31"/>
      <c r="T673" s="31"/>
      <c r="U673" s="31"/>
      <c r="V673" s="31"/>
      <c r="W673" s="31"/>
      <c r="X673" s="31"/>
      <c r="Y673" s="31"/>
    </row>
    <row r="674" ht="28.5" customHeight="1">
      <c r="A674" s="31"/>
      <c r="B674" s="20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101"/>
      <c r="N674" s="20"/>
      <c r="O674" s="20"/>
      <c r="P674" s="20"/>
      <c r="Q674" s="102"/>
      <c r="R674" s="31"/>
      <c r="S674" s="31"/>
      <c r="T674" s="31"/>
      <c r="U674" s="31"/>
      <c r="V674" s="31"/>
      <c r="W674" s="31"/>
      <c r="X674" s="31"/>
      <c r="Y674" s="31"/>
    </row>
    <row r="675" ht="28.5" customHeight="1">
      <c r="A675" s="31"/>
      <c r="B675" s="20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101"/>
      <c r="N675" s="20"/>
      <c r="O675" s="20"/>
      <c r="P675" s="20"/>
      <c r="Q675" s="102"/>
      <c r="R675" s="31"/>
      <c r="S675" s="31"/>
      <c r="T675" s="31"/>
      <c r="U675" s="31"/>
      <c r="V675" s="31"/>
      <c r="W675" s="31"/>
      <c r="X675" s="31"/>
      <c r="Y675" s="31"/>
    </row>
    <row r="676" ht="28.5" customHeight="1">
      <c r="A676" s="31"/>
      <c r="B676" s="20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101"/>
      <c r="N676" s="20"/>
      <c r="O676" s="20"/>
      <c r="P676" s="20"/>
      <c r="Q676" s="102"/>
      <c r="R676" s="31"/>
      <c r="S676" s="31"/>
      <c r="T676" s="31"/>
      <c r="U676" s="31"/>
      <c r="V676" s="31"/>
      <c r="W676" s="31"/>
      <c r="X676" s="31"/>
      <c r="Y676" s="31"/>
    </row>
    <row r="677" ht="28.5" customHeight="1">
      <c r="A677" s="31"/>
      <c r="B677" s="20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101"/>
      <c r="N677" s="20"/>
      <c r="O677" s="20"/>
      <c r="P677" s="20"/>
      <c r="Q677" s="102"/>
      <c r="R677" s="31"/>
      <c r="S677" s="31"/>
      <c r="T677" s="31"/>
      <c r="U677" s="31"/>
      <c r="V677" s="31"/>
      <c r="W677" s="31"/>
      <c r="X677" s="31"/>
      <c r="Y677" s="31"/>
    </row>
    <row r="678" ht="28.5" customHeight="1">
      <c r="A678" s="31"/>
      <c r="B678" s="20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101"/>
      <c r="N678" s="20"/>
      <c r="O678" s="20"/>
      <c r="P678" s="20"/>
      <c r="Q678" s="102"/>
      <c r="R678" s="31"/>
      <c r="S678" s="31"/>
      <c r="T678" s="31"/>
      <c r="U678" s="31"/>
      <c r="V678" s="31"/>
      <c r="W678" s="31"/>
      <c r="X678" s="31"/>
      <c r="Y678" s="31"/>
    </row>
    <row r="679" ht="28.5" customHeight="1">
      <c r="A679" s="31"/>
      <c r="B679" s="20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101"/>
      <c r="N679" s="20"/>
      <c r="O679" s="20"/>
      <c r="P679" s="20"/>
      <c r="Q679" s="102"/>
      <c r="R679" s="31"/>
      <c r="S679" s="31"/>
      <c r="T679" s="31"/>
      <c r="U679" s="31"/>
      <c r="V679" s="31"/>
      <c r="W679" s="31"/>
      <c r="X679" s="31"/>
      <c r="Y679" s="31"/>
    </row>
    <row r="680" ht="28.5" customHeight="1">
      <c r="A680" s="31"/>
      <c r="B680" s="20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101"/>
      <c r="N680" s="20"/>
      <c r="O680" s="20"/>
      <c r="P680" s="20"/>
      <c r="Q680" s="102"/>
      <c r="R680" s="31"/>
      <c r="S680" s="31"/>
      <c r="T680" s="31"/>
      <c r="U680" s="31"/>
      <c r="V680" s="31"/>
      <c r="W680" s="31"/>
      <c r="X680" s="31"/>
      <c r="Y680" s="31"/>
    </row>
    <row r="681" ht="28.5" customHeight="1">
      <c r="A681" s="31"/>
      <c r="B681" s="20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101"/>
      <c r="N681" s="20"/>
      <c r="O681" s="20"/>
      <c r="P681" s="20"/>
      <c r="Q681" s="102"/>
      <c r="R681" s="31"/>
      <c r="S681" s="31"/>
      <c r="T681" s="31"/>
      <c r="U681" s="31"/>
      <c r="V681" s="31"/>
      <c r="W681" s="31"/>
      <c r="X681" s="31"/>
      <c r="Y681" s="31"/>
    </row>
    <row r="682" ht="28.5" customHeight="1">
      <c r="A682" s="31"/>
      <c r="B682" s="20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101"/>
      <c r="N682" s="20"/>
      <c r="O682" s="20"/>
      <c r="P682" s="20"/>
      <c r="Q682" s="102"/>
      <c r="R682" s="31"/>
      <c r="S682" s="31"/>
      <c r="T682" s="31"/>
      <c r="U682" s="31"/>
      <c r="V682" s="31"/>
      <c r="W682" s="31"/>
      <c r="X682" s="31"/>
      <c r="Y682" s="31"/>
    </row>
    <row r="683" ht="28.5" customHeight="1">
      <c r="A683" s="31"/>
      <c r="B683" s="20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101"/>
      <c r="N683" s="20"/>
      <c r="O683" s="20"/>
      <c r="P683" s="20"/>
      <c r="Q683" s="102"/>
      <c r="R683" s="31"/>
      <c r="S683" s="31"/>
      <c r="T683" s="31"/>
      <c r="U683" s="31"/>
      <c r="V683" s="31"/>
      <c r="W683" s="31"/>
      <c r="X683" s="31"/>
      <c r="Y683" s="31"/>
    </row>
    <row r="684" ht="28.5" customHeight="1">
      <c r="A684" s="31"/>
      <c r="B684" s="20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101"/>
      <c r="N684" s="20"/>
      <c r="O684" s="20"/>
      <c r="P684" s="20"/>
      <c r="Q684" s="102"/>
      <c r="R684" s="31"/>
      <c r="S684" s="31"/>
      <c r="T684" s="31"/>
      <c r="U684" s="31"/>
      <c r="V684" s="31"/>
      <c r="W684" s="31"/>
      <c r="X684" s="31"/>
      <c r="Y684" s="31"/>
    </row>
    <row r="685" ht="28.5" customHeight="1">
      <c r="A685" s="31"/>
      <c r="B685" s="20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101"/>
      <c r="N685" s="20"/>
      <c r="O685" s="20"/>
      <c r="P685" s="20"/>
      <c r="Q685" s="102"/>
      <c r="R685" s="31"/>
      <c r="S685" s="31"/>
      <c r="T685" s="31"/>
      <c r="U685" s="31"/>
      <c r="V685" s="31"/>
      <c r="W685" s="31"/>
      <c r="X685" s="31"/>
      <c r="Y685" s="31"/>
    </row>
    <row r="686" ht="28.5" customHeight="1">
      <c r="A686" s="31"/>
      <c r="B686" s="20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101"/>
      <c r="N686" s="20"/>
      <c r="O686" s="20"/>
      <c r="P686" s="20"/>
      <c r="Q686" s="102"/>
      <c r="R686" s="31"/>
      <c r="S686" s="31"/>
      <c r="T686" s="31"/>
      <c r="U686" s="31"/>
      <c r="V686" s="31"/>
      <c r="W686" s="31"/>
      <c r="X686" s="31"/>
      <c r="Y686" s="31"/>
    </row>
    <row r="687" ht="28.5" customHeight="1">
      <c r="A687" s="31"/>
      <c r="B687" s="20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101"/>
      <c r="N687" s="20"/>
      <c r="O687" s="20"/>
      <c r="P687" s="20"/>
      <c r="Q687" s="102"/>
      <c r="R687" s="31"/>
      <c r="S687" s="31"/>
      <c r="T687" s="31"/>
      <c r="U687" s="31"/>
      <c r="V687" s="31"/>
      <c r="W687" s="31"/>
      <c r="X687" s="31"/>
      <c r="Y687" s="31"/>
    </row>
    <row r="688" ht="28.5" customHeight="1">
      <c r="A688" s="31"/>
      <c r="B688" s="20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101"/>
      <c r="N688" s="20"/>
      <c r="O688" s="20"/>
      <c r="P688" s="20"/>
      <c r="Q688" s="102"/>
      <c r="R688" s="31"/>
      <c r="S688" s="31"/>
      <c r="T688" s="31"/>
      <c r="U688" s="31"/>
      <c r="V688" s="31"/>
      <c r="W688" s="31"/>
      <c r="X688" s="31"/>
      <c r="Y688" s="31"/>
    </row>
    <row r="689" ht="28.5" customHeight="1">
      <c r="A689" s="31"/>
      <c r="B689" s="20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101"/>
      <c r="N689" s="20"/>
      <c r="O689" s="20"/>
      <c r="P689" s="20"/>
      <c r="Q689" s="102"/>
      <c r="R689" s="31"/>
      <c r="S689" s="31"/>
      <c r="T689" s="31"/>
      <c r="U689" s="31"/>
      <c r="V689" s="31"/>
      <c r="W689" s="31"/>
      <c r="X689" s="31"/>
      <c r="Y689" s="31"/>
    </row>
    <row r="690" ht="28.5" customHeight="1">
      <c r="A690" s="31"/>
      <c r="B690" s="20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101"/>
      <c r="N690" s="20"/>
      <c r="O690" s="20"/>
      <c r="P690" s="20"/>
      <c r="Q690" s="102"/>
      <c r="R690" s="31"/>
      <c r="S690" s="31"/>
      <c r="T690" s="31"/>
      <c r="U690" s="31"/>
      <c r="V690" s="31"/>
      <c r="W690" s="31"/>
      <c r="X690" s="31"/>
      <c r="Y690" s="31"/>
    </row>
    <row r="691" ht="28.5" customHeight="1">
      <c r="A691" s="31"/>
      <c r="B691" s="20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101"/>
      <c r="N691" s="20"/>
      <c r="O691" s="20"/>
      <c r="P691" s="20"/>
      <c r="Q691" s="102"/>
      <c r="R691" s="31"/>
      <c r="S691" s="31"/>
      <c r="T691" s="31"/>
      <c r="U691" s="31"/>
      <c r="V691" s="31"/>
      <c r="W691" s="31"/>
      <c r="X691" s="31"/>
      <c r="Y691" s="31"/>
    </row>
    <row r="692" ht="28.5" customHeight="1">
      <c r="A692" s="31"/>
      <c r="B692" s="20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101"/>
      <c r="N692" s="20"/>
      <c r="O692" s="20"/>
      <c r="P692" s="20"/>
      <c r="Q692" s="102"/>
      <c r="R692" s="31"/>
      <c r="S692" s="31"/>
      <c r="T692" s="31"/>
      <c r="U692" s="31"/>
      <c r="V692" s="31"/>
      <c r="W692" s="31"/>
      <c r="X692" s="31"/>
      <c r="Y692" s="31"/>
    </row>
    <row r="693" ht="28.5" customHeight="1">
      <c r="A693" s="31"/>
      <c r="B693" s="20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101"/>
      <c r="N693" s="20"/>
      <c r="O693" s="20"/>
      <c r="P693" s="20"/>
      <c r="Q693" s="102"/>
      <c r="R693" s="31"/>
      <c r="S693" s="31"/>
      <c r="T693" s="31"/>
      <c r="U693" s="31"/>
      <c r="V693" s="31"/>
      <c r="W693" s="31"/>
      <c r="X693" s="31"/>
      <c r="Y693" s="31"/>
    </row>
    <row r="694" ht="28.5" customHeight="1">
      <c r="A694" s="31"/>
      <c r="B694" s="20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101"/>
      <c r="N694" s="20"/>
      <c r="O694" s="20"/>
      <c r="P694" s="20"/>
      <c r="Q694" s="102"/>
      <c r="R694" s="31"/>
      <c r="S694" s="31"/>
      <c r="T694" s="31"/>
      <c r="U694" s="31"/>
      <c r="V694" s="31"/>
      <c r="W694" s="31"/>
      <c r="X694" s="31"/>
      <c r="Y694" s="31"/>
    </row>
    <row r="695" ht="28.5" customHeight="1">
      <c r="A695" s="31"/>
      <c r="B695" s="20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101"/>
      <c r="N695" s="20"/>
      <c r="O695" s="20"/>
      <c r="P695" s="20"/>
      <c r="Q695" s="102"/>
      <c r="R695" s="31"/>
      <c r="S695" s="31"/>
      <c r="T695" s="31"/>
      <c r="U695" s="31"/>
      <c r="V695" s="31"/>
      <c r="W695" s="31"/>
      <c r="X695" s="31"/>
      <c r="Y695" s="31"/>
    </row>
    <row r="696" ht="28.5" customHeight="1">
      <c r="A696" s="31"/>
      <c r="B696" s="20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101"/>
      <c r="N696" s="20"/>
      <c r="O696" s="20"/>
      <c r="P696" s="20"/>
      <c r="Q696" s="102"/>
      <c r="R696" s="31"/>
      <c r="S696" s="31"/>
      <c r="T696" s="31"/>
      <c r="U696" s="31"/>
      <c r="V696" s="31"/>
      <c r="W696" s="31"/>
      <c r="X696" s="31"/>
      <c r="Y696" s="31"/>
    </row>
    <row r="697" ht="28.5" customHeight="1">
      <c r="A697" s="31"/>
      <c r="B697" s="20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101"/>
      <c r="N697" s="20"/>
      <c r="O697" s="20"/>
      <c r="P697" s="20"/>
      <c r="Q697" s="102"/>
      <c r="R697" s="31"/>
      <c r="S697" s="31"/>
      <c r="T697" s="31"/>
      <c r="U697" s="31"/>
      <c r="V697" s="31"/>
      <c r="W697" s="31"/>
      <c r="X697" s="31"/>
      <c r="Y697" s="31"/>
    </row>
    <row r="698" ht="28.5" customHeight="1">
      <c r="A698" s="31"/>
      <c r="B698" s="20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101"/>
      <c r="N698" s="20"/>
      <c r="O698" s="20"/>
      <c r="P698" s="20"/>
      <c r="Q698" s="102"/>
      <c r="R698" s="31"/>
      <c r="S698" s="31"/>
      <c r="T698" s="31"/>
      <c r="U698" s="31"/>
      <c r="V698" s="31"/>
      <c r="W698" s="31"/>
      <c r="X698" s="31"/>
      <c r="Y698" s="31"/>
    </row>
    <row r="699" ht="28.5" customHeight="1">
      <c r="A699" s="31"/>
      <c r="B699" s="20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101"/>
      <c r="N699" s="20"/>
      <c r="O699" s="20"/>
      <c r="P699" s="20"/>
      <c r="Q699" s="102"/>
      <c r="R699" s="31"/>
      <c r="S699" s="31"/>
      <c r="T699" s="31"/>
      <c r="U699" s="31"/>
      <c r="V699" s="31"/>
      <c r="W699" s="31"/>
      <c r="X699" s="31"/>
      <c r="Y699" s="31"/>
    </row>
    <row r="700" ht="28.5" customHeight="1">
      <c r="A700" s="31"/>
      <c r="B700" s="20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101"/>
      <c r="N700" s="20"/>
      <c r="O700" s="20"/>
      <c r="P700" s="20"/>
      <c r="Q700" s="102"/>
      <c r="R700" s="31"/>
      <c r="S700" s="31"/>
      <c r="T700" s="31"/>
      <c r="U700" s="31"/>
      <c r="V700" s="31"/>
      <c r="W700" s="31"/>
      <c r="X700" s="31"/>
      <c r="Y700" s="31"/>
    </row>
    <row r="701" ht="28.5" customHeight="1">
      <c r="A701" s="31"/>
      <c r="B701" s="20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101"/>
      <c r="N701" s="20"/>
      <c r="O701" s="20"/>
      <c r="P701" s="20"/>
      <c r="Q701" s="102"/>
      <c r="R701" s="31"/>
      <c r="S701" s="31"/>
      <c r="T701" s="31"/>
      <c r="U701" s="31"/>
      <c r="V701" s="31"/>
      <c r="W701" s="31"/>
      <c r="X701" s="31"/>
      <c r="Y701" s="31"/>
    </row>
    <row r="702" ht="28.5" customHeight="1">
      <c r="A702" s="31"/>
      <c r="B702" s="20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101"/>
      <c r="N702" s="20"/>
      <c r="O702" s="20"/>
      <c r="P702" s="20"/>
      <c r="Q702" s="102"/>
      <c r="R702" s="31"/>
      <c r="S702" s="31"/>
      <c r="T702" s="31"/>
      <c r="U702" s="31"/>
      <c r="V702" s="31"/>
      <c r="W702" s="31"/>
      <c r="X702" s="31"/>
      <c r="Y702" s="31"/>
    </row>
    <row r="703" ht="28.5" customHeight="1">
      <c r="A703" s="31"/>
      <c r="B703" s="20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101"/>
      <c r="N703" s="20"/>
      <c r="O703" s="20"/>
      <c r="P703" s="20"/>
      <c r="Q703" s="102"/>
      <c r="R703" s="31"/>
      <c r="S703" s="31"/>
      <c r="T703" s="31"/>
      <c r="U703" s="31"/>
      <c r="V703" s="31"/>
      <c r="W703" s="31"/>
      <c r="X703" s="31"/>
      <c r="Y703" s="31"/>
    </row>
    <row r="704" ht="28.5" customHeight="1">
      <c r="A704" s="31"/>
      <c r="B704" s="20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101"/>
      <c r="N704" s="20"/>
      <c r="O704" s="20"/>
      <c r="P704" s="20"/>
      <c r="Q704" s="102"/>
      <c r="R704" s="31"/>
      <c r="S704" s="31"/>
      <c r="T704" s="31"/>
      <c r="U704" s="31"/>
      <c r="V704" s="31"/>
      <c r="W704" s="31"/>
      <c r="X704" s="31"/>
      <c r="Y704" s="31"/>
    </row>
    <row r="705" ht="28.5" customHeight="1">
      <c r="A705" s="31"/>
      <c r="B705" s="20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101"/>
      <c r="N705" s="20"/>
      <c r="O705" s="20"/>
      <c r="P705" s="20"/>
      <c r="Q705" s="102"/>
      <c r="R705" s="31"/>
      <c r="S705" s="31"/>
      <c r="T705" s="31"/>
      <c r="U705" s="31"/>
      <c r="V705" s="31"/>
      <c r="W705" s="31"/>
      <c r="X705" s="31"/>
      <c r="Y705" s="31"/>
    </row>
    <row r="706" ht="28.5" customHeight="1">
      <c r="A706" s="31"/>
      <c r="B706" s="20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101"/>
      <c r="N706" s="20"/>
      <c r="O706" s="20"/>
      <c r="P706" s="20"/>
      <c r="Q706" s="102"/>
      <c r="R706" s="31"/>
      <c r="S706" s="31"/>
      <c r="T706" s="31"/>
      <c r="U706" s="31"/>
      <c r="V706" s="31"/>
      <c r="W706" s="31"/>
      <c r="X706" s="31"/>
      <c r="Y706" s="31"/>
    </row>
    <row r="707" ht="28.5" customHeight="1">
      <c r="A707" s="31"/>
      <c r="B707" s="20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101"/>
      <c r="N707" s="20"/>
      <c r="O707" s="20"/>
      <c r="P707" s="20"/>
      <c r="Q707" s="102"/>
      <c r="R707" s="31"/>
      <c r="S707" s="31"/>
      <c r="T707" s="31"/>
      <c r="U707" s="31"/>
      <c r="V707" s="31"/>
      <c r="W707" s="31"/>
      <c r="X707" s="31"/>
      <c r="Y707" s="31"/>
    </row>
    <row r="708" ht="28.5" customHeight="1">
      <c r="A708" s="31"/>
      <c r="B708" s="20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101"/>
      <c r="N708" s="20"/>
      <c r="O708" s="20"/>
      <c r="P708" s="20"/>
      <c r="Q708" s="102"/>
      <c r="R708" s="31"/>
      <c r="S708" s="31"/>
      <c r="T708" s="31"/>
      <c r="U708" s="31"/>
      <c r="V708" s="31"/>
      <c r="W708" s="31"/>
      <c r="X708" s="31"/>
      <c r="Y708" s="31"/>
    </row>
    <row r="709" ht="28.5" customHeight="1">
      <c r="A709" s="31"/>
      <c r="B709" s="20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101"/>
      <c r="N709" s="20"/>
      <c r="O709" s="20"/>
      <c r="P709" s="20"/>
      <c r="Q709" s="102"/>
      <c r="R709" s="31"/>
      <c r="S709" s="31"/>
      <c r="T709" s="31"/>
      <c r="U709" s="31"/>
      <c r="V709" s="31"/>
      <c r="W709" s="31"/>
      <c r="X709" s="31"/>
      <c r="Y709" s="31"/>
    </row>
    <row r="710" ht="28.5" customHeight="1">
      <c r="A710" s="31"/>
      <c r="B710" s="20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101"/>
      <c r="N710" s="20"/>
      <c r="O710" s="20"/>
      <c r="P710" s="20"/>
      <c r="Q710" s="102"/>
      <c r="R710" s="31"/>
      <c r="S710" s="31"/>
      <c r="T710" s="31"/>
      <c r="U710" s="31"/>
      <c r="V710" s="31"/>
      <c r="W710" s="31"/>
      <c r="X710" s="31"/>
      <c r="Y710" s="31"/>
    </row>
    <row r="711" ht="28.5" customHeight="1">
      <c r="A711" s="31"/>
      <c r="B711" s="20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101"/>
      <c r="N711" s="20"/>
      <c r="O711" s="20"/>
      <c r="P711" s="20"/>
      <c r="Q711" s="102"/>
      <c r="R711" s="31"/>
      <c r="S711" s="31"/>
      <c r="T711" s="31"/>
      <c r="U711" s="31"/>
      <c r="V711" s="31"/>
      <c r="W711" s="31"/>
      <c r="X711" s="31"/>
      <c r="Y711" s="31"/>
    </row>
    <row r="712" ht="28.5" customHeight="1">
      <c r="A712" s="31"/>
      <c r="B712" s="20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101"/>
      <c r="N712" s="20"/>
      <c r="O712" s="20"/>
      <c r="P712" s="20"/>
      <c r="Q712" s="102"/>
      <c r="R712" s="31"/>
      <c r="S712" s="31"/>
      <c r="T712" s="31"/>
      <c r="U712" s="31"/>
      <c r="V712" s="31"/>
      <c r="W712" s="31"/>
      <c r="X712" s="31"/>
      <c r="Y712" s="31"/>
    </row>
    <row r="713" ht="28.5" customHeight="1">
      <c r="A713" s="31"/>
      <c r="B713" s="20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101"/>
      <c r="N713" s="20"/>
      <c r="O713" s="20"/>
      <c r="P713" s="20"/>
      <c r="Q713" s="102"/>
      <c r="R713" s="31"/>
      <c r="S713" s="31"/>
      <c r="T713" s="31"/>
      <c r="U713" s="31"/>
      <c r="V713" s="31"/>
      <c r="W713" s="31"/>
      <c r="X713" s="31"/>
      <c r="Y713" s="31"/>
    </row>
    <row r="714" ht="28.5" customHeight="1">
      <c r="A714" s="31"/>
      <c r="B714" s="20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101"/>
      <c r="N714" s="20"/>
      <c r="O714" s="20"/>
      <c r="P714" s="20"/>
      <c r="Q714" s="102"/>
      <c r="R714" s="31"/>
      <c r="S714" s="31"/>
      <c r="T714" s="31"/>
      <c r="U714" s="31"/>
      <c r="V714" s="31"/>
      <c r="W714" s="31"/>
      <c r="X714" s="31"/>
      <c r="Y714" s="31"/>
    </row>
    <row r="715" ht="28.5" customHeight="1">
      <c r="A715" s="31"/>
      <c r="B715" s="20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101"/>
      <c r="N715" s="20"/>
      <c r="O715" s="20"/>
      <c r="P715" s="20"/>
      <c r="Q715" s="102"/>
      <c r="R715" s="31"/>
      <c r="S715" s="31"/>
      <c r="T715" s="31"/>
      <c r="U715" s="31"/>
      <c r="V715" s="31"/>
      <c r="W715" s="31"/>
      <c r="X715" s="31"/>
      <c r="Y715" s="31"/>
    </row>
    <row r="716" ht="28.5" customHeight="1">
      <c r="A716" s="31"/>
      <c r="B716" s="20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101"/>
      <c r="N716" s="20"/>
      <c r="O716" s="20"/>
      <c r="P716" s="20"/>
      <c r="Q716" s="102"/>
      <c r="R716" s="31"/>
      <c r="S716" s="31"/>
      <c r="T716" s="31"/>
      <c r="U716" s="31"/>
      <c r="V716" s="31"/>
      <c r="W716" s="31"/>
      <c r="X716" s="31"/>
      <c r="Y716" s="31"/>
    </row>
    <row r="717" ht="28.5" customHeight="1">
      <c r="A717" s="31"/>
      <c r="B717" s="20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101"/>
      <c r="N717" s="20"/>
      <c r="O717" s="20"/>
      <c r="P717" s="20"/>
      <c r="Q717" s="102"/>
      <c r="R717" s="31"/>
      <c r="S717" s="31"/>
      <c r="T717" s="31"/>
      <c r="U717" s="31"/>
      <c r="V717" s="31"/>
      <c r="W717" s="31"/>
      <c r="X717" s="31"/>
      <c r="Y717" s="31"/>
    </row>
    <row r="718" ht="28.5" customHeight="1">
      <c r="A718" s="31"/>
      <c r="B718" s="20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101"/>
      <c r="N718" s="20"/>
      <c r="O718" s="20"/>
      <c r="P718" s="20"/>
      <c r="Q718" s="102"/>
      <c r="R718" s="31"/>
      <c r="S718" s="31"/>
      <c r="T718" s="31"/>
      <c r="U718" s="31"/>
      <c r="V718" s="31"/>
      <c r="W718" s="31"/>
      <c r="X718" s="31"/>
      <c r="Y718" s="31"/>
    </row>
    <row r="719" ht="28.5" customHeight="1">
      <c r="A719" s="31"/>
      <c r="B719" s="20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101"/>
      <c r="N719" s="20"/>
      <c r="O719" s="20"/>
      <c r="P719" s="20"/>
      <c r="Q719" s="102"/>
      <c r="R719" s="31"/>
      <c r="S719" s="31"/>
      <c r="T719" s="31"/>
      <c r="U719" s="31"/>
      <c r="V719" s="31"/>
      <c r="W719" s="31"/>
      <c r="X719" s="31"/>
      <c r="Y719" s="31"/>
    </row>
    <row r="720" ht="28.5" customHeight="1">
      <c r="A720" s="31"/>
      <c r="B720" s="20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101"/>
      <c r="N720" s="20"/>
      <c r="O720" s="20"/>
      <c r="P720" s="20"/>
      <c r="Q720" s="102"/>
      <c r="R720" s="31"/>
      <c r="S720" s="31"/>
      <c r="T720" s="31"/>
      <c r="U720" s="31"/>
      <c r="V720" s="31"/>
      <c r="W720" s="31"/>
      <c r="X720" s="31"/>
      <c r="Y720" s="31"/>
    </row>
    <row r="721" ht="28.5" customHeight="1">
      <c r="A721" s="31"/>
      <c r="B721" s="20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101"/>
      <c r="N721" s="20"/>
      <c r="O721" s="20"/>
      <c r="P721" s="20"/>
      <c r="Q721" s="102"/>
      <c r="R721" s="31"/>
      <c r="S721" s="31"/>
      <c r="T721" s="31"/>
      <c r="U721" s="31"/>
      <c r="V721" s="31"/>
      <c r="W721" s="31"/>
      <c r="X721" s="31"/>
      <c r="Y721" s="31"/>
    </row>
    <row r="722" ht="28.5" customHeight="1">
      <c r="A722" s="31"/>
      <c r="B722" s="20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101"/>
      <c r="N722" s="20"/>
      <c r="O722" s="20"/>
      <c r="P722" s="20"/>
      <c r="Q722" s="102"/>
      <c r="R722" s="31"/>
      <c r="S722" s="31"/>
      <c r="T722" s="31"/>
      <c r="U722" s="31"/>
      <c r="V722" s="31"/>
      <c r="W722" s="31"/>
      <c r="X722" s="31"/>
      <c r="Y722" s="31"/>
    </row>
    <row r="723" ht="28.5" customHeight="1">
      <c r="A723" s="31"/>
      <c r="B723" s="20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101"/>
      <c r="N723" s="20"/>
      <c r="O723" s="20"/>
      <c r="P723" s="20"/>
      <c r="Q723" s="102"/>
      <c r="R723" s="31"/>
      <c r="S723" s="31"/>
      <c r="T723" s="31"/>
      <c r="U723" s="31"/>
      <c r="V723" s="31"/>
      <c r="W723" s="31"/>
      <c r="X723" s="31"/>
      <c r="Y723" s="31"/>
    </row>
    <row r="724" ht="28.5" customHeight="1">
      <c r="A724" s="31"/>
      <c r="B724" s="20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101"/>
      <c r="N724" s="20"/>
      <c r="O724" s="20"/>
      <c r="P724" s="20"/>
      <c r="Q724" s="102"/>
      <c r="R724" s="31"/>
      <c r="S724" s="31"/>
      <c r="T724" s="31"/>
      <c r="U724" s="31"/>
      <c r="V724" s="31"/>
      <c r="W724" s="31"/>
      <c r="X724" s="31"/>
      <c r="Y724" s="31"/>
    </row>
    <row r="725" ht="28.5" customHeight="1">
      <c r="A725" s="31"/>
      <c r="B725" s="20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101"/>
      <c r="N725" s="20"/>
      <c r="O725" s="20"/>
      <c r="P725" s="20"/>
      <c r="Q725" s="102"/>
      <c r="R725" s="31"/>
      <c r="S725" s="31"/>
      <c r="T725" s="31"/>
      <c r="U725" s="31"/>
      <c r="V725" s="31"/>
      <c r="W725" s="31"/>
      <c r="X725" s="31"/>
      <c r="Y725" s="31"/>
    </row>
    <row r="726" ht="28.5" customHeight="1">
      <c r="A726" s="31"/>
      <c r="B726" s="20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101"/>
      <c r="N726" s="20"/>
      <c r="O726" s="20"/>
      <c r="P726" s="20"/>
      <c r="Q726" s="102"/>
      <c r="R726" s="31"/>
      <c r="S726" s="31"/>
      <c r="T726" s="31"/>
      <c r="U726" s="31"/>
      <c r="V726" s="31"/>
      <c r="W726" s="31"/>
      <c r="X726" s="31"/>
      <c r="Y726" s="31"/>
    </row>
    <row r="727" ht="28.5" customHeight="1">
      <c r="A727" s="31"/>
      <c r="B727" s="20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101"/>
      <c r="N727" s="20"/>
      <c r="O727" s="20"/>
      <c r="P727" s="20"/>
      <c r="Q727" s="102"/>
      <c r="R727" s="31"/>
      <c r="S727" s="31"/>
      <c r="T727" s="31"/>
      <c r="U727" s="31"/>
      <c r="V727" s="31"/>
      <c r="W727" s="31"/>
      <c r="X727" s="31"/>
      <c r="Y727" s="31"/>
    </row>
    <row r="728" ht="28.5" customHeight="1">
      <c r="A728" s="31"/>
      <c r="B728" s="20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101"/>
      <c r="N728" s="20"/>
      <c r="O728" s="20"/>
      <c r="P728" s="20"/>
      <c r="Q728" s="102"/>
      <c r="R728" s="31"/>
      <c r="S728" s="31"/>
      <c r="T728" s="31"/>
      <c r="U728" s="31"/>
      <c r="V728" s="31"/>
      <c r="W728" s="31"/>
      <c r="X728" s="31"/>
      <c r="Y728" s="31"/>
    </row>
    <row r="729" ht="28.5" customHeight="1">
      <c r="A729" s="31"/>
      <c r="B729" s="20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101"/>
      <c r="N729" s="20"/>
      <c r="O729" s="20"/>
      <c r="P729" s="20"/>
      <c r="Q729" s="102"/>
      <c r="R729" s="31"/>
      <c r="S729" s="31"/>
      <c r="T729" s="31"/>
      <c r="U729" s="31"/>
      <c r="V729" s="31"/>
      <c r="W729" s="31"/>
      <c r="X729" s="31"/>
      <c r="Y729" s="31"/>
    </row>
    <row r="730" ht="28.5" customHeight="1">
      <c r="A730" s="31"/>
      <c r="B730" s="20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101"/>
      <c r="N730" s="20"/>
      <c r="O730" s="20"/>
      <c r="P730" s="20"/>
      <c r="Q730" s="102"/>
      <c r="R730" s="31"/>
      <c r="S730" s="31"/>
      <c r="T730" s="31"/>
      <c r="U730" s="31"/>
      <c r="V730" s="31"/>
      <c r="W730" s="31"/>
      <c r="X730" s="31"/>
      <c r="Y730" s="31"/>
    </row>
    <row r="731" ht="28.5" customHeight="1">
      <c r="A731" s="31"/>
      <c r="B731" s="20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101"/>
      <c r="N731" s="20"/>
      <c r="O731" s="20"/>
      <c r="P731" s="20"/>
      <c r="Q731" s="102"/>
      <c r="R731" s="31"/>
      <c r="S731" s="31"/>
      <c r="T731" s="31"/>
      <c r="U731" s="31"/>
      <c r="V731" s="31"/>
      <c r="W731" s="31"/>
      <c r="X731" s="31"/>
      <c r="Y731" s="31"/>
    </row>
    <row r="732" ht="28.5" customHeight="1">
      <c r="A732" s="31"/>
      <c r="B732" s="20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101"/>
      <c r="N732" s="20"/>
      <c r="O732" s="20"/>
      <c r="P732" s="20"/>
      <c r="Q732" s="102"/>
      <c r="R732" s="31"/>
      <c r="S732" s="31"/>
      <c r="T732" s="31"/>
      <c r="U732" s="31"/>
      <c r="V732" s="31"/>
      <c r="W732" s="31"/>
      <c r="X732" s="31"/>
      <c r="Y732" s="31"/>
    </row>
    <row r="733" ht="28.5" customHeight="1">
      <c r="A733" s="31"/>
      <c r="B733" s="20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101"/>
      <c r="N733" s="20"/>
      <c r="O733" s="20"/>
      <c r="P733" s="20"/>
      <c r="Q733" s="102"/>
      <c r="R733" s="31"/>
      <c r="S733" s="31"/>
      <c r="T733" s="31"/>
      <c r="U733" s="31"/>
      <c r="V733" s="31"/>
      <c r="W733" s="31"/>
      <c r="X733" s="31"/>
      <c r="Y733" s="31"/>
    </row>
    <row r="734" ht="28.5" customHeight="1">
      <c r="A734" s="31"/>
      <c r="B734" s="20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101"/>
      <c r="N734" s="20"/>
      <c r="O734" s="20"/>
      <c r="P734" s="20"/>
      <c r="Q734" s="102"/>
      <c r="R734" s="31"/>
      <c r="S734" s="31"/>
      <c r="T734" s="31"/>
      <c r="U734" s="31"/>
      <c r="V734" s="31"/>
      <c r="W734" s="31"/>
      <c r="X734" s="31"/>
      <c r="Y734" s="31"/>
    </row>
    <row r="735" ht="28.5" customHeight="1">
      <c r="A735" s="31"/>
      <c r="B735" s="20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101"/>
      <c r="N735" s="20"/>
      <c r="O735" s="20"/>
      <c r="P735" s="20"/>
      <c r="Q735" s="102"/>
      <c r="R735" s="31"/>
      <c r="S735" s="31"/>
      <c r="T735" s="31"/>
      <c r="U735" s="31"/>
      <c r="V735" s="31"/>
      <c r="W735" s="31"/>
      <c r="X735" s="31"/>
      <c r="Y735" s="31"/>
    </row>
    <row r="736" ht="28.5" customHeight="1">
      <c r="A736" s="31"/>
      <c r="B736" s="20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101"/>
      <c r="N736" s="20"/>
      <c r="O736" s="20"/>
      <c r="P736" s="20"/>
      <c r="Q736" s="102"/>
      <c r="R736" s="31"/>
      <c r="S736" s="31"/>
      <c r="T736" s="31"/>
      <c r="U736" s="31"/>
      <c r="V736" s="31"/>
      <c r="W736" s="31"/>
      <c r="X736" s="31"/>
      <c r="Y736" s="31"/>
    </row>
    <row r="737" ht="28.5" customHeight="1">
      <c r="A737" s="31"/>
      <c r="B737" s="20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101"/>
      <c r="N737" s="20"/>
      <c r="O737" s="20"/>
      <c r="P737" s="20"/>
      <c r="Q737" s="102"/>
      <c r="R737" s="31"/>
      <c r="S737" s="31"/>
      <c r="T737" s="31"/>
      <c r="U737" s="31"/>
      <c r="V737" s="31"/>
      <c r="W737" s="31"/>
      <c r="X737" s="31"/>
      <c r="Y737" s="31"/>
    </row>
    <row r="738" ht="28.5" customHeight="1">
      <c r="A738" s="31"/>
      <c r="B738" s="20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101"/>
      <c r="N738" s="20"/>
      <c r="O738" s="20"/>
      <c r="P738" s="20"/>
      <c r="Q738" s="102"/>
      <c r="R738" s="31"/>
      <c r="S738" s="31"/>
      <c r="T738" s="31"/>
      <c r="U738" s="31"/>
      <c r="V738" s="31"/>
      <c r="W738" s="31"/>
      <c r="X738" s="31"/>
      <c r="Y738" s="31"/>
    </row>
    <row r="739" ht="28.5" customHeight="1">
      <c r="A739" s="31"/>
      <c r="B739" s="20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101"/>
      <c r="N739" s="20"/>
      <c r="O739" s="20"/>
      <c r="P739" s="20"/>
      <c r="Q739" s="102"/>
      <c r="R739" s="31"/>
      <c r="S739" s="31"/>
      <c r="T739" s="31"/>
      <c r="U739" s="31"/>
      <c r="V739" s="31"/>
      <c r="W739" s="31"/>
      <c r="X739" s="31"/>
      <c r="Y739" s="31"/>
    </row>
    <row r="740" ht="28.5" customHeight="1">
      <c r="A740" s="31"/>
      <c r="B740" s="20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101"/>
      <c r="N740" s="20"/>
      <c r="O740" s="20"/>
      <c r="P740" s="20"/>
      <c r="Q740" s="102"/>
      <c r="R740" s="31"/>
      <c r="S740" s="31"/>
      <c r="T740" s="31"/>
      <c r="U740" s="31"/>
      <c r="V740" s="31"/>
      <c r="W740" s="31"/>
      <c r="X740" s="31"/>
      <c r="Y740" s="31"/>
    </row>
    <row r="741" ht="28.5" customHeight="1">
      <c r="A741" s="31"/>
      <c r="B741" s="20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101"/>
      <c r="N741" s="20"/>
      <c r="O741" s="20"/>
      <c r="P741" s="20"/>
      <c r="Q741" s="102"/>
      <c r="R741" s="31"/>
      <c r="S741" s="31"/>
      <c r="T741" s="31"/>
      <c r="U741" s="31"/>
      <c r="V741" s="31"/>
      <c r="W741" s="31"/>
      <c r="X741" s="31"/>
      <c r="Y741" s="31"/>
    </row>
    <row r="742" ht="28.5" customHeight="1">
      <c r="A742" s="31"/>
      <c r="B742" s="20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101"/>
      <c r="N742" s="20"/>
      <c r="O742" s="20"/>
      <c r="P742" s="20"/>
      <c r="Q742" s="102"/>
      <c r="R742" s="31"/>
      <c r="S742" s="31"/>
      <c r="T742" s="31"/>
      <c r="U742" s="31"/>
      <c r="V742" s="31"/>
      <c r="W742" s="31"/>
      <c r="X742" s="31"/>
      <c r="Y742" s="31"/>
    </row>
    <row r="743" ht="28.5" customHeight="1">
      <c r="A743" s="31"/>
      <c r="B743" s="20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101"/>
      <c r="N743" s="20"/>
      <c r="O743" s="20"/>
      <c r="P743" s="20"/>
      <c r="Q743" s="102"/>
      <c r="R743" s="31"/>
      <c r="S743" s="31"/>
      <c r="T743" s="31"/>
      <c r="U743" s="31"/>
      <c r="V743" s="31"/>
      <c r="W743" s="31"/>
      <c r="X743" s="31"/>
      <c r="Y743" s="31"/>
    </row>
    <row r="744" ht="28.5" customHeight="1">
      <c r="A744" s="31"/>
      <c r="B744" s="20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101"/>
      <c r="N744" s="20"/>
      <c r="O744" s="20"/>
      <c r="P744" s="20"/>
      <c r="Q744" s="102"/>
      <c r="R744" s="31"/>
      <c r="S744" s="31"/>
      <c r="T744" s="31"/>
      <c r="U744" s="31"/>
      <c r="V744" s="31"/>
      <c r="W744" s="31"/>
      <c r="X744" s="31"/>
      <c r="Y744" s="31"/>
    </row>
    <row r="745" ht="28.5" customHeight="1">
      <c r="A745" s="31"/>
      <c r="B745" s="20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101"/>
      <c r="N745" s="20"/>
      <c r="O745" s="20"/>
      <c r="P745" s="20"/>
      <c r="Q745" s="102"/>
      <c r="R745" s="31"/>
      <c r="S745" s="31"/>
      <c r="T745" s="31"/>
      <c r="U745" s="31"/>
      <c r="V745" s="31"/>
      <c r="W745" s="31"/>
      <c r="X745" s="31"/>
      <c r="Y745" s="31"/>
    </row>
    <row r="746" ht="28.5" customHeight="1">
      <c r="A746" s="31"/>
      <c r="B746" s="20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101"/>
      <c r="N746" s="20"/>
      <c r="O746" s="20"/>
      <c r="P746" s="20"/>
      <c r="Q746" s="102"/>
      <c r="R746" s="31"/>
      <c r="S746" s="31"/>
      <c r="T746" s="31"/>
      <c r="U746" s="31"/>
      <c r="V746" s="31"/>
      <c r="W746" s="31"/>
      <c r="X746" s="31"/>
      <c r="Y746" s="31"/>
    </row>
    <row r="747" ht="28.5" customHeight="1">
      <c r="A747" s="31"/>
      <c r="B747" s="20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101"/>
      <c r="N747" s="20"/>
      <c r="O747" s="20"/>
      <c r="P747" s="20"/>
      <c r="Q747" s="102"/>
      <c r="R747" s="31"/>
      <c r="S747" s="31"/>
      <c r="T747" s="31"/>
      <c r="U747" s="31"/>
      <c r="V747" s="31"/>
      <c r="W747" s="31"/>
      <c r="X747" s="31"/>
      <c r="Y747" s="31"/>
    </row>
    <row r="748" ht="28.5" customHeight="1">
      <c r="A748" s="31"/>
      <c r="B748" s="20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101"/>
      <c r="N748" s="20"/>
      <c r="O748" s="20"/>
      <c r="P748" s="20"/>
      <c r="Q748" s="102"/>
      <c r="R748" s="31"/>
      <c r="S748" s="31"/>
      <c r="T748" s="31"/>
      <c r="U748" s="31"/>
      <c r="V748" s="31"/>
      <c r="W748" s="31"/>
      <c r="X748" s="31"/>
      <c r="Y748" s="31"/>
    </row>
    <row r="749" ht="28.5" customHeight="1">
      <c r="A749" s="31"/>
      <c r="B749" s="20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101"/>
      <c r="N749" s="20"/>
      <c r="O749" s="20"/>
      <c r="P749" s="20"/>
      <c r="Q749" s="102"/>
      <c r="R749" s="31"/>
      <c r="S749" s="31"/>
      <c r="T749" s="31"/>
      <c r="U749" s="31"/>
      <c r="V749" s="31"/>
      <c r="W749" s="31"/>
      <c r="X749" s="31"/>
      <c r="Y749" s="31"/>
    </row>
    <row r="750" ht="28.5" customHeight="1">
      <c r="A750" s="31"/>
      <c r="B750" s="20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101"/>
      <c r="N750" s="20"/>
      <c r="O750" s="20"/>
      <c r="P750" s="20"/>
      <c r="Q750" s="102"/>
      <c r="R750" s="31"/>
      <c r="S750" s="31"/>
      <c r="T750" s="31"/>
      <c r="U750" s="31"/>
      <c r="V750" s="31"/>
      <c r="W750" s="31"/>
      <c r="X750" s="31"/>
      <c r="Y750" s="31"/>
    </row>
    <row r="751" ht="28.5" customHeight="1">
      <c r="A751" s="31"/>
      <c r="B751" s="20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101"/>
      <c r="N751" s="20"/>
      <c r="O751" s="20"/>
      <c r="P751" s="20"/>
      <c r="Q751" s="102"/>
      <c r="R751" s="31"/>
      <c r="S751" s="31"/>
      <c r="T751" s="31"/>
      <c r="U751" s="31"/>
      <c r="V751" s="31"/>
      <c r="W751" s="31"/>
      <c r="X751" s="31"/>
      <c r="Y751" s="31"/>
    </row>
    <row r="752" ht="28.5" customHeight="1">
      <c r="A752" s="31"/>
      <c r="B752" s="20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101"/>
      <c r="N752" s="20"/>
      <c r="O752" s="20"/>
      <c r="P752" s="20"/>
      <c r="Q752" s="102"/>
      <c r="R752" s="31"/>
      <c r="S752" s="31"/>
      <c r="T752" s="31"/>
      <c r="U752" s="31"/>
      <c r="V752" s="31"/>
      <c r="W752" s="31"/>
      <c r="X752" s="31"/>
      <c r="Y752" s="31"/>
    </row>
    <row r="753" ht="28.5" customHeight="1">
      <c r="A753" s="31"/>
      <c r="B753" s="20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101"/>
      <c r="N753" s="20"/>
      <c r="O753" s="20"/>
      <c r="P753" s="20"/>
      <c r="Q753" s="102"/>
      <c r="R753" s="31"/>
      <c r="S753" s="31"/>
      <c r="T753" s="31"/>
      <c r="U753" s="31"/>
      <c r="V753" s="31"/>
      <c r="W753" s="31"/>
      <c r="X753" s="31"/>
      <c r="Y753" s="31"/>
    </row>
    <row r="754" ht="28.5" customHeight="1">
      <c r="A754" s="31"/>
      <c r="B754" s="20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101"/>
      <c r="N754" s="20"/>
      <c r="O754" s="20"/>
      <c r="P754" s="20"/>
      <c r="Q754" s="102"/>
      <c r="R754" s="31"/>
      <c r="S754" s="31"/>
      <c r="T754" s="31"/>
      <c r="U754" s="31"/>
      <c r="V754" s="31"/>
      <c r="W754" s="31"/>
      <c r="X754" s="31"/>
      <c r="Y754" s="31"/>
    </row>
    <row r="755" ht="28.5" customHeight="1">
      <c r="A755" s="31"/>
      <c r="B755" s="20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101"/>
      <c r="N755" s="20"/>
      <c r="O755" s="20"/>
      <c r="P755" s="20"/>
      <c r="Q755" s="102"/>
      <c r="R755" s="31"/>
      <c r="S755" s="31"/>
      <c r="T755" s="31"/>
      <c r="U755" s="31"/>
      <c r="V755" s="31"/>
      <c r="W755" s="31"/>
      <c r="X755" s="31"/>
      <c r="Y755" s="31"/>
    </row>
    <row r="756" ht="28.5" customHeight="1">
      <c r="A756" s="31"/>
      <c r="B756" s="20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101"/>
      <c r="N756" s="20"/>
      <c r="O756" s="20"/>
      <c r="P756" s="20"/>
      <c r="Q756" s="102"/>
      <c r="R756" s="31"/>
      <c r="S756" s="31"/>
      <c r="T756" s="31"/>
      <c r="U756" s="31"/>
      <c r="V756" s="31"/>
      <c r="W756" s="31"/>
      <c r="X756" s="31"/>
      <c r="Y756" s="31"/>
    </row>
    <row r="757" ht="28.5" customHeight="1">
      <c r="A757" s="31"/>
      <c r="B757" s="20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101"/>
      <c r="N757" s="20"/>
      <c r="O757" s="20"/>
      <c r="P757" s="20"/>
      <c r="Q757" s="102"/>
      <c r="R757" s="31"/>
      <c r="S757" s="31"/>
      <c r="T757" s="31"/>
      <c r="U757" s="31"/>
      <c r="V757" s="31"/>
      <c r="W757" s="31"/>
      <c r="X757" s="31"/>
      <c r="Y757" s="31"/>
    </row>
    <row r="758" ht="28.5" customHeight="1">
      <c r="A758" s="31"/>
      <c r="B758" s="20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101"/>
      <c r="N758" s="20"/>
      <c r="O758" s="20"/>
      <c r="P758" s="20"/>
      <c r="Q758" s="102"/>
      <c r="R758" s="31"/>
      <c r="S758" s="31"/>
      <c r="T758" s="31"/>
      <c r="U758" s="31"/>
      <c r="V758" s="31"/>
      <c r="W758" s="31"/>
      <c r="X758" s="31"/>
      <c r="Y758" s="31"/>
    </row>
    <row r="759" ht="28.5" customHeight="1">
      <c r="A759" s="31"/>
      <c r="B759" s="20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101"/>
      <c r="N759" s="20"/>
      <c r="O759" s="20"/>
      <c r="P759" s="20"/>
      <c r="Q759" s="102"/>
      <c r="R759" s="31"/>
      <c r="S759" s="31"/>
      <c r="T759" s="31"/>
      <c r="U759" s="31"/>
      <c r="V759" s="31"/>
      <c r="W759" s="31"/>
      <c r="X759" s="31"/>
      <c r="Y759" s="31"/>
    </row>
    <row r="760" ht="28.5" customHeight="1">
      <c r="A760" s="31"/>
      <c r="B760" s="20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101"/>
      <c r="N760" s="20"/>
      <c r="O760" s="20"/>
      <c r="P760" s="20"/>
      <c r="Q760" s="102"/>
      <c r="R760" s="31"/>
      <c r="S760" s="31"/>
      <c r="T760" s="31"/>
      <c r="U760" s="31"/>
      <c r="V760" s="31"/>
      <c r="W760" s="31"/>
      <c r="X760" s="31"/>
      <c r="Y760" s="31"/>
    </row>
    <row r="761" ht="28.5" customHeight="1">
      <c r="A761" s="31"/>
      <c r="B761" s="20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101"/>
      <c r="N761" s="20"/>
      <c r="O761" s="20"/>
      <c r="P761" s="20"/>
      <c r="Q761" s="102"/>
      <c r="R761" s="31"/>
      <c r="S761" s="31"/>
      <c r="T761" s="31"/>
      <c r="U761" s="31"/>
      <c r="V761" s="31"/>
      <c r="W761" s="31"/>
      <c r="X761" s="31"/>
      <c r="Y761" s="31"/>
    </row>
    <row r="762" ht="28.5" customHeight="1">
      <c r="A762" s="31"/>
      <c r="B762" s="20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101"/>
      <c r="N762" s="20"/>
      <c r="O762" s="20"/>
      <c r="P762" s="20"/>
      <c r="Q762" s="102"/>
      <c r="R762" s="31"/>
      <c r="S762" s="31"/>
      <c r="T762" s="31"/>
      <c r="U762" s="31"/>
      <c r="V762" s="31"/>
      <c r="W762" s="31"/>
      <c r="X762" s="31"/>
      <c r="Y762" s="31"/>
    </row>
    <row r="763" ht="28.5" customHeight="1">
      <c r="A763" s="31"/>
      <c r="B763" s="20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101"/>
      <c r="N763" s="20"/>
      <c r="O763" s="20"/>
      <c r="P763" s="20"/>
      <c r="Q763" s="102"/>
      <c r="R763" s="31"/>
      <c r="S763" s="31"/>
      <c r="T763" s="31"/>
      <c r="U763" s="31"/>
      <c r="V763" s="31"/>
      <c r="W763" s="31"/>
      <c r="X763" s="31"/>
      <c r="Y763" s="31"/>
    </row>
    <row r="764" ht="28.5" customHeight="1">
      <c r="A764" s="31"/>
      <c r="B764" s="20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101"/>
      <c r="N764" s="20"/>
      <c r="O764" s="20"/>
      <c r="P764" s="20"/>
      <c r="Q764" s="102"/>
      <c r="R764" s="31"/>
      <c r="S764" s="31"/>
      <c r="T764" s="31"/>
      <c r="U764" s="31"/>
      <c r="V764" s="31"/>
      <c r="W764" s="31"/>
      <c r="X764" s="31"/>
      <c r="Y764" s="31"/>
    </row>
    <row r="765" ht="28.5" customHeight="1">
      <c r="A765" s="31"/>
      <c r="B765" s="20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101"/>
      <c r="N765" s="20"/>
      <c r="O765" s="20"/>
      <c r="P765" s="20"/>
      <c r="Q765" s="102"/>
      <c r="R765" s="31"/>
      <c r="S765" s="31"/>
      <c r="T765" s="31"/>
      <c r="U765" s="31"/>
      <c r="V765" s="31"/>
      <c r="W765" s="31"/>
      <c r="X765" s="31"/>
      <c r="Y765" s="31"/>
    </row>
    <row r="766" ht="28.5" customHeight="1">
      <c r="A766" s="31"/>
      <c r="B766" s="20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101"/>
      <c r="N766" s="20"/>
      <c r="O766" s="20"/>
      <c r="P766" s="20"/>
      <c r="Q766" s="102"/>
      <c r="R766" s="31"/>
      <c r="S766" s="31"/>
      <c r="T766" s="31"/>
      <c r="U766" s="31"/>
      <c r="V766" s="31"/>
      <c r="W766" s="31"/>
      <c r="X766" s="31"/>
      <c r="Y766" s="31"/>
    </row>
    <row r="767" ht="28.5" customHeight="1">
      <c r="A767" s="31"/>
      <c r="B767" s="20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101"/>
      <c r="N767" s="20"/>
      <c r="O767" s="20"/>
      <c r="P767" s="20"/>
      <c r="Q767" s="102"/>
      <c r="R767" s="31"/>
      <c r="S767" s="31"/>
      <c r="T767" s="31"/>
      <c r="U767" s="31"/>
      <c r="V767" s="31"/>
      <c r="W767" s="31"/>
      <c r="X767" s="31"/>
      <c r="Y767" s="31"/>
    </row>
    <row r="768" ht="28.5" customHeight="1">
      <c r="A768" s="31"/>
      <c r="B768" s="20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101"/>
      <c r="N768" s="20"/>
      <c r="O768" s="20"/>
      <c r="P768" s="20"/>
      <c r="Q768" s="102"/>
      <c r="R768" s="31"/>
      <c r="S768" s="31"/>
      <c r="T768" s="31"/>
      <c r="U768" s="31"/>
      <c r="V768" s="31"/>
      <c r="W768" s="31"/>
      <c r="X768" s="31"/>
      <c r="Y768" s="31"/>
    </row>
    <row r="769" ht="28.5" customHeight="1">
      <c r="A769" s="31"/>
      <c r="B769" s="20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101"/>
      <c r="N769" s="20"/>
      <c r="O769" s="20"/>
      <c r="P769" s="20"/>
      <c r="Q769" s="102"/>
      <c r="R769" s="31"/>
      <c r="S769" s="31"/>
      <c r="T769" s="31"/>
      <c r="U769" s="31"/>
      <c r="V769" s="31"/>
      <c r="W769" s="31"/>
      <c r="X769" s="31"/>
      <c r="Y769" s="31"/>
    </row>
    <row r="770" ht="28.5" customHeight="1">
      <c r="A770" s="31"/>
      <c r="B770" s="20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101"/>
      <c r="N770" s="20"/>
      <c r="O770" s="20"/>
      <c r="P770" s="20"/>
      <c r="Q770" s="102"/>
      <c r="R770" s="31"/>
      <c r="S770" s="31"/>
      <c r="T770" s="31"/>
      <c r="U770" s="31"/>
      <c r="V770" s="31"/>
      <c r="W770" s="31"/>
      <c r="X770" s="31"/>
      <c r="Y770" s="31"/>
    </row>
    <row r="771" ht="28.5" customHeight="1">
      <c r="A771" s="31"/>
      <c r="B771" s="20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101"/>
      <c r="N771" s="20"/>
      <c r="O771" s="20"/>
      <c r="P771" s="20"/>
      <c r="Q771" s="102"/>
      <c r="R771" s="31"/>
      <c r="S771" s="31"/>
      <c r="T771" s="31"/>
      <c r="U771" s="31"/>
      <c r="V771" s="31"/>
      <c r="W771" s="31"/>
      <c r="X771" s="31"/>
      <c r="Y771" s="31"/>
    </row>
    <row r="772" ht="28.5" customHeight="1">
      <c r="A772" s="31"/>
      <c r="B772" s="20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101"/>
      <c r="N772" s="20"/>
      <c r="O772" s="20"/>
      <c r="P772" s="20"/>
      <c r="Q772" s="102"/>
      <c r="R772" s="31"/>
      <c r="S772" s="31"/>
      <c r="T772" s="31"/>
      <c r="U772" s="31"/>
      <c r="V772" s="31"/>
      <c r="W772" s="31"/>
      <c r="X772" s="31"/>
      <c r="Y772" s="31"/>
    </row>
    <row r="773" ht="28.5" customHeight="1">
      <c r="A773" s="31"/>
      <c r="B773" s="20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101"/>
      <c r="N773" s="20"/>
      <c r="O773" s="20"/>
      <c r="P773" s="20"/>
      <c r="Q773" s="102"/>
      <c r="R773" s="31"/>
      <c r="S773" s="31"/>
      <c r="T773" s="31"/>
      <c r="U773" s="31"/>
      <c r="V773" s="31"/>
      <c r="W773" s="31"/>
      <c r="X773" s="31"/>
      <c r="Y773" s="31"/>
    </row>
    <row r="774" ht="28.5" customHeight="1">
      <c r="A774" s="31"/>
      <c r="B774" s="20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101"/>
      <c r="N774" s="20"/>
      <c r="O774" s="20"/>
      <c r="P774" s="20"/>
      <c r="Q774" s="102"/>
      <c r="R774" s="31"/>
      <c r="S774" s="31"/>
      <c r="T774" s="31"/>
      <c r="U774" s="31"/>
      <c r="V774" s="31"/>
      <c r="W774" s="31"/>
      <c r="X774" s="31"/>
      <c r="Y774" s="31"/>
    </row>
    <row r="775" ht="28.5" customHeight="1">
      <c r="A775" s="31"/>
      <c r="B775" s="20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101"/>
      <c r="N775" s="20"/>
      <c r="O775" s="20"/>
      <c r="P775" s="20"/>
      <c r="Q775" s="102"/>
      <c r="R775" s="31"/>
      <c r="S775" s="31"/>
      <c r="T775" s="31"/>
      <c r="U775" s="31"/>
      <c r="V775" s="31"/>
      <c r="W775" s="31"/>
      <c r="X775" s="31"/>
      <c r="Y775" s="31"/>
    </row>
    <row r="776" ht="28.5" customHeight="1">
      <c r="A776" s="31"/>
      <c r="B776" s="20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101"/>
      <c r="N776" s="20"/>
      <c r="O776" s="20"/>
      <c r="P776" s="20"/>
      <c r="Q776" s="102"/>
      <c r="R776" s="31"/>
      <c r="S776" s="31"/>
      <c r="T776" s="31"/>
      <c r="U776" s="31"/>
      <c r="V776" s="31"/>
      <c r="W776" s="31"/>
      <c r="X776" s="31"/>
      <c r="Y776" s="31"/>
    </row>
    <row r="777" ht="28.5" customHeight="1">
      <c r="A777" s="31"/>
      <c r="B777" s="20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101"/>
      <c r="N777" s="20"/>
      <c r="O777" s="20"/>
      <c r="P777" s="20"/>
      <c r="Q777" s="102"/>
      <c r="R777" s="31"/>
      <c r="S777" s="31"/>
      <c r="T777" s="31"/>
      <c r="U777" s="31"/>
      <c r="V777" s="31"/>
      <c r="W777" s="31"/>
      <c r="X777" s="31"/>
      <c r="Y777" s="31"/>
    </row>
    <row r="778" ht="28.5" customHeight="1">
      <c r="A778" s="31"/>
      <c r="B778" s="20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101"/>
      <c r="N778" s="20"/>
      <c r="O778" s="20"/>
      <c r="P778" s="20"/>
      <c r="Q778" s="102"/>
      <c r="R778" s="31"/>
      <c r="S778" s="31"/>
      <c r="T778" s="31"/>
      <c r="U778" s="31"/>
      <c r="V778" s="31"/>
      <c r="W778" s="31"/>
      <c r="X778" s="31"/>
      <c r="Y778" s="31"/>
    </row>
    <row r="779" ht="28.5" customHeight="1">
      <c r="A779" s="31"/>
      <c r="B779" s="20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101"/>
      <c r="N779" s="20"/>
      <c r="O779" s="20"/>
      <c r="P779" s="20"/>
      <c r="Q779" s="102"/>
      <c r="R779" s="31"/>
      <c r="S779" s="31"/>
      <c r="T779" s="31"/>
      <c r="U779" s="31"/>
      <c r="V779" s="31"/>
      <c r="W779" s="31"/>
      <c r="X779" s="31"/>
      <c r="Y779" s="31"/>
    </row>
    <row r="780" ht="28.5" customHeight="1">
      <c r="A780" s="31"/>
      <c r="B780" s="20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101"/>
      <c r="N780" s="20"/>
      <c r="O780" s="20"/>
      <c r="P780" s="20"/>
      <c r="Q780" s="102"/>
      <c r="R780" s="31"/>
      <c r="S780" s="31"/>
      <c r="T780" s="31"/>
      <c r="U780" s="31"/>
      <c r="V780" s="31"/>
      <c r="W780" s="31"/>
      <c r="X780" s="31"/>
      <c r="Y780" s="31"/>
    </row>
    <row r="781" ht="28.5" customHeight="1">
      <c r="A781" s="31"/>
      <c r="B781" s="20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101"/>
      <c r="N781" s="20"/>
      <c r="O781" s="20"/>
      <c r="P781" s="20"/>
      <c r="Q781" s="102"/>
      <c r="R781" s="31"/>
      <c r="S781" s="31"/>
      <c r="T781" s="31"/>
      <c r="U781" s="31"/>
      <c r="V781" s="31"/>
      <c r="W781" s="31"/>
      <c r="X781" s="31"/>
      <c r="Y781" s="31"/>
    </row>
    <row r="782" ht="28.5" customHeight="1">
      <c r="A782" s="31"/>
      <c r="B782" s="20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101"/>
      <c r="N782" s="20"/>
      <c r="O782" s="20"/>
      <c r="P782" s="20"/>
      <c r="Q782" s="102"/>
      <c r="R782" s="31"/>
      <c r="S782" s="31"/>
      <c r="T782" s="31"/>
      <c r="U782" s="31"/>
      <c r="V782" s="31"/>
      <c r="W782" s="31"/>
      <c r="X782" s="31"/>
      <c r="Y782" s="31"/>
    </row>
    <row r="783" ht="28.5" customHeight="1">
      <c r="A783" s="31"/>
      <c r="B783" s="20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101"/>
      <c r="N783" s="20"/>
      <c r="O783" s="20"/>
      <c r="P783" s="20"/>
      <c r="Q783" s="102"/>
      <c r="R783" s="31"/>
      <c r="S783" s="31"/>
      <c r="T783" s="31"/>
      <c r="U783" s="31"/>
      <c r="V783" s="31"/>
      <c r="W783" s="31"/>
      <c r="X783" s="31"/>
      <c r="Y783" s="31"/>
    </row>
    <row r="784" ht="28.5" customHeight="1">
      <c r="A784" s="31"/>
      <c r="B784" s="20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101"/>
      <c r="N784" s="20"/>
      <c r="O784" s="20"/>
      <c r="P784" s="20"/>
      <c r="Q784" s="102"/>
      <c r="R784" s="31"/>
      <c r="S784" s="31"/>
      <c r="T784" s="31"/>
      <c r="U784" s="31"/>
      <c r="V784" s="31"/>
      <c r="W784" s="31"/>
      <c r="X784" s="31"/>
      <c r="Y784" s="31"/>
    </row>
    <row r="785" ht="28.5" customHeight="1">
      <c r="A785" s="31"/>
      <c r="B785" s="20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101"/>
      <c r="N785" s="20"/>
      <c r="O785" s="20"/>
      <c r="P785" s="20"/>
      <c r="Q785" s="102"/>
      <c r="R785" s="31"/>
      <c r="S785" s="31"/>
      <c r="T785" s="31"/>
      <c r="U785" s="31"/>
      <c r="V785" s="31"/>
      <c r="W785" s="31"/>
      <c r="X785" s="31"/>
      <c r="Y785" s="31"/>
    </row>
    <row r="786" ht="28.5" customHeight="1">
      <c r="A786" s="31"/>
      <c r="B786" s="20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101"/>
      <c r="N786" s="20"/>
      <c r="O786" s="20"/>
      <c r="P786" s="20"/>
      <c r="Q786" s="102"/>
      <c r="R786" s="31"/>
      <c r="S786" s="31"/>
      <c r="T786" s="31"/>
      <c r="U786" s="31"/>
      <c r="V786" s="31"/>
      <c r="W786" s="31"/>
      <c r="X786" s="31"/>
      <c r="Y786" s="31"/>
    </row>
    <row r="787" ht="28.5" customHeight="1">
      <c r="A787" s="31"/>
      <c r="B787" s="20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101"/>
      <c r="N787" s="20"/>
      <c r="O787" s="20"/>
      <c r="P787" s="20"/>
      <c r="Q787" s="102"/>
      <c r="R787" s="31"/>
      <c r="S787" s="31"/>
      <c r="T787" s="31"/>
      <c r="U787" s="31"/>
      <c r="V787" s="31"/>
      <c r="W787" s="31"/>
      <c r="X787" s="31"/>
      <c r="Y787" s="31"/>
    </row>
    <row r="788" ht="28.5" customHeight="1">
      <c r="A788" s="31"/>
      <c r="B788" s="20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101"/>
      <c r="N788" s="20"/>
      <c r="O788" s="20"/>
      <c r="P788" s="20"/>
      <c r="Q788" s="102"/>
      <c r="R788" s="31"/>
      <c r="S788" s="31"/>
      <c r="T788" s="31"/>
      <c r="U788" s="31"/>
      <c r="V788" s="31"/>
      <c r="W788" s="31"/>
      <c r="X788" s="31"/>
      <c r="Y788" s="31"/>
    </row>
    <row r="789" ht="28.5" customHeight="1">
      <c r="A789" s="31"/>
      <c r="B789" s="20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101"/>
      <c r="N789" s="20"/>
      <c r="O789" s="20"/>
      <c r="P789" s="20"/>
      <c r="Q789" s="102"/>
      <c r="R789" s="31"/>
      <c r="S789" s="31"/>
      <c r="T789" s="31"/>
      <c r="U789" s="31"/>
      <c r="V789" s="31"/>
      <c r="W789" s="31"/>
      <c r="X789" s="31"/>
      <c r="Y789" s="31"/>
    </row>
    <row r="790" ht="28.5" customHeight="1">
      <c r="A790" s="31"/>
      <c r="B790" s="20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101"/>
      <c r="N790" s="20"/>
      <c r="O790" s="20"/>
      <c r="P790" s="20"/>
      <c r="Q790" s="102"/>
      <c r="R790" s="31"/>
      <c r="S790" s="31"/>
      <c r="T790" s="31"/>
      <c r="U790" s="31"/>
      <c r="V790" s="31"/>
      <c r="W790" s="31"/>
      <c r="X790" s="31"/>
      <c r="Y790" s="31"/>
    </row>
    <row r="791" ht="28.5" customHeight="1">
      <c r="A791" s="31"/>
      <c r="B791" s="20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101"/>
      <c r="N791" s="20"/>
      <c r="O791" s="20"/>
      <c r="P791" s="20"/>
      <c r="Q791" s="102"/>
      <c r="R791" s="31"/>
      <c r="S791" s="31"/>
      <c r="T791" s="31"/>
      <c r="U791" s="31"/>
      <c r="V791" s="31"/>
      <c r="W791" s="31"/>
      <c r="X791" s="31"/>
      <c r="Y791" s="31"/>
    </row>
    <row r="792" ht="28.5" customHeight="1">
      <c r="A792" s="31"/>
      <c r="B792" s="20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101"/>
      <c r="N792" s="20"/>
      <c r="O792" s="20"/>
      <c r="P792" s="20"/>
      <c r="Q792" s="102"/>
      <c r="R792" s="31"/>
      <c r="S792" s="31"/>
      <c r="T792" s="31"/>
      <c r="U792" s="31"/>
      <c r="V792" s="31"/>
      <c r="W792" s="31"/>
      <c r="X792" s="31"/>
      <c r="Y792" s="31"/>
    </row>
    <row r="793" ht="28.5" customHeight="1">
      <c r="A793" s="31"/>
      <c r="B793" s="20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101"/>
      <c r="N793" s="20"/>
      <c r="O793" s="20"/>
      <c r="P793" s="20"/>
      <c r="Q793" s="102"/>
      <c r="R793" s="31"/>
      <c r="S793" s="31"/>
      <c r="T793" s="31"/>
      <c r="U793" s="31"/>
      <c r="V793" s="31"/>
      <c r="W793" s="31"/>
      <c r="X793" s="31"/>
      <c r="Y793" s="31"/>
    </row>
    <row r="794" ht="28.5" customHeight="1">
      <c r="A794" s="31"/>
      <c r="B794" s="20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101"/>
      <c r="N794" s="20"/>
      <c r="O794" s="20"/>
      <c r="P794" s="20"/>
      <c r="Q794" s="102"/>
      <c r="R794" s="31"/>
      <c r="S794" s="31"/>
      <c r="T794" s="31"/>
      <c r="U794" s="31"/>
      <c r="V794" s="31"/>
      <c r="W794" s="31"/>
      <c r="X794" s="31"/>
      <c r="Y794" s="31"/>
    </row>
    <row r="795" ht="28.5" customHeight="1">
      <c r="A795" s="31"/>
      <c r="B795" s="20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101"/>
      <c r="N795" s="20"/>
      <c r="O795" s="20"/>
      <c r="P795" s="20"/>
      <c r="Q795" s="102"/>
      <c r="R795" s="31"/>
      <c r="S795" s="31"/>
      <c r="T795" s="31"/>
      <c r="U795" s="31"/>
      <c r="V795" s="31"/>
      <c r="W795" s="31"/>
      <c r="X795" s="31"/>
      <c r="Y795" s="31"/>
    </row>
    <row r="796" ht="28.5" customHeight="1">
      <c r="A796" s="31"/>
      <c r="B796" s="20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101"/>
      <c r="N796" s="20"/>
      <c r="O796" s="20"/>
      <c r="P796" s="20"/>
      <c r="Q796" s="102"/>
      <c r="R796" s="31"/>
      <c r="S796" s="31"/>
      <c r="T796" s="31"/>
      <c r="U796" s="31"/>
      <c r="V796" s="31"/>
      <c r="W796" s="31"/>
      <c r="X796" s="31"/>
      <c r="Y796" s="31"/>
    </row>
    <row r="797" ht="28.5" customHeight="1">
      <c r="A797" s="31"/>
      <c r="B797" s="20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101"/>
      <c r="N797" s="20"/>
      <c r="O797" s="20"/>
      <c r="P797" s="20"/>
      <c r="Q797" s="102"/>
      <c r="R797" s="31"/>
      <c r="S797" s="31"/>
      <c r="T797" s="31"/>
      <c r="U797" s="31"/>
      <c r="V797" s="31"/>
      <c r="W797" s="31"/>
      <c r="X797" s="31"/>
      <c r="Y797" s="31"/>
    </row>
    <row r="798" ht="28.5" customHeight="1">
      <c r="A798" s="31"/>
      <c r="B798" s="20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101"/>
      <c r="N798" s="20"/>
      <c r="O798" s="20"/>
      <c r="P798" s="20"/>
      <c r="Q798" s="102"/>
      <c r="R798" s="31"/>
      <c r="S798" s="31"/>
      <c r="T798" s="31"/>
      <c r="U798" s="31"/>
      <c r="V798" s="31"/>
      <c r="W798" s="31"/>
      <c r="X798" s="31"/>
      <c r="Y798" s="31"/>
    </row>
    <row r="799" ht="28.5" customHeight="1">
      <c r="A799" s="31"/>
      <c r="B799" s="20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101"/>
      <c r="N799" s="20"/>
      <c r="O799" s="20"/>
      <c r="P799" s="20"/>
      <c r="Q799" s="102"/>
      <c r="R799" s="31"/>
      <c r="S799" s="31"/>
      <c r="T799" s="31"/>
      <c r="U799" s="31"/>
      <c r="V799" s="31"/>
      <c r="W799" s="31"/>
      <c r="X799" s="31"/>
      <c r="Y799" s="31"/>
    </row>
    <row r="800" ht="28.5" customHeight="1">
      <c r="A800" s="31"/>
      <c r="B800" s="20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101"/>
      <c r="N800" s="20"/>
      <c r="O800" s="20"/>
      <c r="P800" s="20"/>
      <c r="Q800" s="102"/>
      <c r="R800" s="31"/>
      <c r="S800" s="31"/>
      <c r="T800" s="31"/>
      <c r="U800" s="31"/>
      <c r="V800" s="31"/>
      <c r="W800" s="31"/>
      <c r="X800" s="31"/>
      <c r="Y800" s="31"/>
    </row>
    <row r="801" ht="28.5" customHeight="1">
      <c r="A801" s="31"/>
      <c r="B801" s="20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101"/>
      <c r="N801" s="20"/>
      <c r="O801" s="20"/>
      <c r="P801" s="20"/>
      <c r="Q801" s="102"/>
      <c r="R801" s="31"/>
      <c r="S801" s="31"/>
      <c r="T801" s="31"/>
      <c r="U801" s="31"/>
      <c r="V801" s="31"/>
      <c r="W801" s="31"/>
      <c r="X801" s="31"/>
      <c r="Y801" s="31"/>
    </row>
    <row r="802" ht="28.5" customHeight="1">
      <c r="A802" s="31"/>
      <c r="B802" s="20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101"/>
      <c r="N802" s="20"/>
      <c r="O802" s="20"/>
      <c r="P802" s="20"/>
      <c r="Q802" s="102"/>
      <c r="R802" s="31"/>
      <c r="S802" s="31"/>
      <c r="T802" s="31"/>
      <c r="U802" s="31"/>
      <c r="V802" s="31"/>
      <c r="W802" s="31"/>
      <c r="X802" s="31"/>
      <c r="Y802" s="31"/>
    </row>
    <row r="803" ht="28.5" customHeight="1">
      <c r="A803" s="31"/>
      <c r="B803" s="20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101"/>
      <c r="N803" s="20"/>
      <c r="O803" s="20"/>
      <c r="P803" s="20"/>
      <c r="Q803" s="102"/>
      <c r="R803" s="31"/>
      <c r="S803" s="31"/>
      <c r="T803" s="31"/>
      <c r="U803" s="31"/>
      <c r="V803" s="31"/>
      <c r="W803" s="31"/>
      <c r="X803" s="31"/>
      <c r="Y803" s="31"/>
    </row>
    <row r="804" ht="28.5" customHeight="1">
      <c r="A804" s="31"/>
      <c r="B804" s="20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101"/>
      <c r="N804" s="20"/>
      <c r="O804" s="20"/>
      <c r="P804" s="20"/>
      <c r="Q804" s="102"/>
      <c r="R804" s="31"/>
      <c r="S804" s="31"/>
      <c r="T804" s="31"/>
      <c r="U804" s="31"/>
      <c r="V804" s="31"/>
      <c r="W804" s="31"/>
      <c r="X804" s="31"/>
      <c r="Y804" s="31"/>
    </row>
    <row r="805" ht="28.5" customHeight="1">
      <c r="A805" s="31"/>
      <c r="B805" s="20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101"/>
      <c r="N805" s="20"/>
      <c r="O805" s="20"/>
      <c r="P805" s="20"/>
      <c r="Q805" s="102"/>
      <c r="R805" s="31"/>
      <c r="S805" s="31"/>
      <c r="T805" s="31"/>
      <c r="U805" s="31"/>
      <c r="V805" s="31"/>
      <c r="W805" s="31"/>
      <c r="X805" s="31"/>
      <c r="Y805" s="31"/>
    </row>
    <row r="806" ht="28.5" customHeight="1">
      <c r="A806" s="31"/>
      <c r="B806" s="20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101"/>
      <c r="N806" s="20"/>
      <c r="O806" s="20"/>
      <c r="P806" s="20"/>
      <c r="Q806" s="102"/>
      <c r="R806" s="31"/>
      <c r="S806" s="31"/>
      <c r="T806" s="31"/>
      <c r="U806" s="31"/>
      <c r="V806" s="31"/>
      <c r="W806" s="31"/>
      <c r="X806" s="31"/>
      <c r="Y806" s="31"/>
    </row>
    <row r="807" ht="28.5" customHeight="1">
      <c r="A807" s="31"/>
      <c r="B807" s="20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101"/>
      <c r="N807" s="20"/>
      <c r="O807" s="20"/>
      <c r="P807" s="20"/>
      <c r="Q807" s="102"/>
      <c r="R807" s="31"/>
      <c r="S807" s="31"/>
      <c r="T807" s="31"/>
      <c r="U807" s="31"/>
      <c r="V807" s="31"/>
      <c r="W807" s="31"/>
      <c r="X807" s="31"/>
      <c r="Y807" s="31"/>
    </row>
    <row r="808" ht="28.5" customHeight="1">
      <c r="A808" s="31"/>
      <c r="B808" s="20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101"/>
      <c r="N808" s="20"/>
      <c r="O808" s="20"/>
      <c r="P808" s="20"/>
      <c r="Q808" s="102"/>
      <c r="R808" s="31"/>
      <c r="S808" s="31"/>
      <c r="T808" s="31"/>
      <c r="U808" s="31"/>
      <c r="V808" s="31"/>
      <c r="W808" s="31"/>
      <c r="X808" s="31"/>
      <c r="Y808" s="31"/>
    </row>
    <row r="809" ht="28.5" customHeight="1">
      <c r="A809" s="31"/>
      <c r="B809" s="20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101"/>
      <c r="N809" s="20"/>
      <c r="O809" s="20"/>
      <c r="P809" s="20"/>
      <c r="Q809" s="102"/>
      <c r="R809" s="31"/>
      <c r="S809" s="31"/>
      <c r="T809" s="31"/>
      <c r="U809" s="31"/>
      <c r="V809" s="31"/>
      <c r="W809" s="31"/>
      <c r="X809" s="31"/>
      <c r="Y809" s="31"/>
    </row>
    <row r="810" ht="28.5" customHeight="1">
      <c r="A810" s="31"/>
      <c r="B810" s="20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101"/>
      <c r="N810" s="20"/>
      <c r="O810" s="20"/>
      <c r="P810" s="20"/>
      <c r="Q810" s="102"/>
      <c r="R810" s="31"/>
      <c r="S810" s="31"/>
      <c r="T810" s="31"/>
      <c r="U810" s="31"/>
      <c r="V810" s="31"/>
      <c r="W810" s="31"/>
      <c r="X810" s="31"/>
      <c r="Y810" s="31"/>
    </row>
    <row r="811" ht="28.5" customHeight="1">
      <c r="A811" s="31"/>
      <c r="B811" s="20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101"/>
      <c r="N811" s="20"/>
      <c r="O811" s="20"/>
      <c r="P811" s="20"/>
      <c r="Q811" s="102"/>
      <c r="R811" s="31"/>
      <c r="S811" s="31"/>
      <c r="T811" s="31"/>
      <c r="U811" s="31"/>
      <c r="V811" s="31"/>
      <c r="W811" s="31"/>
      <c r="X811" s="31"/>
      <c r="Y811" s="31"/>
    </row>
    <row r="812" ht="28.5" customHeight="1">
      <c r="A812" s="31"/>
      <c r="B812" s="20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101"/>
      <c r="N812" s="20"/>
      <c r="O812" s="20"/>
      <c r="P812" s="20"/>
      <c r="Q812" s="102"/>
      <c r="R812" s="31"/>
      <c r="S812" s="31"/>
      <c r="T812" s="31"/>
      <c r="U812" s="31"/>
      <c r="V812" s="31"/>
      <c r="W812" s="31"/>
      <c r="X812" s="31"/>
      <c r="Y812" s="31"/>
    </row>
    <row r="813" ht="28.5" customHeight="1">
      <c r="A813" s="31"/>
      <c r="B813" s="20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101"/>
      <c r="N813" s="20"/>
      <c r="O813" s="20"/>
      <c r="P813" s="20"/>
      <c r="Q813" s="102"/>
      <c r="R813" s="31"/>
      <c r="S813" s="31"/>
      <c r="T813" s="31"/>
      <c r="U813" s="31"/>
      <c r="V813" s="31"/>
      <c r="W813" s="31"/>
      <c r="X813" s="31"/>
      <c r="Y813" s="31"/>
    </row>
    <row r="814" ht="28.5" customHeight="1">
      <c r="A814" s="31"/>
      <c r="B814" s="20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101"/>
      <c r="N814" s="20"/>
      <c r="O814" s="20"/>
      <c r="P814" s="20"/>
      <c r="Q814" s="102"/>
      <c r="R814" s="31"/>
      <c r="S814" s="31"/>
      <c r="T814" s="31"/>
      <c r="U814" s="31"/>
      <c r="V814" s="31"/>
      <c r="W814" s="31"/>
      <c r="X814" s="31"/>
      <c r="Y814" s="31"/>
    </row>
    <row r="815" ht="28.5" customHeight="1">
      <c r="A815" s="31"/>
      <c r="B815" s="20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101"/>
      <c r="N815" s="20"/>
      <c r="O815" s="20"/>
      <c r="P815" s="20"/>
      <c r="Q815" s="102"/>
      <c r="R815" s="31"/>
      <c r="S815" s="31"/>
      <c r="T815" s="31"/>
      <c r="U815" s="31"/>
      <c r="V815" s="31"/>
      <c r="W815" s="31"/>
      <c r="X815" s="31"/>
      <c r="Y815" s="31"/>
    </row>
    <row r="816" ht="28.5" customHeight="1">
      <c r="A816" s="31"/>
      <c r="B816" s="20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101"/>
      <c r="N816" s="20"/>
      <c r="O816" s="20"/>
      <c r="P816" s="20"/>
      <c r="Q816" s="102"/>
      <c r="R816" s="31"/>
      <c r="S816" s="31"/>
      <c r="T816" s="31"/>
      <c r="U816" s="31"/>
      <c r="V816" s="31"/>
      <c r="W816" s="31"/>
      <c r="X816" s="31"/>
      <c r="Y816" s="31"/>
    </row>
    <row r="817" ht="28.5" customHeight="1">
      <c r="A817" s="31"/>
      <c r="B817" s="20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101"/>
      <c r="N817" s="20"/>
      <c r="O817" s="20"/>
      <c r="P817" s="20"/>
      <c r="Q817" s="102"/>
      <c r="R817" s="31"/>
      <c r="S817" s="31"/>
      <c r="T817" s="31"/>
      <c r="U817" s="31"/>
      <c r="V817" s="31"/>
      <c r="W817" s="31"/>
      <c r="X817" s="31"/>
      <c r="Y817" s="31"/>
    </row>
    <row r="818" ht="28.5" customHeight="1">
      <c r="A818" s="31"/>
      <c r="B818" s="20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101"/>
      <c r="N818" s="20"/>
      <c r="O818" s="20"/>
      <c r="P818" s="20"/>
      <c r="Q818" s="102"/>
      <c r="R818" s="31"/>
      <c r="S818" s="31"/>
      <c r="T818" s="31"/>
      <c r="U818" s="31"/>
      <c r="V818" s="31"/>
      <c r="W818" s="31"/>
      <c r="X818" s="31"/>
      <c r="Y818" s="31"/>
    </row>
    <row r="819" ht="28.5" customHeight="1">
      <c r="A819" s="31"/>
      <c r="B819" s="20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101"/>
      <c r="N819" s="20"/>
      <c r="O819" s="20"/>
      <c r="P819" s="20"/>
      <c r="Q819" s="102"/>
      <c r="R819" s="31"/>
      <c r="S819" s="31"/>
      <c r="T819" s="31"/>
      <c r="U819" s="31"/>
      <c r="V819" s="31"/>
      <c r="W819" s="31"/>
      <c r="X819" s="31"/>
      <c r="Y819" s="31"/>
    </row>
    <row r="820" ht="28.5" customHeight="1">
      <c r="A820" s="31"/>
      <c r="B820" s="20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101"/>
      <c r="N820" s="20"/>
      <c r="O820" s="20"/>
      <c r="P820" s="20"/>
      <c r="Q820" s="102"/>
      <c r="R820" s="31"/>
      <c r="S820" s="31"/>
      <c r="T820" s="31"/>
      <c r="U820" s="31"/>
      <c r="V820" s="31"/>
      <c r="W820" s="31"/>
      <c r="X820" s="31"/>
      <c r="Y820" s="31"/>
    </row>
    <row r="821" ht="28.5" customHeight="1">
      <c r="A821" s="31"/>
      <c r="B821" s="20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101"/>
      <c r="N821" s="20"/>
      <c r="O821" s="20"/>
      <c r="P821" s="20"/>
      <c r="Q821" s="102"/>
      <c r="R821" s="31"/>
      <c r="S821" s="31"/>
      <c r="T821" s="31"/>
      <c r="U821" s="31"/>
      <c r="V821" s="31"/>
      <c r="W821" s="31"/>
      <c r="X821" s="31"/>
      <c r="Y821" s="31"/>
    </row>
    <row r="822" ht="28.5" customHeight="1">
      <c r="A822" s="31"/>
      <c r="B822" s="20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101"/>
      <c r="N822" s="20"/>
      <c r="O822" s="20"/>
      <c r="P822" s="20"/>
      <c r="Q822" s="102"/>
      <c r="R822" s="31"/>
      <c r="S822" s="31"/>
      <c r="T822" s="31"/>
      <c r="U822" s="31"/>
      <c r="V822" s="31"/>
      <c r="W822" s="31"/>
      <c r="X822" s="31"/>
      <c r="Y822" s="31"/>
    </row>
    <row r="823" ht="28.5" customHeight="1">
      <c r="A823" s="31"/>
      <c r="B823" s="20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101"/>
      <c r="N823" s="20"/>
      <c r="O823" s="20"/>
      <c r="P823" s="20"/>
      <c r="Q823" s="102"/>
      <c r="R823" s="31"/>
      <c r="S823" s="31"/>
      <c r="T823" s="31"/>
      <c r="U823" s="31"/>
      <c r="V823" s="31"/>
      <c r="W823" s="31"/>
      <c r="X823" s="31"/>
      <c r="Y823" s="31"/>
    </row>
    <row r="824" ht="28.5" customHeight="1">
      <c r="A824" s="31"/>
      <c r="B824" s="20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101"/>
      <c r="N824" s="20"/>
      <c r="O824" s="20"/>
      <c r="P824" s="20"/>
      <c r="Q824" s="102"/>
      <c r="R824" s="31"/>
      <c r="S824" s="31"/>
      <c r="T824" s="31"/>
      <c r="U824" s="31"/>
      <c r="V824" s="31"/>
      <c r="W824" s="31"/>
      <c r="X824" s="31"/>
      <c r="Y824" s="31"/>
    </row>
    <row r="825" ht="28.5" customHeight="1">
      <c r="A825" s="31"/>
      <c r="B825" s="20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101"/>
      <c r="N825" s="20"/>
      <c r="O825" s="20"/>
      <c r="P825" s="20"/>
      <c r="Q825" s="102"/>
      <c r="R825" s="31"/>
      <c r="S825" s="31"/>
      <c r="T825" s="31"/>
      <c r="U825" s="31"/>
      <c r="V825" s="31"/>
      <c r="W825" s="31"/>
      <c r="X825" s="31"/>
      <c r="Y825" s="31"/>
    </row>
    <row r="826" ht="28.5" customHeight="1">
      <c r="A826" s="31"/>
      <c r="B826" s="20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101"/>
      <c r="N826" s="20"/>
      <c r="O826" s="20"/>
      <c r="P826" s="20"/>
      <c r="Q826" s="102"/>
      <c r="R826" s="31"/>
      <c r="S826" s="31"/>
      <c r="T826" s="31"/>
      <c r="U826" s="31"/>
      <c r="V826" s="31"/>
      <c r="W826" s="31"/>
      <c r="X826" s="31"/>
      <c r="Y826" s="31"/>
    </row>
    <row r="827" ht="28.5" customHeight="1">
      <c r="A827" s="31"/>
      <c r="B827" s="20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101"/>
      <c r="N827" s="20"/>
      <c r="O827" s="20"/>
      <c r="P827" s="20"/>
      <c r="Q827" s="102"/>
      <c r="R827" s="31"/>
      <c r="S827" s="31"/>
      <c r="T827" s="31"/>
      <c r="U827" s="31"/>
      <c r="V827" s="31"/>
      <c r="W827" s="31"/>
      <c r="X827" s="31"/>
      <c r="Y827" s="31"/>
    </row>
    <row r="828" ht="28.5" customHeight="1">
      <c r="A828" s="31"/>
      <c r="B828" s="20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101"/>
      <c r="N828" s="20"/>
      <c r="O828" s="20"/>
      <c r="P828" s="20"/>
      <c r="Q828" s="102"/>
      <c r="R828" s="31"/>
      <c r="S828" s="31"/>
      <c r="T828" s="31"/>
      <c r="U828" s="31"/>
      <c r="V828" s="31"/>
      <c r="W828" s="31"/>
      <c r="X828" s="31"/>
      <c r="Y828" s="31"/>
    </row>
    <row r="829" ht="28.5" customHeight="1">
      <c r="A829" s="31"/>
      <c r="B829" s="20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101"/>
      <c r="N829" s="20"/>
      <c r="O829" s="20"/>
      <c r="P829" s="20"/>
      <c r="Q829" s="102"/>
      <c r="R829" s="31"/>
      <c r="S829" s="31"/>
      <c r="T829" s="31"/>
      <c r="U829" s="31"/>
      <c r="V829" s="31"/>
      <c r="W829" s="31"/>
      <c r="X829" s="31"/>
      <c r="Y829" s="31"/>
    </row>
    <row r="830" ht="28.5" customHeight="1">
      <c r="A830" s="31"/>
      <c r="B830" s="20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101"/>
      <c r="N830" s="20"/>
      <c r="O830" s="20"/>
      <c r="P830" s="20"/>
      <c r="Q830" s="102"/>
      <c r="R830" s="31"/>
      <c r="S830" s="31"/>
      <c r="T830" s="31"/>
      <c r="U830" s="31"/>
      <c r="V830" s="31"/>
      <c r="W830" s="31"/>
      <c r="X830" s="31"/>
      <c r="Y830" s="31"/>
    </row>
    <row r="831" ht="28.5" customHeight="1">
      <c r="A831" s="31"/>
      <c r="B831" s="20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101"/>
      <c r="N831" s="20"/>
      <c r="O831" s="20"/>
      <c r="P831" s="20"/>
      <c r="Q831" s="102"/>
      <c r="R831" s="31"/>
      <c r="S831" s="31"/>
      <c r="T831" s="31"/>
      <c r="U831" s="31"/>
      <c r="V831" s="31"/>
      <c r="W831" s="31"/>
      <c r="X831" s="31"/>
      <c r="Y831" s="31"/>
    </row>
    <row r="832" ht="28.5" customHeight="1">
      <c r="A832" s="31"/>
      <c r="B832" s="20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101"/>
      <c r="N832" s="20"/>
      <c r="O832" s="20"/>
      <c r="P832" s="20"/>
      <c r="Q832" s="102"/>
      <c r="R832" s="31"/>
      <c r="S832" s="31"/>
      <c r="T832" s="31"/>
      <c r="U832" s="31"/>
      <c r="V832" s="31"/>
      <c r="W832" s="31"/>
      <c r="X832" s="31"/>
      <c r="Y832" s="31"/>
    </row>
    <row r="833" ht="28.5" customHeight="1">
      <c r="A833" s="31"/>
      <c r="B833" s="20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101"/>
      <c r="N833" s="20"/>
      <c r="O833" s="20"/>
      <c r="P833" s="20"/>
      <c r="Q833" s="102"/>
      <c r="R833" s="31"/>
      <c r="S833" s="31"/>
      <c r="T833" s="31"/>
      <c r="U833" s="31"/>
      <c r="V833" s="31"/>
      <c r="W833" s="31"/>
      <c r="X833" s="31"/>
      <c r="Y833" s="31"/>
    </row>
    <row r="834" ht="28.5" customHeight="1">
      <c r="A834" s="31"/>
      <c r="B834" s="20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101"/>
      <c r="N834" s="20"/>
      <c r="O834" s="20"/>
      <c r="P834" s="20"/>
      <c r="Q834" s="102"/>
      <c r="R834" s="31"/>
      <c r="S834" s="31"/>
      <c r="T834" s="31"/>
      <c r="U834" s="31"/>
      <c r="V834" s="31"/>
      <c r="W834" s="31"/>
      <c r="X834" s="31"/>
      <c r="Y834" s="31"/>
    </row>
    <row r="835" ht="28.5" customHeight="1">
      <c r="A835" s="31"/>
      <c r="B835" s="20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101"/>
      <c r="N835" s="20"/>
      <c r="O835" s="20"/>
      <c r="P835" s="20"/>
      <c r="Q835" s="102"/>
      <c r="R835" s="31"/>
      <c r="S835" s="31"/>
      <c r="T835" s="31"/>
      <c r="U835" s="31"/>
      <c r="V835" s="31"/>
      <c r="W835" s="31"/>
      <c r="X835" s="31"/>
      <c r="Y835" s="31"/>
    </row>
    <row r="836" ht="28.5" customHeight="1">
      <c r="A836" s="31"/>
      <c r="B836" s="20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101"/>
      <c r="N836" s="20"/>
      <c r="O836" s="20"/>
      <c r="P836" s="20"/>
      <c r="Q836" s="102"/>
      <c r="R836" s="31"/>
      <c r="S836" s="31"/>
      <c r="T836" s="31"/>
      <c r="U836" s="31"/>
      <c r="V836" s="31"/>
      <c r="W836" s="31"/>
      <c r="X836" s="31"/>
      <c r="Y836" s="31"/>
    </row>
    <row r="837" ht="28.5" customHeight="1">
      <c r="A837" s="31"/>
      <c r="B837" s="20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101"/>
      <c r="N837" s="20"/>
      <c r="O837" s="20"/>
      <c r="P837" s="20"/>
      <c r="Q837" s="102"/>
      <c r="R837" s="31"/>
      <c r="S837" s="31"/>
      <c r="T837" s="31"/>
      <c r="U837" s="31"/>
      <c r="V837" s="31"/>
      <c r="W837" s="31"/>
      <c r="X837" s="31"/>
      <c r="Y837" s="31"/>
    </row>
    <row r="838" ht="28.5" customHeight="1">
      <c r="A838" s="31"/>
      <c r="B838" s="20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101"/>
      <c r="N838" s="20"/>
      <c r="O838" s="20"/>
      <c r="P838" s="20"/>
      <c r="Q838" s="102"/>
      <c r="R838" s="31"/>
      <c r="S838" s="31"/>
      <c r="T838" s="31"/>
      <c r="U838" s="31"/>
      <c r="V838" s="31"/>
      <c r="W838" s="31"/>
      <c r="X838" s="31"/>
      <c r="Y838" s="31"/>
    </row>
    <row r="839" ht="28.5" customHeight="1">
      <c r="A839" s="31"/>
      <c r="B839" s="20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101"/>
      <c r="N839" s="20"/>
      <c r="O839" s="20"/>
      <c r="P839" s="20"/>
      <c r="Q839" s="102"/>
      <c r="R839" s="31"/>
      <c r="S839" s="31"/>
      <c r="T839" s="31"/>
      <c r="U839" s="31"/>
      <c r="V839" s="31"/>
      <c r="W839" s="31"/>
      <c r="X839" s="31"/>
      <c r="Y839" s="31"/>
    </row>
    <row r="840" ht="28.5" customHeight="1">
      <c r="A840" s="31"/>
      <c r="B840" s="20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101"/>
      <c r="N840" s="20"/>
      <c r="O840" s="20"/>
      <c r="P840" s="20"/>
      <c r="Q840" s="102"/>
      <c r="R840" s="31"/>
      <c r="S840" s="31"/>
      <c r="T840" s="31"/>
      <c r="U840" s="31"/>
      <c r="V840" s="31"/>
      <c r="W840" s="31"/>
      <c r="X840" s="31"/>
      <c r="Y840" s="31"/>
    </row>
    <row r="841" ht="28.5" customHeight="1">
      <c r="A841" s="31"/>
      <c r="B841" s="20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101"/>
      <c r="N841" s="20"/>
      <c r="O841" s="20"/>
      <c r="P841" s="20"/>
      <c r="Q841" s="102"/>
      <c r="R841" s="31"/>
      <c r="S841" s="31"/>
      <c r="T841" s="31"/>
      <c r="U841" s="31"/>
      <c r="V841" s="31"/>
      <c r="W841" s="31"/>
      <c r="X841" s="31"/>
      <c r="Y841" s="31"/>
    </row>
    <row r="842" ht="28.5" customHeight="1">
      <c r="A842" s="31"/>
      <c r="B842" s="20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101"/>
      <c r="N842" s="20"/>
      <c r="O842" s="20"/>
      <c r="P842" s="20"/>
      <c r="Q842" s="102"/>
      <c r="R842" s="31"/>
      <c r="S842" s="31"/>
      <c r="T842" s="31"/>
      <c r="U842" s="31"/>
      <c r="V842" s="31"/>
      <c r="W842" s="31"/>
      <c r="X842" s="31"/>
      <c r="Y842" s="31"/>
    </row>
    <row r="843" ht="28.5" customHeight="1">
      <c r="A843" s="31"/>
      <c r="B843" s="20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101"/>
      <c r="N843" s="20"/>
      <c r="O843" s="20"/>
      <c r="P843" s="20"/>
      <c r="Q843" s="102"/>
      <c r="R843" s="31"/>
      <c r="S843" s="31"/>
      <c r="T843" s="31"/>
      <c r="U843" s="31"/>
      <c r="V843" s="31"/>
      <c r="W843" s="31"/>
      <c r="X843" s="31"/>
      <c r="Y843" s="31"/>
    </row>
    <row r="844" ht="28.5" customHeight="1">
      <c r="A844" s="31"/>
      <c r="B844" s="20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101"/>
      <c r="N844" s="20"/>
      <c r="O844" s="20"/>
      <c r="P844" s="20"/>
      <c r="Q844" s="102"/>
      <c r="R844" s="31"/>
      <c r="S844" s="31"/>
      <c r="T844" s="31"/>
      <c r="U844" s="31"/>
      <c r="V844" s="31"/>
      <c r="W844" s="31"/>
      <c r="X844" s="31"/>
      <c r="Y844" s="31"/>
    </row>
    <row r="845" ht="28.5" customHeight="1">
      <c r="A845" s="31"/>
      <c r="B845" s="20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101"/>
      <c r="N845" s="20"/>
      <c r="O845" s="20"/>
      <c r="P845" s="20"/>
      <c r="Q845" s="102"/>
      <c r="R845" s="31"/>
      <c r="S845" s="31"/>
      <c r="T845" s="31"/>
      <c r="U845" s="31"/>
      <c r="V845" s="31"/>
      <c r="W845" s="31"/>
      <c r="X845" s="31"/>
      <c r="Y845" s="31"/>
    </row>
    <row r="846" ht="28.5" customHeight="1">
      <c r="A846" s="31"/>
      <c r="B846" s="20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101"/>
      <c r="N846" s="20"/>
      <c r="O846" s="20"/>
      <c r="P846" s="20"/>
      <c r="Q846" s="102"/>
      <c r="R846" s="31"/>
      <c r="S846" s="31"/>
      <c r="T846" s="31"/>
      <c r="U846" s="31"/>
      <c r="V846" s="31"/>
      <c r="W846" s="31"/>
      <c r="X846" s="31"/>
      <c r="Y846" s="31"/>
    </row>
    <row r="847" ht="28.5" customHeight="1">
      <c r="A847" s="31"/>
      <c r="B847" s="20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101"/>
      <c r="N847" s="20"/>
      <c r="O847" s="20"/>
      <c r="P847" s="20"/>
      <c r="Q847" s="102"/>
      <c r="R847" s="31"/>
      <c r="S847" s="31"/>
      <c r="T847" s="31"/>
      <c r="U847" s="31"/>
      <c r="V847" s="31"/>
      <c r="W847" s="31"/>
      <c r="X847" s="31"/>
      <c r="Y847" s="31"/>
    </row>
    <row r="848" ht="28.5" customHeight="1">
      <c r="A848" s="31"/>
      <c r="B848" s="20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101"/>
      <c r="N848" s="20"/>
      <c r="O848" s="20"/>
      <c r="P848" s="20"/>
      <c r="Q848" s="102"/>
      <c r="R848" s="31"/>
      <c r="S848" s="31"/>
      <c r="T848" s="31"/>
      <c r="U848" s="31"/>
      <c r="V848" s="31"/>
      <c r="W848" s="31"/>
      <c r="X848" s="31"/>
      <c r="Y848" s="31"/>
    </row>
    <row r="849" ht="28.5" customHeight="1">
      <c r="A849" s="31"/>
      <c r="B849" s="20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101"/>
      <c r="N849" s="20"/>
      <c r="O849" s="20"/>
      <c r="P849" s="20"/>
      <c r="Q849" s="102"/>
      <c r="R849" s="31"/>
      <c r="S849" s="31"/>
      <c r="T849" s="31"/>
      <c r="U849" s="31"/>
      <c r="V849" s="31"/>
      <c r="W849" s="31"/>
      <c r="X849" s="31"/>
      <c r="Y849" s="31"/>
    </row>
    <row r="850" ht="28.5" customHeight="1">
      <c r="A850" s="31"/>
      <c r="B850" s="20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101"/>
      <c r="N850" s="20"/>
      <c r="O850" s="20"/>
      <c r="P850" s="20"/>
      <c r="Q850" s="102"/>
      <c r="R850" s="31"/>
      <c r="S850" s="31"/>
      <c r="T850" s="31"/>
      <c r="U850" s="31"/>
      <c r="V850" s="31"/>
      <c r="W850" s="31"/>
      <c r="X850" s="31"/>
      <c r="Y850" s="31"/>
    </row>
    <row r="851" ht="28.5" customHeight="1">
      <c r="A851" s="31"/>
      <c r="B851" s="20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101"/>
      <c r="N851" s="20"/>
      <c r="O851" s="20"/>
      <c r="P851" s="20"/>
      <c r="Q851" s="102"/>
      <c r="R851" s="31"/>
      <c r="S851" s="31"/>
      <c r="T851" s="31"/>
      <c r="U851" s="31"/>
      <c r="V851" s="31"/>
      <c r="W851" s="31"/>
      <c r="X851" s="31"/>
      <c r="Y851" s="31"/>
    </row>
    <row r="852" ht="28.5" customHeight="1">
      <c r="A852" s="31"/>
      <c r="B852" s="20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101"/>
      <c r="N852" s="20"/>
      <c r="O852" s="20"/>
      <c r="P852" s="20"/>
      <c r="Q852" s="102"/>
      <c r="R852" s="31"/>
      <c r="S852" s="31"/>
      <c r="T852" s="31"/>
      <c r="U852" s="31"/>
      <c r="V852" s="31"/>
      <c r="W852" s="31"/>
      <c r="X852" s="31"/>
      <c r="Y852" s="31"/>
    </row>
    <row r="853" ht="28.5" customHeight="1">
      <c r="A853" s="31"/>
      <c r="B853" s="20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101"/>
      <c r="N853" s="20"/>
      <c r="O853" s="20"/>
      <c r="P853" s="20"/>
      <c r="Q853" s="102"/>
      <c r="R853" s="31"/>
      <c r="S853" s="31"/>
      <c r="T853" s="31"/>
      <c r="U853" s="31"/>
      <c r="V853" s="31"/>
      <c r="W853" s="31"/>
      <c r="X853" s="31"/>
      <c r="Y853" s="31"/>
    </row>
    <row r="854" ht="28.5" customHeight="1">
      <c r="A854" s="31"/>
      <c r="B854" s="20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101"/>
      <c r="N854" s="20"/>
      <c r="O854" s="20"/>
      <c r="P854" s="20"/>
      <c r="Q854" s="102"/>
      <c r="R854" s="31"/>
      <c r="S854" s="31"/>
      <c r="T854" s="31"/>
      <c r="U854" s="31"/>
      <c r="V854" s="31"/>
      <c r="W854" s="31"/>
      <c r="X854" s="31"/>
      <c r="Y854" s="31"/>
    </row>
    <row r="855" ht="28.5" customHeight="1">
      <c r="A855" s="31"/>
      <c r="B855" s="20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101"/>
      <c r="N855" s="20"/>
      <c r="O855" s="20"/>
      <c r="P855" s="20"/>
      <c r="Q855" s="102"/>
      <c r="R855" s="31"/>
      <c r="S855" s="31"/>
      <c r="T855" s="31"/>
      <c r="U855" s="31"/>
      <c r="V855" s="31"/>
      <c r="W855" s="31"/>
      <c r="X855" s="31"/>
      <c r="Y855" s="31"/>
    </row>
    <row r="856" ht="28.5" customHeight="1">
      <c r="A856" s="31"/>
      <c r="B856" s="20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101"/>
      <c r="N856" s="20"/>
      <c r="O856" s="20"/>
      <c r="P856" s="20"/>
      <c r="Q856" s="102"/>
      <c r="R856" s="31"/>
      <c r="S856" s="31"/>
      <c r="T856" s="31"/>
      <c r="U856" s="31"/>
      <c r="V856" s="31"/>
      <c r="W856" s="31"/>
      <c r="X856" s="31"/>
      <c r="Y856" s="31"/>
    </row>
    <row r="857" ht="28.5" customHeight="1">
      <c r="A857" s="31"/>
      <c r="B857" s="20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101"/>
      <c r="N857" s="20"/>
      <c r="O857" s="20"/>
      <c r="P857" s="20"/>
      <c r="Q857" s="102"/>
      <c r="R857" s="31"/>
      <c r="S857" s="31"/>
      <c r="T857" s="31"/>
      <c r="U857" s="31"/>
      <c r="V857" s="31"/>
      <c r="W857" s="31"/>
      <c r="X857" s="31"/>
      <c r="Y857" s="31"/>
    </row>
    <row r="858" ht="28.5" customHeight="1">
      <c r="A858" s="31"/>
      <c r="B858" s="20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101"/>
      <c r="N858" s="20"/>
      <c r="O858" s="20"/>
      <c r="P858" s="20"/>
      <c r="Q858" s="102"/>
      <c r="R858" s="31"/>
      <c r="S858" s="31"/>
      <c r="T858" s="31"/>
      <c r="U858" s="31"/>
      <c r="V858" s="31"/>
      <c r="W858" s="31"/>
      <c r="X858" s="31"/>
      <c r="Y858" s="31"/>
    </row>
    <row r="859" ht="28.5" customHeight="1">
      <c r="A859" s="31"/>
      <c r="B859" s="20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101"/>
      <c r="N859" s="20"/>
      <c r="O859" s="20"/>
      <c r="P859" s="20"/>
      <c r="Q859" s="102"/>
      <c r="R859" s="31"/>
      <c r="S859" s="31"/>
      <c r="T859" s="31"/>
      <c r="U859" s="31"/>
      <c r="V859" s="31"/>
      <c r="W859" s="31"/>
      <c r="X859" s="31"/>
      <c r="Y859" s="31"/>
    </row>
    <row r="860" ht="28.5" customHeight="1">
      <c r="A860" s="31"/>
      <c r="B860" s="20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101"/>
      <c r="N860" s="20"/>
      <c r="O860" s="20"/>
      <c r="P860" s="20"/>
      <c r="Q860" s="102"/>
      <c r="R860" s="31"/>
      <c r="S860" s="31"/>
      <c r="T860" s="31"/>
      <c r="U860" s="31"/>
      <c r="V860" s="31"/>
      <c r="W860" s="31"/>
      <c r="X860" s="31"/>
      <c r="Y860" s="31"/>
    </row>
    <row r="861" ht="28.5" customHeight="1">
      <c r="A861" s="31"/>
      <c r="B861" s="20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101"/>
      <c r="N861" s="20"/>
      <c r="O861" s="20"/>
      <c r="P861" s="20"/>
      <c r="Q861" s="102"/>
      <c r="R861" s="31"/>
      <c r="S861" s="31"/>
      <c r="T861" s="31"/>
      <c r="U861" s="31"/>
      <c r="V861" s="31"/>
      <c r="W861" s="31"/>
      <c r="X861" s="31"/>
      <c r="Y861" s="31"/>
    </row>
    <row r="862" ht="28.5" customHeight="1">
      <c r="A862" s="31"/>
      <c r="B862" s="20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101"/>
      <c r="N862" s="20"/>
      <c r="O862" s="20"/>
      <c r="P862" s="20"/>
      <c r="Q862" s="102"/>
      <c r="R862" s="31"/>
      <c r="S862" s="31"/>
      <c r="T862" s="31"/>
      <c r="U862" s="31"/>
      <c r="V862" s="31"/>
      <c r="W862" s="31"/>
      <c r="X862" s="31"/>
      <c r="Y862" s="31"/>
    </row>
    <row r="863" ht="28.5" customHeight="1">
      <c r="A863" s="31"/>
      <c r="B863" s="20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101"/>
      <c r="N863" s="20"/>
      <c r="O863" s="20"/>
      <c r="P863" s="20"/>
      <c r="Q863" s="102"/>
      <c r="R863" s="31"/>
      <c r="S863" s="31"/>
      <c r="T863" s="31"/>
      <c r="U863" s="31"/>
      <c r="V863" s="31"/>
      <c r="W863" s="31"/>
      <c r="X863" s="31"/>
      <c r="Y863" s="31"/>
    </row>
    <row r="864" ht="28.5" customHeight="1">
      <c r="A864" s="31"/>
      <c r="B864" s="20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101"/>
      <c r="N864" s="20"/>
      <c r="O864" s="20"/>
      <c r="P864" s="20"/>
      <c r="Q864" s="102"/>
      <c r="R864" s="31"/>
      <c r="S864" s="31"/>
      <c r="T864" s="31"/>
      <c r="U864" s="31"/>
      <c r="V864" s="31"/>
      <c r="W864" s="31"/>
      <c r="X864" s="31"/>
      <c r="Y864" s="31"/>
    </row>
    <row r="865" ht="28.5" customHeight="1">
      <c r="A865" s="31"/>
      <c r="B865" s="20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101"/>
      <c r="N865" s="20"/>
      <c r="O865" s="20"/>
      <c r="P865" s="20"/>
      <c r="Q865" s="102"/>
      <c r="R865" s="31"/>
      <c r="S865" s="31"/>
      <c r="T865" s="31"/>
      <c r="U865" s="31"/>
      <c r="V865" s="31"/>
      <c r="W865" s="31"/>
      <c r="X865" s="31"/>
      <c r="Y865" s="31"/>
    </row>
    <row r="866" ht="28.5" customHeight="1">
      <c r="A866" s="31"/>
      <c r="B866" s="20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101"/>
      <c r="N866" s="20"/>
      <c r="O866" s="20"/>
      <c r="P866" s="20"/>
      <c r="Q866" s="102"/>
      <c r="R866" s="31"/>
      <c r="S866" s="31"/>
      <c r="T866" s="31"/>
      <c r="U866" s="31"/>
      <c r="V866" s="31"/>
      <c r="W866" s="31"/>
      <c r="X866" s="31"/>
      <c r="Y866" s="31"/>
    </row>
    <row r="867" ht="28.5" customHeight="1">
      <c r="A867" s="31"/>
      <c r="B867" s="20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101"/>
      <c r="N867" s="20"/>
      <c r="O867" s="20"/>
      <c r="P867" s="20"/>
      <c r="Q867" s="102"/>
      <c r="R867" s="31"/>
      <c r="S867" s="31"/>
      <c r="T867" s="31"/>
      <c r="U867" s="31"/>
      <c r="V867" s="31"/>
      <c r="W867" s="31"/>
      <c r="X867" s="31"/>
      <c r="Y867" s="31"/>
    </row>
    <row r="868" ht="28.5" customHeight="1">
      <c r="A868" s="31"/>
      <c r="B868" s="20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101"/>
      <c r="N868" s="20"/>
      <c r="O868" s="20"/>
      <c r="P868" s="20"/>
      <c r="Q868" s="102"/>
      <c r="R868" s="31"/>
      <c r="S868" s="31"/>
      <c r="T868" s="31"/>
      <c r="U868" s="31"/>
      <c r="V868" s="31"/>
      <c r="W868" s="31"/>
      <c r="X868" s="31"/>
      <c r="Y868" s="31"/>
    </row>
    <row r="869" ht="28.5" customHeight="1">
      <c r="A869" s="31"/>
      <c r="B869" s="20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101"/>
      <c r="N869" s="20"/>
      <c r="O869" s="20"/>
      <c r="P869" s="20"/>
      <c r="Q869" s="102"/>
      <c r="R869" s="31"/>
      <c r="S869" s="31"/>
      <c r="T869" s="31"/>
      <c r="U869" s="31"/>
      <c r="V869" s="31"/>
      <c r="W869" s="31"/>
      <c r="X869" s="31"/>
      <c r="Y869" s="31"/>
    </row>
    <row r="870" ht="28.5" customHeight="1">
      <c r="A870" s="31"/>
      <c r="B870" s="20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101"/>
      <c r="N870" s="20"/>
      <c r="O870" s="20"/>
      <c r="P870" s="20"/>
      <c r="Q870" s="102"/>
      <c r="R870" s="31"/>
      <c r="S870" s="31"/>
      <c r="T870" s="31"/>
      <c r="U870" s="31"/>
      <c r="V870" s="31"/>
      <c r="W870" s="31"/>
      <c r="X870" s="31"/>
      <c r="Y870" s="31"/>
    </row>
    <row r="871" ht="28.5" customHeight="1">
      <c r="A871" s="31"/>
      <c r="B871" s="20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101"/>
      <c r="N871" s="20"/>
      <c r="O871" s="20"/>
      <c r="P871" s="20"/>
      <c r="Q871" s="102"/>
      <c r="R871" s="31"/>
      <c r="S871" s="31"/>
      <c r="T871" s="31"/>
      <c r="U871" s="31"/>
      <c r="V871" s="31"/>
      <c r="W871" s="31"/>
      <c r="X871" s="31"/>
      <c r="Y871" s="31"/>
    </row>
    <row r="872" ht="28.5" customHeight="1">
      <c r="A872" s="31"/>
      <c r="B872" s="20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101"/>
      <c r="N872" s="20"/>
      <c r="O872" s="20"/>
      <c r="P872" s="20"/>
      <c r="Q872" s="102"/>
      <c r="R872" s="31"/>
      <c r="S872" s="31"/>
      <c r="T872" s="31"/>
      <c r="U872" s="31"/>
      <c r="V872" s="31"/>
      <c r="W872" s="31"/>
      <c r="X872" s="31"/>
      <c r="Y872" s="31"/>
    </row>
    <row r="873" ht="28.5" customHeight="1">
      <c r="A873" s="31"/>
      <c r="B873" s="20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101"/>
      <c r="N873" s="20"/>
      <c r="O873" s="20"/>
      <c r="P873" s="20"/>
      <c r="Q873" s="102"/>
      <c r="R873" s="31"/>
      <c r="S873" s="31"/>
      <c r="T873" s="31"/>
      <c r="U873" s="31"/>
      <c r="V873" s="31"/>
      <c r="W873" s="31"/>
      <c r="X873" s="31"/>
      <c r="Y873" s="31"/>
    </row>
    <row r="874" ht="28.5" customHeight="1">
      <c r="A874" s="31"/>
      <c r="B874" s="20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101"/>
      <c r="N874" s="20"/>
      <c r="O874" s="20"/>
      <c r="P874" s="20"/>
      <c r="Q874" s="102"/>
      <c r="R874" s="31"/>
      <c r="S874" s="31"/>
      <c r="T874" s="31"/>
      <c r="U874" s="31"/>
      <c r="V874" s="31"/>
      <c r="W874" s="31"/>
      <c r="X874" s="31"/>
      <c r="Y874" s="31"/>
    </row>
    <row r="875" ht="28.5" customHeight="1">
      <c r="A875" s="31"/>
      <c r="B875" s="20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101"/>
      <c r="N875" s="20"/>
      <c r="O875" s="20"/>
      <c r="P875" s="20"/>
      <c r="Q875" s="102"/>
      <c r="R875" s="31"/>
      <c r="S875" s="31"/>
      <c r="T875" s="31"/>
      <c r="U875" s="31"/>
      <c r="V875" s="31"/>
      <c r="W875" s="31"/>
      <c r="X875" s="31"/>
      <c r="Y875" s="31"/>
    </row>
    <row r="876" ht="28.5" customHeight="1">
      <c r="A876" s="31"/>
      <c r="B876" s="20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101"/>
      <c r="N876" s="20"/>
      <c r="O876" s="20"/>
      <c r="P876" s="20"/>
      <c r="Q876" s="102"/>
      <c r="R876" s="31"/>
      <c r="S876" s="31"/>
      <c r="T876" s="31"/>
      <c r="U876" s="31"/>
      <c r="V876" s="31"/>
      <c r="W876" s="31"/>
      <c r="X876" s="31"/>
      <c r="Y876" s="31"/>
    </row>
    <row r="877" ht="28.5" customHeight="1">
      <c r="A877" s="31"/>
      <c r="B877" s="20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101"/>
      <c r="N877" s="20"/>
      <c r="O877" s="20"/>
      <c r="P877" s="20"/>
      <c r="Q877" s="102"/>
      <c r="R877" s="31"/>
      <c r="S877" s="31"/>
      <c r="T877" s="31"/>
      <c r="U877" s="31"/>
      <c r="V877" s="31"/>
      <c r="W877" s="31"/>
      <c r="X877" s="31"/>
      <c r="Y877" s="31"/>
    </row>
    <row r="878" ht="28.5" customHeight="1">
      <c r="A878" s="31"/>
      <c r="B878" s="20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101"/>
      <c r="N878" s="20"/>
      <c r="O878" s="20"/>
      <c r="P878" s="20"/>
      <c r="Q878" s="102"/>
      <c r="R878" s="31"/>
      <c r="S878" s="31"/>
      <c r="T878" s="31"/>
      <c r="U878" s="31"/>
      <c r="V878" s="31"/>
      <c r="W878" s="31"/>
      <c r="X878" s="31"/>
      <c r="Y878" s="31"/>
    </row>
    <row r="879" ht="28.5" customHeight="1">
      <c r="A879" s="31"/>
      <c r="B879" s="20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101"/>
      <c r="N879" s="20"/>
      <c r="O879" s="20"/>
      <c r="P879" s="20"/>
      <c r="Q879" s="102"/>
      <c r="R879" s="31"/>
      <c r="S879" s="31"/>
      <c r="T879" s="31"/>
      <c r="U879" s="31"/>
      <c r="V879" s="31"/>
      <c r="W879" s="31"/>
      <c r="X879" s="31"/>
      <c r="Y879" s="31"/>
    </row>
    <row r="880" ht="28.5" customHeight="1">
      <c r="A880" s="31"/>
      <c r="B880" s="20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101"/>
      <c r="N880" s="20"/>
      <c r="O880" s="20"/>
      <c r="P880" s="20"/>
      <c r="Q880" s="102"/>
      <c r="R880" s="31"/>
      <c r="S880" s="31"/>
      <c r="T880" s="31"/>
      <c r="U880" s="31"/>
      <c r="V880" s="31"/>
      <c r="W880" s="31"/>
      <c r="X880" s="31"/>
      <c r="Y880" s="31"/>
    </row>
    <row r="881" ht="28.5" customHeight="1">
      <c r="A881" s="31"/>
      <c r="B881" s="20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101"/>
      <c r="N881" s="20"/>
      <c r="O881" s="20"/>
      <c r="P881" s="20"/>
      <c r="Q881" s="102"/>
      <c r="R881" s="31"/>
      <c r="S881" s="31"/>
      <c r="T881" s="31"/>
      <c r="U881" s="31"/>
      <c r="V881" s="31"/>
      <c r="W881" s="31"/>
      <c r="X881" s="31"/>
      <c r="Y881" s="31"/>
    </row>
    <row r="882" ht="28.5" customHeight="1">
      <c r="A882" s="31"/>
      <c r="B882" s="20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101"/>
      <c r="N882" s="20"/>
      <c r="O882" s="20"/>
      <c r="P882" s="20"/>
      <c r="Q882" s="102"/>
      <c r="R882" s="31"/>
      <c r="S882" s="31"/>
      <c r="T882" s="31"/>
      <c r="U882" s="31"/>
      <c r="V882" s="31"/>
      <c r="W882" s="31"/>
      <c r="X882" s="31"/>
      <c r="Y882" s="31"/>
    </row>
    <row r="883" ht="28.5" customHeight="1">
      <c r="A883" s="31"/>
      <c r="B883" s="20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101"/>
      <c r="N883" s="20"/>
      <c r="O883" s="20"/>
      <c r="P883" s="20"/>
      <c r="Q883" s="102"/>
      <c r="R883" s="31"/>
      <c r="S883" s="31"/>
      <c r="T883" s="31"/>
      <c r="U883" s="31"/>
      <c r="V883" s="31"/>
      <c r="W883" s="31"/>
      <c r="X883" s="31"/>
      <c r="Y883" s="31"/>
    </row>
    <row r="884" ht="28.5" customHeight="1">
      <c r="A884" s="31"/>
      <c r="B884" s="20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101"/>
      <c r="N884" s="20"/>
      <c r="O884" s="20"/>
      <c r="P884" s="20"/>
      <c r="Q884" s="102"/>
      <c r="R884" s="31"/>
      <c r="S884" s="31"/>
      <c r="T884" s="31"/>
      <c r="U884" s="31"/>
      <c r="V884" s="31"/>
      <c r="W884" s="31"/>
      <c r="X884" s="31"/>
      <c r="Y884" s="31"/>
    </row>
    <row r="885" ht="28.5" customHeight="1">
      <c r="A885" s="31"/>
      <c r="B885" s="20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101"/>
      <c r="N885" s="20"/>
      <c r="O885" s="20"/>
      <c r="P885" s="20"/>
      <c r="Q885" s="102"/>
      <c r="R885" s="31"/>
      <c r="S885" s="31"/>
      <c r="T885" s="31"/>
      <c r="U885" s="31"/>
      <c r="V885" s="31"/>
      <c r="W885" s="31"/>
      <c r="X885" s="31"/>
      <c r="Y885" s="31"/>
    </row>
    <row r="886" ht="28.5" customHeight="1">
      <c r="A886" s="31"/>
      <c r="B886" s="20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101"/>
      <c r="N886" s="20"/>
      <c r="O886" s="20"/>
      <c r="P886" s="20"/>
      <c r="Q886" s="102"/>
      <c r="R886" s="31"/>
      <c r="S886" s="31"/>
      <c r="T886" s="31"/>
      <c r="U886" s="31"/>
      <c r="V886" s="31"/>
      <c r="W886" s="31"/>
      <c r="X886" s="31"/>
      <c r="Y886" s="31"/>
    </row>
    <row r="887" ht="28.5" customHeight="1">
      <c r="A887" s="31"/>
      <c r="B887" s="20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101"/>
      <c r="N887" s="20"/>
      <c r="O887" s="20"/>
      <c r="P887" s="20"/>
      <c r="Q887" s="102"/>
      <c r="R887" s="31"/>
      <c r="S887" s="31"/>
      <c r="T887" s="31"/>
      <c r="U887" s="31"/>
      <c r="V887" s="31"/>
      <c r="W887" s="31"/>
      <c r="X887" s="31"/>
      <c r="Y887" s="31"/>
    </row>
    <row r="888" ht="28.5" customHeight="1">
      <c r="A888" s="31"/>
      <c r="B888" s="20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101"/>
      <c r="N888" s="20"/>
      <c r="O888" s="20"/>
      <c r="P888" s="20"/>
      <c r="Q888" s="102"/>
      <c r="R888" s="31"/>
      <c r="S888" s="31"/>
      <c r="T888" s="31"/>
      <c r="U888" s="31"/>
      <c r="V888" s="31"/>
      <c r="W888" s="31"/>
      <c r="X888" s="31"/>
      <c r="Y888" s="31"/>
    </row>
    <row r="889" ht="28.5" customHeight="1">
      <c r="A889" s="31"/>
      <c r="B889" s="20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101"/>
      <c r="N889" s="20"/>
      <c r="O889" s="20"/>
      <c r="P889" s="20"/>
      <c r="Q889" s="102"/>
      <c r="R889" s="31"/>
      <c r="S889" s="31"/>
      <c r="T889" s="31"/>
      <c r="U889" s="31"/>
      <c r="V889" s="31"/>
      <c r="W889" s="31"/>
      <c r="X889" s="31"/>
      <c r="Y889" s="31"/>
    </row>
    <row r="890" ht="28.5" customHeight="1">
      <c r="A890" s="31"/>
      <c r="B890" s="20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101"/>
      <c r="N890" s="20"/>
      <c r="O890" s="20"/>
      <c r="P890" s="20"/>
      <c r="Q890" s="102"/>
      <c r="R890" s="31"/>
      <c r="S890" s="31"/>
      <c r="T890" s="31"/>
      <c r="U890" s="31"/>
      <c r="V890" s="31"/>
      <c r="W890" s="31"/>
      <c r="X890" s="31"/>
      <c r="Y890" s="31"/>
    </row>
    <row r="891" ht="28.5" customHeight="1">
      <c r="A891" s="31"/>
      <c r="B891" s="20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101"/>
      <c r="N891" s="20"/>
      <c r="O891" s="20"/>
      <c r="P891" s="20"/>
      <c r="Q891" s="102"/>
      <c r="R891" s="31"/>
      <c r="S891" s="31"/>
      <c r="T891" s="31"/>
      <c r="U891" s="31"/>
      <c r="V891" s="31"/>
      <c r="W891" s="31"/>
      <c r="X891" s="31"/>
      <c r="Y891" s="31"/>
    </row>
    <row r="892" ht="28.5" customHeight="1">
      <c r="A892" s="31"/>
      <c r="B892" s="20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101"/>
      <c r="N892" s="20"/>
      <c r="O892" s="20"/>
      <c r="P892" s="20"/>
      <c r="Q892" s="102"/>
      <c r="R892" s="31"/>
      <c r="S892" s="31"/>
      <c r="T892" s="31"/>
      <c r="U892" s="31"/>
      <c r="V892" s="31"/>
      <c r="W892" s="31"/>
      <c r="X892" s="31"/>
      <c r="Y892" s="31"/>
    </row>
    <row r="893" ht="28.5" customHeight="1">
      <c r="A893" s="31"/>
      <c r="B893" s="20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101"/>
      <c r="N893" s="20"/>
      <c r="O893" s="20"/>
      <c r="P893" s="20"/>
      <c r="Q893" s="102"/>
      <c r="R893" s="31"/>
      <c r="S893" s="31"/>
      <c r="T893" s="31"/>
      <c r="U893" s="31"/>
      <c r="V893" s="31"/>
      <c r="W893" s="31"/>
      <c r="X893" s="31"/>
      <c r="Y893" s="31"/>
    </row>
    <row r="894" ht="28.5" customHeight="1">
      <c r="A894" s="31"/>
      <c r="B894" s="20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101"/>
      <c r="N894" s="20"/>
      <c r="O894" s="20"/>
      <c r="P894" s="20"/>
      <c r="Q894" s="102"/>
      <c r="R894" s="31"/>
      <c r="S894" s="31"/>
      <c r="T894" s="31"/>
      <c r="U894" s="31"/>
      <c r="V894" s="31"/>
      <c r="W894" s="31"/>
      <c r="X894" s="31"/>
      <c r="Y894" s="31"/>
    </row>
    <row r="895" ht="28.5" customHeight="1">
      <c r="A895" s="31"/>
      <c r="B895" s="20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101"/>
      <c r="N895" s="20"/>
      <c r="O895" s="20"/>
      <c r="P895" s="20"/>
      <c r="Q895" s="102"/>
      <c r="R895" s="31"/>
      <c r="S895" s="31"/>
      <c r="T895" s="31"/>
      <c r="U895" s="31"/>
      <c r="V895" s="31"/>
      <c r="W895" s="31"/>
      <c r="X895" s="31"/>
      <c r="Y895" s="31"/>
    </row>
    <row r="896" ht="28.5" customHeight="1">
      <c r="A896" s="31"/>
      <c r="B896" s="20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101"/>
      <c r="N896" s="20"/>
      <c r="O896" s="20"/>
      <c r="P896" s="20"/>
      <c r="Q896" s="102"/>
      <c r="R896" s="31"/>
      <c r="S896" s="31"/>
      <c r="T896" s="31"/>
      <c r="U896" s="31"/>
      <c r="V896" s="31"/>
      <c r="W896" s="31"/>
      <c r="X896" s="31"/>
      <c r="Y896" s="31"/>
    </row>
    <row r="897" ht="28.5" customHeight="1">
      <c r="A897" s="31"/>
      <c r="B897" s="20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101"/>
      <c r="N897" s="20"/>
      <c r="O897" s="20"/>
      <c r="P897" s="20"/>
      <c r="Q897" s="102"/>
      <c r="R897" s="31"/>
      <c r="S897" s="31"/>
      <c r="T897" s="31"/>
      <c r="U897" s="31"/>
      <c r="V897" s="31"/>
      <c r="W897" s="31"/>
      <c r="X897" s="31"/>
      <c r="Y897" s="31"/>
    </row>
    <row r="898" ht="28.5" customHeight="1">
      <c r="A898" s="31"/>
      <c r="B898" s="20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101"/>
      <c r="N898" s="20"/>
      <c r="O898" s="20"/>
      <c r="P898" s="20"/>
      <c r="Q898" s="102"/>
      <c r="R898" s="31"/>
      <c r="S898" s="31"/>
      <c r="T898" s="31"/>
      <c r="U898" s="31"/>
      <c r="V898" s="31"/>
      <c r="W898" s="31"/>
      <c r="X898" s="31"/>
      <c r="Y898" s="31"/>
    </row>
    <row r="899" ht="28.5" customHeight="1">
      <c r="A899" s="31"/>
      <c r="B899" s="20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101"/>
      <c r="N899" s="20"/>
      <c r="O899" s="20"/>
      <c r="P899" s="20"/>
      <c r="Q899" s="102"/>
      <c r="R899" s="31"/>
      <c r="S899" s="31"/>
      <c r="T899" s="31"/>
      <c r="U899" s="31"/>
      <c r="V899" s="31"/>
      <c r="W899" s="31"/>
      <c r="X899" s="31"/>
      <c r="Y899" s="31"/>
    </row>
    <row r="900" ht="28.5" customHeight="1">
      <c r="A900" s="31"/>
      <c r="B900" s="20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101"/>
      <c r="N900" s="20"/>
      <c r="O900" s="20"/>
      <c r="P900" s="20"/>
      <c r="Q900" s="102"/>
      <c r="R900" s="31"/>
      <c r="S900" s="31"/>
      <c r="T900" s="31"/>
      <c r="U900" s="31"/>
      <c r="V900" s="31"/>
      <c r="W900" s="31"/>
      <c r="X900" s="31"/>
      <c r="Y900" s="31"/>
    </row>
    <row r="901" ht="28.5" customHeight="1">
      <c r="A901" s="31"/>
      <c r="B901" s="20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101"/>
      <c r="N901" s="20"/>
      <c r="O901" s="20"/>
      <c r="P901" s="20"/>
      <c r="Q901" s="102"/>
      <c r="R901" s="31"/>
      <c r="S901" s="31"/>
      <c r="T901" s="31"/>
      <c r="U901" s="31"/>
      <c r="V901" s="31"/>
      <c r="W901" s="31"/>
      <c r="X901" s="31"/>
      <c r="Y901" s="31"/>
    </row>
    <row r="902" ht="28.5" customHeight="1">
      <c r="A902" s="31"/>
      <c r="B902" s="20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101"/>
      <c r="N902" s="20"/>
      <c r="O902" s="20"/>
      <c r="P902" s="20"/>
      <c r="Q902" s="102"/>
      <c r="R902" s="31"/>
      <c r="S902" s="31"/>
      <c r="T902" s="31"/>
      <c r="U902" s="31"/>
      <c r="V902" s="31"/>
      <c r="W902" s="31"/>
      <c r="X902" s="31"/>
      <c r="Y902" s="31"/>
    </row>
    <row r="903" ht="28.5" customHeight="1">
      <c r="A903" s="31"/>
      <c r="B903" s="20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101"/>
      <c r="N903" s="20"/>
      <c r="O903" s="20"/>
      <c r="P903" s="20"/>
      <c r="Q903" s="102"/>
      <c r="R903" s="31"/>
      <c r="S903" s="31"/>
      <c r="T903" s="31"/>
      <c r="U903" s="31"/>
      <c r="V903" s="31"/>
      <c r="W903" s="31"/>
      <c r="X903" s="31"/>
      <c r="Y903" s="31"/>
    </row>
    <row r="904" ht="28.5" customHeight="1">
      <c r="A904" s="31"/>
      <c r="B904" s="20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101"/>
      <c r="N904" s="20"/>
      <c r="O904" s="20"/>
      <c r="P904" s="20"/>
      <c r="Q904" s="102"/>
      <c r="R904" s="31"/>
      <c r="S904" s="31"/>
      <c r="T904" s="31"/>
      <c r="U904" s="31"/>
      <c r="V904" s="31"/>
      <c r="W904" s="31"/>
      <c r="X904" s="31"/>
      <c r="Y904" s="31"/>
    </row>
    <row r="905" ht="28.5" customHeight="1">
      <c r="A905" s="31"/>
      <c r="B905" s="20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101"/>
      <c r="N905" s="20"/>
      <c r="O905" s="20"/>
      <c r="P905" s="20"/>
      <c r="Q905" s="102"/>
      <c r="R905" s="31"/>
      <c r="S905" s="31"/>
      <c r="T905" s="31"/>
      <c r="U905" s="31"/>
      <c r="V905" s="31"/>
      <c r="W905" s="31"/>
      <c r="X905" s="31"/>
      <c r="Y905" s="31"/>
    </row>
    <row r="906" ht="28.5" customHeight="1">
      <c r="A906" s="31"/>
      <c r="B906" s="20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101"/>
      <c r="N906" s="20"/>
      <c r="O906" s="20"/>
      <c r="P906" s="20"/>
      <c r="Q906" s="102"/>
      <c r="R906" s="31"/>
      <c r="S906" s="31"/>
      <c r="T906" s="31"/>
      <c r="U906" s="31"/>
      <c r="V906" s="31"/>
      <c r="W906" s="31"/>
      <c r="X906" s="31"/>
      <c r="Y906" s="31"/>
    </row>
    <row r="907" ht="28.5" customHeight="1">
      <c r="A907" s="31"/>
      <c r="B907" s="20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101"/>
      <c r="N907" s="20"/>
      <c r="O907" s="20"/>
      <c r="P907" s="20"/>
      <c r="Q907" s="102"/>
      <c r="R907" s="31"/>
      <c r="S907" s="31"/>
      <c r="T907" s="31"/>
      <c r="U907" s="31"/>
      <c r="V907" s="31"/>
      <c r="W907" s="31"/>
      <c r="X907" s="31"/>
      <c r="Y907" s="31"/>
    </row>
    <row r="908" ht="28.5" customHeight="1">
      <c r="A908" s="31"/>
      <c r="B908" s="20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101"/>
      <c r="N908" s="20"/>
      <c r="O908" s="20"/>
      <c r="P908" s="20"/>
      <c r="Q908" s="102"/>
      <c r="R908" s="31"/>
      <c r="S908" s="31"/>
      <c r="T908" s="31"/>
      <c r="U908" s="31"/>
      <c r="V908" s="31"/>
      <c r="W908" s="31"/>
      <c r="X908" s="31"/>
      <c r="Y908" s="31"/>
    </row>
    <row r="909" ht="28.5" customHeight="1">
      <c r="A909" s="31"/>
      <c r="B909" s="20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101"/>
      <c r="N909" s="20"/>
      <c r="O909" s="20"/>
      <c r="P909" s="20"/>
      <c r="Q909" s="102"/>
      <c r="R909" s="31"/>
      <c r="S909" s="31"/>
      <c r="T909" s="31"/>
      <c r="U909" s="31"/>
      <c r="V909" s="31"/>
      <c r="W909" s="31"/>
      <c r="X909" s="31"/>
      <c r="Y909" s="31"/>
    </row>
    <row r="910" ht="28.5" customHeight="1">
      <c r="A910" s="31"/>
      <c r="B910" s="20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101"/>
      <c r="N910" s="20"/>
      <c r="O910" s="20"/>
      <c r="P910" s="20"/>
      <c r="Q910" s="102"/>
      <c r="R910" s="31"/>
      <c r="S910" s="31"/>
      <c r="T910" s="31"/>
      <c r="U910" s="31"/>
      <c r="V910" s="31"/>
      <c r="W910" s="31"/>
      <c r="X910" s="31"/>
      <c r="Y910" s="31"/>
    </row>
    <row r="911" ht="28.5" customHeight="1">
      <c r="A911" s="31"/>
      <c r="B911" s="20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101"/>
      <c r="N911" s="20"/>
      <c r="O911" s="20"/>
      <c r="P911" s="20"/>
      <c r="Q911" s="102"/>
      <c r="R911" s="31"/>
      <c r="S911" s="31"/>
      <c r="T911" s="31"/>
      <c r="U911" s="31"/>
      <c r="V911" s="31"/>
      <c r="W911" s="31"/>
      <c r="X911" s="31"/>
      <c r="Y911" s="31"/>
    </row>
    <row r="912" ht="28.5" customHeight="1">
      <c r="A912" s="31"/>
      <c r="B912" s="20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101"/>
      <c r="N912" s="20"/>
      <c r="O912" s="20"/>
      <c r="P912" s="20"/>
      <c r="Q912" s="102"/>
      <c r="R912" s="31"/>
      <c r="S912" s="31"/>
      <c r="T912" s="31"/>
      <c r="U912" s="31"/>
      <c r="V912" s="31"/>
      <c r="W912" s="31"/>
      <c r="X912" s="31"/>
      <c r="Y912" s="31"/>
    </row>
    <row r="913" ht="28.5" customHeight="1">
      <c r="A913" s="31"/>
      <c r="B913" s="20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101"/>
      <c r="N913" s="20"/>
      <c r="O913" s="20"/>
      <c r="P913" s="20"/>
      <c r="Q913" s="102"/>
      <c r="R913" s="31"/>
      <c r="S913" s="31"/>
      <c r="T913" s="31"/>
      <c r="U913" s="31"/>
      <c r="V913" s="31"/>
      <c r="W913" s="31"/>
      <c r="X913" s="31"/>
      <c r="Y913" s="31"/>
    </row>
    <row r="914" ht="28.5" customHeight="1">
      <c r="A914" s="31"/>
      <c r="B914" s="20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101"/>
      <c r="N914" s="20"/>
      <c r="O914" s="20"/>
      <c r="P914" s="20"/>
      <c r="Q914" s="102"/>
      <c r="R914" s="31"/>
      <c r="S914" s="31"/>
      <c r="T914" s="31"/>
      <c r="U914" s="31"/>
      <c r="V914" s="31"/>
      <c r="W914" s="31"/>
      <c r="X914" s="31"/>
      <c r="Y914" s="31"/>
    </row>
    <row r="915" ht="28.5" customHeight="1">
      <c r="A915" s="31"/>
      <c r="B915" s="20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101"/>
      <c r="N915" s="20"/>
      <c r="O915" s="20"/>
      <c r="P915" s="20"/>
      <c r="Q915" s="102"/>
      <c r="R915" s="31"/>
      <c r="S915" s="31"/>
      <c r="T915" s="31"/>
      <c r="U915" s="31"/>
      <c r="V915" s="31"/>
      <c r="W915" s="31"/>
      <c r="X915" s="31"/>
      <c r="Y915" s="31"/>
    </row>
    <row r="916" ht="28.5" customHeight="1">
      <c r="A916" s="31"/>
      <c r="B916" s="20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101"/>
      <c r="N916" s="20"/>
      <c r="O916" s="20"/>
      <c r="P916" s="20"/>
      <c r="Q916" s="102"/>
      <c r="R916" s="31"/>
      <c r="S916" s="31"/>
      <c r="T916" s="31"/>
      <c r="U916" s="31"/>
      <c r="V916" s="31"/>
      <c r="W916" s="31"/>
      <c r="X916" s="31"/>
      <c r="Y916" s="31"/>
    </row>
    <row r="917" ht="28.5" customHeight="1">
      <c r="A917" s="31"/>
      <c r="B917" s="20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101"/>
      <c r="N917" s="20"/>
      <c r="O917" s="20"/>
      <c r="P917" s="20"/>
      <c r="Q917" s="102"/>
      <c r="R917" s="31"/>
      <c r="S917" s="31"/>
      <c r="T917" s="31"/>
      <c r="U917" s="31"/>
      <c r="V917" s="31"/>
      <c r="W917" s="31"/>
      <c r="X917" s="31"/>
      <c r="Y917" s="31"/>
    </row>
    <row r="918" ht="28.5" customHeight="1">
      <c r="A918" s="31"/>
      <c r="B918" s="20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101"/>
      <c r="N918" s="20"/>
      <c r="O918" s="20"/>
      <c r="P918" s="20"/>
      <c r="Q918" s="102"/>
      <c r="R918" s="31"/>
      <c r="S918" s="31"/>
      <c r="T918" s="31"/>
      <c r="U918" s="31"/>
      <c r="V918" s="31"/>
      <c r="W918" s="31"/>
      <c r="X918" s="31"/>
      <c r="Y918" s="31"/>
    </row>
    <row r="919" ht="28.5" customHeight="1">
      <c r="A919" s="31"/>
      <c r="B919" s="20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101"/>
      <c r="N919" s="20"/>
      <c r="O919" s="20"/>
      <c r="P919" s="20"/>
      <c r="Q919" s="102"/>
      <c r="R919" s="31"/>
      <c r="S919" s="31"/>
      <c r="T919" s="31"/>
      <c r="U919" s="31"/>
      <c r="V919" s="31"/>
      <c r="W919" s="31"/>
      <c r="X919" s="31"/>
      <c r="Y919" s="31"/>
    </row>
    <row r="920" ht="28.5" customHeight="1">
      <c r="A920" s="31"/>
      <c r="B920" s="20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101"/>
      <c r="N920" s="20"/>
      <c r="O920" s="20"/>
      <c r="P920" s="20"/>
      <c r="Q920" s="102"/>
      <c r="R920" s="31"/>
      <c r="S920" s="31"/>
      <c r="T920" s="31"/>
      <c r="U920" s="31"/>
      <c r="V920" s="31"/>
      <c r="W920" s="31"/>
      <c r="X920" s="31"/>
      <c r="Y920" s="31"/>
    </row>
    <row r="921" ht="28.5" customHeight="1">
      <c r="A921" s="31"/>
      <c r="B921" s="20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101"/>
      <c r="N921" s="20"/>
      <c r="O921" s="20"/>
      <c r="P921" s="20"/>
      <c r="Q921" s="102"/>
      <c r="R921" s="31"/>
      <c r="S921" s="31"/>
      <c r="T921" s="31"/>
      <c r="U921" s="31"/>
      <c r="V921" s="31"/>
      <c r="W921" s="31"/>
      <c r="X921" s="31"/>
      <c r="Y921" s="31"/>
    </row>
    <row r="922" ht="28.5" customHeight="1">
      <c r="A922" s="31"/>
      <c r="B922" s="20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101"/>
      <c r="N922" s="20"/>
      <c r="O922" s="20"/>
      <c r="P922" s="20"/>
      <c r="Q922" s="102"/>
      <c r="R922" s="31"/>
      <c r="S922" s="31"/>
      <c r="T922" s="31"/>
      <c r="U922" s="31"/>
      <c r="V922" s="31"/>
      <c r="W922" s="31"/>
      <c r="X922" s="31"/>
      <c r="Y922" s="31"/>
    </row>
    <row r="923" ht="28.5" customHeight="1">
      <c r="A923" s="31"/>
      <c r="B923" s="20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101"/>
      <c r="N923" s="20"/>
      <c r="O923" s="20"/>
      <c r="P923" s="20"/>
      <c r="Q923" s="102"/>
      <c r="R923" s="31"/>
      <c r="S923" s="31"/>
      <c r="T923" s="31"/>
      <c r="U923" s="31"/>
      <c r="V923" s="31"/>
      <c r="W923" s="31"/>
      <c r="X923" s="31"/>
      <c r="Y923" s="31"/>
    </row>
    <row r="924" ht="28.5" customHeight="1">
      <c r="A924" s="31"/>
      <c r="B924" s="20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101"/>
      <c r="N924" s="20"/>
      <c r="O924" s="20"/>
      <c r="P924" s="20"/>
      <c r="Q924" s="102"/>
      <c r="R924" s="31"/>
      <c r="S924" s="31"/>
      <c r="T924" s="31"/>
      <c r="U924" s="31"/>
      <c r="V924" s="31"/>
      <c r="W924" s="31"/>
      <c r="X924" s="31"/>
      <c r="Y924" s="31"/>
    </row>
    <row r="925" ht="28.5" customHeight="1">
      <c r="A925" s="31"/>
      <c r="B925" s="20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101"/>
      <c r="N925" s="20"/>
      <c r="O925" s="20"/>
      <c r="P925" s="20"/>
      <c r="Q925" s="102"/>
      <c r="R925" s="31"/>
      <c r="S925" s="31"/>
      <c r="T925" s="31"/>
      <c r="U925" s="31"/>
      <c r="V925" s="31"/>
      <c r="W925" s="31"/>
      <c r="X925" s="31"/>
      <c r="Y925" s="31"/>
    </row>
    <row r="926" ht="28.5" customHeight="1">
      <c r="A926" s="31"/>
      <c r="B926" s="20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101"/>
      <c r="N926" s="20"/>
      <c r="O926" s="20"/>
      <c r="P926" s="20"/>
      <c r="Q926" s="102"/>
      <c r="R926" s="31"/>
      <c r="S926" s="31"/>
      <c r="T926" s="31"/>
      <c r="U926" s="31"/>
      <c r="V926" s="31"/>
      <c r="W926" s="31"/>
      <c r="X926" s="31"/>
      <c r="Y926" s="31"/>
    </row>
    <row r="927" ht="28.5" customHeight="1">
      <c r="A927" s="31"/>
      <c r="B927" s="20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101"/>
      <c r="N927" s="20"/>
      <c r="O927" s="20"/>
      <c r="P927" s="20"/>
      <c r="Q927" s="102"/>
      <c r="R927" s="31"/>
      <c r="S927" s="31"/>
      <c r="T927" s="31"/>
      <c r="U927" s="31"/>
      <c r="V927" s="31"/>
      <c r="W927" s="31"/>
      <c r="X927" s="31"/>
      <c r="Y927" s="31"/>
    </row>
    <row r="928" ht="28.5" customHeight="1">
      <c r="A928" s="31"/>
      <c r="B928" s="20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101"/>
      <c r="N928" s="20"/>
      <c r="O928" s="20"/>
      <c r="P928" s="20"/>
      <c r="Q928" s="102"/>
      <c r="R928" s="31"/>
      <c r="S928" s="31"/>
      <c r="T928" s="31"/>
      <c r="U928" s="31"/>
      <c r="V928" s="31"/>
      <c r="W928" s="31"/>
      <c r="X928" s="31"/>
      <c r="Y928" s="31"/>
    </row>
    <row r="929" ht="28.5" customHeight="1">
      <c r="A929" s="31"/>
      <c r="B929" s="20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101"/>
      <c r="N929" s="20"/>
      <c r="O929" s="20"/>
      <c r="P929" s="20"/>
      <c r="Q929" s="102"/>
      <c r="R929" s="31"/>
      <c r="S929" s="31"/>
      <c r="T929" s="31"/>
      <c r="U929" s="31"/>
      <c r="V929" s="31"/>
      <c r="W929" s="31"/>
      <c r="X929" s="31"/>
      <c r="Y929" s="31"/>
    </row>
    <row r="930" ht="28.5" customHeight="1">
      <c r="A930" s="31"/>
      <c r="B930" s="20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101"/>
      <c r="N930" s="20"/>
      <c r="O930" s="20"/>
      <c r="P930" s="20"/>
      <c r="Q930" s="102"/>
      <c r="R930" s="31"/>
      <c r="S930" s="31"/>
      <c r="T930" s="31"/>
      <c r="U930" s="31"/>
      <c r="V930" s="31"/>
      <c r="W930" s="31"/>
      <c r="X930" s="31"/>
      <c r="Y930" s="31"/>
    </row>
    <row r="931" ht="28.5" customHeight="1">
      <c r="A931" s="31"/>
      <c r="B931" s="20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101"/>
      <c r="N931" s="20"/>
      <c r="O931" s="20"/>
      <c r="P931" s="20"/>
      <c r="Q931" s="102"/>
      <c r="R931" s="31"/>
      <c r="S931" s="31"/>
      <c r="T931" s="31"/>
      <c r="U931" s="31"/>
      <c r="V931" s="31"/>
      <c r="W931" s="31"/>
      <c r="X931" s="31"/>
      <c r="Y931" s="31"/>
    </row>
    <row r="932" ht="28.5" customHeight="1">
      <c r="A932" s="31"/>
      <c r="B932" s="20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101"/>
      <c r="N932" s="20"/>
      <c r="O932" s="20"/>
      <c r="P932" s="20"/>
      <c r="Q932" s="102"/>
      <c r="R932" s="31"/>
      <c r="S932" s="31"/>
      <c r="T932" s="31"/>
      <c r="U932" s="31"/>
      <c r="V932" s="31"/>
      <c r="W932" s="31"/>
      <c r="X932" s="31"/>
      <c r="Y932" s="31"/>
    </row>
    <row r="933" ht="28.5" customHeight="1">
      <c r="A933" s="31"/>
      <c r="B933" s="20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101"/>
      <c r="N933" s="20"/>
      <c r="O933" s="20"/>
      <c r="P933" s="20"/>
      <c r="Q933" s="102"/>
      <c r="R933" s="31"/>
      <c r="S933" s="31"/>
      <c r="T933" s="31"/>
      <c r="U933" s="31"/>
      <c r="V933" s="31"/>
      <c r="W933" s="31"/>
      <c r="X933" s="31"/>
      <c r="Y933" s="31"/>
    </row>
    <row r="934" ht="28.5" customHeight="1">
      <c r="A934" s="31"/>
      <c r="B934" s="20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101"/>
      <c r="N934" s="20"/>
      <c r="O934" s="20"/>
      <c r="P934" s="20"/>
      <c r="Q934" s="102"/>
      <c r="R934" s="31"/>
      <c r="S934" s="31"/>
      <c r="T934" s="31"/>
      <c r="U934" s="31"/>
      <c r="V934" s="31"/>
      <c r="W934" s="31"/>
      <c r="X934" s="31"/>
      <c r="Y934" s="31"/>
    </row>
    <row r="935" ht="28.5" customHeight="1">
      <c r="A935" s="31"/>
      <c r="B935" s="20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101"/>
      <c r="N935" s="20"/>
      <c r="O935" s="20"/>
      <c r="P935" s="20"/>
      <c r="Q935" s="102"/>
      <c r="R935" s="31"/>
      <c r="S935" s="31"/>
      <c r="T935" s="31"/>
      <c r="U935" s="31"/>
      <c r="V935" s="31"/>
      <c r="W935" s="31"/>
      <c r="X935" s="31"/>
      <c r="Y935" s="31"/>
    </row>
    <row r="936" ht="28.5" customHeight="1">
      <c r="A936" s="31"/>
      <c r="B936" s="20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101"/>
      <c r="N936" s="20"/>
      <c r="O936" s="20"/>
      <c r="P936" s="20"/>
      <c r="Q936" s="102"/>
      <c r="R936" s="31"/>
      <c r="S936" s="31"/>
      <c r="T936" s="31"/>
      <c r="U936" s="31"/>
      <c r="V936" s="31"/>
      <c r="W936" s="31"/>
      <c r="X936" s="31"/>
      <c r="Y936" s="31"/>
    </row>
    <row r="937" ht="28.5" customHeight="1">
      <c r="A937" s="31"/>
      <c r="B937" s="20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101"/>
      <c r="N937" s="20"/>
      <c r="O937" s="20"/>
      <c r="P937" s="20"/>
      <c r="Q937" s="102"/>
      <c r="R937" s="31"/>
      <c r="S937" s="31"/>
      <c r="T937" s="31"/>
      <c r="U937" s="31"/>
      <c r="V937" s="31"/>
      <c r="W937" s="31"/>
      <c r="X937" s="31"/>
      <c r="Y937" s="31"/>
    </row>
    <row r="938" ht="28.5" customHeight="1">
      <c r="A938" s="31"/>
      <c r="B938" s="20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101"/>
      <c r="N938" s="20"/>
      <c r="O938" s="20"/>
      <c r="P938" s="20"/>
      <c r="Q938" s="102"/>
      <c r="R938" s="31"/>
      <c r="S938" s="31"/>
      <c r="T938" s="31"/>
      <c r="U938" s="31"/>
      <c r="V938" s="31"/>
      <c r="W938" s="31"/>
      <c r="X938" s="31"/>
      <c r="Y938" s="31"/>
    </row>
    <row r="939" ht="28.5" customHeight="1">
      <c r="A939" s="31"/>
      <c r="B939" s="20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101"/>
      <c r="N939" s="20"/>
      <c r="O939" s="20"/>
      <c r="P939" s="20"/>
      <c r="Q939" s="102"/>
      <c r="R939" s="31"/>
      <c r="S939" s="31"/>
      <c r="T939" s="31"/>
      <c r="U939" s="31"/>
      <c r="V939" s="31"/>
      <c r="W939" s="31"/>
      <c r="X939" s="31"/>
      <c r="Y939" s="31"/>
    </row>
    <row r="940" ht="28.5" customHeight="1">
      <c r="A940" s="31"/>
      <c r="B940" s="20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101"/>
      <c r="N940" s="20"/>
      <c r="O940" s="20"/>
      <c r="P940" s="20"/>
      <c r="Q940" s="102"/>
      <c r="R940" s="31"/>
      <c r="S940" s="31"/>
      <c r="T940" s="31"/>
      <c r="U940" s="31"/>
      <c r="V940" s="31"/>
      <c r="W940" s="31"/>
      <c r="X940" s="31"/>
      <c r="Y940" s="31"/>
    </row>
    <row r="941" ht="28.5" customHeight="1">
      <c r="A941" s="31"/>
      <c r="B941" s="20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101"/>
      <c r="N941" s="20"/>
      <c r="O941" s="20"/>
      <c r="P941" s="20"/>
      <c r="Q941" s="102"/>
      <c r="R941" s="31"/>
      <c r="S941" s="31"/>
      <c r="T941" s="31"/>
      <c r="U941" s="31"/>
      <c r="V941" s="31"/>
      <c r="W941" s="31"/>
      <c r="X941" s="31"/>
      <c r="Y941" s="31"/>
    </row>
    <row r="942" ht="28.5" customHeight="1">
      <c r="A942" s="31"/>
      <c r="B942" s="20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101"/>
      <c r="N942" s="20"/>
      <c r="O942" s="20"/>
      <c r="P942" s="20"/>
      <c r="Q942" s="102"/>
      <c r="R942" s="31"/>
      <c r="S942" s="31"/>
      <c r="T942" s="31"/>
      <c r="U942" s="31"/>
      <c r="V942" s="31"/>
      <c r="W942" s="31"/>
      <c r="X942" s="31"/>
      <c r="Y942" s="31"/>
    </row>
    <row r="943" ht="28.5" customHeight="1">
      <c r="A943" s="31"/>
      <c r="B943" s="20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101"/>
      <c r="N943" s="20"/>
      <c r="O943" s="20"/>
      <c r="P943" s="20"/>
      <c r="Q943" s="102"/>
      <c r="R943" s="31"/>
      <c r="S943" s="31"/>
      <c r="T943" s="31"/>
      <c r="U943" s="31"/>
      <c r="V943" s="31"/>
      <c r="W943" s="31"/>
      <c r="X943" s="31"/>
      <c r="Y943" s="31"/>
    </row>
    <row r="944" ht="28.5" customHeight="1">
      <c r="A944" s="31"/>
      <c r="B944" s="20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101"/>
      <c r="N944" s="20"/>
      <c r="O944" s="20"/>
      <c r="P944" s="20"/>
      <c r="Q944" s="102"/>
      <c r="R944" s="31"/>
      <c r="S944" s="31"/>
      <c r="T944" s="31"/>
      <c r="U944" s="31"/>
      <c r="V944" s="31"/>
      <c r="W944" s="31"/>
      <c r="X944" s="31"/>
      <c r="Y944" s="31"/>
    </row>
    <row r="945" ht="28.5" customHeight="1">
      <c r="A945" s="31"/>
      <c r="B945" s="20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101"/>
      <c r="N945" s="20"/>
      <c r="O945" s="20"/>
      <c r="P945" s="20"/>
      <c r="Q945" s="102"/>
      <c r="R945" s="31"/>
      <c r="S945" s="31"/>
      <c r="T945" s="31"/>
      <c r="U945" s="31"/>
      <c r="V945" s="31"/>
      <c r="W945" s="31"/>
      <c r="X945" s="31"/>
      <c r="Y945" s="31"/>
    </row>
    <row r="946" ht="28.5" customHeight="1">
      <c r="A946" s="31"/>
      <c r="B946" s="20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101"/>
      <c r="N946" s="20"/>
      <c r="O946" s="20"/>
      <c r="P946" s="20"/>
      <c r="Q946" s="102"/>
      <c r="R946" s="31"/>
      <c r="S946" s="31"/>
      <c r="T946" s="31"/>
      <c r="U946" s="31"/>
      <c r="V946" s="31"/>
      <c r="W946" s="31"/>
      <c r="X946" s="31"/>
      <c r="Y946" s="31"/>
    </row>
    <row r="947" ht="28.5" customHeight="1">
      <c r="A947" s="31"/>
      <c r="B947" s="20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101"/>
      <c r="N947" s="20"/>
      <c r="O947" s="20"/>
      <c r="P947" s="20"/>
      <c r="Q947" s="102"/>
      <c r="R947" s="31"/>
      <c r="S947" s="31"/>
      <c r="T947" s="31"/>
      <c r="U947" s="31"/>
      <c r="V947" s="31"/>
      <c r="W947" s="31"/>
      <c r="X947" s="31"/>
      <c r="Y947" s="31"/>
    </row>
    <row r="948" ht="28.5" customHeight="1">
      <c r="A948" s="31"/>
      <c r="B948" s="20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101"/>
      <c r="N948" s="20"/>
      <c r="O948" s="20"/>
      <c r="P948" s="20"/>
      <c r="Q948" s="102"/>
      <c r="R948" s="31"/>
      <c r="S948" s="31"/>
      <c r="T948" s="31"/>
      <c r="U948" s="31"/>
      <c r="V948" s="31"/>
      <c r="W948" s="31"/>
      <c r="X948" s="31"/>
      <c r="Y948" s="31"/>
    </row>
    <row r="949" ht="28.5" customHeight="1">
      <c r="A949" s="31"/>
      <c r="B949" s="20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101"/>
      <c r="N949" s="20"/>
      <c r="O949" s="20"/>
      <c r="P949" s="20"/>
      <c r="Q949" s="102"/>
      <c r="R949" s="31"/>
      <c r="S949" s="31"/>
      <c r="T949" s="31"/>
      <c r="U949" s="31"/>
      <c r="V949" s="31"/>
      <c r="W949" s="31"/>
      <c r="X949" s="31"/>
      <c r="Y949" s="31"/>
    </row>
    <row r="950" ht="28.5" customHeight="1">
      <c r="A950" s="31"/>
      <c r="B950" s="20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101"/>
      <c r="N950" s="20"/>
      <c r="O950" s="20"/>
      <c r="P950" s="20"/>
      <c r="Q950" s="102"/>
      <c r="R950" s="31"/>
      <c r="S950" s="31"/>
      <c r="T950" s="31"/>
      <c r="U950" s="31"/>
      <c r="V950" s="31"/>
      <c r="W950" s="31"/>
      <c r="X950" s="31"/>
      <c r="Y950" s="31"/>
    </row>
    <row r="951" ht="28.5" customHeight="1">
      <c r="A951" s="31"/>
      <c r="B951" s="20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101"/>
      <c r="N951" s="20"/>
      <c r="O951" s="20"/>
      <c r="P951" s="20"/>
      <c r="Q951" s="102"/>
      <c r="R951" s="31"/>
      <c r="S951" s="31"/>
      <c r="T951" s="31"/>
      <c r="U951" s="31"/>
      <c r="V951" s="31"/>
      <c r="W951" s="31"/>
      <c r="X951" s="31"/>
      <c r="Y951" s="31"/>
    </row>
    <row r="952" ht="28.5" customHeight="1">
      <c r="A952" s="31"/>
      <c r="B952" s="20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101"/>
      <c r="N952" s="20"/>
      <c r="O952" s="20"/>
      <c r="P952" s="20"/>
      <c r="Q952" s="102"/>
      <c r="R952" s="31"/>
      <c r="S952" s="31"/>
      <c r="T952" s="31"/>
      <c r="U952" s="31"/>
      <c r="V952" s="31"/>
      <c r="W952" s="31"/>
      <c r="X952" s="31"/>
      <c r="Y952" s="31"/>
    </row>
    <row r="953" ht="28.5" customHeight="1">
      <c r="A953" s="31"/>
      <c r="B953" s="20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101"/>
      <c r="N953" s="20"/>
      <c r="O953" s="20"/>
      <c r="P953" s="20"/>
      <c r="Q953" s="102"/>
      <c r="R953" s="31"/>
      <c r="S953" s="31"/>
      <c r="T953" s="31"/>
      <c r="U953" s="31"/>
      <c r="V953" s="31"/>
      <c r="W953" s="31"/>
      <c r="X953" s="31"/>
      <c r="Y953" s="31"/>
    </row>
    <row r="954" ht="28.5" customHeight="1">
      <c r="A954" s="31"/>
      <c r="B954" s="20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101"/>
      <c r="N954" s="20"/>
      <c r="O954" s="20"/>
      <c r="P954" s="20"/>
      <c r="Q954" s="102"/>
      <c r="R954" s="31"/>
      <c r="S954" s="31"/>
      <c r="T954" s="31"/>
      <c r="U954" s="31"/>
      <c r="V954" s="31"/>
      <c r="W954" s="31"/>
      <c r="X954" s="31"/>
      <c r="Y954" s="31"/>
    </row>
    <row r="955" ht="28.5" customHeight="1">
      <c r="A955" s="31"/>
      <c r="B955" s="20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101"/>
      <c r="N955" s="20"/>
      <c r="O955" s="20"/>
      <c r="P955" s="20"/>
      <c r="Q955" s="102"/>
      <c r="R955" s="31"/>
      <c r="S955" s="31"/>
      <c r="T955" s="31"/>
      <c r="U955" s="31"/>
      <c r="V955" s="31"/>
      <c r="W955" s="31"/>
      <c r="X955" s="31"/>
      <c r="Y955" s="31"/>
    </row>
    <row r="956" ht="28.5" customHeight="1">
      <c r="A956" s="31"/>
      <c r="B956" s="20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101"/>
      <c r="N956" s="20"/>
      <c r="O956" s="20"/>
      <c r="P956" s="20"/>
      <c r="Q956" s="102"/>
      <c r="R956" s="31"/>
      <c r="S956" s="31"/>
      <c r="T956" s="31"/>
      <c r="U956" s="31"/>
      <c r="V956" s="31"/>
      <c r="W956" s="31"/>
      <c r="X956" s="31"/>
      <c r="Y956" s="31"/>
    </row>
    <row r="957" ht="28.5" customHeight="1">
      <c r="A957" s="31"/>
      <c r="B957" s="20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101"/>
      <c r="N957" s="20"/>
      <c r="O957" s="20"/>
      <c r="P957" s="20"/>
      <c r="Q957" s="102"/>
      <c r="R957" s="31"/>
      <c r="S957" s="31"/>
      <c r="T957" s="31"/>
      <c r="U957" s="31"/>
      <c r="V957" s="31"/>
      <c r="W957" s="31"/>
      <c r="X957" s="31"/>
      <c r="Y957" s="31"/>
    </row>
    <row r="958" ht="28.5" customHeight="1">
      <c r="A958" s="31"/>
      <c r="B958" s="20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101"/>
      <c r="N958" s="20"/>
      <c r="O958" s="20"/>
      <c r="P958" s="20"/>
      <c r="Q958" s="102"/>
      <c r="R958" s="31"/>
      <c r="S958" s="31"/>
      <c r="T958" s="31"/>
      <c r="U958" s="31"/>
      <c r="V958" s="31"/>
      <c r="W958" s="31"/>
      <c r="X958" s="31"/>
      <c r="Y958" s="31"/>
    </row>
    <row r="959" ht="28.5" customHeight="1">
      <c r="A959" s="31"/>
      <c r="B959" s="20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101"/>
      <c r="N959" s="20"/>
      <c r="O959" s="20"/>
      <c r="P959" s="20"/>
      <c r="Q959" s="102"/>
      <c r="R959" s="31"/>
      <c r="S959" s="31"/>
      <c r="T959" s="31"/>
      <c r="U959" s="31"/>
      <c r="V959" s="31"/>
      <c r="W959" s="31"/>
      <c r="X959" s="31"/>
      <c r="Y959" s="31"/>
    </row>
    <row r="960" ht="28.5" customHeight="1">
      <c r="A960" s="31"/>
      <c r="B960" s="20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101"/>
      <c r="N960" s="20"/>
      <c r="O960" s="20"/>
      <c r="P960" s="20"/>
      <c r="Q960" s="102"/>
      <c r="R960" s="31"/>
      <c r="S960" s="31"/>
      <c r="T960" s="31"/>
      <c r="U960" s="31"/>
      <c r="V960" s="31"/>
      <c r="W960" s="31"/>
      <c r="X960" s="31"/>
      <c r="Y960" s="31"/>
    </row>
    <row r="961" ht="28.5" customHeight="1">
      <c r="A961" s="31"/>
      <c r="B961" s="20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101"/>
      <c r="N961" s="20"/>
      <c r="O961" s="20"/>
      <c r="P961" s="20"/>
      <c r="Q961" s="102"/>
      <c r="R961" s="31"/>
      <c r="S961" s="31"/>
      <c r="T961" s="31"/>
      <c r="U961" s="31"/>
      <c r="V961" s="31"/>
      <c r="W961" s="31"/>
      <c r="X961" s="31"/>
      <c r="Y961" s="31"/>
    </row>
    <row r="962" ht="28.5" customHeight="1">
      <c r="A962" s="31"/>
      <c r="B962" s="20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101"/>
      <c r="N962" s="20"/>
      <c r="O962" s="20"/>
      <c r="P962" s="20"/>
      <c r="Q962" s="102"/>
      <c r="R962" s="31"/>
      <c r="S962" s="31"/>
      <c r="T962" s="31"/>
      <c r="U962" s="31"/>
      <c r="V962" s="31"/>
      <c r="W962" s="31"/>
      <c r="X962" s="31"/>
      <c r="Y962" s="31"/>
    </row>
    <row r="963" ht="28.5" customHeight="1">
      <c r="A963" s="31"/>
      <c r="B963" s="20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101"/>
      <c r="N963" s="20"/>
      <c r="O963" s="20"/>
      <c r="P963" s="20"/>
      <c r="Q963" s="102"/>
      <c r="R963" s="31"/>
      <c r="S963" s="31"/>
      <c r="T963" s="31"/>
      <c r="U963" s="31"/>
      <c r="V963" s="31"/>
      <c r="W963" s="31"/>
      <c r="X963" s="31"/>
      <c r="Y963" s="31"/>
    </row>
    <row r="964" ht="28.5" customHeight="1">
      <c r="A964" s="31"/>
      <c r="B964" s="20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101"/>
      <c r="N964" s="20"/>
      <c r="O964" s="20"/>
      <c r="P964" s="20"/>
      <c r="Q964" s="102"/>
      <c r="R964" s="31"/>
      <c r="S964" s="31"/>
      <c r="T964" s="31"/>
      <c r="U964" s="31"/>
      <c r="V964" s="31"/>
      <c r="W964" s="31"/>
      <c r="X964" s="31"/>
      <c r="Y964" s="31"/>
    </row>
    <row r="965" ht="28.5" customHeight="1">
      <c r="A965" s="31"/>
      <c r="B965" s="20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101"/>
      <c r="N965" s="20"/>
      <c r="O965" s="20"/>
      <c r="P965" s="20"/>
      <c r="Q965" s="102"/>
      <c r="R965" s="31"/>
      <c r="S965" s="31"/>
      <c r="T965" s="31"/>
      <c r="U965" s="31"/>
      <c r="V965" s="31"/>
      <c r="W965" s="31"/>
      <c r="X965" s="31"/>
      <c r="Y965" s="31"/>
    </row>
    <row r="966" ht="28.5" customHeight="1">
      <c r="A966" s="31"/>
      <c r="B966" s="20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101"/>
      <c r="N966" s="20"/>
      <c r="O966" s="20"/>
      <c r="P966" s="20"/>
      <c r="Q966" s="102"/>
      <c r="R966" s="31"/>
      <c r="S966" s="31"/>
      <c r="T966" s="31"/>
      <c r="U966" s="31"/>
      <c r="V966" s="31"/>
      <c r="W966" s="31"/>
      <c r="X966" s="31"/>
      <c r="Y966" s="31"/>
    </row>
    <row r="967" ht="28.5" customHeight="1">
      <c r="A967" s="31"/>
      <c r="B967" s="20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101"/>
      <c r="N967" s="20"/>
      <c r="O967" s="20"/>
      <c r="P967" s="20"/>
      <c r="Q967" s="102"/>
      <c r="R967" s="31"/>
      <c r="S967" s="31"/>
      <c r="T967" s="31"/>
      <c r="U967" s="31"/>
      <c r="V967" s="31"/>
      <c r="W967" s="31"/>
      <c r="X967" s="31"/>
      <c r="Y967" s="31"/>
    </row>
    <row r="968" ht="28.5" customHeight="1">
      <c r="A968" s="31"/>
      <c r="B968" s="20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101"/>
      <c r="N968" s="20"/>
      <c r="O968" s="20"/>
      <c r="P968" s="20"/>
      <c r="Q968" s="102"/>
      <c r="R968" s="31"/>
      <c r="S968" s="31"/>
      <c r="T968" s="31"/>
      <c r="U968" s="31"/>
      <c r="V968" s="31"/>
      <c r="W968" s="31"/>
      <c r="X968" s="31"/>
      <c r="Y968" s="31"/>
    </row>
    <row r="969" ht="28.5" customHeight="1">
      <c r="A969" s="31"/>
      <c r="B969" s="20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101"/>
      <c r="N969" s="20"/>
      <c r="O969" s="20"/>
      <c r="P969" s="20"/>
      <c r="Q969" s="102"/>
      <c r="R969" s="31"/>
      <c r="S969" s="31"/>
      <c r="T969" s="31"/>
      <c r="U969" s="31"/>
      <c r="V969" s="31"/>
      <c r="W969" s="31"/>
      <c r="X969" s="31"/>
      <c r="Y969" s="31"/>
    </row>
    <row r="970" ht="28.5" customHeight="1">
      <c r="A970" s="31"/>
      <c r="B970" s="20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101"/>
      <c r="N970" s="20"/>
      <c r="O970" s="20"/>
      <c r="P970" s="20"/>
      <c r="Q970" s="102"/>
      <c r="R970" s="31"/>
      <c r="S970" s="31"/>
      <c r="T970" s="31"/>
      <c r="U970" s="31"/>
      <c r="V970" s="31"/>
      <c r="W970" s="31"/>
      <c r="X970" s="31"/>
      <c r="Y970" s="31"/>
    </row>
    <row r="971" ht="28.5" customHeight="1">
      <c r="A971" s="31"/>
      <c r="B971" s="20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101"/>
      <c r="N971" s="20"/>
      <c r="O971" s="20"/>
      <c r="P971" s="20"/>
      <c r="Q971" s="102"/>
      <c r="R971" s="31"/>
      <c r="S971" s="31"/>
      <c r="T971" s="31"/>
      <c r="U971" s="31"/>
      <c r="V971" s="31"/>
      <c r="W971" s="31"/>
      <c r="X971" s="31"/>
      <c r="Y971" s="31"/>
    </row>
    <row r="972" ht="28.5" customHeight="1">
      <c r="A972" s="31"/>
      <c r="B972" s="20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101"/>
      <c r="N972" s="20"/>
      <c r="O972" s="20"/>
      <c r="P972" s="20"/>
      <c r="Q972" s="102"/>
      <c r="R972" s="31"/>
      <c r="S972" s="31"/>
      <c r="T972" s="31"/>
      <c r="U972" s="31"/>
      <c r="V972" s="31"/>
      <c r="W972" s="31"/>
      <c r="X972" s="31"/>
      <c r="Y972" s="31"/>
    </row>
    <row r="973" ht="28.5" customHeight="1">
      <c r="A973" s="31"/>
      <c r="B973" s="20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101"/>
      <c r="N973" s="20"/>
      <c r="O973" s="20"/>
      <c r="P973" s="20"/>
      <c r="Q973" s="102"/>
      <c r="R973" s="31"/>
      <c r="S973" s="31"/>
      <c r="T973" s="31"/>
      <c r="U973" s="31"/>
      <c r="V973" s="31"/>
      <c r="W973" s="31"/>
      <c r="X973" s="31"/>
      <c r="Y973" s="31"/>
    </row>
    <row r="974" ht="28.5" customHeight="1">
      <c r="A974" s="31"/>
      <c r="B974" s="20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101"/>
      <c r="N974" s="20"/>
      <c r="O974" s="20"/>
      <c r="P974" s="20"/>
      <c r="Q974" s="102"/>
      <c r="R974" s="31"/>
      <c r="S974" s="31"/>
      <c r="T974" s="31"/>
      <c r="U974" s="31"/>
      <c r="V974" s="31"/>
      <c r="W974" s="31"/>
      <c r="X974" s="31"/>
      <c r="Y974" s="31"/>
    </row>
    <row r="975" ht="28.5" customHeight="1">
      <c r="A975" s="31"/>
      <c r="B975" s="20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101"/>
      <c r="N975" s="20"/>
      <c r="O975" s="20"/>
      <c r="P975" s="20"/>
      <c r="Q975" s="102"/>
      <c r="R975" s="31"/>
      <c r="S975" s="31"/>
      <c r="T975" s="31"/>
      <c r="U975" s="31"/>
      <c r="V975" s="31"/>
      <c r="W975" s="31"/>
      <c r="X975" s="31"/>
      <c r="Y975" s="31"/>
    </row>
    <row r="976" ht="28.5" customHeight="1">
      <c r="A976" s="31"/>
      <c r="B976" s="20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101"/>
      <c r="N976" s="20"/>
      <c r="O976" s="20"/>
      <c r="P976" s="20"/>
      <c r="Q976" s="102"/>
      <c r="R976" s="31"/>
      <c r="S976" s="31"/>
      <c r="T976" s="31"/>
      <c r="U976" s="31"/>
      <c r="V976" s="31"/>
      <c r="W976" s="31"/>
      <c r="X976" s="31"/>
      <c r="Y976" s="31"/>
    </row>
    <row r="977" ht="28.5" customHeight="1">
      <c r="A977" s="31"/>
      <c r="B977" s="20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101"/>
      <c r="N977" s="20"/>
      <c r="O977" s="20"/>
      <c r="P977" s="20"/>
      <c r="Q977" s="102"/>
      <c r="R977" s="31"/>
      <c r="S977" s="31"/>
      <c r="T977" s="31"/>
      <c r="U977" s="31"/>
      <c r="V977" s="31"/>
      <c r="W977" s="31"/>
      <c r="X977" s="31"/>
      <c r="Y977" s="31"/>
    </row>
    <row r="978" ht="28.5" customHeight="1">
      <c r="A978" s="31"/>
      <c r="B978" s="20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101"/>
      <c r="N978" s="20"/>
      <c r="O978" s="20"/>
      <c r="P978" s="20"/>
      <c r="Q978" s="102"/>
      <c r="R978" s="31"/>
      <c r="S978" s="31"/>
      <c r="T978" s="31"/>
      <c r="U978" s="31"/>
      <c r="V978" s="31"/>
      <c r="W978" s="31"/>
      <c r="X978" s="31"/>
      <c r="Y978" s="31"/>
    </row>
    <row r="979" ht="28.5" customHeight="1">
      <c r="A979" s="31"/>
      <c r="B979" s="20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101"/>
      <c r="N979" s="20"/>
      <c r="O979" s="20"/>
      <c r="P979" s="20"/>
      <c r="Q979" s="102"/>
      <c r="R979" s="31"/>
      <c r="S979" s="31"/>
      <c r="T979" s="31"/>
      <c r="U979" s="31"/>
      <c r="V979" s="31"/>
      <c r="W979" s="31"/>
      <c r="X979" s="31"/>
      <c r="Y979" s="31"/>
    </row>
    <row r="980" ht="28.5" customHeight="1">
      <c r="A980" s="31"/>
      <c r="B980" s="20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101"/>
      <c r="N980" s="20"/>
      <c r="O980" s="20"/>
      <c r="P980" s="20"/>
      <c r="Q980" s="102"/>
      <c r="R980" s="31"/>
      <c r="S980" s="31"/>
      <c r="T980" s="31"/>
      <c r="U980" s="31"/>
      <c r="V980" s="31"/>
      <c r="W980" s="31"/>
      <c r="X980" s="31"/>
      <c r="Y980" s="31"/>
    </row>
    <row r="981" ht="28.5" customHeight="1">
      <c r="A981" s="31"/>
      <c r="B981" s="20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101"/>
      <c r="N981" s="20"/>
      <c r="O981" s="20"/>
      <c r="P981" s="20"/>
      <c r="Q981" s="102"/>
      <c r="R981" s="31"/>
      <c r="S981" s="31"/>
      <c r="T981" s="31"/>
      <c r="U981" s="31"/>
      <c r="V981" s="31"/>
      <c r="W981" s="31"/>
      <c r="X981" s="31"/>
      <c r="Y981" s="31"/>
    </row>
    <row r="982" ht="28.5" customHeight="1">
      <c r="A982" s="31"/>
      <c r="B982" s="20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101"/>
      <c r="N982" s="20"/>
      <c r="O982" s="20"/>
      <c r="P982" s="20"/>
      <c r="Q982" s="102"/>
      <c r="R982" s="31"/>
      <c r="S982" s="31"/>
      <c r="T982" s="31"/>
      <c r="U982" s="31"/>
      <c r="V982" s="31"/>
      <c r="W982" s="31"/>
      <c r="X982" s="31"/>
      <c r="Y982" s="31"/>
    </row>
    <row r="983" ht="28.5" customHeight="1">
      <c r="A983" s="31"/>
      <c r="B983" s="20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101"/>
      <c r="N983" s="20"/>
      <c r="O983" s="20"/>
      <c r="P983" s="20"/>
      <c r="Q983" s="102"/>
      <c r="R983" s="31"/>
      <c r="S983" s="31"/>
      <c r="T983" s="31"/>
      <c r="U983" s="31"/>
      <c r="V983" s="31"/>
      <c r="W983" s="31"/>
      <c r="X983" s="31"/>
      <c r="Y983" s="31"/>
    </row>
    <row r="984" ht="28.5" customHeight="1">
      <c r="A984" s="31"/>
      <c r="B984" s="20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101"/>
      <c r="N984" s="20"/>
      <c r="O984" s="20"/>
      <c r="P984" s="20"/>
      <c r="Q984" s="102"/>
      <c r="R984" s="31"/>
      <c r="S984" s="31"/>
      <c r="T984" s="31"/>
      <c r="U984" s="31"/>
      <c r="V984" s="31"/>
      <c r="W984" s="31"/>
      <c r="X984" s="31"/>
      <c r="Y984" s="31"/>
    </row>
    <row r="985" ht="28.5" customHeight="1">
      <c r="A985" s="31"/>
      <c r="B985" s="20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101"/>
      <c r="N985" s="20"/>
      <c r="O985" s="20"/>
      <c r="P985" s="20"/>
      <c r="Q985" s="102"/>
      <c r="R985" s="31"/>
      <c r="S985" s="31"/>
      <c r="T985" s="31"/>
      <c r="U985" s="31"/>
      <c r="V985" s="31"/>
      <c r="W985" s="31"/>
      <c r="X985" s="31"/>
      <c r="Y985" s="31"/>
    </row>
    <row r="986" ht="28.5" customHeight="1">
      <c r="A986" s="31"/>
      <c r="B986" s="20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101"/>
      <c r="N986" s="20"/>
      <c r="O986" s="20"/>
      <c r="P986" s="20"/>
      <c r="Q986" s="102"/>
      <c r="R986" s="31"/>
      <c r="S986" s="31"/>
      <c r="T986" s="31"/>
      <c r="U986" s="31"/>
      <c r="V986" s="31"/>
      <c r="W986" s="31"/>
      <c r="X986" s="31"/>
      <c r="Y986" s="31"/>
    </row>
    <row r="987" ht="28.5" customHeight="1">
      <c r="A987" s="31"/>
      <c r="B987" s="20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101"/>
      <c r="N987" s="20"/>
      <c r="O987" s="20"/>
      <c r="P987" s="20"/>
      <c r="Q987" s="102"/>
      <c r="R987" s="31"/>
      <c r="S987" s="31"/>
      <c r="T987" s="31"/>
      <c r="U987" s="31"/>
      <c r="V987" s="31"/>
      <c r="W987" s="31"/>
      <c r="X987" s="31"/>
      <c r="Y987" s="31"/>
    </row>
    <row r="988" ht="28.5" customHeight="1">
      <c r="A988" s="31"/>
      <c r="B988" s="20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101"/>
      <c r="N988" s="20"/>
      <c r="O988" s="20"/>
      <c r="P988" s="20"/>
      <c r="Q988" s="102"/>
      <c r="R988" s="31"/>
      <c r="S988" s="31"/>
      <c r="T988" s="31"/>
      <c r="U988" s="31"/>
      <c r="V988" s="31"/>
      <c r="W988" s="31"/>
      <c r="X988" s="31"/>
      <c r="Y988" s="31"/>
    </row>
    <row r="989" ht="28.5" customHeight="1">
      <c r="A989" s="31"/>
      <c r="B989" s="20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101"/>
      <c r="N989" s="20"/>
      <c r="O989" s="20"/>
      <c r="P989" s="20"/>
      <c r="Q989" s="102"/>
      <c r="R989" s="31"/>
      <c r="S989" s="31"/>
      <c r="T989" s="31"/>
      <c r="U989" s="31"/>
      <c r="V989" s="31"/>
      <c r="W989" s="31"/>
      <c r="X989" s="31"/>
      <c r="Y989" s="31"/>
    </row>
    <row r="990" ht="28.5" customHeight="1">
      <c r="A990" s="31"/>
      <c r="B990" s="20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101"/>
      <c r="N990" s="20"/>
      <c r="O990" s="20"/>
      <c r="P990" s="20"/>
      <c r="Q990" s="102"/>
      <c r="R990" s="31"/>
      <c r="S990" s="31"/>
      <c r="T990" s="31"/>
      <c r="U990" s="31"/>
      <c r="V990" s="31"/>
      <c r="W990" s="31"/>
      <c r="X990" s="31"/>
      <c r="Y990" s="31"/>
    </row>
    <row r="991" ht="28.5" customHeight="1">
      <c r="A991" s="31"/>
      <c r="B991" s="20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101"/>
      <c r="N991" s="20"/>
      <c r="O991" s="20"/>
      <c r="P991" s="20"/>
      <c r="Q991" s="102"/>
      <c r="R991" s="31"/>
      <c r="S991" s="31"/>
      <c r="T991" s="31"/>
      <c r="U991" s="31"/>
      <c r="V991" s="31"/>
      <c r="W991" s="31"/>
      <c r="X991" s="31"/>
      <c r="Y991" s="31"/>
    </row>
    <row r="992" ht="28.5" customHeight="1">
      <c r="A992" s="31"/>
      <c r="B992" s="20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101"/>
      <c r="N992" s="20"/>
      <c r="O992" s="20"/>
      <c r="P992" s="20"/>
      <c r="Q992" s="102"/>
      <c r="R992" s="31"/>
      <c r="S992" s="31"/>
      <c r="T992" s="31"/>
      <c r="U992" s="31"/>
      <c r="V992" s="31"/>
      <c r="W992" s="31"/>
      <c r="X992" s="31"/>
      <c r="Y992" s="31"/>
    </row>
    <row r="993" ht="28.5" customHeight="1">
      <c r="A993" s="31"/>
      <c r="B993" s="20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101"/>
      <c r="N993" s="20"/>
      <c r="O993" s="20"/>
      <c r="P993" s="20"/>
      <c r="Q993" s="102"/>
      <c r="R993" s="31"/>
      <c r="S993" s="31"/>
      <c r="T993" s="31"/>
      <c r="U993" s="31"/>
      <c r="V993" s="31"/>
      <c r="W993" s="31"/>
      <c r="X993" s="31"/>
      <c r="Y993" s="31"/>
    </row>
    <row r="994" ht="28.5" customHeight="1">
      <c r="A994" s="31"/>
      <c r="B994" s="20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101"/>
      <c r="N994" s="20"/>
      <c r="O994" s="20"/>
      <c r="P994" s="20"/>
      <c r="Q994" s="102"/>
      <c r="R994" s="31"/>
      <c r="S994" s="31"/>
      <c r="T994" s="31"/>
      <c r="U994" s="31"/>
      <c r="V994" s="31"/>
      <c r="W994" s="31"/>
      <c r="X994" s="31"/>
      <c r="Y994" s="31"/>
    </row>
    <row r="995" ht="28.5" customHeight="1">
      <c r="A995" s="31"/>
      <c r="B995" s="20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101"/>
      <c r="N995" s="20"/>
      <c r="O995" s="20"/>
      <c r="P995" s="20"/>
      <c r="Q995" s="102"/>
      <c r="R995" s="31"/>
      <c r="S995" s="31"/>
      <c r="T995" s="31"/>
      <c r="U995" s="31"/>
      <c r="V995" s="31"/>
      <c r="W995" s="31"/>
      <c r="X995" s="31"/>
      <c r="Y995" s="31"/>
    </row>
    <row r="996" ht="28.5" customHeight="1">
      <c r="A996" s="31"/>
      <c r="B996" s="20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101"/>
      <c r="N996" s="20"/>
      <c r="O996" s="20"/>
      <c r="P996" s="20"/>
      <c r="Q996" s="102"/>
      <c r="R996" s="31"/>
      <c r="S996" s="31"/>
      <c r="T996" s="31"/>
      <c r="U996" s="31"/>
      <c r="V996" s="31"/>
      <c r="W996" s="31"/>
      <c r="X996" s="31"/>
      <c r="Y996" s="31"/>
    </row>
    <row r="997" ht="28.5" customHeight="1">
      <c r="A997" s="31"/>
      <c r="B997" s="20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101"/>
      <c r="N997" s="20"/>
      <c r="O997" s="20"/>
      <c r="P997" s="20"/>
      <c r="Q997" s="102"/>
      <c r="R997" s="31"/>
      <c r="S997" s="31"/>
      <c r="T997" s="31"/>
      <c r="U997" s="31"/>
      <c r="V997" s="31"/>
      <c r="W997" s="31"/>
      <c r="X997" s="31"/>
      <c r="Y997" s="31"/>
    </row>
    <row r="998" ht="28.5" customHeight="1">
      <c r="A998" s="31"/>
      <c r="B998" s="20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101"/>
      <c r="N998" s="20"/>
      <c r="O998" s="20"/>
      <c r="P998" s="20"/>
      <c r="Q998" s="102"/>
      <c r="R998" s="31"/>
      <c r="S998" s="31"/>
      <c r="T998" s="31"/>
      <c r="U998" s="31"/>
      <c r="V998" s="31"/>
      <c r="W998" s="31"/>
      <c r="X998" s="31"/>
      <c r="Y998" s="31"/>
    </row>
    <row r="999" ht="28.5" customHeight="1">
      <c r="A999" s="31"/>
      <c r="B999" s="20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101"/>
      <c r="N999" s="20"/>
      <c r="O999" s="20"/>
      <c r="P999" s="20"/>
      <c r="Q999" s="102"/>
      <c r="R999" s="31"/>
      <c r="S999" s="31"/>
      <c r="T999" s="31"/>
      <c r="U999" s="31"/>
      <c r="V999" s="31"/>
      <c r="W999" s="31"/>
      <c r="X999" s="31"/>
      <c r="Y999" s="31"/>
    </row>
    <row r="1000" ht="28.5" customHeight="1">
      <c r="A1000" s="31"/>
      <c r="B1000" s="20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101"/>
      <c r="N1000" s="20"/>
      <c r="O1000" s="20"/>
      <c r="P1000" s="20"/>
      <c r="Q1000" s="102"/>
      <c r="R1000" s="31"/>
      <c r="S1000" s="31"/>
      <c r="T1000" s="31"/>
      <c r="U1000" s="31"/>
      <c r="V1000" s="31"/>
      <c r="W1000" s="31"/>
      <c r="X1000" s="31"/>
      <c r="Y1000" s="31"/>
    </row>
    <row r="1001" ht="28.5" customHeight="1">
      <c r="A1001" s="31"/>
      <c r="B1001" s="20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101"/>
      <c r="N1001" s="20"/>
      <c r="O1001" s="20"/>
      <c r="P1001" s="20"/>
      <c r="Q1001" s="102"/>
      <c r="R1001" s="31"/>
      <c r="S1001" s="31"/>
      <c r="T1001" s="31"/>
      <c r="U1001" s="31"/>
      <c r="V1001" s="31"/>
      <c r="W1001" s="31"/>
      <c r="X1001" s="31"/>
      <c r="Y1001" s="31"/>
    </row>
    <row r="1002" ht="28.5" customHeight="1">
      <c r="A1002" s="31"/>
      <c r="B1002" s="20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101"/>
      <c r="N1002" s="20"/>
      <c r="O1002" s="20"/>
      <c r="P1002" s="20"/>
      <c r="Q1002" s="102"/>
      <c r="R1002" s="31"/>
      <c r="S1002" s="31"/>
      <c r="T1002" s="31"/>
      <c r="U1002" s="31"/>
      <c r="V1002" s="31"/>
      <c r="W1002" s="31"/>
      <c r="X1002" s="31"/>
      <c r="Y1002" s="31"/>
    </row>
    <row r="1003" ht="28.5" customHeight="1">
      <c r="A1003" s="31"/>
      <c r="B1003" s="20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101"/>
      <c r="N1003" s="20"/>
      <c r="O1003" s="20"/>
      <c r="P1003" s="20"/>
      <c r="Q1003" s="102"/>
      <c r="R1003" s="31"/>
      <c r="S1003" s="31"/>
      <c r="T1003" s="31"/>
      <c r="U1003" s="31"/>
      <c r="V1003" s="31"/>
      <c r="W1003" s="31"/>
      <c r="X1003" s="31"/>
      <c r="Y1003" s="31"/>
    </row>
    <row r="1004" ht="28.5" customHeight="1">
      <c r="A1004" s="31"/>
      <c r="B1004" s="20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101"/>
      <c r="N1004" s="20"/>
      <c r="O1004" s="20"/>
      <c r="P1004" s="20"/>
      <c r="Q1004" s="102"/>
      <c r="R1004" s="31"/>
      <c r="S1004" s="31"/>
      <c r="T1004" s="31"/>
      <c r="U1004" s="31"/>
      <c r="V1004" s="31"/>
      <c r="W1004" s="31"/>
      <c r="X1004" s="31"/>
      <c r="Y1004" s="31"/>
    </row>
    <row r="1005" ht="28.5" customHeight="1">
      <c r="A1005" s="31"/>
      <c r="B1005" s="20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101"/>
      <c r="N1005" s="20"/>
      <c r="O1005" s="20"/>
      <c r="P1005" s="20"/>
      <c r="Q1005" s="102"/>
      <c r="R1005" s="31"/>
      <c r="S1005" s="31"/>
      <c r="T1005" s="31"/>
      <c r="U1005" s="31"/>
      <c r="V1005" s="31"/>
      <c r="W1005" s="31"/>
      <c r="X1005" s="31"/>
      <c r="Y1005" s="31"/>
    </row>
    <row r="1006" ht="28.5" customHeight="1">
      <c r="A1006" s="31"/>
      <c r="B1006" s="20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101"/>
      <c r="N1006" s="20"/>
      <c r="O1006" s="20"/>
      <c r="P1006" s="20"/>
      <c r="Q1006" s="102"/>
      <c r="R1006" s="31"/>
      <c r="S1006" s="31"/>
      <c r="T1006" s="31"/>
      <c r="U1006" s="31"/>
      <c r="V1006" s="31"/>
      <c r="W1006" s="31"/>
      <c r="X1006" s="31"/>
      <c r="Y1006" s="31"/>
    </row>
    <row r="1007" ht="28.5" customHeight="1">
      <c r="A1007" s="31"/>
      <c r="B1007" s="20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101"/>
      <c r="N1007" s="20"/>
      <c r="O1007" s="20"/>
      <c r="P1007" s="20"/>
      <c r="Q1007" s="102"/>
      <c r="R1007" s="31"/>
      <c r="S1007" s="31"/>
      <c r="T1007" s="31"/>
      <c r="U1007" s="31"/>
      <c r="V1007" s="31"/>
      <c r="W1007" s="31"/>
      <c r="X1007" s="31"/>
      <c r="Y1007" s="31"/>
    </row>
    <row r="1008" ht="28.5" customHeight="1">
      <c r="A1008" s="31"/>
      <c r="B1008" s="20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101"/>
      <c r="N1008" s="20"/>
      <c r="O1008" s="20"/>
      <c r="P1008" s="20"/>
      <c r="Q1008" s="102"/>
      <c r="R1008" s="31"/>
      <c r="S1008" s="31"/>
      <c r="T1008" s="31"/>
      <c r="U1008" s="31"/>
      <c r="V1008" s="31"/>
      <c r="W1008" s="31"/>
      <c r="X1008" s="31"/>
      <c r="Y1008" s="31"/>
    </row>
    <row r="1009" ht="28.5" customHeight="1">
      <c r="A1009" s="31"/>
      <c r="B1009" s="20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101"/>
      <c r="N1009" s="20"/>
      <c r="O1009" s="20"/>
      <c r="P1009" s="20"/>
      <c r="Q1009" s="102"/>
      <c r="R1009" s="31"/>
      <c r="S1009" s="31"/>
      <c r="T1009" s="31"/>
      <c r="U1009" s="31"/>
      <c r="V1009" s="31"/>
      <c r="W1009" s="31"/>
      <c r="X1009" s="31"/>
      <c r="Y1009" s="31"/>
    </row>
    <row r="1010" ht="28.5" customHeight="1">
      <c r="A1010" s="31"/>
      <c r="B1010" s="20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101"/>
      <c r="N1010" s="20"/>
      <c r="O1010" s="20"/>
      <c r="P1010" s="20"/>
      <c r="Q1010" s="102"/>
      <c r="R1010" s="31"/>
      <c r="S1010" s="31"/>
      <c r="T1010" s="31"/>
      <c r="U1010" s="31"/>
      <c r="V1010" s="31"/>
      <c r="W1010" s="31"/>
      <c r="X1010" s="31"/>
      <c r="Y1010" s="31"/>
    </row>
    <row r="1011" ht="28.5" customHeight="1">
      <c r="A1011" s="31"/>
      <c r="B1011" s="20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101"/>
      <c r="N1011" s="20"/>
      <c r="O1011" s="20"/>
      <c r="P1011" s="20"/>
      <c r="Q1011" s="102"/>
      <c r="R1011" s="31"/>
      <c r="S1011" s="31"/>
      <c r="T1011" s="31"/>
      <c r="U1011" s="31"/>
      <c r="V1011" s="31"/>
      <c r="W1011" s="31"/>
      <c r="X1011" s="31"/>
      <c r="Y1011" s="31"/>
    </row>
    <row r="1012" ht="28.5" customHeight="1">
      <c r="A1012" s="31"/>
      <c r="B1012" s="20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101"/>
      <c r="N1012" s="20"/>
      <c r="O1012" s="20"/>
      <c r="P1012" s="20"/>
      <c r="Q1012" s="102"/>
      <c r="R1012" s="31"/>
      <c r="S1012" s="31"/>
      <c r="T1012" s="31"/>
      <c r="U1012" s="31"/>
      <c r="V1012" s="31"/>
      <c r="W1012" s="31"/>
      <c r="X1012" s="31"/>
      <c r="Y1012" s="31"/>
    </row>
    <row r="1013" ht="28.5" customHeight="1">
      <c r="A1013" s="31"/>
      <c r="B1013" s="20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101"/>
      <c r="N1013" s="20"/>
      <c r="O1013" s="20"/>
      <c r="P1013" s="20"/>
      <c r="Q1013" s="102"/>
      <c r="R1013" s="31"/>
      <c r="S1013" s="31"/>
      <c r="T1013" s="31"/>
      <c r="U1013" s="31"/>
      <c r="V1013" s="31"/>
      <c r="W1013" s="31"/>
      <c r="X1013" s="31"/>
      <c r="Y1013" s="31"/>
    </row>
    <row r="1014" ht="28.5" customHeight="1">
      <c r="A1014" s="31"/>
      <c r="B1014" s="20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101"/>
      <c r="N1014" s="20"/>
      <c r="O1014" s="20"/>
      <c r="P1014" s="20"/>
      <c r="Q1014" s="102"/>
      <c r="R1014" s="31"/>
      <c r="S1014" s="31"/>
      <c r="T1014" s="31"/>
      <c r="U1014" s="31"/>
      <c r="V1014" s="31"/>
      <c r="W1014" s="31"/>
      <c r="X1014" s="31"/>
      <c r="Y1014" s="31"/>
    </row>
    <row r="1015" ht="28.5" customHeight="1">
      <c r="A1015" s="31"/>
      <c r="B1015" s="20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101"/>
      <c r="N1015" s="20"/>
      <c r="O1015" s="20"/>
      <c r="P1015" s="20"/>
      <c r="Q1015" s="102"/>
      <c r="R1015" s="31"/>
      <c r="S1015" s="31"/>
      <c r="T1015" s="31"/>
      <c r="U1015" s="31"/>
      <c r="V1015" s="31"/>
      <c r="W1015" s="31"/>
      <c r="X1015" s="31"/>
      <c r="Y1015" s="31"/>
    </row>
    <row r="1016" ht="28.5" customHeight="1">
      <c r="A1016" s="31"/>
      <c r="B1016" s="20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101"/>
      <c r="N1016" s="20"/>
      <c r="O1016" s="20"/>
      <c r="P1016" s="20"/>
      <c r="Q1016" s="102"/>
      <c r="R1016" s="31"/>
      <c r="S1016" s="31"/>
      <c r="T1016" s="31"/>
      <c r="U1016" s="31"/>
      <c r="V1016" s="31"/>
      <c r="W1016" s="31"/>
      <c r="X1016" s="31"/>
      <c r="Y1016" s="31"/>
    </row>
    <row r="1017" ht="28.5" customHeight="1">
      <c r="A1017" s="31"/>
      <c r="B1017" s="20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101"/>
      <c r="N1017" s="20"/>
      <c r="O1017" s="20"/>
      <c r="P1017" s="20"/>
      <c r="Q1017" s="102"/>
      <c r="R1017" s="31"/>
      <c r="S1017" s="31"/>
      <c r="T1017" s="31"/>
      <c r="U1017" s="31"/>
      <c r="V1017" s="31"/>
      <c r="W1017" s="31"/>
      <c r="X1017" s="31"/>
      <c r="Y1017" s="31"/>
    </row>
    <row r="1018" ht="28.5" customHeight="1">
      <c r="A1018" s="31"/>
      <c r="B1018" s="20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101"/>
      <c r="N1018" s="20"/>
      <c r="O1018" s="20"/>
      <c r="P1018" s="20"/>
      <c r="Q1018" s="102"/>
      <c r="R1018" s="31"/>
      <c r="S1018" s="31"/>
      <c r="T1018" s="31"/>
      <c r="U1018" s="31"/>
      <c r="V1018" s="31"/>
      <c r="W1018" s="31"/>
      <c r="X1018" s="31"/>
      <c r="Y1018" s="31"/>
    </row>
    <row r="1019" ht="28.5" customHeight="1">
      <c r="A1019" s="31"/>
      <c r="B1019" s="20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101"/>
      <c r="N1019" s="20"/>
      <c r="O1019" s="20"/>
      <c r="P1019" s="20"/>
      <c r="Q1019" s="102"/>
      <c r="R1019" s="31"/>
      <c r="S1019" s="31"/>
      <c r="T1019" s="31"/>
      <c r="U1019" s="31"/>
      <c r="V1019" s="31"/>
      <c r="W1019" s="31"/>
      <c r="X1019" s="31"/>
      <c r="Y1019" s="31"/>
    </row>
    <row r="1020" ht="28.5" customHeight="1">
      <c r="A1020" s="31"/>
      <c r="B1020" s="20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101"/>
      <c r="N1020" s="20"/>
      <c r="O1020" s="20"/>
      <c r="P1020" s="20"/>
      <c r="Q1020" s="102"/>
      <c r="R1020" s="31"/>
      <c r="S1020" s="31"/>
      <c r="T1020" s="31"/>
      <c r="U1020" s="31"/>
      <c r="V1020" s="31"/>
      <c r="W1020" s="31"/>
      <c r="X1020" s="31"/>
      <c r="Y1020" s="31"/>
    </row>
    <row r="1021" ht="28.5" customHeight="1">
      <c r="A1021" s="31"/>
      <c r="B1021" s="20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101"/>
      <c r="N1021" s="20"/>
      <c r="O1021" s="20"/>
      <c r="P1021" s="20"/>
      <c r="Q1021" s="102"/>
      <c r="R1021" s="31"/>
      <c r="S1021" s="31"/>
      <c r="T1021" s="31"/>
      <c r="U1021" s="31"/>
      <c r="V1021" s="31"/>
      <c r="W1021" s="31"/>
      <c r="X1021" s="31"/>
      <c r="Y1021" s="31"/>
    </row>
    <row r="1022" ht="28.5" customHeight="1">
      <c r="A1022" s="31"/>
      <c r="B1022" s="20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101"/>
      <c r="N1022" s="20"/>
      <c r="O1022" s="20"/>
      <c r="P1022" s="20"/>
      <c r="Q1022" s="102"/>
      <c r="R1022" s="31"/>
      <c r="S1022" s="31"/>
      <c r="T1022" s="31"/>
      <c r="U1022" s="31"/>
      <c r="V1022" s="31"/>
      <c r="W1022" s="31"/>
      <c r="X1022" s="31"/>
      <c r="Y1022" s="31"/>
    </row>
    <row r="1023" ht="28.5" customHeight="1">
      <c r="A1023" s="31"/>
      <c r="B1023" s="20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101"/>
      <c r="N1023" s="20"/>
      <c r="O1023" s="20"/>
      <c r="P1023" s="20"/>
      <c r="Q1023" s="102"/>
      <c r="R1023" s="31"/>
      <c r="S1023" s="31"/>
      <c r="T1023" s="31"/>
      <c r="U1023" s="31"/>
      <c r="V1023" s="31"/>
      <c r="W1023" s="31"/>
      <c r="X1023" s="31"/>
      <c r="Y1023" s="31"/>
    </row>
    <row r="1024" ht="28.5" customHeight="1">
      <c r="A1024" s="31"/>
      <c r="B1024" s="20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101"/>
      <c r="N1024" s="20"/>
      <c r="O1024" s="20"/>
      <c r="P1024" s="20"/>
      <c r="Q1024" s="102"/>
      <c r="R1024" s="31"/>
      <c r="S1024" s="31"/>
      <c r="T1024" s="31"/>
      <c r="U1024" s="31"/>
      <c r="V1024" s="31"/>
      <c r="W1024" s="31"/>
      <c r="X1024" s="31"/>
      <c r="Y1024" s="31"/>
    </row>
    <row r="1025" ht="28.5" customHeight="1">
      <c r="A1025" s="31"/>
      <c r="B1025" s="20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101"/>
      <c r="N1025" s="20"/>
      <c r="O1025" s="20"/>
      <c r="P1025" s="20"/>
      <c r="Q1025" s="102"/>
      <c r="R1025" s="31"/>
      <c r="S1025" s="31"/>
      <c r="T1025" s="31"/>
      <c r="U1025" s="31"/>
      <c r="V1025" s="31"/>
      <c r="W1025" s="31"/>
      <c r="X1025" s="31"/>
      <c r="Y1025" s="31"/>
    </row>
    <row r="1026" ht="28.5" customHeight="1">
      <c r="A1026" s="31"/>
      <c r="B1026" s="20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101"/>
      <c r="N1026" s="20"/>
      <c r="O1026" s="20"/>
      <c r="P1026" s="20"/>
      <c r="Q1026" s="102"/>
      <c r="R1026" s="31"/>
      <c r="S1026" s="31"/>
      <c r="T1026" s="31"/>
      <c r="U1026" s="31"/>
      <c r="V1026" s="31"/>
      <c r="W1026" s="31"/>
      <c r="X1026" s="31"/>
      <c r="Y1026" s="31"/>
    </row>
    <row r="1027" ht="28.5" customHeight="1">
      <c r="A1027" s="31"/>
      <c r="B1027" s="20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101"/>
      <c r="N1027" s="20"/>
      <c r="O1027" s="20"/>
      <c r="P1027" s="20"/>
      <c r="Q1027" s="102"/>
      <c r="R1027" s="31"/>
      <c r="S1027" s="31"/>
      <c r="T1027" s="31"/>
      <c r="U1027" s="31"/>
      <c r="V1027" s="31"/>
      <c r="W1027" s="31"/>
      <c r="X1027" s="31"/>
      <c r="Y1027" s="31"/>
    </row>
    <row r="1028" ht="28.5" customHeight="1">
      <c r="A1028" s="31"/>
      <c r="B1028" s="20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101"/>
      <c r="N1028" s="20"/>
      <c r="O1028" s="20"/>
      <c r="P1028" s="20"/>
      <c r="Q1028" s="102"/>
      <c r="R1028" s="31"/>
      <c r="S1028" s="31"/>
      <c r="T1028" s="31"/>
      <c r="U1028" s="31"/>
      <c r="V1028" s="31"/>
      <c r="W1028" s="31"/>
      <c r="X1028" s="31"/>
      <c r="Y1028" s="31"/>
    </row>
    <row r="1029" ht="28.5" customHeight="1">
      <c r="A1029" s="31"/>
      <c r="B1029" s="20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101"/>
      <c r="N1029" s="20"/>
      <c r="O1029" s="20"/>
      <c r="P1029" s="20"/>
      <c r="Q1029" s="102"/>
      <c r="R1029" s="31"/>
      <c r="S1029" s="31"/>
      <c r="T1029" s="31"/>
      <c r="U1029" s="31"/>
      <c r="V1029" s="31"/>
      <c r="W1029" s="31"/>
      <c r="X1029" s="31"/>
      <c r="Y1029" s="31"/>
    </row>
    <row r="1030" ht="28.5" customHeight="1">
      <c r="A1030" s="31"/>
      <c r="B1030" s="20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101"/>
      <c r="N1030" s="20"/>
      <c r="O1030" s="20"/>
      <c r="P1030" s="20"/>
      <c r="Q1030" s="102"/>
      <c r="R1030" s="31"/>
      <c r="S1030" s="31"/>
      <c r="T1030" s="31"/>
      <c r="U1030" s="31"/>
      <c r="V1030" s="31"/>
      <c r="W1030" s="31"/>
      <c r="X1030" s="31"/>
      <c r="Y1030" s="31"/>
    </row>
    <row r="1031" ht="28.5" customHeight="1">
      <c r="A1031" s="31"/>
      <c r="B1031" s="20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101"/>
      <c r="N1031" s="20"/>
      <c r="O1031" s="20"/>
      <c r="P1031" s="20"/>
      <c r="Q1031" s="102"/>
      <c r="R1031" s="31"/>
      <c r="S1031" s="31"/>
      <c r="T1031" s="31"/>
      <c r="U1031" s="31"/>
      <c r="V1031" s="31"/>
      <c r="W1031" s="31"/>
      <c r="X1031" s="31"/>
      <c r="Y1031" s="31"/>
    </row>
    <row r="1032" ht="28.5" customHeight="1">
      <c r="A1032" s="31"/>
      <c r="B1032" s="20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101"/>
      <c r="N1032" s="20"/>
      <c r="O1032" s="20"/>
      <c r="P1032" s="20"/>
      <c r="Q1032" s="102"/>
      <c r="R1032" s="31"/>
      <c r="S1032" s="31"/>
      <c r="T1032" s="31"/>
      <c r="U1032" s="31"/>
      <c r="V1032" s="31"/>
      <c r="W1032" s="31"/>
      <c r="X1032" s="31"/>
      <c r="Y1032" s="31"/>
    </row>
    <row r="1033" ht="28.5" customHeight="1">
      <c r="A1033" s="31"/>
      <c r="B1033" s="20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101"/>
      <c r="N1033" s="20"/>
      <c r="O1033" s="20"/>
      <c r="P1033" s="20"/>
      <c r="Q1033" s="102"/>
      <c r="R1033" s="31"/>
      <c r="S1033" s="31"/>
      <c r="T1033" s="31"/>
      <c r="U1033" s="31"/>
      <c r="V1033" s="31"/>
      <c r="W1033" s="31"/>
      <c r="X1033" s="31"/>
      <c r="Y1033" s="31"/>
    </row>
    <row r="1034" ht="28.5" customHeight="1">
      <c r="A1034" s="31"/>
      <c r="B1034" s="20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101"/>
      <c r="N1034" s="20"/>
      <c r="O1034" s="20"/>
      <c r="P1034" s="20"/>
      <c r="Q1034" s="102"/>
      <c r="R1034" s="31"/>
      <c r="S1034" s="31"/>
      <c r="T1034" s="31"/>
      <c r="U1034" s="31"/>
      <c r="V1034" s="31"/>
      <c r="W1034" s="31"/>
      <c r="X1034" s="31"/>
      <c r="Y1034" s="31"/>
    </row>
    <row r="1035" ht="28.5" customHeight="1">
      <c r="A1035" s="31"/>
      <c r="B1035" s="20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101"/>
      <c r="N1035" s="20"/>
      <c r="O1035" s="20"/>
      <c r="P1035" s="20"/>
      <c r="Q1035" s="102"/>
      <c r="R1035" s="31"/>
      <c r="S1035" s="31"/>
      <c r="T1035" s="31"/>
      <c r="U1035" s="31"/>
      <c r="V1035" s="31"/>
      <c r="W1035" s="31"/>
      <c r="X1035" s="31"/>
      <c r="Y1035" s="31"/>
    </row>
    <row r="1036" ht="28.5" customHeight="1">
      <c r="A1036" s="31"/>
      <c r="B1036" s="20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101"/>
      <c r="N1036" s="20"/>
      <c r="O1036" s="20"/>
      <c r="P1036" s="20"/>
      <c r="Q1036" s="102"/>
      <c r="R1036" s="31"/>
      <c r="S1036" s="31"/>
      <c r="T1036" s="31"/>
      <c r="U1036" s="31"/>
      <c r="V1036" s="31"/>
      <c r="W1036" s="31"/>
      <c r="X1036" s="31"/>
      <c r="Y1036" s="31"/>
    </row>
    <row r="1037" ht="28.5" customHeight="1">
      <c r="A1037" s="31"/>
      <c r="B1037" s="20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101"/>
      <c r="N1037" s="20"/>
      <c r="O1037" s="20"/>
      <c r="P1037" s="20"/>
      <c r="Q1037" s="102"/>
      <c r="R1037" s="31"/>
      <c r="S1037" s="31"/>
      <c r="T1037" s="31"/>
      <c r="U1037" s="31"/>
      <c r="V1037" s="31"/>
      <c r="W1037" s="31"/>
      <c r="X1037" s="31"/>
      <c r="Y1037" s="31"/>
    </row>
    <row r="1038" ht="28.5" customHeight="1">
      <c r="A1038" s="31"/>
      <c r="B1038" s="20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101"/>
      <c r="N1038" s="20"/>
      <c r="O1038" s="20"/>
      <c r="P1038" s="20"/>
      <c r="Q1038" s="102"/>
      <c r="R1038" s="31"/>
      <c r="S1038" s="31"/>
      <c r="T1038" s="31"/>
      <c r="U1038" s="31"/>
      <c r="V1038" s="31"/>
      <c r="W1038" s="31"/>
      <c r="X1038" s="31"/>
      <c r="Y1038" s="31"/>
    </row>
    <row r="1039" ht="28.5" customHeight="1">
      <c r="A1039" s="31"/>
      <c r="B1039" s="20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101"/>
      <c r="N1039" s="20"/>
      <c r="O1039" s="20"/>
      <c r="P1039" s="20"/>
      <c r="Q1039" s="102"/>
      <c r="R1039" s="31"/>
      <c r="S1039" s="31"/>
      <c r="T1039" s="31"/>
      <c r="U1039" s="31"/>
      <c r="V1039" s="31"/>
      <c r="W1039" s="31"/>
      <c r="X1039" s="31"/>
      <c r="Y1039" s="31"/>
    </row>
    <row r="1040" ht="28.5" customHeight="1">
      <c r="A1040" s="31"/>
      <c r="B1040" s="20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101"/>
      <c r="N1040" s="20"/>
      <c r="O1040" s="20"/>
      <c r="P1040" s="20"/>
      <c r="Q1040" s="102"/>
      <c r="R1040" s="31"/>
      <c r="S1040" s="31"/>
      <c r="T1040" s="31"/>
      <c r="U1040" s="31"/>
      <c r="V1040" s="31"/>
      <c r="W1040" s="31"/>
      <c r="X1040" s="31"/>
      <c r="Y1040" s="31"/>
    </row>
    <row r="1041" ht="28.5" customHeight="1">
      <c r="A1041" s="31"/>
      <c r="B1041" s="20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101"/>
      <c r="N1041" s="20"/>
      <c r="O1041" s="20"/>
      <c r="P1041" s="20"/>
      <c r="Q1041" s="102"/>
      <c r="R1041" s="31"/>
      <c r="S1041" s="31"/>
      <c r="T1041" s="31"/>
      <c r="U1041" s="31"/>
      <c r="V1041" s="31"/>
      <c r="W1041" s="31"/>
      <c r="X1041" s="31"/>
      <c r="Y1041" s="31"/>
    </row>
    <row r="1042" ht="28.5" customHeight="1">
      <c r="A1042" s="31"/>
      <c r="B1042" s="20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101"/>
      <c r="N1042" s="20"/>
      <c r="O1042" s="20"/>
      <c r="P1042" s="20"/>
      <c r="Q1042" s="102"/>
      <c r="R1042" s="31"/>
      <c r="S1042" s="31"/>
      <c r="T1042" s="31"/>
      <c r="U1042" s="31"/>
      <c r="V1042" s="31"/>
      <c r="W1042" s="31"/>
      <c r="X1042" s="31"/>
      <c r="Y1042" s="31"/>
    </row>
    <row r="1043" ht="28.5" customHeight="1">
      <c r="A1043" s="31"/>
      <c r="B1043" s="20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101"/>
      <c r="N1043" s="20"/>
      <c r="O1043" s="20"/>
      <c r="P1043" s="20"/>
      <c r="Q1043" s="102"/>
      <c r="R1043" s="31"/>
      <c r="S1043" s="31"/>
      <c r="T1043" s="31"/>
      <c r="U1043" s="31"/>
      <c r="V1043" s="31"/>
      <c r="W1043" s="31"/>
      <c r="X1043" s="31"/>
      <c r="Y1043" s="31"/>
    </row>
    <row r="1044" ht="28.5" customHeight="1">
      <c r="A1044" s="31"/>
      <c r="B1044" s="20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101"/>
      <c r="N1044" s="20"/>
      <c r="O1044" s="20"/>
      <c r="P1044" s="20"/>
      <c r="Q1044" s="102"/>
      <c r="R1044" s="31"/>
      <c r="S1044" s="31"/>
      <c r="T1044" s="31"/>
      <c r="U1044" s="31"/>
      <c r="V1044" s="31"/>
      <c r="W1044" s="31"/>
      <c r="X1044" s="31"/>
      <c r="Y1044" s="31"/>
    </row>
    <row r="1045" ht="28.5" customHeight="1">
      <c r="A1045" s="31"/>
      <c r="B1045" s="20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101"/>
      <c r="N1045" s="20"/>
      <c r="O1045" s="20"/>
      <c r="P1045" s="20"/>
      <c r="Q1045" s="102"/>
      <c r="R1045" s="31"/>
      <c r="S1045" s="31"/>
      <c r="T1045" s="31"/>
      <c r="U1045" s="31"/>
      <c r="V1045" s="31"/>
      <c r="W1045" s="31"/>
      <c r="X1045" s="31"/>
      <c r="Y1045" s="31"/>
    </row>
    <row r="1046" ht="28.5" customHeight="1">
      <c r="A1046" s="31"/>
      <c r="B1046" s="20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101"/>
      <c r="N1046" s="20"/>
      <c r="O1046" s="20"/>
      <c r="P1046" s="20"/>
      <c r="Q1046" s="102"/>
      <c r="R1046" s="31"/>
      <c r="S1046" s="31"/>
      <c r="T1046" s="31"/>
      <c r="U1046" s="31"/>
      <c r="V1046" s="31"/>
      <c r="W1046" s="31"/>
      <c r="X1046" s="31"/>
      <c r="Y1046" s="31"/>
    </row>
    <row r="1047" ht="28.5" customHeight="1">
      <c r="A1047" s="31"/>
      <c r="B1047" s="20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101"/>
      <c r="N1047" s="20"/>
      <c r="O1047" s="20"/>
      <c r="P1047" s="20"/>
      <c r="Q1047" s="102"/>
      <c r="R1047" s="31"/>
      <c r="S1047" s="31"/>
      <c r="T1047" s="31"/>
      <c r="U1047" s="31"/>
      <c r="V1047" s="31"/>
      <c r="W1047" s="31"/>
      <c r="X1047" s="31"/>
      <c r="Y1047" s="31"/>
    </row>
    <row r="1048" ht="28.5" customHeight="1">
      <c r="A1048" s="31"/>
      <c r="B1048" s="20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101"/>
      <c r="N1048" s="20"/>
      <c r="O1048" s="20"/>
      <c r="P1048" s="20"/>
      <c r="Q1048" s="102"/>
      <c r="R1048" s="31"/>
      <c r="S1048" s="31"/>
      <c r="T1048" s="31"/>
      <c r="U1048" s="31"/>
      <c r="V1048" s="31"/>
      <c r="W1048" s="31"/>
      <c r="X1048" s="31"/>
      <c r="Y1048" s="31"/>
    </row>
    <row r="1049" ht="28.5" customHeight="1">
      <c r="A1049" s="31"/>
      <c r="B1049" s="20"/>
      <c r="C1049" s="31"/>
      <c r="D1049" s="31"/>
      <c r="E1049" s="31"/>
      <c r="F1049" s="31"/>
      <c r="G1049" s="31"/>
      <c r="H1049" s="31"/>
      <c r="I1049" s="31"/>
      <c r="J1049" s="31"/>
      <c r="K1049" s="31"/>
      <c r="L1049" s="31"/>
      <c r="M1049" s="101"/>
      <c r="N1049" s="20"/>
      <c r="O1049" s="20"/>
      <c r="P1049" s="20"/>
      <c r="Q1049" s="102"/>
      <c r="R1049" s="31"/>
      <c r="S1049" s="31"/>
      <c r="T1049" s="31"/>
      <c r="U1049" s="31"/>
      <c r="V1049" s="31"/>
      <c r="W1049" s="31"/>
      <c r="X1049" s="31"/>
      <c r="Y1049" s="31"/>
    </row>
    <row r="1050" ht="28.5" customHeight="1">
      <c r="A1050" s="31"/>
      <c r="B1050" s="20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101"/>
      <c r="N1050" s="20"/>
      <c r="O1050" s="20"/>
      <c r="P1050" s="20"/>
      <c r="Q1050" s="102"/>
      <c r="R1050" s="31"/>
      <c r="S1050" s="31"/>
      <c r="T1050" s="31"/>
      <c r="U1050" s="31"/>
      <c r="V1050" s="31"/>
      <c r="W1050" s="31"/>
      <c r="X1050" s="31"/>
      <c r="Y1050" s="31"/>
    </row>
    <row r="1051" ht="28.5" customHeight="1">
      <c r="A1051" s="31"/>
      <c r="B1051" s="20"/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101"/>
      <c r="N1051" s="20"/>
      <c r="O1051" s="20"/>
      <c r="P1051" s="20"/>
      <c r="Q1051" s="102"/>
      <c r="R1051" s="31"/>
      <c r="S1051" s="31"/>
      <c r="T1051" s="31"/>
      <c r="U1051" s="31"/>
      <c r="V1051" s="31"/>
      <c r="W1051" s="31"/>
      <c r="X1051" s="31"/>
      <c r="Y1051" s="31"/>
    </row>
    <row r="1052" ht="28.5" customHeight="1">
      <c r="A1052" s="31"/>
      <c r="B1052" s="20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101"/>
      <c r="N1052" s="20"/>
      <c r="O1052" s="20"/>
      <c r="P1052" s="20"/>
      <c r="Q1052" s="102"/>
      <c r="R1052" s="31"/>
      <c r="S1052" s="31"/>
      <c r="T1052" s="31"/>
      <c r="U1052" s="31"/>
      <c r="V1052" s="31"/>
      <c r="W1052" s="31"/>
      <c r="X1052" s="31"/>
      <c r="Y1052" s="31"/>
    </row>
    <row r="1053" ht="28.5" customHeight="1">
      <c r="A1053" s="31"/>
      <c r="B1053" s="20"/>
      <c r="C1053" s="31"/>
      <c r="D1053" s="31"/>
      <c r="E1053" s="31"/>
      <c r="F1053" s="31"/>
      <c r="G1053" s="31"/>
      <c r="H1053" s="31"/>
      <c r="I1053" s="31"/>
      <c r="J1053" s="31"/>
      <c r="K1053" s="31"/>
      <c r="L1053" s="31"/>
      <c r="M1053" s="101"/>
      <c r="N1053" s="20"/>
      <c r="O1053" s="20"/>
      <c r="P1053" s="20"/>
      <c r="Q1053" s="102"/>
      <c r="R1053" s="31"/>
      <c r="S1053" s="31"/>
      <c r="T1053" s="31"/>
      <c r="U1053" s="31"/>
      <c r="V1053" s="31"/>
      <c r="W1053" s="31"/>
      <c r="X1053" s="31"/>
      <c r="Y1053" s="31"/>
    </row>
    <row r="1054" ht="28.5" customHeight="1">
      <c r="A1054" s="31"/>
      <c r="B1054" s="20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101"/>
      <c r="N1054" s="20"/>
      <c r="O1054" s="20"/>
      <c r="P1054" s="20"/>
      <c r="Q1054" s="102"/>
      <c r="R1054" s="31"/>
      <c r="S1054" s="31"/>
      <c r="T1054" s="31"/>
      <c r="U1054" s="31"/>
      <c r="V1054" s="31"/>
      <c r="W1054" s="31"/>
      <c r="X1054" s="31"/>
      <c r="Y1054" s="31"/>
    </row>
    <row r="1055" ht="28.5" customHeight="1">
      <c r="A1055" s="31"/>
      <c r="B1055" s="20"/>
      <c r="C1055" s="31"/>
      <c r="D1055" s="31"/>
      <c r="E1055" s="31"/>
      <c r="F1055" s="30" t="s">
        <v>32</v>
      </c>
      <c r="G1055" s="30"/>
      <c r="H1055" s="31"/>
      <c r="I1055" s="31"/>
      <c r="J1055" s="31"/>
      <c r="K1055" s="31"/>
      <c r="L1055" s="31"/>
      <c r="M1055" s="101"/>
      <c r="N1055" s="20"/>
      <c r="O1055" s="20"/>
      <c r="P1055" s="20"/>
      <c r="Q1055" s="102"/>
      <c r="R1055" s="31"/>
      <c r="S1055" s="31"/>
      <c r="T1055" s="31"/>
      <c r="U1055" s="31"/>
      <c r="V1055" s="31"/>
      <c r="W1055" s="31"/>
      <c r="X1055" s="31"/>
      <c r="Y1055" s="31"/>
    </row>
  </sheetData>
  <autoFilter ref="$B$1:$K$2"/>
  <customSheetViews>
    <customSheetView guid="{F4548592-6DFA-451B-B9CE-2C24B6B08028}" filter="1" showAutoFilter="1">
      <autoFilter ref="$C$1:$D$2"/>
    </customSheetView>
  </customSheetViews>
  <dataValidations>
    <dataValidation type="list" allowBlank="1" showErrorMessage="1" sqref="A2:A94 A103 A108:A1055">
      <formula1>'Client-Mas-Names'!$A$2:$A1055</formula1>
    </dataValidation>
  </dataValidations>
  <hyperlinks>
    <hyperlink display="Vijayalakshmi" location="'Vijalakshmi-Palladam'!A1" ref="F2"/>
    <hyperlink r:id="rId1" ref="G2"/>
    <hyperlink display="Dr. Karthik" location="'Dr. Karthik-Mettupalayam'!A1" ref="F3"/>
    <hyperlink display="Suresh Prabhagaran" location="'Suresh Prabhagaran-Salem'!A1" ref="F4"/>
    <hyperlink display="Karthikeyan" location="'Karthikeyan-Tirupur'!A1" ref="F5"/>
    <hyperlink display="Sudarshan" location="'Shan Vembutty'!A1" ref="F6"/>
    <hyperlink display="Vanji" location="'Vanji-NavIndia'!A1" ref="F7"/>
    <hyperlink display="Srinivasan" location="'Srinivasan, Tirupur'!A1" ref="F8"/>
    <hyperlink display="Ar. Mohanraj" location="'Ar. Mohanraj'!A1" ref="F9"/>
    <hyperlink display="Prabhu" location="'Prabhu-Palladam'!A1" ref="F10"/>
    <hyperlink display="Vijayabharathi" location="'Vijayabharathi-Palani'!A1" ref="F11"/>
    <hyperlink display="Madblack" location="Ar.Sathiya!A1" ref="F12"/>
    <hyperlink display="ALC" location="ALC!A1" ref="F13"/>
    <hyperlink display="Prabhu" location="'Prabhu-Tirupur'!A1" ref="F14"/>
    <hyperlink display="Dhanraj" location="Dhanraj!A1" ref="F15"/>
    <hyperlink display="SPP Silks" location="'SPP Silk House-Mr Karthikeyan'!A1" ref="F16"/>
    <hyperlink display="Chandrasekar" location="Chandrasekar!A1" ref="F17"/>
    <hyperlink display="Gopalakrishnan" location="Gopalakrishnan!A1" ref="F18"/>
    <hyperlink display="Arun Vijay" location="'Arun Vijay'!A1" ref="F19"/>
    <hyperlink display="Punita" location="Punita!A1" ref="F20"/>
    <hyperlink display="Venba" location="'Venba Residence'!A1" ref="F21"/>
    <hyperlink display="Singaram" location="Singaram!A1" ref="F22"/>
    <hyperlink display="Vignesh" location="'Aarthi Residence'!A1" ref="F24"/>
    <hyperlink display="Manikandan" location="Manikandan!A1" ref="F25"/>
    <hyperlink display="Shivakumar" location="'Shivakumar, Kothagiri'!A1" ref="F26"/>
    <hyperlink display="Dinesh" location="Dinesh!A1" ref="F27"/>
    <hyperlink display="Thirumoorthy" location="Thirumoorthy!A1" ref="F28"/>
    <hyperlink display="Karpagavalli" location="Karpagavalli!A1" ref="F29"/>
    <hyperlink display="Studio Mello" location="'Studio Mello'!A1" ref="F30"/>
    <hyperlink display="Janani (JCA Residence)" location="'Janani (JCA Residence)'!A1" ref="F31"/>
    <hyperlink display="Aarthi Harish" location="'Aarthi Harish'!A1" ref="F32"/>
    <hyperlink display="Senthil" location="'Senthil-Asian Pavers'!A1" ref="F33"/>
    <hyperlink display="Dhanabal" location="Dhanabal!A1" ref="F34"/>
    <hyperlink display="Raja" location="Raja!A1" ref="F35"/>
    <hyperlink display="Chandramohan" location="Chandramohan!A1" ref="F36"/>
    <hyperlink display="Gunasekar" location="'Gunasekar-Kalapatti'!A1" ref="F37"/>
    <hyperlink display="Abhishek" location="'Abishek-Abhinatha'!A1" ref="F38"/>
    <hyperlink display="Renjith" location="Renjith!A1" ref="F39"/>
    <hyperlink display="Pooja summit" location="'Pooja Summit'!A1" ref="F40"/>
    <hyperlink display="Duraiswamy" location="Duraiswamy!A1" ref="F41"/>
    <hyperlink display="Erode Villa" location="'Erode Villa - Mrs. Vinothini'!A1" ref="F42"/>
    <hyperlink display="Manohar" location="'Mr. Manohar'!A1" ref="F43"/>
    <hyperlink display="Priyadarshini" location="Priyadarshini!A1" ref="F44"/>
    <hyperlink display="Mahesh" location="Mahesh!A1" ref="F45"/>
    <hyperlink display="Codissia" location="Codissia!A1" ref="F46"/>
    <hyperlink display="Premkumaran" location="'Prem Kumaran'!A1" ref="F47"/>
    <hyperlink display="Prakash" location="Prakash!A1" ref="F48"/>
    <hyperlink display="Dr.Rajesh" location="Rajesh!A1" ref="F49"/>
    <hyperlink display="Raja " location="'vellakovil farm house'!A1" ref="F50"/>
    <hyperlink display="Sambath" location="Sambath!A1" ref="F51"/>
    <hyperlink display="Raghukumaran" location="Raghukumaran!A1" ref="F52"/>
    <hyperlink display="Vinoth Ponyarajapuram" location="'Vinoth '!A1" ref="F53"/>
    <hyperlink display="Arrow Hospital" location="'Arrow Hospital'!A1" ref="F54"/>
    <hyperlink display="Mohan Atrium House" location="'Mohan Atirum House'!A1" ref="F55"/>
    <hyperlink display="Balakrishnan" location="'Balakrishnan - Pollachi'!A1" ref="F56"/>
    <hyperlink display="Race Course Apartment" location="'Race Course Apartment'!A1" ref="F57"/>
    <hyperlink display="Prabhakaran" location="Prabhakaran!A1" ref="F58"/>
    <hyperlink display="Christopher" location="Christopher!A1" ref="F59"/>
    <hyperlink display="Prithivi" location="Prithivi!A1" ref="F60"/>
    <hyperlink display="Shruthinith" location="Shruthinith!A1" ref="F61"/>
    <hyperlink display="Kavitha" location="Kavitha!A1" ref="F63"/>
    <hyperlink display="Anugraha " location="'Anugraha Residence'!A1" ref="F64"/>
    <hyperlink display="SenthilPrabhu" location="'Senthil Prabhu'!A1" ref="F68"/>
    <hyperlink r:id="rId2" ref="G68"/>
    <hyperlink display="Madan Sankar" location="'Madan Shankar (Near Airport)'!A1" ref="F69"/>
    <hyperlink r:id="rId3" ref="G69"/>
    <hyperlink display="Office" location="'Inka Smart Home'!A1" ref="F70"/>
    <hyperlink display="Dhanalakshmi" location="'Dhanalakshmi - Lakshmi Mills'!A1" ref="F71"/>
    <hyperlink r:id="rId4" ref="G71"/>
    <hyperlink display="Krishnaveni" location="Krishnaveni!A1" ref="F72"/>
    <hyperlink r:id="rId5" ref="G72"/>
    <hyperlink display="B House" location="'Bipin-Tirupur'!A1" ref="F73"/>
    <hyperlink r:id="rId6" ref="G73"/>
    <hyperlink display="Selvakumar" location="'Selvakumar - Vadavalli'!A1" ref="F74"/>
    <hyperlink display="Saravanan" location="'Saravanan Madurai'!A1" ref="F75"/>
    <hyperlink display="Thamarai" location="'Thamarai Residence'!A1" ref="F76"/>
    <hyperlink display="ASMI Villa" location="'ASMI Villa'!A1" ref="F77"/>
    <hyperlink display="Hariharan" location="Hariharan!A1" ref="F78"/>
    <hyperlink display="Maya Resorts" location="'Maya Villas-Mr. Faizal'!A1" ref="F79"/>
    <hyperlink display="Gopal Patel" location="'Gopal Patel'!A1" ref="F80"/>
    <hyperlink display="Gokul" location="'Gokul,Madurai'!A1" ref="F81"/>
    <hyperlink display="Anita" location="'Anita Sanjay Manaria'!A1" ref="F82"/>
    <hyperlink display="Balakrishnan" location="'Balakrishnan - Pollachi'!A1" ref="F83"/>
    <hyperlink display="Naveen" location="'Naveen - Pollachi'!A1" ref="F84"/>
    <hyperlink display="Sasikala" location="'Sasikala Ganeshan'!A1" ref="F85"/>
    <hyperlink display="Narayanan" location="'Narayan-Vedapatti'!A1" ref="F86"/>
    <hyperlink display="Ramganesh" location="Ramganesh!A1" ref="F87"/>
    <hyperlink r:id="rId7" ref="G87"/>
    <hyperlink display="Latha" location="'Swarnalatha-Pollachi'!A1" ref="F88"/>
    <hyperlink display="Saran" location="'Saran Salem'!A1" ref="F89"/>
    <hyperlink display="elango" location="'Elangovan-Karur'!A1" ref="F90"/>
    <hyperlink display="Rajkumar" location="Rajkumar!A1" ref="F91"/>
    <hyperlink display="JC Group" location="'JC Group'!A1" ref="F92"/>
    <hyperlink display="Ram" location="'Ram-Peelamedu'!A1" ref="F93"/>
    <hyperlink display="Urban Constorium" location="'Urban Constorium'!A1" ref="F94"/>
    <hyperlink display="Selva,Karur" location="'Selvakumar-Karur'!A1" ref="F97"/>
    <hyperlink display="Palanisamy" location="'Palanisamy, Erode'!A1" ref="F98"/>
    <hyperlink display="Jawahar" location="'Jawahar, Namakkal'!A1" ref="F100"/>
    <hyperlink display="Dr.Radhika" location="'Dr. Radhika'!A1" ref="F101"/>
    <hyperlink display="Balaji" location="'Balaji Chetty'!A1" ref="F103"/>
    <hyperlink display="Manikandan" location="'Manikandan- Saravana Nagar'!A1" ref="F108"/>
    <hyperlink r:id="rId8" ref="G108"/>
    <hyperlink display="Apex Vedapatti" location="'Apex-Vedapatti '!A1" ref="F109"/>
    <hyperlink r:id="rId9" ref="G109"/>
    <hyperlink display="Arun" location="'Arun-Mettupalayam'!A1" ref="F110"/>
    <hyperlink r:id="rId10" ref="G110"/>
    <hyperlink display="Dr Thiyaga" location="'Dr. Thiyagarajan - Ram nagar'!A1" ref="F111"/>
    <hyperlink r:id="rId11" ref="G111"/>
    <hyperlink display="Rahul" location="'Mr. Rahul - Goldwins'!A1" ref="F112"/>
    <hyperlink r:id="rId12" ref="G112"/>
    <hyperlink display="Nandakumar" location="'Nandhakumar Home - vellakovil'!A1" ref="F113"/>
    <hyperlink r:id="rId13" ref="G113"/>
    <hyperlink display="Propel" location="'Propel Industries'!A1" ref="F114"/>
    <hyperlink r:id="rId14" ref="G114"/>
    <hyperlink display="Ashik" location="'Joseph Kurian (Ashik)-CBE'!A1" ref="F115"/>
    <hyperlink r:id="rId15" ref="G115"/>
    <hyperlink display="Selvaraj" location="'Selvaraj - Salem'!A1" ref="F116"/>
    <hyperlink display="Go to Client --&gt;" location="'Gopalakrishnan-TVS Nagar'!A1" ref="F117"/>
    <hyperlink r:id="rId16" ref="G117"/>
    <hyperlink display="Nikhil" location="'Nikhil (Architect) - Jayaservo '!A1" ref="F118"/>
    <hyperlink display="Sarnaya" location="'Saranya Rajkumar-Hopes'!A1" ref="F119"/>
    <hyperlink r:id="rId17" ref="G119"/>
    <hyperlink display="Vimal Kannan" location="'Mr.Vimal kannan- Kambam'!A1" ref="F120"/>
    <hyperlink r:id="rId18" ref="G120"/>
    <hyperlink display="Vivek" location="'Vivek - Karur'!A1" ref="F121"/>
    <hyperlink display="Orange Automation" location="'Orange Automation'!A1" ref="F122"/>
    <hyperlink display="Stanes Amalgamation" location="'Stanes - CBE'!A1" ref="F123"/>
    <hyperlink display="T.Stanes" location="T.Stanes!A1" ref="F124"/>
    <hyperlink display="Dr Narayanan" location="'Narayanan - Pallakkad'!A1" ref="F125"/>
    <hyperlink r:id="rId19" ref="G125"/>
    <hyperlink display="Ravi" location="'Ravi - Thudiyalur'!A1" ref="F126"/>
    <hyperlink display="Dr.Ramasubramaniam" location="'Ramasubramaniam - Rajapalayam'!A1" ref="F127"/>
    <hyperlink display="Vasanth" location="'J K Business Centre'!A1" ref="F128"/>
    <hyperlink display="Krishnamoorthi" location="'Krishnamoorthy - Karamadai'!A1" ref="F129"/>
    <hyperlink r:id="rId20" ref="G129"/>
    <hyperlink display="Heyagreevas" location="'Haygreevas - Palladam'!A1" ref="F130"/>
    <hyperlink r:id="rId21" ref="G130"/>
    <hyperlink display="Ramani Shankar" location="'Ramani Sankar - Ketti'!A1" ref="F131"/>
    <hyperlink display="Saradhambal Temple" location="'Saradhambal Temple'!A1" ref="F132"/>
    <hyperlink display="Sudha Thangavel" location="'Sudha Thangavel'!A1" ref="F133"/>
    <hyperlink display="walliah" location="'P.S. Walliah'!A1" ref="F134"/>
    <hyperlink display="Karthik" location="'Karthikeyan GV Residency'!A1" ref="F136"/>
    <hyperlink display="Anand" location="'Anand, Globe Health Care'!A1" ref="F137"/>
    <hyperlink display="Shruthi Kamesh" location="'Shruthi Kamesh'!A1" ref="F138"/>
    <hyperlink display="Senthil Tirupur" location="'Priya Senthikumar - Tirupur'!A1" ref="F139"/>
    <hyperlink r:id="rId22" ref="G139"/>
    <hyperlink display="Veerabadran" location="'Veerabadran-Coimbatore'!A1" ref="F140"/>
    <hyperlink display="Vimalraj" location="Vimalraj!A1" ref="F141"/>
    <hyperlink display="Dayanand" location="'Dhayanand - GV Residency'!A1" ref="F142"/>
    <hyperlink display="Saravanan" location="'Saravanan CVS - Kalapatti'!A1" ref="F143"/>
    <hyperlink r:id="rId23" ref="G143"/>
    <hyperlink display="Thangavel" location="'Selwesvari (Thangavel)'!A1" ref="F144"/>
    <hyperlink r:id="rId24" ref="G144"/>
    <hyperlink display="Thiyagarajan" location="'Theyagarajan - RS PURAM'!A1" ref="F145"/>
    <hyperlink r:id="rId25" ref="G145"/>
    <hyperlink display="Megha Jose" location="'Megha Jose'!A1" ref="F146"/>
    <hyperlink display="Reddy" location="'Rajendra Reddy'!A1" ref="F147"/>
    <hyperlink display="Nandhakumar factory" location="'Nandhakumar -VKoil'!A1" ref="F148"/>
    <hyperlink display="Vasanth" location="'Vasanth May Flower @B73'!A1" ref="F149"/>
    <hyperlink display="Rochelle" location="'Rochelle-Vadavalli'!A1" ref="F150"/>
    <hyperlink display="Suresh Babu" location="'Suresh Babu'!A1" ref="F151"/>
    <hyperlink display="Usha Nandini" location="'Usha Nandini-Sundarapuram'!A1" ref="F152"/>
    <hyperlink display="Abirami" location="'Abirami-Sangagiri'!A1" ref="F153"/>
    <hyperlink display="Sujeeth" location="'Sujeeth Subramaniam - Namakkal'!A1" ref="F154"/>
    <hyperlink r:id="rId26" ref="G154"/>
    <hyperlink display="Bharani" location="'Bharani - Vellakovil'!A1" ref="F155"/>
    <hyperlink display="Vinod" location="'Vinod-Kurumbapalayam'!A1" ref="F156"/>
    <hyperlink display="Madurai" location="Maduraiveeran!A1" ref="F157"/>
    <hyperlink r:id="rId27" ref="G157"/>
    <hyperlink display="Ramesh" location="'Ramesh - Tiruppur'!A1" ref="F158"/>
    <hyperlink display="Ar.Gowtham" location="'Ar. Gowtham'!A1" ref="F159"/>
    <hyperlink display="Arjun" location="'Arjun Subramaniam'!A1" ref="F160"/>
    <hyperlink display="Balachander" location="Balachander!A1" ref="F161"/>
    <hyperlink display="Murali Pridac" location="'Murali Repose'!A1" ref="F162"/>
    <hyperlink display="shreyas" location="'Shreyas Health Care'!A1" ref="F163"/>
    <hyperlink display="Prem Periyasamy" location="'Prem Periyasami - Karur'!A1" ref="F164"/>
    <hyperlink display="Hitech" location="'Hitech systems'!A1" ref="F165"/>
    <hyperlink display="Nikhil" location="'Nikhil-Hawker Architect'!A1" ref="F166"/>
    <hyperlink display="Daksha" location="'Daksha-Vadavalli'!A1" ref="F167"/>
    <hyperlink display="Ashvin" location="Mr.AshvinKumar!A1" ref="F168"/>
    <hyperlink r:id="rId28" ref="G168"/>
    <hyperlink display="Subramaniam" location="'Subramaniam - Namakkal'!A1" ref="F169"/>
    <hyperlink display="Butterquennel" location="'Cloud Kitchen'!A1" ref="F170"/>
    <hyperlink display="Villa 5" location="Vadivel!A1" ref="F171"/>
    <hyperlink display="Agni Kalapatti" location="'Agni-Kalapatti'!A1" ref="F172"/>
    <hyperlink display="Sakthivel" location="Sakthivel!A1" ref="F173"/>
    <hyperlink display="Sundararaj" location="'Sundararaj - Kowndampalayam'!A1" ref="F174"/>
    <hyperlink display="Hemanth" location="Hemanth!A1" ref="F175"/>
    <hyperlink r:id="rId29" location="gid=1622699361" ref="F176"/>
    <hyperlink display="Manivel" location="'Manivel Sellamuthu'!A1" ref="F177"/>
    <hyperlink display="Venkateswaran" location="'Dr. Venkateswaran-Kalapatti'!A1" ref="F178"/>
    <hyperlink display="Joshy" location="'Joshy Paul'!A1" ref="F179"/>
    <hyperlink display="Srithar" location="'Srithar - Anthiyur'!A1" ref="F180"/>
    <hyperlink r:id="rId30" ref="G180"/>
    <hyperlink display="Bhalajhi" location="'Bhalaji Namakkal'!A1" ref="F181"/>
    <hyperlink display="Prabhu" location="'Prabhu Ganapathy'!A1" ref="F182"/>
    <hyperlink display="Bala" location="'Bala-Ramanathapuram'!A1" ref="F183"/>
    <hyperlink display="CR Garments" location="'CR Garments-Mr. Murugesh'!A1" ref="F184"/>
    <hyperlink display="Nilgiris" location="'SNV Holdings (Nilgiris)'!A1" ref="F185"/>
    <hyperlink display="Mohan" location="'Hotel Ashwin Towers'!A1" ref="F186"/>
    <hyperlink display="Jaishankar" location="'Jaishangar - Madhurai'!A1" ref="F187"/>
    <hyperlink display="Ar. Arvindan" location="'Aravind  (S&amp;A) - Malumichampatt'!A1" ref="F188"/>
    <hyperlink display="Vinayagar" location="'Vinayagar Temple'!A1" ref="F189"/>
    <hyperlink display="Ujjwal Garg" location="'Ujwal Garg-Cotton City'!A1" ref="F190"/>
    <hyperlink display="Kandhan Knits" location="'Kandhan knits'!A1" ref="F191"/>
    <hyperlink display="Babu" location="'Babu Farm House'!A1" ref="F192"/>
    <hyperlink display="Ranjith" location="'Ranjith-Sirumugai'!A1" ref="F193"/>
    <hyperlink display="Vadivel Villa 5 (Sakthithara)" location="null!A1" ref="F194"/>
    <hyperlink display="Shankit" location="'Shankit Bafna'!A1" ref="F195"/>
    <hyperlink display="Yuga Murthy" location="'Yuga Murthy'!A1" ref="F196"/>
    <hyperlink display="Gunashekar" location="'Gunashekar-Kalapatti'!A1" ref="C197"/>
    <hyperlink display="Gunashekar" location="'Gunashekar-Kalapatti'!A1" ref="F197"/>
    <hyperlink display="Niranjani" location="Niranjani!A1" ref="F198"/>
    <hyperlink display="Varun" location="Varun!A1" ref="F199"/>
    <hyperlink display="Murthy" location="'Moorthy-Vellakovil'!A1" ref="F200"/>
    <hyperlink display="Sivakumar" location="'Sivakumar-Beauty Wares'!A1" ref="F201"/>
    <hyperlink display="Suresh Codissia" location="'Suresh Prabhagaran-Coimbatore'!A1" ref="F202"/>
    <hyperlink display="Hemamalini" location="'Hemamalini Sridhar'!A1" ref="F203"/>
    <hyperlink display="Babu office" location="'Babu-salem'!A1" ref="F204"/>
    <hyperlink display="Gobi" location="'Gobi-Erode'!A1" ref="F205"/>
    <hyperlink display="Mahen" location="'Mr.Mahender Mandradiar'!A1" ref="F206"/>
    <hyperlink r:id="rId31" ref="G206"/>
    <hyperlink display="Agni" location="'Agni Steel Farm House'!A1" ref="F207"/>
    <hyperlink display="Srinivasan" location="'Srinivasan, salem'!A1" ref="F208"/>
    <hyperlink display="Mohan" location="'Mohan Vadavalli'!A1" ref="F209"/>
    <hyperlink display="Ramprakash" location="Ramprakash!A1" ref="F210"/>
    <hyperlink display="Shobika" location="'Shobika Impex'!A1" ref="F211"/>
    <hyperlink display="Malarvizhi" location="'Malarvizhi-Namakkal'!A1" ref="F212"/>
    <hyperlink display="Prem" location="'Prem - Pallipalayam'!A1" ref="F213"/>
    <hyperlink r:id="rId32" ref="G213"/>
    <hyperlink display="Suresh Prabhagaran" location="'Suresh Prabhagaran-Salem'!A1" ref="F214"/>
    <hyperlink display="Gazbeo" location="Gazebo!A1" ref="F215"/>
    <hyperlink display="Sadhasivam" location="Sadhasivam!A1" ref="F216"/>
    <hyperlink display="James" location="'James-Tuticorin'!A1" ref="F217"/>
    <hyperlink display="Kannadasan" location="Kannadasan!A1" ref="F218"/>
    <hyperlink display="IT World" location="'IT World'!A1" ref="F219"/>
    <hyperlink display="TR Shanmugam" location="'TRS Shanmugasundaram - Karamada'!A1" ref="F220"/>
    <hyperlink r:id="rId33" ref="G220"/>
    <hyperlink display="Sadhasivam" location="Sadhasivam!A1" ref="F221"/>
    <hyperlink display="Priya Dilesh" location="'Priya Dilesh'!A1" ref="F222"/>
    <hyperlink display="Karthik" location="'Karthik Balasubramanian'!A1" ref="F223"/>
    <hyperlink display="Mohan Daksha" location="'Mohan Daksha'!A1" ref="F224"/>
    <hyperlink display="Anitha Kulanthairaj" location="'Anitha Kulanthairaj'!A1" ref="F225"/>
    <hyperlink display="Lakshman Narayanan" location="'Lakshman Narayanan-Sulur'!A1" ref="F226"/>
    <hyperlink display="Dr.Karthik (Vishnu ENT)" location="'Dr. Karthik (Vishnu ENT)'!A1" ref="F227"/>
    <hyperlink display="Ujjwal Garg" location="'Ujwal Garg-Cotton City'!A1" ref="F228"/>
    <hyperlink display="Sabari" location="Sabari!A1" ref="F229"/>
    <hyperlink display="Senthil Vadivu" location="'Senthil Vadivu'!A1" ref="F230"/>
    <hyperlink display="Srinivasan  Mandapam" location="'Srinivasan-Selvapuram'!A1" ref="F231"/>
    <hyperlink display="Ujjwal Garg" location="'Ujwal Garg-Cotton City'!A1" ref="F232"/>
    <hyperlink display="Sabari" location="Sabari!A1" ref="F233"/>
    <hyperlink display="Tamil" location="Tamilarasan!A1" ref="F234"/>
    <hyperlink display="Anand Builders" location="'Anand Builders'!A1" ref="F235"/>
    <hyperlink display="Dr. Sivaraj" location="'Dr. Sivaraj'!A1" ref="F237"/>
    <hyperlink display="Vignesh" location="Vignesh!A1" ref="F238"/>
    <hyperlink display="Vidhyadharan" location="Vidhyadharan!A1" ref="F239"/>
    <hyperlink display="Janani (JCA Residence)" location="'Janani (JCA Residence)'!A1" ref="F240"/>
    <hyperlink display="Dhanalaxmi" location="'Dhanalaxmi Sudheer'!A1" ref="F241"/>
    <hyperlink display="Eventide" location="Eventide!A1" ref="F242"/>
    <hyperlink display="NavBalu Associates" location="'NavBalu Associates'!A1" ref="F243"/>
    <hyperlink display="Kumar" location="'Lakshmi Narayan-Conoor'!A1" ref="F244"/>
    <hyperlink display="Sundaram" location="'Sundaram Ooty'!A1" ref="F245"/>
    <hyperlink display="Karunanidhi construction" location="'Karunanidhi Construction'!A1" ref="F246"/>
    <hyperlink display="Vijayaram" location="'Vijayaram Balasundaram'!A1" ref="F247"/>
    <hyperlink display="Raja Palanichamy" location="Palanichamy!A1" ref="F248"/>
    <hyperlink display="Saranaya Ranjith" location="'Saranaya Ranjith'!A1" ref="F249"/>
    <hyperlink display="Thangam B Block" location="'Thangam Hospital - Namakkal'!A1" ref="F253"/>
    <hyperlink display="Senthilnathan" location="'Senthilnathan - Cotton City'!A1" ref="F254"/>
    <hyperlink display="Kartheeswaran" location="'Kartheeswaran - Tirupur'!A1" ref="F255"/>
    <hyperlink display="Nirmal" location="'Nirmal - Salem'!A1" ref="F256"/>
    <hyperlink r:id="rId34" ref="G256"/>
    <hyperlink display="Sumaya" location="'Dr. Sumaya'!A1" ref="F257"/>
    <hyperlink display="Suganthi" location="Suganthi!A1" ref="F258"/>
    <hyperlink display="Suresh, Vellanampatti" location="Suresh!A1" ref="F259"/>
    <hyperlink display="Haaran Automation" location="'Haaran Automation'!A1" ref="F260"/>
    <hyperlink display="Raja Palanichamy" location="Palanichamy!A1" ref="F261"/>
    <hyperlink display="Saranaya Ranjith" location="'Saranaya Ranjith'!A1" ref="F262"/>
    <hyperlink display="Shivakumar" location="Shivakumar!A1" ref="F263"/>
  </hyperlinks>
  <printOptions gridLines="1" horizontalCentered="1"/>
  <pageMargins bottom="0.75" footer="0.0" header="0.0" left="0.7" right="0.7" top="0.75"/>
  <pageSetup paperSize="5" cellComments="atEnd" orientation="portrait" pageOrder="overThenDown"/>
  <drawing r:id="rId3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221</v>
      </c>
      <c r="D1" s="2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223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S2" s="232" t="s">
        <v>808</v>
      </c>
      <c r="T2" s="2" t="s">
        <v>809</v>
      </c>
      <c r="U2" s="2" t="s">
        <v>810</v>
      </c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 t="s">
        <v>813</v>
      </c>
      <c r="T3" s="2" t="s">
        <v>814</v>
      </c>
      <c r="U3" s="2" t="s">
        <v>815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5" max="5" width="19.13"/>
  </cols>
  <sheetData>
    <row r="1">
      <c r="A1" s="214"/>
      <c r="B1" s="215" t="s">
        <v>5</v>
      </c>
      <c r="C1" s="216" t="s">
        <v>852</v>
      </c>
      <c r="D1" s="2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220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S2" s="232" t="s">
        <v>853</v>
      </c>
      <c r="T2" s="2" t="s">
        <v>809</v>
      </c>
      <c r="U2" s="2" t="s">
        <v>138</v>
      </c>
    </row>
    <row r="3">
      <c r="A3" s="233"/>
      <c r="B3" s="229" t="s">
        <v>811</v>
      </c>
      <c r="C3" s="247" t="s">
        <v>854</v>
      </c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855</v>
      </c>
      <c r="E7" s="237" t="s">
        <v>856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39" t="s">
        <v>335</v>
      </c>
      <c r="B16" s="2" t="s">
        <v>857</v>
      </c>
      <c r="C16" s="248" t="s">
        <v>858</v>
      </c>
      <c r="E16" s="248" t="s">
        <v>859</v>
      </c>
      <c r="F16" s="249">
        <v>3950.0</v>
      </c>
      <c r="G16" s="250">
        <v>56890.0</v>
      </c>
      <c r="J16" s="2" t="s">
        <v>320</v>
      </c>
      <c r="K16" s="2" t="s">
        <v>853</v>
      </c>
      <c r="L16" s="2" t="s">
        <v>860</v>
      </c>
      <c r="Q16" s="2" t="s">
        <v>861</v>
      </c>
    </row>
    <row r="17">
      <c r="B17" s="2" t="s">
        <v>857</v>
      </c>
      <c r="C17" s="248" t="s">
        <v>858</v>
      </c>
      <c r="E17" s="248" t="s">
        <v>859</v>
      </c>
      <c r="F17" s="249">
        <v>3950.0</v>
      </c>
      <c r="G17" s="250"/>
      <c r="J17" s="2" t="s">
        <v>320</v>
      </c>
      <c r="K17" s="2" t="s">
        <v>853</v>
      </c>
      <c r="L17" s="2" t="s">
        <v>860</v>
      </c>
      <c r="Q17" s="2" t="s">
        <v>861</v>
      </c>
    </row>
    <row r="18">
      <c r="B18" s="2" t="s">
        <v>857</v>
      </c>
      <c r="C18" s="248" t="s">
        <v>858</v>
      </c>
      <c r="E18" s="248" t="s">
        <v>859</v>
      </c>
      <c r="F18" s="249">
        <v>3950.0</v>
      </c>
      <c r="G18" s="250"/>
      <c r="J18" s="2" t="s">
        <v>320</v>
      </c>
      <c r="K18" s="2" t="s">
        <v>853</v>
      </c>
      <c r="L18" s="2" t="s">
        <v>860</v>
      </c>
      <c r="Q18" s="2" t="s">
        <v>861</v>
      </c>
    </row>
    <row r="19">
      <c r="B19" s="2" t="s">
        <v>857</v>
      </c>
      <c r="C19" s="248" t="s">
        <v>858</v>
      </c>
      <c r="E19" s="248" t="s">
        <v>859</v>
      </c>
      <c r="F19" s="249">
        <v>3950.0</v>
      </c>
      <c r="G19" s="250"/>
      <c r="J19" s="2" t="s">
        <v>320</v>
      </c>
      <c r="K19" s="2" t="s">
        <v>853</v>
      </c>
      <c r="L19" s="2" t="s">
        <v>860</v>
      </c>
      <c r="Q19" s="2" t="s">
        <v>861</v>
      </c>
    </row>
    <row r="20">
      <c r="B20" s="2" t="s">
        <v>857</v>
      </c>
      <c r="C20" s="248" t="s">
        <v>858</v>
      </c>
      <c r="E20" s="248" t="s">
        <v>859</v>
      </c>
      <c r="F20" s="249">
        <v>3950.0</v>
      </c>
      <c r="G20" s="250"/>
      <c r="J20" s="2" t="s">
        <v>320</v>
      </c>
      <c r="K20" s="2" t="s">
        <v>853</v>
      </c>
      <c r="L20" s="2" t="s">
        <v>860</v>
      </c>
      <c r="Q20" s="2" t="s">
        <v>861</v>
      </c>
    </row>
    <row r="21">
      <c r="B21" s="2" t="s">
        <v>857</v>
      </c>
      <c r="C21" s="248" t="s">
        <v>858</v>
      </c>
      <c r="E21" s="248" t="s">
        <v>859</v>
      </c>
      <c r="F21" s="249">
        <v>3950.0</v>
      </c>
      <c r="G21" s="250"/>
      <c r="J21" s="2" t="s">
        <v>320</v>
      </c>
      <c r="K21" s="2" t="s">
        <v>853</v>
      </c>
      <c r="L21" s="2" t="s">
        <v>860</v>
      </c>
      <c r="Q21" s="2" t="s">
        <v>861</v>
      </c>
    </row>
    <row r="22">
      <c r="B22" s="2" t="s">
        <v>857</v>
      </c>
      <c r="C22" s="248" t="s">
        <v>858</v>
      </c>
      <c r="E22" s="248" t="s">
        <v>859</v>
      </c>
      <c r="F22" s="249">
        <v>3950.0</v>
      </c>
      <c r="G22" s="250"/>
      <c r="J22" s="2" t="s">
        <v>320</v>
      </c>
      <c r="K22" s="2" t="s">
        <v>853</v>
      </c>
      <c r="L22" s="2" t="s">
        <v>860</v>
      </c>
      <c r="Q22" s="2" t="s">
        <v>861</v>
      </c>
    </row>
    <row r="23">
      <c r="B23" s="2" t="s">
        <v>857</v>
      </c>
      <c r="C23" s="248" t="s">
        <v>858</v>
      </c>
      <c r="E23" s="248" t="s">
        <v>859</v>
      </c>
      <c r="F23" s="249">
        <v>3950.0</v>
      </c>
      <c r="G23" s="250"/>
      <c r="J23" s="2" t="s">
        <v>320</v>
      </c>
      <c r="K23" s="2" t="s">
        <v>853</v>
      </c>
      <c r="L23" s="2" t="s">
        <v>860</v>
      </c>
      <c r="Q23" s="2" t="s">
        <v>861</v>
      </c>
    </row>
    <row r="24">
      <c r="B24" s="2" t="s">
        <v>857</v>
      </c>
      <c r="C24" s="248" t="s">
        <v>858</v>
      </c>
      <c r="E24" s="248" t="s">
        <v>859</v>
      </c>
      <c r="F24" s="249">
        <v>3950.0</v>
      </c>
      <c r="G24" s="250"/>
      <c r="J24" s="2" t="s">
        <v>320</v>
      </c>
      <c r="K24" s="2" t="s">
        <v>853</v>
      </c>
      <c r="L24" s="2" t="s">
        <v>860</v>
      </c>
      <c r="Q24" s="2" t="s">
        <v>861</v>
      </c>
    </row>
    <row r="25">
      <c r="B25" s="2" t="s">
        <v>857</v>
      </c>
      <c r="C25" s="248" t="s">
        <v>858</v>
      </c>
      <c r="E25" s="248" t="s">
        <v>859</v>
      </c>
      <c r="F25" s="249">
        <v>3950.0</v>
      </c>
      <c r="G25" s="250"/>
      <c r="J25" s="2" t="s">
        <v>320</v>
      </c>
      <c r="K25" s="2" t="s">
        <v>853</v>
      </c>
      <c r="L25" s="2" t="s">
        <v>860</v>
      </c>
      <c r="Q25" s="2" t="s">
        <v>861</v>
      </c>
    </row>
    <row r="26">
      <c r="B26" s="2" t="s">
        <v>857</v>
      </c>
      <c r="C26" s="248" t="s">
        <v>858</v>
      </c>
      <c r="E26" s="248" t="s">
        <v>859</v>
      </c>
      <c r="F26" s="249">
        <v>3950.0</v>
      </c>
      <c r="G26" s="250"/>
      <c r="J26" s="2" t="s">
        <v>320</v>
      </c>
      <c r="K26" s="2" t="s">
        <v>853</v>
      </c>
      <c r="L26" s="2" t="s">
        <v>860</v>
      </c>
      <c r="Q26" s="2" t="s">
        <v>861</v>
      </c>
    </row>
    <row r="27">
      <c r="B27" s="2" t="s">
        <v>862</v>
      </c>
      <c r="C27" s="251" t="s">
        <v>863</v>
      </c>
      <c r="D27" s="252"/>
      <c r="E27" s="248" t="s">
        <v>864</v>
      </c>
      <c r="F27" s="249">
        <v>15900.0</v>
      </c>
      <c r="G27" s="253"/>
      <c r="J27" s="2" t="s">
        <v>320</v>
      </c>
      <c r="K27" s="2" t="s">
        <v>853</v>
      </c>
      <c r="L27" s="2" t="s">
        <v>860</v>
      </c>
      <c r="Q27" s="2" t="s">
        <v>861</v>
      </c>
    </row>
    <row r="28">
      <c r="B28" s="2" t="s">
        <v>865</v>
      </c>
      <c r="C28" s="248" t="s">
        <v>866</v>
      </c>
      <c r="E28" s="248" t="s">
        <v>867</v>
      </c>
      <c r="F28" s="249">
        <v>8160.0</v>
      </c>
      <c r="G28" s="253"/>
      <c r="J28" s="2" t="s">
        <v>320</v>
      </c>
      <c r="K28" s="2" t="s">
        <v>853</v>
      </c>
      <c r="L28" s="2" t="s">
        <v>860</v>
      </c>
      <c r="Q28" s="2" t="s">
        <v>861</v>
      </c>
    </row>
    <row r="29">
      <c r="B29" s="2" t="s">
        <v>868</v>
      </c>
      <c r="C29" s="248" t="s">
        <v>869</v>
      </c>
      <c r="E29" s="251" t="s">
        <v>870</v>
      </c>
      <c r="F29" s="250">
        <v>7990.0</v>
      </c>
      <c r="J29" s="2" t="s">
        <v>320</v>
      </c>
      <c r="K29" s="2" t="s">
        <v>853</v>
      </c>
      <c r="L29" s="2" t="s">
        <v>860</v>
      </c>
      <c r="Q29" s="2" t="s">
        <v>861</v>
      </c>
    </row>
    <row r="30">
      <c r="B30" s="2" t="s">
        <v>868</v>
      </c>
      <c r="C30" s="248" t="s">
        <v>869</v>
      </c>
      <c r="E30" s="251" t="s">
        <v>870</v>
      </c>
      <c r="F30" s="250">
        <v>7990.0</v>
      </c>
      <c r="J30" s="2" t="s">
        <v>320</v>
      </c>
      <c r="K30" s="2" t="s">
        <v>853</v>
      </c>
      <c r="L30" s="2" t="s">
        <v>860</v>
      </c>
      <c r="Q30" s="2" t="s">
        <v>861</v>
      </c>
    </row>
    <row r="31">
      <c r="C31" s="248" t="s">
        <v>871</v>
      </c>
      <c r="F31" s="250">
        <v>2500.0</v>
      </c>
      <c r="J31" s="2" t="s">
        <v>320</v>
      </c>
      <c r="K31" s="2" t="s">
        <v>853</v>
      </c>
      <c r="L31" s="2" t="s">
        <v>860</v>
      </c>
    </row>
    <row r="32">
      <c r="Q32" s="2" t="s">
        <v>861</v>
      </c>
    </row>
    <row r="33">
      <c r="A33" s="239" t="s">
        <v>872</v>
      </c>
      <c r="B33" s="2" t="s">
        <v>862</v>
      </c>
      <c r="C33" s="248" t="s">
        <v>873</v>
      </c>
      <c r="E33" s="248" t="s">
        <v>874</v>
      </c>
      <c r="F33" s="250">
        <v>29500.0</v>
      </c>
      <c r="J33" s="2" t="s">
        <v>320</v>
      </c>
      <c r="K33" s="2" t="s">
        <v>853</v>
      </c>
      <c r="L33" s="2" t="s">
        <v>860</v>
      </c>
      <c r="Q33" s="2" t="s">
        <v>861</v>
      </c>
    </row>
    <row r="34">
      <c r="B34" s="2" t="s">
        <v>862</v>
      </c>
      <c r="C34" s="248" t="s">
        <v>875</v>
      </c>
      <c r="E34" s="251" t="s">
        <v>876</v>
      </c>
      <c r="F34" s="250">
        <v>9773.0</v>
      </c>
      <c r="J34" s="2" t="s">
        <v>320</v>
      </c>
      <c r="K34" s="2" t="s">
        <v>853</v>
      </c>
      <c r="L34" s="2" t="s">
        <v>860</v>
      </c>
      <c r="Q34" s="2" t="s">
        <v>861</v>
      </c>
    </row>
    <row r="35">
      <c r="B35" s="2" t="s">
        <v>862</v>
      </c>
      <c r="C35" s="248" t="s">
        <v>877</v>
      </c>
      <c r="E35" s="251" t="s">
        <v>878</v>
      </c>
      <c r="F35" s="249">
        <v>8450.0</v>
      </c>
      <c r="G35" s="253"/>
      <c r="J35" s="2" t="s">
        <v>320</v>
      </c>
      <c r="K35" s="2" t="s">
        <v>853</v>
      </c>
      <c r="L35" s="2" t="s">
        <v>860</v>
      </c>
      <c r="Q35" s="2" t="s">
        <v>861</v>
      </c>
    </row>
    <row r="36">
      <c r="B36" s="2" t="s">
        <v>862</v>
      </c>
      <c r="C36" s="248" t="s">
        <v>879</v>
      </c>
      <c r="E36" s="248" t="s">
        <v>880</v>
      </c>
      <c r="F36" s="249">
        <v>7237.0</v>
      </c>
      <c r="G36" s="253"/>
      <c r="J36" s="2" t="s">
        <v>320</v>
      </c>
      <c r="K36" s="2" t="s">
        <v>853</v>
      </c>
      <c r="L36" s="2" t="s">
        <v>860</v>
      </c>
      <c r="Q36" s="2" t="s">
        <v>861</v>
      </c>
    </row>
    <row r="37">
      <c r="B37" s="2" t="s">
        <v>862</v>
      </c>
      <c r="C37" s="248" t="s">
        <v>881</v>
      </c>
      <c r="E37" s="248" t="s">
        <v>882</v>
      </c>
      <c r="F37" s="254">
        <v>450.0</v>
      </c>
      <c r="G37" s="253"/>
      <c r="J37" s="2" t="s">
        <v>320</v>
      </c>
      <c r="K37" s="2" t="s">
        <v>853</v>
      </c>
      <c r="L37" s="2" t="s">
        <v>860</v>
      </c>
      <c r="Q37" s="2" t="s">
        <v>861</v>
      </c>
    </row>
    <row r="38">
      <c r="B38" s="2" t="s">
        <v>862</v>
      </c>
      <c r="C38" s="248" t="s">
        <v>881</v>
      </c>
      <c r="E38" s="248" t="s">
        <v>882</v>
      </c>
      <c r="F38" s="254">
        <v>450.0</v>
      </c>
      <c r="J38" s="2" t="s">
        <v>320</v>
      </c>
      <c r="K38" s="2" t="s">
        <v>853</v>
      </c>
      <c r="L38" s="2" t="s">
        <v>860</v>
      </c>
      <c r="Q38" s="2" t="s">
        <v>861</v>
      </c>
    </row>
    <row r="39">
      <c r="B39" s="2" t="s">
        <v>862</v>
      </c>
      <c r="C39" s="248" t="s">
        <v>881</v>
      </c>
      <c r="E39" s="248" t="s">
        <v>882</v>
      </c>
      <c r="F39" s="254">
        <v>450.0</v>
      </c>
      <c r="J39" s="2" t="s">
        <v>320</v>
      </c>
      <c r="K39" s="2" t="s">
        <v>853</v>
      </c>
      <c r="L39" s="2" t="s">
        <v>860</v>
      </c>
      <c r="Q39" s="2" t="s">
        <v>861</v>
      </c>
    </row>
    <row r="40">
      <c r="B40" s="2" t="s">
        <v>862</v>
      </c>
      <c r="C40" s="248" t="s">
        <v>881</v>
      </c>
      <c r="E40" s="248" t="s">
        <v>882</v>
      </c>
      <c r="F40" s="254">
        <v>450.0</v>
      </c>
      <c r="J40" s="2" t="s">
        <v>320</v>
      </c>
      <c r="K40" s="2" t="s">
        <v>853</v>
      </c>
      <c r="L40" s="2" t="s">
        <v>860</v>
      </c>
      <c r="Q40" s="2" t="s">
        <v>861</v>
      </c>
    </row>
    <row r="41">
      <c r="B41" s="2" t="s">
        <v>862</v>
      </c>
      <c r="C41" s="248" t="s">
        <v>881</v>
      </c>
      <c r="E41" s="248" t="s">
        <v>882</v>
      </c>
      <c r="F41" s="254">
        <v>450.0</v>
      </c>
      <c r="J41" s="2" t="s">
        <v>320</v>
      </c>
      <c r="K41" s="2" t="s">
        <v>853</v>
      </c>
      <c r="L41" s="2" t="s">
        <v>860</v>
      </c>
      <c r="Q41" s="2" t="s">
        <v>861</v>
      </c>
    </row>
    <row r="42">
      <c r="B42" s="2" t="s">
        <v>862</v>
      </c>
      <c r="C42" s="248" t="s">
        <v>881</v>
      </c>
      <c r="E42" s="248" t="s">
        <v>882</v>
      </c>
      <c r="F42" s="254">
        <v>450.0</v>
      </c>
      <c r="J42" s="2" t="s">
        <v>320</v>
      </c>
      <c r="K42" s="2" t="s">
        <v>853</v>
      </c>
      <c r="L42" s="2" t="s">
        <v>860</v>
      </c>
      <c r="Q42" s="2" t="s">
        <v>861</v>
      </c>
    </row>
    <row r="43">
      <c r="B43" s="2" t="s">
        <v>862</v>
      </c>
      <c r="C43" s="248" t="s">
        <v>881</v>
      </c>
      <c r="E43" s="248" t="s">
        <v>882</v>
      </c>
      <c r="F43" s="254">
        <v>450.0</v>
      </c>
      <c r="J43" s="2" t="s">
        <v>320</v>
      </c>
      <c r="K43" s="2" t="s">
        <v>853</v>
      </c>
      <c r="L43" s="2" t="s">
        <v>860</v>
      </c>
      <c r="Q43" s="2" t="s">
        <v>861</v>
      </c>
    </row>
    <row r="44">
      <c r="B44" s="2" t="s">
        <v>883</v>
      </c>
      <c r="C44" s="248" t="s">
        <v>884</v>
      </c>
      <c r="E44" s="251" t="s">
        <v>885</v>
      </c>
      <c r="F44" s="250">
        <v>3267.0</v>
      </c>
      <c r="J44" s="2" t="s">
        <v>320</v>
      </c>
      <c r="K44" s="2" t="s">
        <v>853</v>
      </c>
      <c r="L44" s="2" t="s">
        <v>860</v>
      </c>
      <c r="Q44" s="2" t="s">
        <v>861</v>
      </c>
    </row>
    <row r="45">
      <c r="B45" s="2" t="s">
        <v>883</v>
      </c>
      <c r="C45" s="248" t="s">
        <v>884</v>
      </c>
      <c r="E45" s="251" t="s">
        <v>885</v>
      </c>
      <c r="F45" s="250">
        <v>3267.0</v>
      </c>
      <c r="J45" s="2" t="s">
        <v>320</v>
      </c>
      <c r="K45" s="2" t="s">
        <v>853</v>
      </c>
      <c r="L45" s="2" t="s">
        <v>860</v>
      </c>
      <c r="Q45" s="2" t="s">
        <v>861</v>
      </c>
    </row>
    <row r="46">
      <c r="B46" s="2" t="s">
        <v>883</v>
      </c>
      <c r="C46" s="248" t="s">
        <v>884</v>
      </c>
      <c r="E46" s="251" t="s">
        <v>885</v>
      </c>
      <c r="F46" s="250">
        <v>3267.0</v>
      </c>
      <c r="J46" s="2" t="s">
        <v>320</v>
      </c>
      <c r="K46" s="2" t="s">
        <v>853</v>
      </c>
      <c r="L46" s="2" t="s">
        <v>860</v>
      </c>
      <c r="Q46" s="2" t="s">
        <v>861</v>
      </c>
    </row>
    <row r="47">
      <c r="B47" s="2" t="s">
        <v>883</v>
      </c>
      <c r="C47" s="248" t="s">
        <v>884</v>
      </c>
      <c r="E47" s="251" t="s">
        <v>885</v>
      </c>
      <c r="F47" s="250">
        <v>3267.0</v>
      </c>
      <c r="J47" s="2" t="s">
        <v>320</v>
      </c>
      <c r="K47" s="2" t="s">
        <v>853</v>
      </c>
      <c r="L47" s="2" t="s">
        <v>860</v>
      </c>
      <c r="Q47" s="2" t="s">
        <v>861</v>
      </c>
    </row>
    <row r="48">
      <c r="B48" s="2" t="s">
        <v>883</v>
      </c>
      <c r="C48" s="248" t="s">
        <v>884</v>
      </c>
      <c r="E48" s="251" t="s">
        <v>885</v>
      </c>
      <c r="F48" s="250">
        <v>3267.0</v>
      </c>
      <c r="J48" s="2" t="s">
        <v>320</v>
      </c>
      <c r="K48" s="2" t="s">
        <v>853</v>
      </c>
      <c r="L48" s="2" t="s">
        <v>860</v>
      </c>
      <c r="Q48" s="2" t="s">
        <v>861</v>
      </c>
    </row>
    <row r="49">
      <c r="B49" s="2" t="s">
        <v>883</v>
      </c>
      <c r="C49" s="248" t="s">
        <v>884</v>
      </c>
      <c r="E49" s="251" t="s">
        <v>885</v>
      </c>
      <c r="F49" s="250">
        <v>3267.0</v>
      </c>
      <c r="J49" s="2" t="s">
        <v>320</v>
      </c>
      <c r="K49" s="2" t="s">
        <v>853</v>
      </c>
      <c r="L49" s="2" t="s">
        <v>860</v>
      </c>
      <c r="Q49" s="2" t="s">
        <v>861</v>
      </c>
    </row>
    <row r="50">
      <c r="B50" s="2" t="s">
        <v>883</v>
      </c>
      <c r="C50" s="248" t="s">
        <v>884</v>
      </c>
      <c r="E50" s="251" t="s">
        <v>885</v>
      </c>
      <c r="F50" s="250">
        <v>3267.0</v>
      </c>
      <c r="J50" s="2" t="s">
        <v>320</v>
      </c>
      <c r="K50" s="2" t="s">
        <v>853</v>
      </c>
      <c r="L50" s="2" t="s">
        <v>860</v>
      </c>
      <c r="Q50" s="2" t="s">
        <v>861</v>
      </c>
    </row>
    <row r="51">
      <c r="B51" s="2" t="s">
        <v>883</v>
      </c>
      <c r="C51" s="248" t="s">
        <v>884</v>
      </c>
      <c r="E51" s="251" t="s">
        <v>885</v>
      </c>
      <c r="F51" s="250">
        <v>3267.0</v>
      </c>
      <c r="J51" s="2" t="s">
        <v>320</v>
      </c>
      <c r="K51" s="2" t="s">
        <v>853</v>
      </c>
      <c r="L51" s="2" t="s">
        <v>860</v>
      </c>
      <c r="Q51" s="2" t="s">
        <v>861</v>
      </c>
    </row>
    <row r="52">
      <c r="B52" s="2" t="s">
        <v>883</v>
      </c>
      <c r="C52" s="248" t="s">
        <v>884</v>
      </c>
      <c r="E52" s="251" t="s">
        <v>885</v>
      </c>
      <c r="F52" s="250">
        <v>3267.0</v>
      </c>
      <c r="J52" s="2" t="s">
        <v>320</v>
      </c>
      <c r="K52" s="2" t="s">
        <v>853</v>
      </c>
      <c r="L52" s="2" t="s">
        <v>860</v>
      </c>
      <c r="Q52" s="2" t="s">
        <v>861</v>
      </c>
    </row>
    <row r="53">
      <c r="B53" s="2" t="s">
        <v>883</v>
      </c>
      <c r="C53" s="248" t="s">
        <v>884</v>
      </c>
      <c r="E53" s="251" t="s">
        <v>885</v>
      </c>
      <c r="F53" s="250">
        <v>3267.0</v>
      </c>
      <c r="J53" s="2" t="s">
        <v>320</v>
      </c>
      <c r="K53" s="2" t="s">
        <v>853</v>
      </c>
      <c r="L53" s="2" t="s">
        <v>860</v>
      </c>
      <c r="Q53" s="2" t="s">
        <v>861</v>
      </c>
    </row>
    <row r="54">
      <c r="B54" s="2" t="s">
        <v>883</v>
      </c>
      <c r="C54" s="248" t="s">
        <v>884</v>
      </c>
      <c r="E54" s="251" t="s">
        <v>885</v>
      </c>
      <c r="F54" s="250">
        <v>3267.0</v>
      </c>
      <c r="J54" s="2" t="s">
        <v>320</v>
      </c>
      <c r="K54" s="2" t="s">
        <v>853</v>
      </c>
      <c r="L54" s="2" t="s">
        <v>860</v>
      </c>
      <c r="Q54" s="2" t="s">
        <v>861</v>
      </c>
    </row>
    <row r="55">
      <c r="B55" s="2" t="s">
        <v>886</v>
      </c>
      <c r="C55" s="248" t="s">
        <v>887</v>
      </c>
      <c r="E55" s="248" t="s">
        <v>888</v>
      </c>
      <c r="F55" s="249">
        <v>1434.0</v>
      </c>
      <c r="G55" s="253"/>
      <c r="J55" s="2" t="s">
        <v>320</v>
      </c>
      <c r="K55" s="2" t="s">
        <v>853</v>
      </c>
      <c r="L55" s="2" t="s">
        <v>860</v>
      </c>
      <c r="Q55" s="2" t="s">
        <v>861</v>
      </c>
    </row>
    <row r="56">
      <c r="C56" s="251" t="s">
        <v>889</v>
      </c>
      <c r="E56" s="248" t="s">
        <v>890</v>
      </c>
      <c r="F56" s="249">
        <v>2240.0</v>
      </c>
      <c r="G56" s="253"/>
      <c r="J56" s="2" t="s">
        <v>320</v>
      </c>
      <c r="K56" s="2" t="s">
        <v>853</v>
      </c>
      <c r="L56" s="2" t="s">
        <v>860</v>
      </c>
      <c r="Q56" s="2" t="s">
        <v>861</v>
      </c>
    </row>
    <row r="57">
      <c r="F57" s="255"/>
    </row>
    <row r="58">
      <c r="A58" s="256" t="s">
        <v>891</v>
      </c>
      <c r="B58" s="2" t="s">
        <v>862</v>
      </c>
      <c r="C58" s="248" t="s">
        <v>892</v>
      </c>
      <c r="E58" s="251" t="s">
        <v>893</v>
      </c>
      <c r="F58" s="249">
        <v>11600.0</v>
      </c>
      <c r="G58" s="253"/>
      <c r="J58" s="2" t="s">
        <v>320</v>
      </c>
      <c r="K58" s="2" t="s">
        <v>853</v>
      </c>
      <c r="L58" s="2" t="s">
        <v>860</v>
      </c>
      <c r="Q58" s="2" t="s">
        <v>861</v>
      </c>
    </row>
    <row r="59">
      <c r="B59" s="2" t="s">
        <v>862</v>
      </c>
      <c r="C59" s="248" t="s">
        <v>894</v>
      </c>
      <c r="E59" s="251" t="s">
        <v>895</v>
      </c>
      <c r="F59" s="249">
        <v>10480.0</v>
      </c>
      <c r="G59" s="253"/>
      <c r="J59" s="2" t="s">
        <v>320</v>
      </c>
      <c r="K59" s="2" t="s">
        <v>853</v>
      </c>
      <c r="L59" s="2" t="s">
        <v>860</v>
      </c>
      <c r="Q59" s="2" t="s">
        <v>861</v>
      </c>
    </row>
    <row r="60">
      <c r="F60" s="255"/>
    </row>
    <row r="61">
      <c r="A61" s="256" t="s">
        <v>896</v>
      </c>
      <c r="B61" s="2" t="s">
        <v>868</v>
      </c>
      <c r="C61" s="251" t="s">
        <v>897</v>
      </c>
      <c r="D61" s="252"/>
      <c r="E61" s="248" t="s">
        <v>898</v>
      </c>
      <c r="F61" s="249">
        <v>8250.0</v>
      </c>
      <c r="G61" s="253"/>
      <c r="J61" s="2" t="s">
        <v>320</v>
      </c>
      <c r="K61" s="2" t="s">
        <v>853</v>
      </c>
      <c r="L61" s="2" t="s">
        <v>860</v>
      </c>
      <c r="Q61" s="2" t="s">
        <v>861</v>
      </c>
    </row>
    <row r="62">
      <c r="B62" s="2" t="s">
        <v>868</v>
      </c>
      <c r="C62" s="251" t="s">
        <v>897</v>
      </c>
      <c r="D62" s="252"/>
      <c r="E62" s="248" t="s">
        <v>898</v>
      </c>
      <c r="F62" s="249">
        <v>8250.0</v>
      </c>
      <c r="J62" s="2" t="s">
        <v>320</v>
      </c>
      <c r="K62" s="2" t="s">
        <v>853</v>
      </c>
      <c r="L62" s="2" t="s">
        <v>860</v>
      </c>
      <c r="Q62" s="2" t="s">
        <v>861</v>
      </c>
    </row>
    <row r="63">
      <c r="B63" s="2" t="s">
        <v>868</v>
      </c>
      <c r="C63" s="251" t="s">
        <v>897</v>
      </c>
      <c r="D63" s="252"/>
      <c r="E63" s="248" t="s">
        <v>898</v>
      </c>
      <c r="F63" s="249">
        <v>8250.0</v>
      </c>
      <c r="J63" s="2" t="s">
        <v>320</v>
      </c>
      <c r="K63" s="2" t="s">
        <v>853</v>
      </c>
      <c r="L63" s="2" t="s">
        <v>860</v>
      </c>
      <c r="Q63" s="2" t="s">
        <v>861</v>
      </c>
    </row>
    <row r="64">
      <c r="B64" s="2" t="s">
        <v>868</v>
      </c>
      <c r="C64" s="251" t="s">
        <v>897</v>
      </c>
      <c r="D64" s="252"/>
      <c r="E64" s="248" t="s">
        <v>898</v>
      </c>
      <c r="F64" s="249">
        <v>8250.0</v>
      </c>
      <c r="J64" s="2" t="s">
        <v>320</v>
      </c>
      <c r="K64" s="2" t="s">
        <v>853</v>
      </c>
      <c r="L64" s="2" t="s">
        <v>860</v>
      </c>
      <c r="Q64" s="2" t="s">
        <v>861</v>
      </c>
    </row>
    <row r="65">
      <c r="B65" s="2" t="s">
        <v>868</v>
      </c>
      <c r="C65" s="251" t="s">
        <v>897</v>
      </c>
      <c r="D65" s="252"/>
      <c r="E65" s="248" t="s">
        <v>898</v>
      </c>
      <c r="F65" s="249">
        <v>8250.0</v>
      </c>
      <c r="J65" s="2" t="s">
        <v>320</v>
      </c>
      <c r="K65" s="2" t="s">
        <v>853</v>
      </c>
      <c r="L65" s="2" t="s">
        <v>860</v>
      </c>
      <c r="Q65" s="2" t="s">
        <v>861</v>
      </c>
    </row>
    <row r="66">
      <c r="B66" s="2" t="s">
        <v>868</v>
      </c>
      <c r="C66" s="251" t="s">
        <v>897</v>
      </c>
      <c r="D66" s="252"/>
      <c r="E66" s="248" t="s">
        <v>898</v>
      </c>
      <c r="F66" s="249">
        <v>8250.0</v>
      </c>
      <c r="J66" s="2" t="s">
        <v>320</v>
      </c>
      <c r="K66" s="2" t="s">
        <v>853</v>
      </c>
      <c r="L66" s="2" t="s">
        <v>860</v>
      </c>
      <c r="Q66" s="2" t="s">
        <v>861</v>
      </c>
    </row>
    <row r="67">
      <c r="B67" s="2" t="s">
        <v>868</v>
      </c>
      <c r="C67" s="251" t="s">
        <v>897</v>
      </c>
      <c r="D67" s="252"/>
      <c r="E67" s="248" t="s">
        <v>898</v>
      </c>
      <c r="F67" s="249">
        <v>8250.0</v>
      </c>
      <c r="J67" s="2" t="s">
        <v>320</v>
      </c>
      <c r="K67" s="2" t="s">
        <v>853</v>
      </c>
      <c r="L67" s="2" t="s">
        <v>860</v>
      </c>
      <c r="Q67" s="2" t="s">
        <v>861</v>
      </c>
    </row>
    <row r="68">
      <c r="B68" s="2" t="s">
        <v>868</v>
      </c>
      <c r="C68" s="251" t="s">
        <v>897</v>
      </c>
      <c r="D68" s="252"/>
      <c r="E68" s="248" t="s">
        <v>898</v>
      </c>
      <c r="F68" s="249">
        <v>8250.0</v>
      </c>
      <c r="J68" s="2" t="s">
        <v>320</v>
      </c>
      <c r="K68" s="2" t="s">
        <v>853</v>
      </c>
      <c r="L68" s="2" t="s">
        <v>860</v>
      </c>
      <c r="Q68" s="2" t="s">
        <v>861</v>
      </c>
    </row>
    <row r="69">
      <c r="B69" s="2" t="s">
        <v>862</v>
      </c>
      <c r="C69" s="248" t="s">
        <v>899</v>
      </c>
      <c r="E69" s="248" t="s">
        <v>900</v>
      </c>
      <c r="F69" s="249">
        <v>3750.0</v>
      </c>
      <c r="G69" s="253"/>
      <c r="J69" s="2" t="s">
        <v>320</v>
      </c>
      <c r="K69" s="2" t="s">
        <v>853</v>
      </c>
      <c r="L69" s="2" t="s">
        <v>860</v>
      </c>
      <c r="Q69" s="2" t="s">
        <v>861</v>
      </c>
    </row>
    <row r="70">
      <c r="F70" s="255"/>
    </row>
    <row r="71">
      <c r="A71" s="239" t="s">
        <v>336</v>
      </c>
      <c r="B71" s="2" t="s">
        <v>901</v>
      </c>
      <c r="C71" s="248" t="s">
        <v>902</v>
      </c>
      <c r="E71" s="251" t="s">
        <v>903</v>
      </c>
      <c r="F71" s="250">
        <v>10370.0</v>
      </c>
      <c r="J71" s="2" t="s">
        <v>320</v>
      </c>
      <c r="K71" s="2" t="s">
        <v>853</v>
      </c>
      <c r="L71" s="2" t="s">
        <v>860</v>
      </c>
      <c r="Q71" s="2" t="s">
        <v>861</v>
      </c>
    </row>
    <row r="72">
      <c r="B72" s="2" t="s">
        <v>901</v>
      </c>
      <c r="C72" s="248" t="s">
        <v>902</v>
      </c>
      <c r="E72" s="251" t="s">
        <v>903</v>
      </c>
      <c r="F72" s="250">
        <v>10370.0</v>
      </c>
      <c r="J72" s="2" t="s">
        <v>320</v>
      </c>
      <c r="K72" s="2" t="s">
        <v>853</v>
      </c>
      <c r="L72" s="2" t="s">
        <v>860</v>
      </c>
      <c r="Q72" s="2" t="s">
        <v>861</v>
      </c>
    </row>
    <row r="73">
      <c r="B73" s="2" t="s">
        <v>901</v>
      </c>
      <c r="C73" s="248" t="s">
        <v>902</v>
      </c>
      <c r="E73" s="251" t="s">
        <v>903</v>
      </c>
      <c r="F73" s="250">
        <v>10370.0</v>
      </c>
      <c r="J73" s="2" t="s">
        <v>320</v>
      </c>
      <c r="K73" s="2" t="s">
        <v>853</v>
      </c>
      <c r="L73" s="2" t="s">
        <v>860</v>
      </c>
      <c r="Q73" s="2" t="s">
        <v>861</v>
      </c>
    </row>
    <row r="74">
      <c r="B74" s="2" t="s">
        <v>901</v>
      </c>
      <c r="C74" s="248" t="s">
        <v>902</v>
      </c>
      <c r="E74" s="251" t="s">
        <v>903</v>
      </c>
      <c r="F74" s="250">
        <v>10370.0</v>
      </c>
      <c r="J74" s="2" t="s">
        <v>320</v>
      </c>
      <c r="K74" s="2" t="s">
        <v>853</v>
      </c>
      <c r="L74" s="2" t="s">
        <v>860</v>
      </c>
      <c r="Q74" s="2" t="s">
        <v>861</v>
      </c>
    </row>
    <row r="75">
      <c r="B75" s="2" t="s">
        <v>901</v>
      </c>
      <c r="C75" s="248" t="s">
        <v>902</v>
      </c>
      <c r="E75" s="251" t="s">
        <v>903</v>
      </c>
      <c r="F75" s="250">
        <v>10370.0</v>
      </c>
      <c r="J75" s="2" t="s">
        <v>320</v>
      </c>
      <c r="K75" s="2" t="s">
        <v>853</v>
      </c>
      <c r="L75" s="2" t="s">
        <v>860</v>
      </c>
      <c r="Q75" s="2" t="s">
        <v>861</v>
      </c>
    </row>
    <row r="76">
      <c r="B76" s="2" t="s">
        <v>901</v>
      </c>
      <c r="C76" s="248" t="s">
        <v>902</v>
      </c>
      <c r="E76" s="251" t="s">
        <v>903</v>
      </c>
      <c r="F76" s="250">
        <v>10370.0</v>
      </c>
      <c r="J76" s="2" t="s">
        <v>320</v>
      </c>
      <c r="K76" s="2" t="s">
        <v>853</v>
      </c>
      <c r="L76" s="2" t="s">
        <v>860</v>
      </c>
      <c r="Q76" s="2" t="s">
        <v>861</v>
      </c>
    </row>
    <row r="77">
      <c r="B77" s="2" t="s">
        <v>901</v>
      </c>
      <c r="C77" s="248" t="s">
        <v>904</v>
      </c>
      <c r="E77" s="248" t="s">
        <v>905</v>
      </c>
      <c r="F77" s="249">
        <v>7503.0</v>
      </c>
      <c r="G77" s="253"/>
      <c r="J77" s="2" t="s">
        <v>320</v>
      </c>
      <c r="K77" s="2" t="s">
        <v>853</v>
      </c>
      <c r="L77" s="2" t="s">
        <v>860</v>
      </c>
      <c r="Q77" s="2" t="s">
        <v>861</v>
      </c>
    </row>
    <row r="78">
      <c r="B78" s="2" t="s">
        <v>901</v>
      </c>
      <c r="C78" s="248" t="s">
        <v>906</v>
      </c>
      <c r="E78" s="248" t="s">
        <v>907</v>
      </c>
      <c r="F78" s="250">
        <v>34000.0</v>
      </c>
      <c r="J78" s="2" t="s">
        <v>320</v>
      </c>
      <c r="K78" s="2" t="s">
        <v>853</v>
      </c>
      <c r="L78" s="2" t="s">
        <v>860</v>
      </c>
      <c r="Q78" s="2" t="s">
        <v>861</v>
      </c>
    </row>
  </sheetData>
  <hyperlinks>
    <hyperlink r:id="rId1" ref="C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</cols>
  <sheetData>
    <row r="1">
      <c r="A1" s="214"/>
      <c r="B1" s="215" t="s">
        <v>5</v>
      </c>
      <c r="C1" s="216" t="s">
        <v>908</v>
      </c>
      <c r="D1" s="2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218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909</v>
      </c>
      <c r="S2" s="232" t="s">
        <v>910</v>
      </c>
      <c r="T2" s="2" t="s">
        <v>809</v>
      </c>
      <c r="U2" s="2" t="s">
        <v>55</v>
      </c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911</v>
      </c>
      <c r="C16" s="248" t="s">
        <v>912</v>
      </c>
      <c r="E16" s="257" t="s">
        <v>913</v>
      </c>
      <c r="F16" s="249">
        <v>4860.0</v>
      </c>
      <c r="G16" s="249">
        <v>11000.0</v>
      </c>
      <c r="H16" s="253"/>
      <c r="L16" s="2" t="s">
        <v>860</v>
      </c>
    </row>
    <row r="17">
      <c r="B17" s="2" t="s">
        <v>911</v>
      </c>
      <c r="C17" s="248" t="s">
        <v>912</v>
      </c>
      <c r="E17" s="257" t="s">
        <v>913</v>
      </c>
      <c r="F17" s="249">
        <v>4860.0</v>
      </c>
      <c r="G17" s="249"/>
      <c r="H17" s="253"/>
      <c r="L17" s="2" t="s">
        <v>860</v>
      </c>
    </row>
    <row r="18">
      <c r="B18" s="2" t="s">
        <v>911</v>
      </c>
      <c r="C18" s="248" t="s">
        <v>912</v>
      </c>
      <c r="E18" s="257" t="s">
        <v>913</v>
      </c>
      <c r="F18" s="249">
        <v>4860.0</v>
      </c>
      <c r="G18" s="249"/>
      <c r="H18" s="253"/>
      <c r="L18" s="2" t="s">
        <v>860</v>
      </c>
    </row>
    <row r="19">
      <c r="B19" s="2" t="s">
        <v>911</v>
      </c>
      <c r="C19" s="248" t="s">
        <v>912</v>
      </c>
      <c r="E19" s="257" t="s">
        <v>913</v>
      </c>
      <c r="F19" s="249">
        <v>4860.0</v>
      </c>
      <c r="G19" s="249"/>
      <c r="H19" s="253"/>
      <c r="L19" s="2" t="s">
        <v>860</v>
      </c>
    </row>
    <row r="20">
      <c r="B20" s="2" t="s">
        <v>911</v>
      </c>
      <c r="C20" s="248" t="s">
        <v>912</v>
      </c>
      <c r="E20" s="257" t="s">
        <v>913</v>
      </c>
      <c r="F20" s="249">
        <v>4860.0</v>
      </c>
      <c r="G20" s="249"/>
      <c r="H20" s="253"/>
      <c r="L20" s="2" t="s">
        <v>860</v>
      </c>
    </row>
    <row r="21">
      <c r="B21" s="2" t="s">
        <v>911</v>
      </c>
      <c r="C21" s="248" t="s">
        <v>912</v>
      </c>
      <c r="E21" s="257" t="s">
        <v>913</v>
      </c>
      <c r="F21" s="249">
        <v>4860.0</v>
      </c>
      <c r="G21" s="249"/>
      <c r="H21" s="253"/>
      <c r="L21" s="2" t="s">
        <v>860</v>
      </c>
    </row>
    <row r="22">
      <c r="B22" s="2" t="s">
        <v>911</v>
      </c>
      <c r="C22" s="248" t="s">
        <v>912</v>
      </c>
      <c r="E22" s="257" t="s">
        <v>913</v>
      </c>
      <c r="F22" s="249">
        <v>4860.0</v>
      </c>
      <c r="G22" s="249"/>
      <c r="H22" s="253"/>
      <c r="L22" s="2" t="s">
        <v>860</v>
      </c>
    </row>
    <row r="23">
      <c r="B23" s="2" t="s">
        <v>911</v>
      </c>
      <c r="C23" s="248" t="s">
        <v>912</v>
      </c>
      <c r="E23" s="257" t="s">
        <v>913</v>
      </c>
      <c r="F23" s="249">
        <v>4860.0</v>
      </c>
      <c r="G23" s="249"/>
      <c r="H23" s="253"/>
      <c r="L23" s="2" t="s">
        <v>860</v>
      </c>
    </row>
    <row r="24">
      <c r="B24" s="2" t="s">
        <v>911</v>
      </c>
      <c r="C24" s="248" t="s">
        <v>914</v>
      </c>
      <c r="E24" s="248" t="s">
        <v>915</v>
      </c>
      <c r="F24" s="249">
        <v>4450.0</v>
      </c>
      <c r="G24" s="253"/>
      <c r="L24" s="2" t="s">
        <v>860</v>
      </c>
    </row>
    <row r="25">
      <c r="B25" s="2" t="s">
        <v>911</v>
      </c>
      <c r="C25" s="248" t="s">
        <v>916</v>
      </c>
      <c r="E25" s="248" t="s">
        <v>917</v>
      </c>
      <c r="F25" s="249">
        <v>20450.0</v>
      </c>
      <c r="G25" s="253"/>
      <c r="L25" s="2" t="s">
        <v>860</v>
      </c>
    </row>
    <row r="26">
      <c r="B26" s="2" t="s">
        <v>868</v>
      </c>
      <c r="C26" s="248" t="s">
        <v>918</v>
      </c>
      <c r="E26" s="248" t="s">
        <v>919</v>
      </c>
      <c r="F26" s="250">
        <v>17500.0</v>
      </c>
      <c r="L26" s="2" t="s">
        <v>860</v>
      </c>
    </row>
    <row r="27">
      <c r="B27" s="2" t="s">
        <v>30</v>
      </c>
      <c r="C27" s="248" t="s">
        <v>920</v>
      </c>
      <c r="E27" s="248" t="s">
        <v>921</v>
      </c>
      <c r="F27" s="258">
        <v>17980.0</v>
      </c>
      <c r="L27" s="2" t="s">
        <v>860</v>
      </c>
    </row>
    <row r="28">
      <c r="C28" s="248" t="s">
        <v>871</v>
      </c>
      <c r="F28" s="249">
        <v>2500.0</v>
      </c>
      <c r="G28" s="253"/>
      <c r="L28" s="2" t="s">
        <v>860</v>
      </c>
    </row>
    <row r="29">
      <c r="F29" s="25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</cols>
  <sheetData>
    <row r="1">
      <c r="A1" s="214"/>
      <c r="B1" s="215" t="s">
        <v>5</v>
      </c>
      <c r="C1" s="216" t="s">
        <v>922</v>
      </c>
      <c r="D1" s="2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80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923</v>
      </c>
      <c r="S2" s="232" t="s">
        <v>924</v>
      </c>
      <c r="T2" s="2" t="s">
        <v>809</v>
      </c>
      <c r="U2" s="2" t="s">
        <v>213</v>
      </c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28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336</v>
      </c>
      <c r="B16" s="2" t="s">
        <v>925</v>
      </c>
      <c r="C16" s="251" t="s">
        <v>926</v>
      </c>
      <c r="D16" s="252"/>
    </row>
    <row r="17">
      <c r="C17" s="25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</cols>
  <sheetData>
    <row r="1">
      <c r="A1" s="214"/>
      <c r="B1" s="215" t="s">
        <v>5</v>
      </c>
      <c r="C1" s="216" t="s">
        <v>927</v>
      </c>
      <c r="D1" s="217"/>
      <c r="E1" s="218">
        <v>9.363600603E9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80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928</v>
      </c>
      <c r="S2" s="232" t="s">
        <v>929</v>
      </c>
      <c r="T2" s="2" t="s">
        <v>809</v>
      </c>
      <c r="U2" s="2" t="s">
        <v>138</v>
      </c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930</v>
      </c>
      <c r="E7" s="237">
        <v>9.566955892E9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862</v>
      </c>
      <c r="C16" s="248" t="s">
        <v>931</v>
      </c>
      <c r="E16" s="248" t="s">
        <v>932</v>
      </c>
      <c r="F16" s="250">
        <v>6450.0</v>
      </c>
      <c r="G16" s="250">
        <v>11401.0</v>
      </c>
      <c r="L16" s="2" t="s">
        <v>860</v>
      </c>
    </row>
    <row r="17">
      <c r="B17" s="2" t="s">
        <v>862</v>
      </c>
      <c r="C17" s="248" t="s">
        <v>931</v>
      </c>
      <c r="E17" s="248" t="s">
        <v>932</v>
      </c>
      <c r="F17" s="250">
        <v>6450.0</v>
      </c>
      <c r="L17" s="2" t="s">
        <v>860</v>
      </c>
    </row>
    <row r="18">
      <c r="B18" s="2" t="s">
        <v>862</v>
      </c>
      <c r="C18" s="248" t="s">
        <v>931</v>
      </c>
      <c r="E18" s="248" t="s">
        <v>932</v>
      </c>
      <c r="F18" s="250">
        <v>6450.0</v>
      </c>
      <c r="L18" s="2" t="s">
        <v>860</v>
      </c>
    </row>
    <row r="19">
      <c r="B19" s="2" t="s">
        <v>862</v>
      </c>
      <c r="C19" s="248" t="s">
        <v>931</v>
      </c>
      <c r="E19" s="248" t="s">
        <v>932</v>
      </c>
      <c r="F19" s="250">
        <v>6450.0</v>
      </c>
      <c r="L19" s="2" t="s">
        <v>860</v>
      </c>
    </row>
    <row r="20">
      <c r="B20" s="2" t="s">
        <v>862</v>
      </c>
      <c r="C20" s="248" t="s">
        <v>931</v>
      </c>
      <c r="E20" s="248" t="s">
        <v>932</v>
      </c>
      <c r="F20" s="250">
        <v>6450.0</v>
      </c>
      <c r="L20" s="2" t="s">
        <v>860</v>
      </c>
    </row>
    <row r="21">
      <c r="B21" s="2" t="s">
        <v>862</v>
      </c>
      <c r="C21" s="248" t="s">
        <v>931</v>
      </c>
      <c r="E21" s="248" t="s">
        <v>932</v>
      </c>
      <c r="F21" s="250">
        <v>6450.0</v>
      </c>
      <c r="L21" s="2" t="s">
        <v>860</v>
      </c>
    </row>
    <row r="22">
      <c r="B22" s="2" t="s">
        <v>862</v>
      </c>
      <c r="C22" s="248" t="s">
        <v>931</v>
      </c>
      <c r="E22" s="248" t="s">
        <v>932</v>
      </c>
      <c r="F22" s="250">
        <v>6450.0</v>
      </c>
      <c r="L22" s="2" t="s">
        <v>860</v>
      </c>
    </row>
    <row r="23">
      <c r="B23" s="2" t="s">
        <v>862</v>
      </c>
      <c r="C23" s="248" t="s">
        <v>931</v>
      </c>
      <c r="E23" s="248" t="s">
        <v>932</v>
      </c>
      <c r="F23" s="250">
        <v>6450.0</v>
      </c>
      <c r="L23" s="2" t="s">
        <v>860</v>
      </c>
    </row>
    <row r="24">
      <c r="B24" s="2" t="s">
        <v>862</v>
      </c>
      <c r="C24" s="248" t="s">
        <v>931</v>
      </c>
      <c r="E24" s="248" t="s">
        <v>932</v>
      </c>
      <c r="F24" s="250">
        <v>6450.0</v>
      </c>
      <c r="L24" s="2" t="s">
        <v>860</v>
      </c>
    </row>
    <row r="25">
      <c r="B25" s="2" t="s">
        <v>862</v>
      </c>
      <c r="C25" s="248" t="s">
        <v>931</v>
      </c>
      <c r="E25" s="248" t="s">
        <v>932</v>
      </c>
      <c r="F25" s="250">
        <v>6450.0</v>
      </c>
      <c r="L25" s="2" t="s">
        <v>860</v>
      </c>
    </row>
    <row r="26">
      <c r="B26" s="2" t="s">
        <v>862</v>
      </c>
      <c r="C26" s="248" t="s">
        <v>931</v>
      </c>
      <c r="E26" s="248" t="s">
        <v>932</v>
      </c>
      <c r="F26" s="250">
        <v>6450.0</v>
      </c>
      <c r="L26" s="2" t="s">
        <v>860</v>
      </c>
    </row>
    <row r="27">
      <c r="B27" s="2" t="s">
        <v>862</v>
      </c>
      <c r="C27" s="248" t="s">
        <v>931</v>
      </c>
      <c r="E27" s="248" t="s">
        <v>932</v>
      </c>
      <c r="F27" s="250">
        <v>6450.0</v>
      </c>
      <c r="L27" s="2" t="s">
        <v>860</v>
      </c>
    </row>
    <row r="28">
      <c r="B28" s="2" t="s">
        <v>862</v>
      </c>
      <c r="C28" s="248" t="s">
        <v>931</v>
      </c>
      <c r="E28" s="248" t="s">
        <v>932</v>
      </c>
      <c r="F28" s="250">
        <v>6450.0</v>
      </c>
      <c r="L28" s="2" t="s">
        <v>860</v>
      </c>
    </row>
    <row r="29">
      <c r="B29" s="2" t="s">
        <v>862</v>
      </c>
      <c r="C29" s="251" t="s">
        <v>863</v>
      </c>
      <c r="E29" s="248" t="s">
        <v>864</v>
      </c>
      <c r="F29" s="249">
        <v>15900.0</v>
      </c>
      <c r="G29" s="253"/>
    </row>
    <row r="30">
      <c r="B30" s="2" t="s">
        <v>868</v>
      </c>
      <c r="C30" s="248" t="s">
        <v>869</v>
      </c>
      <c r="E30" s="251" t="s">
        <v>870</v>
      </c>
      <c r="F30" s="250">
        <v>8250.0</v>
      </c>
    </row>
    <row r="31">
      <c r="B31" s="2" t="s">
        <v>868</v>
      </c>
      <c r="C31" s="248" t="s">
        <v>869</v>
      </c>
      <c r="E31" s="251" t="s">
        <v>870</v>
      </c>
      <c r="F31" s="250">
        <v>8250.0</v>
      </c>
    </row>
    <row r="32">
      <c r="B32" s="2" t="s">
        <v>865</v>
      </c>
      <c r="C32" s="251" t="s">
        <v>866</v>
      </c>
      <c r="D32" s="252"/>
      <c r="E32" s="251" t="s">
        <v>867</v>
      </c>
      <c r="F32" s="249">
        <v>8160.0</v>
      </c>
      <c r="G32" s="253"/>
    </row>
    <row r="33">
      <c r="C33" s="248" t="s">
        <v>871</v>
      </c>
      <c r="E33" s="250"/>
      <c r="F33" s="250">
        <v>2500.0</v>
      </c>
    </row>
    <row r="35">
      <c r="A35" s="2" t="s">
        <v>933</v>
      </c>
      <c r="B35" s="2" t="s">
        <v>868</v>
      </c>
      <c r="C35" s="251" t="s">
        <v>934</v>
      </c>
      <c r="D35" s="252"/>
      <c r="E35" s="248" t="s">
        <v>935</v>
      </c>
      <c r="F35" s="250">
        <v>8250.0</v>
      </c>
      <c r="G35" s="250">
        <v>4125.0</v>
      </c>
    </row>
    <row r="36">
      <c r="B36" s="2" t="s">
        <v>868</v>
      </c>
      <c r="C36" s="251" t="s">
        <v>934</v>
      </c>
      <c r="D36" s="252"/>
      <c r="E36" s="248" t="s">
        <v>935</v>
      </c>
      <c r="F36" s="250">
        <v>8250.0</v>
      </c>
    </row>
    <row r="37">
      <c r="B37" s="2" t="s">
        <v>868</v>
      </c>
      <c r="C37" s="251" t="s">
        <v>934</v>
      </c>
      <c r="D37" s="252"/>
      <c r="E37" s="248" t="s">
        <v>935</v>
      </c>
      <c r="F37" s="250">
        <v>8250.0</v>
      </c>
    </row>
    <row r="38">
      <c r="B38" s="2" t="s">
        <v>868</v>
      </c>
      <c r="C38" s="251" t="s">
        <v>934</v>
      </c>
      <c r="D38" s="252"/>
      <c r="E38" s="248" t="s">
        <v>935</v>
      </c>
      <c r="F38" s="250">
        <v>8250.0</v>
      </c>
    </row>
    <row r="39">
      <c r="B39" s="2" t="s">
        <v>868</v>
      </c>
      <c r="C39" s="251" t="s">
        <v>934</v>
      </c>
      <c r="D39" s="252"/>
      <c r="E39" s="248" t="s">
        <v>935</v>
      </c>
      <c r="F39" s="250">
        <v>8250.0</v>
      </c>
    </row>
    <row r="41">
      <c r="A41" s="256" t="s">
        <v>936</v>
      </c>
      <c r="B41" s="2" t="s">
        <v>862</v>
      </c>
      <c r="C41" s="248" t="s">
        <v>892</v>
      </c>
      <c r="E41" s="248" t="s">
        <v>893</v>
      </c>
      <c r="F41" s="249">
        <v>11600.0</v>
      </c>
      <c r="G41" s="250">
        <v>2603.0</v>
      </c>
    </row>
    <row r="42">
      <c r="B42" s="2" t="s">
        <v>862</v>
      </c>
      <c r="C42" s="248" t="s">
        <v>894</v>
      </c>
      <c r="E42" s="248" t="s">
        <v>895</v>
      </c>
      <c r="F42" s="249">
        <v>10480.0</v>
      </c>
      <c r="G42" s="253"/>
    </row>
    <row r="43">
      <c r="B43" s="2" t="s">
        <v>868</v>
      </c>
      <c r="C43" s="248" t="s">
        <v>937</v>
      </c>
      <c r="E43" s="251" t="s">
        <v>938</v>
      </c>
      <c r="F43" s="249">
        <v>3950.0</v>
      </c>
      <c r="G43" s="253"/>
    </row>
    <row r="44">
      <c r="F44" s="255"/>
    </row>
    <row r="45">
      <c r="A45" s="256" t="s">
        <v>939</v>
      </c>
      <c r="B45" s="2" t="s">
        <v>883</v>
      </c>
      <c r="C45" s="248" t="s">
        <v>940</v>
      </c>
      <c r="E45" s="251" t="s">
        <v>941</v>
      </c>
      <c r="F45" s="249">
        <v>21450.0</v>
      </c>
      <c r="G45" s="249">
        <v>7126.0</v>
      </c>
      <c r="H45" s="253"/>
    </row>
    <row r="46">
      <c r="B46" s="2" t="s">
        <v>883</v>
      </c>
      <c r="C46" s="248" t="s">
        <v>942</v>
      </c>
      <c r="E46" s="248" t="s">
        <v>943</v>
      </c>
      <c r="F46" s="249">
        <v>5900.0</v>
      </c>
      <c r="G46" s="255"/>
    </row>
    <row r="47">
      <c r="B47" s="2" t="s">
        <v>883</v>
      </c>
      <c r="C47" s="248" t="s">
        <v>944</v>
      </c>
      <c r="E47" s="248" t="s">
        <v>945</v>
      </c>
      <c r="F47" s="249">
        <v>2808.0</v>
      </c>
      <c r="G47" s="253"/>
    </row>
    <row r="48">
      <c r="B48" s="2" t="s">
        <v>883</v>
      </c>
      <c r="C48" s="248" t="s">
        <v>946</v>
      </c>
      <c r="E48" s="248" t="s">
        <v>947</v>
      </c>
      <c r="F48" s="259">
        <v>450.0</v>
      </c>
    </row>
    <row r="49">
      <c r="B49" s="2" t="s">
        <v>883</v>
      </c>
      <c r="C49" s="248" t="s">
        <v>946</v>
      </c>
      <c r="E49" s="248" t="s">
        <v>947</v>
      </c>
      <c r="F49" s="259">
        <v>450.0</v>
      </c>
    </row>
    <row r="50">
      <c r="B50" s="2" t="s">
        <v>883</v>
      </c>
      <c r="C50" s="248" t="s">
        <v>946</v>
      </c>
      <c r="E50" s="248" t="s">
        <v>947</v>
      </c>
      <c r="F50" s="259">
        <v>450.0</v>
      </c>
    </row>
    <row r="51">
      <c r="B51" s="2" t="s">
        <v>883</v>
      </c>
      <c r="C51" s="248" t="s">
        <v>946</v>
      </c>
      <c r="E51" s="248" t="s">
        <v>947</v>
      </c>
      <c r="F51" s="259">
        <v>450.0</v>
      </c>
    </row>
    <row r="52">
      <c r="B52" s="2" t="s">
        <v>883</v>
      </c>
      <c r="C52" s="248" t="s">
        <v>946</v>
      </c>
      <c r="E52" s="248" t="s">
        <v>947</v>
      </c>
      <c r="F52" s="259">
        <v>450.0</v>
      </c>
    </row>
    <row r="53">
      <c r="B53" s="2" t="s">
        <v>883</v>
      </c>
      <c r="C53" s="251" t="s">
        <v>948</v>
      </c>
      <c r="E53" s="248" t="s">
        <v>949</v>
      </c>
      <c r="F53" s="249">
        <v>3800.0</v>
      </c>
      <c r="G53" s="253"/>
    </row>
    <row r="54">
      <c r="B54" s="2" t="s">
        <v>883</v>
      </c>
      <c r="C54" s="251" t="s">
        <v>948</v>
      </c>
      <c r="E54" s="248" t="s">
        <v>949</v>
      </c>
      <c r="F54" s="249">
        <v>3800.0</v>
      </c>
      <c r="G54" s="253"/>
    </row>
    <row r="55">
      <c r="B55" s="2" t="s">
        <v>883</v>
      </c>
      <c r="C55" s="251" t="s">
        <v>948</v>
      </c>
      <c r="E55" s="248" t="s">
        <v>949</v>
      </c>
      <c r="F55" s="249">
        <v>3800.0</v>
      </c>
      <c r="G55" s="253"/>
    </row>
    <row r="56">
      <c r="B56" s="2" t="s">
        <v>883</v>
      </c>
      <c r="C56" s="251" t="s">
        <v>948</v>
      </c>
      <c r="E56" s="248" t="s">
        <v>949</v>
      </c>
      <c r="F56" s="249">
        <v>3800.0</v>
      </c>
      <c r="G56" s="253"/>
    </row>
    <row r="57">
      <c r="B57" s="2" t="s">
        <v>883</v>
      </c>
      <c r="C57" s="251" t="s">
        <v>948</v>
      </c>
      <c r="E57" s="248" t="s">
        <v>949</v>
      </c>
      <c r="F57" s="249">
        <v>3800.0</v>
      </c>
      <c r="G57" s="253"/>
    </row>
    <row r="58">
      <c r="C58" s="260" t="s">
        <v>950</v>
      </c>
      <c r="E58" s="248" t="s">
        <v>951</v>
      </c>
      <c r="F58" s="249">
        <v>2564.0</v>
      </c>
      <c r="G58" s="253"/>
    </row>
    <row r="59">
      <c r="C59" s="260" t="s">
        <v>950</v>
      </c>
      <c r="E59" s="248" t="s">
        <v>951</v>
      </c>
      <c r="F59" s="249">
        <v>2564.0</v>
      </c>
      <c r="G59" s="253"/>
    </row>
    <row r="60">
      <c r="C60" s="260" t="s">
        <v>950</v>
      </c>
      <c r="E60" s="248" t="s">
        <v>951</v>
      </c>
      <c r="F60" s="249">
        <v>2564.0</v>
      </c>
      <c r="G60" s="253"/>
    </row>
    <row r="61">
      <c r="B61" s="2" t="s">
        <v>883</v>
      </c>
      <c r="C61" s="248" t="s">
        <v>952</v>
      </c>
      <c r="E61" s="248" t="s">
        <v>953</v>
      </c>
      <c r="F61" s="249">
        <v>9000.0</v>
      </c>
      <c r="G61" s="253"/>
    </row>
    <row r="62">
      <c r="C62" s="248" t="s">
        <v>954</v>
      </c>
      <c r="E62" s="248" t="s">
        <v>955</v>
      </c>
      <c r="F62" s="249">
        <v>1400.0</v>
      </c>
      <c r="G62" s="253"/>
    </row>
    <row r="63">
      <c r="C63" s="248" t="s">
        <v>889</v>
      </c>
      <c r="E63" s="248" t="s">
        <v>890</v>
      </c>
      <c r="F63" s="249">
        <v>1760.0</v>
      </c>
      <c r="G63" s="253"/>
    </row>
    <row r="64">
      <c r="F64" s="25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25"/>
    <col customWidth="1" min="5" max="5" width="16.75"/>
  </cols>
  <sheetData>
    <row r="1">
      <c r="A1" s="214"/>
      <c r="B1" s="215" t="s">
        <v>5</v>
      </c>
      <c r="C1" s="216" t="s">
        <v>956</v>
      </c>
      <c r="D1" s="217"/>
      <c r="E1" s="218">
        <v>9.994588885E9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80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923</v>
      </c>
      <c r="S2" s="232" t="s">
        <v>924</v>
      </c>
      <c r="T2" s="2" t="s">
        <v>809</v>
      </c>
      <c r="U2" s="2" t="s">
        <v>213</v>
      </c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C6" s="2" t="s">
        <v>957</v>
      </c>
      <c r="E6" s="237">
        <v>9.6000996E9</v>
      </c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958</v>
      </c>
      <c r="E7" s="237">
        <v>8.344572588E9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959</v>
      </c>
      <c r="C16" s="248" t="s">
        <v>858</v>
      </c>
      <c r="E16" s="251" t="s">
        <v>859</v>
      </c>
      <c r="F16" s="250">
        <v>4750.0</v>
      </c>
      <c r="G16" s="249">
        <v>10461.0</v>
      </c>
      <c r="H16" s="253"/>
      <c r="J16" s="2" t="s">
        <v>320</v>
      </c>
      <c r="K16" s="2" t="s">
        <v>924</v>
      </c>
      <c r="L16" s="2" t="s">
        <v>860</v>
      </c>
      <c r="M16" s="2" t="s">
        <v>11</v>
      </c>
      <c r="R16" s="2">
        <v>1448.0</v>
      </c>
    </row>
    <row r="17">
      <c r="B17" s="2" t="s">
        <v>959</v>
      </c>
      <c r="C17" s="248" t="s">
        <v>858</v>
      </c>
      <c r="E17" s="251" t="s">
        <v>859</v>
      </c>
      <c r="F17" s="250">
        <v>4750.0</v>
      </c>
      <c r="G17" s="255"/>
      <c r="J17" s="2" t="s">
        <v>320</v>
      </c>
      <c r="K17" s="2" t="s">
        <v>924</v>
      </c>
      <c r="L17" s="2" t="s">
        <v>860</v>
      </c>
      <c r="M17" s="2" t="s">
        <v>11</v>
      </c>
      <c r="R17" s="2">
        <v>1448.0</v>
      </c>
    </row>
    <row r="18">
      <c r="B18" s="2" t="s">
        <v>959</v>
      </c>
      <c r="C18" s="248" t="s">
        <v>858</v>
      </c>
      <c r="E18" s="251" t="s">
        <v>859</v>
      </c>
      <c r="F18" s="250">
        <v>4750.0</v>
      </c>
      <c r="J18" s="2" t="s">
        <v>320</v>
      </c>
      <c r="K18" s="2" t="s">
        <v>924</v>
      </c>
      <c r="L18" s="2" t="s">
        <v>860</v>
      </c>
      <c r="M18" s="2" t="s">
        <v>11</v>
      </c>
      <c r="R18" s="2">
        <v>1448.0</v>
      </c>
    </row>
    <row r="19">
      <c r="B19" s="2" t="s">
        <v>959</v>
      </c>
      <c r="C19" s="248" t="s">
        <v>858</v>
      </c>
      <c r="E19" s="251" t="s">
        <v>859</v>
      </c>
      <c r="F19" s="250">
        <v>4750.0</v>
      </c>
      <c r="J19" s="2" t="s">
        <v>320</v>
      </c>
      <c r="K19" s="2" t="s">
        <v>924</v>
      </c>
      <c r="L19" s="2" t="s">
        <v>860</v>
      </c>
      <c r="M19" s="2" t="s">
        <v>11</v>
      </c>
      <c r="R19" s="2">
        <v>1448.0</v>
      </c>
    </row>
    <row r="20">
      <c r="B20" s="2" t="s">
        <v>959</v>
      </c>
      <c r="C20" s="248" t="s">
        <v>858</v>
      </c>
      <c r="E20" s="251" t="s">
        <v>859</v>
      </c>
      <c r="F20" s="250">
        <v>4750.0</v>
      </c>
      <c r="J20" s="2" t="s">
        <v>320</v>
      </c>
      <c r="K20" s="2" t="s">
        <v>924</v>
      </c>
      <c r="L20" s="2" t="s">
        <v>860</v>
      </c>
      <c r="M20" s="2" t="s">
        <v>11</v>
      </c>
      <c r="R20" s="2">
        <v>1448.0</v>
      </c>
    </row>
    <row r="21">
      <c r="B21" s="2" t="s">
        <v>959</v>
      </c>
      <c r="C21" s="248" t="s">
        <v>858</v>
      </c>
      <c r="E21" s="251" t="s">
        <v>859</v>
      </c>
      <c r="F21" s="250">
        <v>4750.0</v>
      </c>
      <c r="J21" s="2" t="s">
        <v>320</v>
      </c>
      <c r="K21" s="2" t="s">
        <v>924</v>
      </c>
      <c r="L21" s="2" t="s">
        <v>860</v>
      </c>
      <c r="M21" s="2" t="s">
        <v>11</v>
      </c>
      <c r="R21" s="2">
        <v>1448.0</v>
      </c>
    </row>
    <row r="22">
      <c r="B22" s="2" t="s">
        <v>959</v>
      </c>
      <c r="C22" s="248" t="s">
        <v>858</v>
      </c>
      <c r="E22" s="251" t="s">
        <v>859</v>
      </c>
      <c r="F22" s="250">
        <v>4750.0</v>
      </c>
      <c r="J22" s="2" t="s">
        <v>320</v>
      </c>
      <c r="K22" s="2" t="s">
        <v>924</v>
      </c>
      <c r="L22" s="2" t="s">
        <v>860</v>
      </c>
      <c r="M22" s="2" t="s">
        <v>11</v>
      </c>
      <c r="R22" s="2">
        <v>1448.0</v>
      </c>
    </row>
    <row r="23">
      <c r="B23" s="2" t="s">
        <v>959</v>
      </c>
      <c r="C23" s="248" t="s">
        <v>858</v>
      </c>
      <c r="E23" s="251" t="s">
        <v>859</v>
      </c>
      <c r="F23" s="250">
        <v>4750.0</v>
      </c>
      <c r="J23" s="2" t="s">
        <v>320</v>
      </c>
      <c r="K23" s="2" t="s">
        <v>924</v>
      </c>
      <c r="L23" s="2" t="s">
        <v>860</v>
      </c>
      <c r="M23" s="2" t="s">
        <v>11</v>
      </c>
      <c r="R23" s="2">
        <v>1448.0</v>
      </c>
    </row>
    <row r="24">
      <c r="B24" s="2" t="s">
        <v>959</v>
      </c>
      <c r="C24" s="248" t="s">
        <v>858</v>
      </c>
      <c r="E24" s="251" t="s">
        <v>859</v>
      </c>
      <c r="F24" s="250">
        <v>4750.0</v>
      </c>
      <c r="J24" s="2" t="s">
        <v>320</v>
      </c>
      <c r="K24" s="2" t="s">
        <v>924</v>
      </c>
      <c r="L24" s="2" t="s">
        <v>860</v>
      </c>
      <c r="M24" s="2" t="s">
        <v>11</v>
      </c>
      <c r="R24" s="2">
        <v>1448.0</v>
      </c>
    </row>
    <row r="25">
      <c r="B25" s="2" t="s">
        <v>959</v>
      </c>
      <c r="C25" s="248" t="s">
        <v>858</v>
      </c>
      <c r="E25" s="251" t="s">
        <v>859</v>
      </c>
      <c r="F25" s="250">
        <v>4750.0</v>
      </c>
      <c r="J25" s="2" t="s">
        <v>320</v>
      </c>
      <c r="K25" s="2" t="s">
        <v>924</v>
      </c>
      <c r="L25" s="2" t="s">
        <v>860</v>
      </c>
      <c r="M25" s="2" t="s">
        <v>11</v>
      </c>
      <c r="R25" s="2">
        <v>1448.0</v>
      </c>
    </row>
    <row r="26">
      <c r="B26" s="2" t="s">
        <v>959</v>
      </c>
      <c r="C26" s="248" t="s">
        <v>858</v>
      </c>
      <c r="E26" s="251" t="s">
        <v>859</v>
      </c>
      <c r="F26" s="250">
        <v>4750.0</v>
      </c>
      <c r="J26" s="2" t="s">
        <v>320</v>
      </c>
      <c r="K26" s="2" t="s">
        <v>924</v>
      </c>
      <c r="L26" s="2" t="s">
        <v>860</v>
      </c>
      <c r="M26" s="2" t="s">
        <v>11</v>
      </c>
      <c r="R26" s="2">
        <v>1448.0</v>
      </c>
    </row>
    <row r="27">
      <c r="B27" s="2" t="s">
        <v>959</v>
      </c>
      <c r="C27" s="248" t="s">
        <v>858</v>
      </c>
      <c r="E27" s="251" t="s">
        <v>859</v>
      </c>
      <c r="F27" s="250">
        <v>4750.0</v>
      </c>
      <c r="J27" s="2" t="s">
        <v>320</v>
      </c>
      <c r="K27" s="2" t="s">
        <v>924</v>
      </c>
      <c r="L27" s="2" t="s">
        <v>860</v>
      </c>
      <c r="M27" s="2" t="s">
        <v>11</v>
      </c>
      <c r="R27" s="2">
        <v>1448.0</v>
      </c>
    </row>
    <row r="28">
      <c r="B28" s="2" t="s">
        <v>959</v>
      </c>
      <c r="C28" s="248" t="s">
        <v>858</v>
      </c>
      <c r="E28" s="261" t="s">
        <v>859</v>
      </c>
      <c r="F28" s="250">
        <v>4750.0</v>
      </c>
      <c r="J28" s="2" t="s">
        <v>320</v>
      </c>
      <c r="K28" s="2" t="s">
        <v>924</v>
      </c>
      <c r="L28" s="2" t="s">
        <v>860</v>
      </c>
      <c r="M28" s="2" t="s">
        <v>11</v>
      </c>
      <c r="R28" s="2">
        <v>1448.0</v>
      </c>
    </row>
    <row r="29">
      <c r="B29" s="2" t="s">
        <v>862</v>
      </c>
      <c r="C29" s="261" t="s">
        <v>863</v>
      </c>
      <c r="D29" s="262"/>
      <c r="E29" s="248" t="s">
        <v>864</v>
      </c>
      <c r="F29" s="263">
        <v>15700.0</v>
      </c>
      <c r="G29" s="264"/>
      <c r="J29" s="2" t="s">
        <v>320</v>
      </c>
      <c r="K29" s="2" t="s">
        <v>924</v>
      </c>
      <c r="L29" s="2" t="s">
        <v>860</v>
      </c>
      <c r="M29" s="2" t="s">
        <v>11</v>
      </c>
      <c r="R29" s="2">
        <v>1448.0</v>
      </c>
    </row>
    <row r="30">
      <c r="B30" s="2" t="s">
        <v>865</v>
      </c>
      <c r="C30" s="248" t="s">
        <v>866</v>
      </c>
      <c r="E30" s="261" t="s">
        <v>867</v>
      </c>
      <c r="F30" s="263">
        <v>8160.0</v>
      </c>
      <c r="G30" s="264"/>
      <c r="J30" s="2" t="s">
        <v>320</v>
      </c>
      <c r="K30" s="2" t="s">
        <v>924</v>
      </c>
      <c r="L30" s="2" t="s">
        <v>860</v>
      </c>
      <c r="M30" s="2" t="s">
        <v>11</v>
      </c>
      <c r="R30" s="2">
        <v>1448.0</v>
      </c>
    </row>
    <row r="31">
      <c r="B31" s="2" t="s">
        <v>868</v>
      </c>
      <c r="C31" s="248" t="s">
        <v>869</v>
      </c>
      <c r="E31" s="261" t="s">
        <v>870</v>
      </c>
      <c r="F31" s="250">
        <v>8250.0</v>
      </c>
      <c r="J31" s="2" t="s">
        <v>320</v>
      </c>
      <c r="K31" s="2" t="s">
        <v>924</v>
      </c>
      <c r="L31" s="2" t="s">
        <v>860</v>
      </c>
      <c r="M31" s="2" t="s">
        <v>11</v>
      </c>
      <c r="R31" s="2">
        <v>1448.0</v>
      </c>
    </row>
    <row r="32">
      <c r="B32" s="2" t="s">
        <v>868</v>
      </c>
      <c r="C32" s="248" t="s">
        <v>869</v>
      </c>
      <c r="E32" s="261" t="s">
        <v>870</v>
      </c>
      <c r="F32" s="250">
        <v>8250.0</v>
      </c>
      <c r="J32" s="2" t="s">
        <v>320</v>
      </c>
      <c r="K32" s="2" t="s">
        <v>924</v>
      </c>
      <c r="L32" s="2" t="s">
        <v>860</v>
      </c>
      <c r="M32" s="2" t="s">
        <v>11</v>
      </c>
      <c r="R32" s="2">
        <v>1448.0</v>
      </c>
    </row>
    <row r="33">
      <c r="C33" s="261" t="s">
        <v>871</v>
      </c>
      <c r="F33" s="263">
        <v>2500.0</v>
      </c>
      <c r="G33" s="264"/>
      <c r="J33" s="2" t="s">
        <v>320</v>
      </c>
      <c r="K33" s="2" t="s">
        <v>924</v>
      </c>
      <c r="L33" s="2" t="s">
        <v>860</v>
      </c>
      <c r="M33" s="2" t="s">
        <v>11</v>
      </c>
      <c r="R33" s="2">
        <v>1448.0</v>
      </c>
    </row>
    <row r="34">
      <c r="F34" s="255"/>
    </row>
    <row r="35">
      <c r="A35" s="256" t="s">
        <v>939</v>
      </c>
      <c r="B35" s="2" t="s">
        <v>883</v>
      </c>
      <c r="C35" s="248" t="s">
        <v>940</v>
      </c>
      <c r="E35" s="261" t="s">
        <v>941</v>
      </c>
      <c r="F35" s="250">
        <v>22450.0</v>
      </c>
      <c r="G35" s="250">
        <v>9196.0</v>
      </c>
      <c r="J35" s="2" t="s">
        <v>320</v>
      </c>
      <c r="K35" s="2" t="s">
        <v>924</v>
      </c>
      <c r="L35" s="2" t="s">
        <v>860</v>
      </c>
      <c r="M35" s="2" t="s">
        <v>11</v>
      </c>
      <c r="R35" s="2">
        <v>1448.0</v>
      </c>
    </row>
    <row r="36">
      <c r="B36" s="2" t="s">
        <v>883</v>
      </c>
      <c r="C36" s="248" t="s">
        <v>942</v>
      </c>
      <c r="E36" s="248" t="s">
        <v>943</v>
      </c>
      <c r="F36" s="250">
        <v>5900.0</v>
      </c>
      <c r="J36" s="2" t="s">
        <v>320</v>
      </c>
      <c r="K36" s="2" t="s">
        <v>924</v>
      </c>
      <c r="L36" s="2" t="s">
        <v>860</v>
      </c>
      <c r="M36" s="2" t="s">
        <v>11</v>
      </c>
      <c r="R36" s="2">
        <v>1448.0</v>
      </c>
    </row>
    <row r="37">
      <c r="B37" s="2" t="s">
        <v>883</v>
      </c>
      <c r="C37" s="248" t="s">
        <v>944</v>
      </c>
      <c r="E37" s="248" t="s">
        <v>945</v>
      </c>
      <c r="F37" s="250">
        <v>2808.0</v>
      </c>
      <c r="J37" s="2" t="s">
        <v>320</v>
      </c>
      <c r="K37" s="2" t="s">
        <v>924</v>
      </c>
      <c r="L37" s="2" t="s">
        <v>860</v>
      </c>
      <c r="M37" s="2" t="s">
        <v>11</v>
      </c>
      <c r="R37" s="2">
        <v>1448.0</v>
      </c>
    </row>
    <row r="38">
      <c r="B38" s="2" t="s">
        <v>960</v>
      </c>
      <c r="C38" s="248" t="s">
        <v>946</v>
      </c>
      <c r="E38" s="248" t="s">
        <v>947</v>
      </c>
      <c r="F38" s="265">
        <v>450.0</v>
      </c>
      <c r="J38" s="2" t="s">
        <v>320</v>
      </c>
      <c r="K38" s="2" t="s">
        <v>924</v>
      </c>
      <c r="L38" s="2" t="s">
        <v>860</v>
      </c>
      <c r="M38" s="2" t="s">
        <v>11</v>
      </c>
      <c r="R38" s="2">
        <v>1448.0</v>
      </c>
    </row>
    <row r="39">
      <c r="B39" s="2" t="s">
        <v>960</v>
      </c>
      <c r="C39" s="248" t="s">
        <v>946</v>
      </c>
      <c r="E39" s="248" t="s">
        <v>947</v>
      </c>
      <c r="F39" s="265">
        <v>450.0</v>
      </c>
      <c r="J39" s="2" t="s">
        <v>320</v>
      </c>
      <c r="K39" s="2" t="s">
        <v>924</v>
      </c>
      <c r="L39" s="2" t="s">
        <v>860</v>
      </c>
      <c r="M39" s="2" t="s">
        <v>11</v>
      </c>
      <c r="R39" s="2">
        <v>1448.0</v>
      </c>
    </row>
    <row r="40">
      <c r="B40" s="2" t="s">
        <v>960</v>
      </c>
      <c r="C40" s="248" t="s">
        <v>946</v>
      </c>
      <c r="E40" s="248" t="s">
        <v>947</v>
      </c>
      <c r="F40" s="265">
        <v>450.0</v>
      </c>
      <c r="J40" s="2" t="s">
        <v>320</v>
      </c>
      <c r="K40" s="2" t="s">
        <v>924</v>
      </c>
      <c r="L40" s="2" t="s">
        <v>860</v>
      </c>
      <c r="M40" s="2" t="s">
        <v>11</v>
      </c>
      <c r="R40" s="2">
        <v>1448.0</v>
      </c>
    </row>
    <row r="41">
      <c r="B41" s="2" t="s">
        <v>960</v>
      </c>
      <c r="C41" s="248" t="s">
        <v>946</v>
      </c>
      <c r="E41" s="248" t="s">
        <v>947</v>
      </c>
      <c r="F41" s="265">
        <v>450.0</v>
      </c>
      <c r="J41" s="2" t="s">
        <v>320</v>
      </c>
      <c r="K41" s="2" t="s">
        <v>924</v>
      </c>
      <c r="L41" s="2" t="s">
        <v>860</v>
      </c>
      <c r="M41" s="2" t="s">
        <v>11</v>
      </c>
      <c r="R41" s="2">
        <v>1448.0</v>
      </c>
    </row>
    <row r="42">
      <c r="B42" s="2" t="s">
        <v>960</v>
      </c>
      <c r="C42" s="248" t="s">
        <v>946</v>
      </c>
      <c r="E42" s="248" t="s">
        <v>947</v>
      </c>
      <c r="F42" s="265">
        <v>450.0</v>
      </c>
      <c r="J42" s="2" t="s">
        <v>320</v>
      </c>
      <c r="K42" s="2" t="s">
        <v>924</v>
      </c>
      <c r="L42" s="2" t="s">
        <v>860</v>
      </c>
      <c r="M42" s="2" t="s">
        <v>11</v>
      </c>
      <c r="R42" s="2">
        <v>1448.0</v>
      </c>
    </row>
    <row r="43">
      <c r="B43" s="2" t="s">
        <v>960</v>
      </c>
      <c r="C43" s="248" t="s">
        <v>946</v>
      </c>
      <c r="E43" s="248" t="s">
        <v>947</v>
      </c>
      <c r="F43" s="265">
        <v>450.0</v>
      </c>
      <c r="J43" s="2" t="s">
        <v>320</v>
      </c>
      <c r="K43" s="2" t="s">
        <v>924</v>
      </c>
      <c r="L43" s="2" t="s">
        <v>860</v>
      </c>
      <c r="M43" s="2" t="s">
        <v>11</v>
      </c>
      <c r="R43" s="2">
        <v>1448.0</v>
      </c>
    </row>
    <row r="44">
      <c r="B44" s="2" t="s">
        <v>960</v>
      </c>
      <c r="C44" s="248" t="s">
        <v>946</v>
      </c>
      <c r="E44" s="248" t="s">
        <v>947</v>
      </c>
      <c r="F44" s="265">
        <v>450.0</v>
      </c>
      <c r="J44" s="2" t="s">
        <v>320</v>
      </c>
      <c r="K44" s="2" t="s">
        <v>924</v>
      </c>
      <c r="L44" s="2" t="s">
        <v>860</v>
      </c>
      <c r="M44" s="2" t="s">
        <v>11</v>
      </c>
      <c r="R44" s="2">
        <v>1448.0</v>
      </c>
    </row>
    <row r="45">
      <c r="B45" s="2" t="s">
        <v>960</v>
      </c>
      <c r="C45" s="248" t="s">
        <v>946</v>
      </c>
      <c r="E45" s="248" t="s">
        <v>947</v>
      </c>
      <c r="F45" s="265">
        <v>450.0</v>
      </c>
      <c r="J45" s="2" t="s">
        <v>320</v>
      </c>
      <c r="K45" s="2" t="s">
        <v>924</v>
      </c>
      <c r="L45" s="2" t="s">
        <v>860</v>
      </c>
      <c r="M45" s="2" t="s">
        <v>11</v>
      </c>
      <c r="R45" s="2">
        <v>1448.0</v>
      </c>
    </row>
    <row r="46">
      <c r="B46" s="2" t="s">
        <v>960</v>
      </c>
      <c r="C46" s="248" t="s">
        <v>946</v>
      </c>
      <c r="E46" s="248" t="s">
        <v>947</v>
      </c>
      <c r="F46" s="265">
        <v>450.0</v>
      </c>
      <c r="J46" s="2" t="s">
        <v>320</v>
      </c>
      <c r="K46" s="2" t="s">
        <v>924</v>
      </c>
      <c r="L46" s="2" t="s">
        <v>860</v>
      </c>
      <c r="M46" s="2" t="s">
        <v>11</v>
      </c>
      <c r="R46" s="2">
        <v>1448.0</v>
      </c>
    </row>
    <row r="47">
      <c r="B47" s="2" t="s">
        <v>960</v>
      </c>
      <c r="C47" s="248" t="s">
        <v>946</v>
      </c>
      <c r="E47" s="248" t="s">
        <v>947</v>
      </c>
      <c r="F47" s="265">
        <v>450.0</v>
      </c>
      <c r="J47" s="2" t="s">
        <v>320</v>
      </c>
      <c r="K47" s="2" t="s">
        <v>924</v>
      </c>
      <c r="L47" s="2" t="s">
        <v>860</v>
      </c>
      <c r="M47" s="2" t="s">
        <v>11</v>
      </c>
      <c r="R47" s="2">
        <v>1448.0</v>
      </c>
    </row>
    <row r="48">
      <c r="B48" s="2" t="s">
        <v>960</v>
      </c>
      <c r="C48" s="248" t="s">
        <v>946</v>
      </c>
      <c r="E48" s="248" t="s">
        <v>947</v>
      </c>
      <c r="F48" s="265">
        <v>450.0</v>
      </c>
      <c r="J48" s="2" t="s">
        <v>320</v>
      </c>
      <c r="K48" s="2" t="s">
        <v>924</v>
      </c>
      <c r="L48" s="2" t="s">
        <v>860</v>
      </c>
      <c r="M48" s="2" t="s">
        <v>11</v>
      </c>
      <c r="R48" s="2">
        <v>1448.0</v>
      </c>
    </row>
    <row r="49">
      <c r="B49" s="2" t="s">
        <v>960</v>
      </c>
      <c r="C49" s="248" t="s">
        <v>946</v>
      </c>
      <c r="E49" s="248" t="s">
        <v>947</v>
      </c>
      <c r="F49" s="265">
        <v>450.0</v>
      </c>
      <c r="J49" s="2" t="s">
        <v>320</v>
      </c>
      <c r="K49" s="2" t="s">
        <v>924</v>
      </c>
      <c r="L49" s="2" t="s">
        <v>860</v>
      </c>
      <c r="M49" s="2" t="s">
        <v>11</v>
      </c>
      <c r="R49" s="2">
        <v>1448.0</v>
      </c>
    </row>
    <row r="50">
      <c r="B50" s="2" t="s">
        <v>960</v>
      </c>
      <c r="C50" s="248" t="s">
        <v>946</v>
      </c>
      <c r="E50" s="248" t="s">
        <v>947</v>
      </c>
      <c r="F50" s="265">
        <v>450.0</v>
      </c>
      <c r="J50" s="2" t="s">
        <v>320</v>
      </c>
      <c r="K50" s="2" t="s">
        <v>924</v>
      </c>
      <c r="L50" s="2" t="s">
        <v>860</v>
      </c>
      <c r="M50" s="2" t="s">
        <v>11</v>
      </c>
      <c r="R50" s="2">
        <v>1448.0</v>
      </c>
    </row>
    <row r="51">
      <c r="B51" s="2" t="s">
        <v>883</v>
      </c>
      <c r="C51" s="248" t="s">
        <v>952</v>
      </c>
      <c r="E51" s="248" t="s">
        <v>953</v>
      </c>
      <c r="F51" s="263">
        <v>9900.0</v>
      </c>
      <c r="G51" s="264"/>
      <c r="J51" s="2" t="s">
        <v>320</v>
      </c>
      <c r="K51" s="2" t="s">
        <v>924</v>
      </c>
      <c r="L51" s="2" t="s">
        <v>860</v>
      </c>
      <c r="M51" s="2" t="s">
        <v>11</v>
      </c>
      <c r="R51" s="2">
        <v>1448.0</v>
      </c>
    </row>
    <row r="52">
      <c r="B52" s="2" t="s">
        <v>883</v>
      </c>
      <c r="C52" s="248" t="s">
        <v>948</v>
      </c>
      <c r="E52" s="248" t="s">
        <v>949</v>
      </c>
      <c r="F52" s="263">
        <v>4100.0</v>
      </c>
      <c r="G52" s="264"/>
      <c r="J52" s="2" t="s">
        <v>320</v>
      </c>
      <c r="K52" s="2" t="s">
        <v>924</v>
      </c>
      <c r="L52" s="2" t="s">
        <v>860</v>
      </c>
      <c r="M52" s="2" t="s">
        <v>11</v>
      </c>
      <c r="R52" s="2">
        <v>1448.0</v>
      </c>
    </row>
    <row r="53">
      <c r="B53" s="2" t="s">
        <v>883</v>
      </c>
      <c r="C53" s="248" t="s">
        <v>948</v>
      </c>
      <c r="E53" s="248" t="s">
        <v>949</v>
      </c>
      <c r="F53" s="263">
        <v>4100.0</v>
      </c>
      <c r="J53" s="2" t="s">
        <v>320</v>
      </c>
      <c r="K53" s="2" t="s">
        <v>924</v>
      </c>
      <c r="L53" s="2" t="s">
        <v>860</v>
      </c>
      <c r="M53" s="2" t="s">
        <v>11</v>
      </c>
      <c r="R53" s="2">
        <v>1448.0</v>
      </c>
    </row>
    <row r="54">
      <c r="B54" s="2" t="s">
        <v>883</v>
      </c>
      <c r="C54" s="248" t="s">
        <v>948</v>
      </c>
      <c r="E54" s="248" t="s">
        <v>949</v>
      </c>
      <c r="F54" s="263">
        <v>4100.0</v>
      </c>
      <c r="J54" s="2" t="s">
        <v>320</v>
      </c>
      <c r="K54" s="2" t="s">
        <v>924</v>
      </c>
      <c r="L54" s="2" t="s">
        <v>860</v>
      </c>
      <c r="M54" s="2" t="s">
        <v>11</v>
      </c>
      <c r="R54" s="2">
        <v>1448.0</v>
      </c>
    </row>
    <row r="55">
      <c r="B55" s="2" t="s">
        <v>883</v>
      </c>
      <c r="C55" s="248" t="s">
        <v>948</v>
      </c>
      <c r="E55" s="248" t="s">
        <v>949</v>
      </c>
      <c r="F55" s="263">
        <v>4100.0</v>
      </c>
      <c r="J55" s="2" t="s">
        <v>320</v>
      </c>
      <c r="K55" s="2" t="s">
        <v>924</v>
      </c>
      <c r="L55" s="2" t="s">
        <v>860</v>
      </c>
      <c r="M55" s="2" t="s">
        <v>11</v>
      </c>
      <c r="R55" s="2">
        <v>1448.0</v>
      </c>
    </row>
    <row r="56">
      <c r="B56" s="2" t="s">
        <v>883</v>
      </c>
      <c r="C56" s="248" t="s">
        <v>948</v>
      </c>
      <c r="E56" s="248" t="s">
        <v>949</v>
      </c>
      <c r="F56" s="263">
        <v>4100.0</v>
      </c>
      <c r="J56" s="2" t="s">
        <v>320</v>
      </c>
      <c r="K56" s="2" t="s">
        <v>924</v>
      </c>
      <c r="L56" s="2" t="s">
        <v>860</v>
      </c>
      <c r="M56" s="2" t="s">
        <v>11</v>
      </c>
      <c r="R56" s="2">
        <v>1448.0</v>
      </c>
    </row>
    <row r="57">
      <c r="B57" s="2" t="s">
        <v>883</v>
      </c>
      <c r="C57" s="248" t="s">
        <v>948</v>
      </c>
      <c r="E57" s="248" t="s">
        <v>949</v>
      </c>
      <c r="F57" s="263">
        <v>4100.0</v>
      </c>
      <c r="J57" s="2" t="s">
        <v>320</v>
      </c>
      <c r="K57" s="2" t="s">
        <v>924</v>
      </c>
      <c r="L57" s="2" t="s">
        <v>860</v>
      </c>
      <c r="M57" s="2" t="s">
        <v>11</v>
      </c>
      <c r="R57" s="2">
        <v>1448.0</v>
      </c>
    </row>
    <row r="58">
      <c r="B58" s="2" t="s">
        <v>883</v>
      </c>
      <c r="C58" s="248" t="s">
        <v>948</v>
      </c>
      <c r="E58" s="248" t="s">
        <v>949</v>
      </c>
      <c r="F58" s="263">
        <v>4100.0</v>
      </c>
      <c r="J58" s="2" t="s">
        <v>320</v>
      </c>
      <c r="K58" s="2" t="s">
        <v>924</v>
      </c>
      <c r="L58" s="2" t="s">
        <v>860</v>
      </c>
      <c r="M58" s="2" t="s">
        <v>11</v>
      </c>
      <c r="R58" s="2">
        <v>1448.0</v>
      </c>
    </row>
    <row r="59">
      <c r="B59" s="2" t="s">
        <v>883</v>
      </c>
      <c r="C59" s="248" t="s">
        <v>948</v>
      </c>
      <c r="E59" s="248" t="s">
        <v>949</v>
      </c>
      <c r="F59" s="263">
        <v>4100.0</v>
      </c>
      <c r="J59" s="2" t="s">
        <v>320</v>
      </c>
      <c r="K59" s="2" t="s">
        <v>924</v>
      </c>
      <c r="L59" s="2" t="s">
        <v>860</v>
      </c>
      <c r="M59" s="2" t="s">
        <v>11</v>
      </c>
      <c r="R59" s="2">
        <v>1448.0</v>
      </c>
    </row>
    <row r="60">
      <c r="B60" s="2" t="s">
        <v>883</v>
      </c>
      <c r="C60" s="248" t="s">
        <v>948</v>
      </c>
      <c r="E60" s="248" t="s">
        <v>949</v>
      </c>
      <c r="F60" s="263">
        <v>4100.0</v>
      </c>
      <c r="J60" s="2" t="s">
        <v>320</v>
      </c>
      <c r="K60" s="2" t="s">
        <v>924</v>
      </c>
      <c r="L60" s="2" t="s">
        <v>860</v>
      </c>
      <c r="M60" s="2" t="s">
        <v>11</v>
      </c>
      <c r="R60" s="2">
        <v>1448.0</v>
      </c>
    </row>
    <row r="61">
      <c r="B61" s="2" t="s">
        <v>883</v>
      </c>
      <c r="C61" s="248" t="s">
        <v>948</v>
      </c>
      <c r="E61" s="248" t="s">
        <v>949</v>
      </c>
      <c r="F61" s="263">
        <v>4100.0</v>
      </c>
      <c r="J61" s="2" t="s">
        <v>320</v>
      </c>
      <c r="K61" s="2" t="s">
        <v>924</v>
      </c>
      <c r="L61" s="2" t="s">
        <v>860</v>
      </c>
      <c r="M61" s="2" t="s">
        <v>11</v>
      </c>
      <c r="R61" s="2">
        <v>1448.0</v>
      </c>
    </row>
    <row r="62">
      <c r="B62" s="2" t="s">
        <v>883</v>
      </c>
      <c r="C62" s="248" t="s">
        <v>948</v>
      </c>
      <c r="E62" s="248" t="s">
        <v>949</v>
      </c>
      <c r="F62" s="263">
        <v>4100.0</v>
      </c>
      <c r="J62" s="2" t="s">
        <v>320</v>
      </c>
      <c r="K62" s="2" t="s">
        <v>924</v>
      </c>
      <c r="L62" s="2" t="s">
        <v>860</v>
      </c>
      <c r="M62" s="2" t="s">
        <v>11</v>
      </c>
      <c r="R62" s="2">
        <v>1448.0</v>
      </c>
    </row>
    <row r="63">
      <c r="C63" s="248" t="s">
        <v>954</v>
      </c>
      <c r="E63" s="248" t="s">
        <v>955</v>
      </c>
      <c r="F63" s="263">
        <v>1400.0</v>
      </c>
      <c r="G63" s="264"/>
      <c r="J63" s="2" t="s">
        <v>320</v>
      </c>
      <c r="K63" s="2" t="s">
        <v>924</v>
      </c>
      <c r="L63" s="2" t="s">
        <v>860</v>
      </c>
      <c r="M63" s="2" t="s">
        <v>11</v>
      </c>
      <c r="R63" s="2">
        <v>1448.0</v>
      </c>
    </row>
    <row r="64">
      <c r="C64" s="248" t="s">
        <v>889</v>
      </c>
      <c r="E64" s="261" t="s">
        <v>890</v>
      </c>
      <c r="F64" s="263">
        <v>1760.0</v>
      </c>
      <c r="G64" s="264"/>
      <c r="J64" s="2" t="s">
        <v>320</v>
      </c>
      <c r="K64" s="2" t="s">
        <v>924</v>
      </c>
      <c r="L64" s="2" t="s">
        <v>860</v>
      </c>
      <c r="M64" s="2" t="s">
        <v>11</v>
      </c>
      <c r="R64" s="2">
        <v>1448.0</v>
      </c>
    </row>
    <row r="65">
      <c r="F65" s="255"/>
    </row>
    <row r="66">
      <c r="A66" s="2" t="s">
        <v>336</v>
      </c>
      <c r="B66" s="2" t="s">
        <v>925</v>
      </c>
      <c r="C66" s="248" t="s">
        <v>926</v>
      </c>
      <c r="E66" s="248" t="s">
        <v>961</v>
      </c>
      <c r="F66" s="250">
        <v>28900.0</v>
      </c>
      <c r="G66" s="263">
        <v>74393.0</v>
      </c>
      <c r="H66" s="264"/>
      <c r="J66" s="2" t="s">
        <v>320</v>
      </c>
      <c r="K66" s="2" t="s">
        <v>924</v>
      </c>
      <c r="L66" s="2" t="s">
        <v>860</v>
      </c>
      <c r="M66" s="2" t="s">
        <v>11</v>
      </c>
      <c r="R66" s="2">
        <v>1448.0</v>
      </c>
    </row>
    <row r="67">
      <c r="B67" s="2" t="s">
        <v>962</v>
      </c>
      <c r="C67" s="248" t="s">
        <v>963</v>
      </c>
      <c r="E67" s="248" t="s">
        <v>964</v>
      </c>
      <c r="F67" s="250">
        <v>57123.0</v>
      </c>
      <c r="G67" s="255"/>
      <c r="J67" s="2" t="s">
        <v>320</v>
      </c>
      <c r="K67" s="2" t="s">
        <v>924</v>
      </c>
      <c r="L67" s="2" t="s">
        <v>860</v>
      </c>
      <c r="M67" s="2" t="s">
        <v>11</v>
      </c>
      <c r="R67" s="2">
        <v>1448.0</v>
      </c>
    </row>
    <row r="68">
      <c r="B68" s="2" t="s">
        <v>965</v>
      </c>
      <c r="C68" s="248" t="s">
        <v>966</v>
      </c>
      <c r="E68" s="248" t="s">
        <v>967</v>
      </c>
      <c r="F68" s="263">
        <v>39500.0</v>
      </c>
      <c r="G68" s="264"/>
      <c r="J68" s="2" t="s">
        <v>320</v>
      </c>
      <c r="K68" s="2" t="s">
        <v>924</v>
      </c>
      <c r="L68" s="2" t="s">
        <v>860</v>
      </c>
      <c r="M68" s="2" t="s">
        <v>11</v>
      </c>
      <c r="R68" s="2">
        <v>1448.0</v>
      </c>
    </row>
    <row r="69">
      <c r="B69" s="2" t="s">
        <v>965</v>
      </c>
      <c r="C69" s="248" t="s">
        <v>966</v>
      </c>
      <c r="E69" s="248" t="s">
        <v>967</v>
      </c>
      <c r="F69" s="263">
        <v>39500.0</v>
      </c>
      <c r="J69" s="2" t="s">
        <v>320</v>
      </c>
      <c r="K69" s="2" t="s">
        <v>924</v>
      </c>
      <c r="L69" s="2" t="s">
        <v>860</v>
      </c>
      <c r="M69" s="2" t="s">
        <v>11</v>
      </c>
      <c r="R69" s="2">
        <v>1448.0</v>
      </c>
    </row>
    <row r="70">
      <c r="B70" s="2" t="s">
        <v>965</v>
      </c>
      <c r="C70" s="248" t="s">
        <v>966</v>
      </c>
      <c r="E70" s="248" t="s">
        <v>967</v>
      </c>
      <c r="F70" s="263">
        <v>39500.0</v>
      </c>
      <c r="J70" s="2" t="s">
        <v>320</v>
      </c>
      <c r="K70" s="2" t="s">
        <v>924</v>
      </c>
      <c r="L70" s="2" t="s">
        <v>860</v>
      </c>
      <c r="M70" s="2" t="s">
        <v>11</v>
      </c>
      <c r="R70" s="2">
        <v>1448.0</v>
      </c>
    </row>
    <row r="71">
      <c r="B71" s="2" t="s">
        <v>965</v>
      </c>
      <c r="C71" s="248" t="s">
        <v>966</v>
      </c>
      <c r="E71" s="248" t="s">
        <v>967</v>
      </c>
      <c r="F71" s="263">
        <v>39500.0</v>
      </c>
      <c r="J71" s="2" t="s">
        <v>320</v>
      </c>
      <c r="K71" s="2" t="s">
        <v>924</v>
      </c>
      <c r="L71" s="2" t="s">
        <v>860</v>
      </c>
      <c r="M71" s="2" t="s">
        <v>11</v>
      </c>
      <c r="R71" s="2">
        <v>1448.0</v>
      </c>
    </row>
    <row r="72">
      <c r="B72" s="2" t="s">
        <v>965</v>
      </c>
      <c r="C72" s="248" t="s">
        <v>966</v>
      </c>
      <c r="E72" s="248" t="s">
        <v>967</v>
      </c>
      <c r="F72" s="263">
        <v>39500.0</v>
      </c>
      <c r="J72" s="2" t="s">
        <v>320</v>
      </c>
      <c r="K72" s="2" t="s">
        <v>924</v>
      </c>
      <c r="L72" s="2" t="s">
        <v>860</v>
      </c>
      <c r="M72" s="2" t="s">
        <v>11</v>
      </c>
      <c r="R72" s="2">
        <v>1448.0</v>
      </c>
    </row>
    <row r="73">
      <c r="B73" s="2" t="s">
        <v>965</v>
      </c>
      <c r="C73" s="248" t="s">
        <v>966</v>
      </c>
      <c r="E73" s="248" t="s">
        <v>967</v>
      </c>
      <c r="F73" s="263">
        <v>39500.0</v>
      </c>
      <c r="J73" s="2" t="s">
        <v>320</v>
      </c>
      <c r="K73" s="2" t="s">
        <v>924</v>
      </c>
      <c r="L73" s="2" t="s">
        <v>860</v>
      </c>
      <c r="M73" s="2" t="s">
        <v>11</v>
      </c>
      <c r="R73" s="2">
        <v>1448.0</v>
      </c>
    </row>
    <row r="74">
      <c r="B74" s="2" t="s">
        <v>965</v>
      </c>
      <c r="C74" s="248" t="s">
        <v>966</v>
      </c>
      <c r="E74" s="248" t="s">
        <v>967</v>
      </c>
      <c r="F74" s="263">
        <v>39500.0</v>
      </c>
      <c r="J74" s="2" t="s">
        <v>320</v>
      </c>
      <c r="K74" s="2" t="s">
        <v>924</v>
      </c>
      <c r="L74" s="2" t="s">
        <v>860</v>
      </c>
      <c r="M74" s="2" t="s">
        <v>11</v>
      </c>
      <c r="R74" s="2">
        <v>1448.0</v>
      </c>
    </row>
    <row r="75">
      <c r="B75" s="2" t="s">
        <v>965</v>
      </c>
      <c r="C75" s="248" t="s">
        <v>966</v>
      </c>
      <c r="E75" s="248" t="s">
        <v>967</v>
      </c>
      <c r="F75" s="263">
        <v>39500.0</v>
      </c>
      <c r="J75" s="2" t="s">
        <v>320</v>
      </c>
      <c r="K75" s="2" t="s">
        <v>924</v>
      </c>
      <c r="L75" s="2" t="s">
        <v>860</v>
      </c>
      <c r="M75" s="2" t="s">
        <v>11</v>
      </c>
      <c r="R75" s="2">
        <v>1448.0</v>
      </c>
    </row>
    <row r="76">
      <c r="B76" s="2" t="s">
        <v>965</v>
      </c>
      <c r="C76" s="248" t="s">
        <v>966</v>
      </c>
      <c r="E76" s="248" t="s">
        <v>967</v>
      </c>
      <c r="F76" s="263">
        <v>39500.0</v>
      </c>
      <c r="J76" s="2" t="s">
        <v>320</v>
      </c>
      <c r="K76" s="2" t="s">
        <v>924</v>
      </c>
      <c r="L76" s="2" t="s">
        <v>860</v>
      </c>
      <c r="M76" s="2" t="s">
        <v>11</v>
      </c>
      <c r="R76" s="2">
        <v>1448.0</v>
      </c>
    </row>
    <row r="77">
      <c r="B77" s="2" t="s">
        <v>965</v>
      </c>
      <c r="C77" s="248" t="s">
        <v>968</v>
      </c>
      <c r="E77" s="251" t="s">
        <v>969</v>
      </c>
      <c r="F77" s="263">
        <v>14250.0</v>
      </c>
      <c r="G77" s="264"/>
      <c r="J77" s="2" t="s">
        <v>320</v>
      </c>
      <c r="K77" s="2" t="s">
        <v>924</v>
      </c>
      <c r="L77" s="2" t="s">
        <v>860</v>
      </c>
      <c r="M77" s="2" t="s">
        <v>11</v>
      </c>
      <c r="R77" s="2">
        <v>1448.0</v>
      </c>
    </row>
    <row r="78">
      <c r="B78" s="2" t="s">
        <v>965</v>
      </c>
      <c r="C78" s="248" t="s">
        <v>968</v>
      </c>
      <c r="E78" s="251" t="s">
        <v>969</v>
      </c>
      <c r="F78" s="263">
        <v>14250.0</v>
      </c>
      <c r="J78" s="2" t="s">
        <v>320</v>
      </c>
      <c r="K78" s="2" t="s">
        <v>924</v>
      </c>
      <c r="L78" s="2" t="s">
        <v>860</v>
      </c>
      <c r="M78" s="2" t="s">
        <v>11</v>
      </c>
      <c r="R78" s="2">
        <v>1448.0</v>
      </c>
    </row>
    <row r="79">
      <c r="B79" s="2" t="s">
        <v>965</v>
      </c>
      <c r="C79" s="248" t="s">
        <v>968</v>
      </c>
      <c r="E79" s="251" t="s">
        <v>969</v>
      </c>
      <c r="F79" s="263">
        <v>14250.0</v>
      </c>
      <c r="J79" s="2" t="s">
        <v>320</v>
      </c>
      <c r="K79" s="2" t="s">
        <v>924</v>
      </c>
      <c r="L79" s="2" t="s">
        <v>860</v>
      </c>
      <c r="M79" s="2" t="s">
        <v>11</v>
      </c>
      <c r="R79" s="2">
        <v>1448.0</v>
      </c>
    </row>
    <row r="80">
      <c r="B80" s="2" t="s">
        <v>965</v>
      </c>
      <c r="C80" s="248" t="s">
        <v>968</v>
      </c>
      <c r="E80" s="251" t="s">
        <v>969</v>
      </c>
      <c r="F80" s="263">
        <v>14250.0</v>
      </c>
      <c r="J80" s="2" t="s">
        <v>320</v>
      </c>
      <c r="K80" s="2" t="s">
        <v>924</v>
      </c>
      <c r="L80" s="2" t="s">
        <v>860</v>
      </c>
      <c r="M80" s="2" t="s">
        <v>11</v>
      </c>
      <c r="R80" s="2">
        <v>1448.0</v>
      </c>
    </row>
    <row r="81">
      <c r="B81" s="2" t="s">
        <v>965</v>
      </c>
      <c r="C81" s="248" t="s">
        <v>968</v>
      </c>
      <c r="E81" s="251" t="s">
        <v>969</v>
      </c>
      <c r="F81" s="263">
        <v>14250.0</v>
      </c>
      <c r="J81" s="2" t="s">
        <v>320</v>
      </c>
      <c r="K81" s="2" t="s">
        <v>924</v>
      </c>
      <c r="L81" s="2" t="s">
        <v>860</v>
      </c>
      <c r="M81" s="2" t="s">
        <v>11</v>
      </c>
      <c r="R81" s="2">
        <v>1448.0</v>
      </c>
    </row>
    <row r="82">
      <c r="B82" s="2" t="s">
        <v>965</v>
      </c>
      <c r="C82" s="248" t="s">
        <v>968</v>
      </c>
      <c r="E82" s="251" t="s">
        <v>969</v>
      </c>
      <c r="F82" s="263">
        <v>14250.0</v>
      </c>
      <c r="J82" s="2" t="s">
        <v>320</v>
      </c>
      <c r="K82" s="2" t="s">
        <v>924</v>
      </c>
      <c r="L82" s="2" t="s">
        <v>860</v>
      </c>
      <c r="M82" s="2" t="s">
        <v>11</v>
      </c>
      <c r="R82" s="2">
        <v>1448.0</v>
      </c>
    </row>
    <row r="83">
      <c r="B83" s="2" t="s">
        <v>965</v>
      </c>
      <c r="C83" s="248" t="s">
        <v>968</v>
      </c>
      <c r="E83" s="251" t="s">
        <v>969</v>
      </c>
      <c r="F83" s="263">
        <v>14250.0</v>
      </c>
      <c r="J83" s="2" t="s">
        <v>320</v>
      </c>
      <c r="K83" s="2" t="s">
        <v>924</v>
      </c>
      <c r="L83" s="2" t="s">
        <v>860</v>
      </c>
      <c r="M83" s="2" t="s">
        <v>11</v>
      </c>
      <c r="R83" s="2">
        <v>1448.0</v>
      </c>
    </row>
    <row r="84">
      <c r="B84" s="2" t="s">
        <v>965</v>
      </c>
      <c r="C84" s="248" t="s">
        <v>968</v>
      </c>
      <c r="E84" s="251" t="s">
        <v>969</v>
      </c>
      <c r="F84" s="263">
        <v>14250.0</v>
      </c>
      <c r="J84" s="2" t="s">
        <v>320</v>
      </c>
      <c r="K84" s="2" t="s">
        <v>924</v>
      </c>
      <c r="L84" s="2" t="s">
        <v>860</v>
      </c>
      <c r="M84" s="2" t="s">
        <v>11</v>
      </c>
      <c r="R84" s="2">
        <v>1448.0</v>
      </c>
    </row>
    <row r="85">
      <c r="B85" s="2" t="s">
        <v>965</v>
      </c>
      <c r="C85" s="248" t="s">
        <v>968</v>
      </c>
      <c r="E85" s="251" t="s">
        <v>969</v>
      </c>
      <c r="F85" s="263">
        <v>14250.0</v>
      </c>
      <c r="J85" s="2" t="s">
        <v>320</v>
      </c>
      <c r="K85" s="2" t="s">
        <v>924</v>
      </c>
      <c r="L85" s="2" t="s">
        <v>860</v>
      </c>
      <c r="M85" s="2" t="s">
        <v>11</v>
      </c>
      <c r="R85" s="2">
        <v>1448.0</v>
      </c>
    </row>
    <row r="86">
      <c r="B86" s="2" t="s">
        <v>965</v>
      </c>
      <c r="C86" s="248" t="s">
        <v>968</v>
      </c>
      <c r="E86" s="251" t="s">
        <v>969</v>
      </c>
      <c r="F86" s="263">
        <v>14250.0</v>
      </c>
      <c r="J86" s="2" t="s">
        <v>320</v>
      </c>
      <c r="K86" s="2" t="s">
        <v>924</v>
      </c>
      <c r="L86" s="2" t="s">
        <v>860</v>
      </c>
      <c r="M86" s="2" t="s">
        <v>11</v>
      </c>
      <c r="R86" s="2">
        <v>1448.0</v>
      </c>
    </row>
    <row r="87">
      <c r="B87" s="2" t="s">
        <v>965</v>
      </c>
      <c r="C87" s="248" t="s">
        <v>968</v>
      </c>
      <c r="E87" s="251" t="s">
        <v>969</v>
      </c>
      <c r="F87" s="263">
        <v>14250.0</v>
      </c>
      <c r="J87" s="2" t="s">
        <v>320</v>
      </c>
      <c r="K87" s="2" t="s">
        <v>924</v>
      </c>
      <c r="L87" s="2" t="s">
        <v>860</v>
      </c>
      <c r="M87" s="2" t="s">
        <v>11</v>
      </c>
      <c r="R87" s="2">
        <v>1448.0</v>
      </c>
    </row>
    <row r="88">
      <c r="B88" s="2" t="s">
        <v>965</v>
      </c>
      <c r="C88" s="248" t="s">
        <v>968</v>
      </c>
      <c r="E88" s="251" t="s">
        <v>969</v>
      </c>
      <c r="F88" s="263">
        <v>14250.0</v>
      </c>
      <c r="J88" s="2" t="s">
        <v>320</v>
      </c>
      <c r="K88" s="2" t="s">
        <v>924</v>
      </c>
      <c r="L88" s="2" t="s">
        <v>860</v>
      </c>
      <c r="M88" s="2" t="s">
        <v>11</v>
      </c>
      <c r="R88" s="2">
        <v>1448.0</v>
      </c>
    </row>
    <row r="89">
      <c r="B89" s="2" t="s">
        <v>965</v>
      </c>
      <c r="C89" s="248" t="s">
        <v>968</v>
      </c>
      <c r="E89" s="251" t="s">
        <v>969</v>
      </c>
      <c r="F89" s="263">
        <v>14250.0</v>
      </c>
      <c r="J89" s="2" t="s">
        <v>320</v>
      </c>
      <c r="K89" s="2" t="s">
        <v>924</v>
      </c>
      <c r="L89" s="2" t="s">
        <v>860</v>
      </c>
      <c r="M89" s="2" t="s">
        <v>11</v>
      </c>
      <c r="R89" s="2">
        <v>1448.0</v>
      </c>
    </row>
    <row r="90">
      <c r="B90" s="2" t="s">
        <v>965</v>
      </c>
      <c r="C90" s="248" t="s">
        <v>968</v>
      </c>
      <c r="E90" s="251" t="s">
        <v>969</v>
      </c>
      <c r="F90" s="263">
        <v>14250.0</v>
      </c>
      <c r="J90" s="2" t="s">
        <v>320</v>
      </c>
      <c r="K90" s="2" t="s">
        <v>924</v>
      </c>
      <c r="L90" s="2" t="s">
        <v>860</v>
      </c>
      <c r="M90" s="2" t="s">
        <v>11</v>
      </c>
      <c r="R90" s="2">
        <v>1448.0</v>
      </c>
    </row>
    <row r="91">
      <c r="B91" s="2" t="s">
        <v>965</v>
      </c>
      <c r="C91" s="248" t="s">
        <v>970</v>
      </c>
      <c r="E91" s="251" t="s">
        <v>971</v>
      </c>
      <c r="F91" s="263">
        <v>34500.0</v>
      </c>
      <c r="G91" s="264"/>
      <c r="J91" s="2" t="s">
        <v>320</v>
      </c>
      <c r="K91" s="2" t="s">
        <v>924</v>
      </c>
      <c r="L91" s="2" t="s">
        <v>860</v>
      </c>
      <c r="M91" s="2" t="s">
        <v>11</v>
      </c>
      <c r="R91" s="2">
        <v>1448.0</v>
      </c>
    </row>
    <row r="92">
      <c r="B92" s="2" t="s">
        <v>972</v>
      </c>
      <c r="C92" s="248" t="s">
        <v>973</v>
      </c>
      <c r="E92" s="248" t="s">
        <v>974</v>
      </c>
      <c r="F92" s="263">
        <v>1978.0</v>
      </c>
      <c r="G92" s="264"/>
      <c r="J92" s="2" t="s">
        <v>320</v>
      </c>
      <c r="K92" s="2" t="s">
        <v>924</v>
      </c>
      <c r="L92" s="2" t="s">
        <v>860</v>
      </c>
      <c r="M92" s="2" t="s">
        <v>11</v>
      </c>
      <c r="R92" s="2">
        <v>1448.0</v>
      </c>
    </row>
    <row r="93">
      <c r="B93" s="2" t="s">
        <v>972</v>
      </c>
      <c r="C93" s="248" t="s">
        <v>973</v>
      </c>
      <c r="E93" s="248" t="s">
        <v>974</v>
      </c>
      <c r="F93" s="263">
        <v>1978.0</v>
      </c>
      <c r="G93" s="264"/>
      <c r="J93" s="2" t="s">
        <v>320</v>
      </c>
      <c r="K93" s="2" t="s">
        <v>924</v>
      </c>
      <c r="L93" s="2" t="s">
        <v>860</v>
      </c>
      <c r="M93" s="2" t="s">
        <v>11</v>
      </c>
      <c r="R93" s="2">
        <v>1448.0</v>
      </c>
    </row>
    <row r="94">
      <c r="B94" s="2" t="s">
        <v>972</v>
      </c>
      <c r="C94" s="248" t="s">
        <v>973</v>
      </c>
      <c r="E94" s="248" t="s">
        <v>974</v>
      </c>
      <c r="F94" s="263">
        <v>1978.0</v>
      </c>
      <c r="G94" s="264"/>
      <c r="J94" s="2" t="s">
        <v>320</v>
      </c>
      <c r="K94" s="2" t="s">
        <v>924</v>
      </c>
      <c r="L94" s="2" t="s">
        <v>860</v>
      </c>
      <c r="M94" s="2" t="s">
        <v>11</v>
      </c>
      <c r="R94" s="2">
        <v>1448.0</v>
      </c>
    </row>
    <row r="95">
      <c r="B95" s="2" t="s">
        <v>972</v>
      </c>
      <c r="C95" s="248" t="s">
        <v>973</v>
      </c>
      <c r="E95" s="248" t="s">
        <v>974</v>
      </c>
      <c r="F95" s="263">
        <v>1978.0</v>
      </c>
      <c r="G95" s="264"/>
      <c r="J95" s="2" t="s">
        <v>320</v>
      </c>
      <c r="K95" s="2" t="s">
        <v>924</v>
      </c>
      <c r="L95" s="2" t="s">
        <v>860</v>
      </c>
      <c r="M95" s="2" t="s">
        <v>11</v>
      </c>
      <c r="R95" s="2">
        <v>1448.0</v>
      </c>
    </row>
    <row r="96">
      <c r="B96" s="2" t="s">
        <v>965</v>
      </c>
      <c r="C96" s="248" t="s">
        <v>975</v>
      </c>
      <c r="F96" s="263">
        <v>79700.0</v>
      </c>
      <c r="G96" s="264"/>
      <c r="J96" s="2" t="s">
        <v>320</v>
      </c>
      <c r="K96" s="2" t="s">
        <v>924</v>
      </c>
      <c r="L96" s="2" t="s">
        <v>860</v>
      </c>
      <c r="M96" s="2" t="s">
        <v>11</v>
      </c>
      <c r="R96" s="2">
        <v>1448.0</v>
      </c>
    </row>
    <row r="97">
      <c r="F97" s="255"/>
    </row>
    <row r="98">
      <c r="A98" s="2" t="s">
        <v>933</v>
      </c>
      <c r="B98" s="2" t="s">
        <v>868</v>
      </c>
      <c r="C98" s="261" t="s">
        <v>934</v>
      </c>
      <c r="E98" s="248" t="s">
        <v>935</v>
      </c>
      <c r="F98" s="263">
        <v>8400.0</v>
      </c>
      <c r="G98" s="250">
        <v>7560.0</v>
      </c>
      <c r="J98" s="2" t="s">
        <v>320</v>
      </c>
      <c r="K98" s="2" t="s">
        <v>924</v>
      </c>
      <c r="L98" s="2" t="s">
        <v>860</v>
      </c>
      <c r="M98" s="2" t="s">
        <v>11</v>
      </c>
      <c r="R98" s="2">
        <v>1448.0</v>
      </c>
    </row>
    <row r="99">
      <c r="B99" s="2" t="s">
        <v>868</v>
      </c>
      <c r="C99" s="261" t="s">
        <v>934</v>
      </c>
      <c r="E99" s="248" t="s">
        <v>935</v>
      </c>
      <c r="F99" s="263">
        <v>8400.0</v>
      </c>
      <c r="J99" s="2" t="s">
        <v>320</v>
      </c>
      <c r="K99" s="2" t="s">
        <v>924</v>
      </c>
      <c r="L99" s="2" t="s">
        <v>860</v>
      </c>
      <c r="M99" s="2" t="s">
        <v>11</v>
      </c>
      <c r="R99" s="2">
        <v>1448.0</v>
      </c>
    </row>
    <row r="100">
      <c r="B100" s="2" t="s">
        <v>868</v>
      </c>
      <c r="C100" s="261" t="s">
        <v>934</v>
      </c>
      <c r="E100" s="248" t="s">
        <v>935</v>
      </c>
      <c r="F100" s="263">
        <v>8400.0</v>
      </c>
      <c r="J100" s="2" t="s">
        <v>320</v>
      </c>
      <c r="K100" s="2" t="s">
        <v>924</v>
      </c>
      <c r="L100" s="2" t="s">
        <v>860</v>
      </c>
      <c r="M100" s="2" t="s">
        <v>11</v>
      </c>
      <c r="R100" s="2">
        <v>1448.0</v>
      </c>
    </row>
    <row r="101">
      <c r="B101" s="2" t="s">
        <v>868</v>
      </c>
      <c r="C101" s="261" t="s">
        <v>934</v>
      </c>
      <c r="E101" s="248" t="s">
        <v>935</v>
      </c>
      <c r="F101" s="263">
        <v>8400.0</v>
      </c>
      <c r="J101" s="2" t="s">
        <v>320</v>
      </c>
      <c r="K101" s="2" t="s">
        <v>924</v>
      </c>
      <c r="L101" s="2" t="s">
        <v>860</v>
      </c>
      <c r="M101" s="2" t="s">
        <v>11</v>
      </c>
      <c r="R101" s="2">
        <v>1448.0</v>
      </c>
    </row>
    <row r="102">
      <c r="B102" s="2" t="s">
        <v>868</v>
      </c>
      <c r="C102" s="261" t="s">
        <v>934</v>
      </c>
      <c r="E102" s="248" t="s">
        <v>935</v>
      </c>
      <c r="F102" s="263">
        <v>8400.0</v>
      </c>
      <c r="J102" s="2" t="s">
        <v>320</v>
      </c>
      <c r="K102" s="2" t="s">
        <v>924</v>
      </c>
      <c r="L102" s="2" t="s">
        <v>860</v>
      </c>
      <c r="M102" s="2" t="s">
        <v>11</v>
      </c>
      <c r="R102" s="2">
        <v>1448.0</v>
      </c>
    </row>
    <row r="103">
      <c r="B103" s="2" t="s">
        <v>868</v>
      </c>
      <c r="C103" s="261" t="s">
        <v>934</v>
      </c>
      <c r="E103" s="248" t="s">
        <v>935</v>
      </c>
      <c r="F103" s="263">
        <v>8400.0</v>
      </c>
      <c r="J103" s="2" t="s">
        <v>320</v>
      </c>
      <c r="K103" s="2" t="s">
        <v>924</v>
      </c>
      <c r="L103" s="2" t="s">
        <v>860</v>
      </c>
      <c r="M103" s="2" t="s">
        <v>11</v>
      </c>
      <c r="R103" s="2">
        <v>1448.0</v>
      </c>
    </row>
    <row r="104">
      <c r="B104" s="2" t="s">
        <v>868</v>
      </c>
      <c r="C104" s="261" t="s">
        <v>934</v>
      </c>
      <c r="E104" s="248" t="s">
        <v>935</v>
      </c>
      <c r="F104" s="263">
        <v>8400.0</v>
      </c>
      <c r="J104" s="2" t="s">
        <v>320</v>
      </c>
      <c r="K104" s="2" t="s">
        <v>924</v>
      </c>
      <c r="L104" s="2" t="s">
        <v>860</v>
      </c>
      <c r="M104" s="2" t="s">
        <v>11</v>
      </c>
      <c r="R104" s="2">
        <v>1448.0</v>
      </c>
    </row>
    <row r="105">
      <c r="B105" s="2" t="s">
        <v>868</v>
      </c>
      <c r="C105" s="261" t="s">
        <v>934</v>
      </c>
      <c r="E105" s="248" t="s">
        <v>935</v>
      </c>
      <c r="F105" s="263">
        <v>8400.0</v>
      </c>
      <c r="J105" s="2" t="s">
        <v>320</v>
      </c>
      <c r="K105" s="2" t="s">
        <v>924</v>
      </c>
      <c r="L105" s="2" t="s">
        <v>860</v>
      </c>
      <c r="M105" s="2" t="s">
        <v>11</v>
      </c>
      <c r="R105" s="2">
        <v>1448.0</v>
      </c>
    </row>
    <row r="106">
      <c r="B106" s="2" t="s">
        <v>868</v>
      </c>
      <c r="C106" s="261" t="s">
        <v>934</v>
      </c>
      <c r="E106" s="248" t="s">
        <v>935</v>
      </c>
      <c r="F106" s="263">
        <v>8400.0</v>
      </c>
      <c r="J106" s="2" t="s">
        <v>320</v>
      </c>
      <c r="K106" s="2" t="s">
        <v>924</v>
      </c>
      <c r="L106" s="2" t="s">
        <v>860</v>
      </c>
      <c r="M106" s="2" t="s">
        <v>11</v>
      </c>
      <c r="R106" s="2">
        <v>1448.0</v>
      </c>
    </row>
    <row r="108">
      <c r="A108" s="256" t="s">
        <v>936</v>
      </c>
      <c r="B108" s="2" t="s">
        <v>862</v>
      </c>
      <c r="C108" s="251" t="s">
        <v>892</v>
      </c>
      <c r="D108" s="252"/>
      <c r="E108" s="248" t="s">
        <v>893</v>
      </c>
      <c r="F108" s="263">
        <v>11600.0</v>
      </c>
      <c r="G108" s="263">
        <v>4304.0</v>
      </c>
      <c r="H108" s="264"/>
      <c r="J108" s="2" t="s">
        <v>320</v>
      </c>
      <c r="K108" s="2" t="s">
        <v>924</v>
      </c>
      <c r="L108" s="2" t="s">
        <v>860</v>
      </c>
      <c r="M108" s="2" t="s">
        <v>11</v>
      </c>
      <c r="R108" s="2">
        <v>1448.0</v>
      </c>
    </row>
    <row r="109">
      <c r="B109" s="2" t="s">
        <v>862</v>
      </c>
      <c r="C109" s="248" t="s">
        <v>894</v>
      </c>
      <c r="E109" s="248" t="s">
        <v>895</v>
      </c>
      <c r="F109" s="250">
        <v>10480.0</v>
      </c>
      <c r="G109" s="255"/>
      <c r="J109" s="2" t="s">
        <v>320</v>
      </c>
      <c r="K109" s="2" t="s">
        <v>924</v>
      </c>
      <c r="L109" s="2" t="s">
        <v>860</v>
      </c>
      <c r="M109" s="2" t="s">
        <v>11</v>
      </c>
      <c r="R109" s="2">
        <v>1448.0</v>
      </c>
    </row>
    <row r="110">
      <c r="B110" s="2" t="s">
        <v>862</v>
      </c>
      <c r="C110" s="248" t="s">
        <v>894</v>
      </c>
      <c r="E110" s="248" t="s">
        <v>895</v>
      </c>
      <c r="F110" s="250">
        <v>10480.0</v>
      </c>
      <c r="J110" s="2" t="s">
        <v>320</v>
      </c>
      <c r="K110" s="2" t="s">
        <v>924</v>
      </c>
      <c r="L110" s="2" t="s">
        <v>860</v>
      </c>
      <c r="M110" s="2" t="s">
        <v>11</v>
      </c>
      <c r="R110" s="2">
        <v>1448.0</v>
      </c>
    </row>
    <row r="111">
      <c r="B111" s="2" t="s">
        <v>862</v>
      </c>
      <c r="C111" s="248" t="s">
        <v>894</v>
      </c>
      <c r="E111" s="248" t="s">
        <v>895</v>
      </c>
      <c r="F111" s="250">
        <v>10480.0</v>
      </c>
      <c r="J111" s="2" t="s">
        <v>320</v>
      </c>
      <c r="K111" s="2" t="s">
        <v>924</v>
      </c>
      <c r="L111" s="2" t="s">
        <v>860</v>
      </c>
      <c r="M111" s="2" t="s">
        <v>11</v>
      </c>
      <c r="R111" s="2">
        <v>1448.0</v>
      </c>
    </row>
    <row r="113">
      <c r="A113" s="2" t="s">
        <v>976</v>
      </c>
      <c r="B113" s="2" t="s">
        <v>977</v>
      </c>
      <c r="C113" s="248" t="s">
        <v>978</v>
      </c>
      <c r="E113" s="261" t="s">
        <v>979</v>
      </c>
      <c r="F113" s="263">
        <v>21800.0</v>
      </c>
      <c r="G113" s="263">
        <v>4880.0</v>
      </c>
      <c r="J113" s="2" t="s">
        <v>320</v>
      </c>
      <c r="K113" s="2" t="s">
        <v>924</v>
      </c>
      <c r="L113" s="2" t="s">
        <v>860</v>
      </c>
      <c r="M113" s="2" t="s">
        <v>11</v>
      </c>
      <c r="R113" s="2">
        <v>1448.0</v>
      </c>
    </row>
    <row r="114">
      <c r="B114" s="2" t="s">
        <v>977</v>
      </c>
      <c r="C114" s="248" t="s">
        <v>980</v>
      </c>
      <c r="E114" s="261" t="s">
        <v>981</v>
      </c>
      <c r="F114" s="263">
        <v>3150.0</v>
      </c>
      <c r="G114" s="264"/>
      <c r="J114" s="2" t="s">
        <v>320</v>
      </c>
      <c r="K114" s="2" t="s">
        <v>924</v>
      </c>
      <c r="L114" s="2" t="s">
        <v>860</v>
      </c>
      <c r="M114" s="2" t="s">
        <v>11</v>
      </c>
      <c r="R114" s="2">
        <v>1448.0</v>
      </c>
    </row>
    <row r="115">
      <c r="B115" s="2" t="s">
        <v>977</v>
      </c>
      <c r="C115" s="248" t="s">
        <v>980</v>
      </c>
      <c r="E115" s="261" t="s">
        <v>981</v>
      </c>
      <c r="F115" s="263">
        <v>3150.0</v>
      </c>
      <c r="G115" s="264"/>
      <c r="J115" s="2" t="s">
        <v>320</v>
      </c>
      <c r="K115" s="2" t="s">
        <v>924</v>
      </c>
      <c r="L115" s="2" t="s">
        <v>860</v>
      </c>
      <c r="M115" s="2" t="s">
        <v>11</v>
      </c>
      <c r="R115" s="2">
        <v>1448.0</v>
      </c>
    </row>
    <row r="116">
      <c r="B116" s="2" t="s">
        <v>977</v>
      </c>
      <c r="C116" s="248" t="s">
        <v>980</v>
      </c>
      <c r="E116" s="261" t="s">
        <v>981</v>
      </c>
      <c r="F116" s="263">
        <v>3150.0</v>
      </c>
      <c r="G116" s="264"/>
      <c r="J116" s="2" t="s">
        <v>320</v>
      </c>
      <c r="K116" s="2" t="s">
        <v>924</v>
      </c>
      <c r="L116" s="2" t="s">
        <v>860</v>
      </c>
      <c r="M116" s="2" t="s">
        <v>11</v>
      </c>
      <c r="R116" s="2">
        <v>1448.0</v>
      </c>
    </row>
    <row r="117">
      <c r="B117" s="2" t="s">
        <v>977</v>
      </c>
      <c r="C117" s="248" t="s">
        <v>980</v>
      </c>
      <c r="E117" s="261" t="s">
        <v>981</v>
      </c>
      <c r="F117" s="263">
        <v>3150.0</v>
      </c>
      <c r="G117" s="264"/>
      <c r="J117" s="2" t="s">
        <v>320</v>
      </c>
      <c r="K117" s="2" t="s">
        <v>924</v>
      </c>
      <c r="L117" s="2" t="s">
        <v>860</v>
      </c>
      <c r="M117" s="2" t="s">
        <v>11</v>
      </c>
      <c r="R117" s="2">
        <v>1448.0</v>
      </c>
    </row>
    <row r="118">
      <c r="B118" s="2" t="s">
        <v>977</v>
      </c>
      <c r="C118" s="2" t="s">
        <v>980</v>
      </c>
      <c r="E118" s="261" t="s">
        <v>981</v>
      </c>
      <c r="F118" s="263">
        <v>3150.0</v>
      </c>
      <c r="G118" s="264"/>
      <c r="J118" s="2" t="s">
        <v>320</v>
      </c>
      <c r="K118" s="2" t="s">
        <v>924</v>
      </c>
      <c r="L118" s="2" t="s">
        <v>860</v>
      </c>
      <c r="M118" s="2" t="s">
        <v>11</v>
      </c>
      <c r="R118" s="2">
        <v>1448.0</v>
      </c>
    </row>
    <row r="119">
      <c r="B119" s="2" t="s">
        <v>977</v>
      </c>
      <c r="C119" s="248" t="s">
        <v>980</v>
      </c>
      <c r="E119" s="261" t="s">
        <v>981</v>
      </c>
      <c r="F119" s="263">
        <v>3150.0</v>
      </c>
      <c r="G119" s="264"/>
      <c r="J119" s="2" t="s">
        <v>320</v>
      </c>
      <c r="K119" s="2" t="s">
        <v>924</v>
      </c>
      <c r="L119" s="2" t="s">
        <v>860</v>
      </c>
      <c r="M119" s="2" t="s">
        <v>11</v>
      </c>
      <c r="R119" s="2">
        <v>1448.0</v>
      </c>
    </row>
    <row r="120">
      <c r="B120" s="2" t="s">
        <v>868</v>
      </c>
      <c r="C120" s="248" t="s">
        <v>869</v>
      </c>
      <c r="E120" s="248" t="s">
        <v>870</v>
      </c>
      <c r="F120" s="263">
        <v>8100.0</v>
      </c>
      <c r="G120" s="264"/>
      <c r="J120" s="2" t="s">
        <v>320</v>
      </c>
      <c r="K120" s="2" t="s">
        <v>924</v>
      </c>
      <c r="L120" s="2" t="s">
        <v>860</v>
      </c>
      <c r="M120" s="2" t="s">
        <v>11</v>
      </c>
      <c r="R120" s="2">
        <v>1448.0</v>
      </c>
    </row>
    <row r="121">
      <c r="F121" s="25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5" max="5" width="18.0"/>
  </cols>
  <sheetData>
    <row r="1">
      <c r="A1" s="214"/>
      <c r="B1" s="215" t="s">
        <v>5</v>
      </c>
      <c r="C1" s="216" t="s">
        <v>982</v>
      </c>
      <c r="D1" s="217"/>
      <c r="E1" s="218">
        <v>9.894605424E9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983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984</v>
      </c>
      <c r="S2" s="232" t="s">
        <v>985</v>
      </c>
      <c r="T2" s="2" t="s">
        <v>809</v>
      </c>
      <c r="U2" s="2" t="s">
        <v>210</v>
      </c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986</v>
      </c>
      <c r="E7" s="237">
        <v>8.661867089E9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911</v>
      </c>
      <c r="C16" s="248" t="s">
        <v>987</v>
      </c>
      <c r="E16" s="251" t="s">
        <v>988</v>
      </c>
      <c r="F16" s="250">
        <v>4860.0</v>
      </c>
      <c r="G16" s="249">
        <v>13436.0</v>
      </c>
      <c r="H16" s="253"/>
      <c r="J16" s="2" t="s">
        <v>812</v>
      </c>
      <c r="L16" s="2" t="s">
        <v>860</v>
      </c>
      <c r="M16" s="2" t="s">
        <v>11</v>
      </c>
    </row>
    <row r="17">
      <c r="B17" s="2" t="s">
        <v>911</v>
      </c>
      <c r="C17" s="248" t="s">
        <v>987</v>
      </c>
      <c r="E17" s="251" t="s">
        <v>988</v>
      </c>
      <c r="F17" s="250">
        <v>4860.0</v>
      </c>
      <c r="G17" s="249"/>
      <c r="H17" s="253"/>
      <c r="J17" s="2" t="s">
        <v>812</v>
      </c>
      <c r="L17" s="2" t="s">
        <v>860</v>
      </c>
      <c r="M17" s="2" t="s">
        <v>11</v>
      </c>
    </row>
    <row r="18">
      <c r="B18" s="2" t="s">
        <v>911</v>
      </c>
      <c r="C18" s="248" t="s">
        <v>987</v>
      </c>
      <c r="E18" s="251" t="s">
        <v>988</v>
      </c>
      <c r="F18" s="250">
        <v>4860.0</v>
      </c>
      <c r="G18" s="249"/>
      <c r="H18" s="253"/>
      <c r="J18" s="2" t="s">
        <v>812</v>
      </c>
      <c r="L18" s="2" t="s">
        <v>860</v>
      </c>
      <c r="M18" s="2" t="s">
        <v>11</v>
      </c>
    </row>
    <row r="19">
      <c r="B19" s="2" t="s">
        <v>911</v>
      </c>
      <c r="C19" s="248" t="s">
        <v>987</v>
      </c>
      <c r="E19" s="251" t="s">
        <v>988</v>
      </c>
      <c r="F19" s="250">
        <v>4860.0</v>
      </c>
      <c r="G19" s="249"/>
      <c r="H19" s="253"/>
      <c r="J19" s="2" t="s">
        <v>812</v>
      </c>
      <c r="L19" s="2" t="s">
        <v>860</v>
      </c>
      <c r="M19" s="2" t="s">
        <v>11</v>
      </c>
    </row>
    <row r="20">
      <c r="B20" s="2" t="s">
        <v>911</v>
      </c>
      <c r="C20" s="248" t="s">
        <v>987</v>
      </c>
      <c r="E20" s="251" t="s">
        <v>988</v>
      </c>
      <c r="F20" s="250">
        <v>4860.0</v>
      </c>
      <c r="G20" s="249"/>
      <c r="H20" s="253"/>
      <c r="J20" s="2" t="s">
        <v>812</v>
      </c>
      <c r="L20" s="2" t="s">
        <v>860</v>
      </c>
      <c r="M20" s="2" t="s">
        <v>11</v>
      </c>
    </row>
    <row r="21">
      <c r="B21" s="2" t="s">
        <v>911</v>
      </c>
      <c r="C21" s="248" t="s">
        <v>987</v>
      </c>
      <c r="E21" s="251" t="s">
        <v>988</v>
      </c>
      <c r="F21" s="250">
        <v>4860.0</v>
      </c>
      <c r="G21" s="249"/>
      <c r="H21" s="253"/>
      <c r="J21" s="2" t="s">
        <v>812</v>
      </c>
      <c r="L21" s="2" t="s">
        <v>860</v>
      </c>
      <c r="M21" s="2" t="s">
        <v>11</v>
      </c>
    </row>
    <row r="22">
      <c r="B22" s="2" t="s">
        <v>911</v>
      </c>
      <c r="C22" s="248" t="s">
        <v>987</v>
      </c>
      <c r="E22" s="251" t="s">
        <v>988</v>
      </c>
      <c r="F22" s="250">
        <v>4860.0</v>
      </c>
      <c r="G22" s="249"/>
      <c r="H22" s="253"/>
      <c r="J22" s="2" t="s">
        <v>812</v>
      </c>
      <c r="L22" s="2" t="s">
        <v>860</v>
      </c>
      <c r="M22" s="2" t="s">
        <v>11</v>
      </c>
    </row>
    <row r="23">
      <c r="B23" s="2" t="s">
        <v>911</v>
      </c>
      <c r="C23" s="248" t="s">
        <v>987</v>
      </c>
      <c r="E23" s="251" t="s">
        <v>988</v>
      </c>
      <c r="F23" s="250">
        <v>4860.0</v>
      </c>
      <c r="G23" s="249"/>
      <c r="H23" s="253"/>
      <c r="J23" s="2" t="s">
        <v>812</v>
      </c>
      <c r="L23" s="2" t="s">
        <v>860</v>
      </c>
      <c r="M23" s="2" t="s">
        <v>11</v>
      </c>
    </row>
    <row r="24">
      <c r="B24" s="2" t="s">
        <v>911</v>
      </c>
      <c r="C24" s="248" t="s">
        <v>987</v>
      </c>
      <c r="E24" s="251" t="s">
        <v>988</v>
      </c>
      <c r="F24" s="250">
        <v>4860.0</v>
      </c>
      <c r="G24" s="249"/>
      <c r="H24" s="253"/>
      <c r="J24" s="2" t="s">
        <v>812</v>
      </c>
      <c r="L24" s="2" t="s">
        <v>860</v>
      </c>
      <c r="M24" s="2" t="s">
        <v>11</v>
      </c>
    </row>
    <row r="25">
      <c r="B25" s="2" t="s">
        <v>911</v>
      </c>
      <c r="C25" s="251" t="s">
        <v>989</v>
      </c>
      <c r="D25" s="252"/>
      <c r="E25" s="248" t="s">
        <v>990</v>
      </c>
      <c r="F25" s="250">
        <v>4050.0</v>
      </c>
      <c r="J25" s="2" t="s">
        <v>812</v>
      </c>
      <c r="L25" s="2" t="s">
        <v>860</v>
      </c>
      <c r="M25" s="2" t="s">
        <v>11</v>
      </c>
    </row>
    <row r="26">
      <c r="B26" s="2" t="s">
        <v>911</v>
      </c>
      <c r="C26" s="248" t="s">
        <v>991</v>
      </c>
      <c r="E26" s="251" t="s">
        <v>992</v>
      </c>
      <c r="F26" s="249">
        <v>15500.0</v>
      </c>
      <c r="G26" s="253"/>
      <c r="J26" s="2" t="s">
        <v>812</v>
      </c>
      <c r="L26" s="2" t="s">
        <v>860</v>
      </c>
      <c r="M26" s="2" t="s">
        <v>11</v>
      </c>
    </row>
    <row r="27">
      <c r="B27" s="2" t="s">
        <v>868</v>
      </c>
      <c r="C27" s="248" t="s">
        <v>918</v>
      </c>
      <c r="E27" s="248" t="s">
        <v>919</v>
      </c>
      <c r="F27" s="250">
        <v>15625.0</v>
      </c>
      <c r="J27" s="2" t="s">
        <v>812</v>
      </c>
      <c r="L27" s="2" t="s">
        <v>860</v>
      </c>
      <c r="M27" s="2" t="s">
        <v>11</v>
      </c>
    </row>
    <row r="28">
      <c r="B28" s="2" t="s">
        <v>865</v>
      </c>
      <c r="C28" s="248" t="s">
        <v>866</v>
      </c>
      <c r="D28" s="248"/>
      <c r="E28" s="251" t="s">
        <v>867</v>
      </c>
      <c r="F28" s="249">
        <v>8160.0</v>
      </c>
      <c r="G28" s="253"/>
      <c r="J28" s="2" t="s">
        <v>812</v>
      </c>
      <c r="L28" s="2" t="s">
        <v>860</v>
      </c>
      <c r="M28" s="2" t="s">
        <v>11</v>
      </c>
    </row>
    <row r="29">
      <c r="C29" s="248" t="s">
        <v>871</v>
      </c>
      <c r="E29" s="255"/>
      <c r="F29" s="250">
        <v>2500.0</v>
      </c>
    </row>
    <row r="31">
      <c r="A31" s="256" t="s">
        <v>939</v>
      </c>
      <c r="B31" s="2" t="s">
        <v>993</v>
      </c>
      <c r="C31" s="248" t="s">
        <v>940</v>
      </c>
      <c r="E31" s="251" t="s">
        <v>941</v>
      </c>
      <c r="F31" s="249">
        <v>22450.0</v>
      </c>
      <c r="G31" s="249">
        <v>17905.0</v>
      </c>
      <c r="H31" s="253"/>
      <c r="J31" s="2" t="s">
        <v>812</v>
      </c>
      <c r="L31" s="2" t="s">
        <v>860</v>
      </c>
      <c r="M31" s="2" t="s">
        <v>11</v>
      </c>
    </row>
    <row r="32">
      <c r="B32" s="2" t="s">
        <v>993</v>
      </c>
      <c r="C32" s="248" t="s">
        <v>942</v>
      </c>
      <c r="E32" s="248" t="s">
        <v>943</v>
      </c>
      <c r="F32" s="249">
        <v>5900.0</v>
      </c>
      <c r="G32" s="255"/>
      <c r="J32" s="2" t="s">
        <v>812</v>
      </c>
      <c r="L32" s="2" t="s">
        <v>860</v>
      </c>
      <c r="M32" s="2" t="s">
        <v>11</v>
      </c>
    </row>
    <row r="33">
      <c r="B33" s="2" t="s">
        <v>993</v>
      </c>
      <c r="C33" s="248" t="s">
        <v>944</v>
      </c>
      <c r="E33" s="248" t="s">
        <v>945</v>
      </c>
      <c r="F33" s="249">
        <v>2808.0</v>
      </c>
      <c r="G33" s="253"/>
      <c r="J33" s="2" t="s">
        <v>812</v>
      </c>
      <c r="L33" s="2" t="s">
        <v>860</v>
      </c>
      <c r="M33" s="2" t="s">
        <v>11</v>
      </c>
    </row>
    <row r="34">
      <c r="B34" s="2" t="s">
        <v>960</v>
      </c>
      <c r="C34" s="248" t="s">
        <v>946</v>
      </c>
      <c r="E34" s="248" t="s">
        <v>947</v>
      </c>
      <c r="F34" s="265">
        <v>450.0</v>
      </c>
      <c r="J34" s="2" t="s">
        <v>812</v>
      </c>
      <c r="L34" s="2" t="s">
        <v>860</v>
      </c>
      <c r="M34" s="2" t="s">
        <v>11</v>
      </c>
    </row>
    <row r="35">
      <c r="B35" s="2" t="s">
        <v>960</v>
      </c>
      <c r="C35" s="248" t="s">
        <v>946</v>
      </c>
      <c r="E35" s="248" t="s">
        <v>947</v>
      </c>
      <c r="F35" s="265">
        <v>450.0</v>
      </c>
      <c r="J35" s="2" t="s">
        <v>812</v>
      </c>
      <c r="L35" s="2" t="s">
        <v>860</v>
      </c>
      <c r="M35" s="2" t="s">
        <v>11</v>
      </c>
    </row>
    <row r="36">
      <c r="B36" s="2" t="s">
        <v>960</v>
      </c>
      <c r="C36" s="248" t="s">
        <v>946</v>
      </c>
      <c r="E36" s="248" t="s">
        <v>947</v>
      </c>
      <c r="F36" s="265">
        <v>450.0</v>
      </c>
      <c r="J36" s="2" t="s">
        <v>812</v>
      </c>
      <c r="L36" s="2" t="s">
        <v>860</v>
      </c>
      <c r="M36" s="2" t="s">
        <v>11</v>
      </c>
    </row>
    <row r="37">
      <c r="B37" s="2" t="s">
        <v>993</v>
      </c>
      <c r="C37" s="248" t="s">
        <v>948</v>
      </c>
      <c r="E37" s="248" t="s">
        <v>949</v>
      </c>
      <c r="F37" s="249">
        <v>4100.0</v>
      </c>
      <c r="G37" s="253"/>
      <c r="J37" s="2" t="s">
        <v>812</v>
      </c>
      <c r="L37" s="2" t="s">
        <v>860</v>
      </c>
      <c r="M37" s="2" t="s">
        <v>11</v>
      </c>
    </row>
    <row r="38">
      <c r="B38" s="2" t="s">
        <v>993</v>
      </c>
      <c r="C38" s="248" t="s">
        <v>948</v>
      </c>
      <c r="E38" s="248" t="s">
        <v>949</v>
      </c>
      <c r="F38" s="249">
        <v>4100.0</v>
      </c>
      <c r="G38" s="253"/>
      <c r="J38" s="2" t="s">
        <v>812</v>
      </c>
      <c r="L38" s="2" t="s">
        <v>860</v>
      </c>
      <c r="M38" s="2" t="s">
        <v>11</v>
      </c>
    </row>
    <row r="39">
      <c r="B39" s="2" t="s">
        <v>993</v>
      </c>
      <c r="C39" s="248" t="s">
        <v>948</v>
      </c>
      <c r="E39" s="248" t="s">
        <v>949</v>
      </c>
      <c r="F39" s="249">
        <v>4100.0</v>
      </c>
      <c r="G39" s="253"/>
      <c r="J39" s="2" t="s">
        <v>812</v>
      </c>
      <c r="L39" s="2" t="s">
        <v>860</v>
      </c>
      <c r="M39" s="2" t="s">
        <v>11</v>
      </c>
    </row>
    <row r="40">
      <c r="B40" s="2" t="s">
        <v>993</v>
      </c>
      <c r="C40" s="248" t="s">
        <v>948</v>
      </c>
      <c r="E40" s="248" t="s">
        <v>949</v>
      </c>
      <c r="F40" s="249">
        <v>4100.0</v>
      </c>
      <c r="G40" s="253"/>
      <c r="J40" s="2" t="s">
        <v>812</v>
      </c>
      <c r="L40" s="2" t="s">
        <v>860</v>
      </c>
      <c r="M40" s="2" t="s">
        <v>11</v>
      </c>
    </row>
    <row r="41">
      <c r="B41" s="2" t="s">
        <v>993</v>
      </c>
      <c r="C41" s="248" t="s">
        <v>948</v>
      </c>
      <c r="E41" s="248" t="s">
        <v>949</v>
      </c>
      <c r="F41" s="249">
        <v>4100.0</v>
      </c>
      <c r="G41" s="253"/>
      <c r="J41" s="2" t="s">
        <v>812</v>
      </c>
      <c r="L41" s="2" t="s">
        <v>860</v>
      </c>
      <c r="M41" s="2" t="s">
        <v>11</v>
      </c>
    </row>
    <row r="42">
      <c r="B42" s="2" t="s">
        <v>993</v>
      </c>
      <c r="C42" s="248" t="s">
        <v>948</v>
      </c>
      <c r="E42" s="248" t="s">
        <v>949</v>
      </c>
      <c r="F42" s="249">
        <v>4100.0</v>
      </c>
      <c r="G42" s="253"/>
      <c r="J42" s="2" t="s">
        <v>812</v>
      </c>
      <c r="L42" s="2" t="s">
        <v>860</v>
      </c>
      <c r="M42" s="2" t="s">
        <v>11</v>
      </c>
    </row>
    <row r="43">
      <c r="B43" s="2" t="s">
        <v>993</v>
      </c>
      <c r="C43" s="248" t="s">
        <v>948</v>
      </c>
      <c r="E43" s="248" t="s">
        <v>949</v>
      </c>
      <c r="F43" s="249">
        <v>4100.0</v>
      </c>
      <c r="G43" s="253"/>
      <c r="J43" s="2" t="s">
        <v>812</v>
      </c>
      <c r="L43" s="2" t="s">
        <v>860</v>
      </c>
      <c r="M43" s="2" t="s">
        <v>11</v>
      </c>
    </row>
    <row r="44">
      <c r="B44" s="2" t="s">
        <v>993</v>
      </c>
      <c r="C44" s="248" t="s">
        <v>948</v>
      </c>
      <c r="E44" s="248" t="s">
        <v>949</v>
      </c>
      <c r="F44" s="249">
        <v>4100.0</v>
      </c>
      <c r="G44" s="253"/>
      <c r="J44" s="2" t="s">
        <v>812</v>
      </c>
      <c r="L44" s="2" t="s">
        <v>860</v>
      </c>
      <c r="M44" s="2" t="s">
        <v>11</v>
      </c>
    </row>
    <row r="45">
      <c r="B45" s="2" t="s">
        <v>993</v>
      </c>
      <c r="C45" s="248" t="s">
        <v>948</v>
      </c>
      <c r="E45" s="248" t="s">
        <v>949</v>
      </c>
      <c r="F45" s="249">
        <v>4100.0</v>
      </c>
      <c r="G45" s="253"/>
      <c r="J45" s="2" t="s">
        <v>812</v>
      </c>
      <c r="L45" s="2" t="s">
        <v>860</v>
      </c>
      <c r="M45" s="2" t="s">
        <v>11</v>
      </c>
    </row>
    <row r="46">
      <c r="B46" s="2" t="s">
        <v>993</v>
      </c>
      <c r="C46" s="248" t="s">
        <v>948</v>
      </c>
      <c r="E46" s="248" t="s">
        <v>949</v>
      </c>
      <c r="F46" s="249">
        <v>4100.0</v>
      </c>
      <c r="G46" s="253"/>
      <c r="J46" s="2" t="s">
        <v>812</v>
      </c>
      <c r="L46" s="2" t="s">
        <v>860</v>
      </c>
      <c r="M46" s="2" t="s">
        <v>11</v>
      </c>
    </row>
    <row r="47">
      <c r="B47" s="2" t="s">
        <v>993</v>
      </c>
      <c r="C47" s="248" t="s">
        <v>948</v>
      </c>
      <c r="E47" s="248" t="s">
        <v>949</v>
      </c>
      <c r="F47" s="249">
        <v>4100.0</v>
      </c>
      <c r="G47" s="253"/>
      <c r="J47" s="2" t="s">
        <v>812</v>
      </c>
      <c r="L47" s="2" t="s">
        <v>860</v>
      </c>
      <c r="M47" s="2" t="s">
        <v>11</v>
      </c>
    </row>
    <row r="48">
      <c r="B48" s="2" t="s">
        <v>993</v>
      </c>
      <c r="C48" s="248" t="s">
        <v>948</v>
      </c>
      <c r="E48" s="248" t="s">
        <v>949</v>
      </c>
      <c r="F48" s="249">
        <v>4100.0</v>
      </c>
      <c r="G48" s="253"/>
      <c r="J48" s="2" t="s">
        <v>812</v>
      </c>
      <c r="L48" s="2" t="s">
        <v>860</v>
      </c>
      <c r="M48" s="2" t="s">
        <v>11</v>
      </c>
    </row>
    <row r="49">
      <c r="B49" s="2" t="s">
        <v>993</v>
      </c>
      <c r="C49" s="248" t="s">
        <v>948</v>
      </c>
      <c r="E49" s="248" t="s">
        <v>949</v>
      </c>
      <c r="F49" s="249">
        <v>4100.0</v>
      </c>
      <c r="G49" s="253"/>
      <c r="J49" s="2" t="s">
        <v>812</v>
      </c>
      <c r="L49" s="2" t="s">
        <v>860</v>
      </c>
      <c r="M49" s="2" t="s">
        <v>11</v>
      </c>
    </row>
    <row r="50">
      <c r="B50" s="2" t="s">
        <v>993</v>
      </c>
      <c r="C50" s="248" t="s">
        <v>948</v>
      </c>
      <c r="E50" s="248" t="s">
        <v>949</v>
      </c>
      <c r="F50" s="249">
        <v>4100.0</v>
      </c>
      <c r="G50" s="253"/>
      <c r="J50" s="2" t="s">
        <v>812</v>
      </c>
      <c r="L50" s="2" t="s">
        <v>860</v>
      </c>
      <c r="M50" s="2" t="s">
        <v>11</v>
      </c>
    </row>
    <row r="51">
      <c r="B51" s="2" t="s">
        <v>993</v>
      </c>
      <c r="C51" s="248" t="s">
        <v>948</v>
      </c>
      <c r="E51" s="248" t="s">
        <v>949</v>
      </c>
      <c r="F51" s="249">
        <v>4100.0</v>
      </c>
      <c r="G51" s="253"/>
      <c r="J51" s="2" t="s">
        <v>812</v>
      </c>
      <c r="L51" s="2" t="s">
        <v>860</v>
      </c>
      <c r="M51" s="2" t="s">
        <v>11</v>
      </c>
    </row>
    <row r="52">
      <c r="B52" s="2" t="s">
        <v>993</v>
      </c>
      <c r="C52" s="248" t="s">
        <v>948</v>
      </c>
      <c r="E52" s="248" t="s">
        <v>949</v>
      </c>
      <c r="F52" s="249">
        <v>4100.0</v>
      </c>
      <c r="G52" s="253"/>
      <c r="J52" s="2" t="s">
        <v>812</v>
      </c>
      <c r="L52" s="2" t="s">
        <v>860</v>
      </c>
      <c r="M52" s="2" t="s">
        <v>11</v>
      </c>
    </row>
    <row r="53">
      <c r="B53" s="2" t="s">
        <v>993</v>
      </c>
      <c r="C53" s="248" t="s">
        <v>948</v>
      </c>
      <c r="E53" s="248" t="s">
        <v>949</v>
      </c>
      <c r="F53" s="249">
        <v>4100.0</v>
      </c>
      <c r="G53" s="253"/>
      <c r="J53" s="2" t="s">
        <v>812</v>
      </c>
      <c r="L53" s="2" t="s">
        <v>860</v>
      </c>
      <c r="M53" s="2" t="s">
        <v>11</v>
      </c>
    </row>
    <row r="54">
      <c r="B54" s="2" t="s">
        <v>993</v>
      </c>
      <c r="C54" s="248" t="s">
        <v>948</v>
      </c>
      <c r="E54" s="248" t="s">
        <v>949</v>
      </c>
      <c r="F54" s="249">
        <v>4100.0</v>
      </c>
      <c r="G54" s="253"/>
      <c r="J54" s="2" t="s">
        <v>812</v>
      </c>
      <c r="L54" s="2" t="s">
        <v>860</v>
      </c>
      <c r="M54" s="2" t="s">
        <v>11</v>
      </c>
    </row>
    <row r="55">
      <c r="B55" s="2" t="s">
        <v>993</v>
      </c>
      <c r="C55" s="248" t="s">
        <v>952</v>
      </c>
      <c r="E55" s="248" t="s">
        <v>953</v>
      </c>
      <c r="F55" s="249">
        <v>9900.0</v>
      </c>
      <c r="G55" s="253"/>
      <c r="J55" s="2" t="s">
        <v>812</v>
      </c>
      <c r="L55" s="2" t="s">
        <v>860</v>
      </c>
      <c r="M55" s="2" t="s">
        <v>11</v>
      </c>
    </row>
    <row r="56">
      <c r="C56" s="248" t="s">
        <v>954</v>
      </c>
      <c r="E56" s="248" t="s">
        <v>955</v>
      </c>
      <c r="F56" s="249">
        <v>1400.0</v>
      </c>
      <c r="G56" s="253"/>
      <c r="J56" s="2" t="s">
        <v>812</v>
      </c>
      <c r="L56" s="2" t="s">
        <v>860</v>
      </c>
      <c r="M56" s="2" t="s">
        <v>11</v>
      </c>
    </row>
    <row r="57">
      <c r="C57" s="248" t="s">
        <v>889</v>
      </c>
      <c r="E57" s="248" t="s">
        <v>890</v>
      </c>
      <c r="F57" s="249">
        <v>1760.0</v>
      </c>
      <c r="G57" s="253"/>
      <c r="J57" s="2" t="s">
        <v>812</v>
      </c>
      <c r="L57" s="2" t="s">
        <v>860</v>
      </c>
      <c r="M57" s="2" t="s">
        <v>11</v>
      </c>
    </row>
    <row r="58">
      <c r="F58" s="255"/>
    </row>
    <row r="59">
      <c r="A59" s="2" t="s">
        <v>336</v>
      </c>
      <c r="B59" s="2" t="s">
        <v>901</v>
      </c>
      <c r="C59" s="248" t="s">
        <v>902</v>
      </c>
      <c r="E59" s="248" t="s">
        <v>903</v>
      </c>
      <c r="F59" s="249">
        <v>9200.0</v>
      </c>
      <c r="G59" s="250">
        <v>14760.0</v>
      </c>
      <c r="J59" s="2" t="s">
        <v>812</v>
      </c>
      <c r="L59" s="2" t="s">
        <v>860</v>
      </c>
      <c r="M59" s="2" t="s">
        <v>11</v>
      </c>
    </row>
    <row r="60">
      <c r="B60" s="2" t="s">
        <v>901</v>
      </c>
      <c r="C60" s="248" t="s">
        <v>902</v>
      </c>
      <c r="E60" s="248" t="s">
        <v>903</v>
      </c>
      <c r="F60" s="249">
        <v>9200.0</v>
      </c>
      <c r="G60" s="253"/>
      <c r="J60" s="2" t="s">
        <v>812</v>
      </c>
      <c r="L60" s="2" t="s">
        <v>860</v>
      </c>
      <c r="M60" s="2" t="s">
        <v>11</v>
      </c>
    </row>
    <row r="61">
      <c r="B61" s="2" t="s">
        <v>901</v>
      </c>
      <c r="C61" s="248" t="s">
        <v>902</v>
      </c>
      <c r="E61" s="248" t="s">
        <v>903</v>
      </c>
      <c r="F61" s="249">
        <v>9200.0</v>
      </c>
      <c r="G61" s="253"/>
      <c r="J61" s="2" t="s">
        <v>812</v>
      </c>
      <c r="L61" s="2" t="s">
        <v>860</v>
      </c>
      <c r="M61" s="2" t="s">
        <v>11</v>
      </c>
    </row>
    <row r="62">
      <c r="B62" s="2" t="s">
        <v>901</v>
      </c>
      <c r="C62" s="248" t="s">
        <v>902</v>
      </c>
      <c r="E62" s="248" t="s">
        <v>903</v>
      </c>
      <c r="F62" s="249">
        <v>9200.0</v>
      </c>
      <c r="G62" s="253"/>
      <c r="J62" s="2" t="s">
        <v>812</v>
      </c>
      <c r="L62" s="2" t="s">
        <v>860</v>
      </c>
      <c r="M62" s="2" t="s">
        <v>11</v>
      </c>
    </row>
    <row r="63">
      <c r="B63" s="2" t="s">
        <v>901</v>
      </c>
      <c r="C63" s="248" t="s">
        <v>902</v>
      </c>
      <c r="E63" s="248" t="s">
        <v>903</v>
      </c>
      <c r="F63" s="249">
        <v>9200.0</v>
      </c>
      <c r="G63" s="253"/>
      <c r="J63" s="2" t="s">
        <v>812</v>
      </c>
      <c r="L63" s="2" t="s">
        <v>860</v>
      </c>
      <c r="M63" s="2" t="s">
        <v>11</v>
      </c>
    </row>
    <row r="64">
      <c r="B64" s="2" t="s">
        <v>901</v>
      </c>
      <c r="C64" s="248" t="s">
        <v>902</v>
      </c>
      <c r="E64" s="248" t="s">
        <v>903</v>
      </c>
      <c r="F64" s="249">
        <v>9200.0</v>
      </c>
      <c r="G64" s="253"/>
      <c r="J64" s="2" t="s">
        <v>812</v>
      </c>
      <c r="L64" s="2" t="s">
        <v>860</v>
      </c>
      <c r="M64" s="2" t="s">
        <v>11</v>
      </c>
    </row>
    <row r="65">
      <c r="B65" s="2" t="s">
        <v>901</v>
      </c>
      <c r="C65" s="248" t="s">
        <v>902</v>
      </c>
      <c r="E65" s="248" t="s">
        <v>903</v>
      </c>
      <c r="F65" s="249">
        <v>9200.0</v>
      </c>
      <c r="G65" s="253"/>
      <c r="J65" s="2" t="s">
        <v>812</v>
      </c>
      <c r="L65" s="2" t="s">
        <v>860</v>
      </c>
      <c r="M65" s="2" t="s">
        <v>11</v>
      </c>
    </row>
    <row r="66">
      <c r="B66" s="2" t="s">
        <v>901</v>
      </c>
      <c r="C66" s="248" t="s">
        <v>906</v>
      </c>
      <c r="E66" s="251" t="s">
        <v>994</v>
      </c>
      <c r="F66" s="249">
        <v>34000.0</v>
      </c>
      <c r="G66" s="253"/>
      <c r="J66" s="2" t="s">
        <v>812</v>
      </c>
      <c r="L66" s="2" t="s">
        <v>860</v>
      </c>
      <c r="M66" s="2" t="s">
        <v>11</v>
      </c>
    </row>
    <row r="67">
      <c r="F67" s="255"/>
    </row>
    <row r="68">
      <c r="A68" s="2" t="s">
        <v>995</v>
      </c>
      <c r="B68" s="2" t="s">
        <v>862</v>
      </c>
      <c r="C68" s="251" t="s">
        <v>892</v>
      </c>
      <c r="D68" s="252"/>
      <c r="E68" s="248" t="s">
        <v>893</v>
      </c>
      <c r="F68" s="249">
        <v>11600.0</v>
      </c>
      <c r="G68" s="249">
        <v>4884.0</v>
      </c>
      <c r="H68" s="253"/>
      <c r="J68" s="2" t="s">
        <v>812</v>
      </c>
      <c r="L68" s="2" t="s">
        <v>860</v>
      </c>
      <c r="M68" s="2" t="s">
        <v>11</v>
      </c>
    </row>
    <row r="69">
      <c r="B69" s="2" t="s">
        <v>862</v>
      </c>
      <c r="C69" s="251" t="s">
        <v>894</v>
      </c>
      <c r="E69" s="251" t="s">
        <v>895</v>
      </c>
      <c r="F69" s="250">
        <v>10480.0</v>
      </c>
      <c r="G69" s="255"/>
      <c r="J69" s="2" t="s">
        <v>812</v>
      </c>
      <c r="L69" s="2" t="s">
        <v>860</v>
      </c>
      <c r="M69" s="2" t="s">
        <v>11</v>
      </c>
    </row>
    <row r="70">
      <c r="B70" s="2" t="s">
        <v>862</v>
      </c>
      <c r="C70" s="251" t="s">
        <v>894</v>
      </c>
      <c r="E70" s="251" t="s">
        <v>895</v>
      </c>
      <c r="F70" s="250">
        <v>10480.0</v>
      </c>
      <c r="J70" s="266" t="s">
        <v>812</v>
      </c>
      <c r="K70" s="266"/>
      <c r="L70" s="266" t="s">
        <v>860</v>
      </c>
      <c r="M70" s="266" t="s">
        <v>11</v>
      </c>
      <c r="N70" s="266"/>
    </row>
    <row r="71">
      <c r="J71" s="267"/>
      <c r="K71" s="266"/>
      <c r="L71" s="266"/>
      <c r="M71" s="266"/>
      <c r="N71" s="266"/>
    </row>
    <row r="72">
      <c r="A72" s="256" t="s">
        <v>996</v>
      </c>
      <c r="B72" s="2" t="s">
        <v>868</v>
      </c>
      <c r="C72" s="248" t="s">
        <v>934</v>
      </c>
      <c r="E72" s="251" t="s">
        <v>935</v>
      </c>
      <c r="F72" s="250">
        <v>8850.0</v>
      </c>
      <c r="G72" s="249">
        <v>7653.0</v>
      </c>
      <c r="H72" s="253"/>
      <c r="J72" s="266" t="s">
        <v>812</v>
      </c>
      <c r="K72" s="266"/>
      <c r="L72" s="266" t="s">
        <v>860</v>
      </c>
      <c r="M72" s="266" t="s">
        <v>11</v>
      </c>
      <c r="N72" s="266"/>
    </row>
    <row r="73">
      <c r="B73" s="2" t="s">
        <v>868</v>
      </c>
      <c r="C73" s="248" t="s">
        <v>934</v>
      </c>
      <c r="E73" s="251" t="s">
        <v>935</v>
      </c>
      <c r="F73" s="250">
        <v>8850.0</v>
      </c>
      <c r="G73" s="255"/>
      <c r="J73" s="266" t="s">
        <v>812</v>
      </c>
      <c r="K73" s="266"/>
      <c r="L73" s="266" t="s">
        <v>860</v>
      </c>
      <c r="M73" s="266" t="s">
        <v>11</v>
      </c>
    </row>
    <row r="74">
      <c r="B74" s="2" t="s">
        <v>868</v>
      </c>
      <c r="C74" s="248" t="s">
        <v>934</v>
      </c>
      <c r="E74" s="251" t="s">
        <v>935</v>
      </c>
      <c r="F74" s="250">
        <v>8850.0</v>
      </c>
      <c r="J74" s="266" t="s">
        <v>812</v>
      </c>
      <c r="K74" s="266"/>
      <c r="L74" s="266" t="s">
        <v>860</v>
      </c>
      <c r="M74" s="266" t="s">
        <v>11</v>
      </c>
    </row>
    <row r="75">
      <c r="B75" s="2" t="s">
        <v>868</v>
      </c>
      <c r="C75" s="248" t="s">
        <v>934</v>
      </c>
      <c r="E75" s="251" t="s">
        <v>935</v>
      </c>
      <c r="F75" s="250">
        <v>8850.0</v>
      </c>
      <c r="J75" s="266" t="s">
        <v>812</v>
      </c>
      <c r="K75" s="266"/>
      <c r="L75" s="266" t="s">
        <v>860</v>
      </c>
      <c r="M75" s="266" t="s">
        <v>11</v>
      </c>
    </row>
    <row r="76">
      <c r="B76" s="2" t="s">
        <v>868</v>
      </c>
      <c r="C76" s="260" t="s">
        <v>997</v>
      </c>
      <c r="E76" s="248" t="s">
        <v>998</v>
      </c>
      <c r="F76" s="250">
        <v>15625.0</v>
      </c>
      <c r="J76" s="266" t="s">
        <v>812</v>
      </c>
      <c r="K76" s="266"/>
      <c r="L76" s="266" t="s">
        <v>860</v>
      </c>
      <c r="M76" s="266" t="s">
        <v>11</v>
      </c>
    </row>
    <row r="78">
      <c r="A78" s="2" t="s">
        <v>999</v>
      </c>
      <c r="B78" s="2" t="s">
        <v>1000</v>
      </c>
      <c r="C78" s="248" t="s">
        <v>1001</v>
      </c>
      <c r="E78" s="248" t="s">
        <v>1002</v>
      </c>
      <c r="F78" s="249">
        <v>38950.0</v>
      </c>
      <c r="G78" s="250">
        <v>7103.0</v>
      </c>
      <c r="J78" s="266" t="s">
        <v>812</v>
      </c>
      <c r="K78" s="266"/>
      <c r="L78" s="266" t="s">
        <v>860</v>
      </c>
      <c r="M78" s="266" t="s">
        <v>11</v>
      </c>
    </row>
    <row r="79">
      <c r="C79" s="248" t="s">
        <v>1003</v>
      </c>
      <c r="E79" s="248" t="s">
        <v>1004</v>
      </c>
      <c r="F79" s="249">
        <v>1952.0</v>
      </c>
      <c r="G79" s="253"/>
      <c r="J79" s="266" t="s">
        <v>812</v>
      </c>
      <c r="K79" s="266"/>
      <c r="L79" s="266" t="s">
        <v>860</v>
      </c>
      <c r="M79" s="266" t="s">
        <v>11</v>
      </c>
    </row>
    <row r="80">
      <c r="C80" s="248" t="s">
        <v>1003</v>
      </c>
      <c r="E80" s="248" t="s">
        <v>1004</v>
      </c>
      <c r="F80" s="249">
        <v>1952.0</v>
      </c>
      <c r="G80" s="253"/>
      <c r="J80" s="266" t="s">
        <v>812</v>
      </c>
      <c r="K80" s="266"/>
      <c r="L80" s="266" t="s">
        <v>860</v>
      </c>
      <c r="M80" s="266" t="s">
        <v>11</v>
      </c>
    </row>
    <row r="81">
      <c r="C81" s="248" t="s">
        <v>1003</v>
      </c>
      <c r="E81" s="248" t="s">
        <v>1004</v>
      </c>
      <c r="F81" s="249">
        <v>1952.0</v>
      </c>
      <c r="G81" s="253"/>
      <c r="J81" s="266" t="s">
        <v>812</v>
      </c>
      <c r="K81" s="266"/>
      <c r="L81" s="266" t="s">
        <v>860</v>
      </c>
      <c r="M81" s="266" t="s">
        <v>11</v>
      </c>
    </row>
    <row r="82">
      <c r="C82" s="248" t="s">
        <v>1003</v>
      </c>
      <c r="E82" s="248" t="s">
        <v>1004</v>
      </c>
      <c r="F82" s="249">
        <v>1952.0</v>
      </c>
      <c r="G82" s="253"/>
      <c r="J82" s="266" t="s">
        <v>812</v>
      </c>
      <c r="K82" s="266"/>
      <c r="L82" s="266" t="s">
        <v>860</v>
      </c>
      <c r="M82" s="266" t="s">
        <v>11</v>
      </c>
    </row>
    <row r="83">
      <c r="F83" s="255"/>
    </row>
    <row r="85">
      <c r="C85" s="268" t="s">
        <v>1005</v>
      </c>
      <c r="M85" s="2" t="s">
        <v>17</v>
      </c>
      <c r="N85" s="2" t="s">
        <v>1006</v>
      </c>
      <c r="S85" s="2">
        <v>180.0</v>
      </c>
    </row>
    <row r="86">
      <c r="C86" s="26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1007</v>
      </c>
      <c r="D1" s="217" t="s">
        <v>1008</v>
      </c>
      <c r="E1" s="218">
        <v>9.003105327E9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239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S2" s="232" t="s">
        <v>1009</v>
      </c>
      <c r="T2" s="2" t="s">
        <v>809</v>
      </c>
      <c r="U2" s="2" t="s">
        <v>138</v>
      </c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 t="s">
        <v>1006</v>
      </c>
      <c r="T3" s="2" t="s">
        <v>1010</v>
      </c>
      <c r="U3" s="2" t="s">
        <v>1011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C6" s="2" t="s">
        <v>1012</v>
      </c>
      <c r="E6" s="237">
        <v>8.526903777E9</v>
      </c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66" t="s">
        <v>335</v>
      </c>
      <c r="B16" s="266" t="s">
        <v>911</v>
      </c>
      <c r="C16" s="270" t="s">
        <v>987</v>
      </c>
      <c r="D16" s="266"/>
      <c r="E16" s="270" t="s">
        <v>1013</v>
      </c>
      <c r="F16" s="271">
        <v>4860.0</v>
      </c>
      <c r="G16" s="272">
        <v>4074.0</v>
      </c>
      <c r="H16" s="273"/>
      <c r="I16" s="266"/>
      <c r="J16" s="2" t="s">
        <v>829</v>
      </c>
      <c r="K16" s="274">
        <v>45941.0</v>
      </c>
      <c r="L16" s="275" t="s">
        <v>860</v>
      </c>
      <c r="M16" s="275" t="s">
        <v>17</v>
      </c>
      <c r="N16" s="275" t="s">
        <v>1014</v>
      </c>
      <c r="O16" s="266"/>
      <c r="P16" s="266"/>
      <c r="Q16" s="266"/>
      <c r="R16" s="266"/>
      <c r="S16" s="275">
        <v>177.0</v>
      </c>
      <c r="T16" s="266"/>
      <c r="U16" s="266"/>
      <c r="V16" s="266"/>
      <c r="W16" s="266"/>
      <c r="X16" s="266"/>
      <c r="Y16" s="266"/>
      <c r="Z16" s="266"/>
    </row>
    <row r="17">
      <c r="A17" s="266"/>
      <c r="B17" s="266" t="s">
        <v>911</v>
      </c>
      <c r="C17" s="270" t="s">
        <v>987</v>
      </c>
      <c r="D17" s="266"/>
      <c r="E17" s="270" t="s">
        <v>1013</v>
      </c>
      <c r="F17" s="271">
        <v>4860.0</v>
      </c>
      <c r="G17" s="267"/>
      <c r="H17" s="266"/>
      <c r="I17" s="266"/>
      <c r="J17" s="2" t="s">
        <v>829</v>
      </c>
      <c r="K17" s="274">
        <v>45941.0</v>
      </c>
      <c r="L17" s="275" t="s">
        <v>860</v>
      </c>
      <c r="M17" s="275" t="s">
        <v>17</v>
      </c>
      <c r="N17" s="275" t="s">
        <v>1014</v>
      </c>
      <c r="O17" s="266"/>
      <c r="P17" s="266"/>
      <c r="Q17" s="266"/>
      <c r="R17" s="266"/>
      <c r="S17" s="275">
        <v>177.0</v>
      </c>
      <c r="T17" s="266"/>
      <c r="U17" s="266"/>
      <c r="V17" s="266"/>
      <c r="W17" s="266"/>
      <c r="X17" s="266"/>
      <c r="Y17" s="266"/>
      <c r="Z17" s="266"/>
    </row>
    <row r="18">
      <c r="A18" s="266"/>
      <c r="B18" s="266" t="s">
        <v>911</v>
      </c>
      <c r="C18" s="270" t="s">
        <v>987</v>
      </c>
      <c r="D18" s="266"/>
      <c r="E18" s="270" t="s">
        <v>1013</v>
      </c>
      <c r="F18" s="271">
        <v>4860.0</v>
      </c>
      <c r="G18" s="266"/>
      <c r="H18" s="266"/>
      <c r="I18" s="266"/>
      <c r="J18" s="2" t="s">
        <v>829</v>
      </c>
      <c r="K18" s="274">
        <v>45941.0</v>
      </c>
      <c r="L18" s="275" t="s">
        <v>860</v>
      </c>
      <c r="M18" s="275" t="s">
        <v>17</v>
      </c>
      <c r="N18" s="275" t="s">
        <v>1014</v>
      </c>
      <c r="O18" s="266"/>
      <c r="P18" s="266"/>
      <c r="Q18" s="266"/>
      <c r="R18" s="266"/>
      <c r="S18" s="275">
        <v>177.0</v>
      </c>
      <c r="T18" s="266"/>
      <c r="U18" s="266"/>
      <c r="V18" s="266"/>
      <c r="W18" s="266"/>
      <c r="X18" s="266"/>
      <c r="Y18" s="266"/>
      <c r="Z18" s="266"/>
    </row>
    <row r="19">
      <c r="A19" s="266"/>
      <c r="B19" s="266" t="s">
        <v>911</v>
      </c>
      <c r="C19" s="270" t="s">
        <v>987</v>
      </c>
      <c r="D19" s="266"/>
      <c r="E19" s="270" t="s">
        <v>1013</v>
      </c>
      <c r="F19" s="271">
        <v>4860.0</v>
      </c>
      <c r="G19" s="266"/>
      <c r="H19" s="266"/>
      <c r="I19" s="266"/>
      <c r="J19" s="2" t="s">
        <v>829</v>
      </c>
      <c r="K19" s="274">
        <v>45941.0</v>
      </c>
      <c r="L19" s="275" t="s">
        <v>860</v>
      </c>
      <c r="M19" s="275" t="s">
        <v>17</v>
      </c>
      <c r="N19" s="275" t="s">
        <v>1014</v>
      </c>
      <c r="O19" s="266"/>
      <c r="P19" s="266"/>
      <c r="Q19" s="266"/>
      <c r="R19" s="266"/>
      <c r="S19" s="275">
        <v>177.0</v>
      </c>
      <c r="T19" s="266"/>
      <c r="U19" s="266"/>
      <c r="V19" s="266"/>
      <c r="W19" s="266"/>
      <c r="X19" s="266"/>
      <c r="Y19" s="266"/>
      <c r="Z19" s="266"/>
    </row>
    <row r="20">
      <c r="B20" s="2" t="s">
        <v>868</v>
      </c>
      <c r="C20" s="248" t="s">
        <v>869</v>
      </c>
      <c r="E20" s="261" t="s">
        <v>870</v>
      </c>
      <c r="F20" s="250">
        <v>7990.0</v>
      </c>
      <c r="J20" s="2" t="s">
        <v>829</v>
      </c>
      <c r="K20" s="274">
        <v>45941.0</v>
      </c>
      <c r="L20" s="275" t="s">
        <v>860</v>
      </c>
      <c r="M20" s="275" t="s">
        <v>17</v>
      </c>
      <c r="N20" s="275" t="s">
        <v>1014</v>
      </c>
      <c r="O20" s="266"/>
      <c r="P20" s="266"/>
      <c r="Q20" s="266"/>
      <c r="R20" s="266"/>
      <c r="S20" s="275">
        <v>177.0</v>
      </c>
    </row>
    <row r="21">
      <c r="B21" s="266" t="s">
        <v>911</v>
      </c>
      <c r="C21" s="248" t="s">
        <v>1015</v>
      </c>
      <c r="E21" s="248" t="s">
        <v>1016</v>
      </c>
      <c r="F21" s="263">
        <v>4250.0</v>
      </c>
      <c r="G21" s="264"/>
      <c r="J21" s="2" t="s">
        <v>829</v>
      </c>
      <c r="K21" s="274">
        <v>45941.0</v>
      </c>
      <c r="L21" s="275" t="s">
        <v>860</v>
      </c>
      <c r="M21" s="275" t="s">
        <v>17</v>
      </c>
      <c r="N21" s="275" t="s">
        <v>1014</v>
      </c>
      <c r="O21" s="266"/>
      <c r="P21" s="266"/>
      <c r="Q21" s="266"/>
      <c r="R21" s="266"/>
      <c r="S21" s="275">
        <v>177.0</v>
      </c>
    </row>
    <row r="22">
      <c r="B22" s="2" t="s">
        <v>865</v>
      </c>
      <c r="C22" s="248" t="s">
        <v>866</v>
      </c>
      <c r="E22" s="248" t="s">
        <v>867</v>
      </c>
      <c r="F22" s="249">
        <v>8160.0</v>
      </c>
      <c r="G22" s="253"/>
      <c r="J22" s="2" t="s">
        <v>829</v>
      </c>
      <c r="K22" s="274">
        <v>45941.0</v>
      </c>
      <c r="L22" s="275" t="s">
        <v>860</v>
      </c>
      <c r="M22" s="275" t="s">
        <v>17</v>
      </c>
      <c r="N22" s="275" t="s">
        <v>1014</v>
      </c>
      <c r="O22" s="266"/>
      <c r="P22" s="266"/>
      <c r="Q22" s="266"/>
      <c r="R22" s="266"/>
      <c r="S22" s="275">
        <v>177.0</v>
      </c>
    </row>
    <row r="23">
      <c r="C23" s="248" t="s">
        <v>871</v>
      </c>
      <c r="F23" s="249">
        <v>900.0</v>
      </c>
      <c r="J23" s="2" t="s">
        <v>829</v>
      </c>
      <c r="K23" s="274">
        <v>45941.0</v>
      </c>
      <c r="L23" s="275" t="s">
        <v>860</v>
      </c>
      <c r="M23" s="275" t="s">
        <v>17</v>
      </c>
      <c r="N23" s="275" t="s">
        <v>1014</v>
      </c>
      <c r="O23" s="266"/>
      <c r="P23" s="266"/>
      <c r="Q23" s="266"/>
      <c r="R23" s="266"/>
      <c r="S23" s="275">
        <v>177.0</v>
      </c>
    </row>
    <row r="24">
      <c r="B24" s="2" t="s">
        <v>911</v>
      </c>
      <c r="C24" s="276" t="s">
        <v>1017</v>
      </c>
      <c r="E24" s="276" t="s">
        <v>1018</v>
      </c>
      <c r="J24" s="2" t="s">
        <v>829</v>
      </c>
      <c r="K24" s="274">
        <v>45941.0</v>
      </c>
      <c r="L24" s="275" t="s">
        <v>1019</v>
      </c>
      <c r="M24" s="275" t="s">
        <v>17</v>
      </c>
      <c r="N24" s="2" t="s">
        <v>1014</v>
      </c>
      <c r="S24" s="2">
        <v>177.0</v>
      </c>
    </row>
    <row r="25">
      <c r="C25" s="276" t="s">
        <v>1020</v>
      </c>
      <c r="E25" s="276" t="s">
        <v>1021</v>
      </c>
      <c r="J25" s="2" t="s">
        <v>829</v>
      </c>
      <c r="K25" s="274">
        <v>45941.0</v>
      </c>
      <c r="L25" s="275" t="s">
        <v>1019</v>
      </c>
      <c r="M25" s="275" t="s">
        <v>17</v>
      </c>
      <c r="N25" s="2" t="s">
        <v>1014</v>
      </c>
      <c r="S25" s="2">
        <v>177.0</v>
      </c>
    </row>
    <row r="26">
      <c r="C26" s="276" t="s">
        <v>1020</v>
      </c>
      <c r="E26" s="276" t="s">
        <v>1021</v>
      </c>
      <c r="J26" s="2" t="s">
        <v>829</v>
      </c>
      <c r="K26" s="274">
        <v>45941.0</v>
      </c>
      <c r="L26" s="275" t="s">
        <v>1019</v>
      </c>
      <c r="M26" s="275" t="s">
        <v>17</v>
      </c>
      <c r="N26" s="2" t="s">
        <v>1014</v>
      </c>
      <c r="S26" s="2">
        <v>177.0</v>
      </c>
    </row>
    <row r="27">
      <c r="C27" s="276" t="s">
        <v>1020</v>
      </c>
      <c r="E27" s="276" t="s">
        <v>1021</v>
      </c>
      <c r="J27" s="2" t="s">
        <v>829</v>
      </c>
      <c r="K27" s="274">
        <v>45941.0</v>
      </c>
      <c r="L27" s="275" t="s">
        <v>1019</v>
      </c>
      <c r="M27" s="275" t="s">
        <v>17</v>
      </c>
      <c r="N27" s="2" t="s">
        <v>1014</v>
      </c>
      <c r="S27" s="2">
        <v>177.0</v>
      </c>
    </row>
    <row r="28">
      <c r="C28" s="276" t="s">
        <v>1020</v>
      </c>
      <c r="E28" s="276" t="s">
        <v>1021</v>
      </c>
      <c r="J28" s="2" t="s">
        <v>829</v>
      </c>
      <c r="K28" s="274">
        <v>45941.0</v>
      </c>
      <c r="L28" s="275" t="s">
        <v>1019</v>
      </c>
      <c r="M28" s="275" t="s">
        <v>17</v>
      </c>
      <c r="N28" s="2" t="s">
        <v>1014</v>
      </c>
      <c r="S28" s="2">
        <v>177.0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5"/>
    <col customWidth="1" min="5" max="5" width="20.38"/>
  </cols>
  <sheetData>
    <row r="1">
      <c r="A1" s="214"/>
      <c r="B1" s="215" t="s">
        <v>5</v>
      </c>
      <c r="C1" s="216" t="s">
        <v>1022</v>
      </c>
      <c r="D1" s="2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120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S2" s="232" t="s">
        <v>1023</v>
      </c>
      <c r="T2" s="2" t="s">
        <v>809</v>
      </c>
      <c r="U2" s="2" t="s">
        <v>138</v>
      </c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 t="s">
        <v>1024</v>
      </c>
      <c r="T3" s="2" t="s">
        <v>1010</v>
      </c>
      <c r="U3" s="2" t="s">
        <v>1011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1025</v>
      </c>
      <c r="E5" s="2">
        <v>7.904076275E9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911</v>
      </c>
      <c r="C16" s="248" t="s">
        <v>1026</v>
      </c>
      <c r="D16" s="277">
        <v>2.40101320003932E14</v>
      </c>
      <c r="E16" s="251" t="s">
        <v>1027</v>
      </c>
      <c r="F16" s="250">
        <v>2600.0</v>
      </c>
      <c r="G16" s="250">
        <v>3500.0</v>
      </c>
      <c r="H16" s="253"/>
      <c r="J16" s="2" t="s">
        <v>829</v>
      </c>
      <c r="K16" s="2" t="s">
        <v>1009</v>
      </c>
      <c r="L16" s="2" t="s">
        <v>860</v>
      </c>
      <c r="M16" s="2" t="s">
        <v>17</v>
      </c>
      <c r="S16" s="2">
        <v>178.0</v>
      </c>
    </row>
    <row r="17">
      <c r="B17" s="2" t="s">
        <v>1028</v>
      </c>
      <c r="C17" s="248" t="s">
        <v>1029</v>
      </c>
      <c r="E17" s="248" t="s">
        <v>1030</v>
      </c>
      <c r="F17" s="250">
        <v>2190.0</v>
      </c>
      <c r="G17" s="255"/>
      <c r="J17" s="2" t="s">
        <v>829</v>
      </c>
      <c r="K17" s="2" t="s">
        <v>1009</v>
      </c>
      <c r="L17" s="2" t="s">
        <v>860</v>
      </c>
      <c r="M17" s="2" t="s">
        <v>17</v>
      </c>
      <c r="S17" s="2">
        <v>178.0</v>
      </c>
    </row>
    <row r="18">
      <c r="A18" s="2"/>
      <c r="B18" s="2"/>
      <c r="C18" s="248"/>
      <c r="E18" s="248"/>
      <c r="F18" s="263"/>
      <c r="G18" s="264"/>
      <c r="J18" s="2"/>
      <c r="L18" s="2"/>
      <c r="M18" s="2"/>
    </row>
    <row r="19">
      <c r="A19" s="2" t="s">
        <v>995</v>
      </c>
      <c r="B19" s="2" t="s">
        <v>862</v>
      </c>
      <c r="C19" s="276" t="s">
        <v>1031</v>
      </c>
      <c r="D19" s="277" t="s">
        <v>1032</v>
      </c>
      <c r="E19" s="251" t="s">
        <v>895</v>
      </c>
      <c r="F19" s="249">
        <v>14500.0</v>
      </c>
      <c r="G19" s="253"/>
      <c r="J19" s="2" t="s">
        <v>829</v>
      </c>
      <c r="K19" s="2" t="s">
        <v>1009</v>
      </c>
      <c r="L19" s="2" t="s">
        <v>860</v>
      </c>
      <c r="M19" s="2" t="s">
        <v>17</v>
      </c>
      <c r="S19" s="2">
        <v>178.0</v>
      </c>
    </row>
    <row r="20">
      <c r="C20" s="276" t="s">
        <v>892</v>
      </c>
      <c r="D20" s="277" t="s">
        <v>1033</v>
      </c>
      <c r="E20" s="276" t="s">
        <v>1034</v>
      </c>
      <c r="F20" s="249"/>
      <c r="G20" s="253"/>
      <c r="J20" s="2" t="s">
        <v>829</v>
      </c>
      <c r="K20" s="2" t="s">
        <v>1009</v>
      </c>
      <c r="L20" s="2" t="s">
        <v>860</v>
      </c>
      <c r="M20" s="2" t="s">
        <v>17</v>
      </c>
      <c r="S20" s="2">
        <v>178.0</v>
      </c>
    </row>
    <row r="21">
      <c r="C21" s="251" t="s">
        <v>871</v>
      </c>
      <c r="E21" s="248"/>
      <c r="F21" s="249">
        <v>1000.0</v>
      </c>
      <c r="G21" s="253"/>
    </row>
    <row r="22">
      <c r="F22" s="255"/>
    </row>
    <row r="23">
      <c r="A23" s="2" t="s">
        <v>933</v>
      </c>
      <c r="B23" s="2" t="s">
        <v>868</v>
      </c>
      <c r="C23" s="278" t="s">
        <v>934</v>
      </c>
      <c r="D23" s="277" t="s">
        <v>1035</v>
      </c>
      <c r="E23" s="251" t="s">
        <v>935</v>
      </c>
      <c r="F23" s="250">
        <v>8250.0</v>
      </c>
      <c r="G23" s="249">
        <v>1500.0</v>
      </c>
      <c r="H23" s="253"/>
      <c r="L23" s="2" t="s">
        <v>1019</v>
      </c>
      <c r="M23" s="2" t="s">
        <v>17</v>
      </c>
      <c r="N23" s="2" t="s">
        <v>1036</v>
      </c>
      <c r="S23" s="2">
        <v>182.0</v>
      </c>
    </row>
    <row r="24">
      <c r="C24" s="276" t="s">
        <v>1037</v>
      </c>
      <c r="E24" s="279"/>
      <c r="F24" s="265">
        <v>294.0</v>
      </c>
      <c r="G24" s="255"/>
      <c r="L24" s="2" t="s">
        <v>1019</v>
      </c>
      <c r="M24" s="2" t="s">
        <v>17</v>
      </c>
      <c r="N24" s="2" t="s">
        <v>1036</v>
      </c>
      <c r="S24" s="2">
        <v>182.0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  <col customWidth="1" min="5" max="5" width="17.0"/>
  </cols>
  <sheetData>
    <row r="1">
      <c r="A1" s="214"/>
      <c r="B1" s="215" t="s">
        <v>5</v>
      </c>
      <c r="C1" s="216" t="s">
        <v>198</v>
      </c>
      <c r="D1" s="217" t="s">
        <v>1038</v>
      </c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177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1039</v>
      </c>
      <c r="S2" s="232" t="s">
        <v>1040</v>
      </c>
      <c r="T2" s="2" t="s">
        <v>809</v>
      </c>
      <c r="U2" s="2" t="s">
        <v>55</v>
      </c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1041</v>
      </c>
      <c r="S3" s="238" t="s">
        <v>1042</v>
      </c>
      <c r="T3" s="2" t="s">
        <v>814</v>
      </c>
      <c r="U3" s="2" t="s">
        <v>55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1043</v>
      </c>
      <c r="S4" s="238" t="s">
        <v>1044</v>
      </c>
      <c r="T4" s="2" t="s">
        <v>814</v>
      </c>
      <c r="U4" s="2" t="s">
        <v>55</v>
      </c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1045</v>
      </c>
      <c r="S5" s="238" t="s">
        <v>1046</v>
      </c>
      <c r="T5" s="2" t="s">
        <v>273</v>
      </c>
      <c r="U5" s="2" t="s">
        <v>55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1047</v>
      </c>
      <c r="C16" s="248" t="s">
        <v>1048</v>
      </c>
      <c r="E16" s="248" t="s">
        <v>1049</v>
      </c>
      <c r="F16" s="249">
        <v>4840.0</v>
      </c>
      <c r="G16" s="250">
        <v>12037.0</v>
      </c>
      <c r="L16" s="2" t="s">
        <v>860</v>
      </c>
    </row>
    <row r="17">
      <c r="B17" s="2" t="s">
        <v>1047</v>
      </c>
      <c r="C17" s="248" t="s">
        <v>1048</v>
      </c>
      <c r="E17" s="248" t="s">
        <v>1049</v>
      </c>
      <c r="F17" s="249">
        <v>4840.0</v>
      </c>
      <c r="L17" s="2" t="s">
        <v>860</v>
      </c>
    </row>
    <row r="18">
      <c r="B18" s="2" t="s">
        <v>1047</v>
      </c>
      <c r="C18" s="248" t="s">
        <v>1048</v>
      </c>
      <c r="E18" s="248" t="s">
        <v>1049</v>
      </c>
      <c r="F18" s="249">
        <v>4840.0</v>
      </c>
      <c r="L18" s="2" t="s">
        <v>860</v>
      </c>
    </row>
    <row r="19">
      <c r="B19" s="2" t="s">
        <v>1047</v>
      </c>
      <c r="C19" s="248" t="s">
        <v>1048</v>
      </c>
      <c r="E19" s="248" t="s">
        <v>1049</v>
      </c>
      <c r="F19" s="249">
        <v>4840.0</v>
      </c>
      <c r="L19" s="2" t="s">
        <v>860</v>
      </c>
    </row>
    <row r="20">
      <c r="B20" s="2" t="s">
        <v>1047</v>
      </c>
      <c r="C20" s="248" t="s">
        <v>1048</v>
      </c>
      <c r="E20" s="248" t="s">
        <v>1049</v>
      </c>
      <c r="F20" s="249">
        <v>4840.0</v>
      </c>
      <c r="L20" s="2" t="s">
        <v>860</v>
      </c>
    </row>
    <row r="21">
      <c r="B21" s="2" t="s">
        <v>1047</v>
      </c>
      <c r="C21" s="248" t="s">
        <v>1048</v>
      </c>
      <c r="E21" s="248" t="s">
        <v>1049</v>
      </c>
      <c r="F21" s="249">
        <v>4840.0</v>
      </c>
      <c r="L21" s="2" t="s">
        <v>860</v>
      </c>
    </row>
    <row r="22">
      <c r="B22" s="2" t="s">
        <v>1047</v>
      </c>
      <c r="C22" s="248" t="s">
        <v>1048</v>
      </c>
      <c r="E22" s="248" t="s">
        <v>1049</v>
      </c>
      <c r="F22" s="249">
        <v>4840.0</v>
      </c>
      <c r="L22" s="2" t="s">
        <v>860</v>
      </c>
    </row>
    <row r="23">
      <c r="B23" s="2" t="s">
        <v>1047</v>
      </c>
      <c r="C23" s="248" t="s">
        <v>1048</v>
      </c>
      <c r="E23" s="248" t="s">
        <v>1049</v>
      </c>
      <c r="F23" s="249">
        <v>4840.0</v>
      </c>
      <c r="L23" s="2" t="s">
        <v>860</v>
      </c>
    </row>
    <row r="24">
      <c r="B24" s="2" t="s">
        <v>1047</v>
      </c>
      <c r="C24" s="248" t="s">
        <v>1048</v>
      </c>
      <c r="E24" s="248" t="s">
        <v>1049</v>
      </c>
      <c r="F24" s="249">
        <v>4840.0</v>
      </c>
      <c r="L24" s="2" t="s">
        <v>860</v>
      </c>
    </row>
    <row r="25">
      <c r="B25" s="2" t="s">
        <v>1047</v>
      </c>
      <c r="C25" s="248" t="s">
        <v>1048</v>
      </c>
      <c r="E25" s="248" t="s">
        <v>1049</v>
      </c>
      <c r="F25" s="249">
        <v>4840.0</v>
      </c>
      <c r="L25" s="2" t="s">
        <v>860</v>
      </c>
    </row>
    <row r="26">
      <c r="B26" s="2" t="s">
        <v>1047</v>
      </c>
      <c r="C26" s="248" t="s">
        <v>1048</v>
      </c>
      <c r="E26" s="248" t="s">
        <v>1049</v>
      </c>
      <c r="F26" s="249">
        <v>4840.0</v>
      </c>
      <c r="L26" s="2" t="s">
        <v>860</v>
      </c>
    </row>
    <row r="27">
      <c r="B27" s="2" t="s">
        <v>1047</v>
      </c>
      <c r="C27" s="248" t="s">
        <v>1048</v>
      </c>
      <c r="E27" s="248" t="s">
        <v>1049</v>
      </c>
      <c r="F27" s="249">
        <v>4840.0</v>
      </c>
      <c r="L27" s="2" t="s">
        <v>860</v>
      </c>
    </row>
    <row r="28">
      <c r="B28" s="2" t="s">
        <v>959</v>
      </c>
      <c r="C28" s="248" t="s">
        <v>1050</v>
      </c>
      <c r="E28" s="248" t="s">
        <v>1051</v>
      </c>
      <c r="F28" s="249">
        <v>14500.0</v>
      </c>
      <c r="G28" s="253"/>
      <c r="L28" s="2" t="s">
        <v>860</v>
      </c>
    </row>
    <row r="29">
      <c r="B29" s="2" t="s">
        <v>868</v>
      </c>
      <c r="C29" s="248" t="s">
        <v>918</v>
      </c>
      <c r="E29" s="251" t="s">
        <v>919</v>
      </c>
      <c r="F29" s="249">
        <v>16750.0</v>
      </c>
      <c r="G29" s="253"/>
      <c r="L29" s="2" t="s">
        <v>860</v>
      </c>
    </row>
    <row r="30">
      <c r="B30" s="2" t="s">
        <v>865</v>
      </c>
      <c r="C30" s="248" t="s">
        <v>866</v>
      </c>
      <c r="E30" s="248" t="s">
        <v>867</v>
      </c>
      <c r="F30" s="250">
        <v>8160.0</v>
      </c>
      <c r="L30" s="2" t="s">
        <v>860</v>
      </c>
    </row>
    <row r="31">
      <c r="B31" s="2" t="s">
        <v>1052</v>
      </c>
      <c r="C31" s="251" t="s">
        <v>1053</v>
      </c>
      <c r="E31" s="248" t="s">
        <v>1054</v>
      </c>
      <c r="F31" s="254">
        <v>25.0</v>
      </c>
      <c r="G31" s="253"/>
      <c r="L31" s="2" t="s">
        <v>860</v>
      </c>
    </row>
    <row r="32">
      <c r="C32" s="248" t="s">
        <v>871</v>
      </c>
      <c r="F32" s="249">
        <v>2050.0</v>
      </c>
      <c r="G32" s="253"/>
      <c r="L32" s="2" t="s">
        <v>860</v>
      </c>
    </row>
    <row r="33">
      <c r="F33" s="255"/>
      <c r="L33" s="2" t="s">
        <v>860</v>
      </c>
    </row>
    <row r="34">
      <c r="A34" s="256" t="s">
        <v>939</v>
      </c>
      <c r="B34" s="2" t="s">
        <v>883</v>
      </c>
      <c r="C34" s="248" t="s">
        <v>940</v>
      </c>
      <c r="E34" s="251" t="s">
        <v>941</v>
      </c>
      <c r="F34" s="250">
        <v>24450.0</v>
      </c>
      <c r="G34" s="249">
        <v>22989.0</v>
      </c>
      <c r="H34" s="253"/>
    </row>
    <row r="35">
      <c r="B35" s="2" t="s">
        <v>883</v>
      </c>
      <c r="C35" s="248" t="s">
        <v>942</v>
      </c>
      <c r="E35" s="248" t="s">
        <v>943</v>
      </c>
      <c r="F35" s="249">
        <v>6300.0</v>
      </c>
      <c r="G35" s="255"/>
      <c r="L35" s="2" t="s">
        <v>860</v>
      </c>
    </row>
    <row r="36">
      <c r="B36" s="2" t="s">
        <v>883</v>
      </c>
      <c r="C36" s="248" t="s">
        <v>944</v>
      </c>
      <c r="E36" s="248" t="s">
        <v>945</v>
      </c>
      <c r="F36" s="249">
        <v>2808.0</v>
      </c>
      <c r="G36" s="253"/>
      <c r="L36" s="2" t="s">
        <v>860</v>
      </c>
    </row>
    <row r="37">
      <c r="B37" s="2" t="s">
        <v>960</v>
      </c>
      <c r="C37" s="248" t="s">
        <v>946</v>
      </c>
      <c r="E37" s="248" t="s">
        <v>947</v>
      </c>
      <c r="F37" s="265">
        <v>450.0</v>
      </c>
      <c r="L37" s="2" t="s">
        <v>860</v>
      </c>
    </row>
    <row r="38">
      <c r="B38" s="2" t="s">
        <v>960</v>
      </c>
      <c r="C38" s="248" t="s">
        <v>946</v>
      </c>
      <c r="E38" s="248" t="s">
        <v>947</v>
      </c>
      <c r="F38" s="265">
        <v>450.0</v>
      </c>
      <c r="L38" s="2" t="s">
        <v>860</v>
      </c>
    </row>
    <row r="39">
      <c r="B39" s="2" t="s">
        <v>960</v>
      </c>
      <c r="C39" s="248" t="s">
        <v>946</v>
      </c>
      <c r="E39" s="248" t="s">
        <v>947</v>
      </c>
      <c r="F39" s="265">
        <v>450.0</v>
      </c>
      <c r="L39" s="2" t="s">
        <v>860</v>
      </c>
    </row>
    <row r="40">
      <c r="B40" s="2" t="s">
        <v>960</v>
      </c>
      <c r="C40" s="248" t="s">
        <v>946</v>
      </c>
      <c r="E40" s="248" t="s">
        <v>947</v>
      </c>
      <c r="F40" s="265">
        <v>450.0</v>
      </c>
      <c r="L40" s="2" t="s">
        <v>860</v>
      </c>
    </row>
    <row r="41">
      <c r="B41" s="2" t="s">
        <v>960</v>
      </c>
      <c r="C41" s="248" t="s">
        <v>946</v>
      </c>
      <c r="E41" s="248" t="s">
        <v>947</v>
      </c>
      <c r="F41" s="265">
        <v>450.0</v>
      </c>
      <c r="L41" s="2" t="s">
        <v>860</v>
      </c>
    </row>
    <row r="42">
      <c r="B42" s="2" t="s">
        <v>960</v>
      </c>
      <c r="C42" s="248" t="s">
        <v>946</v>
      </c>
      <c r="E42" s="248" t="s">
        <v>947</v>
      </c>
      <c r="F42" s="265">
        <v>450.0</v>
      </c>
      <c r="L42" s="2" t="s">
        <v>860</v>
      </c>
    </row>
    <row r="43">
      <c r="B43" s="2" t="s">
        <v>960</v>
      </c>
      <c r="C43" s="248" t="s">
        <v>946</v>
      </c>
      <c r="E43" s="248" t="s">
        <v>947</v>
      </c>
      <c r="F43" s="265">
        <v>450.0</v>
      </c>
      <c r="L43" s="2" t="s">
        <v>860</v>
      </c>
    </row>
    <row r="44">
      <c r="B44" s="2" t="s">
        <v>960</v>
      </c>
      <c r="C44" s="248" t="s">
        <v>946</v>
      </c>
      <c r="E44" s="248" t="s">
        <v>947</v>
      </c>
      <c r="F44" s="265">
        <v>450.0</v>
      </c>
      <c r="L44" s="2" t="s">
        <v>860</v>
      </c>
    </row>
    <row r="45">
      <c r="B45" s="2" t="s">
        <v>960</v>
      </c>
      <c r="C45" s="248" t="s">
        <v>946</v>
      </c>
      <c r="E45" s="248" t="s">
        <v>947</v>
      </c>
      <c r="F45" s="265">
        <v>450.0</v>
      </c>
      <c r="L45" s="2" t="s">
        <v>860</v>
      </c>
    </row>
    <row r="46">
      <c r="B46" s="2" t="s">
        <v>960</v>
      </c>
      <c r="C46" s="248" t="s">
        <v>946</v>
      </c>
      <c r="E46" s="248" t="s">
        <v>947</v>
      </c>
      <c r="F46" s="265">
        <v>450.0</v>
      </c>
      <c r="L46" s="2" t="s">
        <v>860</v>
      </c>
    </row>
    <row r="47">
      <c r="B47" s="2" t="s">
        <v>960</v>
      </c>
      <c r="C47" s="248" t="s">
        <v>946</v>
      </c>
      <c r="E47" s="248" t="s">
        <v>947</v>
      </c>
      <c r="F47" s="265">
        <v>450.0</v>
      </c>
      <c r="L47" s="2" t="s">
        <v>860</v>
      </c>
    </row>
    <row r="48">
      <c r="B48" s="2" t="s">
        <v>883</v>
      </c>
      <c r="C48" s="248" t="s">
        <v>1055</v>
      </c>
      <c r="E48" s="248" t="s">
        <v>1056</v>
      </c>
      <c r="F48" s="249">
        <v>3440.0</v>
      </c>
      <c r="G48" s="253"/>
      <c r="L48" s="2" t="s">
        <v>860</v>
      </c>
    </row>
    <row r="49">
      <c r="B49" s="2" t="s">
        <v>883</v>
      </c>
      <c r="C49" s="248" t="s">
        <v>1055</v>
      </c>
      <c r="E49" s="248" t="s">
        <v>1056</v>
      </c>
      <c r="F49" s="249">
        <v>3440.0</v>
      </c>
      <c r="L49" s="2" t="s">
        <v>860</v>
      </c>
    </row>
    <row r="50">
      <c r="B50" s="2" t="s">
        <v>883</v>
      </c>
      <c r="C50" s="248" t="s">
        <v>1055</v>
      </c>
      <c r="E50" s="248" t="s">
        <v>1056</v>
      </c>
      <c r="F50" s="249">
        <v>3440.0</v>
      </c>
      <c r="L50" s="2" t="s">
        <v>860</v>
      </c>
    </row>
    <row r="51">
      <c r="B51" s="2" t="s">
        <v>883</v>
      </c>
      <c r="C51" s="248" t="s">
        <v>1055</v>
      </c>
      <c r="E51" s="248" t="s">
        <v>1056</v>
      </c>
      <c r="F51" s="249">
        <v>3440.0</v>
      </c>
      <c r="L51" s="2" t="s">
        <v>860</v>
      </c>
    </row>
    <row r="52">
      <c r="B52" s="2" t="s">
        <v>883</v>
      </c>
      <c r="C52" s="248" t="s">
        <v>1055</v>
      </c>
      <c r="E52" s="248" t="s">
        <v>1056</v>
      </c>
      <c r="F52" s="249">
        <v>3440.0</v>
      </c>
      <c r="L52" s="2" t="s">
        <v>860</v>
      </c>
    </row>
    <row r="53">
      <c r="B53" s="2" t="s">
        <v>883</v>
      </c>
      <c r="C53" s="248" t="s">
        <v>1055</v>
      </c>
      <c r="E53" s="248" t="s">
        <v>1056</v>
      </c>
      <c r="F53" s="249">
        <v>3440.0</v>
      </c>
      <c r="L53" s="2" t="s">
        <v>860</v>
      </c>
    </row>
    <row r="54">
      <c r="B54" s="2" t="s">
        <v>883</v>
      </c>
      <c r="C54" s="248" t="s">
        <v>1055</v>
      </c>
      <c r="E54" s="248" t="s">
        <v>1056</v>
      </c>
      <c r="F54" s="249">
        <v>3440.0</v>
      </c>
      <c r="L54" s="2" t="s">
        <v>860</v>
      </c>
    </row>
    <row r="55">
      <c r="B55" s="2" t="s">
        <v>883</v>
      </c>
      <c r="C55" s="248" t="s">
        <v>1055</v>
      </c>
      <c r="E55" s="248" t="s">
        <v>1056</v>
      </c>
      <c r="F55" s="249">
        <v>3440.0</v>
      </c>
      <c r="L55" s="2" t="s">
        <v>860</v>
      </c>
    </row>
    <row r="56">
      <c r="B56" s="2" t="s">
        <v>883</v>
      </c>
      <c r="C56" s="248" t="s">
        <v>1055</v>
      </c>
      <c r="E56" s="248" t="s">
        <v>1056</v>
      </c>
      <c r="F56" s="249">
        <v>3440.0</v>
      </c>
      <c r="L56" s="2" t="s">
        <v>860</v>
      </c>
    </row>
    <row r="57">
      <c r="B57" s="2" t="s">
        <v>883</v>
      </c>
      <c r="C57" s="248" t="s">
        <v>1055</v>
      </c>
      <c r="E57" s="248" t="s">
        <v>1056</v>
      </c>
      <c r="F57" s="249">
        <v>3440.0</v>
      </c>
      <c r="L57" s="2" t="s">
        <v>860</v>
      </c>
    </row>
    <row r="58">
      <c r="B58" s="2" t="s">
        <v>883</v>
      </c>
      <c r="C58" s="248" t="s">
        <v>1055</v>
      </c>
      <c r="E58" s="248" t="s">
        <v>1056</v>
      </c>
      <c r="F58" s="249">
        <v>3440.0</v>
      </c>
      <c r="L58" s="2" t="s">
        <v>860</v>
      </c>
    </row>
    <row r="59">
      <c r="B59" s="2" t="s">
        <v>883</v>
      </c>
      <c r="C59" s="248" t="s">
        <v>1055</v>
      </c>
      <c r="E59" s="248" t="s">
        <v>1056</v>
      </c>
      <c r="F59" s="249">
        <v>3440.0</v>
      </c>
      <c r="L59" s="2" t="s">
        <v>860</v>
      </c>
    </row>
    <row r="60">
      <c r="B60" s="2" t="s">
        <v>883</v>
      </c>
      <c r="C60" s="248" t="s">
        <v>1055</v>
      </c>
      <c r="E60" s="248" t="s">
        <v>1056</v>
      </c>
      <c r="F60" s="249">
        <v>3440.0</v>
      </c>
      <c r="L60" s="2" t="s">
        <v>860</v>
      </c>
    </row>
    <row r="61">
      <c r="B61" s="2" t="s">
        <v>883</v>
      </c>
      <c r="C61" s="248" t="s">
        <v>1055</v>
      </c>
      <c r="E61" s="248" t="s">
        <v>1056</v>
      </c>
      <c r="F61" s="249">
        <v>3440.0</v>
      </c>
      <c r="L61" s="2" t="s">
        <v>860</v>
      </c>
    </row>
    <row r="62">
      <c r="B62" s="2" t="s">
        <v>883</v>
      </c>
      <c r="C62" s="248" t="s">
        <v>1055</v>
      </c>
      <c r="E62" s="248" t="s">
        <v>1056</v>
      </c>
      <c r="F62" s="249">
        <v>3440.0</v>
      </c>
      <c r="L62" s="2" t="s">
        <v>860</v>
      </c>
    </row>
    <row r="63">
      <c r="B63" s="2" t="s">
        <v>883</v>
      </c>
      <c r="C63" s="248" t="s">
        <v>1055</v>
      </c>
      <c r="E63" s="248" t="s">
        <v>1056</v>
      </c>
      <c r="F63" s="249">
        <v>3440.0</v>
      </c>
      <c r="L63" s="2" t="s">
        <v>860</v>
      </c>
    </row>
    <row r="64">
      <c r="B64" s="2" t="s">
        <v>883</v>
      </c>
      <c r="C64" s="248" t="s">
        <v>1055</v>
      </c>
      <c r="E64" s="248" t="s">
        <v>1056</v>
      </c>
      <c r="F64" s="249">
        <v>3440.0</v>
      </c>
      <c r="L64" s="2" t="s">
        <v>860</v>
      </c>
    </row>
    <row r="65">
      <c r="B65" s="2" t="s">
        <v>883</v>
      </c>
      <c r="C65" s="248" t="s">
        <v>1055</v>
      </c>
      <c r="E65" s="248" t="s">
        <v>1056</v>
      </c>
      <c r="F65" s="249">
        <v>3440.0</v>
      </c>
      <c r="L65" s="2" t="s">
        <v>860</v>
      </c>
    </row>
    <row r="66">
      <c r="B66" s="2" t="s">
        <v>883</v>
      </c>
      <c r="C66" s="248" t="s">
        <v>1055</v>
      </c>
      <c r="E66" s="248" t="s">
        <v>1056</v>
      </c>
      <c r="F66" s="249">
        <v>3440.0</v>
      </c>
      <c r="L66" s="2" t="s">
        <v>860</v>
      </c>
    </row>
    <row r="67">
      <c r="B67" s="2" t="s">
        <v>883</v>
      </c>
      <c r="C67" s="248" t="s">
        <v>1055</v>
      </c>
      <c r="E67" s="248" t="s">
        <v>1056</v>
      </c>
      <c r="F67" s="249">
        <v>3440.0</v>
      </c>
      <c r="L67" s="2" t="s">
        <v>860</v>
      </c>
    </row>
    <row r="68">
      <c r="B68" s="2" t="s">
        <v>883</v>
      </c>
      <c r="C68" s="248" t="s">
        <v>1055</v>
      </c>
      <c r="E68" s="248" t="s">
        <v>1056</v>
      </c>
      <c r="F68" s="249">
        <v>3440.0</v>
      </c>
      <c r="L68" s="2" t="s">
        <v>860</v>
      </c>
    </row>
    <row r="69">
      <c r="B69" s="2" t="s">
        <v>883</v>
      </c>
      <c r="C69" s="248" t="s">
        <v>1055</v>
      </c>
      <c r="E69" s="248" t="s">
        <v>1056</v>
      </c>
      <c r="F69" s="249">
        <v>3440.0</v>
      </c>
      <c r="L69" s="2" t="s">
        <v>860</v>
      </c>
    </row>
    <row r="70">
      <c r="B70" s="2" t="s">
        <v>883</v>
      </c>
      <c r="C70" s="248" t="s">
        <v>1055</v>
      </c>
      <c r="E70" s="248" t="s">
        <v>1056</v>
      </c>
      <c r="F70" s="249">
        <v>3440.0</v>
      </c>
      <c r="L70" s="2" t="s">
        <v>860</v>
      </c>
    </row>
    <row r="71">
      <c r="B71" s="2" t="s">
        <v>883</v>
      </c>
      <c r="C71" s="248" t="s">
        <v>1055</v>
      </c>
      <c r="E71" s="248" t="s">
        <v>1056</v>
      </c>
      <c r="F71" s="249">
        <v>3440.0</v>
      </c>
      <c r="L71" s="2" t="s">
        <v>860</v>
      </c>
    </row>
    <row r="72">
      <c r="B72" s="2" t="s">
        <v>883</v>
      </c>
      <c r="C72" s="248" t="s">
        <v>1055</v>
      </c>
      <c r="E72" s="248" t="s">
        <v>1056</v>
      </c>
      <c r="F72" s="249">
        <v>3440.0</v>
      </c>
      <c r="L72" s="2" t="s">
        <v>860</v>
      </c>
    </row>
    <row r="73">
      <c r="B73" s="2" t="s">
        <v>883</v>
      </c>
      <c r="C73" s="248" t="s">
        <v>1055</v>
      </c>
      <c r="E73" s="248" t="s">
        <v>1056</v>
      </c>
      <c r="F73" s="249">
        <v>3440.0</v>
      </c>
      <c r="L73" s="2" t="s">
        <v>860</v>
      </c>
    </row>
    <row r="74">
      <c r="B74" s="2" t="s">
        <v>883</v>
      </c>
      <c r="C74" s="248" t="s">
        <v>1055</v>
      </c>
      <c r="E74" s="248" t="s">
        <v>1056</v>
      </c>
      <c r="F74" s="249">
        <v>3440.0</v>
      </c>
      <c r="L74" s="2" t="s">
        <v>860</v>
      </c>
    </row>
    <row r="75">
      <c r="B75" s="2" t="s">
        <v>883</v>
      </c>
      <c r="C75" s="248" t="s">
        <v>1055</v>
      </c>
      <c r="E75" s="248" t="s">
        <v>1056</v>
      </c>
      <c r="F75" s="249">
        <v>3440.0</v>
      </c>
      <c r="L75" s="2" t="s">
        <v>860</v>
      </c>
    </row>
    <row r="76">
      <c r="B76" s="2" t="s">
        <v>883</v>
      </c>
      <c r="C76" s="248" t="s">
        <v>1055</v>
      </c>
      <c r="E76" s="248" t="s">
        <v>1056</v>
      </c>
      <c r="F76" s="249">
        <v>3440.0</v>
      </c>
      <c r="L76" s="2" t="s">
        <v>860</v>
      </c>
    </row>
    <row r="77">
      <c r="B77" s="2" t="s">
        <v>883</v>
      </c>
      <c r="C77" s="248" t="s">
        <v>1055</v>
      </c>
      <c r="E77" s="248" t="s">
        <v>1056</v>
      </c>
      <c r="F77" s="249">
        <v>3440.0</v>
      </c>
      <c r="L77" s="2" t="s">
        <v>860</v>
      </c>
    </row>
    <row r="78">
      <c r="B78" s="2" t="s">
        <v>883</v>
      </c>
      <c r="C78" s="248" t="s">
        <v>1055</v>
      </c>
      <c r="E78" s="248" t="s">
        <v>1056</v>
      </c>
      <c r="F78" s="249">
        <v>3440.0</v>
      </c>
      <c r="L78" s="2" t="s">
        <v>860</v>
      </c>
    </row>
    <row r="79">
      <c r="B79" s="2" t="s">
        <v>883</v>
      </c>
      <c r="C79" s="248" t="s">
        <v>1055</v>
      </c>
      <c r="E79" s="248" t="s">
        <v>1056</v>
      </c>
      <c r="F79" s="249">
        <v>3440.0</v>
      </c>
      <c r="L79" s="2" t="s">
        <v>860</v>
      </c>
    </row>
    <row r="80">
      <c r="B80" s="2" t="s">
        <v>883</v>
      </c>
      <c r="C80" s="248" t="s">
        <v>1055</v>
      </c>
      <c r="E80" s="248" t="s">
        <v>1056</v>
      </c>
      <c r="F80" s="249">
        <v>3440.0</v>
      </c>
      <c r="L80" s="2" t="s">
        <v>860</v>
      </c>
    </row>
    <row r="81">
      <c r="B81" s="2" t="s">
        <v>883</v>
      </c>
      <c r="C81" s="248" t="s">
        <v>1055</v>
      </c>
      <c r="E81" s="248" t="s">
        <v>1056</v>
      </c>
      <c r="F81" s="249">
        <v>3440.0</v>
      </c>
      <c r="L81" s="2" t="s">
        <v>860</v>
      </c>
    </row>
    <row r="82">
      <c r="B82" s="2" t="s">
        <v>883</v>
      </c>
      <c r="C82" s="248" t="s">
        <v>1055</v>
      </c>
      <c r="E82" s="248" t="s">
        <v>1056</v>
      </c>
      <c r="F82" s="249">
        <v>3440.0</v>
      </c>
      <c r="L82" s="2" t="s">
        <v>860</v>
      </c>
    </row>
    <row r="83">
      <c r="B83" s="2" t="s">
        <v>883</v>
      </c>
      <c r="C83" s="248" t="s">
        <v>1055</v>
      </c>
      <c r="E83" s="248" t="s">
        <v>1056</v>
      </c>
      <c r="F83" s="249">
        <v>3440.0</v>
      </c>
      <c r="L83" s="2" t="s">
        <v>860</v>
      </c>
    </row>
    <row r="84">
      <c r="B84" s="2" t="s">
        <v>883</v>
      </c>
      <c r="C84" s="248" t="s">
        <v>1055</v>
      </c>
      <c r="E84" s="248" t="s">
        <v>1056</v>
      </c>
      <c r="F84" s="249">
        <v>3440.0</v>
      </c>
      <c r="L84" s="2" t="s">
        <v>860</v>
      </c>
    </row>
    <row r="85">
      <c r="B85" s="2" t="s">
        <v>883</v>
      </c>
      <c r="C85" s="248" t="s">
        <v>1055</v>
      </c>
      <c r="E85" s="248" t="s">
        <v>1056</v>
      </c>
      <c r="F85" s="249">
        <v>3440.0</v>
      </c>
      <c r="L85" s="2" t="s">
        <v>860</v>
      </c>
    </row>
    <row r="86">
      <c r="B86" s="2" t="s">
        <v>883</v>
      </c>
      <c r="C86" s="248" t="s">
        <v>1055</v>
      </c>
      <c r="E86" s="248" t="s">
        <v>1056</v>
      </c>
      <c r="F86" s="249">
        <v>3440.0</v>
      </c>
      <c r="L86" s="2" t="s">
        <v>860</v>
      </c>
    </row>
    <row r="87">
      <c r="B87" s="2" t="s">
        <v>883</v>
      </c>
      <c r="C87" s="248" t="s">
        <v>1055</v>
      </c>
      <c r="E87" s="248" t="s">
        <v>1056</v>
      </c>
      <c r="F87" s="249">
        <v>3440.0</v>
      </c>
      <c r="L87" s="2" t="s">
        <v>860</v>
      </c>
    </row>
    <row r="88">
      <c r="B88" s="2" t="s">
        <v>883</v>
      </c>
      <c r="C88" s="248" t="s">
        <v>1055</v>
      </c>
      <c r="E88" s="248" t="s">
        <v>1056</v>
      </c>
      <c r="F88" s="249">
        <v>3440.0</v>
      </c>
      <c r="L88" s="2" t="s">
        <v>860</v>
      </c>
    </row>
    <row r="89">
      <c r="B89" s="2" t="s">
        <v>883</v>
      </c>
      <c r="C89" s="248" t="s">
        <v>1055</v>
      </c>
      <c r="E89" s="248" t="s">
        <v>1056</v>
      </c>
      <c r="F89" s="249">
        <v>3440.0</v>
      </c>
      <c r="L89" s="2" t="s">
        <v>860</v>
      </c>
    </row>
    <row r="90">
      <c r="B90" s="2" t="s">
        <v>883</v>
      </c>
      <c r="C90" s="248" t="s">
        <v>952</v>
      </c>
      <c r="E90" s="248" t="s">
        <v>953</v>
      </c>
      <c r="F90" s="249">
        <v>9780.0</v>
      </c>
      <c r="G90" s="253"/>
      <c r="L90" s="2" t="s">
        <v>860</v>
      </c>
    </row>
    <row r="91">
      <c r="C91" s="248" t="s">
        <v>954</v>
      </c>
      <c r="E91" s="251" t="s">
        <v>955</v>
      </c>
      <c r="F91" s="249">
        <v>1400.0</v>
      </c>
      <c r="G91" s="253"/>
      <c r="L91" s="2" t="s">
        <v>860</v>
      </c>
    </row>
    <row r="92">
      <c r="C92" s="248" t="s">
        <v>889</v>
      </c>
      <c r="E92" s="251" t="s">
        <v>890</v>
      </c>
      <c r="F92" s="249">
        <v>1760.0</v>
      </c>
      <c r="G92" s="253"/>
      <c r="L92" s="2" t="s">
        <v>860</v>
      </c>
    </row>
    <row r="93">
      <c r="C93" s="248" t="s">
        <v>1057</v>
      </c>
      <c r="E93" s="255"/>
      <c r="F93" s="249">
        <v>1050.0</v>
      </c>
      <c r="G93" s="253"/>
      <c r="L93" s="2" t="s">
        <v>860</v>
      </c>
    </row>
    <row r="94">
      <c r="F94" s="255"/>
    </row>
    <row r="95">
      <c r="A95" s="256" t="s">
        <v>1058</v>
      </c>
      <c r="B95" s="2" t="s">
        <v>862</v>
      </c>
      <c r="C95" s="251" t="s">
        <v>892</v>
      </c>
      <c r="D95" s="252"/>
      <c r="E95" s="248" t="s">
        <v>893</v>
      </c>
      <c r="F95" s="249">
        <v>10600.0</v>
      </c>
      <c r="G95" s="249">
        <v>2308.0</v>
      </c>
      <c r="H95" s="253"/>
      <c r="L95" s="2" t="s">
        <v>860</v>
      </c>
    </row>
    <row r="96">
      <c r="B96" s="2" t="s">
        <v>862</v>
      </c>
      <c r="C96" s="248" t="s">
        <v>894</v>
      </c>
      <c r="E96" s="248" t="s">
        <v>895</v>
      </c>
      <c r="F96" s="250">
        <v>9480.0</v>
      </c>
      <c r="G96" s="255"/>
      <c r="L96" s="2" t="s">
        <v>860</v>
      </c>
    </row>
    <row r="97">
      <c r="L97" s="2" t="s">
        <v>860</v>
      </c>
    </row>
    <row r="98">
      <c r="A98" s="256" t="s">
        <v>896</v>
      </c>
      <c r="B98" s="2" t="s">
        <v>868</v>
      </c>
      <c r="C98" s="248" t="s">
        <v>934</v>
      </c>
      <c r="E98" s="248" t="s">
        <v>935</v>
      </c>
      <c r="F98" s="250">
        <v>8250.0</v>
      </c>
      <c r="L98" s="2" t="s">
        <v>860</v>
      </c>
    </row>
    <row r="99">
      <c r="B99" s="2" t="s">
        <v>868</v>
      </c>
      <c r="C99" s="248" t="s">
        <v>934</v>
      </c>
      <c r="E99" s="248" t="s">
        <v>935</v>
      </c>
      <c r="F99" s="250">
        <v>8250.0</v>
      </c>
      <c r="L99" s="2" t="s">
        <v>860</v>
      </c>
    </row>
    <row r="100">
      <c r="B100" s="2" t="s">
        <v>868</v>
      </c>
      <c r="C100" s="248" t="s">
        <v>934</v>
      </c>
      <c r="E100" s="248" t="s">
        <v>935</v>
      </c>
      <c r="F100" s="250">
        <v>8250.0</v>
      </c>
      <c r="L100" s="2" t="s">
        <v>860</v>
      </c>
    </row>
    <row r="101">
      <c r="B101" s="2" t="s">
        <v>868</v>
      </c>
      <c r="C101" s="248" t="s">
        <v>934</v>
      </c>
      <c r="E101" s="248" t="s">
        <v>935</v>
      </c>
      <c r="F101" s="250">
        <v>8250.0</v>
      </c>
      <c r="L101" s="2" t="s">
        <v>860</v>
      </c>
    </row>
    <row r="102">
      <c r="B102" s="2" t="s">
        <v>868</v>
      </c>
      <c r="C102" s="248" t="s">
        <v>934</v>
      </c>
      <c r="E102" s="248" t="s">
        <v>935</v>
      </c>
      <c r="F102" s="250">
        <v>8250.0</v>
      </c>
      <c r="L102" s="2" t="s">
        <v>860</v>
      </c>
    </row>
    <row r="103">
      <c r="B103" s="2" t="s">
        <v>868</v>
      </c>
      <c r="C103" s="248" t="s">
        <v>934</v>
      </c>
      <c r="E103" s="248" t="s">
        <v>935</v>
      </c>
      <c r="F103" s="250">
        <v>8250.0</v>
      </c>
      <c r="L103" s="2" t="s">
        <v>860</v>
      </c>
    </row>
    <row r="104">
      <c r="B104" s="2" t="s">
        <v>868</v>
      </c>
      <c r="C104" s="248" t="s">
        <v>934</v>
      </c>
      <c r="E104" s="248" t="s">
        <v>935</v>
      </c>
      <c r="F104" s="250">
        <v>8250.0</v>
      </c>
      <c r="L104" s="2" t="s">
        <v>860</v>
      </c>
    </row>
    <row r="105">
      <c r="B105" s="2" t="s">
        <v>868</v>
      </c>
      <c r="C105" s="248" t="s">
        <v>1059</v>
      </c>
      <c r="E105" s="251" t="s">
        <v>1060</v>
      </c>
      <c r="F105" s="249">
        <v>8450.0</v>
      </c>
      <c r="G105" s="253"/>
      <c r="L105" s="2" t="s">
        <v>860</v>
      </c>
    </row>
    <row r="106">
      <c r="E106" s="251"/>
      <c r="F106" s="253"/>
    </row>
    <row r="107">
      <c r="A107" s="2" t="s">
        <v>336</v>
      </c>
      <c r="B107" s="2" t="s">
        <v>1061</v>
      </c>
      <c r="C107" s="251" t="s">
        <v>1062</v>
      </c>
      <c r="D107" s="252"/>
      <c r="E107" s="251" t="s">
        <v>1063</v>
      </c>
      <c r="F107" s="250">
        <v>24500.0</v>
      </c>
      <c r="G107" s="249">
        <v>14700.0</v>
      </c>
      <c r="H107" s="253"/>
      <c r="L107" s="2" t="s">
        <v>860</v>
      </c>
    </row>
    <row r="108">
      <c r="B108" s="2" t="s">
        <v>1061</v>
      </c>
      <c r="C108" s="251" t="s">
        <v>1062</v>
      </c>
      <c r="D108" s="252"/>
      <c r="E108" s="251" t="s">
        <v>1063</v>
      </c>
      <c r="F108" s="250">
        <v>24500.0</v>
      </c>
      <c r="G108" s="255"/>
      <c r="L108" s="2" t="s">
        <v>860</v>
      </c>
    </row>
    <row r="109">
      <c r="B109" s="2" t="s">
        <v>1061</v>
      </c>
      <c r="C109" s="251" t="s">
        <v>1062</v>
      </c>
      <c r="D109" s="252"/>
      <c r="E109" s="251" t="s">
        <v>1063</v>
      </c>
      <c r="F109" s="250">
        <v>24500.0</v>
      </c>
      <c r="L109" s="2" t="s">
        <v>860</v>
      </c>
    </row>
    <row r="110">
      <c r="B110" s="2" t="s">
        <v>1061</v>
      </c>
      <c r="C110" s="251" t="s">
        <v>1062</v>
      </c>
      <c r="D110" s="252"/>
      <c r="E110" s="251" t="s">
        <v>1063</v>
      </c>
      <c r="F110" s="250">
        <v>24500.0</v>
      </c>
      <c r="L110" s="2" t="s">
        <v>860</v>
      </c>
    </row>
    <row r="111">
      <c r="B111" s="2" t="s">
        <v>1061</v>
      </c>
      <c r="C111" s="251" t="s">
        <v>1062</v>
      </c>
      <c r="D111" s="252"/>
      <c r="E111" s="251" t="s">
        <v>1063</v>
      </c>
      <c r="F111" s="250">
        <v>24500.0</v>
      </c>
      <c r="L111" s="2" t="s">
        <v>860</v>
      </c>
    </row>
    <row r="112">
      <c r="B112" s="2" t="s">
        <v>1061</v>
      </c>
      <c r="C112" s="251" t="s">
        <v>1062</v>
      </c>
      <c r="D112" s="252"/>
      <c r="E112" s="251" t="s">
        <v>1063</v>
      </c>
      <c r="F112" s="250">
        <v>24500.0</v>
      </c>
      <c r="L112" s="2" t="s">
        <v>860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</cols>
  <sheetData>
    <row r="1">
      <c r="A1" s="214"/>
      <c r="B1" s="215" t="s">
        <v>5</v>
      </c>
      <c r="C1" s="216" t="s">
        <v>762</v>
      </c>
      <c r="D1" s="217" t="s">
        <v>1038</v>
      </c>
      <c r="E1" s="218">
        <v>8.015161702E9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1064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S2" s="232" t="s">
        <v>1023</v>
      </c>
      <c r="T2" s="2" t="s">
        <v>809</v>
      </c>
      <c r="U2" s="2" t="s">
        <v>138</v>
      </c>
    </row>
    <row r="3">
      <c r="A3" s="233"/>
      <c r="B3" s="229" t="s">
        <v>811</v>
      </c>
      <c r="C3" s="247" t="s">
        <v>1065</v>
      </c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 t="s">
        <v>1024</v>
      </c>
      <c r="T3" s="2" t="s">
        <v>1010</v>
      </c>
      <c r="U3" s="2" t="s">
        <v>1011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872</v>
      </c>
      <c r="B16" s="2" t="s">
        <v>862</v>
      </c>
      <c r="C16" s="248" t="s">
        <v>1066</v>
      </c>
      <c r="E16" s="248" t="s">
        <v>1067</v>
      </c>
      <c r="F16" s="249">
        <v>27450.0</v>
      </c>
      <c r="G16" s="249">
        <v>7090.0</v>
      </c>
      <c r="H16" s="2" t="s">
        <v>1068</v>
      </c>
      <c r="J16" s="2" t="s">
        <v>342</v>
      </c>
      <c r="K16" s="2" t="s">
        <v>1024</v>
      </c>
      <c r="L16" s="2" t="s">
        <v>860</v>
      </c>
      <c r="M16" s="2" t="s">
        <v>17</v>
      </c>
      <c r="N16" s="2" t="s">
        <v>1024</v>
      </c>
      <c r="S16" s="2">
        <v>169.0</v>
      </c>
    </row>
    <row r="17">
      <c r="B17" s="2" t="s">
        <v>862</v>
      </c>
      <c r="C17" s="248" t="s">
        <v>1069</v>
      </c>
      <c r="D17" s="277" t="s">
        <v>1070</v>
      </c>
      <c r="E17" s="248" t="s">
        <v>1071</v>
      </c>
      <c r="F17" s="250">
        <v>4750.0</v>
      </c>
      <c r="G17" s="255"/>
      <c r="H17" s="2" t="s">
        <v>1072</v>
      </c>
      <c r="J17" s="2" t="s">
        <v>342</v>
      </c>
      <c r="K17" s="2" t="s">
        <v>1024</v>
      </c>
      <c r="L17" s="2" t="s">
        <v>860</v>
      </c>
      <c r="M17" s="2" t="s">
        <v>17</v>
      </c>
      <c r="N17" s="2" t="s">
        <v>1024</v>
      </c>
      <c r="S17" s="2">
        <v>169.0</v>
      </c>
    </row>
    <row r="18">
      <c r="B18" s="2" t="s">
        <v>862</v>
      </c>
      <c r="C18" s="248" t="s">
        <v>1069</v>
      </c>
      <c r="D18" s="277" t="s">
        <v>1073</v>
      </c>
      <c r="E18" s="248" t="s">
        <v>1071</v>
      </c>
      <c r="F18" s="250">
        <v>4750.0</v>
      </c>
      <c r="H18" s="2" t="s">
        <v>1074</v>
      </c>
      <c r="J18" s="2" t="s">
        <v>342</v>
      </c>
      <c r="K18" s="2" t="s">
        <v>1024</v>
      </c>
      <c r="L18" s="2" t="s">
        <v>860</v>
      </c>
      <c r="M18" s="2" t="s">
        <v>17</v>
      </c>
      <c r="N18" s="2" t="s">
        <v>1024</v>
      </c>
      <c r="S18" s="2">
        <v>169.0</v>
      </c>
    </row>
    <row r="19">
      <c r="B19" s="2" t="s">
        <v>862</v>
      </c>
      <c r="C19" s="248" t="s">
        <v>1069</v>
      </c>
      <c r="D19" s="277" t="s">
        <v>1075</v>
      </c>
      <c r="E19" s="248" t="s">
        <v>1071</v>
      </c>
      <c r="F19" s="250">
        <v>4750.0</v>
      </c>
      <c r="H19" s="2" t="s">
        <v>1076</v>
      </c>
      <c r="J19" s="2" t="s">
        <v>342</v>
      </c>
      <c r="K19" s="2" t="s">
        <v>1024</v>
      </c>
      <c r="L19" s="2" t="s">
        <v>860</v>
      </c>
      <c r="M19" s="2" t="s">
        <v>17</v>
      </c>
      <c r="N19" s="2" t="s">
        <v>1024</v>
      </c>
      <c r="S19" s="2">
        <v>169.0</v>
      </c>
    </row>
    <row r="20">
      <c r="B20" s="2" t="s">
        <v>862</v>
      </c>
      <c r="C20" s="248" t="s">
        <v>1077</v>
      </c>
      <c r="D20" s="277" t="s">
        <v>1078</v>
      </c>
      <c r="E20" s="248" t="s">
        <v>1079</v>
      </c>
      <c r="F20" s="250">
        <v>2950.0</v>
      </c>
      <c r="H20" s="2" t="s">
        <v>1080</v>
      </c>
      <c r="J20" s="2" t="s">
        <v>342</v>
      </c>
      <c r="K20" s="2" t="s">
        <v>1024</v>
      </c>
      <c r="L20" s="2" t="s">
        <v>860</v>
      </c>
      <c r="M20" s="2" t="s">
        <v>17</v>
      </c>
      <c r="N20" s="2" t="s">
        <v>1024</v>
      </c>
      <c r="S20" s="2">
        <v>169.0</v>
      </c>
    </row>
    <row r="21">
      <c r="B21" s="2" t="s">
        <v>862</v>
      </c>
      <c r="C21" s="248" t="s">
        <v>1077</v>
      </c>
      <c r="D21" s="277" t="s">
        <v>1081</v>
      </c>
      <c r="E21" s="248" t="s">
        <v>1079</v>
      </c>
      <c r="F21" s="250">
        <v>2950.0</v>
      </c>
      <c r="H21" s="2" t="s">
        <v>1082</v>
      </c>
      <c r="J21" s="2" t="s">
        <v>342</v>
      </c>
      <c r="K21" s="2" t="s">
        <v>1024</v>
      </c>
      <c r="L21" s="2" t="s">
        <v>860</v>
      </c>
      <c r="M21" s="2" t="s">
        <v>17</v>
      </c>
      <c r="N21" s="2" t="s">
        <v>1024</v>
      </c>
      <c r="S21" s="2">
        <v>169.0</v>
      </c>
    </row>
    <row r="22">
      <c r="B22" s="2" t="s">
        <v>862</v>
      </c>
      <c r="C22" s="248" t="s">
        <v>1077</v>
      </c>
      <c r="D22" s="277" t="s">
        <v>1083</v>
      </c>
      <c r="E22" s="248" t="s">
        <v>1079</v>
      </c>
      <c r="F22" s="250">
        <v>2950.0</v>
      </c>
      <c r="H22" s="2" t="s">
        <v>1084</v>
      </c>
      <c r="J22" s="2" t="s">
        <v>342</v>
      </c>
      <c r="K22" s="2" t="s">
        <v>1024</v>
      </c>
      <c r="L22" s="2" t="s">
        <v>860</v>
      </c>
      <c r="M22" s="2" t="s">
        <v>17</v>
      </c>
      <c r="N22" s="2" t="s">
        <v>1024</v>
      </c>
      <c r="S22" s="2">
        <v>169.0</v>
      </c>
    </row>
    <row r="23">
      <c r="B23" s="2" t="s">
        <v>862</v>
      </c>
      <c r="C23" s="248" t="s">
        <v>1077</v>
      </c>
      <c r="D23" s="277" t="s">
        <v>1085</v>
      </c>
      <c r="E23" s="248" t="s">
        <v>1079</v>
      </c>
      <c r="F23" s="250">
        <v>2950.0</v>
      </c>
      <c r="H23" s="2" t="s">
        <v>1086</v>
      </c>
      <c r="J23" s="2" t="s">
        <v>342</v>
      </c>
      <c r="K23" s="2" t="s">
        <v>1024</v>
      </c>
      <c r="L23" s="2" t="s">
        <v>860</v>
      </c>
      <c r="M23" s="2" t="s">
        <v>17</v>
      </c>
      <c r="N23" s="2" t="s">
        <v>1024</v>
      </c>
      <c r="S23" s="2">
        <v>169.0</v>
      </c>
    </row>
    <row r="24">
      <c r="B24" s="2" t="s">
        <v>862</v>
      </c>
      <c r="C24" s="248" t="s">
        <v>1077</v>
      </c>
      <c r="D24" s="277" t="s">
        <v>1087</v>
      </c>
      <c r="E24" s="248" t="s">
        <v>1079</v>
      </c>
      <c r="F24" s="250">
        <v>2950.0</v>
      </c>
      <c r="H24" s="2" t="s">
        <v>1088</v>
      </c>
      <c r="J24" s="2" t="s">
        <v>342</v>
      </c>
      <c r="K24" s="2" t="s">
        <v>1024</v>
      </c>
      <c r="L24" s="2" t="s">
        <v>860</v>
      </c>
      <c r="M24" s="2" t="s">
        <v>17</v>
      </c>
      <c r="N24" s="2" t="s">
        <v>1024</v>
      </c>
      <c r="S24" s="2">
        <v>169.0</v>
      </c>
    </row>
    <row r="25">
      <c r="B25" s="2" t="s">
        <v>862</v>
      </c>
      <c r="C25" s="248" t="s">
        <v>1077</v>
      </c>
      <c r="D25" s="277" t="s">
        <v>1089</v>
      </c>
      <c r="E25" s="248" t="s">
        <v>1079</v>
      </c>
      <c r="F25" s="250">
        <v>2950.0</v>
      </c>
      <c r="H25" s="2" t="s">
        <v>1090</v>
      </c>
      <c r="J25" s="2" t="s">
        <v>342</v>
      </c>
      <c r="K25" s="2" t="s">
        <v>1024</v>
      </c>
      <c r="L25" s="2" t="s">
        <v>860</v>
      </c>
      <c r="M25" s="2" t="s">
        <v>17</v>
      </c>
      <c r="N25" s="2" t="s">
        <v>1024</v>
      </c>
      <c r="S25" s="2">
        <v>169.0</v>
      </c>
    </row>
    <row r="26">
      <c r="B26" s="2" t="s">
        <v>862</v>
      </c>
      <c r="C26" s="248" t="s">
        <v>1091</v>
      </c>
      <c r="D26" s="277" t="s">
        <v>1092</v>
      </c>
      <c r="E26" s="261" t="s">
        <v>1093</v>
      </c>
      <c r="F26" s="250">
        <v>2200.0</v>
      </c>
      <c r="J26" s="2" t="s">
        <v>342</v>
      </c>
      <c r="K26" s="2" t="s">
        <v>1024</v>
      </c>
      <c r="L26" s="2" t="s">
        <v>860</v>
      </c>
      <c r="M26" s="2" t="s">
        <v>17</v>
      </c>
      <c r="N26" s="2" t="s">
        <v>1024</v>
      </c>
      <c r="S26" s="2">
        <v>169.0</v>
      </c>
    </row>
    <row r="27">
      <c r="B27" s="2" t="s">
        <v>862</v>
      </c>
      <c r="C27" s="248" t="s">
        <v>1091</v>
      </c>
      <c r="D27" s="277" t="s">
        <v>1094</v>
      </c>
      <c r="E27" s="261" t="s">
        <v>1093</v>
      </c>
      <c r="F27" s="250">
        <v>2200.0</v>
      </c>
      <c r="J27" s="2" t="s">
        <v>342</v>
      </c>
      <c r="K27" s="2" t="s">
        <v>1024</v>
      </c>
      <c r="L27" s="2" t="s">
        <v>860</v>
      </c>
      <c r="M27" s="2" t="s">
        <v>17</v>
      </c>
      <c r="N27" s="2" t="s">
        <v>1024</v>
      </c>
      <c r="S27" s="2">
        <v>169.0</v>
      </c>
    </row>
    <row r="28">
      <c r="B28" s="2" t="s">
        <v>862</v>
      </c>
      <c r="C28" s="248" t="s">
        <v>1095</v>
      </c>
      <c r="D28" s="277" t="s">
        <v>1096</v>
      </c>
      <c r="E28" s="248" t="s">
        <v>1097</v>
      </c>
      <c r="F28" s="263">
        <v>7100.0</v>
      </c>
      <c r="G28" s="264"/>
      <c r="H28" s="2" t="s">
        <v>1098</v>
      </c>
      <c r="J28" s="2" t="s">
        <v>342</v>
      </c>
      <c r="K28" s="2" t="s">
        <v>1024</v>
      </c>
      <c r="L28" s="2" t="s">
        <v>860</v>
      </c>
      <c r="M28" s="2" t="s">
        <v>17</v>
      </c>
      <c r="N28" s="2" t="s">
        <v>1024</v>
      </c>
      <c r="S28" s="2">
        <v>169.0</v>
      </c>
    </row>
    <row r="29">
      <c r="F29" s="255"/>
    </row>
  </sheetData>
  <hyperlinks>
    <hyperlink r:id="rId1" ref="C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13"/>
    <col customWidth="1" min="5" max="5" width="15.88"/>
  </cols>
  <sheetData>
    <row r="1">
      <c r="A1" s="214"/>
      <c r="B1" s="215" t="s">
        <v>5</v>
      </c>
      <c r="C1" s="216" t="s">
        <v>195</v>
      </c>
      <c r="D1" s="217" t="s">
        <v>1099</v>
      </c>
      <c r="E1" s="218">
        <v>9.443020343E9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197</v>
      </c>
      <c r="D2" s="224"/>
      <c r="E2" s="225">
        <v>9.688748946E9</v>
      </c>
      <c r="F2" s="226" t="s">
        <v>320</v>
      </c>
      <c r="G2" s="227"/>
      <c r="K2" s="228"/>
      <c r="L2" s="2"/>
      <c r="M2" s="229" t="s">
        <v>11</v>
      </c>
      <c r="O2" s="230"/>
      <c r="Q2" s="231"/>
      <c r="S2" s="232"/>
    </row>
    <row r="3">
      <c r="A3" s="233"/>
      <c r="B3" s="229" t="s">
        <v>811</v>
      </c>
      <c r="C3" s="234"/>
      <c r="D3" s="235"/>
      <c r="E3" s="236">
        <v>9.84070622E9</v>
      </c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48" t="s">
        <v>335</v>
      </c>
      <c r="B17" s="248" t="s">
        <v>1100</v>
      </c>
      <c r="C17" s="248" t="s">
        <v>1101</v>
      </c>
      <c r="E17" s="248" t="s">
        <v>1102</v>
      </c>
      <c r="F17" s="250">
        <v>4250.0</v>
      </c>
      <c r="G17" s="250">
        <v>42500.0</v>
      </c>
      <c r="J17" s="2" t="s">
        <v>320</v>
      </c>
      <c r="L17" s="2" t="s">
        <v>860</v>
      </c>
      <c r="M17" s="229" t="s">
        <v>11</v>
      </c>
      <c r="Q17" s="2" t="s">
        <v>1103</v>
      </c>
    </row>
    <row r="18">
      <c r="B18" s="248" t="s">
        <v>1100</v>
      </c>
      <c r="C18" s="248" t="s">
        <v>1101</v>
      </c>
      <c r="E18" s="248" t="s">
        <v>1102</v>
      </c>
      <c r="F18" s="250">
        <v>4250.0</v>
      </c>
      <c r="G18" s="250"/>
      <c r="J18" s="2" t="s">
        <v>320</v>
      </c>
      <c r="L18" s="2" t="s">
        <v>860</v>
      </c>
      <c r="M18" s="229" t="s">
        <v>11</v>
      </c>
      <c r="Q18" s="2" t="s">
        <v>1103</v>
      </c>
    </row>
    <row r="19">
      <c r="B19" s="248" t="s">
        <v>1100</v>
      </c>
      <c r="C19" s="248" t="s">
        <v>1101</v>
      </c>
      <c r="E19" s="248" t="s">
        <v>1102</v>
      </c>
      <c r="F19" s="250">
        <v>4250.0</v>
      </c>
      <c r="G19" s="250"/>
      <c r="J19" s="2" t="s">
        <v>320</v>
      </c>
      <c r="L19" s="2" t="s">
        <v>860</v>
      </c>
      <c r="M19" s="229" t="s">
        <v>11</v>
      </c>
      <c r="Q19" s="2" t="s">
        <v>1103</v>
      </c>
    </row>
    <row r="20">
      <c r="B20" s="248" t="s">
        <v>1100</v>
      </c>
      <c r="C20" s="248" t="s">
        <v>1101</v>
      </c>
      <c r="E20" s="248" t="s">
        <v>1102</v>
      </c>
      <c r="F20" s="250">
        <v>4250.0</v>
      </c>
      <c r="G20" s="250"/>
      <c r="J20" s="2" t="s">
        <v>320</v>
      </c>
      <c r="L20" s="2" t="s">
        <v>860</v>
      </c>
      <c r="M20" s="229" t="s">
        <v>11</v>
      </c>
      <c r="Q20" s="2" t="s">
        <v>1103</v>
      </c>
    </row>
    <row r="21">
      <c r="B21" s="248" t="s">
        <v>1100</v>
      </c>
      <c r="C21" s="248" t="s">
        <v>1101</v>
      </c>
      <c r="E21" s="248" t="s">
        <v>1102</v>
      </c>
      <c r="F21" s="250">
        <v>4250.0</v>
      </c>
      <c r="G21" s="250"/>
      <c r="J21" s="2" t="s">
        <v>320</v>
      </c>
      <c r="L21" s="2" t="s">
        <v>860</v>
      </c>
      <c r="M21" s="229" t="s">
        <v>11</v>
      </c>
      <c r="Q21" s="2" t="s">
        <v>1103</v>
      </c>
    </row>
    <row r="22">
      <c r="B22" s="248" t="s">
        <v>1100</v>
      </c>
      <c r="C22" s="248" t="s">
        <v>1101</v>
      </c>
      <c r="E22" s="248" t="s">
        <v>1102</v>
      </c>
      <c r="F22" s="250">
        <v>4250.0</v>
      </c>
      <c r="G22" s="250"/>
      <c r="J22" s="2" t="s">
        <v>320</v>
      </c>
      <c r="L22" s="2" t="s">
        <v>860</v>
      </c>
      <c r="M22" s="229" t="s">
        <v>11</v>
      </c>
      <c r="Q22" s="2" t="s">
        <v>1103</v>
      </c>
    </row>
    <row r="23">
      <c r="B23" s="248" t="s">
        <v>1100</v>
      </c>
      <c r="C23" s="248" t="s">
        <v>1101</v>
      </c>
      <c r="E23" s="248" t="s">
        <v>1102</v>
      </c>
      <c r="F23" s="250">
        <v>4250.0</v>
      </c>
      <c r="G23" s="250"/>
      <c r="J23" s="2" t="s">
        <v>320</v>
      </c>
      <c r="L23" s="2" t="s">
        <v>860</v>
      </c>
      <c r="M23" s="229" t="s">
        <v>11</v>
      </c>
      <c r="Q23" s="2" t="s">
        <v>1103</v>
      </c>
    </row>
    <row r="24">
      <c r="B24" s="248" t="s">
        <v>1100</v>
      </c>
      <c r="C24" s="248" t="s">
        <v>1101</v>
      </c>
      <c r="E24" s="248" t="s">
        <v>1102</v>
      </c>
      <c r="F24" s="250">
        <v>4250.0</v>
      </c>
      <c r="G24" s="250"/>
      <c r="J24" s="2" t="s">
        <v>320</v>
      </c>
      <c r="L24" s="2" t="s">
        <v>860</v>
      </c>
      <c r="M24" s="229" t="s">
        <v>11</v>
      </c>
      <c r="Q24" s="2" t="s">
        <v>1103</v>
      </c>
    </row>
    <row r="25">
      <c r="B25" s="248" t="s">
        <v>1100</v>
      </c>
      <c r="C25" s="248" t="s">
        <v>1101</v>
      </c>
      <c r="E25" s="248" t="s">
        <v>1102</v>
      </c>
      <c r="F25" s="250">
        <v>4250.0</v>
      </c>
      <c r="G25" s="250"/>
      <c r="J25" s="2" t="s">
        <v>320</v>
      </c>
      <c r="L25" s="2" t="s">
        <v>860</v>
      </c>
      <c r="M25" s="229" t="s">
        <v>11</v>
      </c>
      <c r="Q25" s="2" t="s">
        <v>1103</v>
      </c>
    </row>
    <row r="26">
      <c r="B26" s="248" t="s">
        <v>1100</v>
      </c>
      <c r="C26" s="248" t="s">
        <v>1101</v>
      </c>
      <c r="E26" s="248" t="s">
        <v>1102</v>
      </c>
      <c r="F26" s="250">
        <v>4250.0</v>
      </c>
      <c r="G26" s="250"/>
      <c r="J26" s="2" t="s">
        <v>320</v>
      </c>
      <c r="L26" s="2" t="s">
        <v>860</v>
      </c>
      <c r="M26" s="229" t="s">
        <v>11</v>
      </c>
      <c r="Q26" s="2" t="s">
        <v>1103</v>
      </c>
    </row>
    <row r="27">
      <c r="B27" s="248" t="s">
        <v>1100</v>
      </c>
      <c r="C27" s="248" t="s">
        <v>1104</v>
      </c>
      <c r="E27" s="248" t="s">
        <v>1105</v>
      </c>
      <c r="F27" s="250">
        <v>4250.0</v>
      </c>
      <c r="J27" s="2" t="s">
        <v>320</v>
      </c>
      <c r="L27" s="2" t="s">
        <v>860</v>
      </c>
      <c r="M27" s="229" t="s">
        <v>11</v>
      </c>
      <c r="Q27" s="2" t="s">
        <v>1103</v>
      </c>
    </row>
    <row r="28">
      <c r="B28" s="248" t="s">
        <v>1100</v>
      </c>
      <c r="C28" s="248" t="s">
        <v>1104</v>
      </c>
      <c r="E28" s="248" t="s">
        <v>1105</v>
      </c>
      <c r="F28" s="250">
        <v>4250.0</v>
      </c>
      <c r="J28" s="2" t="s">
        <v>320</v>
      </c>
      <c r="L28" s="2" t="s">
        <v>860</v>
      </c>
      <c r="M28" s="229" t="s">
        <v>11</v>
      </c>
      <c r="Q28" s="2" t="s">
        <v>1103</v>
      </c>
    </row>
    <row r="29">
      <c r="B29" s="248" t="s">
        <v>1100</v>
      </c>
      <c r="C29" s="248" t="s">
        <v>1104</v>
      </c>
      <c r="E29" s="248" t="s">
        <v>1105</v>
      </c>
      <c r="F29" s="250">
        <v>4250.0</v>
      </c>
      <c r="J29" s="2" t="s">
        <v>320</v>
      </c>
      <c r="L29" s="2" t="s">
        <v>860</v>
      </c>
      <c r="M29" s="229" t="s">
        <v>11</v>
      </c>
      <c r="Q29" s="2" t="s">
        <v>1103</v>
      </c>
    </row>
    <row r="30">
      <c r="B30" s="248" t="s">
        <v>1100</v>
      </c>
      <c r="C30" s="248" t="s">
        <v>1104</v>
      </c>
      <c r="E30" s="248" t="s">
        <v>1105</v>
      </c>
      <c r="F30" s="250">
        <v>4250.0</v>
      </c>
      <c r="J30" s="2" t="s">
        <v>320</v>
      </c>
      <c r="L30" s="2" t="s">
        <v>860</v>
      </c>
      <c r="M30" s="229" t="s">
        <v>11</v>
      </c>
      <c r="Q30" s="2" t="s">
        <v>1103</v>
      </c>
    </row>
    <row r="31">
      <c r="B31" s="248" t="s">
        <v>1100</v>
      </c>
      <c r="C31" s="248" t="s">
        <v>1104</v>
      </c>
      <c r="E31" s="248" t="s">
        <v>1105</v>
      </c>
      <c r="F31" s="250">
        <v>4250.0</v>
      </c>
      <c r="J31" s="2" t="s">
        <v>320</v>
      </c>
      <c r="L31" s="2" t="s">
        <v>860</v>
      </c>
      <c r="M31" s="229" t="s">
        <v>11</v>
      </c>
      <c r="Q31" s="2" t="s">
        <v>1103</v>
      </c>
    </row>
    <row r="32">
      <c r="B32" s="248" t="s">
        <v>1100</v>
      </c>
      <c r="C32" s="248" t="s">
        <v>1104</v>
      </c>
      <c r="E32" s="248" t="s">
        <v>1105</v>
      </c>
      <c r="F32" s="250">
        <v>4250.0</v>
      </c>
      <c r="J32" s="2" t="s">
        <v>320</v>
      </c>
      <c r="L32" s="2" t="s">
        <v>860</v>
      </c>
      <c r="M32" s="229" t="s">
        <v>11</v>
      </c>
      <c r="Q32" s="2" t="s">
        <v>1103</v>
      </c>
    </row>
    <row r="33">
      <c r="B33" s="248" t="s">
        <v>1100</v>
      </c>
      <c r="C33" s="248" t="s">
        <v>1104</v>
      </c>
      <c r="E33" s="248" t="s">
        <v>1105</v>
      </c>
      <c r="F33" s="250">
        <v>4250.0</v>
      </c>
      <c r="J33" s="2" t="s">
        <v>320</v>
      </c>
      <c r="L33" s="2" t="s">
        <v>860</v>
      </c>
      <c r="M33" s="229" t="s">
        <v>11</v>
      </c>
      <c r="Q33" s="2" t="s">
        <v>1103</v>
      </c>
    </row>
    <row r="34">
      <c r="B34" s="248" t="s">
        <v>1100</v>
      </c>
      <c r="C34" s="248" t="s">
        <v>1104</v>
      </c>
      <c r="E34" s="248" t="s">
        <v>1105</v>
      </c>
      <c r="F34" s="250">
        <v>4250.0</v>
      </c>
      <c r="J34" s="2" t="s">
        <v>320</v>
      </c>
      <c r="L34" s="2" t="s">
        <v>860</v>
      </c>
      <c r="M34" s="229" t="s">
        <v>11</v>
      </c>
      <c r="Q34" s="2" t="s">
        <v>1103</v>
      </c>
    </row>
    <row r="35">
      <c r="B35" s="248" t="s">
        <v>1100</v>
      </c>
      <c r="C35" s="248" t="s">
        <v>1104</v>
      </c>
      <c r="E35" s="248" t="s">
        <v>1105</v>
      </c>
      <c r="F35" s="250">
        <v>4250.0</v>
      </c>
      <c r="J35" s="2" t="s">
        <v>320</v>
      </c>
      <c r="L35" s="2" t="s">
        <v>860</v>
      </c>
      <c r="M35" s="229" t="s">
        <v>11</v>
      </c>
      <c r="Q35" s="2" t="s">
        <v>1103</v>
      </c>
    </row>
    <row r="36">
      <c r="B36" s="248" t="s">
        <v>1100</v>
      </c>
      <c r="C36" s="248" t="s">
        <v>1104</v>
      </c>
      <c r="E36" s="248" t="s">
        <v>1105</v>
      </c>
      <c r="F36" s="250">
        <v>4250.0</v>
      </c>
      <c r="J36" s="2" t="s">
        <v>320</v>
      </c>
      <c r="L36" s="2" t="s">
        <v>860</v>
      </c>
      <c r="M36" s="229" t="s">
        <v>11</v>
      </c>
      <c r="Q36" s="2" t="s">
        <v>1103</v>
      </c>
    </row>
    <row r="37">
      <c r="B37" s="248" t="s">
        <v>1100</v>
      </c>
      <c r="C37" s="248" t="s">
        <v>1104</v>
      </c>
      <c r="E37" s="248" t="s">
        <v>1105</v>
      </c>
      <c r="F37" s="250">
        <v>4250.0</v>
      </c>
      <c r="J37" s="2" t="s">
        <v>320</v>
      </c>
      <c r="L37" s="2" t="s">
        <v>860</v>
      </c>
      <c r="M37" s="229" t="s">
        <v>11</v>
      </c>
      <c r="Q37" s="2" t="s">
        <v>1103</v>
      </c>
    </row>
    <row r="38">
      <c r="B38" s="248" t="s">
        <v>1100</v>
      </c>
      <c r="C38" s="248" t="s">
        <v>1104</v>
      </c>
      <c r="E38" s="248" t="s">
        <v>1105</v>
      </c>
      <c r="F38" s="250">
        <v>4250.0</v>
      </c>
      <c r="J38" s="2" t="s">
        <v>320</v>
      </c>
      <c r="L38" s="2" t="s">
        <v>860</v>
      </c>
      <c r="M38" s="229" t="s">
        <v>11</v>
      </c>
      <c r="Q38" s="2" t="s">
        <v>1103</v>
      </c>
    </row>
    <row r="39">
      <c r="B39" s="248" t="s">
        <v>1100</v>
      </c>
      <c r="C39" s="248" t="s">
        <v>1104</v>
      </c>
      <c r="E39" s="248" t="s">
        <v>1105</v>
      </c>
      <c r="F39" s="250">
        <v>4250.0</v>
      </c>
      <c r="J39" s="2" t="s">
        <v>320</v>
      </c>
      <c r="L39" s="2" t="s">
        <v>860</v>
      </c>
      <c r="M39" s="229" t="s">
        <v>11</v>
      </c>
      <c r="Q39" s="2" t="s">
        <v>1103</v>
      </c>
    </row>
    <row r="40">
      <c r="B40" s="248" t="s">
        <v>1100</v>
      </c>
      <c r="C40" s="248" t="s">
        <v>1104</v>
      </c>
      <c r="E40" s="248" t="s">
        <v>1105</v>
      </c>
      <c r="F40" s="250">
        <v>4250.0</v>
      </c>
      <c r="J40" s="2" t="s">
        <v>320</v>
      </c>
      <c r="L40" s="2" t="s">
        <v>860</v>
      </c>
      <c r="M40" s="229" t="s">
        <v>11</v>
      </c>
      <c r="Q40" s="2" t="s">
        <v>1103</v>
      </c>
    </row>
    <row r="41">
      <c r="B41" s="248" t="s">
        <v>1100</v>
      </c>
      <c r="C41" s="248" t="s">
        <v>1104</v>
      </c>
      <c r="E41" s="248" t="s">
        <v>1105</v>
      </c>
      <c r="F41" s="250">
        <v>4250.0</v>
      </c>
      <c r="J41" s="2" t="s">
        <v>320</v>
      </c>
      <c r="L41" s="2" t="s">
        <v>860</v>
      </c>
      <c r="M41" s="229" t="s">
        <v>11</v>
      </c>
      <c r="Q41" s="2" t="s">
        <v>1103</v>
      </c>
    </row>
    <row r="42">
      <c r="B42" s="248" t="s">
        <v>1100</v>
      </c>
      <c r="C42" s="248" t="s">
        <v>1104</v>
      </c>
      <c r="E42" s="248" t="s">
        <v>1105</v>
      </c>
      <c r="F42" s="250">
        <v>4250.0</v>
      </c>
      <c r="J42" s="2" t="s">
        <v>320</v>
      </c>
      <c r="L42" s="2" t="s">
        <v>860</v>
      </c>
      <c r="M42" s="229" t="s">
        <v>11</v>
      </c>
      <c r="Q42" s="2" t="s">
        <v>1103</v>
      </c>
    </row>
    <row r="43">
      <c r="B43" s="248" t="s">
        <v>1100</v>
      </c>
      <c r="C43" s="248" t="s">
        <v>1104</v>
      </c>
      <c r="E43" s="248" t="s">
        <v>1105</v>
      </c>
      <c r="F43" s="250">
        <v>4250.0</v>
      </c>
      <c r="J43" s="2" t="s">
        <v>320</v>
      </c>
      <c r="L43" s="2" t="s">
        <v>860</v>
      </c>
      <c r="M43" s="229" t="s">
        <v>11</v>
      </c>
      <c r="Q43" s="2" t="s">
        <v>1103</v>
      </c>
    </row>
    <row r="44">
      <c r="B44" s="248" t="s">
        <v>1100</v>
      </c>
      <c r="C44" s="248" t="s">
        <v>1104</v>
      </c>
      <c r="E44" s="248" t="s">
        <v>1105</v>
      </c>
      <c r="F44" s="250">
        <v>4250.0</v>
      </c>
      <c r="J44" s="2" t="s">
        <v>320</v>
      </c>
      <c r="L44" s="2" t="s">
        <v>860</v>
      </c>
      <c r="M44" s="229" t="s">
        <v>11</v>
      </c>
      <c r="Q44" s="2" t="s">
        <v>1103</v>
      </c>
    </row>
    <row r="45">
      <c r="B45" s="248" t="s">
        <v>1100</v>
      </c>
      <c r="C45" s="248" t="s">
        <v>1104</v>
      </c>
      <c r="E45" s="248" t="s">
        <v>1105</v>
      </c>
      <c r="F45" s="250">
        <v>4250.0</v>
      </c>
      <c r="J45" s="2" t="s">
        <v>320</v>
      </c>
      <c r="L45" s="2" t="s">
        <v>860</v>
      </c>
      <c r="M45" s="229" t="s">
        <v>11</v>
      </c>
      <c r="Q45" s="2" t="s">
        <v>1103</v>
      </c>
    </row>
    <row r="46">
      <c r="B46" s="248" t="s">
        <v>1100</v>
      </c>
      <c r="C46" s="248" t="s">
        <v>1104</v>
      </c>
      <c r="E46" s="248" t="s">
        <v>1105</v>
      </c>
      <c r="F46" s="250">
        <v>4250.0</v>
      </c>
      <c r="J46" s="2" t="s">
        <v>320</v>
      </c>
      <c r="L46" s="2" t="s">
        <v>860</v>
      </c>
      <c r="M46" s="229" t="s">
        <v>11</v>
      </c>
      <c r="Q46" s="2" t="s">
        <v>1103</v>
      </c>
    </row>
    <row r="47">
      <c r="B47" s="248" t="s">
        <v>1100</v>
      </c>
      <c r="C47" s="248" t="s">
        <v>1104</v>
      </c>
      <c r="E47" s="248" t="s">
        <v>1105</v>
      </c>
      <c r="F47" s="250">
        <v>4250.0</v>
      </c>
      <c r="J47" s="2" t="s">
        <v>320</v>
      </c>
      <c r="L47" s="2" t="s">
        <v>860</v>
      </c>
      <c r="M47" s="229" t="s">
        <v>11</v>
      </c>
      <c r="Q47" s="2" t="s">
        <v>1103</v>
      </c>
    </row>
    <row r="48">
      <c r="B48" s="248" t="s">
        <v>1100</v>
      </c>
      <c r="C48" s="248" t="s">
        <v>1104</v>
      </c>
      <c r="E48" s="248" t="s">
        <v>1105</v>
      </c>
      <c r="F48" s="250">
        <v>4250.0</v>
      </c>
      <c r="J48" s="2" t="s">
        <v>320</v>
      </c>
      <c r="L48" s="2" t="s">
        <v>860</v>
      </c>
      <c r="M48" s="229" t="s">
        <v>11</v>
      </c>
      <c r="Q48" s="2" t="s">
        <v>1103</v>
      </c>
    </row>
    <row r="49">
      <c r="B49" s="248" t="s">
        <v>1100</v>
      </c>
      <c r="C49" s="248" t="s">
        <v>1104</v>
      </c>
      <c r="E49" s="248" t="s">
        <v>1105</v>
      </c>
      <c r="F49" s="250">
        <v>4250.0</v>
      </c>
      <c r="J49" s="2" t="s">
        <v>320</v>
      </c>
      <c r="L49" s="2" t="s">
        <v>860</v>
      </c>
      <c r="M49" s="229" t="s">
        <v>11</v>
      </c>
      <c r="Q49" s="2" t="s">
        <v>1103</v>
      </c>
    </row>
    <row r="50">
      <c r="B50" s="248" t="s">
        <v>1100</v>
      </c>
      <c r="C50" s="248" t="s">
        <v>1104</v>
      </c>
      <c r="E50" s="248" t="s">
        <v>1105</v>
      </c>
      <c r="F50" s="250">
        <v>4250.0</v>
      </c>
      <c r="J50" s="2" t="s">
        <v>320</v>
      </c>
      <c r="L50" s="2" t="s">
        <v>860</v>
      </c>
      <c r="M50" s="229" t="s">
        <v>11</v>
      </c>
      <c r="Q50" s="2" t="s">
        <v>1103</v>
      </c>
    </row>
    <row r="51">
      <c r="B51" s="248" t="s">
        <v>1100</v>
      </c>
      <c r="C51" s="248" t="s">
        <v>1104</v>
      </c>
      <c r="E51" s="248" t="s">
        <v>1105</v>
      </c>
      <c r="F51" s="250">
        <v>4250.0</v>
      </c>
      <c r="J51" s="2" t="s">
        <v>320</v>
      </c>
      <c r="L51" s="2" t="s">
        <v>860</v>
      </c>
      <c r="M51" s="229" t="s">
        <v>11</v>
      </c>
      <c r="Q51" s="2" t="s">
        <v>1103</v>
      </c>
    </row>
    <row r="52">
      <c r="B52" s="248" t="s">
        <v>1100</v>
      </c>
      <c r="C52" s="248" t="s">
        <v>1104</v>
      </c>
      <c r="E52" s="248" t="s">
        <v>1105</v>
      </c>
      <c r="F52" s="250">
        <v>4250.0</v>
      </c>
      <c r="J52" s="2" t="s">
        <v>320</v>
      </c>
      <c r="L52" s="2" t="s">
        <v>860</v>
      </c>
      <c r="M52" s="229" t="s">
        <v>11</v>
      </c>
      <c r="Q52" s="2" t="s">
        <v>1103</v>
      </c>
    </row>
    <row r="53">
      <c r="B53" s="248" t="s">
        <v>1100</v>
      </c>
      <c r="C53" s="248" t="s">
        <v>1104</v>
      </c>
      <c r="E53" s="248" t="s">
        <v>1105</v>
      </c>
      <c r="F53" s="250">
        <v>4250.0</v>
      </c>
      <c r="J53" s="2" t="s">
        <v>320</v>
      </c>
      <c r="L53" s="2" t="s">
        <v>860</v>
      </c>
      <c r="M53" s="229" t="s">
        <v>11</v>
      </c>
      <c r="Q53" s="2" t="s">
        <v>1103</v>
      </c>
    </row>
    <row r="54">
      <c r="B54" s="248" t="s">
        <v>1100</v>
      </c>
      <c r="C54" s="248" t="s">
        <v>1104</v>
      </c>
      <c r="E54" s="248" t="s">
        <v>1105</v>
      </c>
      <c r="F54" s="250">
        <v>4250.0</v>
      </c>
      <c r="J54" s="2" t="s">
        <v>320</v>
      </c>
      <c r="L54" s="2" t="s">
        <v>860</v>
      </c>
      <c r="M54" s="229" t="s">
        <v>11</v>
      </c>
      <c r="Q54" s="2" t="s">
        <v>1103</v>
      </c>
    </row>
    <row r="55">
      <c r="B55" s="248" t="s">
        <v>1100</v>
      </c>
      <c r="C55" s="248" t="s">
        <v>1104</v>
      </c>
      <c r="E55" s="248" t="s">
        <v>1105</v>
      </c>
      <c r="F55" s="250">
        <v>4250.0</v>
      </c>
      <c r="J55" s="2" t="s">
        <v>320</v>
      </c>
      <c r="L55" s="2" t="s">
        <v>860</v>
      </c>
      <c r="M55" s="229" t="s">
        <v>11</v>
      </c>
      <c r="Q55" s="2" t="s">
        <v>1103</v>
      </c>
    </row>
    <row r="56">
      <c r="B56" s="248" t="s">
        <v>1100</v>
      </c>
      <c r="C56" s="248" t="s">
        <v>1104</v>
      </c>
      <c r="E56" s="248" t="s">
        <v>1105</v>
      </c>
      <c r="F56" s="250">
        <v>4250.0</v>
      </c>
      <c r="J56" s="2" t="s">
        <v>320</v>
      </c>
      <c r="L56" s="2" t="s">
        <v>860</v>
      </c>
      <c r="M56" s="229" t="s">
        <v>11</v>
      </c>
      <c r="Q56" s="2" t="s">
        <v>1103</v>
      </c>
    </row>
    <row r="57">
      <c r="B57" s="248" t="s">
        <v>1100</v>
      </c>
      <c r="C57" s="248" t="s">
        <v>1104</v>
      </c>
      <c r="E57" s="248" t="s">
        <v>1105</v>
      </c>
      <c r="F57" s="250">
        <v>4250.0</v>
      </c>
      <c r="J57" s="2" t="s">
        <v>320</v>
      </c>
      <c r="L57" s="2" t="s">
        <v>860</v>
      </c>
      <c r="M57" s="229" t="s">
        <v>11</v>
      </c>
      <c r="Q57" s="2" t="s">
        <v>1103</v>
      </c>
    </row>
    <row r="58">
      <c r="B58" s="248" t="s">
        <v>1100</v>
      </c>
      <c r="C58" s="248" t="s">
        <v>1104</v>
      </c>
      <c r="E58" s="248" t="s">
        <v>1105</v>
      </c>
      <c r="F58" s="250">
        <v>4250.0</v>
      </c>
      <c r="J58" s="2" t="s">
        <v>320</v>
      </c>
      <c r="L58" s="2" t="s">
        <v>860</v>
      </c>
      <c r="M58" s="229" t="s">
        <v>11</v>
      </c>
      <c r="Q58" s="2" t="s">
        <v>1103</v>
      </c>
    </row>
    <row r="59">
      <c r="B59" s="248" t="s">
        <v>1100</v>
      </c>
      <c r="C59" s="248" t="s">
        <v>1104</v>
      </c>
      <c r="E59" s="248" t="s">
        <v>1105</v>
      </c>
      <c r="F59" s="250">
        <v>4250.0</v>
      </c>
      <c r="J59" s="2" t="s">
        <v>320</v>
      </c>
      <c r="L59" s="2" t="s">
        <v>860</v>
      </c>
      <c r="M59" s="229" t="s">
        <v>11</v>
      </c>
      <c r="Q59" s="2" t="s">
        <v>1103</v>
      </c>
    </row>
    <row r="60">
      <c r="B60" s="248" t="s">
        <v>1100</v>
      </c>
      <c r="C60" s="248" t="s">
        <v>1104</v>
      </c>
      <c r="E60" s="248" t="s">
        <v>1105</v>
      </c>
      <c r="F60" s="250">
        <v>4250.0</v>
      </c>
      <c r="J60" s="2" t="s">
        <v>320</v>
      </c>
      <c r="L60" s="2" t="s">
        <v>860</v>
      </c>
      <c r="M60" s="229" t="s">
        <v>11</v>
      </c>
      <c r="Q60" s="2" t="s">
        <v>1103</v>
      </c>
    </row>
    <row r="61">
      <c r="B61" s="248" t="s">
        <v>1100</v>
      </c>
      <c r="C61" s="248" t="s">
        <v>1104</v>
      </c>
      <c r="E61" s="248" t="s">
        <v>1105</v>
      </c>
      <c r="F61" s="250">
        <v>4250.0</v>
      </c>
      <c r="J61" s="2" t="s">
        <v>320</v>
      </c>
      <c r="L61" s="2" t="s">
        <v>860</v>
      </c>
      <c r="M61" s="229" t="s">
        <v>11</v>
      </c>
      <c r="Q61" s="2" t="s">
        <v>1103</v>
      </c>
    </row>
    <row r="62">
      <c r="B62" s="248" t="s">
        <v>1100</v>
      </c>
      <c r="C62" s="248" t="s">
        <v>1104</v>
      </c>
      <c r="E62" s="248" t="s">
        <v>1105</v>
      </c>
      <c r="F62" s="250">
        <v>4250.0</v>
      </c>
      <c r="J62" s="2" t="s">
        <v>320</v>
      </c>
      <c r="L62" s="2" t="s">
        <v>860</v>
      </c>
      <c r="M62" s="229" t="s">
        <v>11</v>
      </c>
      <c r="Q62" s="2" t="s">
        <v>1103</v>
      </c>
    </row>
    <row r="63">
      <c r="B63" s="248" t="s">
        <v>1100</v>
      </c>
      <c r="C63" s="248" t="s">
        <v>1104</v>
      </c>
      <c r="E63" s="248" t="s">
        <v>1105</v>
      </c>
      <c r="F63" s="250">
        <v>4250.0</v>
      </c>
      <c r="J63" s="2" t="s">
        <v>320</v>
      </c>
      <c r="L63" s="2" t="s">
        <v>860</v>
      </c>
      <c r="M63" s="229" t="s">
        <v>11</v>
      </c>
      <c r="Q63" s="2" t="s">
        <v>1103</v>
      </c>
    </row>
    <row r="64">
      <c r="B64" s="248" t="s">
        <v>1100</v>
      </c>
      <c r="C64" s="248" t="s">
        <v>1104</v>
      </c>
      <c r="E64" s="248" t="s">
        <v>1105</v>
      </c>
      <c r="F64" s="250">
        <v>4250.0</v>
      </c>
      <c r="J64" s="2" t="s">
        <v>320</v>
      </c>
      <c r="L64" s="2" t="s">
        <v>860</v>
      </c>
      <c r="M64" s="229" t="s">
        <v>11</v>
      </c>
      <c r="Q64" s="2" t="s">
        <v>1103</v>
      </c>
    </row>
    <row r="65">
      <c r="B65" s="248" t="s">
        <v>1100</v>
      </c>
      <c r="C65" s="248" t="s">
        <v>1104</v>
      </c>
      <c r="E65" s="248" t="s">
        <v>1105</v>
      </c>
      <c r="F65" s="250">
        <v>4250.0</v>
      </c>
      <c r="J65" s="2" t="s">
        <v>320</v>
      </c>
      <c r="L65" s="2" t="s">
        <v>860</v>
      </c>
      <c r="M65" s="229" t="s">
        <v>11</v>
      </c>
      <c r="Q65" s="2" t="s">
        <v>1103</v>
      </c>
    </row>
    <row r="66">
      <c r="B66" s="248" t="s">
        <v>1100</v>
      </c>
      <c r="C66" s="248" t="s">
        <v>1104</v>
      </c>
      <c r="E66" s="248" t="s">
        <v>1105</v>
      </c>
      <c r="F66" s="250">
        <v>4250.0</v>
      </c>
      <c r="J66" s="2" t="s">
        <v>320</v>
      </c>
      <c r="L66" s="2" t="s">
        <v>860</v>
      </c>
      <c r="M66" s="229" t="s">
        <v>11</v>
      </c>
      <c r="Q66" s="2" t="s">
        <v>1103</v>
      </c>
    </row>
    <row r="67">
      <c r="B67" s="248" t="s">
        <v>1100</v>
      </c>
      <c r="C67" s="248" t="s">
        <v>1104</v>
      </c>
      <c r="E67" s="248" t="s">
        <v>1105</v>
      </c>
      <c r="F67" s="250">
        <v>4250.0</v>
      </c>
      <c r="J67" s="2" t="s">
        <v>320</v>
      </c>
      <c r="L67" s="2" t="s">
        <v>860</v>
      </c>
      <c r="M67" s="229" t="s">
        <v>11</v>
      </c>
      <c r="Q67" s="2" t="s">
        <v>1103</v>
      </c>
    </row>
    <row r="68">
      <c r="B68" s="2" t="s">
        <v>868</v>
      </c>
      <c r="C68" s="248" t="s">
        <v>1106</v>
      </c>
      <c r="E68" s="248" t="s">
        <v>919</v>
      </c>
      <c r="F68" s="249">
        <v>15900.0</v>
      </c>
      <c r="G68" s="253"/>
      <c r="J68" s="2" t="s">
        <v>320</v>
      </c>
      <c r="L68" s="2" t="s">
        <v>860</v>
      </c>
      <c r="M68" s="229" t="s">
        <v>11</v>
      </c>
      <c r="Q68" s="2" t="s">
        <v>1103</v>
      </c>
    </row>
    <row r="69">
      <c r="B69" s="2" t="s">
        <v>868</v>
      </c>
      <c r="C69" s="248" t="s">
        <v>1106</v>
      </c>
      <c r="E69" s="248" t="s">
        <v>919</v>
      </c>
      <c r="F69" s="249">
        <v>15900.0</v>
      </c>
      <c r="G69" s="253"/>
      <c r="J69" s="2" t="s">
        <v>320</v>
      </c>
      <c r="L69" s="2" t="s">
        <v>860</v>
      </c>
      <c r="M69" s="229" t="s">
        <v>11</v>
      </c>
      <c r="Q69" s="2" t="s">
        <v>1103</v>
      </c>
    </row>
    <row r="70">
      <c r="B70" s="2" t="s">
        <v>868</v>
      </c>
      <c r="C70" s="248" t="s">
        <v>1106</v>
      </c>
      <c r="E70" s="248" t="s">
        <v>919</v>
      </c>
      <c r="F70" s="249">
        <v>15900.0</v>
      </c>
      <c r="G70" s="253"/>
      <c r="J70" s="2" t="s">
        <v>320</v>
      </c>
      <c r="L70" s="2" t="s">
        <v>860</v>
      </c>
      <c r="M70" s="229" t="s">
        <v>11</v>
      </c>
      <c r="Q70" s="2" t="s">
        <v>1103</v>
      </c>
    </row>
    <row r="71">
      <c r="B71" s="2" t="s">
        <v>868</v>
      </c>
      <c r="C71" s="248" t="s">
        <v>869</v>
      </c>
      <c r="E71" s="251" t="s">
        <v>870</v>
      </c>
      <c r="F71" s="250">
        <v>7900.0</v>
      </c>
      <c r="J71" s="2" t="s">
        <v>320</v>
      </c>
      <c r="L71" s="2" t="s">
        <v>860</v>
      </c>
      <c r="M71" s="229" t="s">
        <v>11</v>
      </c>
      <c r="Q71" s="2" t="s">
        <v>1103</v>
      </c>
    </row>
    <row r="72">
      <c r="B72" s="2" t="s">
        <v>862</v>
      </c>
      <c r="C72" s="251" t="s">
        <v>1107</v>
      </c>
      <c r="E72" s="248" t="s">
        <v>1108</v>
      </c>
      <c r="F72" s="249">
        <v>45600.0</v>
      </c>
      <c r="G72" s="253"/>
      <c r="J72" s="2" t="s">
        <v>320</v>
      </c>
      <c r="L72" s="2" t="s">
        <v>860</v>
      </c>
      <c r="M72" s="229" t="s">
        <v>11</v>
      </c>
      <c r="Q72" s="2" t="s">
        <v>1103</v>
      </c>
    </row>
    <row r="73">
      <c r="B73" s="2" t="s">
        <v>865</v>
      </c>
      <c r="C73" s="248" t="s">
        <v>1109</v>
      </c>
      <c r="E73" s="2" t="s">
        <v>1110</v>
      </c>
      <c r="F73" s="249">
        <v>18450.0</v>
      </c>
      <c r="G73" s="253"/>
      <c r="J73" s="2" t="s">
        <v>320</v>
      </c>
      <c r="L73" s="2" t="s">
        <v>860</v>
      </c>
      <c r="M73" s="229" t="s">
        <v>11</v>
      </c>
      <c r="Q73" s="2" t="s">
        <v>1103</v>
      </c>
    </row>
    <row r="74">
      <c r="B74" s="2" t="s">
        <v>865</v>
      </c>
      <c r="C74" s="248" t="s">
        <v>1109</v>
      </c>
      <c r="E74" s="2" t="s">
        <v>1110</v>
      </c>
      <c r="F74" s="249">
        <v>18450.0</v>
      </c>
      <c r="J74" s="2" t="s">
        <v>320</v>
      </c>
      <c r="L74" s="2" t="s">
        <v>860</v>
      </c>
      <c r="M74" s="229" t="s">
        <v>11</v>
      </c>
      <c r="Q74" s="2" t="s">
        <v>1103</v>
      </c>
    </row>
    <row r="75">
      <c r="B75" s="2" t="s">
        <v>865</v>
      </c>
      <c r="C75" s="248" t="s">
        <v>1109</v>
      </c>
      <c r="E75" s="2" t="s">
        <v>1110</v>
      </c>
      <c r="F75" s="249">
        <v>18450.0</v>
      </c>
      <c r="J75" s="2" t="s">
        <v>320</v>
      </c>
      <c r="L75" s="2" t="s">
        <v>860</v>
      </c>
      <c r="M75" s="229" t="s">
        <v>11</v>
      </c>
      <c r="Q75" s="2" t="s">
        <v>1103</v>
      </c>
    </row>
    <row r="76">
      <c r="C76" s="2" t="s">
        <v>871</v>
      </c>
      <c r="F76" s="249">
        <v>4500.0</v>
      </c>
      <c r="G76" s="253"/>
      <c r="M76" s="229"/>
    </row>
    <row r="77">
      <c r="F77" s="255"/>
      <c r="M77" s="229"/>
    </row>
    <row r="78">
      <c r="A78" s="2" t="s">
        <v>976</v>
      </c>
      <c r="B78" s="2" t="s">
        <v>1111</v>
      </c>
      <c r="C78" s="248" t="s">
        <v>1112</v>
      </c>
      <c r="E78" s="248" t="s">
        <v>1113</v>
      </c>
      <c r="F78" s="249">
        <v>36400.0</v>
      </c>
      <c r="G78" s="249">
        <v>13280.0</v>
      </c>
      <c r="H78" s="253"/>
      <c r="J78" s="2" t="s">
        <v>320</v>
      </c>
      <c r="L78" s="2" t="s">
        <v>860</v>
      </c>
      <c r="M78" s="229" t="s">
        <v>11</v>
      </c>
      <c r="Q78" s="2" t="s">
        <v>1103</v>
      </c>
    </row>
    <row r="79">
      <c r="B79" s="2" t="s">
        <v>868</v>
      </c>
      <c r="C79" s="248" t="s">
        <v>1114</v>
      </c>
      <c r="E79" s="248" t="s">
        <v>1115</v>
      </c>
      <c r="F79" s="249">
        <v>15500.0</v>
      </c>
      <c r="G79" s="255"/>
      <c r="J79" s="2" t="s">
        <v>320</v>
      </c>
      <c r="L79" s="2" t="s">
        <v>860</v>
      </c>
      <c r="M79" s="229" t="s">
        <v>11</v>
      </c>
      <c r="Q79" s="2" t="s">
        <v>1103</v>
      </c>
    </row>
    <row r="80">
      <c r="B80" s="2" t="s">
        <v>1111</v>
      </c>
      <c r="C80" s="248" t="s">
        <v>1116</v>
      </c>
      <c r="E80" s="248" t="s">
        <v>1117</v>
      </c>
      <c r="F80" s="280">
        <v>69350.0</v>
      </c>
      <c r="G80" s="264"/>
      <c r="J80" s="2"/>
      <c r="L80" s="2"/>
      <c r="M80" s="229"/>
      <c r="Q80" s="2"/>
    </row>
    <row r="81">
      <c r="B81" s="2" t="s">
        <v>1111</v>
      </c>
      <c r="C81" s="248" t="s">
        <v>1118</v>
      </c>
      <c r="E81" s="248" t="s">
        <v>1119</v>
      </c>
      <c r="F81" s="250">
        <v>11550.0</v>
      </c>
      <c r="G81" s="253"/>
      <c r="J81" s="2"/>
      <c r="L81" s="2"/>
      <c r="M81" s="229"/>
      <c r="Q81" s="2"/>
    </row>
    <row r="82">
      <c r="C82" s="248"/>
      <c r="E82" s="248"/>
      <c r="F82" s="249"/>
      <c r="G82" s="253"/>
      <c r="J82" s="2"/>
      <c r="L82" s="2"/>
      <c r="M82" s="229"/>
      <c r="Q82" s="2"/>
    </row>
    <row r="83">
      <c r="A83" s="2" t="s">
        <v>933</v>
      </c>
      <c r="B83" s="2" t="s">
        <v>868</v>
      </c>
      <c r="C83" s="248" t="s">
        <v>934</v>
      </c>
      <c r="E83" s="251" t="s">
        <v>935</v>
      </c>
      <c r="F83" s="249">
        <v>8250.0</v>
      </c>
      <c r="G83" s="250">
        <v>26340.0</v>
      </c>
      <c r="J83" s="2" t="s">
        <v>320</v>
      </c>
      <c r="L83" s="2" t="s">
        <v>860</v>
      </c>
      <c r="M83" s="229" t="s">
        <v>11</v>
      </c>
      <c r="Q83" s="2" t="s">
        <v>1103</v>
      </c>
    </row>
    <row r="84">
      <c r="B84" s="2" t="s">
        <v>868</v>
      </c>
      <c r="C84" s="248" t="s">
        <v>934</v>
      </c>
      <c r="E84" s="251" t="s">
        <v>935</v>
      </c>
      <c r="F84" s="249">
        <v>8250.0</v>
      </c>
      <c r="G84" s="253"/>
      <c r="J84" s="2" t="s">
        <v>320</v>
      </c>
      <c r="L84" s="2" t="s">
        <v>860</v>
      </c>
      <c r="M84" s="229" t="s">
        <v>11</v>
      </c>
      <c r="Q84" s="2" t="s">
        <v>1103</v>
      </c>
    </row>
    <row r="85">
      <c r="B85" s="2" t="s">
        <v>868</v>
      </c>
      <c r="C85" s="248" t="s">
        <v>934</v>
      </c>
      <c r="E85" s="251" t="s">
        <v>935</v>
      </c>
      <c r="F85" s="249">
        <v>8250.0</v>
      </c>
      <c r="G85" s="253"/>
      <c r="J85" s="2" t="s">
        <v>320</v>
      </c>
      <c r="L85" s="2" t="s">
        <v>860</v>
      </c>
      <c r="M85" s="229" t="s">
        <v>11</v>
      </c>
      <c r="Q85" s="2" t="s">
        <v>1103</v>
      </c>
    </row>
    <row r="86">
      <c r="B86" s="2" t="s">
        <v>868</v>
      </c>
      <c r="C86" s="248" t="s">
        <v>934</v>
      </c>
      <c r="E86" s="251" t="s">
        <v>935</v>
      </c>
      <c r="F86" s="249">
        <v>8250.0</v>
      </c>
      <c r="G86" s="253"/>
      <c r="J86" s="2" t="s">
        <v>320</v>
      </c>
      <c r="L86" s="2" t="s">
        <v>860</v>
      </c>
      <c r="M86" s="229" t="s">
        <v>11</v>
      </c>
      <c r="Q86" s="2" t="s">
        <v>1103</v>
      </c>
    </row>
    <row r="87">
      <c r="B87" s="2" t="s">
        <v>868</v>
      </c>
      <c r="C87" s="248" t="s">
        <v>934</v>
      </c>
      <c r="E87" s="251" t="s">
        <v>935</v>
      </c>
      <c r="F87" s="249">
        <v>8250.0</v>
      </c>
      <c r="G87" s="253"/>
      <c r="J87" s="2" t="s">
        <v>320</v>
      </c>
      <c r="L87" s="2" t="s">
        <v>860</v>
      </c>
      <c r="M87" s="229" t="s">
        <v>11</v>
      </c>
      <c r="Q87" s="2" t="s">
        <v>1103</v>
      </c>
    </row>
    <row r="88">
      <c r="B88" s="2" t="s">
        <v>868</v>
      </c>
      <c r="C88" s="248" t="s">
        <v>934</v>
      </c>
      <c r="E88" s="251" t="s">
        <v>935</v>
      </c>
      <c r="F88" s="249">
        <v>8250.0</v>
      </c>
      <c r="G88" s="253"/>
      <c r="J88" s="2" t="s">
        <v>320</v>
      </c>
      <c r="L88" s="2" t="s">
        <v>860</v>
      </c>
      <c r="M88" s="229" t="s">
        <v>11</v>
      </c>
      <c r="Q88" s="2" t="s">
        <v>1103</v>
      </c>
    </row>
    <row r="89">
      <c r="B89" s="2" t="s">
        <v>868</v>
      </c>
      <c r="C89" s="248" t="s">
        <v>934</v>
      </c>
      <c r="E89" s="251" t="s">
        <v>935</v>
      </c>
      <c r="F89" s="249">
        <v>8250.0</v>
      </c>
      <c r="G89" s="253"/>
      <c r="J89" s="2" t="s">
        <v>320</v>
      </c>
      <c r="L89" s="2" t="s">
        <v>860</v>
      </c>
      <c r="M89" s="229" t="s">
        <v>11</v>
      </c>
      <c r="Q89" s="2" t="s">
        <v>1103</v>
      </c>
    </row>
    <row r="90">
      <c r="B90" s="2" t="s">
        <v>868</v>
      </c>
      <c r="C90" s="248" t="s">
        <v>934</v>
      </c>
      <c r="E90" s="251" t="s">
        <v>935</v>
      </c>
      <c r="F90" s="249">
        <v>8250.0</v>
      </c>
      <c r="G90" s="253"/>
      <c r="J90" s="2" t="s">
        <v>320</v>
      </c>
      <c r="L90" s="2" t="s">
        <v>860</v>
      </c>
      <c r="M90" s="229" t="s">
        <v>11</v>
      </c>
      <c r="Q90" s="2" t="s">
        <v>1103</v>
      </c>
    </row>
    <row r="91">
      <c r="B91" s="2" t="s">
        <v>868</v>
      </c>
      <c r="C91" s="248" t="s">
        <v>934</v>
      </c>
      <c r="E91" s="251" t="s">
        <v>935</v>
      </c>
      <c r="F91" s="249">
        <v>8250.0</v>
      </c>
      <c r="G91" s="253"/>
      <c r="J91" s="2" t="s">
        <v>320</v>
      </c>
      <c r="L91" s="2" t="s">
        <v>860</v>
      </c>
      <c r="M91" s="229" t="s">
        <v>11</v>
      </c>
      <c r="Q91" s="2" t="s">
        <v>1103</v>
      </c>
    </row>
    <row r="92">
      <c r="B92" s="2" t="s">
        <v>868</v>
      </c>
      <c r="C92" s="248" t="s">
        <v>934</v>
      </c>
      <c r="E92" s="251" t="s">
        <v>935</v>
      </c>
      <c r="F92" s="249">
        <v>8250.0</v>
      </c>
      <c r="G92" s="253"/>
      <c r="J92" s="2" t="s">
        <v>320</v>
      </c>
      <c r="L92" s="2" t="s">
        <v>860</v>
      </c>
      <c r="M92" s="229" t="s">
        <v>11</v>
      </c>
      <c r="Q92" s="2" t="s">
        <v>1103</v>
      </c>
    </row>
    <row r="93">
      <c r="B93" s="2" t="s">
        <v>868</v>
      </c>
      <c r="C93" s="248" t="s">
        <v>934</v>
      </c>
      <c r="E93" s="251" t="s">
        <v>935</v>
      </c>
      <c r="F93" s="249">
        <v>8250.0</v>
      </c>
      <c r="G93" s="253"/>
      <c r="J93" s="2" t="s">
        <v>320</v>
      </c>
      <c r="L93" s="2" t="s">
        <v>860</v>
      </c>
      <c r="M93" s="229" t="s">
        <v>11</v>
      </c>
      <c r="Q93" s="2" t="s">
        <v>1103</v>
      </c>
    </row>
    <row r="94">
      <c r="B94" s="2" t="s">
        <v>868</v>
      </c>
      <c r="C94" s="248" t="s">
        <v>934</v>
      </c>
      <c r="E94" s="251" t="s">
        <v>935</v>
      </c>
      <c r="F94" s="249">
        <v>8250.0</v>
      </c>
      <c r="G94" s="253"/>
      <c r="J94" s="2" t="s">
        <v>320</v>
      </c>
      <c r="L94" s="2" t="s">
        <v>860</v>
      </c>
      <c r="M94" s="229" t="s">
        <v>11</v>
      </c>
      <c r="Q94" s="2" t="s">
        <v>1103</v>
      </c>
    </row>
    <row r="95">
      <c r="B95" s="2" t="s">
        <v>868</v>
      </c>
      <c r="C95" s="248" t="s">
        <v>934</v>
      </c>
      <c r="E95" s="251" t="s">
        <v>935</v>
      </c>
      <c r="F95" s="249">
        <v>8250.0</v>
      </c>
      <c r="G95" s="253"/>
      <c r="J95" s="2" t="s">
        <v>320</v>
      </c>
      <c r="L95" s="2" t="s">
        <v>860</v>
      </c>
      <c r="M95" s="229" t="s">
        <v>11</v>
      </c>
      <c r="Q95" s="2" t="s">
        <v>1103</v>
      </c>
    </row>
    <row r="96">
      <c r="B96" s="2" t="s">
        <v>868</v>
      </c>
      <c r="C96" s="248" t="s">
        <v>934</v>
      </c>
      <c r="E96" s="251" t="s">
        <v>935</v>
      </c>
      <c r="F96" s="249">
        <v>8250.0</v>
      </c>
      <c r="G96" s="253"/>
      <c r="J96" s="2" t="s">
        <v>320</v>
      </c>
      <c r="L96" s="2" t="s">
        <v>860</v>
      </c>
      <c r="M96" s="229" t="s">
        <v>11</v>
      </c>
      <c r="Q96" s="2" t="s">
        <v>1103</v>
      </c>
    </row>
    <row r="97">
      <c r="B97" s="2" t="s">
        <v>868</v>
      </c>
      <c r="C97" s="248" t="s">
        <v>934</v>
      </c>
      <c r="E97" s="251" t="s">
        <v>935</v>
      </c>
      <c r="F97" s="249">
        <v>8250.0</v>
      </c>
      <c r="G97" s="253"/>
      <c r="J97" s="2" t="s">
        <v>320</v>
      </c>
      <c r="L97" s="2" t="s">
        <v>860</v>
      </c>
      <c r="M97" s="229" t="s">
        <v>11</v>
      </c>
      <c r="Q97" s="2" t="s">
        <v>1103</v>
      </c>
    </row>
    <row r="98">
      <c r="B98" s="2" t="s">
        <v>868</v>
      </c>
      <c r="C98" s="248" t="s">
        <v>934</v>
      </c>
      <c r="E98" s="251" t="s">
        <v>935</v>
      </c>
      <c r="F98" s="249">
        <v>8250.0</v>
      </c>
      <c r="G98" s="253"/>
      <c r="J98" s="2" t="s">
        <v>320</v>
      </c>
      <c r="L98" s="2" t="s">
        <v>860</v>
      </c>
      <c r="M98" s="229" t="s">
        <v>11</v>
      </c>
      <c r="Q98" s="2" t="s">
        <v>1103</v>
      </c>
    </row>
    <row r="99">
      <c r="B99" s="2" t="s">
        <v>868</v>
      </c>
      <c r="C99" s="248" t="s">
        <v>934</v>
      </c>
      <c r="E99" s="251" t="s">
        <v>935</v>
      </c>
      <c r="F99" s="249">
        <v>8250.0</v>
      </c>
      <c r="G99" s="253"/>
      <c r="J99" s="2" t="s">
        <v>320</v>
      </c>
      <c r="L99" s="2" t="s">
        <v>860</v>
      </c>
      <c r="M99" s="229" t="s">
        <v>11</v>
      </c>
      <c r="Q99" s="2" t="s">
        <v>1103</v>
      </c>
    </row>
    <row r="100">
      <c r="B100" s="2" t="s">
        <v>868</v>
      </c>
      <c r="C100" s="248" t="s">
        <v>934</v>
      </c>
      <c r="E100" s="251" t="s">
        <v>935</v>
      </c>
      <c r="F100" s="249">
        <v>8250.0</v>
      </c>
      <c r="G100" s="253"/>
      <c r="J100" s="2" t="s">
        <v>320</v>
      </c>
      <c r="L100" s="2" t="s">
        <v>860</v>
      </c>
      <c r="M100" s="229" t="s">
        <v>11</v>
      </c>
      <c r="Q100" s="2" t="s">
        <v>1103</v>
      </c>
    </row>
    <row r="101">
      <c r="B101" s="2" t="s">
        <v>868</v>
      </c>
      <c r="C101" s="248" t="s">
        <v>934</v>
      </c>
      <c r="E101" s="251" t="s">
        <v>935</v>
      </c>
      <c r="F101" s="249">
        <v>8250.0</v>
      </c>
      <c r="G101" s="253"/>
      <c r="J101" s="2" t="s">
        <v>320</v>
      </c>
      <c r="L101" s="2" t="s">
        <v>860</v>
      </c>
      <c r="M101" s="229" t="s">
        <v>11</v>
      </c>
      <c r="Q101" s="2" t="s">
        <v>1103</v>
      </c>
    </row>
    <row r="102">
      <c r="B102" s="2" t="s">
        <v>868</v>
      </c>
      <c r="C102" s="248" t="s">
        <v>934</v>
      </c>
      <c r="E102" s="251" t="s">
        <v>935</v>
      </c>
      <c r="F102" s="249">
        <v>8250.0</v>
      </c>
      <c r="G102" s="253"/>
      <c r="J102" s="2" t="s">
        <v>320</v>
      </c>
      <c r="L102" s="2" t="s">
        <v>860</v>
      </c>
      <c r="M102" s="229" t="s">
        <v>11</v>
      </c>
      <c r="Q102" s="2" t="s">
        <v>1103</v>
      </c>
    </row>
    <row r="103">
      <c r="B103" s="2" t="s">
        <v>868</v>
      </c>
      <c r="C103" s="248" t="s">
        <v>934</v>
      </c>
      <c r="E103" s="251" t="s">
        <v>935</v>
      </c>
      <c r="F103" s="249">
        <v>8250.0</v>
      </c>
      <c r="G103" s="253"/>
      <c r="J103" s="2" t="s">
        <v>320</v>
      </c>
      <c r="L103" s="2" t="s">
        <v>860</v>
      </c>
      <c r="M103" s="229" t="s">
        <v>11</v>
      </c>
      <c r="Q103" s="2" t="s">
        <v>1103</v>
      </c>
    </row>
    <row r="104">
      <c r="B104" s="2" t="s">
        <v>868</v>
      </c>
      <c r="C104" s="248" t="s">
        <v>934</v>
      </c>
      <c r="E104" s="251" t="s">
        <v>935</v>
      </c>
      <c r="F104" s="249">
        <v>8250.0</v>
      </c>
      <c r="G104" s="253"/>
      <c r="J104" s="2" t="s">
        <v>320</v>
      </c>
      <c r="L104" s="2" t="s">
        <v>860</v>
      </c>
      <c r="M104" s="229" t="s">
        <v>11</v>
      </c>
      <c r="Q104" s="2" t="s">
        <v>1103</v>
      </c>
    </row>
    <row r="105">
      <c r="B105" s="2" t="s">
        <v>868</v>
      </c>
      <c r="C105" s="248" t="s">
        <v>934</v>
      </c>
      <c r="E105" s="251" t="s">
        <v>935</v>
      </c>
      <c r="F105" s="249">
        <v>8250.0</v>
      </c>
      <c r="G105" s="253"/>
      <c r="J105" s="2" t="s">
        <v>320</v>
      </c>
      <c r="L105" s="2" t="s">
        <v>860</v>
      </c>
      <c r="M105" s="229" t="s">
        <v>11</v>
      </c>
      <c r="Q105" s="2" t="s">
        <v>1103</v>
      </c>
    </row>
    <row r="106">
      <c r="B106" s="2" t="s">
        <v>868</v>
      </c>
      <c r="C106" s="248" t="s">
        <v>934</v>
      </c>
      <c r="E106" s="251" t="s">
        <v>935</v>
      </c>
      <c r="F106" s="249">
        <v>8250.0</v>
      </c>
      <c r="G106" s="253"/>
      <c r="J106" s="2" t="s">
        <v>320</v>
      </c>
      <c r="L106" s="2" t="s">
        <v>860</v>
      </c>
      <c r="M106" s="229" t="s">
        <v>11</v>
      </c>
      <c r="Q106" s="2" t="s">
        <v>1103</v>
      </c>
    </row>
    <row r="107">
      <c r="B107" s="2" t="s">
        <v>868</v>
      </c>
      <c r="C107" s="248" t="s">
        <v>934</v>
      </c>
      <c r="E107" s="251" t="s">
        <v>935</v>
      </c>
      <c r="F107" s="249">
        <v>8250.0</v>
      </c>
      <c r="G107" s="253"/>
      <c r="J107" s="2" t="s">
        <v>320</v>
      </c>
      <c r="L107" s="2" t="s">
        <v>860</v>
      </c>
      <c r="M107" s="229" t="s">
        <v>11</v>
      </c>
      <c r="Q107" s="2" t="s">
        <v>1103</v>
      </c>
    </row>
    <row r="108">
      <c r="B108" s="2" t="s">
        <v>868</v>
      </c>
      <c r="C108" s="248" t="s">
        <v>1114</v>
      </c>
      <c r="E108" s="248" t="s">
        <v>1115</v>
      </c>
      <c r="F108" s="249">
        <v>23900.0</v>
      </c>
      <c r="G108" s="255"/>
      <c r="J108" s="2" t="s">
        <v>320</v>
      </c>
      <c r="L108" s="2" t="s">
        <v>860</v>
      </c>
      <c r="M108" s="229" t="s">
        <v>11</v>
      </c>
      <c r="Q108" s="2" t="s">
        <v>1103</v>
      </c>
    </row>
    <row r="109">
      <c r="B109" s="2" t="s">
        <v>868</v>
      </c>
      <c r="C109" s="248" t="s">
        <v>1120</v>
      </c>
      <c r="E109" s="248" t="s">
        <v>1121</v>
      </c>
      <c r="F109" s="249">
        <v>16800.0</v>
      </c>
      <c r="G109" s="253"/>
      <c r="J109" s="2" t="s">
        <v>320</v>
      </c>
      <c r="L109" s="2" t="s">
        <v>860</v>
      </c>
      <c r="M109" s="229" t="s">
        <v>11</v>
      </c>
      <c r="Q109" s="2" t="s">
        <v>1103</v>
      </c>
    </row>
    <row r="110">
      <c r="C110" s="248" t="s">
        <v>1122</v>
      </c>
      <c r="E110" s="2" t="s">
        <v>1110</v>
      </c>
      <c r="F110" s="250">
        <v>2550.0</v>
      </c>
      <c r="J110" s="2" t="s">
        <v>320</v>
      </c>
      <c r="L110" s="2" t="s">
        <v>860</v>
      </c>
      <c r="M110" s="229" t="s">
        <v>11</v>
      </c>
      <c r="Q110" s="2" t="s">
        <v>1103</v>
      </c>
    </row>
    <row r="111">
      <c r="C111" s="248" t="s">
        <v>1122</v>
      </c>
      <c r="E111" s="2" t="s">
        <v>1110</v>
      </c>
      <c r="F111" s="250">
        <v>2550.0</v>
      </c>
      <c r="J111" s="2" t="s">
        <v>320</v>
      </c>
      <c r="L111" s="2" t="s">
        <v>860</v>
      </c>
      <c r="M111" s="229" t="s">
        <v>11</v>
      </c>
      <c r="Q111" s="2" t="s">
        <v>1103</v>
      </c>
    </row>
    <row r="112">
      <c r="C112" s="248" t="s">
        <v>1122</v>
      </c>
      <c r="E112" s="2" t="s">
        <v>1110</v>
      </c>
      <c r="F112" s="250">
        <v>2550.0</v>
      </c>
      <c r="J112" s="2" t="s">
        <v>320</v>
      </c>
      <c r="L112" s="2" t="s">
        <v>860</v>
      </c>
      <c r="M112" s="229" t="s">
        <v>11</v>
      </c>
      <c r="Q112" s="2" t="s">
        <v>1103</v>
      </c>
    </row>
    <row r="113">
      <c r="C113" s="248" t="s">
        <v>1122</v>
      </c>
      <c r="E113" s="2" t="s">
        <v>1110</v>
      </c>
      <c r="F113" s="250">
        <v>2550.0</v>
      </c>
      <c r="J113" s="2" t="s">
        <v>320</v>
      </c>
      <c r="L113" s="2" t="s">
        <v>860</v>
      </c>
      <c r="M113" s="229" t="s">
        <v>11</v>
      </c>
      <c r="Q113" s="2" t="s">
        <v>1103</v>
      </c>
    </row>
    <row r="114">
      <c r="M114" s="229"/>
    </row>
    <row r="115">
      <c r="A115" s="256" t="s">
        <v>1123</v>
      </c>
      <c r="B115" s="2" t="s">
        <v>1124</v>
      </c>
      <c r="C115" s="248" t="s">
        <v>1125</v>
      </c>
      <c r="E115" s="251" t="s">
        <v>1126</v>
      </c>
      <c r="F115" s="249">
        <v>6400.0</v>
      </c>
      <c r="G115" s="254">
        <v>640.0</v>
      </c>
      <c r="H115" s="253"/>
      <c r="J115" s="2" t="s">
        <v>320</v>
      </c>
      <c r="L115" s="2" t="s">
        <v>860</v>
      </c>
      <c r="M115" s="229" t="s">
        <v>11</v>
      </c>
      <c r="Q115" s="2" t="s">
        <v>1103</v>
      </c>
    </row>
    <row r="116">
      <c r="F116" s="255"/>
      <c r="G116" s="255"/>
      <c r="M116" s="229"/>
    </row>
    <row r="117">
      <c r="M117" s="229"/>
    </row>
    <row r="118">
      <c r="M118" s="22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1127</v>
      </c>
      <c r="D1" s="217"/>
      <c r="E1" s="218">
        <v>9.751739555E9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/>
      <c r="S2" s="232"/>
    </row>
    <row r="3">
      <c r="A3" s="233"/>
      <c r="B3" s="229" t="s">
        <v>811</v>
      </c>
      <c r="C3" s="234"/>
      <c r="D3" s="235"/>
      <c r="E3" s="236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1128</v>
      </c>
      <c r="E5" s="2">
        <v>9.080800564E9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 t="s">
        <v>1129</v>
      </c>
      <c r="D14" s="242"/>
      <c r="E14" s="242">
        <v>8.110999947E9</v>
      </c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1">
      <c r="A1" s="214"/>
      <c r="B1" s="215" t="s">
        <v>5</v>
      </c>
      <c r="C1" s="216" t="s">
        <v>185</v>
      </c>
      <c r="D1" s="2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186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1130</v>
      </c>
      <c r="S2" s="232" t="s">
        <v>1131</v>
      </c>
      <c r="T2" s="2" t="s">
        <v>809</v>
      </c>
      <c r="U2" s="2" t="s">
        <v>72</v>
      </c>
    </row>
    <row r="3">
      <c r="A3" s="233"/>
      <c r="B3" s="229" t="s">
        <v>811</v>
      </c>
      <c r="C3" s="234"/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805</v>
      </c>
      <c r="S3" s="238" t="s">
        <v>1132</v>
      </c>
      <c r="T3" s="2" t="s">
        <v>1133</v>
      </c>
      <c r="U3" s="2" t="s">
        <v>1134</v>
      </c>
    </row>
    <row r="4">
      <c r="A4" s="239"/>
      <c r="B4" s="229" t="s">
        <v>816</v>
      </c>
      <c r="C4" s="282" t="s">
        <v>1135</v>
      </c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805</v>
      </c>
      <c r="S4" s="238" t="s">
        <v>1136</v>
      </c>
      <c r="T4" s="2" t="s">
        <v>1010</v>
      </c>
      <c r="U4" s="2" t="s">
        <v>1137</v>
      </c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1138</v>
      </c>
      <c r="S5" s="238" t="s">
        <v>1139</v>
      </c>
      <c r="T5" s="2" t="s">
        <v>1140</v>
      </c>
      <c r="U5" s="2" t="s">
        <v>72</v>
      </c>
    </row>
    <row r="6">
      <c r="A6" s="239"/>
      <c r="B6" s="229" t="s">
        <v>820</v>
      </c>
      <c r="C6" s="2" t="s">
        <v>1141</v>
      </c>
      <c r="D6" s="2">
        <v>9.715115549E9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 t="s">
        <v>1142</v>
      </c>
      <c r="D14" s="242">
        <v>9.788123499E9</v>
      </c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1143</v>
      </c>
      <c r="C17" s="248" t="s">
        <v>1048</v>
      </c>
      <c r="D17" s="277" t="s">
        <v>1144</v>
      </c>
      <c r="E17" s="248" t="s">
        <v>1049</v>
      </c>
      <c r="F17" s="250">
        <v>4740.0</v>
      </c>
      <c r="G17" s="283">
        <v>14900.0</v>
      </c>
      <c r="H17" s="253"/>
      <c r="J17" s="2" t="s">
        <v>829</v>
      </c>
      <c r="K17" s="2" t="s">
        <v>1132</v>
      </c>
      <c r="L17" s="2" t="s">
        <v>860</v>
      </c>
      <c r="M17" s="2" t="s">
        <v>17</v>
      </c>
      <c r="N17" s="2" t="s">
        <v>1145</v>
      </c>
      <c r="S17" s="2">
        <v>261.0</v>
      </c>
    </row>
    <row r="18">
      <c r="B18" s="2" t="s">
        <v>1143</v>
      </c>
      <c r="C18" s="248" t="s">
        <v>1048</v>
      </c>
      <c r="D18" s="277" t="s">
        <v>1146</v>
      </c>
      <c r="E18" s="248" t="s">
        <v>1049</v>
      </c>
      <c r="F18" s="250">
        <v>4740.0</v>
      </c>
      <c r="G18" s="283"/>
      <c r="H18" s="253"/>
      <c r="J18" s="2" t="s">
        <v>829</v>
      </c>
      <c r="K18" s="2" t="s">
        <v>1132</v>
      </c>
      <c r="L18" s="2" t="s">
        <v>860</v>
      </c>
      <c r="M18" s="2" t="s">
        <v>17</v>
      </c>
      <c r="N18" s="2" t="s">
        <v>1145</v>
      </c>
      <c r="S18" s="2">
        <v>261.0</v>
      </c>
    </row>
    <row r="19">
      <c r="B19" s="2" t="s">
        <v>1143</v>
      </c>
      <c r="C19" s="248" t="s">
        <v>1048</v>
      </c>
      <c r="D19" s="277" t="s">
        <v>1147</v>
      </c>
      <c r="E19" s="248" t="s">
        <v>1049</v>
      </c>
      <c r="F19" s="250">
        <v>4740.0</v>
      </c>
      <c r="G19" s="283"/>
      <c r="H19" s="253"/>
      <c r="J19" s="2" t="s">
        <v>829</v>
      </c>
      <c r="K19" s="2" t="s">
        <v>1132</v>
      </c>
      <c r="L19" s="2" t="s">
        <v>860</v>
      </c>
      <c r="M19" s="2" t="s">
        <v>17</v>
      </c>
      <c r="N19" s="2" t="s">
        <v>1145</v>
      </c>
      <c r="S19" s="2">
        <v>261.0</v>
      </c>
    </row>
    <row r="20">
      <c r="B20" s="2" t="s">
        <v>1143</v>
      </c>
      <c r="C20" s="248" t="s">
        <v>1048</v>
      </c>
      <c r="D20" s="277" t="s">
        <v>1148</v>
      </c>
      <c r="E20" s="248" t="s">
        <v>1049</v>
      </c>
      <c r="F20" s="250">
        <v>4740.0</v>
      </c>
      <c r="G20" s="283"/>
      <c r="H20" s="253"/>
      <c r="J20" s="2" t="s">
        <v>829</v>
      </c>
      <c r="K20" s="2" t="s">
        <v>1132</v>
      </c>
      <c r="L20" s="2" t="s">
        <v>860</v>
      </c>
      <c r="M20" s="2" t="s">
        <v>17</v>
      </c>
      <c r="N20" s="2" t="s">
        <v>1145</v>
      </c>
      <c r="S20" s="2">
        <v>261.0</v>
      </c>
    </row>
    <row r="21">
      <c r="B21" s="2" t="s">
        <v>1143</v>
      </c>
      <c r="C21" s="248" t="s">
        <v>1048</v>
      </c>
      <c r="D21" s="277" t="s">
        <v>1149</v>
      </c>
      <c r="E21" s="248" t="s">
        <v>1049</v>
      </c>
      <c r="F21" s="250">
        <v>4740.0</v>
      </c>
      <c r="G21" s="283"/>
      <c r="H21" s="253"/>
      <c r="J21" s="2" t="s">
        <v>829</v>
      </c>
      <c r="K21" s="2" t="s">
        <v>1132</v>
      </c>
      <c r="L21" s="2" t="s">
        <v>860</v>
      </c>
      <c r="M21" s="2" t="s">
        <v>17</v>
      </c>
      <c r="N21" s="2" t="s">
        <v>1145</v>
      </c>
      <c r="S21" s="2">
        <v>261.0</v>
      </c>
    </row>
    <row r="22">
      <c r="B22" s="2" t="s">
        <v>1143</v>
      </c>
      <c r="C22" s="248" t="s">
        <v>1048</v>
      </c>
      <c r="D22" s="277" t="s">
        <v>1150</v>
      </c>
      <c r="E22" s="248" t="s">
        <v>1049</v>
      </c>
      <c r="F22" s="250">
        <v>4740.0</v>
      </c>
      <c r="G22" s="283"/>
      <c r="H22" s="253"/>
      <c r="J22" s="2" t="s">
        <v>829</v>
      </c>
      <c r="K22" s="2" t="s">
        <v>1132</v>
      </c>
      <c r="L22" s="2" t="s">
        <v>860</v>
      </c>
      <c r="M22" s="2" t="s">
        <v>17</v>
      </c>
      <c r="N22" s="2" t="s">
        <v>1145</v>
      </c>
      <c r="S22" s="2">
        <v>261.0</v>
      </c>
    </row>
    <row r="23">
      <c r="B23" s="2" t="s">
        <v>1143</v>
      </c>
      <c r="C23" s="248" t="s">
        <v>1048</v>
      </c>
      <c r="D23" s="277" t="s">
        <v>1151</v>
      </c>
      <c r="E23" s="248" t="s">
        <v>1049</v>
      </c>
      <c r="F23" s="250">
        <v>4740.0</v>
      </c>
      <c r="G23" s="283"/>
      <c r="H23" s="253"/>
      <c r="J23" s="2" t="s">
        <v>829</v>
      </c>
      <c r="K23" s="2" t="s">
        <v>1132</v>
      </c>
      <c r="L23" s="2" t="s">
        <v>860</v>
      </c>
      <c r="M23" s="2" t="s">
        <v>17</v>
      </c>
      <c r="N23" s="2" t="s">
        <v>1145</v>
      </c>
      <c r="S23" s="2">
        <v>261.0</v>
      </c>
    </row>
    <row r="24">
      <c r="B24" s="2" t="s">
        <v>1143</v>
      </c>
      <c r="C24" s="248" t="s">
        <v>1048</v>
      </c>
      <c r="E24" s="248" t="s">
        <v>1049</v>
      </c>
      <c r="F24" s="250">
        <v>4740.0</v>
      </c>
      <c r="G24" s="283"/>
      <c r="H24" s="253"/>
      <c r="J24" s="2" t="s">
        <v>18</v>
      </c>
      <c r="L24" s="2" t="s">
        <v>860</v>
      </c>
      <c r="M24" s="2" t="s">
        <v>1152</v>
      </c>
    </row>
    <row r="25">
      <c r="B25" s="2" t="s">
        <v>1143</v>
      </c>
      <c r="C25" s="248" t="s">
        <v>1048</v>
      </c>
      <c r="E25" s="248" t="s">
        <v>1049</v>
      </c>
      <c r="F25" s="250">
        <v>4740.0</v>
      </c>
      <c r="G25" s="283"/>
      <c r="H25" s="253"/>
      <c r="J25" s="2" t="s">
        <v>18</v>
      </c>
      <c r="L25" s="2" t="s">
        <v>860</v>
      </c>
      <c r="M25" s="2" t="s">
        <v>1152</v>
      </c>
    </row>
    <row r="26">
      <c r="B26" s="2" t="s">
        <v>862</v>
      </c>
      <c r="C26" s="248" t="s">
        <v>1153</v>
      </c>
      <c r="D26" s="277" t="s">
        <v>1154</v>
      </c>
      <c r="E26" s="248" t="s">
        <v>1155</v>
      </c>
      <c r="F26" s="283">
        <v>7260.0</v>
      </c>
      <c r="G26" s="253"/>
      <c r="J26" s="2" t="s">
        <v>829</v>
      </c>
      <c r="K26" s="2" t="s">
        <v>1136</v>
      </c>
      <c r="L26" s="2" t="s">
        <v>860</v>
      </c>
      <c r="M26" s="2" t="s">
        <v>17</v>
      </c>
      <c r="N26" s="2" t="s">
        <v>1156</v>
      </c>
      <c r="S26" s="2">
        <v>264.0</v>
      </c>
    </row>
    <row r="27">
      <c r="B27" s="2" t="s">
        <v>862</v>
      </c>
      <c r="C27" s="248" t="s">
        <v>1153</v>
      </c>
      <c r="D27" s="277" t="s">
        <v>1157</v>
      </c>
      <c r="E27" s="248" t="s">
        <v>1155</v>
      </c>
      <c r="F27" s="283">
        <v>7260.0</v>
      </c>
      <c r="G27" s="253"/>
      <c r="J27" s="2" t="s">
        <v>829</v>
      </c>
      <c r="K27" s="2" t="s">
        <v>1136</v>
      </c>
      <c r="L27" s="2" t="s">
        <v>860</v>
      </c>
      <c r="M27" s="2" t="s">
        <v>17</v>
      </c>
      <c r="N27" s="2" t="s">
        <v>1156</v>
      </c>
      <c r="S27" s="2">
        <v>264.0</v>
      </c>
    </row>
    <row r="28">
      <c r="B28" s="2" t="s">
        <v>862</v>
      </c>
      <c r="C28" s="248" t="s">
        <v>1153</v>
      </c>
      <c r="D28" s="277" t="s">
        <v>1158</v>
      </c>
      <c r="E28" s="248" t="s">
        <v>1155</v>
      </c>
      <c r="F28" s="283">
        <v>7260.0</v>
      </c>
      <c r="G28" s="253"/>
      <c r="J28" s="2" t="s">
        <v>829</v>
      </c>
      <c r="K28" s="2" t="s">
        <v>1136</v>
      </c>
      <c r="L28" s="2" t="s">
        <v>860</v>
      </c>
      <c r="M28" s="2" t="s">
        <v>17</v>
      </c>
      <c r="N28" s="2" t="s">
        <v>1156</v>
      </c>
      <c r="S28" s="2">
        <v>264.0</v>
      </c>
    </row>
    <row r="29">
      <c r="B29" s="2" t="s">
        <v>862</v>
      </c>
      <c r="C29" s="284" t="s">
        <v>863</v>
      </c>
      <c r="D29" s="277" t="s">
        <v>1159</v>
      </c>
      <c r="E29" s="251" t="s">
        <v>864</v>
      </c>
      <c r="F29" s="283">
        <v>15600.0</v>
      </c>
      <c r="G29" s="253"/>
      <c r="J29" s="2" t="s">
        <v>829</v>
      </c>
      <c r="K29" s="2" t="s">
        <v>1132</v>
      </c>
      <c r="L29" s="2" t="s">
        <v>860</v>
      </c>
      <c r="M29" s="2" t="s">
        <v>17</v>
      </c>
      <c r="N29" s="2" t="s">
        <v>1145</v>
      </c>
      <c r="S29" s="2">
        <v>261.0</v>
      </c>
    </row>
    <row r="30">
      <c r="B30" s="2" t="s">
        <v>868</v>
      </c>
      <c r="C30" s="248" t="s">
        <v>918</v>
      </c>
      <c r="D30" s="277" t="s">
        <v>1160</v>
      </c>
      <c r="E30" s="248" t="s">
        <v>919</v>
      </c>
      <c r="F30" s="250">
        <v>15100.0</v>
      </c>
      <c r="J30" s="2" t="s">
        <v>829</v>
      </c>
      <c r="K30" s="2" t="s">
        <v>1132</v>
      </c>
      <c r="L30" s="2" t="s">
        <v>860</v>
      </c>
      <c r="M30" s="2" t="s">
        <v>17</v>
      </c>
      <c r="N30" s="2" t="s">
        <v>1145</v>
      </c>
      <c r="S30" s="2">
        <v>261.0</v>
      </c>
    </row>
    <row r="31">
      <c r="B31" s="2" t="s">
        <v>865</v>
      </c>
      <c r="C31" s="248" t="s">
        <v>866</v>
      </c>
      <c r="D31" s="277" t="s">
        <v>1161</v>
      </c>
      <c r="E31" s="248" t="s">
        <v>867</v>
      </c>
      <c r="F31" s="250">
        <v>8160.0</v>
      </c>
      <c r="J31" s="2" t="s">
        <v>829</v>
      </c>
      <c r="K31" s="2" t="s">
        <v>1132</v>
      </c>
      <c r="L31" s="2" t="s">
        <v>860</v>
      </c>
      <c r="M31" s="2" t="s">
        <v>17</v>
      </c>
      <c r="N31" s="2" t="s">
        <v>1162</v>
      </c>
      <c r="S31" s="2">
        <v>262.0</v>
      </c>
    </row>
    <row r="32">
      <c r="C32" s="248" t="s">
        <v>871</v>
      </c>
      <c r="F32" s="250">
        <v>2500.0</v>
      </c>
    </row>
    <row r="34">
      <c r="A34" s="2" t="s">
        <v>872</v>
      </c>
      <c r="B34" s="2" t="s">
        <v>862</v>
      </c>
      <c r="C34" s="276" t="s">
        <v>1066</v>
      </c>
      <c r="D34" s="277" t="s">
        <v>1163</v>
      </c>
      <c r="E34" s="276" t="s">
        <v>1067</v>
      </c>
      <c r="F34" s="285">
        <v>32000.0</v>
      </c>
      <c r="G34" s="250">
        <v>10000.0</v>
      </c>
      <c r="J34" s="2" t="s">
        <v>829</v>
      </c>
      <c r="K34" s="2" t="s">
        <v>1132</v>
      </c>
      <c r="L34" s="2" t="s">
        <v>860</v>
      </c>
      <c r="M34" s="2" t="s">
        <v>17</v>
      </c>
      <c r="N34" s="2" t="s">
        <v>1145</v>
      </c>
      <c r="S34" s="2">
        <v>261.0</v>
      </c>
    </row>
    <row r="35">
      <c r="A35" s="2"/>
      <c r="B35" s="2" t="s">
        <v>862</v>
      </c>
      <c r="C35" s="286" t="s">
        <v>1164</v>
      </c>
      <c r="D35" s="277" t="s">
        <v>1165</v>
      </c>
      <c r="E35" s="286" t="s">
        <v>1166</v>
      </c>
      <c r="F35" s="287">
        <v>470.0</v>
      </c>
      <c r="G35" s="250"/>
      <c r="J35" s="2" t="s">
        <v>829</v>
      </c>
      <c r="K35" s="2" t="s">
        <v>1132</v>
      </c>
      <c r="L35" s="2" t="s">
        <v>860</v>
      </c>
      <c r="M35" s="2" t="s">
        <v>17</v>
      </c>
      <c r="N35" s="2" t="s">
        <v>1145</v>
      </c>
      <c r="S35" s="2">
        <v>261.0</v>
      </c>
    </row>
    <row r="36">
      <c r="B36" s="2" t="s">
        <v>862</v>
      </c>
      <c r="C36" s="248" t="s">
        <v>1167</v>
      </c>
      <c r="D36" s="277" t="s">
        <v>1168</v>
      </c>
      <c r="E36" s="248" t="s">
        <v>1169</v>
      </c>
      <c r="F36" s="283">
        <v>1580.0</v>
      </c>
      <c r="G36" s="253"/>
      <c r="J36" s="2" t="s">
        <v>829</v>
      </c>
      <c r="K36" s="2" t="s">
        <v>1132</v>
      </c>
      <c r="L36" s="2" t="s">
        <v>860</v>
      </c>
      <c r="M36" s="2" t="s">
        <v>17</v>
      </c>
      <c r="N36" s="2" t="s">
        <v>1145</v>
      </c>
      <c r="S36" s="2">
        <v>261.0</v>
      </c>
    </row>
    <row r="37">
      <c r="B37" s="2" t="s">
        <v>862</v>
      </c>
      <c r="C37" s="276" t="s">
        <v>1170</v>
      </c>
      <c r="D37" s="277" t="s">
        <v>1171</v>
      </c>
      <c r="E37" s="276" t="s">
        <v>1172</v>
      </c>
      <c r="F37" s="283">
        <v>9500.0</v>
      </c>
      <c r="G37" s="253"/>
      <c r="J37" s="2" t="s">
        <v>829</v>
      </c>
      <c r="K37" s="2" t="s">
        <v>1132</v>
      </c>
      <c r="L37" s="2" t="s">
        <v>860</v>
      </c>
      <c r="M37" s="2" t="s">
        <v>17</v>
      </c>
      <c r="N37" s="2" t="s">
        <v>1145</v>
      </c>
      <c r="S37" s="2">
        <v>261.0</v>
      </c>
    </row>
    <row r="38">
      <c r="B38" s="2" t="s">
        <v>862</v>
      </c>
      <c r="C38" s="278" t="s">
        <v>1173</v>
      </c>
      <c r="D38" s="277" t="s">
        <v>1174</v>
      </c>
      <c r="E38" s="276" t="s">
        <v>1175</v>
      </c>
      <c r="F38" s="283">
        <v>7350.0</v>
      </c>
      <c r="J38" s="2" t="s">
        <v>829</v>
      </c>
      <c r="K38" s="2" t="s">
        <v>1132</v>
      </c>
      <c r="L38" s="2" t="s">
        <v>860</v>
      </c>
      <c r="M38" s="2" t="s">
        <v>17</v>
      </c>
      <c r="N38" s="2" t="s">
        <v>1145</v>
      </c>
      <c r="S38" s="2">
        <v>261.0</v>
      </c>
    </row>
    <row r="39">
      <c r="C39" s="248"/>
      <c r="F39" s="255"/>
    </row>
    <row r="40">
      <c r="A40" s="2" t="s">
        <v>336</v>
      </c>
      <c r="B40" s="2" t="s">
        <v>1000</v>
      </c>
      <c r="C40" s="248" t="s">
        <v>1176</v>
      </c>
      <c r="E40" s="248" t="s">
        <v>1177</v>
      </c>
      <c r="F40" s="283">
        <v>9980.0</v>
      </c>
      <c r="G40" s="253"/>
      <c r="L40" s="2" t="s">
        <v>860</v>
      </c>
      <c r="M40" s="2" t="s">
        <v>18</v>
      </c>
    </row>
    <row r="41">
      <c r="B41" s="2" t="s">
        <v>1000</v>
      </c>
      <c r="C41" s="248" t="s">
        <v>1176</v>
      </c>
      <c r="E41" s="248" t="s">
        <v>1177</v>
      </c>
      <c r="F41" s="283">
        <v>9980.0</v>
      </c>
      <c r="G41" s="253"/>
      <c r="L41" s="2" t="s">
        <v>860</v>
      </c>
      <c r="M41" s="2" t="s">
        <v>18</v>
      </c>
    </row>
    <row r="42">
      <c r="B42" s="2" t="s">
        <v>1000</v>
      </c>
      <c r="C42" s="248" t="s">
        <v>1176</v>
      </c>
      <c r="E42" s="248" t="s">
        <v>1177</v>
      </c>
      <c r="F42" s="283">
        <v>9980.0</v>
      </c>
      <c r="G42" s="253"/>
      <c r="L42" s="2" t="s">
        <v>860</v>
      </c>
      <c r="M42" s="2" t="s">
        <v>18</v>
      </c>
    </row>
    <row r="43">
      <c r="B43" s="2" t="s">
        <v>1000</v>
      </c>
      <c r="C43" s="248" t="s">
        <v>1178</v>
      </c>
      <c r="E43" s="248" t="s">
        <v>1179</v>
      </c>
      <c r="F43" s="283">
        <v>9850.0</v>
      </c>
      <c r="G43" s="253"/>
      <c r="L43" s="2" t="s">
        <v>860</v>
      </c>
      <c r="M43" s="2" t="s">
        <v>18</v>
      </c>
    </row>
    <row r="44">
      <c r="C44" s="248" t="s">
        <v>1180</v>
      </c>
      <c r="F44" s="250">
        <v>3670.0</v>
      </c>
      <c r="L44" s="2" t="s">
        <v>860</v>
      </c>
      <c r="M44" s="2" t="s">
        <v>17</v>
      </c>
      <c r="N44" s="2" t="s">
        <v>1145</v>
      </c>
      <c r="S44" s="2">
        <v>261.0</v>
      </c>
    </row>
    <row r="45">
      <c r="C45" s="2" t="s">
        <v>1181</v>
      </c>
      <c r="E45" s="248" t="s">
        <v>1002</v>
      </c>
      <c r="F45" s="250">
        <v>44000.0</v>
      </c>
      <c r="G45" s="283">
        <v>9000.0</v>
      </c>
      <c r="H45" s="253"/>
      <c r="J45" s="2" t="s">
        <v>829</v>
      </c>
      <c r="K45" s="2" t="s">
        <v>1139</v>
      </c>
      <c r="L45" s="2" t="s">
        <v>860</v>
      </c>
      <c r="M45" s="2" t="s">
        <v>17</v>
      </c>
      <c r="N45" s="2" t="s">
        <v>1145</v>
      </c>
      <c r="R45" s="2">
        <v>87.0</v>
      </c>
      <c r="S45" s="2">
        <v>261.0</v>
      </c>
    </row>
    <row r="46">
      <c r="C46" s="248" t="s">
        <v>1003</v>
      </c>
      <c r="E46" s="248" t="s">
        <v>1004</v>
      </c>
      <c r="F46" s="250">
        <v>1952.0</v>
      </c>
      <c r="G46" s="255"/>
      <c r="J46" s="2" t="s">
        <v>829</v>
      </c>
      <c r="K46" s="2" t="s">
        <v>1139</v>
      </c>
      <c r="L46" s="2" t="s">
        <v>860</v>
      </c>
      <c r="M46" s="2" t="s">
        <v>17</v>
      </c>
      <c r="N46" s="2" t="s">
        <v>1145</v>
      </c>
      <c r="R46" s="2">
        <v>87.0</v>
      </c>
      <c r="S46" s="2">
        <v>261.0</v>
      </c>
    </row>
    <row r="47">
      <c r="C47" s="248" t="s">
        <v>1003</v>
      </c>
      <c r="E47" s="248" t="s">
        <v>1004</v>
      </c>
      <c r="F47" s="250">
        <v>1952.0</v>
      </c>
      <c r="J47" s="2" t="s">
        <v>829</v>
      </c>
      <c r="K47" s="2" t="s">
        <v>1139</v>
      </c>
      <c r="L47" s="2" t="s">
        <v>860</v>
      </c>
      <c r="M47" s="2" t="s">
        <v>17</v>
      </c>
      <c r="N47" s="2" t="s">
        <v>1145</v>
      </c>
      <c r="R47" s="2">
        <v>87.0</v>
      </c>
      <c r="S47" s="2">
        <v>261.0</v>
      </c>
    </row>
    <row r="48">
      <c r="C48" s="248" t="s">
        <v>1003</v>
      </c>
      <c r="E48" s="248" t="s">
        <v>1004</v>
      </c>
      <c r="F48" s="250">
        <v>1952.0</v>
      </c>
      <c r="J48" s="2" t="s">
        <v>829</v>
      </c>
      <c r="K48" s="2" t="s">
        <v>1139</v>
      </c>
      <c r="L48" s="2" t="s">
        <v>860</v>
      </c>
      <c r="M48" s="2" t="s">
        <v>17</v>
      </c>
      <c r="N48" s="2" t="s">
        <v>1145</v>
      </c>
      <c r="R48" s="2">
        <v>87.0</v>
      </c>
      <c r="S48" s="2">
        <v>261.0</v>
      </c>
    </row>
    <row r="49">
      <c r="C49" s="248" t="s">
        <v>1003</v>
      </c>
      <c r="E49" s="248" t="s">
        <v>1004</v>
      </c>
      <c r="F49" s="250">
        <v>1952.0</v>
      </c>
      <c r="J49" s="2" t="s">
        <v>829</v>
      </c>
      <c r="K49" s="2" t="s">
        <v>1139</v>
      </c>
      <c r="L49" s="2" t="s">
        <v>860</v>
      </c>
      <c r="M49" s="2" t="s">
        <v>17</v>
      </c>
      <c r="N49" s="2" t="s">
        <v>1145</v>
      </c>
      <c r="R49" s="2">
        <v>87.0</v>
      </c>
      <c r="S49" s="2">
        <v>261.0</v>
      </c>
    </row>
    <row r="51">
      <c r="C51" s="278" t="s">
        <v>1182</v>
      </c>
      <c r="L51" s="2" t="s">
        <v>1019</v>
      </c>
      <c r="M51" s="2" t="s">
        <v>17</v>
      </c>
      <c r="N51" s="2" t="s">
        <v>1183</v>
      </c>
      <c r="S51" s="2">
        <v>136.0</v>
      </c>
    </row>
    <row r="52">
      <c r="C52" s="278" t="s">
        <v>1182</v>
      </c>
      <c r="L52" s="2" t="s">
        <v>1019</v>
      </c>
      <c r="M52" s="2" t="s">
        <v>17</v>
      </c>
      <c r="N52" s="2" t="s">
        <v>1183</v>
      </c>
      <c r="S52" s="2">
        <v>136.0</v>
      </c>
    </row>
    <row r="53">
      <c r="C53" s="278" t="s">
        <v>1182</v>
      </c>
      <c r="L53" s="2" t="s">
        <v>1019</v>
      </c>
      <c r="M53" s="2" t="s">
        <v>17</v>
      </c>
      <c r="N53" s="2" t="s">
        <v>1183</v>
      </c>
      <c r="S53" s="2">
        <v>136.0</v>
      </c>
    </row>
    <row r="54">
      <c r="C54" s="278" t="s">
        <v>1182</v>
      </c>
      <c r="L54" s="2" t="s">
        <v>1019</v>
      </c>
      <c r="M54" s="2" t="s">
        <v>17</v>
      </c>
      <c r="N54" s="2" t="s">
        <v>1183</v>
      </c>
      <c r="S54" s="2">
        <v>136.0</v>
      </c>
    </row>
    <row r="55">
      <c r="C55" s="278" t="s">
        <v>1182</v>
      </c>
      <c r="L55" s="2" t="s">
        <v>1019</v>
      </c>
      <c r="M55" s="2" t="s">
        <v>17</v>
      </c>
      <c r="N55" s="2" t="s">
        <v>1183</v>
      </c>
      <c r="S55" s="2">
        <v>136.0</v>
      </c>
    </row>
    <row r="56">
      <c r="C56" s="278" t="s">
        <v>1182</v>
      </c>
      <c r="L56" s="2" t="s">
        <v>1019</v>
      </c>
      <c r="M56" s="2" t="s">
        <v>17</v>
      </c>
      <c r="N56" s="2" t="s">
        <v>1183</v>
      </c>
      <c r="S56" s="2">
        <v>136.0</v>
      </c>
    </row>
    <row r="57">
      <c r="C57" s="278" t="s">
        <v>1182</v>
      </c>
      <c r="L57" s="2" t="s">
        <v>1019</v>
      </c>
      <c r="M57" s="2" t="s">
        <v>17</v>
      </c>
      <c r="N57" s="2" t="s">
        <v>1183</v>
      </c>
      <c r="S57" s="2">
        <v>136.0</v>
      </c>
    </row>
    <row r="58">
      <c r="C58" s="278" t="s">
        <v>1182</v>
      </c>
      <c r="L58" s="2" t="s">
        <v>1019</v>
      </c>
      <c r="M58" s="2" t="s">
        <v>17</v>
      </c>
      <c r="N58" s="2" t="s">
        <v>1183</v>
      </c>
      <c r="S58" s="2">
        <v>136.0</v>
      </c>
    </row>
    <row r="59">
      <c r="C59" s="278" t="s">
        <v>1182</v>
      </c>
      <c r="L59" s="2" t="s">
        <v>1019</v>
      </c>
      <c r="M59" s="2" t="s">
        <v>17</v>
      </c>
      <c r="N59" s="2" t="s">
        <v>1183</v>
      </c>
      <c r="S59" s="2">
        <v>136.0</v>
      </c>
    </row>
    <row r="60">
      <c r="C60" s="276" t="s">
        <v>1184</v>
      </c>
      <c r="L60" s="2" t="s">
        <v>1019</v>
      </c>
      <c r="M60" s="2" t="s">
        <v>17</v>
      </c>
      <c r="N60" s="2" t="s">
        <v>1156</v>
      </c>
      <c r="S60" s="2">
        <v>264.0</v>
      </c>
    </row>
    <row r="61">
      <c r="C61" s="276" t="s">
        <v>934</v>
      </c>
      <c r="D61" s="277">
        <v>2.254908002696E12</v>
      </c>
      <c r="E61" s="251" t="s">
        <v>935</v>
      </c>
      <c r="F61" s="253"/>
      <c r="L61" s="2" t="s">
        <v>1019</v>
      </c>
      <c r="M61" s="2" t="s">
        <v>17</v>
      </c>
      <c r="N61" s="2" t="s">
        <v>1145</v>
      </c>
      <c r="S61" s="2">
        <v>261.0</v>
      </c>
    </row>
    <row r="62">
      <c r="C62" s="276" t="s">
        <v>1185</v>
      </c>
      <c r="E62" s="279"/>
      <c r="M62" s="2" t="s">
        <v>17</v>
      </c>
      <c r="N62" s="2" t="s">
        <v>1145</v>
      </c>
      <c r="S62" s="2">
        <v>261.0</v>
      </c>
    </row>
    <row r="63">
      <c r="C63" s="276" t="s">
        <v>1186</v>
      </c>
      <c r="E63" s="276" t="s">
        <v>1187</v>
      </c>
      <c r="J63" s="2" t="s">
        <v>829</v>
      </c>
      <c r="K63" s="2" t="s">
        <v>1139</v>
      </c>
      <c r="L63" s="2" t="s">
        <v>1019</v>
      </c>
      <c r="M63" s="2" t="s">
        <v>17</v>
      </c>
      <c r="N63" s="2" t="s">
        <v>1188</v>
      </c>
      <c r="S63" s="2">
        <v>270.0</v>
      </c>
      <c r="T63" s="2">
        <v>87.0</v>
      </c>
    </row>
  </sheetData>
  <hyperlinks>
    <hyperlink r:id="rId1" ref="C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1189</v>
      </c>
      <c r="D1" s="2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177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1190</v>
      </c>
      <c r="S2" s="232" t="s">
        <v>1191</v>
      </c>
      <c r="T2" s="2" t="s">
        <v>809</v>
      </c>
      <c r="U2" s="2" t="s">
        <v>72</v>
      </c>
    </row>
    <row r="3">
      <c r="A3" s="233"/>
      <c r="B3" s="229" t="s">
        <v>811</v>
      </c>
      <c r="C3" s="234"/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</cols>
  <sheetData>
    <row r="1">
      <c r="A1" s="214"/>
      <c r="B1" s="215" t="s">
        <v>5</v>
      </c>
      <c r="C1" s="216" t="s">
        <v>1192</v>
      </c>
      <c r="D1" s="217"/>
      <c r="E1" s="218">
        <v>8.903320007E9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761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1193</v>
      </c>
      <c r="S2" s="232" t="s">
        <v>1194</v>
      </c>
      <c r="T2" s="2" t="s">
        <v>809</v>
      </c>
      <c r="U2" s="2" t="s">
        <v>138</v>
      </c>
    </row>
    <row r="3">
      <c r="A3" s="233"/>
      <c r="B3" s="229" t="s">
        <v>811</v>
      </c>
      <c r="C3" s="234"/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1195</v>
      </c>
      <c r="S3" s="238" t="s">
        <v>1196</v>
      </c>
      <c r="T3" s="2" t="s">
        <v>1197</v>
      </c>
      <c r="U3" s="2" t="s">
        <v>138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S4" s="238" t="s">
        <v>1198</v>
      </c>
      <c r="T4" s="2" t="s">
        <v>1010</v>
      </c>
      <c r="U4" s="2" t="s">
        <v>1199</v>
      </c>
    </row>
    <row r="5">
      <c r="A5" s="239"/>
      <c r="B5" s="229" t="s">
        <v>818</v>
      </c>
      <c r="C5" s="2" t="s">
        <v>1200</v>
      </c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S5" s="238" t="s">
        <v>1201</v>
      </c>
      <c r="T5" s="2" t="s">
        <v>1010</v>
      </c>
      <c r="U5" s="2" t="s">
        <v>1202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>
        <v>5.0</v>
      </c>
      <c r="S6" s="2" t="s">
        <v>1203</v>
      </c>
      <c r="T6" s="2" t="s">
        <v>1204</v>
      </c>
      <c r="U6" s="2" t="s">
        <v>138</v>
      </c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 t="s">
        <v>1205</v>
      </c>
      <c r="E14" s="242">
        <v>7.094316593E9</v>
      </c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911</v>
      </c>
      <c r="C17" s="288" t="s">
        <v>1206</v>
      </c>
      <c r="D17" s="277" t="s">
        <v>1207</v>
      </c>
      <c r="E17" s="276" t="s">
        <v>1208</v>
      </c>
      <c r="F17" s="250">
        <v>4400.0</v>
      </c>
      <c r="G17" s="249">
        <v>25000.0</v>
      </c>
      <c r="H17" s="253"/>
      <c r="J17" s="2" t="s">
        <v>829</v>
      </c>
      <c r="K17" s="2" t="s">
        <v>1201</v>
      </c>
      <c r="L17" s="2" t="s">
        <v>860</v>
      </c>
      <c r="M17" s="2" t="s">
        <v>17</v>
      </c>
      <c r="N17" s="2" t="s">
        <v>1209</v>
      </c>
      <c r="S17" s="2">
        <v>109.0</v>
      </c>
    </row>
    <row r="18">
      <c r="B18" s="2" t="s">
        <v>911</v>
      </c>
      <c r="C18" s="288" t="s">
        <v>1206</v>
      </c>
      <c r="D18" s="289">
        <v>2.50301320201253E15</v>
      </c>
      <c r="E18" s="276" t="s">
        <v>1208</v>
      </c>
      <c r="F18" s="250">
        <v>4400.0</v>
      </c>
      <c r="G18" s="255"/>
      <c r="J18" s="2" t="s">
        <v>829</v>
      </c>
      <c r="K18" s="2" t="s">
        <v>1201</v>
      </c>
      <c r="L18" s="2" t="s">
        <v>860</v>
      </c>
      <c r="M18" s="2" t="s">
        <v>17</v>
      </c>
      <c r="N18" s="2" t="s">
        <v>1209</v>
      </c>
      <c r="S18" s="2">
        <v>109.0</v>
      </c>
    </row>
    <row r="19">
      <c r="B19" s="2" t="s">
        <v>911</v>
      </c>
      <c r="C19" s="288" t="s">
        <v>1206</v>
      </c>
      <c r="D19" s="277" t="s">
        <v>1210</v>
      </c>
      <c r="E19" s="276" t="s">
        <v>1208</v>
      </c>
      <c r="F19" s="250">
        <v>4400.0</v>
      </c>
      <c r="J19" s="2" t="s">
        <v>829</v>
      </c>
      <c r="K19" s="2" t="s">
        <v>1201</v>
      </c>
      <c r="L19" s="2" t="s">
        <v>860</v>
      </c>
      <c r="M19" s="2" t="s">
        <v>17</v>
      </c>
      <c r="N19" s="2" t="s">
        <v>1209</v>
      </c>
      <c r="S19" s="2">
        <v>109.0</v>
      </c>
    </row>
    <row r="20">
      <c r="B20" s="2" t="s">
        <v>911</v>
      </c>
      <c r="C20" s="288" t="s">
        <v>1206</v>
      </c>
      <c r="D20" s="277" t="s">
        <v>1211</v>
      </c>
      <c r="E20" s="276" t="s">
        <v>1208</v>
      </c>
      <c r="F20" s="250">
        <v>4400.0</v>
      </c>
      <c r="J20" s="2" t="s">
        <v>829</v>
      </c>
      <c r="K20" s="2" t="s">
        <v>1201</v>
      </c>
      <c r="L20" s="2" t="s">
        <v>860</v>
      </c>
      <c r="M20" s="2" t="s">
        <v>17</v>
      </c>
      <c r="N20" s="2" t="s">
        <v>1209</v>
      </c>
      <c r="S20" s="2">
        <v>109.0</v>
      </c>
    </row>
    <row r="21">
      <c r="B21" s="2" t="s">
        <v>911</v>
      </c>
      <c r="C21" s="288" t="s">
        <v>1206</v>
      </c>
      <c r="D21" s="277" t="s">
        <v>1212</v>
      </c>
      <c r="E21" s="276" t="s">
        <v>1208</v>
      </c>
      <c r="F21" s="250">
        <v>4400.0</v>
      </c>
      <c r="J21" s="2" t="s">
        <v>829</v>
      </c>
      <c r="K21" s="2" t="s">
        <v>1201</v>
      </c>
      <c r="L21" s="2" t="s">
        <v>860</v>
      </c>
      <c r="M21" s="2" t="s">
        <v>17</v>
      </c>
      <c r="N21" s="2" t="s">
        <v>1209</v>
      </c>
      <c r="S21" s="2">
        <v>109.0</v>
      </c>
    </row>
    <row r="22">
      <c r="B22" s="2" t="s">
        <v>911</v>
      </c>
      <c r="C22" s="288" t="s">
        <v>1206</v>
      </c>
      <c r="D22" s="277" t="s">
        <v>1213</v>
      </c>
      <c r="E22" s="276" t="s">
        <v>1208</v>
      </c>
      <c r="F22" s="250">
        <v>4400.0</v>
      </c>
      <c r="J22" s="2" t="s">
        <v>829</v>
      </c>
      <c r="K22" s="2" t="s">
        <v>1201</v>
      </c>
      <c r="L22" s="2" t="s">
        <v>860</v>
      </c>
      <c r="M22" s="2" t="s">
        <v>17</v>
      </c>
      <c r="N22" s="2" t="s">
        <v>1209</v>
      </c>
      <c r="S22" s="2">
        <v>109.0</v>
      </c>
    </row>
    <row r="23">
      <c r="B23" s="2" t="s">
        <v>1028</v>
      </c>
      <c r="C23" s="276" t="s">
        <v>1029</v>
      </c>
      <c r="F23" s="250">
        <v>2350.0</v>
      </c>
      <c r="J23" s="2" t="s">
        <v>829</v>
      </c>
      <c r="K23" s="2" t="s">
        <v>1201</v>
      </c>
      <c r="L23" s="2" t="s">
        <v>860</v>
      </c>
      <c r="M23" s="2" t="s">
        <v>17</v>
      </c>
      <c r="N23" s="2" t="s">
        <v>1209</v>
      </c>
      <c r="S23" s="2">
        <v>111.0</v>
      </c>
    </row>
    <row r="24">
      <c r="B24" s="2" t="s">
        <v>1028</v>
      </c>
      <c r="C24" s="276" t="s">
        <v>1029</v>
      </c>
      <c r="F24" s="250">
        <v>2350.0</v>
      </c>
      <c r="J24" s="2" t="s">
        <v>829</v>
      </c>
      <c r="K24" s="2" t="s">
        <v>1201</v>
      </c>
      <c r="L24" s="2" t="s">
        <v>860</v>
      </c>
      <c r="M24" s="2" t="s">
        <v>17</v>
      </c>
      <c r="N24" s="2" t="s">
        <v>1209</v>
      </c>
      <c r="S24" s="2">
        <v>111.0</v>
      </c>
    </row>
    <row r="25">
      <c r="B25" s="2" t="s">
        <v>1028</v>
      </c>
      <c r="C25" s="276" t="s">
        <v>1029</v>
      </c>
      <c r="F25" s="250">
        <v>2350.0</v>
      </c>
      <c r="J25" s="2" t="s">
        <v>829</v>
      </c>
      <c r="K25" s="2" t="s">
        <v>1201</v>
      </c>
      <c r="L25" s="2" t="s">
        <v>860</v>
      </c>
      <c r="M25" s="2" t="s">
        <v>17</v>
      </c>
      <c r="N25" s="2" t="s">
        <v>1209</v>
      </c>
      <c r="S25" s="2">
        <v>111.0</v>
      </c>
    </row>
    <row r="26">
      <c r="B26" s="2" t="s">
        <v>1028</v>
      </c>
      <c r="C26" s="276" t="s">
        <v>1029</v>
      </c>
      <c r="F26" s="250">
        <v>2350.0</v>
      </c>
      <c r="J26" s="2" t="s">
        <v>829</v>
      </c>
      <c r="K26" s="2" t="s">
        <v>1201</v>
      </c>
      <c r="L26" s="2" t="s">
        <v>860</v>
      </c>
      <c r="M26" s="2" t="s">
        <v>17</v>
      </c>
      <c r="N26" s="2" t="s">
        <v>1209</v>
      </c>
      <c r="S26" s="2">
        <v>111.0</v>
      </c>
    </row>
    <row r="27">
      <c r="B27" s="2" t="s">
        <v>1028</v>
      </c>
      <c r="C27" s="276" t="s">
        <v>1029</v>
      </c>
      <c r="F27" s="250">
        <v>2350.0</v>
      </c>
      <c r="J27" s="2" t="s">
        <v>829</v>
      </c>
      <c r="K27" s="2" t="s">
        <v>1201</v>
      </c>
      <c r="L27" s="2" t="s">
        <v>860</v>
      </c>
      <c r="M27" s="2" t="s">
        <v>17</v>
      </c>
      <c r="N27" s="2" t="s">
        <v>1209</v>
      </c>
      <c r="S27" s="2">
        <v>111.0</v>
      </c>
    </row>
    <row r="28">
      <c r="B28" s="2" t="s">
        <v>1028</v>
      </c>
      <c r="C28" s="276" t="s">
        <v>1029</v>
      </c>
      <c r="F28" s="250">
        <v>2350.0</v>
      </c>
      <c r="J28" s="2" t="s">
        <v>829</v>
      </c>
      <c r="K28" s="2" t="s">
        <v>1201</v>
      </c>
      <c r="L28" s="2" t="s">
        <v>860</v>
      </c>
      <c r="M28" s="2" t="s">
        <v>17</v>
      </c>
      <c r="N28" s="2" t="s">
        <v>1209</v>
      </c>
      <c r="S28" s="2">
        <v>111.0</v>
      </c>
    </row>
    <row r="29">
      <c r="C29" s="288" t="s">
        <v>1182</v>
      </c>
      <c r="F29" s="254">
        <v>154.0</v>
      </c>
      <c r="G29" s="253"/>
      <c r="J29" s="2" t="s">
        <v>1214</v>
      </c>
      <c r="K29" s="2" t="s">
        <v>1201</v>
      </c>
      <c r="L29" s="2" t="s">
        <v>860</v>
      </c>
      <c r="M29" s="2" t="s">
        <v>17</v>
      </c>
      <c r="N29" s="2" t="s">
        <v>1209</v>
      </c>
      <c r="S29" s="2">
        <v>109.0</v>
      </c>
    </row>
    <row r="30">
      <c r="C30" s="288" t="s">
        <v>1182</v>
      </c>
      <c r="F30" s="254">
        <v>154.0</v>
      </c>
      <c r="J30" s="2" t="s">
        <v>1214</v>
      </c>
      <c r="K30" s="2" t="s">
        <v>1201</v>
      </c>
      <c r="L30" s="2" t="s">
        <v>860</v>
      </c>
      <c r="M30" s="2" t="s">
        <v>17</v>
      </c>
      <c r="N30" s="2" t="s">
        <v>1209</v>
      </c>
      <c r="S30" s="2">
        <v>109.0</v>
      </c>
    </row>
    <row r="31">
      <c r="C31" s="288" t="s">
        <v>1182</v>
      </c>
      <c r="F31" s="254">
        <v>154.0</v>
      </c>
      <c r="J31" s="2" t="s">
        <v>1214</v>
      </c>
      <c r="K31" s="2" t="s">
        <v>1201</v>
      </c>
      <c r="L31" s="2" t="s">
        <v>860</v>
      </c>
      <c r="M31" s="2" t="s">
        <v>17</v>
      </c>
      <c r="N31" s="2" t="s">
        <v>1209</v>
      </c>
      <c r="S31" s="2">
        <v>109.0</v>
      </c>
    </row>
    <row r="32">
      <c r="C32" s="288" t="s">
        <v>1182</v>
      </c>
      <c r="F32" s="254">
        <v>154.0</v>
      </c>
      <c r="J32" s="2" t="s">
        <v>1214</v>
      </c>
      <c r="K32" s="2" t="s">
        <v>1201</v>
      </c>
      <c r="L32" s="2" t="s">
        <v>860</v>
      </c>
      <c r="M32" s="2" t="s">
        <v>17</v>
      </c>
      <c r="N32" s="2" t="s">
        <v>1209</v>
      </c>
      <c r="S32" s="2">
        <v>109.0</v>
      </c>
    </row>
    <row r="33">
      <c r="C33" s="288" t="s">
        <v>1182</v>
      </c>
      <c r="F33" s="254">
        <v>154.0</v>
      </c>
      <c r="J33" s="2" t="s">
        <v>1214</v>
      </c>
      <c r="K33" s="2" t="s">
        <v>1201</v>
      </c>
      <c r="L33" s="2" t="s">
        <v>860</v>
      </c>
      <c r="M33" s="2" t="s">
        <v>17</v>
      </c>
      <c r="N33" s="2" t="s">
        <v>1209</v>
      </c>
      <c r="S33" s="2">
        <v>109.0</v>
      </c>
    </row>
    <row r="34">
      <c r="C34" s="288" t="s">
        <v>1182</v>
      </c>
      <c r="F34" s="254">
        <v>154.0</v>
      </c>
      <c r="J34" s="2" t="s">
        <v>1214</v>
      </c>
      <c r="K34" s="2" t="s">
        <v>1201</v>
      </c>
      <c r="L34" s="2" t="s">
        <v>860</v>
      </c>
      <c r="M34" s="2" t="s">
        <v>17</v>
      </c>
      <c r="N34" s="2" t="s">
        <v>1209</v>
      </c>
      <c r="S34" s="2">
        <v>109.0</v>
      </c>
    </row>
    <row r="35">
      <c r="A35" s="2"/>
      <c r="B35" s="2" t="s">
        <v>1052</v>
      </c>
      <c r="C35" s="276" t="s">
        <v>1215</v>
      </c>
      <c r="D35" s="277"/>
      <c r="E35" s="276" t="s">
        <v>1054</v>
      </c>
      <c r="J35" s="2" t="s">
        <v>829</v>
      </c>
      <c r="K35" s="2" t="s">
        <v>1201</v>
      </c>
      <c r="L35" s="2" t="s">
        <v>860</v>
      </c>
      <c r="M35" s="2" t="s">
        <v>17</v>
      </c>
      <c r="N35" s="2" t="s">
        <v>1209</v>
      </c>
      <c r="S35" s="2">
        <v>109.0</v>
      </c>
    </row>
    <row r="36">
      <c r="A36" s="2" t="s">
        <v>933</v>
      </c>
      <c r="B36" s="2" t="s">
        <v>868</v>
      </c>
      <c r="C36" s="276" t="s">
        <v>1216</v>
      </c>
      <c r="D36" s="277" t="s">
        <v>1217</v>
      </c>
      <c r="E36" s="290" t="s">
        <v>1218</v>
      </c>
      <c r="F36" s="249">
        <v>11500.0</v>
      </c>
      <c r="G36" s="249"/>
      <c r="H36" s="253"/>
      <c r="J36" s="2" t="s">
        <v>829</v>
      </c>
      <c r="K36" s="2" t="s">
        <v>1201</v>
      </c>
      <c r="L36" s="2" t="s">
        <v>860</v>
      </c>
      <c r="M36" s="2" t="s">
        <v>17</v>
      </c>
      <c r="N36" s="2" t="s">
        <v>1209</v>
      </c>
      <c r="S36" s="2">
        <v>109.0</v>
      </c>
    </row>
    <row r="37">
      <c r="B37" s="2" t="s">
        <v>868</v>
      </c>
      <c r="C37" s="276" t="s">
        <v>1219</v>
      </c>
      <c r="D37" s="291">
        <v>2.248815002496E12</v>
      </c>
      <c r="E37" s="276" t="s">
        <v>1220</v>
      </c>
      <c r="F37" s="249">
        <v>5200.0</v>
      </c>
      <c r="G37" s="255"/>
    </row>
    <row r="38">
      <c r="F38" s="25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</cols>
  <sheetData>
    <row r="1">
      <c r="A1" s="214"/>
      <c r="B1" s="215" t="s">
        <v>5</v>
      </c>
      <c r="C1" s="216" t="s">
        <v>1221</v>
      </c>
      <c r="D1" s="2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144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1190</v>
      </c>
      <c r="S2" s="232" t="s">
        <v>1222</v>
      </c>
      <c r="T2" s="2" t="s">
        <v>809</v>
      </c>
      <c r="U2" s="2" t="s">
        <v>72</v>
      </c>
    </row>
    <row r="3">
      <c r="A3" s="233"/>
      <c r="B3" s="229" t="s">
        <v>811</v>
      </c>
      <c r="C3" s="234"/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1223</v>
      </c>
      <c r="S3" s="238" t="s">
        <v>1224</v>
      </c>
      <c r="T3" s="2" t="s">
        <v>1225</v>
      </c>
      <c r="U3" s="2" t="s">
        <v>72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48" t="s">
        <v>959</v>
      </c>
      <c r="C17" s="248" t="s">
        <v>1226</v>
      </c>
      <c r="E17" s="248" t="s">
        <v>1227</v>
      </c>
      <c r="F17" s="250">
        <v>4750.0</v>
      </c>
      <c r="G17" s="250">
        <v>8500.0</v>
      </c>
      <c r="J17" s="2" t="s">
        <v>812</v>
      </c>
      <c r="L17" s="2" t="s">
        <v>860</v>
      </c>
    </row>
    <row r="18">
      <c r="B18" s="248" t="s">
        <v>959</v>
      </c>
      <c r="C18" s="248" t="s">
        <v>1226</v>
      </c>
      <c r="E18" s="248" t="s">
        <v>1227</v>
      </c>
      <c r="F18" s="250">
        <v>4750.0</v>
      </c>
      <c r="G18" s="250"/>
      <c r="J18" s="2" t="s">
        <v>812</v>
      </c>
      <c r="L18" s="2" t="s">
        <v>860</v>
      </c>
    </row>
    <row r="19">
      <c r="B19" s="248" t="s">
        <v>959</v>
      </c>
      <c r="C19" s="248" t="s">
        <v>1226</v>
      </c>
      <c r="E19" s="248" t="s">
        <v>1227</v>
      </c>
      <c r="F19" s="250">
        <v>4750.0</v>
      </c>
      <c r="G19" s="250"/>
      <c r="J19" s="2" t="s">
        <v>812</v>
      </c>
      <c r="L19" s="2" t="s">
        <v>860</v>
      </c>
    </row>
    <row r="20">
      <c r="B20" s="248" t="s">
        <v>959</v>
      </c>
      <c r="C20" s="248" t="s">
        <v>1226</v>
      </c>
      <c r="E20" s="248" t="s">
        <v>1227</v>
      </c>
      <c r="F20" s="250">
        <v>4750.0</v>
      </c>
      <c r="G20" s="250"/>
      <c r="J20" s="2" t="s">
        <v>812</v>
      </c>
      <c r="L20" s="2" t="s">
        <v>860</v>
      </c>
    </row>
    <row r="21">
      <c r="B21" s="248" t="s">
        <v>959</v>
      </c>
      <c r="C21" s="248" t="s">
        <v>1226</v>
      </c>
      <c r="E21" s="248" t="s">
        <v>1227</v>
      </c>
      <c r="F21" s="250">
        <v>4750.0</v>
      </c>
      <c r="G21" s="250"/>
      <c r="J21" s="2" t="s">
        <v>812</v>
      </c>
      <c r="L21" s="2" t="s">
        <v>860</v>
      </c>
    </row>
    <row r="22">
      <c r="B22" s="248" t="s">
        <v>959</v>
      </c>
      <c r="C22" s="248" t="s">
        <v>1226</v>
      </c>
      <c r="E22" s="248" t="s">
        <v>1227</v>
      </c>
      <c r="F22" s="250">
        <v>4750.0</v>
      </c>
      <c r="G22" s="250"/>
      <c r="J22" s="2" t="s">
        <v>812</v>
      </c>
      <c r="L22" s="2" t="s">
        <v>860</v>
      </c>
    </row>
    <row r="23">
      <c r="B23" s="248" t="s">
        <v>959</v>
      </c>
      <c r="C23" s="248" t="s">
        <v>1226</v>
      </c>
      <c r="E23" s="248" t="s">
        <v>1227</v>
      </c>
      <c r="F23" s="250">
        <v>4750.0</v>
      </c>
      <c r="G23" s="250"/>
      <c r="J23" s="2" t="s">
        <v>812</v>
      </c>
      <c r="L23" s="2" t="s">
        <v>860</v>
      </c>
    </row>
    <row r="24">
      <c r="B24" s="248" t="s">
        <v>959</v>
      </c>
      <c r="C24" s="248" t="s">
        <v>1226</v>
      </c>
      <c r="E24" s="248" t="s">
        <v>1227</v>
      </c>
      <c r="F24" s="250">
        <v>4750.0</v>
      </c>
      <c r="G24" s="250"/>
      <c r="J24" s="2" t="s">
        <v>812</v>
      </c>
      <c r="L24" s="2" t="s">
        <v>860</v>
      </c>
    </row>
    <row r="25">
      <c r="B25" s="248" t="s">
        <v>862</v>
      </c>
      <c r="C25" s="248" t="s">
        <v>1228</v>
      </c>
      <c r="E25" s="248" t="s">
        <v>1229</v>
      </c>
      <c r="F25" s="249">
        <v>9750.0</v>
      </c>
      <c r="G25" s="253"/>
      <c r="J25" s="2" t="s">
        <v>812</v>
      </c>
      <c r="L25" s="2" t="s">
        <v>860</v>
      </c>
    </row>
    <row r="26">
      <c r="B26" s="248" t="s">
        <v>868</v>
      </c>
      <c r="C26" s="248" t="s">
        <v>1230</v>
      </c>
      <c r="E26" s="251" t="s">
        <v>870</v>
      </c>
      <c r="F26" s="249">
        <v>8400.0</v>
      </c>
      <c r="G26" s="253"/>
      <c r="J26" s="2" t="s">
        <v>812</v>
      </c>
      <c r="L26" s="2" t="s">
        <v>860</v>
      </c>
    </row>
    <row r="27">
      <c r="B27" s="2" t="s">
        <v>865</v>
      </c>
      <c r="C27" s="248" t="s">
        <v>866</v>
      </c>
      <c r="E27" s="248" t="s">
        <v>867</v>
      </c>
      <c r="F27" s="249">
        <v>8160.0</v>
      </c>
      <c r="G27" s="253"/>
      <c r="J27" s="2" t="s">
        <v>812</v>
      </c>
      <c r="L27" s="2" t="s">
        <v>860</v>
      </c>
    </row>
    <row r="28">
      <c r="C28" s="248" t="s">
        <v>871</v>
      </c>
      <c r="F28" s="249">
        <v>2500.0</v>
      </c>
      <c r="G28" s="253"/>
      <c r="J28" s="2" t="s">
        <v>812</v>
      </c>
      <c r="L28" s="2" t="s">
        <v>860</v>
      </c>
    </row>
    <row r="29">
      <c r="F29" s="255"/>
    </row>
    <row r="30">
      <c r="A30" s="2" t="s">
        <v>872</v>
      </c>
      <c r="B30" s="2" t="s">
        <v>862</v>
      </c>
      <c r="C30" s="251" t="s">
        <v>1066</v>
      </c>
      <c r="D30" s="252"/>
      <c r="E30" s="248" t="s">
        <v>1067</v>
      </c>
      <c r="F30" s="249">
        <v>32000.0</v>
      </c>
      <c r="G30" s="250">
        <v>19500.0</v>
      </c>
      <c r="J30" s="2" t="s">
        <v>812</v>
      </c>
      <c r="L30" s="2" t="s">
        <v>860</v>
      </c>
    </row>
    <row r="31">
      <c r="B31" s="2" t="s">
        <v>862</v>
      </c>
      <c r="C31" s="248" t="s">
        <v>1231</v>
      </c>
      <c r="E31" s="248" t="s">
        <v>1232</v>
      </c>
      <c r="F31" s="249">
        <v>8240.0</v>
      </c>
      <c r="J31" s="2" t="s">
        <v>812</v>
      </c>
      <c r="L31" s="2" t="s">
        <v>860</v>
      </c>
    </row>
    <row r="32">
      <c r="B32" s="2" t="s">
        <v>862</v>
      </c>
      <c r="C32" s="248" t="s">
        <v>1231</v>
      </c>
      <c r="E32" s="248" t="s">
        <v>1232</v>
      </c>
      <c r="F32" s="249">
        <v>8240.0</v>
      </c>
      <c r="J32" s="2" t="s">
        <v>812</v>
      </c>
      <c r="L32" s="2" t="s">
        <v>860</v>
      </c>
    </row>
    <row r="33">
      <c r="B33" s="2" t="s">
        <v>862</v>
      </c>
      <c r="C33" s="248" t="s">
        <v>1231</v>
      </c>
      <c r="E33" s="248" t="s">
        <v>1232</v>
      </c>
      <c r="F33" s="249">
        <v>8240.0</v>
      </c>
      <c r="G33" s="253"/>
      <c r="J33" s="2" t="s">
        <v>812</v>
      </c>
      <c r="L33" s="2" t="s">
        <v>860</v>
      </c>
    </row>
    <row r="34">
      <c r="B34" s="2" t="s">
        <v>862</v>
      </c>
      <c r="C34" s="248" t="s">
        <v>1077</v>
      </c>
      <c r="E34" s="248" t="s">
        <v>1079</v>
      </c>
      <c r="F34" s="249">
        <v>2950.0</v>
      </c>
      <c r="G34" s="253"/>
      <c r="J34" s="2" t="s">
        <v>812</v>
      </c>
      <c r="L34" s="2" t="s">
        <v>860</v>
      </c>
    </row>
    <row r="35">
      <c r="B35" s="2" t="s">
        <v>862</v>
      </c>
      <c r="C35" s="248" t="s">
        <v>1077</v>
      </c>
      <c r="E35" s="248" t="s">
        <v>1079</v>
      </c>
      <c r="F35" s="249">
        <v>2950.0</v>
      </c>
      <c r="J35" s="2" t="s">
        <v>812</v>
      </c>
      <c r="L35" s="2" t="s">
        <v>860</v>
      </c>
    </row>
    <row r="36">
      <c r="B36" s="2" t="s">
        <v>862</v>
      </c>
      <c r="C36" s="248" t="s">
        <v>1077</v>
      </c>
      <c r="E36" s="248" t="s">
        <v>1079</v>
      </c>
      <c r="F36" s="249">
        <v>2950.0</v>
      </c>
      <c r="J36" s="2" t="s">
        <v>812</v>
      </c>
      <c r="L36" s="2" t="s">
        <v>860</v>
      </c>
    </row>
    <row r="37">
      <c r="B37" s="2" t="s">
        <v>862</v>
      </c>
      <c r="C37" s="248" t="s">
        <v>1077</v>
      </c>
      <c r="E37" s="248" t="s">
        <v>1079</v>
      </c>
      <c r="F37" s="249">
        <v>2950.0</v>
      </c>
      <c r="J37" s="2" t="s">
        <v>812</v>
      </c>
      <c r="L37" s="2" t="s">
        <v>860</v>
      </c>
    </row>
    <row r="38">
      <c r="B38" s="2" t="s">
        <v>862</v>
      </c>
      <c r="C38" s="248" t="s">
        <v>1077</v>
      </c>
      <c r="E38" s="248" t="s">
        <v>1079</v>
      </c>
      <c r="F38" s="249">
        <v>2950.0</v>
      </c>
      <c r="J38" s="2" t="s">
        <v>812</v>
      </c>
      <c r="L38" s="2" t="s">
        <v>860</v>
      </c>
    </row>
    <row r="39">
      <c r="B39" s="2" t="s">
        <v>862</v>
      </c>
      <c r="C39" s="248" t="s">
        <v>1077</v>
      </c>
      <c r="E39" s="248" t="s">
        <v>1079</v>
      </c>
      <c r="F39" s="249">
        <v>2950.0</v>
      </c>
      <c r="J39" s="2" t="s">
        <v>812</v>
      </c>
      <c r="L39" s="2" t="s">
        <v>860</v>
      </c>
    </row>
    <row r="40">
      <c r="B40" s="2" t="s">
        <v>862</v>
      </c>
      <c r="C40" s="248" t="s">
        <v>1077</v>
      </c>
      <c r="E40" s="248" t="s">
        <v>1079</v>
      </c>
      <c r="F40" s="249">
        <v>2950.0</v>
      </c>
      <c r="J40" s="2" t="s">
        <v>812</v>
      </c>
      <c r="L40" s="2" t="s">
        <v>860</v>
      </c>
    </row>
    <row r="41">
      <c r="B41" s="2" t="s">
        <v>862</v>
      </c>
      <c r="C41" s="248" t="s">
        <v>1077</v>
      </c>
      <c r="E41" s="248" t="s">
        <v>1079</v>
      </c>
      <c r="F41" s="249">
        <v>2950.0</v>
      </c>
      <c r="J41" s="2" t="s">
        <v>812</v>
      </c>
      <c r="L41" s="2" t="s">
        <v>860</v>
      </c>
    </row>
    <row r="42">
      <c r="B42" s="2" t="s">
        <v>862</v>
      </c>
      <c r="C42" s="248" t="s">
        <v>1077</v>
      </c>
      <c r="E42" s="248" t="s">
        <v>1079</v>
      </c>
      <c r="F42" s="249">
        <v>2950.0</v>
      </c>
      <c r="J42" s="2" t="s">
        <v>812</v>
      </c>
      <c r="L42" s="2" t="s">
        <v>860</v>
      </c>
    </row>
    <row r="43">
      <c r="B43" s="2" t="s">
        <v>862</v>
      </c>
      <c r="C43" s="248" t="s">
        <v>1077</v>
      </c>
      <c r="E43" s="248" t="s">
        <v>1079</v>
      </c>
      <c r="F43" s="249">
        <v>2950.0</v>
      </c>
      <c r="J43" s="2" t="s">
        <v>812</v>
      </c>
      <c r="L43" s="2" t="s">
        <v>860</v>
      </c>
    </row>
    <row r="44">
      <c r="B44" s="2" t="s">
        <v>862</v>
      </c>
      <c r="C44" s="248" t="s">
        <v>1077</v>
      </c>
      <c r="E44" s="248" t="s">
        <v>1079</v>
      </c>
      <c r="F44" s="249">
        <v>2950.0</v>
      </c>
      <c r="J44" s="2" t="s">
        <v>812</v>
      </c>
      <c r="L44" s="2" t="s">
        <v>860</v>
      </c>
    </row>
    <row r="45">
      <c r="B45" s="2" t="s">
        <v>862</v>
      </c>
      <c r="C45" s="248" t="s">
        <v>1077</v>
      </c>
      <c r="E45" s="248" t="s">
        <v>1079</v>
      </c>
      <c r="F45" s="249">
        <v>2950.0</v>
      </c>
      <c r="J45" s="2" t="s">
        <v>812</v>
      </c>
      <c r="L45" s="2" t="s">
        <v>860</v>
      </c>
    </row>
    <row r="46">
      <c r="B46" s="2" t="s">
        <v>862</v>
      </c>
      <c r="C46" s="248" t="s">
        <v>1077</v>
      </c>
      <c r="E46" s="248" t="s">
        <v>1079</v>
      </c>
      <c r="F46" s="249">
        <v>2950.0</v>
      </c>
      <c r="J46" s="2" t="s">
        <v>812</v>
      </c>
      <c r="L46" s="2" t="s">
        <v>860</v>
      </c>
    </row>
    <row r="47">
      <c r="B47" s="2" t="s">
        <v>862</v>
      </c>
      <c r="C47" s="248" t="s">
        <v>1077</v>
      </c>
      <c r="E47" s="248" t="s">
        <v>1079</v>
      </c>
      <c r="F47" s="249">
        <v>2950.0</v>
      </c>
      <c r="J47" s="2" t="s">
        <v>812</v>
      </c>
      <c r="L47" s="2" t="s">
        <v>860</v>
      </c>
    </row>
    <row r="48">
      <c r="B48" s="2" t="s">
        <v>862</v>
      </c>
      <c r="C48" s="248" t="s">
        <v>1077</v>
      </c>
      <c r="E48" s="248" t="s">
        <v>1079</v>
      </c>
      <c r="F48" s="249">
        <v>2950.0</v>
      </c>
      <c r="J48" s="2" t="s">
        <v>812</v>
      </c>
      <c r="L48" s="2" t="s">
        <v>860</v>
      </c>
    </row>
    <row r="49">
      <c r="B49" s="2" t="s">
        <v>862</v>
      </c>
      <c r="C49" s="248" t="s">
        <v>1077</v>
      </c>
      <c r="E49" s="248" t="s">
        <v>1079</v>
      </c>
      <c r="F49" s="249">
        <v>2950.0</v>
      </c>
      <c r="J49" s="2" t="s">
        <v>812</v>
      </c>
      <c r="L49" s="2" t="s">
        <v>860</v>
      </c>
    </row>
    <row r="50">
      <c r="B50" s="2" t="s">
        <v>862</v>
      </c>
      <c r="C50" s="248" t="s">
        <v>1077</v>
      </c>
      <c r="E50" s="248" t="s">
        <v>1079</v>
      </c>
      <c r="F50" s="249">
        <v>2950.0</v>
      </c>
      <c r="J50" s="2" t="s">
        <v>812</v>
      </c>
      <c r="L50" s="2" t="s">
        <v>860</v>
      </c>
    </row>
    <row r="51">
      <c r="B51" s="2" t="s">
        <v>862</v>
      </c>
      <c r="C51" s="248" t="s">
        <v>1077</v>
      </c>
      <c r="E51" s="248" t="s">
        <v>1079</v>
      </c>
      <c r="F51" s="249">
        <v>2950.0</v>
      </c>
      <c r="J51" s="2" t="s">
        <v>812</v>
      </c>
      <c r="L51" s="2" t="s">
        <v>860</v>
      </c>
    </row>
    <row r="52">
      <c r="B52" s="2" t="s">
        <v>862</v>
      </c>
      <c r="C52" s="248" t="s">
        <v>1077</v>
      </c>
      <c r="E52" s="248" t="s">
        <v>1079</v>
      </c>
      <c r="F52" s="249">
        <v>2950.0</v>
      </c>
      <c r="J52" s="2" t="s">
        <v>812</v>
      </c>
      <c r="L52" s="2" t="s">
        <v>860</v>
      </c>
    </row>
    <row r="53">
      <c r="B53" s="2" t="s">
        <v>862</v>
      </c>
      <c r="C53" s="248" t="s">
        <v>1077</v>
      </c>
      <c r="E53" s="248" t="s">
        <v>1079</v>
      </c>
      <c r="F53" s="249">
        <v>2950.0</v>
      </c>
      <c r="J53" s="2" t="s">
        <v>812</v>
      </c>
      <c r="L53" s="2" t="s">
        <v>860</v>
      </c>
    </row>
    <row r="54">
      <c r="B54" s="2" t="s">
        <v>862</v>
      </c>
      <c r="C54" s="248" t="s">
        <v>1077</v>
      </c>
      <c r="E54" s="248" t="s">
        <v>1079</v>
      </c>
      <c r="F54" s="249">
        <v>2950.0</v>
      </c>
      <c r="J54" s="2" t="s">
        <v>812</v>
      </c>
      <c r="L54" s="2" t="s">
        <v>860</v>
      </c>
    </row>
    <row r="55">
      <c r="B55" s="2" t="s">
        <v>862</v>
      </c>
      <c r="C55" s="248" t="s">
        <v>1233</v>
      </c>
      <c r="E55" s="248" t="s">
        <v>1234</v>
      </c>
      <c r="F55" s="250">
        <v>4872.0</v>
      </c>
      <c r="J55" s="2" t="s">
        <v>812</v>
      </c>
      <c r="L55" s="2" t="s">
        <v>860</v>
      </c>
    </row>
    <row r="56">
      <c r="B56" s="2" t="s">
        <v>862</v>
      </c>
      <c r="C56" s="248" t="s">
        <v>1233</v>
      </c>
      <c r="E56" s="248" t="s">
        <v>1234</v>
      </c>
      <c r="F56" s="250">
        <v>4872.0</v>
      </c>
      <c r="J56" s="2" t="s">
        <v>812</v>
      </c>
      <c r="L56" s="2" t="s">
        <v>860</v>
      </c>
    </row>
    <row r="57">
      <c r="B57" s="2" t="s">
        <v>862</v>
      </c>
      <c r="C57" s="248" t="s">
        <v>1233</v>
      </c>
      <c r="E57" s="248" t="s">
        <v>1234</v>
      </c>
      <c r="F57" s="250">
        <v>4872.0</v>
      </c>
      <c r="J57" s="2" t="s">
        <v>812</v>
      </c>
      <c r="L57" s="2" t="s">
        <v>860</v>
      </c>
    </row>
    <row r="58">
      <c r="B58" s="2" t="s">
        <v>862</v>
      </c>
      <c r="C58" s="248" t="s">
        <v>1233</v>
      </c>
      <c r="E58" s="248" t="s">
        <v>1234</v>
      </c>
      <c r="F58" s="250">
        <v>4872.0</v>
      </c>
      <c r="J58" s="2" t="s">
        <v>812</v>
      </c>
      <c r="L58" s="2" t="s">
        <v>860</v>
      </c>
    </row>
    <row r="59">
      <c r="B59" s="2" t="s">
        <v>862</v>
      </c>
      <c r="C59" s="248" t="s">
        <v>1233</v>
      </c>
      <c r="E59" s="248" t="s">
        <v>1234</v>
      </c>
      <c r="F59" s="250">
        <v>4872.0</v>
      </c>
      <c r="J59" s="2" t="s">
        <v>812</v>
      </c>
      <c r="L59" s="2" t="s">
        <v>860</v>
      </c>
    </row>
    <row r="60">
      <c r="B60" s="2" t="s">
        <v>862</v>
      </c>
      <c r="C60" s="248" t="s">
        <v>1233</v>
      </c>
      <c r="E60" s="248" t="s">
        <v>1234</v>
      </c>
      <c r="F60" s="250">
        <v>4872.0</v>
      </c>
      <c r="J60" s="2" t="s">
        <v>812</v>
      </c>
      <c r="L60" s="2" t="s">
        <v>860</v>
      </c>
    </row>
    <row r="61">
      <c r="B61" s="2" t="s">
        <v>862</v>
      </c>
      <c r="C61" s="248" t="s">
        <v>1233</v>
      </c>
      <c r="E61" s="248" t="s">
        <v>1234</v>
      </c>
      <c r="F61" s="250">
        <v>4872.0</v>
      </c>
      <c r="J61" s="2" t="s">
        <v>812</v>
      </c>
      <c r="L61" s="2" t="s">
        <v>860</v>
      </c>
    </row>
    <row r="62">
      <c r="B62" s="2" t="s">
        <v>862</v>
      </c>
      <c r="C62" s="248" t="s">
        <v>1233</v>
      </c>
      <c r="E62" s="248" t="s">
        <v>1234</v>
      </c>
      <c r="F62" s="250">
        <v>4872.0</v>
      </c>
      <c r="J62" s="2" t="s">
        <v>812</v>
      </c>
      <c r="L62" s="2" t="s">
        <v>860</v>
      </c>
    </row>
    <row r="63">
      <c r="B63" s="2" t="s">
        <v>862</v>
      </c>
      <c r="C63" s="248" t="s">
        <v>1233</v>
      </c>
      <c r="E63" s="248" t="s">
        <v>1234</v>
      </c>
      <c r="F63" s="250">
        <v>4872.0</v>
      </c>
      <c r="J63" s="2" t="s">
        <v>812</v>
      </c>
      <c r="L63" s="2" t="s">
        <v>860</v>
      </c>
    </row>
    <row r="64">
      <c r="B64" s="2" t="s">
        <v>862</v>
      </c>
      <c r="C64" s="248" t="s">
        <v>1233</v>
      </c>
      <c r="E64" s="248" t="s">
        <v>1234</v>
      </c>
      <c r="F64" s="250">
        <v>4872.0</v>
      </c>
      <c r="J64" s="2" t="s">
        <v>812</v>
      </c>
      <c r="L64" s="2" t="s">
        <v>860</v>
      </c>
    </row>
    <row r="65">
      <c r="B65" s="2" t="s">
        <v>862</v>
      </c>
      <c r="C65" s="251" t="s">
        <v>1173</v>
      </c>
      <c r="D65" s="252"/>
      <c r="E65" s="251" t="s">
        <v>1175</v>
      </c>
      <c r="F65" s="249">
        <v>5100.0</v>
      </c>
      <c r="G65" s="253"/>
      <c r="J65" s="2" t="s">
        <v>812</v>
      </c>
      <c r="L65" s="2" t="s">
        <v>860</v>
      </c>
    </row>
    <row r="66">
      <c r="C66" s="248" t="s">
        <v>889</v>
      </c>
      <c r="E66" s="251" t="s">
        <v>890</v>
      </c>
      <c r="F66" s="249">
        <v>2240.0</v>
      </c>
      <c r="G66" s="253"/>
      <c r="J66" s="2" t="s">
        <v>812</v>
      </c>
      <c r="L66" s="2" t="s">
        <v>860</v>
      </c>
    </row>
    <row r="67">
      <c r="E67" s="255"/>
      <c r="F67" s="25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25"/>
  </cols>
  <sheetData>
    <row r="1">
      <c r="A1" s="214"/>
      <c r="B1" s="215" t="s">
        <v>5</v>
      </c>
      <c r="C1" s="216" t="s">
        <v>1235</v>
      </c>
      <c r="D1" s="217"/>
      <c r="E1" s="218">
        <v>9.894733399E9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169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1236</v>
      </c>
      <c r="S2" s="232" t="s">
        <v>1237</v>
      </c>
      <c r="T2" s="2" t="s">
        <v>809</v>
      </c>
      <c r="U2" s="2" t="s">
        <v>72</v>
      </c>
    </row>
    <row r="3">
      <c r="A3" s="233"/>
      <c r="B3" s="229" t="s">
        <v>811</v>
      </c>
      <c r="C3" s="234"/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 t="s">
        <v>1238</v>
      </c>
      <c r="E11" s="237">
        <v>9.047861479E9</v>
      </c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48" t="s">
        <v>1047</v>
      </c>
      <c r="C17" s="248" t="s">
        <v>1239</v>
      </c>
      <c r="E17" s="248" t="s">
        <v>1049</v>
      </c>
      <c r="F17" s="292">
        <v>4750.0</v>
      </c>
      <c r="G17" s="292">
        <v>7920.0</v>
      </c>
      <c r="H17" s="293" t="s">
        <v>1240</v>
      </c>
      <c r="I17" s="2" t="s">
        <v>1241</v>
      </c>
      <c r="J17" s="2" t="s">
        <v>320</v>
      </c>
      <c r="L17" s="2" t="s">
        <v>860</v>
      </c>
    </row>
    <row r="18">
      <c r="B18" s="248" t="s">
        <v>1047</v>
      </c>
      <c r="C18" s="248" t="s">
        <v>1239</v>
      </c>
      <c r="E18" s="248" t="s">
        <v>1049</v>
      </c>
      <c r="F18" s="292">
        <v>4750.0</v>
      </c>
      <c r="G18" s="255"/>
      <c r="H18" s="2" t="s">
        <v>1240</v>
      </c>
      <c r="I18" s="2" t="s">
        <v>1242</v>
      </c>
      <c r="J18" s="2" t="s">
        <v>320</v>
      </c>
      <c r="L18" s="2" t="s">
        <v>860</v>
      </c>
    </row>
    <row r="19">
      <c r="B19" s="248" t="s">
        <v>1047</v>
      </c>
      <c r="C19" s="248" t="s">
        <v>1239</v>
      </c>
      <c r="E19" s="248" t="s">
        <v>1049</v>
      </c>
      <c r="F19" s="292">
        <v>4750.0</v>
      </c>
      <c r="G19" s="294"/>
      <c r="H19" s="2" t="s">
        <v>1240</v>
      </c>
      <c r="I19" s="2" t="s">
        <v>1243</v>
      </c>
      <c r="J19" s="2" t="s">
        <v>320</v>
      </c>
      <c r="L19" s="2" t="s">
        <v>860</v>
      </c>
    </row>
    <row r="20">
      <c r="B20" s="248" t="s">
        <v>1047</v>
      </c>
      <c r="C20" s="248" t="s">
        <v>1239</v>
      </c>
      <c r="E20" s="248" t="s">
        <v>1049</v>
      </c>
      <c r="F20" s="292">
        <v>4750.0</v>
      </c>
      <c r="G20" s="294"/>
      <c r="H20" s="2" t="s">
        <v>1240</v>
      </c>
      <c r="I20" s="2" t="s">
        <v>1244</v>
      </c>
      <c r="J20" s="2" t="s">
        <v>320</v>
      </c>
      <c r="L20" s="2" t="s">
        <v>860</v>
      </c>
    </row>
    <row r="21">
      <c r="B21" s="248" t="s">
        <v>1047</v>
      </c>
      <c r="C21" s="248" t="s">
        <v>1239</v>
      </c>
      <c r="E21" s="248" t="s">
        <v>1049</v>
      </c>
      <c r="F21" s="292">
        <v>4750.0</v>
      </c>
      <c r="G21" s="294"/>
      <c r="H21" s="2" t="s">
        <v>1240</v>
      </c>
      <c r="I21" s="2" t="s">
        <v>1245</v>
      </c>
      <c r="J21" s="2" t="s">
        <v>320</v>
      </c>
      <c r="L21" s="2" t="s">
        <v>860</v>
      </c>
    </row>
    <row r="22">
      <c r="B22" s="248" t="s">
        <v>1047</v>
      </c>
      <c r="C22" s="248" t="s">
        <v>1239</v>
      </c>
      <c r="E22" s="248" t="s">
        <v>1049</v>
      </c>
      <c r="F22" s="292">
        <v>4750.0</v>
      </c>
      <c r="G22" s="294"/>
      <c r="H22" s="2" t="s">
        <v>1240</v>
      </c>
      <c r="I22" s="2" t="s">
        <v>1246</v>
      </c>
      <c r="J22" s="2" t="s">
        <v>320</v>
      </c>
      <c r="L22" s="2" t="s">
        <v>860</v>
      </c>
    </row>
    <row r="23">
      <c r="B23" s="248" t="s">
        <v>1047</v>
      </c>
      <c r="C23" s="248" t="s">
        <v>1239</v>
      </c>
      <c r="E23" s="248" t="s">
        <v>1049</v>
      </c>
      <c r="F23" s="292">
        <v>4750.0</v>
      </c>
      <c r="G23" s="294"/>
      <c r="H23" s="2" t="s">
        <v>1247</v>
      </c>
      <c r="I23" s="2" t="s">
        <v>1248</v>
      </c>
      <c r="J23" s="2" t="s">
        <v>320</v>
      </c>
      <c r="L23" s="2" t="s">
        <v>860</v>
      </c>
    </row>
    <row r="24">
      <c r="B24" s="248" t="s">
        <v>1047</v>
      </c>
      <c r="C24" s="248" t="s">
        <v>1239</v>
      </c>
      <c r="E24" s="248" t="s">
        <v>1049</v>
      </c>
      <c r="F24" s="292">
        <v>4750.0</v>
      </c>
      <c r="G24" s="294"/>
      <c r="H24" s="2" t="s">
        <v>1249</v>
      </c>
      <c r="I24" s="2" t="s">
        <v>1250</v>
      </c>
      <c r="J24" s="2" t="s">
        <v>320</v>
      </c>
      <c r="L24" s="2" t="s">
        <v>860</v>
      </c>
    </row>
    <row r="25">
      <c r="B25" s="248" t="s">
        <v>1047</v>
      </c>
      <c r="C25" s="248" t="s">
        <v>1239</v>
      </c>
      <c r="E25" s="248" t="s">
        <v>1049</v>
      </c>
      <c r="F25" s="292">
        <v>4750.0</v>
      </c>
      <c r="G25" s="294"/>
      <c r="J25" s="2" t="s">
        <v>320</v>
      </c>
      <c r="L25" s="2" t="s">
        <v>860</v>
      </c>
    </row>
    <row r="26">
      <c r="B26" s="248" t="s">
        <v>1047</v>
      </c>
      <c r="C26" s="248" t="s">
        <v>1239</v>
      </c>
      <c r="E26" s="248" t="s">
        <v>1049</v>
      </c>
      <c r="F26" s="292">
        <v>4750.0</v>
      </c>
      <c r="G26" s="294"/>
      <c r="J26" s="2" t="s">
        <v>320</v>
      </c>
      <c r="L26" s="2" t="s">
        <v>860</v>
      </c>
    </row>
    <row r="27">
      <c r="B27" s="2" t="s">
        <v>862</v>
      </c>
      <c r="C27" s="248" t="s">
        <v>1251</v>
      </c>
      <c r="E27" s="248" t="s">
        <v>1252</v>
      </c>
      <c r="F27" s="250">
        <v>15600.0</v>
      </c>
      <c r="J27" s="2" t="s">
        <v>320</v>
      </c>
      <c r="L27" s="2" t="s">
        <v>860</v>
      </c>
    </row>
    <row r="28">
      <c r="B28" s="2" t="s">
        <v>1253</v>
      </c>
      <c r="C28" s="248" t="s">
        <v>869</v>
      </c>
      <c r="E28" s="248" t="s">
        <v>870</v>
      </c>
      <c r="F28" s="250">
        <v>8250.0</v>
      </c>
      <c r="J28" s="2" t="s">
        <v>320</v>
      </c>
      <c r="L28" s="2" t="s">
        <v>860</v>
      </c>
    </row>
    <row r="29">
      <c r="B29" s="2" t="s">
        <v>30</v>
      </c>
      <c r="C29" s="295" t="s">
        <v>1254</v>
      </c>
      <c r="E29" s="248" t="s">
        <v>1255</v>
      </c>
      <c r="F29" s="250">
        <v>5850.0</v>
      </c>
      <c r="J29" s="2" t="s">
        <v>320</v>
      </c>
      <c r="L29" s="2" t="s">
        <v>860</v>
      </c>
    </row>
    <row r="31">
      <c r="A31" s="2" t="s">
        <v>995</v>
      </c>
      <c r="B31" s="2" t="s">
        <v>862</v>
      </c>
      <c r="C31" s="295" t="s">
        <v>892</v>
      </c>
      <c r="D31" s="296"/>
      <c r="E31" s="248" t="s">
        <v>893</v>
      </c>
      <c r="F31" s="292">
        <v>11600.0</v>
      </c>
      <c r="G31" s="292">
        <v>3500.0</v>
      </c>
      <c r="H31" s="293" t="s">
        <v>1240</v>
      </c>
      <c r="I31" s="2" t="s">
        <v>1256</v>
      </c>
      <c r="J31" s="2" t="s">
        <v>320</v>
      </c>
      <c r="L31" s="2" t="s">
        <v>860</v>
      </c>
    </row>
    <row r="32">
      <c r="B32" s="2" t="s">
        <v>862</v>
      </c>
      <c r="C32" s="295" t="s">
        <v>894</v>
      </c>
      <c r="D32" s="295"/>
      <c r="E32" s="248" t="s">
        <v>895</v>
      </c>
      <c r="F32" s="250">
        <v>10480.0</v>
      </c>
      <c r="G32" s="255"/>
      <c r="H32" s="2" t="s">
        <v>1240</v>
      </c>
      <c r="I32" s="2" t="s">
        <v>1257</v>
      </c>
      <c r="J32" s="2" t="s">
        <v>320</v>
      </c>
      <c r="L32" s="2" t="s">
        <v>860</v>
      </c>
    </row>
    <row r="33">
      <c r="B33" s="2" t="s">
        <v>862</v>
      </c>
      <c r="C33" s="248" t="s">
        <v>1258</v>
      </c>
      <c r="E33" s="248" t="s">
        <v>900</v>
      </c>
      <c r="F33" s="250">
        <v>3750.0</v>
      </c>
      <c r="H33" s="2" t="s">
        <v>1240</v>
      </c>
      <c r="J33" s="2" t="s">
        <v>320</v>
      </c>
      <c r="L33" s="2" t="s">
        <v>860</v>
      </c>
    </row>
    <row r="35">
      <c r="A35" s="2" t="s">
        <v>933</v>
      </c>
      <c r="B35" s="2" t="s">
        <v>868</v>
      </c>
      <c r="C35" s="248" t="s">
        <v>934</v>
      </c>
      <c r="E35" s="248" t="s">
        <v>935</v>
      </c>
      <c r="F35" s="250">
        <v>8850.0</v>
      </c>
      <c r="G35" s="292">
        <v>3915.0</v>
      </c>
      <c r="H35" s="293" t="s">
        <v>1240</v>
      </c>
      <c r="I35" s="2" t="s">
        <v>1259</v>
      </c>
      <c r="J35" s="2" t="s">
        <v>320</v>
      </c>
      <c r="L35" s="2" t="s">
        <v>860</v>
      </c>
    </row>
    <row r="36">
      <c r="B36" s="2" t="s">
        <v>868</v>
      </c>
      <c r="C36" s="248" t="s">
        <v>934</v>
      </c>
      <c r="E36" s="248" t="s">
        <v>935</v>
      </c>
      <c r="F36" s="250">
        <v>8850.0</v>
      </c>
      <c r="G36" s="255"/>
      <c r="H36" s="2" t="s">
        <v>1247</v>
      </c>
      <c r="I36" s="2" t="s">
        <v>1260</v>
      </c>
      <c r="J36" s="2" t="s">
        <v>320</v>
      </c>
      <c r="L36" s="2" t="s">
        <v>860</v>
      </c>
    </row>
    <row r="37">
      <c r="B37" s="2" t="s">
        <v>868</v>
      </c>
      <c r="C37" s="248" t="s">
        <v>934</v>
      </c>
      <c r="E37" s="248" t="s">
        <v>935</v>
      </c>
      <c r="F37" s="250">
        <v>8850.0</v>
      </c>
      <c r="H37" s="2" t="s">
        <v>1247</v>
      </c>
      <c r="I37" s="2" t="s">
        <v>1261</v>
      </c>
      <c r="J37" s="2" t="s">
        <v>320</v>
      </c>
      <c r="L37" s="2" t="s">
        <v>860</v>
      </c>
    </row>
    <row r="38">
      <c r="B38" s="2" t="s">
        <v>868</v>
      </c>
      <c r="C38" s="248" t="s">
        <v>934</v>
      </c>
      <c r="E38" s="248" t="s">
        <v>935</v>
      </c>
      <c r="F38" s="250">
        <v>8850.0</v>
      </c>
      <c r="H38" s="2" t="s">
        <v>1249</v>
      </c>
      <c r="I38" s="2" t="s">
        <v>1262</v>
      </c>
      <c r="J38" s="2" t="s">
        <v>320</v>
      </c>
      <c r="L38" s="2" t="s">
        <v>860</v>
      </c>
    </row>
    <row r="40">
      <c r="A40" s="2" t="s">
        <v>336</v>
      </c>
      <c r="B40" s="2" t="s">
        <v>901</v>
      </c>
      <c r="C40" s="248" t="s">
        <v>1263</v>
      </c>
      <c r="E40" s="248" t="s">
        <v>1264</v>
      </c>
      <c r="F40" s="250">
        <v>7800.0</v>
      </c>
      <c r="G40" s="250">
        <v>6300.0</v>
      </c>
      <c r="J40" s="2" t="s">
        <v>320</v>
      </c>
      <c r="L40" s="2" t="s">
        <v>860</v>
      </c>
    </row>
    <row r="41">
      <c r="B41" s="2" t="s">
        <v>901</v>
      </c>
      <c r="C41" s="248" t="s">
        <v>1263</v>
      </c>
      <c r="E41" s="248" t="s">
        <v>1264</v>
      </c>
      <c r="F41" s="250">
        <v>7800.0</v>
      </c>
      <c r="J41" s="2" t="s">
        <v>320</v>
      </c>
      <c r="L41" s="2" t="s">
        <v>860</v>
      </c>
    </row>
    <row r="42">
      <c r="B42" s="2" t="s">
        <v>901</v>
      </c>
      <c r="C42" s="248" t="s">
        <v>902</v>
      </c>
      <c r="E42" s="248" t="s">
        <v>903</v>
      </c>
      <c r="F42" s="292">
        <v>9550.0</v>
      </c>
      <c r="G42" s="294"/>
      <c r="J42" s="2" t="s">
        <v>320</v>
      </c>
      <c r="L42" s="2" t="s">
        <v>860</v>
      </c>
    </row>
    <row r="43">
      <c r="B43" s="2" t="s">
        <v>901</v>
      </c>
      <c r="C43" s="248" t="s">
        <v>1265</v>
      </c>
      <c r="E43" s="248" t="s">
        <v>1266</v>
      </c>
      <c r="F43" s="250">
        <v>27500.0</v>
      </c>
      <c r="J43" s="2" t="s">
        <v>320</v>
      </c>
      <c r="L43" s="2" t="s">
        <v>860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</cols>
  <sheetData>
    <row r="1">
      <c r="A1" s="214"/>
      <c r="B1" s="215" t="s">
        <v>5</v>
      </c>
      <c r="C1" s="216" t="s">
        <v>176</v>
      </c>
      <c r="D1" s="217" t="s">
        <v>1267</v>
      </c>
      <c r="E1" s="218">
        <v>9.994322036E9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177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1268</v>
      </c>
      <c r="S2" s="232" t="s">
        <v>1269</v>
      </c>
      <c r="T2" s="2" t="s">
        <v>809</v>
      </c>
      <c r="U2" s="2" t="s">
        <v>72</v>
      </c>
    </row>
    <row r="3">
      <c r="A3" s="233"/>
      <c r="B3" s="229" t="s">
        <v>811</v>
      </c>
      <c r="C3" s="234"/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1270</v>
      </c>
      <c r="S3" s="232" t="s">
        <v>1271</v>
      </c>
      <c r="T3" s="2" t="s">
        <v>1272</v>
      </c>
      <c r="U3" s="2" t="s">
        <v>72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1273</v>
      </c>
      <c r="S4" s="238" t="s">
        <v>1274</v>
      </c>
      <c r="T4" s="2" t="s">
        <v>1275</v>
      </c>
      <c r="U4" s="2" t="s">
        <v>138</v>
      </c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1276</v>
      </c>
      <c r="E7" s="237">
        <v>8.825979969E9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1277</v>
      </c>
      <c r="B17" s="2" t="s">
        <v>911</v>
      </c>
      <c r="C17" s="248" t="s">
        <v>987</v>
      </c>
      <c r="E17" s="248" t="s">
        <v>988</v>
      </c>
      <c r="F17" s="292">
        <v>3300.0</v>
      </c>
      <c r="G17" s="250">
        <v>17980.0</v>
      </c>
      <c r="I17" s="2" t="s">
        <v>1241</v>
      </c>
      <c r="J17" s="2" t="s">
        <v>829</v>
      </c>
      <c r="L17" s="2" t="s">
        <v>860</v>
      </c>
    </row>
    <row r="18">
      <c r="B18" s="2" t="s">
        <v>911</v>
      </c>
      <c r="C18" s="248" t="s">
        <v>987</v>
      </c>
      <c r="E18" s="248" t="s">
        <v>988</v>
      </c>
      <c r="F18" s="292">
        <v>3300.0</v>
      </c>
      <c r="G18" s="294"/>
      <c r="I18" s="2" t="s">
        <v>1242</v>
      </c>
      <c r="J18" s="2" t="s">
        <v>829</v>
      </c>
      <c r="L18" s="2" t="s">
        <v>860</v>
      </c>
    </row>
    <row r="19">
      <c r="B19" s="2" t="s">
        <v>911</v>
      </c>
      <c r="C19" s="248" t="s">
        <v>987</v>
      </c>
      <c r="E19" s="248" t="s">
        <v>988</v>
      </c>
      <c r="F19" s="292">
        <v>3300.0</v>
      </c>
      <c r="G19" s="294"/>
      <c r="I19" s="2" t="s">
        <v>1243</v>
      </c>
      <c r="J19" s="2" t="s">
        <v>829</v>
      </c>
      <c r="L19" s="2" t="s">
        <v>860</v>
      </c>
    </row>
    <row r="20">
      <c r="B20" s="2" t="s">
        <v>911</v>
      </c>
      <c r="C20" s="248" t="s">
        <v>987</v>
      </c>
      <c r="E20" s="248" t="s">
        <v>988</v>
      </c>
      <c r="F20" s="292">
        <v>3300.0</v>
      </c>
      <c r="G20" s="294"/>
      <c r="I20" s="2" t="s">
        <v>1244</v>
      </c>
      <c r="J20" s="2" t="s">
        <v>829</v>
      </c>
      <c r="L20" s="2" t="s">
        <v>860</v>
      </c>
    </row>
    <row r="21">
      <c r="B21" s="2" t="s">
        <v>911</v>
      </c>
      <c r="C21" s="248" t="s">
        <v>987</v>
      </c>
      <c r="E21" s="248" t="s">
        <v>988</v>
      </c>
      <c r="F21" s="292">
        <v>3300.0</v>
      </c>
      <c r="G21" s="294"/>
      <c r="I21" s="2" t="s">
        <v>1245</v>
      </c>
      <c r="J21" s="2" t="s">
        <v>829</v>
      </c>
      <c r="L21" s="2" t="s">
        <v>860</v>
      </c>
    </row>
    <row r="22">
      <c r="B22" s="2" t="s">
        <v>911</v>
      </c>
      <c r="C22" s="248" t="s">
        <v>987</v>
      </c>
      <c r="E22" s="248" t="s">
        <v>988</v>
      </c>
      <c r="F22" s="292">
        <v>3300.0</v>
      </c>
      <c r="G22" s="294"/>
      <c r="I22" s="2" t="s">
        <v>1246</v>
      </c>
      <c r="J22" s="2" t="s">
        <v>829</v>
      </c>
      <c r="L22" s="2" t="s">
        <v>860</v>
      </c>
    </row>
    <row r="23">
      <c r="B23" s="2" t="s">
        <v>911</v>
      </c>
      <c r="C23" s="248" t="s">
        <v>987</v>
      </c>
      <c r="E23" s="248" t="s">
        <v>988</v>
      </c>
      <c r="F23" s="292">
        <v>3300.0</v>
      </c>
      <c r="G23" s="294"/>
      <c r="I23" s="2" t="s">
        <v>1278</v>
      </c>
      <c r="J23" s="2" t="s">
        <v>829</v>
      </c>
      <c r="L23" s="2" t="s">
        <v>860</v>
      </c>
    </row>
    <row r="24">
      <c r="B24" s="2" t="s">
        <v>911</v>
      </c>
      <c r="C24" s="248" t="s">
        <v>987</v>
      </c>
      <c r="E24" s="248" t="s">
        <v>988</v>
      </c>
      <c r="F24" s="292">
        <v>3300.0</v>
      </c>
      <c r="G24" s="294"/>
      <c r="I24" s="2" t="s">
        <v>1279</v>
      </c>
      <c r="J24" s="2" t="s">
        <v>829</v>
      </c>
      <c r="L24" s="2" t="s">
        <v>860</v>
      </c>
    </row>
    <row r="25">
      <c r="B25" s="2" t="s">
        <v>911</v>
      </c>
      <c r="C25" s="248" t="s">
        <v>987</v>
      </c>
      <c r="E25" s="248" t="s">
        <v>988</v>
      </c>
      <c r="F25" s="292">
        <v>3300.0</v>
      </c>
      <c r="G25" s="294"/>
      <c r="I25" s="2" t="s">
        <v>1280</v>
      </c>
      <c r="J25" s="2" t="s">
        <v>829</v>
      </c>
      <c r="L25" s="2" t="s">
        <v>860</v>
      </c>
    </row>
    <row r="26">
      <c r="B26" s="2" t="s">
        <v>911</v>
      </c>
      <c r="C26" s="248" t="s">
        <v>987</v>
      </c>
      <c r="E26" s="248" t="s">
        <v>988</v>
      </c>
      <c r="F26" s="292">
        <v>3300.0</v>
      </c>
      <c r="G26" s="294"/>
      <c r="I26" s="2" t="s">
        <v>1281</v>
      </c>
      <c r="J26" s="2" t="s">
        <v>829</v>
      </c>
      <c r="L26" s="2" t="s">
        <v>860</v>
      </c>
    </row>
    <row r="27">
      <c r="B27" s="2" t="s">
        <v>911</v>
      </c>
      <c r="C27" s="248" t="s">
        <v>987</v>
      </c>
      <c r="E27" s="248" t="s">
        <v>988</v>
      </c>
      <c r="F27" s="292">
        <v>3300.0</v>
      </c>
      <c r="G27" s="294"/>
      <c r="J27" s="2" t="s">
        <v>829</v>
      </c>
      <c r="L27" s="2" t="s">
        <v>860</v>
      </c>
    </row>
    <row r="28">
      <c r="B28" s="2" t="s">
        <v>911</v>
      </c>
      <c r="C28" s="248" t="s">
        <v>987</v>
      </c>
      <c r="E28" s="248" t="s">
        <v>988</v>
      </c>
      <c r="F28" s="292">
        <v>3300.0</v>
      </c>
      <c r="G28" s="294"/>
      <c r="J28" s="2" t="s">
        <v>829</v>
      </c>
      <c r="L28" s="2" t="s">
        <v>860</v>
      </c>
    </row>
    <row r="29">
      <c r="B29" s="2" t="s">
        <v>911</v>
      </c>
      <c r="C29" s="248" t="s">
        <v>987</v>
      </c>
      <c r="E29" s="248" t="s">
        <v>988</v>
      </c>
      <c r="F29" s="292">
        <v>3300.0</v>
      </c>
      <c r="G29" s="294"/>
      <c r="J29" s="2" t="s">
        <v>829</v>
      </c>
      <c r="L29" s="2" t="s">
        <v>860</v>
      </c>
    </row>
    <row r="30">
      <c r="B30" s="2" t="s">
        <v>911</v>
      </c>
      <c r="C30" s="248" t="s">
        <v>1282</v>
      </c>
      <c r="E30" s="248" t="s">
        <v>1283</v>
      </c>
      <c r="F30" s="250">
        <v>6336.0</v>
      </c>
      <c r="J30" s="2" t="s">
        <v>829</v>
      </c>
      <c r="L30" s="2" t="s">
        <v>860</v>
      </c>
    </row>
    <row r="31">
      <c r="B31" s="2" t="s">
        <v>911</v>
      </c>
      <c r="C31" s="248" t="s">
        <v>1282</v>
      </c>
      <c r="E31" s="248" t="s">
        <v>1283</v>
      </c>
      <c r="F31" s="250">
        <v>6336.0</v>
      </c>
      <c r="L31" s="2" t="s">
        <v>860</v>
      </c>
    </row>
    <row r="32">
      <c r="B32" s="2" t="s">
        <v>911</v>
      </c>
      <c r="C32" s="248" t="s">
        <v>1282</v>
      </c>
      <c r="E32" s="248" t="s">
        <v>1283</v>
      </c>
      <c r="F32" s="250">
        <v>6336.0</v>
      </c>
      <c r="L32" s="2" t="s">
        <v>860</v>
      </c>
    </row>
    <row r="33">
      <c r="B33" s="2" t="s">
        <v>911</v>
      </c>
      <c r="C33" s="248" t="s">
        <v>989</v>
      </c>
      <c r="E33" s="248" t="s">
        <v>990</v>
      </c>
      <c r="F33" s="292">
        <v>3200.0</v>
      </c>
      <c r="G33" s="294"/>
      <c r="J33" s="2" t="s">
        <v>829</v>
      </c>
      <c r="L33" s="2" t="s">
        <v>860</v>
      </c>
    </row>
    <row r="34">
      <c r="B34" s="2" t="s">
        <v>911</v>
      </c>
      <c r="C34" s="248" t="s">
        <v>989</v>
      </c>
      <c r="E34" s="248" t="s">
        <v>990</v>
      </c>
      <c r="F34" s="292">
        <v>3200.0</v>
      </c>
      <c r="J34" s="2" t="s">
        <v>829</v>
      </c>
      <c r="L34" s="2" t="s">
        <v>860</v>
      </c>
    </row>
    <row r="35">
      <c r="B35" s="2" t="s">
        <v>911</v>
      </c>
      <c r="C35" s="248" t="s">
        <v>989</v>
      </c>
      <c r="E35" s="248" t="s">
        <v>990</v>
      </c>
      <c r="F35" s="292">
        <v>3200.0</v>
      </c>
      <c r="J35" s="2" t="s">
        <v>829</v>
      </c>
      <c r="L35" s="2" t="s">
        <v>860</v>
      </c>
    </row>
    <row r="36">
      <c r="B36" s="2" t="s">
        <v>911</v>
      </c>
      <c r="C36" s="248" t="s">
        <v>989</v>
      </c>
      <c r="E36" s="248" t="s">
        <v>990</v>
      </c>
      <c r="F36" s="292">
        <v>3200.0</v>
      </c>
      <c r="J36" s="2" t="s">
        <v>829</v>
      </c>
      <c r="L36" s="2" t="s">
        <v>860</v>
      </c>
    </row>
    <row r="37">
      <c r="B37" s="2" t="s">
        <v>911</v>
      </c>
      <c r="C37" s="248" t="s">
        <v>989</v>
      </c>
      <c r="E37" s="248" t="s">
        <v>990</v>
      </c>
      <c r="F37" s="292">
        <v>3200.0</v>
      </c>
      <c r="J37" s="2" t="s">
        <v>829</v>
      </c>
      <c r="L37" s="2" t="s">
        <v>860</v>
      </c>
    </row>
    <row r="38">
      <c r="B38" s="2" t="s">
        <v>911</v>
      </c>
      <c r="C38" s="248" t="s">
        <v>989</v>
      </c>
      <c r="E38" s="248" t="s">
        <v>990</v>
      </c>
      <c r="F38" s="292">
        <v>3200.0</v>
      </c>
      <c r="J38" s="2" t="s">
        <v>829</v>
      </c>
      <c r="L38" s="2" t="s">
        <v>860</v>
      </c>
    </row>
    <row r="39">
      <c r="B39" s="2" t="s">
        <v>911</v>
      </c>
      <c r="C39" s="248" t="s">
        <v>989</v>
      </c>
      <c r="E39" s="248" t="s">
        <v>990</v>
      </c>
      <c r="F39" s="292">
        <v>3200.0</v>
      </c>
      <c r="J39" s="2" t="s">
        <v>829</v>
      </c>
      <c r="L39" s="2" t="s">
        <v>860</v>
      </c>
    </row>
    <row r="40">
      <c r="B40" s="2" t="s">
        <v>911</v>
      </c>
      <c r="C40" s="248" t="s">
        <v>989</v>
      </c>
      <c r="E40" s="248" t="s">
        <v>990</v>
      </c>
      <c r="F40" s="292">
        <v>3200.0</v>
      </c>
      <c r="J40" s="2" t="s">
        <v>829</v>
      </c>
      <c r="L40" s="2" t="s">
        <v>860</v>
      </c>
    </row>
    <row r="41">
      <c r="B41" s="2" t="s">
        <v>911</v>
      </c>
      <c r="C41" s="248" t="s">
        <v>989</v>
      </c>
      <c r="E41" s="248" t="s">
        <v>990</v>
      </c>
      <c r="F41" s="292">
        <v>3200.0</v>
      </c>
      <c r="J41" s="2" t="s">
        <v>829</v>
      </c>
      <c r="L41" s="2" t="s">
        <v>860</v>
      </c>
    </row>
    <row r="42">
      <c r="B42" s="2" t="s">
        <v>911</v>
      </c>
      <c r="C42" s="248" t="s">
        <v>989</v>
      </c>
      <c r="E42" s="248" t="s">
        <v>990</v>
      </c>
      <c r="F42" s="292">
        <v>3200.0</v>
      </c>
      <c r="J42" s="2" t="s">
        <v>829</v>
      </c>
      <c r="L42" s="2" t="s">
        <v>860</v>
      </c>
    </row>
    <row r="43">
      <c r="B43" s="2" t="s">
        <v>911</v>
      </c>
      <c r="C43" s="248" t="s">
        <v>989</v>
      </c>
      <c r="E43" s="248" t="s">
        <v>990</v>
      </c>
      <c r="F43" s="292">
        <v>3200.0</v>
      </c>
      <c r="J43" s="2" t="s">
        <v>829</v>
      </c>
      <c r="L43" s="2" t="s">
        <v>860</v>
      </c>
    </row>
    <row r="44">
      <c r="B44" s="2" t="s">
        <v>911</v>
      </c>
      <c r="C44" s="248" t="s">
        <v>989</v>
      </c>
      <c r="E44" s="248" t="s">
        <v>990</v>
      </c>
      <c r="F44" s="292">
        <v>3200.0</v>
      </c>
      <c r="J44" s="2" t="s">
        <v>829</v>
      </c>
      <c r="L44" s="2" t="s">
        <v>860</v>
      </c>
    </row>
    <row r="45">
      <c r="B45" s="2" t="s">
        <v>911</v>
      </c>
      <c r="C45" s="248" t="s">
        <v>989</v>
      </c>
      <c r="E45" s="248" t="s">
        <v>990</v>
      </c>
      <c r="F45" s="292">
        <v>3200.0</v>
      </c>
      <c r="J45" s="2" t="s">
        <v>829</v>
      </c>
      <c r="L45" s="2" t="s">
        <v>860</v>
      </c>
    </row>
    <row r="46">
      <c r="B46" s="2" t="s">
        <v>911</v>
      </c>
      <c r="C46" s="248" t="s">
        <v>989</v>
      </c>
      <c r="E46" s="248" t="s">
        <v>990</v>
      </c>
      <c r="F46" s="292">
        <v>3200.0</v>
      </c>
      <c r="J46" s="2" t="s">
        <v>829</v>
      </c>
      <c r="L46" s="2" t="s">
        <v>860</v>
      </c>
    </row>
    <row r="47">
      <c r="B47" s="2" t="s">
        <v>911</v>
      </c>
      <c r="C47" s="248" t="s">
        <v>989</v>
      </c>
      <c r="E47" s="248" t="s">
        <v>990</v>
      </c>
      <c r="F47" s="292">
        <v>3200.0</v>
      </c>
      <c r="J47" s="2" t="s">
        <v>829</v>
      </c>
      <c r="L47" s="2" t="s">
        <v>860</v>
      </c>
    </row>
    <row r="48">
      <c r="B48" s="2" t="s">
        <v>911</v>
      </c>
      <c r="C48" s="248" t="s">
        <v>989</v>
      </c>
      <c r="E48" s="248" t="s">
        <v>990</v>
      </c>
      <c r="F48" s="292">
        <v>3200.0</v>
      </c>
      <c r="L48" s="2" t="s">
        <v>860</v>
      </c>
    </row>
    <row r="49">
      <c r="B49" s="2" t="s">
        <v>911</v>
      </c>
      <c r="C49" s="248" t="s">
        <v>989</v>
      </c>
      <c r="E49" s="248" t="s">
        <v>990</v>
      </c>
      <c r="F49" s="292">
        <v>3200.0</v>
      </c>
      <c r="L49" s="2" t="s">
        <v>860</v>
      </c>
    </row>
    <row r="50">
      <c r="B50" s="2" t="s">
        <v>911</v>
      </c>
      <c r="C50" s="248" t="s">
        <v>989</v>
      </c>
      <c r="E50" s="248" t="s">
        <v>990</v>
      </c>
      <c r="F50" s="292">
        <v>3200.0</v>
      </c>
      <c r="L50" s="2" t="s">
        <v>860</v>
      </c>
    </row>
    <row r="51">
      <c r="B51" s="2" t="s">
        <v>911</v>
      </c>
      <c r="C51" s="248" t="s">
        <v>989</v>
      </c>
      <c r="E51" s="248" t="s">
        <v>990</v>
      </c>
      <c r="F51" s="292">
        <v>3200.0</v>
      </c>
      <c r="L51" s="2" t="s">
        <v>860</v>
      </c>
    </row>
    <row r="52">
      <c r="B52" s="2" t="s">
        <v>911</v>
      </c>
      <c r="C52" s="248" t="s">
        <v>989</v>
      </c>
      <c r="E52" s="248" t="s">
        <v>990</v>
      </c>
      <c r="F52" s="292">
        <v>3200.0</v>
      </c>
      <c r="L52" s="2" t="s">
        <v>860</v>
      </c>
    </row>
    <row r="53">
      <c r="B53" s="2" t="s">
        <v>911</v>
      </c>
      <c r="C53" s="248" t="s">
        <v>989</v>
      </c>
      <c r="E53" s="248" t="s">
        <v>990</v>
      </c>
      <c r="F53" s="292">
        <v>3200.0</v>
      </c>
      <c r="L53" s="2" t="s">
        <v>860</v>
      </c>
    </row>
    <row r="54">
      <c r="B54" s="2" t="s">
        <v>911</v>
      </c>
      <c r="C54" s="248" t="s">
        <v>989</v>
      </c>
      <c r="E54" s="248" t="s">
        <v>990</v>
      </c>
      <c r="F54" s="292">
        <v>3200.0</v>
      </c>
      <c r="L54" s="2" t="s">
        <v>860</v>
      </c>
    </row>
    <row r="55">
      <c r="B55" s="2" t="s">
        <v>911</v>
      </c>
      <c r="C55" s="248" t="s">
        <v>989</v>
      </c>
      <c r="E55" s="248" t="s">
        <v>990</v>
      </c>
      <c r="F55" s="292">
        <v>3200.0</v>
      </c>
      <c r="L55" s="2" t="s">
        <v>860</v>
      </c>
    </row>
    <row r="56">
      <c r="B56" s="2" t="s">
        <v>911</v>
      </c>
      <c r="C56" s="248" t="s">
        <v>989</v>
      </c>
      <c r="E56" s="248" t="s">
        <v>990</v>
      </c>
      <c r="F56" s="292">
        <v>3200.0</v>
      </c>
      <c r="L56" s="2" t="s">
        <v>860</v>
      </c>
    </row>
    <row r="57">
      <c r="B57" s="2" t="s">
        <v>911</v>
      </c>
      <c r="C57" s="248" t="s">
        <v>989</v>
      </c>
      <c r="E57" s="248" t="s">
        <v>990</v>
      </c>
      <c r="F57" s="292">
        <v>3200.0</v>
      </c>
      <c r="L57" s="2" t="s">
        <v>860</v>
      </c>
    </row>
    <row r="58">
      <c r="B58" s="2" t="s">
        <v>911</v>
      </c>
      <c r="C58" s="248" t="s">
        <v>989</v>
      </c>
      <c r="E58" s="248" t="s">
        <v>990</v>
      </c>
      <c r="F58" s="292">
        <v>3200.0</v>
      </c>
      <c r="L58" s="2" t="s">
        <v>860</v>
      </c>
    </row>
    <row r="59">
      <c r="B59" s="2" t="s">
        <v>911</v>
      </c>
      <c r="C59" s="248" t="s">
        <v>989</v>
      </c>
      <c r="E59" s="248" t="s">
        <v>990</v>
      </c>
      <c r="F59" s="292">
        <v>3200.0</v>
      </c>
      <c r="L59" s="2" t="s">
        <v>860</v>
      </c>
    </row>
    <row r="60">
      <c r="B60" s="2" t="s">
        <v>911</v>
      </c>
      <c r="C60" s="248" t="s">
        <v>989</v>
      </c>
      <c r="E60" s="248" t="s">
        <v>990</v>
      </c>
      <c r="F60" s="292">
        <v>3200.0</v>
      </c>
      <c r="L60" s="2" t="s">
        <v>860</v>
      </c>
    </row>
    <row r="61">
      <c r="B61" s="2" t="s">
        <v>911</v>
      </c>
      <c r="C61" s="248" t="s">
        <v>989</v>
      </c>
      <c r="E61" s="248" t="s">
        <v>990</v>
      </c>
      <c r="F61" s="292">
        <v>3200.0</v>
      </c>
      <c r="L61" s="2" t="s">
        <v>860</v>
      </c>
    </row>
    <row r="62">
      <c r="B62" s="2" t="s">
        <v>911</v>
      </c>
      <c r="C62" s="248" t="s">
        <v>989</v>
      </c>
      <c r="E62" s="248" t="s">
        <v>990</v>
      </c>
      <c r="F62" s="292">
        <v>3200.0</v>
      </c>
      <c r="L62" s="2" t="s">
        <v>860</v>
      </c>
    </row>
    <row r="63">
      <c r="B63" s="2" t="s">
        <v>911</v>
      </c>
      <c r="C63" s="248" t="s">
        <v>989</v>
      </c>
      <c r="E63" s="248" t="s">
        <v>990</v>
      </c>
      <c r="F63" s="292">
        <v>3200.0</v>
      </c>
      <c r="L63" s="2" t="s">
        <v>860</v>
      </c>
    </row>
    <row r="64">
      <c r="B64" s="2" t="s">
        <v>911</v>
      </c>
      <c r="C64" s="248" t="s">
        <v>989</v>
      </c>
      <c r="E64" s="248" t="s">
        <v>990</v>
      </c>
      <c r="F64" s="292">
        <v>3200.0</v>
      </c>
      <c r="L64" s="2" t="s">
        <v>860</v>
      </c>
    </row>
    <row r="65">
      <c r="B65" s="2" t="s">
        <v>911</v>
      </c>
      <c r="C65" s="248" t="s">
        <v>989</v>
      </c>
      <c r="E65" s="248" t="s">
        <v>990</v>
      </c>
      <c r="F65" s="292">
        <v>3200.0</v>
      </c>
      <c r="L65" s="2" t="s">
        <v>860</v>
      </c>
    </row>
    <row r="66">
      <c r="B66" s="2" t="s">
        <v>911</v>
      </c>
      <c r="C66" s="248" t="s">
        <v>989</v>
      </c>
      <c r="E66" s="248" t="s">
        <v>990</v>
      </c>
      <c r="F66" s="292">
        <v>3200.0</v>
      </c>
      <c r="L66" s="2" t="s">
        <v>860</v>
      </c>
    </row>
    <row r="67">
      <c r="B67" s="2" t="s">
        <v>911</v>
      </c>
      <c r="C67" s="248" t="s">
        <v>989</v>
      </c>
      <c r="E67" s="248" t="s">
        <v>990</v>
      </c>
      <c r="F67" s="292">
        <v>3200.0</v>
      </c>
      <c r="L67" s="2" t="s">
        <v>860</v>
      </c>
    </row>
    <row r="68">
      <c r="B68" s="2" t="s">
        <v>911</v>
      </c>
      <c r="C68" s="248" t="s">
        <v>989</v>
      </c>
      <c r="E68" s="248" t="s">
        <v>990</v>
      </c>
      <c r="F68" s="292">
        <v>3200.0</v>
      </c>
      <c r="L68" s="2" t="s">
        <v>860</v>
      </c>
    </row>
    <row r="69">
      <c r="B69" s="2" t="s">
        <v>911</v>
      </c>
      <c r="C69" s="248" t="s">
        <v>989</v>
      </c>
      <c r="E69" s="248" t="s">
        <v>990</v>
      </c>
      <c r="F69" s="292">
        <v>3200.0</v>
      </c>
      <c r="L69" s="2" t="s">
        <v>860</v>
      </c>
    </row>
    <row r="70">
      <c r="B70" s="2" t="s">
        <v>911</v>
      </c>
      <c r="C70" s="248" t="s">
        <v>989</v>
      </c>
      <c r="E70" s="248" t="s">
        <v>990</v>
      </c>
      <c r="F70" s="292">
        <v>3200.0</v>
      </c>
      <c r="L70" s="2" t="s">
        <v>860</v>
      </c>
    </row>
    <row r="71">
      <c r="B71" s="2" t="s">
        <v>911</v>
      </c>
      <c r="C71" s="248" t="s">
        <v>989</v>
      </c>
      <c r="E71" s="248" t="s">
        <v>990</v>
      </c>
      <c r="F71" s="292">
        <v>3200.0</v>
      </c>
      <c r="L71" s="2" t="s">
        <v>860</v>
      </c>
    </row>
    <row r="72">
      <c r="B72" s="2" t="s">
        <v>911</v>
      </c>
      <c r="C72" s="248" t="s">
        <v>989</v>
      </c>
      <c r="E72" s="248" t="s">
        <v>990</v>
      </c>
      <c r="F72" s="292">
        <v>3200.0</v>
      </c>
      <c r="L72" s="2" t="s">
        <v>860</v>
      </c>
    </row>
    <row r="73">
      <c r="B73" s="2" t="s">
        <v>911</v>
      </c>
      <c r="C73" s="248" t="s">
        <v>989</v>
      </c>
      <c r="E73" s="248" t="s">
        <v>990</v>
      </c>
      <c r="F73" s="292">
        <v>3200.0</v>
      </c>
      <c r="L73" s="2" t="s">
        <v>860</v>
      </c>
    </row>
    <row r="74">
      <c r="B74" s="2" t="s">
        <v>911</v>
      </c>
      <c r="C74" s="248" t="s">
        <v>989</v>
      </c>
      <c r="E74" s="248" t="s">
        <v>990</v>
      </c>
      <c r="F74" s="292">
        <v>3200.0</v>
      </c>
      <c r="L74" s="2" t="s">
        <v>860</v>
      </c>
    </row>
    <row r="75">
      <c r="B75" s="2" t="s">
        <v>911</v>
      </c>
      <c r="C75" s="248" t="s">
        <v>989</v>
      </c>
      <c r="E75" s="248" t="s">
        <v>990</v>
      </c>
      <c r="F75" s="292">
        <v>3200.0</v>
      </c>
      <c r="L75" s="2" t="s">
        <v>860</v>
      </c>
    </row>
    <row r="76">
      <c r="B76" s="2" t="s">
        <v>911</v>
      </c>
      <c r="C76" s="248" t="s">
        <v>989</v>
      </c>
      <c r="E76" s="248" t="s">
        <v>990</v>
      </c>
      <c r="F76" s="292">
        <v>3200.0</v>
      </c>
      <c r="L76" s="2" t="s">
        <v>860</v>
      </c>
    </row>
    <row r="77">
      <c r="B77" s="2" t="s">
        <v>868</v>
      </c>
      <c r="C77" s="248" t="s">
        <v>869</v>
      </c>
      <c r="E77" s="295" t="s">
        <v>870</v>
      </c>
      <c r="F77" s="258">
        <v>6372.0</v>
      </c>
      <c r="L77" s="2" t="s">
        <v>860</v>
      </c>
    </row>
    <row r="78">
      <c r="B78" s="2" t="s">
        <v>868</v>
      </c>
      <c r="C78" s="248" t="s">
        <v>918</v>
      </c>
      <c r="E78" s="248" t="s">
        <v>919</v>
      </c>
      <c r="F78" s="292">
        <v>11623.0</v>
      </c>
      <c r="G78" s="294"/>
      <c r="L78" s="2" t="s">
        <v>860</v>
      </c>
    </row>
    <row r="79">
      <c r="B79" s="2" t="s">
        <v>862</v>
      </c>
      <c r="C79" s="297" t="s">
        <v>1284</v>
      </c>
      <c r="E79" s="248" t="s">
        <v>1285</v>
      </c>
      <c r="F79" s="250">
        <v>30225.0</v>
      </c>
      <c r="L79" s="2" t="s">
        <v>860</v>
      </c>
    </row>
    <row r="80">
      <c r="B80" s="2" t="s">
        <v>30</v>
      </c>
      <c r="C80" s="248" t="s">
        <v>920</v>
      </c>
      <c r="E80" s="2" t="s">
        <v>1110</v>
      </c>
      <c r="F80" s="250">
        <v>17980.0</v>
      </c>
      <c r="L80" s="2" t="s">
        <v>860</v>
      </c>
    </row>
    <row r="82">
      <c r="A82" s="298" t="s">
        <v>1286</v>
      </c>
      <c r="B82" s="2" t="s">
        <v>868</v>
      </c>
      <c r="C82" s="248" t="s">
        <v>1216</v>
      </c>
      <c r="E82" s="248" t="s">
        <v>1218</v>
      </c>
      <c r="F82" s="292">
        <v>9676.0</v>
      </c>
      <c r="G82" s="294"/>
      <c r="L82" s="2" t="s">
        <v>860</v>
      </c>
    </row>
    <row r="83">
      <c r="B83" s="2" t="s">
        <v>868</v>
      </c>
      <c r="C83" s="248" t="s">
        <v>1216</v>
      </c>
      <c r="E83" s="248" t="s">
        <v>1218</v>
      </c>
      <c r="F83" s="292">
        <v>9676.0</v>
      </c>
      <c r="G83" s="294"/>
      <c r="L83" s="2" t="s">
        <v>860</v>
      </c>
    </row>
    <row r="84">
      <c r="B84" s="2" t="s">
        <v>868</v>
      </c>
      <c r="C84" s="248" t="s">
        <v>1216</v>
      </c>
      <c r="E84" s="248" t="s">
        <v>1218</v>
      </c>
      <c r="F84" s="292">
        <v>9676.0</v>
      </c>
      <c r="G84" s="294"/>
      <c r="L84" s="2" t="s">
        <v>860</v>
      </c>
    </row>
    <row r="85">
      <c r="B85" s="2" t="s">
        <v>868</v>
      </c>
      <c r="C85" s="248" t="s">
        <v>1216</v>
      </c>
      <c r="E85" s="248" t="s">
        <v>1218</v>
      </c>
      <c r="F85" s="292">
        <v>9676.0</v>
      </c>
      <c r="G85" s="294"/>
      <c r="L85" s="2" t="s">
        <v>860</v>
      </c>
    </row>
    <row r="86">
      <c r="B86" s="2" t="s">
        <v>868</v>
      </c>
      <c r="C86" s="248" t="s">
        <v>869</v>
      </c>
      <c r="E86" s="248" t="s">
        <v>870</v>
      </c>
      <c r="F86" s="292">
        <v>6372.0</v>
      </c>
      <c r="G86" s="294"/>
      <c r="L86" s="2" t="s">
        <v>860</v>
      </c>
    </row>
    <row r="87">
      <c r="F87" s="25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88"/>
    <col customWidth="1" min="5" max="5" width="16.75"/>
  </cols>
  <sheetData>
    <row r="1">
      <c r="A1" s="214"/>
      <c r="B1" s="215" t="s">
        <v>5</v>
      </c>
      <c r="C1" s="216" t="s">
        <v>1287</v>
      </c>
      <c r="D1" s="2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175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1288</v>
      </c>
      <c r="S2" s="232" t="s">
        <v>1289</v>
      </c>
      <c r="T2" s="2" t="s">
        <v>72</v>
      </c>
      <c r="U2" s="2" t="s">
        <v>55</v>
      </c>
    </row>
    <row r="3">
      <c r="A3" s="233"/>
      <c r="B3" s="229" t="s">
        <v>811</v>
      </c>
      <c r="C3" s="234"/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1290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56" t="s">
        <v>1291</v>
      </c>
      <c r="B17" s="2" t="s">
        <v>862</v>
      </c>
      <c r="C17" s="248" t="s">
        <v>1292</v>
      </c>
      <c r="E17" s="248" t="s">
        <v>874</v>
      </c>
      <c r="F17" s="249">
        <v>22150.0</v>
      </c>
      <c r="G17" s="250">
        <v>12500.0</v>
      </c>
      <c r="L17" s="2" t="s">
        <v>860</v>
      </c>
    </row>
    <row r="18">
      <c r="B18" s="2" t="s">
        <v>862</v>
      </c>
      <c r="C18" s="248" t="s">
        <v>1293</v>
      </c>
      <c r="E18" s="248" t="s">
        <v>1294</v>
      </c>
      <c r="F18" s="250">
        <v>6650.0</v>
      </c>
      <c r="L18" s="2" t="s">
        <v>860</v>
      </c>
    </row>
    <row r="19">
      <c r="B19" s="2" t="s">
        <v>862</v>
      </c>
      <c r="C19" s="248" t="s">
        <v>877</v>
      </c>
      <c r="E19" s="248" t="s">
        <v>878</v>
      </c>
      <c r="F19" s="249">
        <v>8450.0</v>
      </c>
      <c r="G19" s="253"/>
      <c r="L19" s="2" t="s">
        <v>860</v>
      </c>
    </row>
    <row r="20">
      <c r="B20" s="2" t="s">
        <v>862</v>
      </c>
      <c r="C20" s="251" t="s">
        <v>881</v>
      </c>
      <c r="E20" s="248" t="s">
        <v>882</v>
      </c>
      <c r="F20" s="265">
        <v>450.0</v>
      </c>
      <c r="L20" s="2" t="s">
        <v>860</v>
      </c>
    </row>
    <row r="21">
      <c r="B21" s="2" t="s">
        <v>862</v>
      </c>
      <c r="C21" s="251" t="s">
        <v>881</v>
      </c>
      <c r="E21" s="248" t="s">
        <v>882</v>
      </c>
      <c r="F21" s="265">
        <v>450.0</v>
      </c>
      <c r="L21" s="2" t="s">
        <v>860</v>
      </c>
    </row>
    <row r="22">
      <c r="B22" s="2" t="s">
        <v>862</v>
      </c>
      <c r="C22" s="251" t="s">
        <v>881</v>
      </c>
      <c r="E22" s="248" t="s">
        <v>882</v>
      </c>
      <c r="F22" s="265">
        <v>450.0</v>
      </c>
      <c r="L22" s="2" t="s">
        <v>860</v>
      </c>
    </row>
    <row r="23">
      <c r="B23" s="2" t="s">
        <v>862</v>
      </c>
      <c r="C23" s="251" t="s">
        <v>881</v>
      </c>
      <c r="E23" s="248" t="s">
        <v>882</v>
      </c>
      <c r="F23" s="265">
        <v>450.0</v>
      </c>
      <c r="L23" s="2" t="s">
        <v>860</v>
      </c>
    </row>
    <row r="24">
      <c r="B24" s="2" t="s">
        <v>862</v>
      </c>
      <c r="C24" s="251" t="s">
        <v>881</v>
      </c>
      <c r="E24" s="248" t="s">
        <v>882</v>
      </c>
      <c r="F24" s="265">
        <v>450.0</v>
      </c>
      <c r="L24" s="2" t="s">
        <v>860</v>
      </c>
    </row>
    <row r="25">
      <c r="B25" s="2" t="s">
        <v>862</v>
      </c>
      <c r="C25" s="251" t="s">
        <v>881</v>
      </c>
      <c r="E25" s="248" t="s">
        <v>882</v>
      </c>
      <c r="F25" s="265">
        <v>450.0</v>
      </c>
      <c r="L25" s="2" t="s">
        <v>860</v>
      </c>
    </row>
    <row r="26">
      <c r="B26" s="2" t="s">
        <v>862</v>
      </c>
      <c r="C26" s="251" t="s">
        <v>881</v>
      </c>
      <c r="E26" s="248" t="s">
        <v>882</v>
      </c>
      <c r="F26" s="265">
        <v>450.0</v>
      </c>
      <c r="L26" s="2" t="s">
        <v>860</v>
      </c>
    </row>
    <row r="27">
      <c r="C27" s="248" t="s">
        <v>884</v>
      </c>
      <c r="E27" s="248" t="s">
        <v>885</v>
      </c>
      <c r="F27" s="249">
        <v>3267.0</v>
      </c>
      <c r="G27" s="253"/>
      <c r="L27" s="2" t="s">
        <v>860</v>
      </c>
    </row>
    <row r="28">
      <c r="C28" s="248" t="s">
        <v>884</v>
      </c>
      <c r="E28" s="248" t="s">
        <v>885</v>
      </c>
      <c r="F28" s="249">
        <v>3267.0</v>
      </c>
      <c r="G28" s="253"/>
      <c r="L28" s="2" t="s">
        <v>860</v>
      </c>
    </row>
    <row r="29">
      <c r="C29" s="248" t="s">
        <v>884</v>
      </c>
      <c r="E29" s="248" t="s">
        <v>885</v>
      </c>
      <c r="F29" s="249">
        <v>3267.0</v>
      </c>
      <c r="G29" s="253"/>
      <c r="L29" s="2" t="s">
        <v>860</v>
      </c>
    </row>
    <row r="30">
      <c r="C30" s="248" t="s">
        <v>884</v>
      </c>
      <c r="E30" s="248" t="s">
        <v>885</v>
      </c>
      <c r="F30" s="249">
        <v>3267.0</v>
      </c>
      <c r="G30" s="253"/>
      <c r="L30" s="2" t="s">
        <v>860</v>
      </c>
    </row>
    <row r="31">
      <c r="C31" s="248" t="s">
        <v>884</v>
      </c>
      <c r="E31" s="248" t="s">
        <v>885</v>
      </c>
      <c r="F31" s="249">
        <v>3267.0</v>
      </c>
      <c r="G31" s="253"/>
      <c r="L31" s="2" t="s">
        <v>860</v>
      </c>
    </row>
    <row r="32">
      <c r="C32" s="248" t="s">
        <v>884</v>
      </c>
      <c r="E32" s="248" t="s">
        <v>885</v>
      </c>
      <c r="F32" s="249">
        <v>3267.0</v>
      </c>
      <c r="G32" s="253"/>
      <c r="L32" s="2" t="s">
        <v>860</v>
      </c>
    </row>
    <row r="33">
      <c r="C33" s="248" t="s">
        <v>884</v>
      </c>
      <c r="E33" s="248" t="s">
        <v>885</v>
      </c>
      <c r="F33" s="249">
        <v>3267.0</v>
      </c>
      <c r="G33" s="253"/>
      <c r="L33" s="2" t="s">
        <v>860</v>
      </c>
    </row>
    <row r="34">
      <c r="C34" s="248" t="s">
        <v>884</v>
      </c>
      <c r="E34" s="248" t="s">
        <v>885</v>
      </c>
      <c r="F34" s="249">
        <v>3267.0</v>
      </c>
      <c r="G34" s="253"/>
      <c r="L34" s="2" t="s">
        <v>860</v>
      </c>
    </row>
    <row r="35">
      <c r="C35" s="248" t="s">
        <v>1295</v>
      </c>
      <c r="E35" s="248" t="s">
        <v>1110</v>
      </c>
      <c r="F35" s="250">
        <v>1560.0</v>
      </c>
      <c r="L35" s="2" t="s">
        <v>860</v>
      </c>
    </row>
    <row r="36">
      <c r="C36" s="248" t="s">
        <v>889</v>
      </c>
      <c r="E36" s="248" t="s">
        <v>890</v>
      </c>
      <c r="F36" s="249">
        <v>1230.0</v>
      </c>
      <c r="G36" s="253"/>
      <c r="L36" s="2" t="s">
        <v>860</v>
      </c>
    </row>
    <row r="37">
      <c r="C37" s="248" t="s">
        <v>954</v>
      </c>
      <c r="E37" s="248" t="s">
        <v>955</v>
      </c>
      <c r="F37" s="250">
        <v>1100.0</v>
      </c>
      <c r="L37" s="2" t="s">
        <v>860</v>
      </c>
    </row>
    <row r="39">
      <c r="A39" s="256" t="s">
        <v>936</v>
      </c>
      <c r="B39" s="2" t="s">
        <v>862</v>
      </c>
      <c r="C39" s="248" t="s">
        <v>892</v>
      </c>
      <c r="E39" s="251" t="s">
        <v>893</v>
      </c>
      <c r="F39" s="250">
        <v>10600.0</v>
      </c>
      <c r="G39" s="250">
        <v>2413.0</v>
      </c>
      <c r="L39" s="2" t="s">
        <v>860</v>
      </c>
    </row>
    <row r="40">
      <c r="B40" s="2" t="s">
        <v>862</v>
      </c>
      <c r="C40" s="248" t="s">
        <v>892</v>
      </c>
      <c r="E40" s="251" t="s">
        <v>893</v>
      </c>
      <c r="F40" s="250">
        <v>10600.0</v>
      </c>
      <c r="L40" s="2" t="s">
        <v>860</v>
      </c>
    </row>
    <row r="41">
      <c r="B41" s="2" t="s">
        <v>862</v>
      </c>
      <c r="C41" s="248" t="s">
        <v>894</v>
      </c>
      <c r="E41" s="284" t="s">
        <v>895</v>
      </c>
      <c r="F41" s="249">
        <v>9780.0</v>
      </c>
      <c r="G41" s="253"/>
      <c r="L41" s="2" t="s">
        <v>860</v>
      </c>
    </row>
    <row r="42">
      <c r="C42" s="251" t="s">
        <v>899</v>
      </c>
      <c r="D42" s="252"/>
      <c r="E42" s="248" t="s">
        <v>900</v>
      </c>
      <c r="F42" s="249">
        <v>3750.0</v>
      </c>
      <c r="G42" s="253"/>
      <c r="L42" s="2" t="s">
        <v>860</v>
      </c>
    </row>
    <row r="43">
      <c r="C43" s="255"/>
      <c r="F43" s="255"/>
      <c r="L43" s="2" t="s">
        <v>860</v>
      </c>
    </row>
    <row r="44">
      <c r="A44" s="256" t="s">
        <v>996</v>
      </c>
      <c r="B44" s="2" t="s">
        <v>868</v>
      </c>
      <c r="C44" s="251" t="s">
        <v>934</v>
      </c>
      <c r="D44" s="252"/>
      <c r="E44" s="248" t="s">
        <v>935</v>
      </c>
      <c r="F44" s="250">
        <v>8640.0</v>
      </c>
      <c r="G44" s="250">
        <v>2592.0</v>
      </c>
      <c r="L44" s="2" t="s">
        <v>860</v>
      </c>
    </row>
    <row r="45">
      <c r="B45" s="2" t="s">
        <v>868</v>
      </c>
      <c r="C45" s="251" t="s">
        <v>934</v>
      </c>
      <c r="D45" s="252"/>
      <c r="E45" s="248" t="s">
        <v>935</v>
      </c>
      <c r="F45" s="250">
        <v>8640.0</v>
      </c>
      <c r="L45" s="2" t="s">
        <v>860</v>
      </c>
    </row>
    <row r="46">
      <c r="B46" s="2" t="s">
        <v>868</v>
      </c>
      <c r="C46" s="251" t="s">
        <v>934</v>
      </c>
      <c r="D46" s="252"/>
      <c r="E46" s="248" t="s">
        <v>935</v>
      </c>
      <c r="F46" s="250">
        <v>8640.0</v>
      </c>
      <c r="L46" s="2" t="s">
        <v>860</v>
      </c>
    </row>
    <row r="47">
      <c r="C47" s="25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170</v>
      </c>
      <c r="D1" s="217"/>
      <c r="E1" s="218">
        <v>9.842617176E9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109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1296</v>
      </c>
      <c r="S2" s="232" t="s">
        <v>1297</v>
      </c>
      <c r="U2" s="2" t="s">
        <v>55</v>
      </c>
    </row>
    <row r="3">
      <c r="A3" s="233"/>
      <c r="B3" s="229" t="s">
        <v>811</v>
      </c>
      <c r="C3" s="247" t="s">
        <v>1298</v>
      </c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1299</v>
      </c>
      <c r="E7" s="237">
        <v>9.487966241E9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</sheetData>
  <hyperlinks>
    <hyperlink r:id="rId1" ref="C3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1300</v>
      </c>
      <c r="D1" s="217"/>
      <c r="E1" s="218">
        <v>9.487554943E9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137</v>
      </c>
      <c r="D2" s="224" t="s">
        <v>1301</v>
      </c>
      <c r="E2" s="225">
        <v>9.940971333E9</v>
      </c>
      <c r="F2" s="226" t="s">
        <v>320</v>
      </c>
      <c r="G2" s="227"/>
      <c r="K2" s="228"/>
      <c r="L2" s="2"/>
      <c r="M2" s="229" t="s">
        <v>11</v>
      </c>
      <c r="O2" s="230"/>
      <c r="Q2" s="231"/>
      <c r="S2" s="232"/>
    </row>
    <row r="3">
      <c r="A3" s="233"/>
      <c r="B3" s="229" t="s">
        <v>811</v>
      </c>
      <c r="C3" s="234"/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959</v>
      </c>
      <c r="C17" s="299" t="s">
        <v>1302</v>
      </c>
      <c r="E17" s="299" t="s">
        <v>1102</v>
      </c>
      <c r="F17" s="300">
        <v>4750.0</v>
      </c>
      <c r="G17" s="301">
        <v>20000.0</v>
      </c>
      <c r="L17" s="2" t="s">
        <v>860</v>
      </c>
      <c r="M17" s="2" t="s">
        <v>17</v>
      </c>
    </row>
    <row r="18">
      <c r="B18" s="2" t="s">
        <v>959</v>
      </c>
      <c r="C18" s="299" t="s">
        <v>1302</v>
      </c>
      <c r="E18" s="299" t="s">
        <v>1102</v>
      </c>
      <c r="F18" s="300">
        <v>4750.0</v>
      </c>
      <c r="G18" s="301"/>
      <c r="L18" s="2" t="s">
        <v>860</v>
      </c>
      <c r="M18" s="2" t="s">
        <v>17</v>
      </c>
    </row>
    <row r="19">
      <c r="B19" s="2" t="s">
        <v>959</v>
      </c>
      <c r="C19" s="299" t="s">
        <v>1302</v>
      </c>
      <c r="E19" s="299" t="s">
        <v>1102</v>
      </c>
      <c r="F19" s="300">
        <v>4750.0</v>
      </c>
      <c r="G19" s="301"/>
      <c r="L19" s="2" t="s">
        <v>860</v>
      </c>
      <c r="M19" s="2" t="s">
        <v>17</v>
      </c>
    </row>
    <row r="20">
      <c r="B20" s="2" t="s">
        <v>959</v>
      </c>
      <c r="C20" s="299" t="s">
        <v>1302</v>
      </c>
      <c r="E20" s="299" t="s">
        <v>1102</v>
      </c>
      <c r="F20" s="300">
        <v>4750.0</v>
      </c>
      <c r="G20" s="301"/>
      <c r="L20" s="2" t="s">
        <v>860</v>
      </c>
      <c r="M20" s="2" t="s">
        <v>17</v>
      </c>
    </row>
    <row r="21">
      <c r="B21" s="2" t="s">
        <v>959</v>
      </c>
      <c r="C21" s="299" t="s">
        <v>1302</v>
      </c>
      <c r="E21" s="299" t="s">
        <v>1102</v>
      </c>
      <c r="F21" s="300">
        <v>4750.0</v>
      </c>
      <c r="G21" s="301"/>
      <c r="L21" s="2" t="s">
        <v>860</v>
      </c>
      <c r="M21" s="2" t="s">
        <v>17</v>
      </c>
    </row>
    <row r="22">
      <c r="B22" s="2" t="s">
        <v>959</v>
      </c>
      <c r="C22" s="299" t="s">
        <v>1303</v>
      </c>
      <c r="E22" s="299" t="s">
        <v>1304</v>
      </c>
      <c r="F22" s="301">
        <v>4750.0</v>
      </c>
      <c r="L22" s="2" t="s">
        <v>860</v>
      </c>
      <c r="M22" s="2" t="s">
        <v>17</v>
      </c>
    </row>
    <row r="23">
      <c r="B23" s="2" t="s">
        <v>959</v>
      </c>
      <c r="C23" s="299" t="s">
        <v>1303</v>
      </c>
      <c r="E23" s="299" t="s">
        <v>1304</v>
      </c>
      <c r="F23" s="301">
        <v>4750.0</v>
      </c>
      <c r="L23" s="2" t="s">
        <v>860</v>
      </c>
      <c r="M23" s="2" t="s">
        <v>17</v>
      </c>
    </row>
    <row r="24">
      <c r="B24" s="2" t="s">
        <v>959</v>
      </c>
      <c r="C24" s="299" t="s">
        <v>1303</v>
      </c>
      <c r="E24" s="299" t="s">
        <v>1304</v>
      </c>
      <c r="F24" s="301">
        <v>4750.0</v>
      </c>
      <c r="L24" s="2" t="s">
        <v>860</v>
      </c>
      <c r="M24" s="2" t="s">
        <v>17</v>
      </c>
    </row>
    <row r="25">
      <c r="B25" s="2" t="s">
        <v>959</v>
      </c>
      <c r="C25" s="299" t="s">
        <v>1303</v>
      </c>
      <c r="E25" s="299" t="s">
        <v>1304</v>
      </c>
      <c r="F25" s="301">
        <v>4750.0</v>
      </c>
      <c r="L25" s="2" t="s">
        <v>860</v>
      </c>
      <c r="M25" s="2" t="s">
        <v>17</v>
      </c>
    </row>
    <row r="26">
      <c r="B26" s="2" t="s">
        <v>959</v>
      </c>
      <c r="C26" s="299" t="s">
        <v>1303</v>
      </c>
      <c r="E26" s="299" t="s">
        <v>1304</v>
      </c>
      <c r="F26" s="301">
        <v>4750.0</v>
      </c>
      <c r="L26" s="2" t="s">
        <v>860</v>
      </c>
      <c r="M26" s="2" t="s">
        <v>17</v>
      </c>
    </row>
    <row r="27">
      <c r="B27" s="2" t="s">
        <v>959</v>
      </c>
      <c r="C27" s="299" t="s">
        <v>1303</v>
      </c>
      <c r="E27" s="299" t="s">
        <v>1304</v>
      </c>
      <c r="F27" s="301">
        <v>4750.0</v>
      </c>
      <c r="L27" s="2" t="s">
        <v>860</v>
      </c>
      <c r="M27" s="2" t="s">
        <v>17</v>
      </c>
    </row>
    <row r="28">
      <c r="B28" s="2" t="s">
        <v>959</v>
      </c>
      <c r="C28" s="299" t="s">
        <v>1303</v>
      </c>
      <c r="E28" s="299" t="s">
        <v>1304</v>
      </c>
      <c r="F28" s="301">
        <v>4750.0</v>
      </c>
      <c r="L28" s="2" t="s">
        <v>860</v>
      </c>
      <c r="M28" s="2" t="s">
        <v>17</v>
      </c>
    </row>
    <row r="29">
      <c r="B29" s="2" t="s">
        <v>959</v>
      </c>
      <c r="C29" s="299" t="s">
        <v>1303</v>
      </c>
      <c r="E29" s="299" t="s">
        <v>1304</v>
      </c>
      <c r="F29" s="301">
        <v>4750.0</v>
      </c>
      <c r="L29" s="2" t="s">
        <v>860</v>
      </c>
      <c r="M29" s="2" t="s">
        <v>17</v>
      </c>
    </row>
    <row r="30">
      <c r="B30" s="2" t="s">
        <v>959</v>
      </c>
      <c r="C30" s="299" t="s">
        <v>1303</v>
      </c>
      <c r="E30" s="299" t="s">
        <v>1304</v>
      </c>
      <c r="F30" s="301">
        <v>4750.0</v>
      </c>
      <c r="L30" s="2" t="s">
        <v>860</v>
      </c>
      <c r="M30" s="2" t="s">
        <v>17</v>
      </c>
    </row>
    <row r="31">
      <c r="B31" s="2" t="s">
        <v>959</v>
      </c>
      <c r="C31" s="299" t="s">
        <v>1303</v>
      </c>
      <c r="E31" s="299" t="s">
        <v>1304</v>
      </c>
      <c r="F31" s="301">
        <v>4750.0</v>
      </c>
      <c r="L31" s="2" t="s">
        <v>860</v>
      </c>
      <c r="M31" s="2" t="s">
        <v>17</v>
      </c>
    </row>
    <row r="32">
      <c r="B32" s="2" t="s">
        <v>959</v>
      </c>
      <c r="C32" s="299" t="s">
        <v>1303</v>
      </c>
      <c r="E32" s="299" t="s">
        <v>1304</v>
      </c>
      <c r="F32" s="301">
        <v>4750.0</v>
      </c>
      <c r="L32" s="2" t="s">
        <v>860</v>
      </c>
      <c r="M32" s="2" t="s">
        <v>17</v>
      </c>
    </row>
    <row r="33">
      <c r="B33" s="2" t="s">
        <v>959</v>
      </c>
      <c r="C33" s="299" t="s">
        <v>1303</v>
      </c>
      <c r="E33" s="299" t="s">
        <v>1304</v>
      </c>
      <c r="F33" s="301">
        <v>4750.0</v>
      </c>
      <c r="L33" s="2" t="s">
        <v>860</v>
      </c>
      <c r="M33" s="2" t="s">
        <v>17</v>
      </c>
    </row>
    <row r="34">
      <c r="B34" s="2" t="s">
        <v>862</v>
      </c>
      <c r="C34" s="299" t="s">
        <v>1305</v>
      </c>
      <c r="E34" s="299" t="s">
        <v>1306</v>
      </c>
      <c r="F34" s="301">
        <v>29550.0</v>
      </c>
      <c r="L34" s="2" t="s">
        <v>860</v>
      </c>
      <c r="M34" s="2" t="s">
        <v>17</v>
      </c>
    </row>
    <row r="35">
      <c r="B35" s="2" t="s">
        <v>868</v>
      </c>
      <c r="C35" s="299" t="s">
        <v>1307</v>
      </c>
      <c r="E35" s="302" t="s">
        <v>1308</v>
      </c>
      <c r="F35" s="300">
        <v>24750.0</v>
      </c>
      <c r="G35" s="303"/>
      <c r="L35" s="2" t="s">
        <v>860</v>
      </c>
      <c r="M35" s="2" t="s">
        <v>17</v>
      </c>
    </row>
    <row r="36">
      <c r="B36" s="2" t="s">
        <v>868</v>
      </c>
      <c r="C36" s="299" t="s">
        <v>1307</v>
      </c>
      <c r="E36" s="302" t="s">
        <v>1308</v>
      </c>
      <c r="F36" s="300">
        <v>24750.0</v>
      </c>
      <c r="L36" s="2" t="s">
        <v>860</v>
      </c>
      <c r="M36" s="2" t="s">
        <v>17</v>
      </c>
    </row>
    <row r="37">
      <c r="B37" s="2" t="s">
        <v>868</v>
      </c>
      <c r="C37" s="299" t="s">
        <v>1307</v>
      </c>
      <c r="E37" s="302" t="s">
        <v>1308</v>
      </c>
      <c r="F37" s="300">
        <v>24750.0</v>
      </c>
      <c r="L37" s="2" t="s">
        <v>860</v>
      </c>
      <c r="M37" s="2" t="s">
        <v>17</v>
      </c>
    </row>
    <row r="38">
      <c r="B38" s="2" t="s">
        <v>865</v>
      </c>
      <c r="C38" s="299" t="s">
        <v>1309</v>
      </c>
      <c r="F38" s="301">
        <v>22500.0</v>
      </c>
      <c r="L38" s="2" t="s">
        <v>860</v>
      </c>
      <c r="M38" s="2" t="s">
        <v>17</v>
      </c>
    </row>
    <row r="39">
      <c r="C39" s="299" t="s">
        <v>1182</v>
      </c>
      <c r="F39" s="304">
        <v>170.0</v>
      </c>
      <c r="G39" s="303"/>
      <c r="L39" s="2" t="s">
        <v>860</v>
      </c>
      <c r="M39" s="2" t="s">
        <v>17</v>
      </c>
    </row>
    <row r="40">
      <c r="C40" s="299" t="s">
        <v>1182</v>
      </c>
      <c r="F40" s="304">
        <v>170.0</v>
      </c>
      <c r="L40" s="2" t="s">
        <v>860</v>
      </c>
      <c r="M40" s="2" t="s">
        <v>17</v>
      </c>
    </row>
    <row r="41">
      <c r="C41" s="299" t="s">
        <v>1182</v>
      </c>
      <c r="F41" s="304">
        <v>170.0</v>
      </c>
      <c r="L41" s="2" t="s">
        <v>860</v>
      </c>
      <c r="M41" s="2" t="s">
        <v>17</v>
      </c>
    </row>
    <row r="42">
      <c r="C42" s="299" t="s">
        <v>1182</v>
      </c>
      <c r="F42" s="304">
        <v>170.0</v>
      </c>
      <c r="L42" s="2" t="s">
        <v>860</v>
      </c>
      <c r="M42" s="2" t="s">
        <v>17</v>
      </c>
    </row>
    <row r="43">
      <c r="C43" s="299" t="s">
        <v>1182</v>
      </c>
      <c r="F43" s="304">
        <v>170.0</v>
      </c>
      <c r="L43" s="2" t="s">
        <v>860</v>
      </c>
      <c r="M43" s="2" t="s">
        <v>17</v>
      </c>
    </row>
    <row r="45">
      <c r="A45" s="2" t="s">
        <v>933</v>
      </c>
      <c r="B45" s="2" t="s">
        <v>868</v>
      </c>
      <c r="C45" s="299" t="s">
        <v>934</v>
      </c>
      <c r="E45" s="299" t="s">
        <v>1310</v>
      </c>
      <c r="F45" s="300">
        <v>9500.0</v>
      </c>
      <c r="G45" s="300">
        <v>8500.0</v>
      </c>
      <c r="H45" s="303"/>
      <c r="L45" s="2" t="s">
        <v>860</v>
      </c>
      <c r="M45" s="2" t="s">
        <v>17</v>
      </c>
    </row>
    <row r="46">
      <c r="B46" s="2" t="s">
        <v>868</v>
      </c>
      <c r="C46" s="299" t="s">
        <v>934</v>
      </c>
      <c r="E46" s="299" t="s">
        <v>1310</v>
      </c>
      <c r="F46" s="300">
        <v>9500.0</v>
      </c>
      <c r="G46" s="305"/>
      <c r="L46" s="2" t="s">
        <v>860</v>
      </c>
      <c r="M46" s="2" t="s">
        <v>17</v>
      </c>
    </row>
    <row r="47">
      <c r="B47" s="2" t="s">
        <v>868</v>
      </c>
      <c r="C47" s="299" t="s">
        <v>934</v>
      </c>
      <c r="E47" s="299" t="s">
        <v>1310</v>
      </c>
      <c r="F47" s="300">
        <v>9500.0</v>
      </c>
      <c r="L47" s="2" t="s">
        <v>860</v>
      </c>
      <c r="M47" s="2" t="s">
        <v>17</v>
      </c>
    </row>
    <row r="48">
      <c r="B48" s="2" t="s">
        <v>868</v>
      </c>
      <c r="C48" s="299" t="s">
        <v>934</v>
      </c>
      <c r="E48" s="299" t="s">
        <v>1310</v>
      </c>
      <c r="F48" s="300">
        <v>9500.0</v>
      </c>
      <c r="L48" s="2" t="s">
        <v>860</v>
      </c>
      <c r="M48" s="2" t="s">
        <v>17</v>
      </c>
    </row>
    <row r="49">
      <c r="B49" s="2" t="s">
        <v>868</v>
      </c>
      <c r="C49" s="299" t="s">
        <v>934</v>
      </c>
      <c r="E49" s="299" t="s">
        <v>1310</v>
      </c>
      <c r="F49" s="300">
        <v>9500.0</v>
      </c>
      <c r="L49" s="2" t="s">
        <v>860</v>
      </c>
      <c r="M49" s="2" t="s">
        <v>17</v>
      </c>
    </row>
    <row r="50">
      <c r="B50" s="2" t="s">
        <v>868</v>
      </c>
      <c r="C50" s="299" t="s">
        <v>934</v>
      </c>
      <c r="E50" s="299" t="s">
        <v>1310</v>
      </c>
      <c r="F50" s="300">
        <v>9500.0</v>
      </c>
      <c r="L50" s="2" t="s">
        <v>860</v>
      </c>
      <c r="M50" s="2" t="s">
        <v>17</v>
      </c>
    </row>
    <row r="51">
      <c r="B51" s="2" t="s">
        <v>868</v>
      </c>
      <c r="C51" s="299" t="s">
        <v>934</v>
      </c>
      <c r="E51" s="299" t="s">
        <v>1310</v>
      </c>
      <c r="F51" s="300">
        <v>9500.0</v>
      </c>
      <c r="L51" s="2" t="s">
        <v>860</v>
      </c>
      <c r="M51" s="2" t="s">
        <v>17</v>
      </c>
    </row>
    <row r="52">
      <c r="B52" s="2" t="s">
        <v>868</v>
      </c>
      <c r="C52" s="299" t="s">
        <v>934</v>
      </c>
      <c r="E52" s="299" t="s">
        <v>1310</v>
      </c>
      <c r="F52" s="300">
        <v>9500.0</v>
      </c>
      <c r="L52" s="2" t="s">
        <v>860</v>
      </c>
      <c r="M52" s="2" t="s">
        <v>17</v>
      </c>
    </row>
    <row r="54">
      <c r="A54" s="306" t="s">
        <v>1311</v>
      </c>
      <c r="B54" s="2" t="s">
        <v>1000</v>
      </c>
      <c r="C54" s="299" t="s">
        <v>1312</v>
      </c>
      <c r="E54" s="299" t="s">
        <v>1313</v>
      </c>
      <c r="F54" s="300">
        <v>37892.0</v>
      </c>
      <c r="G54" s="300">
        <v>10000.0</v>
      </c>
      <c r="H54" s="303"/>
      <c r="L54" s="2" t="s">
        <v>860</v>
      </c>
      <c r="M54" s="2" t="s">
        <v>17</v>
      </c>
    </row>
    <row r="55">
      <c r="B55" s="2" t="s">
        <v>1314</v>
      </c>
      <c r="C55" s="299" t="s">
        <v>1315</v>
      </c>
      <c r="E55" s="299" t="s">
        <v>1316</v>
      </c>
      <c r="F55" s="300">
        <v>3610.0</v>
      </c>
      <c r="G55" s="305"/>
      <c r="L55" s="2" t="s">
        <v>860</v>
      </c>
      <c r="M55" s="2" t="s">
        <v>17</v>
      </c>
    </row>
    <row r="56">
      <c r="B56" s="2" t="s">
        <v>1314</v>
      </c>
      <c r="C56" s="299" t="s">
        <v>1315</v>
      </c>
      <c r="E56" s="299" t="s">
        <v>1316</v>
      </c>
      <c r="F56" s="300">
        <v>3610.0</v>
      </c>
      <c r="L56" s="2" t="s">
        <v>860</v>
      </c>
      <c r="M56" s="2" t="s">
        <v>17</v>
      </c>
    </row>
    <row r="57">
      <c r="B57" s="2" t="s">
        <v>1314</v>
      </c>
      <c r="C57" s="299" t="s">
        <v>1315</v>
      </c>
      <c r="E57" s="299" t="s">
        <v>1316</v>
      </c>
      <c r="F57" s="300">
        <v>3610.0</v>
      </c>
      <c r="L57" s="2" t="s">
        <v>860</v>
      </c>
      <c r="M57" s="2" t="s">
        <v>17</v>
      </c>
    </row>
    <row r="58">
      <c r="B58" s="2" t="s">
        <v>1314</v>
      </c>
      <c r="C58" s="299" t="s">
        <v>1315</v>
      </c>
      <c r="E58" s="299" t="s">
        <v>1316</v>
      </c>
      <c r="F58" s="300">
        <v>3610.0</v>
      </c>
      <c r="L58" s="2" t="s">
        <v>860</v>
      </c>
      <c r="M58" s="2" t="s">
        <v>17</v>
      </c>
    </row>
    <row r="59">
      <c r="B59" s="2" t="s">
        <v>1314</v>
      </c>
      <c r="C59" s="299" t="s">
        <v>1315</v>
      </c>
      <c r="E59" s="299" t="s">
        <v>1316</v>
      </c>
      <c r="F59" s="300">
        <v>3610.0</v>
      </c>
      <c r="L59" s="2" t="s">
        <v>860</v>
      </c>
      <c r="M59" s="2" t="s">
        <v>17</v>
      </c>
    </row>
    <row r="60">
      <c r="B60" s="2" t="s">
        <v>1314</v>
      </c>
      <c r="C60" s="299" t="s">
        <v>1315</v>
      </c>
      <c r="E60" s="299" t="s">
        <v>1316</v>
      </c>
      <c r="F60" s="300">
        <v>3610.0</v>
      </c>
      <c r="L60" s="2" t="s">
        <v>860</v>
      </c>
      <c r="M60" s="2" t="s">
        <v>17</v>
      </c>
    </row>
    <row r="61">
      <c r="B61" s="2" t="s">
        <v>1314</v>
      </c>
      <c r="C61" s="299" t="s">
        <v>1315</v>
      </c>
      <c r="E61" s="299" t="s">
        <v>1316</v>
      </c>
      <c r="F61" s="300">
        <v>3610.0</v>
      </c>
      <c r="L61" s="2" t="s">
        <v>860</v>
      </c>
      <c r="M61" s="2" t="s">
        <v>17</v>
      </c>
    </row>
    <row r="62">
      <c r="B62" s="2" t="s">
        <v>1314</v>
      </c>
      <c r="C62" s="299" t="s">
        <v>1315</v>
      </c>
      <c r="E62" s="299" t="s">
        <v>1316</v>
      </c>
      <c r="F62" s="300">
        <v>3610.0</v>
      </c>
      <c r="L62" s="2" t="s">
        <v>860</v>
      </c>
      <c r="M62" s="2" t="s">
        <v>17</v>
      </c>
    </row>
    <row r="64">
      <c r="A64" s="306" t="s">
        <v>1317</v>
      </c>
      <c r="B64" s="2" t="s">
        <v>1318</v>
      </c>
      <c r="C64" s="299" t="s">
        <v>1319</v>
      </c>
      <c r="E64" s="302" t="s">
        <v>1320</v>
      </c>
      <c r="F64" s="301">
        <v>21560.0</v>
      </c>
      <c r="L64" s="2" t="s">
        <v>860</v>
      </c>
      <c r="M64" s="2" t="s">
        <v>17</v>
      </c>
    </row>
    <row r="65">
      <c r="B65" s="2" t="s">
        <v>1318</v>
      </c>
      <c r="C65" s="299" t="s">
        <v>1321</v>
      </c>
      <c r="E65" s="299" t="s">
        <v>1322</v>
      </c>
      <c r="F65" s="300">
        <v>1350.0</v>
      </c>
      <c r="G65" s="303"/>
      <c r="L65" s="2" t="s">
        <v>860</v>
      </c>
      <c r="M65" s="2" t="s">
        <v>17</v>
      </c>
    </row>
    <row r="66">
      <c r="B66" s="2" t="s">
        <v>1318</v>
      </c>
      <c r="C66" s="299" t="s">
        <v>1321</v>
      </c>
      <c r="E66" s="299" t="s">
        <v>1322</v>
      </c>
      <c r="F66" s="300">
        <v>1350.0</v>
      </c>
      <c r="L66" s="2" t="s">
        <v>860</v>
      </c>
      <c r="M66" s="2" t="s">
        <v>17</v>
      </c>
    </row>
    <row r="67">
      <c r="B67" s="2" t="s">
        <v>1318</v>
      </c>
      <c r="C67" s="299" t="s">
        <v>1321</v>
      </c>
      <c r="E67" s="299" t="s">
        <v>1322</v>
      </c>
      <c r="F67" s="300">
        <v>1350.0</v>
      </c>
      <c r="L67" s="2" t="s">
        <v>860</v>
      </c>
      <c r="M67" s="2" t="s">
        <v>17</v>
      </c>
    </row>
    <row r="68">
      <c r="B68" s="2" t="s">
        <v>1318</v>
      </c>
      <c r="C68" s="299" t="s">
        <v>1321</v>
      </c>
      <c r="E68" s="299" t="s">
        <v>1322</v>
      </c>
      <c r="F68" s="300">
        <v>1350.0</v>
      </c>
      <c r="L68" s="2" t="s">
        <v>860</v>
      </c>
      <c r="M68" s="2" t="s">
        <v>17</v>
      </c>
    </row>
    <row r="69">
      <c r="B69" s="2" t="s">
        <v>1318</v>
      </c>
      <c r="C69" s="299" t="s">
        <v>1321</v>
      </c>
      <c r="E69" s="299" t="s">
        <v>1322</v>
      </c>
      <c r="F69" s="300">
        <v>1350.0</v>
      </c>
      <c r="L69" s="2" t="s">
        <v>860</v>
      </c>
      <c r="M69" s="2" t="s">
        <v>17</v>
      </c>
    </row>
    <row r="70">
      <c r="B70" s="2" t="s">
        <v>1318</v>
      </c>
      <c r="C70" s="299" t="s">
        <v>1321</v>
      </c>
      <c r="E70" s="299" t="s">
        <v>1322</v>
      </c>
      <c r="F70" s="300">
        <v>1350.0</v>
      </c>
      <c r="L70" s="2" t="s">
        <v>860</v>
      </c>
      <c r="M70" s="2" t="s">
        <v>17</v>
      </c>
    </row>
    <row r="71">
      <c r="B71" s="2" t="s">
        <v>1318</v>
      </c>
      <c r="C71" s="299" t="s">
        <v>1321</v>
      </c>
      <c r="E71" s="299" t="s">
        <v>1322</v>
      </c>
      <c r="F71" s="300">
        <v>1350.0</v>
      </c>
      <c r="L71" s="2" t="s">
        <v>860</v>
      </c>
      <c r="M71" s="2" t="s">
        <v>17</v>
      </c>
    </row>
    <row r="72">
      <c r="B72" s="2" t="s">
        <v>1318</v>
      </c>
      <c r="C72" s="299" t="s">
        <v>1321</v>
      </c>
      <c r="E72" s="299" t="s">
        <v>1322</v>
      </c>
      <c r="F72" s="300">
        <v>1350.0</v>
      </c>
      <c r="L72" s="2" t="s">
        <v>860</v>
      </c>
      <c r="M72" s="2" t="s">
        <v>17</v>
      </c>
    </row>
    <row r="73">
      <c r="B73" s="2" t="s">
        <v>1318</v>
      </c>
      <c r="C73" s="299" t="s">
        <v>1323</v>
      </c>
      <c r="E73" s="299" t="s">
        <v>1324</v>
      </c>
      <c r="F73" s="307">
        <v>250.0</v>
      </c>
      <c r="L73" s="2" t="s">
        <v>860</v>
      </c>
      <c r="M73" s="2" t="s">
        <v>17</v>
      </c>
    </row>
    <row r="74">
      <c r="B74" s="2" t="s">
        <v>1318</v>
      </c>
      <c r="C74" s="299" t="s">
        <v>1323</v>
      </c>
      <c r="E74" s="299" t="s">
        <v>1324</v>
      </c>
      <c r="F74" s="307">
        <v>250.0</v>
      </c>
      <c r="L74" s="2" t="s">
        <v>860</v>
      </c>
      <c r="M74" s="2" t="s">
        <v>17</v>
      </c>
    </row>
    <row r="75">
      <c r="B75" s="2" t="s">
        <v>1318</v>
      </c>
      <c r="C75" s="299" t="s">
        <v>1323</v>
      </c>
      <c r="E75" s="299" t="s">
        <v>1324</v>
      </c>
      <c r="F75" s="307">
        <v>250.0</v>
      </c>
      <c r="L75" s="2" t="s">
        <v>860</v>
      </c>
      <c r="M75" s="2" t="s">
        <v>17</v>
      </c>
    </row>
    <row r="76">
      <c r="B76" s="2" t="s">
        <v>1318</v>
      </c>
      <c r="C76" s="299" t="s">
        <v>1323</v>
      </c>
      <c r="E76" s="299" t="s">
        <v>1324</v>
      </c>
      <c r="F76" s="307">
        <v>250.0</v>
      </c>
      <c r="L76" s="2" t="s">
        <v>860</v>
      </c>
      <c r="M76" s="2" t="s">
        <v>17</v>
      </c>
    </row>
    <row r="77">
      <c r="B77" s="2" t="s">
        <v>1318</v>
      </c>
      <c r="C77" s="299" t="s">
        <v>1323</v>
      </c>
      <c r="E77" s="299" t="s">
        <v>1324</v>
      </c>
      <c r="F77" s="307">
        <v>250.0</v>
      </c>
      <c r="L77" s="2" t="s">
        <v>860</v>
      </c>
      <c r="M77" s="2" t="s">
        <v>17</v>
      </c>
    </row>
    <row r="78">
      <c r="B78" s="2" t="s">
        <v>1318</v>
      </c>
      <c r="C78" s="299" t="s">
        <v>1323</v>
      </c>
      <c r="E78" s="299" t="s">
        <v>1324</v>
      </c>
      <c r="F78" s="307">
        <v>250.0</v>
      </c>
      <c r="L78" s="2" t="s">
        <v>860</v>
      </c>
      <c r="M78" s="2" t="s">
        <v>17</v>
      </c>
    </row>
    <row r="79">
      <c r="B79" s="2" t="s">
        <v>1318</v>
      </c>
      <c r="C79" s="299" t="s">
        <v>1323</v>
      </c>
      <c r="E79" s="299" t="s">
        <v>1324</v>
      </c>
      <c r="F79" s="307">
        <v>250.0</v>
      </c>
      <c r="L79" s="2" t="s">
        <v>860</v>
      </c>
      <c r="M79" s="2" t="s">
        <v>17</v>
      </c>
    </row>
    <row r="80">
      <c r="B80" s="2" t="s">
        <v>1318</v>
      </c>
      <c r="C80" s="299" t="s">
        <v>1323</v>
      </c>
      <c r="E80" s="299" t="s">
        <v>1324</v>
      </c>
      <c r="F80" s="307">
        <v>250.0</v>
      </c>
      <c r="L80" s="2" t="s">
        <v>860</v>
      </c>
      <c r="M80" s="2" t="s">
        <v>17</v>
      </c>
    </row>
    <row r="81">
      <c r="L81" s="2" t="s">
        <v>860</v>
      </c>
      <c r="M81" s="2" t="s">
        <v>17</v>
      </c>
    </row>
    <row r="82">
      <c r="L82" s="2" t="s">
        <v>860</v>
      </c>
      <c r="M82" s="2" t="s">
        <v>17</v>
      </c>
    </row>
    <row r="83">
      <c r="L83" s="2" t="s">
        <v>860</v>
      </c>
      <c r="M83" s="2" t="s">
        <v>17</v>
      </c>
    </row>
    <row r="84">
      <c r="L84" s="2" t="s">
        <v>860</v>
      </c>
      <c r="M84" s="2" t="s">
        <v>17</v>
      </c>
    </row>
    <row r="85">
      <c r="L85" s="2" t="s">
        <v>860</v>
      </c>
      <c r="M85" s="2" t="s">
        <v>17</v>
      </c>
    </row>
    <row r="86">
      <c r="L86" s="2" t="s">
        <v>860</v>
      </c>
      <c r="M86" s="2" t="s">
        <v>17</v>
      </c>
    </row>
    <row r="87">
      <c r="L87" s="2" t="s">
        <v>860</v>
      </c>
      <c r="M87" s="2" t="s">
        <v>17</v>
      </c>
    </row>
    <row r="88">
      <c r="L88" s="2" t="s">
        <v>860</v>
      </c>
      <c r="M88" s="2" t="s">
        <v>17</v>
      </c>
    </row>
    <row r="89">
      <c r="L89" s="2" t="s">
        <v>860</v>
      </c>
      <c r="M89" s="2" t="s">
        <v>17</v>
      </c>
    </row>
    <row r="90">
      <c r="L90" s="2" t="s">
        <v>860</v>
      </c>
      <c r="M90" s="2" t="s">
        <v>17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</cols>
  <sheetData>
    <row r="1">
      <c r="A1" s="214"/>
      <c r="B1" s="215" t="s">
        <v>5</v>
      </c>
      <c r="C1" s="216" t="s">
        <v>1325</v>
      </c>
      <c r="D1" s="217"/>
      <c r="E1" s="218" t="s">
        <v>1326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109</v>
      </c>
      <c r="D2" s="224"/>
      <c r="E2" s="225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S2" s="232" t="s">
        <v>1327</v>
      </c>
      <c r="T2" s="2" t="s">
        <v>1328</v>
      </c>
      <c r="U2" s="2" t="s">
        <v>1329</v>
      </c>
    </row>
    <row r="3">
      <c r="A3" s="233"/>
      <c r="B3" s="229" t="s">
        <v>811</v>
      </c>
      <c r="C3" s="234"/>
      <c r="D3" s="235"/>
      <c r="E3" s="281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1330</v>
      </c>
      <c r="S3" s="232" t="s">
        <v>1271</v>
      </c>
      <c r="T3" s="2" t="s">
        <v>1328</v>
      </c>
      <c r="U3" s="2" t="s">
        <v>72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1331</v>
      </c>
      <c r="S4" s="238" t="s">
        <v>1332</v>
      </c>
      <c r="T4" s="2" t="s">
        <v>1333</v>
      </c>
      <c r="U4" s="2" t="s">
        <v>1334</v>
      </c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S5" s="238" t="s">
        <v>1335</v>
      </c>
      <c r="T5" s="2" t="s">
        <v>1333</v>
      </c>
      <c r="U5" s="2" t="s">
        <v>1334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>
        <v>5.0</v>
      </c>
      <c r="S6" s="2" t="s">
        <v>1336</v>
      </c>
      <c r="T6" s="2" t="s">
        <v>1333</v>
      </c>
      <c r="U6" s="2" t="s">
        <v>72</v>
      </c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>
        <v>6.0</v>
      </c>
      <c r="S7" s="2" t="s">
        <v>1337</v>
      </c>
      <c r="T7" s="2" t="s">
        <v>1333</v>
      </c>
      <c r="U7" s="2" t="s">
        <v>72</v>
      </c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>
        <v>7.0</v>
      </c>
      <c r="R8" s="231"/>
      <c r="S8" s="2" t="s">
        <v>1338</v>
      </c>
      <c r="T8" s="2" t="s">
        <v>1333</v>
      </c>
      <c r="U8" s="2" t="s">
        <v>72</v>
      </c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>
        <v>8.0</v>
      </c>
      <c r="S9" s="238" t="s">
        <v>1339</v>
      </c>
      <c r="T9" s="2" t="s">
        <v>1340</v>
      </c>
      <c r="U9" s="2" t="s">
        <v>72</v>
      </c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1341</v>
      </c>
      <c r="S10" s="2" t="s">
        <v>1342</v>
      </c>
      <c r="T10" s="2" t="s">
        <v>1340</v>
      </c>
      <c r="U10" s="2" t="s">
        <v>72</v>
      </c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1343</v>
      </c>
      <c r="S11" s="2" t="s">
        <v>1191</v>
      </c>
      <c r="T11" s="2" t="s">
        <v>1340</v>
      </c>
      <c r="U11" s="2" t="s">
        <v>72</v>
      </c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1344</v>
      </c>
      <c r="S12" s="238" t="s">
        <v>1196</v>
      </c>
      <c r="T12" s="2" t="s">
        <v>1345</v>
      </c>
      <c r="U12" s="2" t="s">
        <v>72</v>
      </c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1346</v>
      </c>
      <c r="S13" s="2" t="s">
        <v>1347</v>
      </c>
      <c r="T13" s="2" t="s">
        <v>1345</v>
      </c>
      <c r="U13" s="2" t="s">
        <v>72</v>
      </c>
    </row>
    <row r="14">
      <c r="A14" s="244"/>
      <c r="B14" s="241" t="s">
        <v>836</v>
      </c>
      <c r="C14" s="242" t="s">
        <v>1038</v>
      </c>
      <c r="D14" s="242"/>
      <c r="E14" s="242">
        <v>9.655296503E9</v>
      </c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999</v>
      </c>
      <c r="B17" s="2" t="s">
        <v>1000</v>
      </c>
      <c r="C17" s="248" t="s">
        <v>1348</v>
      </c>
      <c r="E17" s="248" t="s">
        <v>1349</v>
      </c>
      <c r="F17" s="250">
        <v>60385.0</v>
      </c>
      <c r="G17" s="292">
        <v>8500.0</v>
      </c>
      <c r="H17" s="294"/>
      <c r="J17" s="2" t="s">
        <v>1350</v>
      </c>
      <c r="K17" s="2" t="s">
        <v>1332</v>
      </c>
      <c r="L17" s="2" t="s">
        <v>860</v>
      </c>
      <c r="M17" s="2" t="s">
        <v>17</v>
      </c>
      <c r="N17" s="2" t="s">
        <v>1351</v>
      </c>
      <c r="R17" s="2" t="s">
        <v>1331</v>
      </c>
      <c r="S17" s="2">
        <v>43.0</v>
      </c>
    </row>
    <row r="18">
      <c r="C18" s="248" t="s">
        <v>1352</v>
      </c>
      <c r="E18" s="295" t="s">
        <v>1353</v>
      </c>
      <c r="F18" s="292">
        <v>6409.0</v>
      </c>
      <c r="G18" s="294"/>
      <c r="L18" s="2" t="s">
        <v>860</v>
      </c>
    </row>
    <row r="19">
      <c r="C19" s="248" t="s">
        <v>1354</v>
      </c>
      <c r="E19" s="248" t="s">
        <v>1355</v>
      </c>
      <c r="F19" s="250">
        <v>4993.0</v>
      </c>
      <c r="L19" s="2" t="s">
        <v>860</v>
      </c>
    </row>
    <row r="20">
      <c r="C20" s="248" t="s">
        <v>1354</v>
      </c>
      <c r="E20" s="248" t="s">
        <v>1355</v>
      </c>
      <c r="F20" s="250">
        <v>4993.0</v>
      </c>
      <c r="L20" s="2" t="s">
        <v>860</v>
      </c>
    </row>
    <row r="21">
      <c r="C21" s="248" t="s">
        <v>1356</v>
      </c>
      <c r="F21" s="292">
        <v>6500.0</v>
      </c>
      <c r="G21" s="294"/>
      <c r="L21" s="2" t="s">
        <v>860</v>
      </c>
    </row>
    <row r="22">
      <c r="C22" s="248" t="s">
        <v>1357</v>
      </c>
      <c r="F22" s="292">
        <v>10250.0</v>
      </c>
      <c r="G22" s="294"/>
      <c r="L22" s="2" t="s">
        <v>860</v>
      </c>
    </row>
    <row r="23">
      <c r="C23" s="248" t="s">
        <v>1358</v>
      </c>
      <c r="F23" s="250"/>
      <c r="G23" s="250">
        <v>10300.0</v>
      </c>
      <c r="L23" s="2" t="s">
        <v>860</v>
      </c>
    </row>
    <row r="24">
      <c r="C24" s="248" t="s">
        <v>1359</v>
      </c>
      <c r="F24" s="292"/>
      <c r="G24" s="292">
        <v>4300.0</v>
      </c>
      <c r="L24" s="2" t="s">
        <v>860</v>
      </c>
    </row>
    <row r="25">
      <c r="C25" s="2" t="s">
        <v>1360</v>
      </c>
      <c r="F25" s="255"/>
      <c r="J25" s="2" t="s">
        <v>1350</v>
      </c>
      <c r="K25" s="2" t="s">
        <v>1342</v>
      </c>
      <c r="L25" s="2" t="s">
        <v>860</v>
      </c>
      <c r="M25" s="2" t="s">
        <v>17</v>
      </c>
      <c r="N25" s="2" t="s">
        <v>1361</v>
      </c>
      <c r="R25" s="2" t="s">
        <v>1341</v>
      </c>
      <c r="S25" s="2">
        <v>36.0</v>
      </c>
    </row>
    <row r="26">
      <c r="C26" s="2" t="s">
        <v>1360</v>
      </c>
      <c r="J26" s="2" t="s">
        <v>1350</v>
      </c>
      <c r="K26" s="2" t="s">
        <v>1342</v>
      </c>
      <c r="L26" s="2" t="s">
        <v>860</v>
      </c>
      <c r="M26" s="2" t="s">
        <v>17</v>
      </c>
      <c r="N26" s="2" t="s">
        <v>1361</v>
      </c>
      <c r="R26" s="2" t="s">
        <v>1341</v>
      </c>
      <c r="S26" s="2">
        <v>36.0</v>
      </c>
    </row>
    <row r="27">
      <c r="C27" s="268" t="s">
        <v>1362</v>
      </c>
      <c r="J27" s="2" t="s">
        <v>1350</v>
      </c>
      <c r="K27" s="2" t="s">
        <v>1342</v>
      </c>
      <c r="L27" s="2" t="s">
        <v>860</v>
      </c>
      <c r="M27" s="2" t="s">
        <v>17</v>
      </c>
      <c r="N27" s="2" t="s">
        <v>1361</v>
      </c>
      <c r="R27" s="2" t="s">
        <v>1341</v>
      </c>
      <c r="S27" s="2">
        <v>36.0</v>
      </c>
    </row>
    <row r="28">
      <c r="C28" s="269" t="s">
        <v>1363</v>
      </c>
      <c r="J28" s="2" t="s">
        <v>1350</v>
      </c>
      <c r="K28" s="2" t="s">
        <v>1342</v>
      </c>
      <c r="L28" s="2" t="s">
        <v>860</v>
      </c>
      <c r="M28" s="2" t="s">
        <v>17</v>
      </c>
      <c r="N28" s="2" t="s">
        <v>1361</v>
      </c>
      <c r="R28" s="2" t="s">
        <v>1341</v>
      </c>
      <c r="S28" s="2">
        <v>36.0</v>
      </c>
    </row>
    <row r="29">
      <c r="C29" s="276" t="s">
        <v>1364</v>
      </c>
      <c r="J29" s="2" t="s">
        <v>1350</v>
      </c>
      <c r="K29" s="2" t="s">
        <v>1342</v>
      </c>
      <c r="L29" s="2" t="s">
        <v>860</v>
      </c>
      <c r="M29" s="2" t="s">
        <v>17</v>
      </c>
      <c r="N29" s="2" t="s">
        <v>1361</v>
      </c>
      <c r="R29" s="2" t="s">
        <v>1341</v>
      </c>
      <c r="S29" s="2">
        <v>36.0</v>
      </c>
    </row>
    <row r="30">
      <c r="C30" s="276" t="s">
        <v>1365</v>
      </c>
      <c r="J30" s="2" t="s">
        <v>1350</v>
      </c>
      <c r="K30" s="2" t="s">
        <v>1342</v>
      </c>
      <c r="M30" s="2" t="s">
        <v>17</v>
      </c>
      <c r="N30" s="2" t="s">
        <v>1366</v>
      </c>
      <c r="R30" s="2" t="s">
        <v>1341</v>
      </c>
      <c r="S30" s="2">
        <v>36.0</v>
      </c>
    </row>
    <row r="31">
      <c r="C31" s="276" t="s">
        <v>1365</v>
      </c>
      <c r="J31" s="2" t="s">
        <v>1350</v>
      </c>
      <c r="K31" s="2" t="s">
        <v>1342</v>
      </c>
      <c r="M31" s="2" t="s">
        <v>17</v>
      </c>
      <c r="N31" s="2" t="s">
        <v>1366</v>
      </c>
      <c r="R31" s="2" t="s">
        <v>1341</v>
      </c>
      <c r="S31" s="2">
        <v>69.0</v>
      </c>
    </row>
    <row r="32">
      <c r="C32" s="276" t="s">
        <v>1365</v>
      </c>
      <c r="J32" s="2" t="s">
        <v>1350</v>
      </c>
      <c r="K32" s="2" t="s">
        <v>1342</v>
      </c>
      <c r="M32" s="2" t="s">
        <v>17</v>
      </c>
      <c r="N32" s="2" t="s">
        <v>1366</v>
      </c>
      <c r="R32" s="2" t="s">
        <v>1341</v>
      </c>
      <c r="S32" s="2">
        <v>69.0</v>
      </c>
    </row>
    <row r="33">
      <c r="C33" s="276" t="s">
        <v>1365</v>
      </c>
      <c r="J33" s="2" t="s">
        <v>1350</v>
      </c>
      <c r="K33" s="2" t="s">
        <v>1342</v>
      </c>
      <c r="M33" s="2" t="s">
        <v>17</v>
      </c>
      <c r="N33" s="2" t="s">
        <v>1366</v>
      </c>
      <c r="R33" s="2" t="s">
        <v>1341</v>
      </c>
      <c r="S33" s="2">
        <v>69.0</v>
      </c>
    </row>
    <row r="34">
      <c r="C34" s="276" t="s">
        <v>1365</v>
      </c>
      <c r="J34" s="2" t="s">
        <v>1350</v>
      </c>
      <c r="K34" s="2" t="s">
        <v>1342</v>
      </c>
      <c r="M34" s="2" t="s">
        <v>17</v>
      </c>
      <c r="N34" s="2" t="s">
        <v>1366</v>
      </c>
      <c r="R34" s="2" t="s">
        <v>1341</v>
      </c>
      <c r="S34" s="2">
        <v>69.0</v>
      </c>
    </row>
    <row r="35">
      <c r="C35" s="268" t="s">
        <v>1367</v>
      </c>
      <c r="J35" s="2" t="s">
        <v>1350</v>
      </c>
      <c r="K35" s="2" t="s">
        <v>1342</v>
      </c>
      <c r="M35" s="2" t="s">
        <v>17</v>
      </c>
      <c r="N35" s="2" t="s">
        <v>1366</v>
      </c>
      <c r="R35" s="2" t="s">
        <v>1341</v>
      </c>
      <c r="S35" s="2">
        <v>69.0</v>
      </c>
    </row>
    <row r="36">
      <c r="C36" s="269" t="s">
        <v>1368</v>
      </c>
      <c r="J36" s="2" t="s">
        <v>1350</v>
      </c>
      <c r="K36" s="2" t="s">
        <v>1342</v>
      </c>
      <c r="M36" s="2" t="s">
        <v>17</v>
      </c>
      <c r="N36" s="2" t="s">
        <v>1366</v>
      </c>
      <c r="R36" s="2" t="s">
        <v>1341</v>
      </c>
      <c r="S36" s="2">
        <v>69.0</v>
      </c>
    </row>
    <row r="37">
      <c r="J37" s="2" t="s">
        <v>1350</v>
      </c>
      <c r="K37" s="2" t="s">
        <v>1342</v>
      </c>
      <c r="R37" s="2" t="s">
        <v>1341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5" max="5" width="17.75"/>
  </cols>
  <sheetData>
    <row r="1">
      <c r="A1" s="214"/>
      <c r="B1" s="215" t="s">
        <v>5</v>
      </c>
      <c r="C1" s="216" t="s">
        <v>1369</v>
      </c>
      <c r="D1" s="308" t="s">
        <v>1370</v>
      </c>
      <c r="E1" s="218">
        <v>9.842256656E9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177</v>
      </c>
      <c r="D2" s="227"/>
      <c r="E2" s="309">
        <v>9.865402211E9</v>
      </c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1371</v>
      </c>
      <c r="S2" s="232" t="s">
        <v>1372</v>
      </c>
      <c r="T2" s="2" t="s">
        <v>809</v>
      </c>
      <c r="U2" s="2" t="s">
        <v>138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1373</v>
      </c>
      <c r="S3" s="232" t="s">
        <v>1374</v>
      </c>
      <c r="T3" s="2" t="s">
        <v>1375</v>
      </c>
      <c r="U3" s="2" t="s">
        <v>55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1376</v>
      </c>
      <c r="S4" s="238" t="s">
        <v>1377</v>
      </c>
      <c r="T4" s="2" t="s">
        <v>1378</v>
      </c>
      <c r="U4" s="2" t="s">
        <v>138</v>
      </c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C6" s="2" t="s">
        <v>1379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1380</v>
      </c>
      <c r="E7" s="237">
        <v>8.87024965E9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1047</v>
      </c>
      <c r="C17" s="248" t="s">
        <v>1048</v>
      </c>
      <c r="E17" s="248" t="s">
        <v>1049</v>
      </c>
      <c r="F17" s="250">
        <v>4750.0</v>
      </c>
      <c r="G17" s="249">
        <v>9469.0</v>
      </c>
      <c r="H17" s="310" t="s">
        <v>1240</v>
      </c>
      <c r="I17" s="2" t="s">
        <v>1241</v>
      </c>
      <c r="J17" s="2" t="s">
        <v>817</v>
      </c>
      <c r="K17" s="311">
        <v>45813.0</v>
      </c>
      <c r="L17" s="2" t="s">
        <v>860</v>
      </c>
      <c r="M17" s="2" t="s">
        <v>11</v>
      </c>
      <c r="R17" s="312">
        <v>237.0</v>
      </c>
    </row>
    <row r="18">
      <c r="B18" s="2" t="s">
        <v>1047</v>
      </c>
      <c r="C18" s="248" t="s">
        <v>1048</v>
      </c>
      <c r="E18" s="248" t="s">
        <v>1049</v>
      </c>
      <c r="F18" s="250">
        <v>4750.0</v>
      </c>
      <c r="G18" s="255"/>
      <c r="H18" s="310" t="s">
        <v>1240</v>
      </c>
      <c r="I18" s="2" t="s">
        <v>1242</v>
      </c>
      <c r="J18" s="2" t="s">
        <v>817</v>
      </c>
      <c r="K18" s="311">
        <v>45813.0</v>
      </c>
      <c r="L18" s="2" t="s">
        <v>860</v>
      </c>
      <c r="M18" s="2" t="s">
        <v>11</v>
      </c>
      <c r="R18" s="312">
        <v>237.0</v>
      </c>
    </row>
    <row r="19">
      <c r="B19" s="2" t="s">
        <v>1047</v>
      </c>
      <c r="C19" s="248" t="s">
        <v>1048</v>
      </c>
      <c r="E19" s="248" t="s">
        <v>1049</v>
      </c>
      <c r="F19" s="250">
        <v>4750.0</v>
      </c>
      <c r="H19" s="310" t="s">
        <v>1240</v>
      </c>
      <c r="I19" s="2" t="s">
        <v>1243</v>
      </c>
      <c r="J19" s="2" t="s">
        <v>817</v>
      </c>
      <c r="K19" s="311">
        <v>45813.0</v>
      </c>
      <c r="L19" s="2" t="s">
        <v>860</v>
      </c>
      <c r="M19" s="2" t="s">
        <v>11</v>
      </c>
      <c r="R19" s="312">
        <v>237.0</v>
      </c>
    </row>
    <row r="20">
      <c r="B20" s="2" t="s">
        <v>1047</v>
      </c>
      <c r="C20" s="248" t="s">
        <v>1048</v>
      </c>
      <c r="E20" s="248" t="s">
        <v>1049</v>
      </c>
      <c r="F20" s="250">
        <v>4750.0</v>
      </c>
      <c r="H20" s="310" t="s">
        <v>1240</v>
      </c>
      <c r="I20" s="2" t="s">
        <v>1244</v>
      </c>
      <c r="J20" s="2" t="s">
        <v>817</v>
      </c>
      <c r="K20" s="311">
        <v>45813.0</v>
      </c>
      <c r="L20" s="2" t="s">
        <v>860</v>
      </c>
      <c r="M20" s="2" t="s">
        <v>11</v>
      </c>
      <c r="R20" s="312">
        <v>237.0</v>
      </c>
    </row>
    <row r="21">
      <c r="B21" s="2" t="s">
        <v>1047</v>
      </c>
      <c r="C21" s="248" t="s">
        <v>1048</v>
      </c>
      <c r="E21" s="248" t="s">
        <v>1049</v>
      </c>
      <c r="F21" s="250">
        <v>4750.0</v>
      </c>
      <c r="H21" s="310" t="s">
        <v>1240</v>
      </c>
      <c r="I21" s="2" t="s">
        <v>1245</v>
      </c>
      <c r="J21" s="2" t="s">
        <v>817</v>
      </c>
      <c r="K21" s="311">
        <v>45813.0</v>
      </c>
      <c r="L21" s="2" t="s">
        <v>860</v>
      </c>
      <c r="M21" s="2" t="s">
        <v>11</v>
      </c>
      <c r="R21" s="312">
        <v>237.0</v>
      </c>
    </row>
    <row r="22">
      <c r="B22" s="2" t="s">
        <v>1047</v>
      </c>
      <c r="C22" s="248" t="s">
        <v>1048</v>
      </c>
      <c r="E22" s="248" t="s">
        <v>1049</v>
      </c>
      <c r="F22" s="250">
        <v>4750.0</v>
      </c>
      <c r="H22" s="310" t="s">
        <v>1240</v>
      </c>
      <c r="I22" s="2" t="s">
        <v>1246</v>
      </c>
      <c r="J22" s="2" t="s">
        <v>817</v>
      </c>
      <c r="K22" s="311">
        <v>45813.0</v>
      </c>
      <c r="L22" s="2" t="s">
        <v>860</v>
      </c>
      <c r="M22" s="2" t="s">
        <v>11</v>
      </c>
      <c r="R22" s="312">
        <v>237.0</v>
      </c>
    </row>
    <row r="23">
      <c r="B23" s="2" t="s">
        <v>1047</v>
      </c>
      <c r="C23" s="248" t="s">
        <v>1048</v>
      </c>
      <c r="E23" s="248" t="s">
        <v>1049</v>
      </c>
      <c r="F23" s="250">
        <v>4750.0</v>
      </c>
      <c r="H23" s="310" t="s">
        <v>1240</v>
      </c>
      <c r="I23" s="2" t="s">
        <v>1278</v>
      </c>
      <c r="J23" s="2" t="s">
        <v>817</v>
      </c>
      <c r="K23" s="311">
        <v>45813.0</v>
      </c>
      <c r="L23" s="2" t="s">
        <v>860</v>
      </c>
      <c r="M23" s="2" t="s">
        <v>11</v>
      </c>
      <c r="R23" s="312">
        <v>237.0</v>
      </c>
    </row>
    <row r="24">
      <c r="B24" s="2" t="s">
        <v>1047</v>
      </c>
      <c r="C24" s="248" t="s">
        <v>1048</v>
      </c>
      <c r="E24" s="248" t="s">
        <v>1049</v>
      </c>
      <c r="F24" s="250">
        <v>4750.0</v>
      </c>
      <c r="H24" s="313" t="s">
        <v>1240</v>
      </c>
      <c r="I24" s="2" t="s">
        <v>1279</v>
      </c>
      <c r="J24" s="2" t="s">
        <v>817</v>
      </c>
      <c r="K24" s="311">
        <v>45813.0</v>
      </c>
      <c r="L24" s="2" t="s">
        <v>860</v>
      </c>
      <c r="M24" s="2" t="s">
        <v>11</v>
      </c>
      <c r="R24" s="312">
        <v>237.0</v>
      </c>
    </row>
    <row r="25">
      <c r="B25" s="2" t="s">
        <v>1047</v>
      </c>
      <c r="C25" s="248" t="s">
        <v>1048</v>
      </c>
      <c r="E25" s="248" t="s">
        <v>1049</v>
      </c>
      <c r="F25" s="250">
        <v>4750.0</v>
      </c>
      <c r="H25" s="313" t="s">
        <v>1240</v>
      </c>
      <c r="I25" s="2" t="s">
        <v>1280</v>
      </c>
      <c r="J25" s="2" t="s">
        <v>817</v>
      </c>
      <c r="K25" s="311">
        <v>45813.0</v>
      </c>
      <c r="L25" s="2" t="s">
        <v>860</v>
      </c>
      <c r="M25" s="2" t="s">
        <v>11</v>
      </c>
      <c r="R25" s="312">
        <v>237.0</v>
      </c>
    </row>
    <row r="26">
      <c r="B26" s="2" t="s">
        <v>1047</v>
      </c>
      <c r="C26" s="248" t="s">
        <v>1048</v>
      </c>
      <c r="E26" s="248" t="s">
        <v>1049</v>
      </c>
      <c r="F26" s="250">
        <v>4750.0</v>
      </c>
      <c r="H26" s="313" t="s">
        <v>1247</v>
      </c>
      <c r="I26" s="2" t="s">
        <v>1381</v>
      </c>
      <c r="J26" s="2" t="s">
        <v>817</v>
      </c>
      <c r="K26" s="311">
        <v>45813.0</v>
      </c>
      <c r="L26" s="2" t="s">
        <v>860</v>
      </c>
      <c r="M26" s="2" t="s">
        <v>11</v>
      </c>
      <c r="R26" s="312">
        <v>237.0</v>
      </c>
    </row>
    <row r="27">
      <c r="B27" s="2" t="s">
        <v>1047</v>
      </c>
      <c r="C27" s="248" t="s">
        <v>1048</v>
      </c>
      <c r="E27" s="248" t="s">
        <v>1049</v>
      </c>
      <c r="F27" s="250">
        <v>4750.0</v>
      </c>
      <c r="H27" s="313" t="s">
        <v>1247</v>
      </c>
      <c r="I27" s="2" t="s">
        <v>1248</v>
      </c>
      <c r="J27" s="2" t="s">
        <v>817</v>
      </c>
      <c r="K27" s="311">
        <v>45813.0</v>
      </c>
      <c r="L27" s="2" t="s">
        <v>860</v>
      </c>
      <c r="M27" s="2" t="s">
        <v>11</v>
      </c>
      <c r="R27" s="312">
        <v>237.0</v>
      </c>
    </row>
    <row r="28">
      <c r="B28" s="2" t="s">
        <v>1047</v>
      </c>
      <c r="C28" s="248" t="s">
        <v>1048</v>
      </c>
      <c r="E28" s="248" t="s">
        <v>1049</v>
      </c>
      <c r="F28" s="250">
        <v>4750.0</v>
      </c>
      <c r="H28" s="313" t="s">
        <v>1382</v>
      </c>
      <c r="I28" s="2" t="s">
        <v>1383</v>
      </c>
      <c r="J28" s="2" t="s">
        <v>817</v>
      </c>
      <c r="K28" s="311"/>
      <c r="L28" s="2"/>
      <c r="M28" s="2"/>
      <c r="R28" s="312"/>
    </row>
    <row r="29">
      <c r="B29" s="2" t="s">
        <v>1047</v>
      </c>
      <c r="C29" s="248" t="s">
        <v>1048</v>
      </c>
      <c r="E29" s="248" t="s">
        <v>1049</v>
      </c>
      <c r="F29" s="250">
        <v>4750.0</v>
      </c>
      <c r="H29" s="313" t="s">
        <v>1384</v>
      </c>
      <c r="I29" s="2" t="s">
        <v>1385</v>
      </c>
      <c r="J29" s="2" t="s">
        <v>817</v>
      </c>
      <c r="K29" s="311"/>
      <c r="L29" s="2"/>
      <c r="M29" s="2"/>
      <c r="R29" s="312"/>
    </row>
    <row r="30">
      <c r="B30" s="2" t="s">
        <v>1047</v>
      </c>
      <c r="C30" s="248" t="s">
        <v>1048</v>
      </c>
      <c r="E30" s="248" t="s">
        <v>1049</v>
      </c>
      <c r="F30" s="250">
        <v>4750.0</v>
      </c>
      <c r="H30" s="313" t="s">
        <v>1384</v>
      </c>
      <c r="I30" s="2" t="s">
        <v>1386</v>
      </c>
      <c r="J30" s="2" t="s">
        <v>817</v>
      </c>
      <c r="K30" s="311"/>
      <c r="L30" s="2"/>
      <c r="M30" s="2"/>
      <c r="R30" s="312"/>
    </row>
    <row r="31">
      <c r="B31" s="2" t="s">
        <v>862</v>
      </c>
      <c r="C31" s="248" t="s">
        <v>863</v>
      </c>
      <c r="E31" s="248" t="s">
        <v>864</v>
      </c>
      <c r="F31" s="250">
        <v>14580.0</v>
      </c>
      <c r="J31" s="2" t="s">
        <v>817</v>
      </c>
      <c r="K31" s="311">
        <v>45813.0</v>
      </c>
      <c r="L31" s="2" t="s">
        <v>860</v>
      </c>
      <c r="M31" s="2" t="s">
        <v>11</v>
      </c>
      <c r="R31" s="312">
        <v>237.0</v>
      </c>
    </row>
    <row r="32">
      <c r="B32" s="2" t="s">
        <v>865</v>
      </c>
      <c r="C32" s="248" t="s">
        <v>866</v>
      </c>
      <c r="E32" s="251" t="s">
        <v>867</v>
      </c>
      <c r="F32" s="249">
        <v>8160.0</v>
      </c>
      <c r="G32" s="253"/>
      <c r="J32" s="2" t="s">
        <v>817</v>
      </c>
      <c r="K32" s="311">
        <v>45813.0</v>
      </c>
      <c r="L32" s="2" t="s">
        <v>860</v>
      </c>
      <c r="M32" s="2" t="s">
        <v>11</v>
      </c>
      <c r="R32" s="312">
        <v>237.0</v>
      </c>
    </row>
    <row r="33">
      <c r="B33" s="2" t="s">
        <v>868</v>
      </c>
      <c r="C33" s="248" t="s">
        <v>869</v>
      </c>
      <c r="E33" s="251" t="s">
        <v>870</v>
      </c>
      <c r="F33" s="249">
        <v>8250.0</v>
      </c>
      <c r="G33" s="253"/>
      <c r="J33" s="2" t="s">
        <v>817</v>
      </c>
      <c r="K33" s="311">
        <v>45813.0</v>
      </c>
      <c r="L33" s="2" t="s">
        <v>860</v>
      </c>
      <c r="M33" s="2" t="s">
        <v>11</v>
      </c>
      <c r="R33" s="312">
        <v>237.0</v>
      </c>
    </row>
    <row r="34">
      <c r="B34" s="2" t="s">
        <v>868</v>
      </c>
      <c r="C34" s="248" t="s">
        <v>869</v>
      </c>
      <c r="E34" s="251" t="s">
        <v>870</v>
      </c>
      <c r="F34" s="249">
        <v>8250.0</v>
      </c>
      <c r="J34" s="2" t="s">
        <v>817</v>
      </c>
      <c r="K34" s="311">
        <v>45813.0</v>
      </c>
      <c r="L34" s="2" t="s">
        <v>860</v>
      </c>
      <c r="M34" s="2" t="s">
        <v>11</v>
      </c>
      <c r="R34" s="312">
        <v>237.0</v>
      </c>
    </row>
    <row r="35">
      <c r="C35" s="248" t="s">
        <v>871</v>
      </c>
      <c r="F35" s="263">
        <v>3200.0</v>
      </c>
      <c r="G35" s="264"/>
      <c r="J35" s="2" t="s">
        <v>817</v>
      </c>
      <c r="K35" s="311">
        <v>45813.0</v>
      </c>
      <c r="L35" s="2" t="s">
        <v>860</v>
      </c>
      <c r="M35" s="2" t="s">
        <v>11</v>
      </c>
      <c r="R35" s="312">
        <v>237.0</v>
      </c>
    </row>
    <row r="36">
      <c r="F36" s="255"/>
      <c r="J36" s="2"/>
      <c r="R36" s="312"/>
    </row>
    <row r="37">
      <c r="A37" s="2" t="s">
        <v>872</v>
      </c>
      <c r="B37" s="2" t="s">
        <v>862</v>
      </c>
      <c r="C37" s="251" t="s">
        <v>873</v>
      </c>
      <c r="E37" s="248" t="s">
        <v>874</v>
      </c>
      <c r="F37" s="250">
        <v>29500.0</v>
      </c>
      <c r="G37" s="250">
        <v>10492.0</v>
      </c>
      <c r="J37" s="2" t="s">
        <v>817</v>
      </c>
      <c r="K37" s="311">
        <v>45813.0</v>
      </c>
      <c r="L37" s="2" t="s">
        <v>860</v>
      </c>
      <c r="M37" s="2" t="s">
        <v>11</v>
      </c>
      <c r="R37" s="312">
        <v>237.0</v>
      </c>
    </row>
    <row r="38">
      <c r="B38" s="2" t="s">
        <v>862</v>
      </c>
      <c r="C38" s="248" t="s">
        <v>875</v>
      </c>
      <c r="E38" s="251" t="s">
        <v>876</v>
      </c>
      <c r="F38" s="250">
        <v>9773.0</v>
      </c>
      <c r="J38" s="2" t="s">
        <v>817</v>
      </c>
      <c r="K38" s="311">
        <v>45813.0</v>
      </c>
      <c r="L38" s="2" t="s">
        <v>860</v>
      </c>
      <c r="M38" s="2" t="s">
        <v>11</v>
      </c>
      <c r="R38" s="312">
        <v>237.0</v>
      </c>
    </row>
    <row r="39">
      <c r="B39" s="2" t="s">
        <v>862</v>
      </c>
      <c r="C39" s="248" t="s">
        <v>877</v>
      </c>
      <c r="E39" s="251" t="s">
        <v>878</v>
      </c>
      <c r="F39" s="249">
        <v>8450.0</v>
      </c>
      <c r="G39" s="253"/>
      <c r="J39" s="2" t="s">
        <v>817</v>
      </c>
      <c r="K39" s="311">
        <v>45813.0</v>
      </c>
      <c r="L39" s="2" t="s">
        <v>860</v>
      </c>
      <c r="M39" s="2" t="s">
        <v>11</v>
      </c>
      <c r="R39" s="312">
        <v>237.0</v>
      </c>
    </row>
    <row r="40">
      <c r="B40" s="2" t="s">
        <v>862</v>
      </c>
      <c r="C40" s="248" t="s">
        <v>879</v>
      </c>
      <c r="E40" s="248" t="s">
        <v>880</v>
      </c>
      <c r="F40" s="249">
        <v>7237.0</v>
      </c>
      <c r="G40" s="253"/>
      <c r="J40" s="2" t="s">
        <v>817</v>
      </c>
      <c r="K40" s="311">
        <v>45813.0</v>
      </c>
      <c r="L40" s="2" t="s">
        <v>860</v>
      </c>
      <c r="M40" s="2" t="s">
        <v>11</v>
      </c>
      <c r="R40" s="312">
        <v>237.0</v>
      </c>
    </row>
    <row r="41">
      <c r="B41" s="2" t="s">
        <v>862</v>
      </c>
      <c r="C41" s="248" t="s">
        <v>881</v>
      </c>
      <c r="E41" s="248" t="s">
        <v>882</v>
      </c>
      <c r="F41" s="265">
        <v>450.0</v>
      </c>
      <c r="J41" s="2" t="s">
        <v>817</v>
      </c>
      <c r="K41" s="311">
        <v>45813.0</v>
      </c>
      <c r="L41" s="2" t="s">
        <v>860</v>
      </c>
      <c r="M41" s="2" t="s">
        <v>11</v>
      </c>
      <c r="R41" s="312">
        <v>237.0</v>
      </c>
    </row>
    <row r="42">
      <c r="B42" s="266" t="s">
        <v>862</v>
      </c>
      <c r="C42" s="270" t="s">
        <v>881</v>
      </c>
      <c r="D42" s="266"/>
      <c r="E42" s="270" t="s">
        <v>882</v>
      </c>
      <c r="F42" s="314">
        <v>450.0</v>
      </c>
      <c r="G42" s="266"/>
      <c r="J42" s="2" t="s">
        <v>817</v>
      </c>
      <c r="K42" s="311">
        <v>45813.0</v>
      </c>
      <c r="L42" s="2" t="s">
        <v>860</v>
      </c>
      <c r="M42" s="2" t="s">
        <v>11</v>
      </c>
      <c r="R42" s="312">
        <v>237.0</v>
      </c>
    </row>
    <row r="43">
      <c r="B43" s="266" t="s">
        <v>862</v>
      </c>
      <c r="C43" s="270" t="s">
        <v>881</v>
      </c>
      <c r="D43" s="266"/>
      <c r="E43" s="270" t="s">
        <v>882</v>
      </c>
      <c r="F43" s="314">
        <v>450.0</v>
      </c>
      <c r="G43" s="266"/>
      <c r="J43" s="2" t="s">
        <v>817</v>
      </c>
      <c r="K43" s="311">
        <v>45813.0</v>
      </c>
      <c r="L43" s="2" t="s">
        <v>860</v>
      </c>
      <c r="M43" s="2" t="s">
        <v>11</v>
      </c>
      <c r="R43" s="312">
        <v>237.0</v>
      </c>
    </row>
    <row r="44">
      <c r="B44" s="266" t="s">
        <v>862</v>
      </c>
      <c r="C44" s="270" t="s">
        <v>881</v>
      </c>
      <c r="D44" s="266"/>
      <c r="E44" s="270" t="s">
        <v>882</v>
      </c>
      <c r="F44" s="314">
        <v>450.0</v>
      </c>
      <c r="G44" s="266"/>
      <c r="J44" s="2" t="s">
        <v>817</v>
      </c>
      <c r="K44" s="311">
        <v>45813.0</v>
      </c>
      <c r="L44" s="2" t="s">
        <v>860</v>
      </c>
      <c r="M44" s="2" t="s">
        <v>11</v>
      </c>
      <c r="R44" s="312">
        <v>237.0</v>
      </c>
    </row>
    <row r="45">
      <c r="B45" s="266" t="s">
        <v>862</v>
      </c>
      <c r="C45" s="270" t="s">
        <v>881</v>
      </c>
      <c r="D45" s="266"/>
      <c r="E45" s="270" t="s">
        <v>882</v>
      </c>
      <c r="F45" s="314">
        <v>450.0</v>
      </c>
      <c r="G45" s="266"/>
      <c r="J45" s="2" t="s">
        <v>817</v>
      </c>
      <c r="K45" s="311">
        <v>45813.0</v>
      </c>
      <c r="L45" s="2" t="s">
        <v>860</v>
      </c>
      <c r="M45" s="2" t="s">
        <v>11</v>
      </c>
      <c r="R45" s="312">
        <v>237.0</v>
      </c>
    </row>
    <row r="46">
      <c r="B46" s="266" t="s">
        <v>862</v>
      </c>
      <c r="C46" s="270" t="s">
        <v>881</v>
      </c>
      <c r="D46" s="266"/>
      <c r="E46" s="270" t="s">
        <v>882</v>
      </c>
      <c r="F46" s="314">
        <v>450.0</v>
      </c>
      <c r="G46" s="266"/>
      <c r="J46" s="2" t="s">
        <v>817</v>
      </c>
      <c r="K46" s="311">
        <v>45813.0</v>
      </c>
      <c r="L46" s="2" t="s">
        <v>860</v>
      </c>
      <c r="M46" s="2" t="s">
        <v>11</v>
      </c>
      <c r="R46" s="312">
        <v>237.0</v>
      </c>
    </row>
    <row r="47">
      <c r="C47" s="248" t="s">
        <v>884</v>
      </c>
      <c r="E47" s="251" t="s">
        <v>885</v>
      </c>
      <c r="F47" s="250">
        <v>3267.0</v>
      </c>
      <c r="J47" s="2" t="s">
        <v>817</v>
      </c>
      <c r="K47" s="311">
        <v>45813.0</v>
      </c>
      <c r="L47" s="2" t="s">
        <v>860</v>
      </c>
      <c r="M47" s="2" t="s">
        <v>11</v>
      </c>
      <c r="R47" s="312">
        <v>237.0</v>
      </c>
    </row>
    <row r="48">
      <c r="C48" s="248" t="s">
        <v>884</v>
      </c>
      <c r="E48" s="251" t="s">
        <v>885</v>
      </c>
      <c r="F48" s="250">
        <v>3267.0</v>
      </c>
      <c r="J48" s="2" t="s">
        <v>817</v>
      </c>
      <c r="K48" s="311">
        <v>45813.0</v>
      </c>
      <c r="L48" s="2" t="s">
        <v>860</v>
      </c>
      <c r="M48" s="2" t="s">
        <v>11</v>
      </c>
      <c r="R48" s="312">
        <v>237.0</v>
      </c>
    </row>
    <row r="49">
      <c r="C49" s="248" t="s">
        <v>884</v>
      </c>
      <c r="E49" s="251" t="s">
        <v>885</v>
      </c>
      <c r="F49" s="250">
        <v>3267.0</v>
      </c>
      <c r="J49" s="2" t="s">
        <v>817</v>
      </c>
      <c r="K49" s="311">
        <v>45813.0</v>
      </c>
      <c r="L49" s="2" t="s">
        <v>860</v>
      </c>
      <c r="M49" s="2" t="s">
        <v>11</v>
      </c>
      <c r="R49" s="312">
        <v>237.0</v>
      </c>
    </row>
    <row r="50">
      <c r="C50" s="248" t="s">
        <v>884</v>
      </c>
      <c r="E50" s="251" t="s">
        <v>885</v>
      </c>
      <c r="F50" s="250">
        <v>3267.0</v>
      </c>
      <c r="J50" s="2" t="s">
        <v>817</v>
      </c>
      <c r="K50" s="311">
        <v>45813.0</v>
      </c>
      <c r="L50" s="2" t="s">
        <v>860</v>
      </c>
      <c r="M50" s="2" t="s">
        <v>11</v>
      </c>
      <c r="R50" s="312">
        <v>237.0</v>
      </c>
    </row>
    <row r="51">
      <c r="C51" s="248" t="s">
        <v>884</v>
      </c>
      <c r="E51" s="251" t="s">
        <v>885</v>
      </c>
      <c r="F51" s="250">
        <v>3267.0</v>
      </c>
      <c r="J51" s="2" t="s">
        <v>817</v>
      </c>
      <c r="K51" s="311">
        <v>45813.0</v>
      </c>
      <c r="L51" s="2" t="s">
        <v>860</v>
      </c>
      <c r="M51" s="2" t="s">
        <v>11</v>
      </c>
      <c r="R51" s="312">
        <v>237.0</v>
      </c>
    </row>
    <row r="52">
      <c r="C52" s="248" t="s">
        <v>884</v>
      </c>
      <c r="E52" s="251" t="s">
        <v>885</v>
      </c>
      <c r="F52" s="250">
        <v>3267.0</v>
      </c>
      <c r="J52" s="2" t="s">
        <v>817</v>
      </c>
      <c r="K52" s="311">
        <v>45813.0</v>
      </c>
      <c r="L52" s="2" t="s">
        <v>860</v>
      </c>
      <c r="M52" s="2" t="s">
        <v>11</v>
      </c>
      <c r="R52" s="312">
        <v>237.0</v>
      </c>
    </row>
    <row r="53">
      <c r="C53" s="248" t="s">
        <v>884</v>
      </c>
      <c r="E53" s="251" t="s">
        <v>885</v>
      </c>
      <c r="F53" s="250">
        <v>3267.0</v>
      </c>
      <c r="J53" s="2" t="s">
        <v>817</v>
      </c>
      <c r="K53" s="311">
        <v>45813.0</v>
      </c>
      <c r="L53" s="2" t="s">
        <v>860</v>
      </c>
      <c r="M53" s="2" t="s">
        <v>11</v>
      </c>
      <c r="R53" s="312">
        <v>237.0</v>
      </c>
    </row>
    <row r="54">
      <c r="C54" s="248" t="s">
        <v>884</v>
      </c>
      <c r="E54" s="251" t="s">
        <v>885</v>
      </c>
      <c r="F54" s="250">
        <v>3267.0</v>
      </c>
      <c r="J54" s="2" t="s">
        <v>817</v>
      </c>
      <c r="K54" s="311">
        <v>45813.0</v>
      </c>
      <c r="L54" s="2" t="s">
        <v>860</v>
      </c>
      <c r="M54" s="2" t="s">
        <v>11</v>
      </c>
      <c r="R54" s="312">
        <v>237.0</v>
      </c>
    </row>
    <row r="55">
      <c r="C55" s="248" t="s">
        <v>884</v>
      </c>
      <c r="E55" s="251" t="s">
        <v>885</v>
      </c>
      <c r="F55" s="250">
        <v>3267.0</v>
      </c>
      <c r="J55" s="2" t="s">
        <v>817</v>
      </c>
      <c r="K55" s="311">
        <v>45813.0</v>
      </c>
      <c r="L55" s="2" t="s">
        <v>860</v>
      </c>
      <c r="M55" s="2" t="s">
        <v>11</v>
      </c>
      <c r="R55" s="312">
        <v>237.0</v>
      </c>
    </row>
    <row r="56">
      <c r="C56" s="248" t="s">
        <v>884</v>
      </c>
      <c r="E56" s="251" t="s">
        <v>885</v>
      </c>
      <c r="F56" s="250">
        <v>3267.0</v>
      </c>
      <c r="J56" s="2" t="s">
        <v>817</v>
      </c>
      <c r="K56" s="311">
        <v>45813.0</v>
      </c>
      <c r="L56" s="2" t="s">
        <v>860</v>
      </c>
      <c r="M56" s="2" t="s">
        <v>11</v>
      </c>
      <c r="R56" s="312">
        <v>237.0</v>
      </c>
    </row>
    <row r="57">
      <c r="C57" s="248" t="s">
        <v>884</v>
      </c>
      <c r="E57" s="251" t="s">
        <v>885</v>
      </c>
      <c r="F57" s="250">
        <v>3267.0</v>
      </c>
      <c r="J57" s="2" t="s">
        <v>817</v>
      </c>
      <c r="K57" s="311">
        <v>45813.0</v>
      </c>
      <c r="L57" s="2" t="s">
        <v>860</v>
      </c>
      <c r="M57" s="2" t="s">
        <v>11</v>
      </c>
      <c r="R57" s="312">
        <v>237.0</v>
      </c>
    </row>
    <row r="58">
      <c r="C58" s="248" t="s">
        <v>1387</v>
      </c>
      <c r="E58" s="248" t="s">
        <v>1388</v>
      </c>
      <c r="F58" s="249">
        <v>6640.0</v>
      </c>
      <c r="G58" s="253"/>
      <c r="J58" s="2" t="s">
        <v>817</v>
      </c>
      <c r="K58" s="311">
        <v>45813.0</v>
      </c>
      <c r="L58" s="2" t="s">
        <v>860</v>
      </c>
      <c r="M58" s="2" t="s">
        <v>11</v>
      </c>
      <c r="R58" s="312">
        <v>237.0</v>
      </c>
    </row>
    <row r="59">
      <c r="B59" s="266" t="s">
        <v>862</v>
      </c>
      <c r="C59" s="248" t="s">
        <v>887</v>
      </c>
      <c r="E59" s="248" t="s">
        <v>888</v>
      </c>
      <c r="F59" s="249">
        <v>2434.0</v>
      </c>
      <c r="G59" s="253"/>
      <c r="J59" s="2" t="s">
        <v>817</v>
      </c>
      <c r="K59" s="311">
        <v>45813.0</v>
      </c>
      <c r="L59" s="2" t="s">
        <v>860</v>
      </c>
      <c r="M59" s="2" t="s">
        <v>11</v>
      </c>
      <c r="R59" s="312">
        <v>237.0</v>
      </c>
    </row>
    <row r="60">
      <c r="C60" s="248" t="s">
        <v>889</v>
      </c>
      <c r="E60" s="248" t="s">
        <v>890</v>
      </c>
      <c r="F60" s="250">
        <v>2240.0</v>
      </c>
      <c r="J60" s="2" t="s">
        <v>817</v>
      </c>
      <c r="K60" s="311">
        <v>45813.0</v>
      </c>
      <c r="L60" s="2" t="s">
        <v>860</v>
      </c>
      <c r="M60" s="2" t="s">
        <v>11</v>
      </c>
      <c r="R60" s="312">
        <v>237.0</v>
      </c>
    </row>
    <row r="62">
      <c r="A62" s="256" t="s">
        <v>936</v>
      </c>
      <c r="B62" s="2" t="s">
        <v>862</v>
      </c>
      <c r="C62" s="248" t="s">
        <v>892</v>
      </c>
      <c r="E62" s="248" t="s">
        <v>893</v>
      </c>
      <c r="F62" s="250">
        <v>11600.0</v>
      </c>
      <c r="G62" s="250">
        <v>3900.0</v>
      </c>
      <c r="H62" s="313" t="s">
        <v>1240</v>
      </c>
      <c r="I62" s="313" t="s">
        <v>1389</v>
      </c>
      <c r="J62" s="2" t="s">
        <v>817</v>
      </c>
    </row>
    <row r="63">
      <c r="B63" s="2" t="s">
        <v>862</v>
      </c>
      <c r="C63" s="248" t="s">
        <v>894</v>
      </c>
      <c r="E63" s="248" t="s">
        <v>895</v>
      </c>
      <c r="F63" s="249">
        <v>10480.0</v>
      </c>
      <c r="G63" s="253"/>
      <c r="J63" s="2" t="s">
        <v>817</v>
      </c>
    </row>
    <row r="64">
      <c r="F64" s="255"/>
    </row>
    <row r="65">
      <c r="A65" s="2" t="s">
        <v>933</v>
      </c>
      <c r="B65" s="2" t="s">
        <v>868</v>
      </c>
      <c r="C65" s="2" t="s">
        <v>1390</v>
      </c>
      <c r="E65" s="2" t="s">
        <v>935</v>
      </c>
      <c r="F65" s="315">
        <v>8850.0</v>
      </c>
      <c r="G65" s="315">
        <v>4350.0</v>
      </c>
      <c r="H65" s="313" t="s">
        <v>1249</v>
      </c>
      <c r="I65" s="313" t="s">
        <v>1391</v>
      </c>
      <c r="J65" s="2" t="s">
        <v>817</v>
      </c>
    </row>
    <row r="66">
      <c r="B66" s="2" t="s">
        <v>868</v>
      </c>
      <c r="C66" s="2" t="s">
        <v>1390</v>
      </c>
      <c r="E66" s="2" t="s">
        <v>935</v>
      </c>
      <c r="F66" s="315">
        <v>8850.0</v>
      </c>
      <c r="G66" s="316"/>
      <c r="H66" s="313" t="s">
        <v>1247</v>
      </c>
      <c r="I66" s="313" t="s">
        <v>1392</v>
      </c>
      <c r="J66" s="2" t="s">
        <v>817</v>
      </c>
    </row>
    <row r="67">
      <c r="B67" s="2" t="s">
        <v>868</v>
      </c>
      <c r="C67" s="2" t="s">
        <v>1390</v>
      </c>
      <c r="E67" s="2" t="s">
        <v>935</v>
      </c>
      <c r="F67" s="315">
        <v>8850.0</v>
      </c>
      <c r="G67" s="316"/>
      <c r="H67" s="313" t="s">
        <v>1247</v>
      </c>
      <c r="I67" s="313" t="s">
        <v>1393</v>
      </c>
      <c r="J67" s="2" t="s">
        <v>817</v>
      </c>
    </row>
    <row r="68">
      <c r="B68" s="2" t="s">
        <v>868</v>
      </c>
      <c r="C68" s="2" t="s">
        <v>1390</v>
      </c>
      <c r="E68" s="2" t="s">
        <v>935</v>
      </c>
      <c r="F68" s="315">
        <v>8850.0</v>
      </c>
      <c r="G68" s="316"/>
      <c r="H68" s="313" t="s">
        <v>1240</v>
      </c>
      <c r="I68" s="313" t="s">
        <v>1394</v>
      </c>
      <c r="J68" s="2" t="s">
        <v>817</v>
      </c>
    </row>
    <row r="69">
      <c r="C69" s="2" t="s">
        <v>1395</v>
      </c>
      <c r="E69" s="2" t="s">
        <v>870</v>
      </c>
      <c r="F69" s="315">
        <v>8100.0</v>
      </c>
      <c r="G69" s="316"/>
      <c r="H69" s="313" t="s">
        <v>1240</v>
      </c>
      <c r="J69" s="2" t="s">
        <v>817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1396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166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1296</v>
      </c>
      <c r="S2" s="232" t="s">
        <v>1297</v>
      </c>
      <c r="U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35"/>
      <c r="U15" s="235"/>
      <c r="V15" s="235"/>
      <c r="W15" s="235"/>
      <c r="X15" s="235"/>
      <c r="Y15" s="235"/>
      <c r="Z15" s="23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1">
      <c r="A1" s="214"/>
      <c r="B1" s="215" t="s">
        <v>5</v>
      </c>
      <c r="C1" s="216" t="s">
        <v>1397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109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1398</v>
      </c>
      <c r="S2" s="232" t="s">
        <v>1399</v>
      </c>
      <c r="T2" s="2" t="s">
        <v>1400</v>
      </c>
      <c r="U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1401</v>
      </c>
      <c r="S3" s="238" t="s">
        <v>1402</v>
      </c>
      <c r="U3" s="2" t="s">
        <v>55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1403</v>
      </c>
      <c r="C17" s="248" t="s">
        <v>1048</v>
      </c>
      <c r="E17" s="248" t="s">
        <v>1049</v>
      </c>
      <c r="F17" s="292">
        <v>3440.0</v>
      </c>
      <c r="G17" s="250">
        <v>9450.0</v>
      </c>
      <c r="H17" s="2" t="s">
        <v>1247</v>
      </c>
      <c r="I17" s="2" t="s">
        <v>1404</v>
      </c>
      <c r="L17" s="2" t="s">
        <v>860</v>
      </c>
      <c r="M17" s="2" t="s">
        <v>11</v>
      </c>
      <c r="O17" s="2" t="s">
        <v>1405</v>
      </c>
    </row>
    <row r="18">
      <c r="B18" s="2" t="s">
        <v>1403</v>
      </c>
      <c r="C18" s="248" t="s">
        <v>1048</v>
      </c>
      <c r="E18" s="248" t="s">
        <v>1049</v>
      </c>
      <c r="F18" s="292">
        <v>3440.0</v>
      </c>
      <c r="G18" s="250"/>
      <c r="H18" s="2" t="s">
        <v>1247</v>
      </c>
      <c r="I18" s="2" t="s">
        <v>1406</v>
      </c>
      <c r="L18" s="2" t="s">
        <v>860</v>
      </c>
      <c r="M18" s="2" t="s">
        <v>11</v>
      </c>
      <c r="O18" s="2" t="s">
        <v>1405</v>
      </c>
    </row>
    <row r="19">
      <c r="B19" s="2" t="s">
        <v>1403</v>
      </c>
      <c r="C19" s="248" t="s">
        <v>1048</v>
      </c>
      <c r="E19" s="248" t="s">
        <v>1049</v>
      </c>
      <c r="F19" s="292">
        <v>3440.0</v>
      </c>
      <c r="G19" s="250"/>
      <c r="H19" s="2" t="s">
        <v>1240</v>
      </c>
      <c r="I19" s="2" t="s">
        <v>1280</v>
      </c>
      <c r="L19" s="2" t="s">
        <v>860</v>
      </c>
      <c r="M19" s="2" t="s">
        <v>11</v>
      </c>
      <c r="O19" s="2" t="s">
        <v>1405</v>
      </c>
      <c r="R19" s="2" t="s">
        <v>1401</v>
      </c>
    </row>
    <row r="20">
      <c r="B20" s="2" t="s">
        <v>1403</v>
      </c>
      <c r="C20" s="248" t="s">
        <v>1048</v>
      </c>
      <c r="E20" s="248" t="s">
        <v>1049</v>
      </c>
      <c r="F20" s="292">
        <v>3440.0</v>
      </c>
      <c r="G20" s="250"/>
      <c r="H20" s="2" t="s">
        <v>1240</v>
      </c>
      <c r="I20" s="2" t="s">
        <v>1279</v>
      </c>
      <c r="L20" s="2" t="s">
        <v>860</v>
      </c>
      <c r="M20" s="2" t="s">
        <v>11</v>
      </c>
      <c r="O20" s="2" t="s">
        <v>1405</v>
      </c>
      <c r="R20" s="2" t="s">
        <v>1401</v>
      </c>
    </row>
    <row r="21">
      <c r="B21" s="2" t="s">
        <v>1403</v>
      </c>
      <c r="C21" s="248" t="s">
        <v>1048</v>
      </c>
      <c r="E21" s="248" t="s">
        <v>1049</v>
      </c>
      <c r="F21" s="292">
        <v>3440.0</v>
      </c>
      <c r="G21" s="250"/>
      <c r="H21" s="2" t="s">
        <v>1240</v>
      </c>
      <c r="I21" s="2" t="s">
        <v>1278</v>
      </c>
      <c r="L21" s="2" t="s">
        <v>860</v>
      </c>
      <c r="M21" s="2" t="s">
        <v>11</v>
      </c>
      <c r="O21" s="2" t="s">
        <v>1405</v>
      </c>
      <c r="R21" s="2" t="s">
        <v>1401</v>
      </c>
    </row>
    <row r="22">
      <c r="B22" s="2" t="s">
        <v>1403</v>
      </c>
      <c r="C22" s="248" t="s">
        <v>1048</v>
      </c>
      <c r="E22" s="248" t="s">
        <v>1049</v>
      </c>
      <c r="F22" s="292">
        <v>3440.0</v>
      </c>
      <c r="G22" s="250"/>
      <c r="H22" s="2" t="s">
        <v>1240</v>
      </c>
      <c r="I22" s="2" t="s">
        <v>1246</v>
      </c>
      <c r="L22" s="2" t="s">
        <v>860</v>
      </c>
      <c r="M22" s="2" t="s">
        <v>11</v>
      </c>
      <c r="O22" s="2" t="s">
        <v>1405</v>
      </c>
      <c r="R22" s="2" t="s">
        <v>1401</v>
      </c>
    </row>
    <row r="23">
      <c r="B23" s="2" t="s">
        <v>1403</v>
      </c>
      <c r="C23" s="248" t="s">
        <v>1048</v>
      </c>
      <c r="E23" s="248" t="s">
        <v>1049</v>
      </c>
      <c r="F23" s="292">
        <v>3440.0</v>
      </c>
      <c r="G23" s="250"/>
      <c r="H23" s="2" t="s">
        <v>1240</v>
      </c>
      <c r="I23" s="2" t="s">
        <v>1245</v>
      </c>
      <c r="L23" s="2" t="s">
        <v>860</v>
      </c>
      <c r="M23" s="2" t="s">
        <v>11</v>
      </c>
      <c r="O23" s="2" t="s">
        <v>1405</v>
      </c>
      <c r="R23" s="2" t="s">
        <v>1401</v>
      </c>
    </row>
    <row r="24">
      <c r="B24" s="2" t="s">
        <v>1403</v>
      </c>
      <c r="C24" s="248" t="s">
        <v>1048</v>
      </c>
      <c r="E24" s="248" t="s">
        <v>1049</v>
      </c>
      <c r="F24" s="292">
        <v>3440.0</v>
      </c>
      <c r="G24" s="250"/>
      <c r="H24" s="2" t="s">
        <v>1240</v>
      </c>
      <c r="I24" s="2" t="s">
        <v>1244</v>
      </c>
      <c r="L24" s="2" t="s">
        <v>860</v>
      </c>
      <c r="M24" s="2" t="s">
        <v>11</v>
      </c>
      <c r="O24" s="2" t="s">
        <v>1405</v>
      </c>
      <c r="R24" s="2" t="s">
        <v>1401</v>
      </c>
    </row>
    <row r="25">
      <c r="B25" s="2" t="s">
        <v>1403</v>
      </c>
      <c r="C25" s="248" t="s">
        <v>1048</v>
      </c>
      <c r="E25" s="248" t="s">
        <v>1049</v>
      </c>
      <c r="F25" s="292">
        <v>3440.0</v>
      </c>
      <c r="G25" s="250"/>
      <c r="H25" s="2" t="s">
        <v>1240</v>
      </c>
      <c r="I25" s="2" t="s">
        <v>1243</v>
      </c>
      <c r="L25" s="2" t="s">
        <v>860</v>
      </c>
      <c r="M25" s="2" t="s">
        <v>11</v>
      </c>
      <c r="O25" s="2" t="s">
        <v>1405</v>
      </c>
      <c r="R25" s="2" t="s">
        <v>1401</v>
      </c>
    </row>
    <row r="26">
      <c r="B26" s="2" t="s">
        <v>1403</v>
      </c>
      <c r="C26" s="248" t="s">
        <v>1048</v>
      </c>
      <c r="E26" s="248" t="s">
        <v>1049</v>
      </c>
      <c r="F26" s="292">
        <v>3440.0</v>
      </c>
      <c r="G26" s="250"/>
      <c r="H26" s="2" t="s">
        <v>1240</v>
      </c>
      <c r="I26" s="2" t="s">
        <v>1242</v>
      </c>
      <c r="L26" s="2" t="s">
        <v>860</v>
      </c>
      <c r="M26" s="2" t="s">
        <v>11</v>
      </c>
      <c r="O26" s="2" t="s">
        <v>1405</v>
      </c>
      <c r="R26" s="2" t="s">
        <v>1401</v>
      </c>
    </row>
    <row r="27">
      <c r="B27" s="2" t="s">
        <v>1403</v>
      </c>
      <c r="C27" s="248" t="s">
        <v>1048</v>
      </c>
      <c r="E27" s="248" t="s">
        <v>1049</v>
      </c>
      <c r="F27" s="292">
        <v>3440.0</v>
      </c>
      <c r="G27" s="250"/>
      <c r="H27" s="2" t="s">
        <v>1240</v>
      </c>
      <c r="I27" s="2" t="s">
        <v>1241</v>
      </c>
      <c r="L27" s="2" t="s">
        <v>860</v>
      </c>
      <c r="M27" s="2" t="s">
        <v>11</v>
      </c>
      <c r="O27" s="2" t="s">
        <v>1405</v>
      </c>
    </row>
    <row r="28">
      <c r="B28" s="2" t="s">
        <v>1403</v>
      </c>
      <c r="C28" s="248" t="s">
        <v>1048</v>
      </c>
      <c r="E28" s="248" t="s">
        <v>1049</v>
      </c>
      <c r="I28" s="2" t="s">
        <v>1385</v>
      </c>
      <c r="M28" s="2" t="s">
        <v>11</v>
      </c>
      <c r="O28" s="2" t="s">
        <v>1405</v>
      </c>
    </row>
    <row r="29">
      <c r="B29" s="2" t="s">
        <v>1403</v>
      </c>
      <c r="C29" s="248" t="s">
        <v>1048</v>
      </c>
      <c r="E29" s="248" t="s">
        <v>1049</v>
      </c>
      <c r="I29" s="2" t="s">
        <v>1381</v>
      </c>
      <c r="M29" s="2" t="s">
        <v>11</v>
      </c>
      <c r="O29" s="2" t="s">
        <v>1405</v>
      </c>
    </row>
    <row r="30">
      <c r="B30" s="2" t="s">
        <v>862</v>
      </c>
      <c r="C30" s="248" t="s">
        <v>1407</v>
      </c>
      <c r="E30" s="248" t="s">
        <v>864</v>
      </c>
      <c r="F30" s="292">
        <v>11780.0</v>
      </c>
      <c r="L30" s="2" t="s">
        <v>860</v>
      </c>
      <c r="M30" s="2" t="s">
        <v>11</v>
      </c>
    </row>
    <row r="31">
      <c r="B31" s="248" t="s">
        <v>868</v>
      </c>
      <c r="C31" s="248" t="s">
        <v>1106</v>
      </c>
      <c r="E31" s="248" t="s">
        <v>919</v>
      </c>
      <c r="F31" s="250">
        <v>16520.0</v>
      </c>
      <c r="L31" s="2" t="s">
        <v>860</v>
      </c>
      <c r="M31" s="2" t="s">
        <v>11</v>
      </c>
    </row>
    <row r="32">
      <c r="B32" s="248" t="s">
        <v>865</v>
      </c>
      <c r="C32" s="248" t="s">
        <v>1408</v>
      </c>
      <c r="E32" s="295" t="s">
        <v>867</v>
      </c>
      <c r="F32" s="250">
        <v>8160.0</v>
      </c>
      <c r="L32" s="2" t="s">
        <v>860</v>
      </c>
      <c r="M32" s="2" t="s">
        <v>11</v>
      </c>
    </row>
    <row r="33">
      <c r="M33" s="2"/>
    </row>
    <row r="34">
      <c r="A34" s="298" t="s">
        <v>936</v>
      </c>
      <c r="B34" s="2" t="s">
        <v>862</v>
      </c>
      <c r="C34" s="248" t="s">
        <v>1409</v>
      </c>
      <c r="E34" s="248" t="s">
        <v>893</v>
      </c>
      <c r="F34" s="250">
        <v>10600.0</v>
      </c>
      <c r="G34" s="250">
        <v>5450.0</v>
      </c>
      <c r="H34" s="2" t="s">
        <v>1240</v>
      </c>
      <c r="I34" s="2" t="s">
        <v>1410</v>
      </c>
      <c r="L34" s="2" t="s">
        <v>860</v>
      </c>
      <c r="M34" s="2" t="s">
        <v>11</v>
      </c>
      <c r="R34" s="2" t="s">
        <v>1401</v>
      </c>
    </row>
    <row r="35">
      <c r="B35" s="2" t="s">
        <v>862</v>
      </c>
      <c r="C35" s="248" t="s">
        <v>1409</v>
      </c>
      <c r="E35" s="248" t="s">
        <v>893</v>
      </c>
      <c r="F35" s="250">
        <v>10600.0</v>
      </c>
      <c r="H35" s="2" t="s">
        <v>1240</v>
      </c>
      <c r="I35" s="2" t="s">
        <v>1411</v>
      </c>
      <c r="L35" s="2" t="s">
        <v>860</v>
      </c>
      <c r="M35" s="2" t="s">
        <v>11</v>
      </c>
      <c r="R35" s="2" t="s">
        <v>1401</v>
      </c>
    </row>
    <row r="36">
      <c r="B36" s="2" t="s">
        <v>862</v>
      </c>
      <c r="C36" s="248" t="s">
        <v>1412</v>
      </c>
      <c r="E36" s="248" t="s">
        <v>895</v>
      </c>
      <c r="F36" s="250">
        <v>9480.0</v>
      </c>
      <c r="H36" s="2" t="s">
        <v>1240</v>
      </c>
      <c r="I36" s="2" t="s">
        <v>1413</v>
      </c>
      <c r="L36" s="2" t="s">
        <v>860</v>
      </c>
      <c r="M36" s="2" t="s">
        <v>11</v>
      </c>
      <c r="R36" s="2" t="s">
        <v>1401</v>
      </c>
    </row>
    <row r="37">
      <c r="B37" s="2" t="s">
        <v>862</v>
      </c>
      <c r="C37" s="248" t="s">
        <v>1412</v>
      </c>
      <c r="E37" s="248" t="s">
        <v>895</v>
      </c>
      <c r="F37" s="319">
        <v>9480.0</v>
      </c>
      <c r="H37" s="2" t="s">
        <v>1247</v>
      </c>
      <c r="I37" s="2" t="s">
        <v>1414</v>
      </c>
      <c r="L37" s="2" t="s">
        <v>860</v>
      </c>
      <c r="M37" s="2" t="s">
        <v>11</v>
      </c>
    </row>
    <row r="39">
      <c r="A39" s="298" t="s">
        <v>996</v>
      </c>
      <c r="B39" s="298" t="s">
        <v>1415</v>
      </c>
      <c r="C39" s="248" t="s">
        <v>1416</v>
      </c>
      <c r="E39" s="248" t="s">
        <v>935</v>
      </c>
      <c r="F39" s="250">
        <v>8240.0</v>
      </c>
      <c r="G39" s="250">
        <v>9450.0</v>
      </c>
      <c r="H39" s="2" t="s">
        <v>1247</v>
      </c>
      <c r="I39" s="2" t="s">
        <v>1417</v>
      </c>
      <c r="L39" s="2" t="s">
        <v>860</v>
      </c>
      <c r="M39" s="2" t="s">
        <v>11</v>
      </c>
    </row>
    <row r="40">
      <c r="B40" s="298" t="s">
        <v>1415</v>
      </c>
      <c r="C40" s="248" t="s">
        <v>1416</v>
      </c>
      <c r="E40" s="248" t="s">
        <v>935</v>
      </c>
      <c r="F40" s="250">
        <v>8240.0</v>
      </c>
      <c r="H40" s="2" t="s">
        <v>1249</v>
      </c>
      <c r="I40" s="2" t="s">
        <v>1418</v>
      </c>
      <c r="L40" s="2" t="s">
        <v>860</v>
      </c>
      <c r="M40" s="2" t="s">
        <v>11</v>
      </c>
    </row>
    <row r="41">
      <c r="B41" s="298" t="s">
        <v>1415</v>
      </c>
      <c r="C41" s="248" t="s">
        <v>1416</v>
      </c>
      <c r="E41" s="248" t="s">
        <v>935</v>
      </c>
      <c r="F41" s="250">
        <v>8240.0</v>
      </c>
      <c r="H41" s="2" t="s">
        <v>1247</v>
      </c>
      <c r="I41" s="2" t="s">
        <v>1419</v>
      </c>
      <c r="L41" s="2" t="s">
        <v>860</v>
      </c>
      <c r="M41" s="2" t="s">
        <v>11</v>
      </c>
    </row>
    <row r="42">
      <c r="B42" s="298" t="s">
        <v>1415</v>
      </c>
      <c r="C42" s="248" t="s">
        <v>1416</v>
      </c>
      <c r="E42" s="248" t="s">
        <v>935</v>
      </c>
      <c r="F42" s="250">
        <v>8240.0</v>
      </c>
      <c r="H42" s="2" t="s">
        <v>1247</v>
      </c>
      <c r="I42" s="2" t="s">
        <v>1394</v>
      </c>
      <c r="L42" s="2" t="s">
        <v>860</v>
      </c>
      <c r="M42" s="2" t="s">
        <v>11</v>
      </c>
    </row>
    <row r="43">
      <c r="B43" s="298" t="s">
        <v>1415</v>
      </c>
      <c r="C43" s="248" t="s">
        <v>1416</v>
      </c>
      <c r="E43" s="248" t="s">
        <v>935</v>
      </c>
      <c r="F43" s="250">
        <v>8240.0</v>
      </c>
      <c r="H43" s="2" t="s">
        <v>1247</v>
      </c>
      <c r="I43" s="2" t="s">
        <v>1393</v>
      </c>
      <c r="L43" s="2" t="s">
        <v>860</v>
      </c>
      <c r="M43" s="2" t="s">
        <v>11</v>
      </c>
    </row>
    <row r="44">
      <c r="B44" s="298" t="s">
        <v>1415</v>
      </c>
      <c r="C44" s="248" t="s">
        <v>1416</v>
      </c>
      <c r="E44" s="248" t="s">
        <v>935</v>
      </c>
      <c r="F44" s="250">
        <v>8240.0</v>
      </c>
      <c r="H44" s="2" t="s">
        <v>1247</v>
      </c>
      <c r="I44" s="2" t="s">
        <v>1392</v>
      </c>
      <c r="L44" s="2" t="s">
        <v>860</v>
      </c>
      <c r="M44" s="2" t="s">
        <v>11</v>
      </c>
    </row>
    <row r="45">
      <c r="B45" s="298" t="s">
        <v>1415</v>
      </c>
      <c r="C45" s="248" t="s">
        <v>1416</v>
      </c>
      <c r="E45" s="248" t="s">
        <v>935</v>
      </c>
      <c r="F45" s="250">
        <v>8240.0</v>
      </c>
      <c r="H45" s="2" t="s">
        <v>1240</v>
      </c>
      <c r="I45" s="2" t="s">
        <v>1420</v>
      </c>
      <c r="L45" s="2" t="s">
        <v>860</v>
      </c>
      <c r="M45" s="2" t="s">
        <v>11</v>
      </c>
      <c r="R45" s="2" t="s">
        <v>1401</v>
      </c>
    </row>
    <row r="46">
      <c r="B46" s="298" t="s">
        <v>1415</v>
      </c>
      <c r="C46" s="248" t="s">
        <v>1416</v>
      </c>
      <c r="E46" s="248" t="s">
        <v>935</v>
      </c>
      <c r="F46" s="250">
        <v>8240.0</v>
      </c>
      <c r="H46" s="2" t="s">
        <v>1240</v>
      </c>
      <c r="I46" s="2" t="s">
        <v>1421</v>
      </c>
      <c r="L46" s="2" t="s">
        <v>860</v>
      </c>
      <c r="M46" s="2" t="s">
        <v>11</v>
      </c>
      <c r="R46" s="2" t="s">
        <v>1401</v>
      </c>
    </row>
    <row r="47">
      <c r="B47" s="298" t="s">
        <v>1415</v>
      </c>
      <c r="C47" s="248" t="s">
        <v>1416</v>
      </c>
      <c r="E47" s="248" t="s">
        <v>935</v>
      </c>
      <c r="F47" s="250">
        <v>8240.0</v>
      </c>
      <c r="H47" s="2" t="s">
        <v>1240</v>
      </c>
      <c r="I47" s="2" t="s">
        <v>1422</v>
      </c>
      <c r="L47" s="2" t="s">
        <v>860</v>
      </c>
      <c r="M47" s="2" t="s">
        <v>11</v>
      </c>
      <c r="R47" s="2" t="s">
        <v>1401</v>
      </c>
    </row>
    <row r="48">
      <c r="B48" s="298" t="s">
        <v>1415</v>
      </c>
      <c r="C48" s="248" t="s">
        <v>1416</v>
      </c>
      <c r="E48" s="248" t="s">
        <v>935</v>
      </c>
      <c r="F48" s="250">
        <v>8240.0</v>
      </c>
      <c r="H48" s="2" t="s">
        <v>1240</v>
      </c>
      <c r="I48" s="2" t="s">
        <v>1423</v>
      </c>
      <c r="L48" s="2" t="s">
        <v>860</v>
      </c>
      <c r="M48" s="2" t="s">
        <v>11</v>
      </c>
      <c r="R48" s="2" t="s">
        <v>1401</v>
      </c>
    </row>
    <row r="49">
      <c r="B49" s="298" t="s">
        <v>1415</v>
      </c>
      <c r="C49" s="248" t="s">
        <v>918</v>
      </c>
      <c r="E49" s="248" t="s">
        <v>919</v>
      </c>
      <c r="F49" s="292">
        <v>16650.0</v>
      </c>
    </row>
    <row r="50">
      <c r="F50" s="255"/>
    </row>
    <row r="51">
      <c r="A51" s="298" t="s">
        <v>1424</v>
      </c>
      <c r="B51" s="2" t="s">
        <v>883</v>
      </c>
      <c r="C51" s="248" t="s">
        <v>1425</v>
      </c>
      <c r="E51" s="248" t="s">
        <v>1426</v>
      </c>
      <c r="F51" s="292">
        <v>31782.0</v>
      </c>
      <c r="G51" s="292">
        <v>15650.0</v>
      </c>
      <c r="H51" s="2" t="s">
        <v>1240</v>
      </c>
      <c r="L51" s="2" t="s">
        <v>860</v>
      </c>
      <c r="M51" s="2" t="s">
        <v>11</v>
      </c>
      <c r="R51" s="2" t="s">
        <v>1401</v>
      </c>
    </row>
    <row r="52">
      <c r="B52" s="2" t="s">
        <v>883</v>
      </c>
      <c r="C52" s="248" t="s">
        <v>942</v>
      </c>
      <c r="E52" s="248" t="s">
        <v>943</v>
      </c>
      <c r="F52" s="250">
        <v>6300.0</v>
      </c>
      <c r="G52" s="255"/>
      <c r="L52" s="2" t="s">
        <v>860</v>
      </c>
      <c r="M52" s="2" t="s">
        <v>11</v>
      </c>
      <c r="O52" s="2" t="s">
        <v>1427</v>
      </c>
    </row>
    <row r="53">
      <c r="B53" s="2" t="s">
        <v>883</v>
      </c>
      <c r="C53" s="248" t="s">
        <v>952</v>
      </c>
      <c r="E53" s="248" t="s">
        <v>953</v>
      </c>
      <c r="F53" s="292">
        <v>9780.0</v>
      </c>
      <c r="L53" s="2" t="s">
        <v>860</v>
      </c>
      <c r="M53" s="2" t="s">
        <v>11</v>
      </c>
    </row>
    <row r="54">
      <c r="B54" s="2" t="s">
        <v>883</v>
      </c>
      <c r="C54" s="248" t="s">
        <v>1428</v>
      </c>
      <c r="F54" s="250">
        <v>2140.0</v>
      </c>
      <c r="L54" s="2" t="s">
        <v>860</v>
      </c>
      <c r="M54" s="2" t="s">
        <v>11</v>
      </c>
    </row>
    <row r="55">
      <c r="B55" s="2" t="s">
        <v>883</v>
      </c>
      <c r="C55" s="248" t="s">
        <v>1428</v>
      </c>
      <c r="F55" s="250">
        <v>2140.0</v>
      </c>
      <c r="L55" s="2" t="s">
        <v>860</v>
      </c>
      <c r="M55" s="2" t="s">
        <v>11</v>
      </c>
    </row>
    <row r="56">
      <c r="B56" s="2" t="s">
        <v>883</v>
      </c>
      <c r="C56" s="248" t="s">
        <v>1428</v>
      </c>
      <c r="F56" s="250">
        <v>2140.0</v>
      </c>
      <c r="L56" s="2" t="s">
        <v>860</v>
      </c>
      <c r="M56" s="2" t="s">
        <v>11</v>
      </c>
    </row>
    <row r="57">
      <c r="B57" s="2" t="s">
        <v>883</v>
      </c>
      <c r="C57" s="248" t="s">
        <v>1428</v>
      </c>
      <c r="F57" s="250">
        <v>2140.0</v>
      </c>
      <c r="L57" s="2" t="s">
        <v>860</v>
      </c>
      <c r="M57" s="2" t="s">
        <v>11</v>
      </c>
    </row>
    <row r="58">
      <c r="B58" s="2" t="s">
        <v>883</v>
      </c>
      <c r="C58" s="248" t="s">
        <v>1428</v>
      </c>
      <c r="F58" s="250">
        <v>2140.0</v>
      </c>
      <c r="L58" s="2" t="s">
        <v>860</v>
      </c>
      <c r="M58" s="2" t="s">
        <v>11</v>
      </c>
    </row>
    <row r="59">
      <c r="B59" s="2" t="s">
        <v>960</v>
      </c>
      <c r="C59" s="248" t="s">
        <v>946</v>
      </c>
      <c r="E59" s="248" t="s">
        <v>947</v>
      </c>
      <c r="F59" s="320">
        <v>450.0</v>
      </c>
      <c r="H59" s="2" t="s">
        <v>1249</v>
      </c>
      <c r="I59" s="2" t="s">
        <v>1429</v>
      </c>
      <c r="L59" s="2" t="s">
        <v>860</v>
      </c>
      <c r="M59" s="2" t="s">
        <v>11</v>
      </c>
    </row>
    <row r="60">
      <c r="B60" s="2" t="s">
        <v>960</v>
      </c>
      <c r="C60" s="248" t="s">
        <v>946</v>
      </c>
      <c r="E60" s="248" t="s">
        <v>947</v>
      </c>
      <c r="F60" s="320">
        <v>450.0</v>
      </c>
      <c r="H60" s="2" t="s">
        <v>1249</v>
      </c>
      <c r="I60" s="2" t="s">
        <v>1430</v>
      </c>
      <c r="L60" s="2" t="s">
        <v>860</v>
      </c>
      <c r="M60" s="2" t="s">
        <v>11</v>
      </c>
    </row>
    <row r="61">
      <c r="B61" s="2" t="s">
        <v>960</v>
      </c>
      <c r="C61" s="248" t="s">
        <v>946</v>
      </c>
      <c r="E61" s="248" t="s">
        <v>947</v>
      </c>
      <c r="F61" s="320">
        <v>450.0</v>
      </c>
      <c r="H61" s="2" t="s">
        <v>1247</v>
      </c>
      <c r="I61" s="2" t="s">
        <v>1431</v>
      </c>
      <c r="L61" s="2" t="s">
        <v>860</v>
      </c>
      <c r="M61" s="2" t="s">
        <v>11</v>
      </c>
    </row>
    <row r="62">
      <c r="B62" s="2" t="s">
        <v>960</v>
      </c>
      <c r="C62" s="248" t="s">
        <v>946</v>
      </c>
      <c r="E62" s="248" t="s">
        <v>947</v>
      </c>
      <c r="F62" s="320">
        <v>450.0</v>
      </c>
      <c r="H62" s="2" t="s">
        <v>1247</v>
      </c>
      <c r="I62" s="2" t="s">
        <v>1432</v>
      </c>
      <c r="L62" s="2" t="s">
        <v>860</v>
      </c>
      <c r="M62" s="2" t="s">
        <v>11</v>
      </c>
    </row>
    <row r="63">
      <c r="B63" s="2" t="s">
        <v>960</v>
      </c>
      <c r="C63" s="248" t="s">
        <v>946</v>
      </c>
      <c r="E63" s="248" t="s">
        <v>947</v>
      </c>
      <c r="F63" s="320">
        <v>450.0</v>
      </c>
      <c r="H63" s="2" t="s">
        <v>1247</v>
      </c>
      <c r="I63" s="2" t="s">
        <v>1433</v>
      </c>
      <c r="L63" s="2" t="s">
        <v>860</v>
      </c>
      <c r="M63" s="2" t="s">
        <v>11</v>
      </c>
    </row>
    <row r="64">
      <c r="B64" s="2" t="s">
        <v>960</v>
      </c>
      <c r="C64" s="248" t="s">
        <v>946</v>
      </c>
      <c r="E64" s="248" t="s">
        <v>947</v>
      </c>
      <c r="F64" s="320">
        <v>450.0</v>
      </c>
      <c r="H64" s="2" t="s">
        <v>1247</v>
      </c>
      <c r="I64" s="2" t="s">
        <v>1434</v>
      </c>
      <c r="L64" s="2" t="s">
        <v>860</v>
      </c>
      <c r="M64" s="2" t="s">
        <v>11</v>
      </c>
    </row>
    <row r="65">
      <c r="B65" s="2" t="s">
        <v>960</v>
      </c>
      <c r="C65" s="248" t="s">
        <v>946</v>
      </c>
      <c r="E65" s="248" t="s">
        <v>947</v>
      </c>
      <c r="F65" s="320">
        <v>450.0</v>
      </c>
      <c r="H65" s="2" t="s">
        <v>1247</v>
      </c>
      <c r="I65" s="2" t="s">
        <v>1435</v>
      </c>
      <c r="L65" s="2" t="s">
        <v>860</v>
      </c>
      <c r="M65" s="2" t="s">
        <v>11</v>
      </c>
    </row>
    <row r="66">
      <c r="B66" s="2" t="s">
        <v>960</v>
      </c>
      <c r="C66" s="248" t="s">
        <v>946</v>
      </c>
      <c r="E66" s="248" t="s">
        <v>947</v>
      </c>
      <c r="F66" s="320">
        <v>450.0</v>
      </c>
      <c r="H66" s="2" t="s">
        <v>1240</v>
      </c>
      <c r="I66" s="2" t="s">
        <v>1436</v>
      </c>
      <c r="L66" s="2" t="s">
        <v>860</v>
      </c>
      <c r="M66" s="2" t="s">
        <v>11</v>
      </c>
      <c r="R66" s="2" t="s">
        <v>1401</v>
      </c>
    </row>
    <row r="67">
      <c r="B67" s="2" t="s">
        <v>960</v>
      </c>
      <c r="C67" s="248" t="s">
        <v>946</v>
      </c>
      <c r="E67" s="248" t="s">
        <v>947</v>
      </c>
      <c r="F67" s="320">
        <v>450.0</v>
      </c>
      <c r="H67" s="2" t="s">
        <v>1247</v>
      </c>
      <c r="I67" s="2" t="s">
        <v>1437</v>
      </c>
      <c r="L67" s="2" t="s">
        <v>860</v>
      </c>
      <c r="M67" s="2" t="s">
        <v>11</v>
      </c>
    </row>
    <row r="68">
      <c r="B68" s="2" t="s">
        <v>960</v>
      </c>
      <c r="C68" s="248" t="s">
        <v>946</v>
      </c>
      <c r="E68" s="248" t="s">
        <v>947</v>
      </c>
      <c r="F68" s="320">
        <v>450.0</v>
      </c>
      <c r="H68" s="2" t="s">
        <v>1240</v>
      </c>
      <c r="I68" s="2" t="s">
        <v>1438</v>
      </c>
      <c r="L68" s="2" t="s">
        <v>860</v>
      </c>
      <c r="M68" s="2" t="s">
        <v>11</v>
      </c>
      <c r="R68" s="2" t="s">
        <v>1401</v>
      </c>
    </row>
    <row r="69">
      <c r="B69" s="2" t="s">
        <v>960</v>
      </c>
      <c r="C69" s="248" t="s">
        <v>946</v>
      </c>
      <c r="E69" s="248" t="s">
        <v>947</v>
      </c>
      <c r="F69" s="320">
        <v>450.0</v>
      </c>
      <c r="H69" s="2" t="s">
        <v>1240</v>
      </c>
      <c r="I69" s="2" t="s">
        <v>1439</v>
      </c>
      <c r="L69" s="2" t="s">
        <v>860</v>
      </c>
      <c r="M69" s="2" t="s">
        <v>11</v>
      </c>
      <c r="R69" s="2" t="s">
        <v>1401</v>
      </c>
    </row>
    <row r="70">
      <c r="B70" s="2" t="s">
        <v>960</v>
      </c>
      <c r="C70" s="248" t="s">
        <v>946</v>
      </c>
      <c r="E70" s="248" t="s">
        <v>947</v>
      </c>
      <c r="F70" s="320">
        <v>450.0</v>
      </c>
      <c r="H70" s="2" t="s">
        <v>1240</v>
      </c>
      <c r="I70" s="2" t="s">
        <v>1440</v>
      </c>
      <c r="L70" s="2" t="s">
        <v>860</v>
      </c>
      <c r="M70" s="2" t="s">
        <v>11</v>
      </c>
      <c r="R70" s="2" t="s">
        <v>1401</v>
      </c>
    </row>
    <row r="71">
      <c r="B71" s="2" t="s">
        <v>960</v>
      </c>
      <c r="C71" s="248" t="s">
        <v>946</v>
      </c>
      <c r="E71" s="248" t="s">
        <v>947</v>
      </c>
      <c r="F71" s="320">
        <v>450.0</v>
      </c>
      <c r="H71" s="2" t="s">
        <v>1240</v>
      </c>
      <c r="I71" s="2" t="s">
        <v>1441</v>
      </c>
      <c r="L71" s="2" t="s">
        <v>860</v>
      </c>
      <c r="M71" s="2" t="s">
        <v>11</v>
      </c>
      <c r="R71" s="2" t="s">
        <v>1401</v>
      </c>
    </row>
    <row r="72">
      <c r="B72" s="2" t="s">
        <v>960</v>
      </c>
      <c r="C72" s="248" t="s">
        <v>946</v>
      </c>
      <c r="E72" s="248" t="s">
        <v>947</v>
      </c>
      <c r="F72" s="320">
        <v>450.0</v>
      </c>
      <c r="H72" s="2" t="s">
        <v>1240</v>
      </c>
      <c r="I72" s="2" t="s">
        <v>1442</v>
      </c>
      <c r="L72" s="2" t="s">
        <v>860</v>
      </c>
      <c r="M72" s="2" t="s">
        <v>11</v>
      </c>
      <c r="R72" s="2" t="s">
        <v>1401</v>
      </c>
    </row>
    <row r="73">
      <c r="B73" s="2" t="s">
        <v>960</v>
      </c>
      <c r="C73" s="248" t="s">
        <v>946</v>
      </c>
      <c r="E73" s="248" t="s">
        <v>947</v>
      </c>
      <c r="F73" s="320">
        <v>450.0</v>
      </c>
      <c r="H73" s="2" t="s">
        <v>1240</v>
      </c>
      <c r="I73" s="2" t="s">
        <v>1443</v>
      </c>
      <c r="L73" s="2" t="s">
        <v>860</v>
      </c>
      <c r="M73" s="2" t="s">
        <v>11</v>
      </c>
      <c r="R73" s="2" t="s">
        <v>1401</v>
      </c>
    </row>
    <row r="74">
      <c r="B74" s="2" t="s">
        <v>883</v>
      </c>
      <c r="C74" s="248" t="s">
        <v>884</v>
      </c>
      <c r="E74" s="248" t="s">
        <v>885</v>
      </c>
      <c r="F74" s="292">
        <v>3167.0</v>
      </c>
      <c r="H74" s="2" t="s">
        <v>1240</v>
      </c>
      <c r="I74" s="2" t="s">
        <v>1444</v>
      </c>
      <c r="L74" s="2" t="s">
        <v>860</v>
      </c>
      <c r="M74" s="2" t="s">
        <v>11</v>
      </c>
      <c r="R74" s="2" t="s">
        <v>1401</v>
      </c>
    </row>
    <row r="75">
      <c r="B75" s="2" t="s">
        <v>883</v>
      </c>
      <c r="C75" s="248" t="s">
        <v>884</v>
      </c>
      <c r="E75" s="248" t="s">
        <v>885</v>
      </c>
      <c r="F75" s="292">
        <v>3167.0</v>
      </c>
      <c r="H75" s="2" t="s">
        <v>1249</v>
      </c>
      <c r="I75" s="2" t="s">
        <v>1445</v>
      </c>
      <c r="L75" s="2" t="s">
        <v>860</v>
      </c>
      <c r="M75" s="2" t="s">
        <v>11</v>
      </c>
    </row>
    <row r="76">
      <c r="B76" s="2" t="s">
        <v>883</v>
      </c>
      <c r="C76" s="248" t="s">
        <v>884</v>
      </c>
      <c r="E76" s="248" t="s">
        <v>885</v>
      </c>
      <c r="F76" s="292">
        <v>3167.0</v>
      </c>
      <c r="H76" s="2" t="s">
        <v>1249</v>
      </c>
      <c r="I76" s="2" t="s">
        <v>1446</v>
      </c>
      <c r="L76" s="2" t="s">
        <v>860</v>
      </c>
      <c r="M76" s="2" t="s">
        <v>11</v>
      </c>
    </row>
    <row r="77">
      <c r="B77" s="2" t="s">
        <v>883</v>
      </c>
      <c r="C77" s="248" t="s">
        <v>884</v>
      </c>
      <c r="E77" s="248" t="s">
        <v>885</v>
      </c>
      <c r="F77" s="292">
        <v>3167.0</v>
      </c>
      <c r="H77" s="2" t="s">
        <v>1249</v>
      </c>
      <c r="I77" s="2" t="s">
        <v>1447</v>
      </c>
      <c r="L77" s="2" t="s">
        <v>860</v>
      </c>
      <c r="M77" s="2" t="s">
        <v>11</v>
      </c>
    </row>
    <row r="78">
      <c r="B78" s="2" t="s">
        <v>883</v>
      </c>
      <c r="C78" s="248" t="s">
        <v>884</v>
      </c>
      <c r="E78" s="248" t="s">
        <v>885</v>
      </c>
      <c r="F78" s="292">
        <v>3167.0</v>
      </c>
      <c r="H78" s="2" t="s">
        <v>1249</v>
      </c>
      <c r="I78" s="2" t="s">
        <v>1448</v>
      </c>
      <c r="L78" s="2" t="s">
        <v>860</v>
      </c>
      <c r="M78" s="2" t="s">
        <v>11</v>
      </c>
    </row>
    <row r="79">
      <c r="B79" s="2" t="s">
        <v>883</v>
      </c>
      <c r="C79" s="248" t="s">
        <v>884</v>
      </c>
      <c r="E79" s="248" t="s">
        <v>885</v>
      </c>
      <c r="F79" s="292">
        <v>3167.0</v>
      </c>
      <c r="H79" s="2" t="s">
        <v>1249</v>
      </c>
      <c r="I79" s="2" t="s">
        <v>1449</v>
      </c>
      <c r="L79" s="2" t="s">
        <v>860</v>
      </c>
      <c r="M79" s="2" t="s">
        <v>11</v>
      </c>
    </row>
    <row r="80">
      <c r="B80" s="2" t="s">
        <v>883</v>
      </c>
      <c r="C80" s="248" t="s">
        <v>884</v>
      </c>
      <c r="E80" s="248" t="s">
        <v>885</v>
      </c>
      <c r="F80" s="292">
        <v>3167.0</v>
      </c>
      <c r="H80" s="2" t="s">
        <v>1247</v>
      </c>
      <c r="I80" s="2" t="s">
        <v>1450</v>
      </c>
      <c r="L80" s="2" t="s">
        <v>860</v>
      </c>
      <c r="M80" s="2" t="s">
        <v>11</v>
      </c>
    </row>
    <row r="81">
      <c r="B81" s="2" t="s">
        <v>883</v>
      </c>
      <c r="C81" s="248" t="s">
        <v>884</v>
      </c>
      <c r="E81" s="248" t="s">
        <v>885</v>
      </c>
      <c r="F81" s="292">
        <v>3167.0</v>
      </c>
      <c r="H81" s="2" t="s">
        <v>1247</v>
      </c>
      <c r="I81" s="2" t="s">
        <v>1451</v>
      </c>
      <c r="L81" s="2" t="s">
        <v>860</v>
      </c>
      <c r="M81" s="2" t="s">
        <v>11</v>
      </c>
    </row>
    <row r="82">
      <c r="B82" s="2" t="s">
        <v>883</v>
      </c>
      <c r="C82" s="248" t="s">
        <v>884</v>
      </c>
      <c r="E82" s="248" t="s">
        <v>885</v>
      </c>
      <c r="F82" s="292">
        <v>3167.0</v>
      </c>
      <c r="H82" s="2" t="s">
        <v>1247</v>
      </c>
      <c r="I82" s="2" t="s">
        <v>1452</v>
      </c>
      <c r="L82" s="2" t="s">
        <v>860</v>
      </c>
      <c r="M82" s="2" t="s">
        <v>11</v>
      </c>
    </row>
    <row r="83">
      <c r="B83" s="2" t="s">
        <v>883</v>
      </c>
      <c r="C83" s="248" t="s">
        <v>884</v>
      </c>
      <c r="E83" s="248" t="s">
        <v>885</v>
      </c>
      <c r="F83" s="292">
        <v>3167.0</v>
      </c>
      <c r="H83" s="2" t="s">
        <v>1247</v>
      </c>
      <c r="I83" s="2" t="s">
        <v>1453</v>
      </c>
      <c r="L83" s="2" t="s">
        <v>860</v>
      </c>
      <c r="M83" s="2" t="s">
        <v>11</v>
      </c>
    </row>
    <row r="84">
      <c r="B84" s="2" t="s">
        <v>883</v>
      </c>
      <c r="C84" s="248" t="s">
        <v>884</v>
      </c>
      <c r="E84" s="248" t="s">
        <v>885</v>
      </c>
      <c r="F84" s="292">
        <v>3167.0</v>
      </c>
      <c r="H84" s="2" t="s">
        <v>1247</v>
      </c>
      <c r="I84" s="2" t="s">
        <v>1454</v>
      </c>
      <c r="L84" s="2" t="s">
        <v>860</v>
      </c>
      <c r="M84" s="2" t="s">
        <v>11</v>
      </c>
    </row>
    <row r="85">
      <c r="B85" s="2" t="s">
        <v>883</v>
      </c>
      <c r="C85" s="248" t="s">
        <v>884</v>
      </c>
      <c r="E85" s="248" t="s">
        <v>885</v>
      </c>
      <c r="F85" s="292">
        <v>3167.0</v>
      </c>
      <c r="H85" s="2" t="s">
        <v>1247</v>
      </c>
      <c r="I85" s="2" t="s">
        <v>1455</v>
      </c>
      <c r="L85" s="2" t="s">
        <v>860</v>
      </c>
      <c r="M85" s="2" t="s">
        <v>11</v>
      </c>
    </row>
    <row r="86">
      <c r="B86" s="2" t="s">
        <v>883</v>
      </c>
      <c r="C86" s="248" t="s">
        <v>884</v>
      </c>
      <c r="E86" s="248" t="s">
        <v>885</v>
      </c>
      <c r="F86" s="292">
        <v>3167.0</v>
      </c>
      <c r="H86" s="2" t="s">
        <v>1247</v>
      </c>
      <c r="I86" s="2" t="s">
        <v>1456</v>
      </c>
      <c r="L86" s="2" t="s">
        <v>860</v>
      </c>
      <c r="M86" s="2" t="s">
        <v>11</v>
      </c>
    </row>
    <row r="87">
      <c r="B87" s="2" t="s">
        <v>883</v>
      </c>
      <c r="C87" s="248" t="s">
        <v>884</v>
      </c>
      <c r="E87" s="248" t="s">
        <v>885</v>
      </c>
      <c r="F87" s="292">
        <v>3167.0</v>
      </c>
      <c r="H87" s="2" t="s">
        <v>1247</v>
      </c>
      <c r="I87" s="2" t="s">
        <v>1457</v>
      </c>
      <c r="L87" s="2" t="s">
        <v>860</v>
      </c>
      <c r="M87" s="2" t="s">
        <v>11</v>
      </c>
    </row>
    <row r="88">
      <c r="B88" s="2" t="s">
        <v>883</v>
      </c>
      <c r="C88" s="248" t="s">
        <v>884</v>
      </c>
      <c r="E88" s="248" t="s">
        <v>885</v>
      </c>
      <c r="F88" s="292">
        <v>3167.0</v>
      </c>
      <c r="H88" s="2" t="s">
        <v>1240</v>
      </c>
      <c r="I88" s="2" t="s">
        <v>1458</v>
      </c>
      <c r="L88" s="2" t="s">
        <v>860</v>
      </c>
      <c r="M88" s="2" t="s">
        <v>11</v>
      </c>
      <c r="R88" s="2" t="s">
        <v>1401</v>
      </c>
    </row>
    <row r="89">
      <c r="B89" s="2" t="s">
        <v>883</v>
      </c>
      <c r="C89" s="248" t="s">
        <v>884</v>
      </c>
      <c r="E89" s="248" t="s">
        <v>885</v>
      </c>
      <c r="F89" s="292">
        <v>3167.0</v>
      </c>
      <c r="H89" s="2" t="s">
        <v>1247</v>
      </c>
      <c r="I89" s="2" t="s">
        <v>1459</v>
      </c>
      <c r="L89" s="2" t="s">
        <v>860</v>
      </c>
      <c r="M89" s="2" t="s">
        <v>11</v>
      </c>
    </row>
    <row r="90">
      <c r="B90" s="2" t="s">
        <v>883</v>
      </c>
      <c r="C90" s="248" t="s">
        <v>884</v>
      </c>
      <c r="E90" s="248" t="s">
        <v>885</v>
      </c>
      <c r="F90" s="292">
        <v>3167.0</v>
      </c>
      <c r="H90" s="2" t="s">
        <v>1240</v>
      </c>
      <c r="I90" s="267" t="s">
        <v>1460</v>
      </c>
      <c r="L90" s="2" t="s">
        <v>860</v>
      </c>
      <c r="M90" s="2" t="s">
        <v>11</v>
      </c>
      <c r="R90" s="2" t="s">
        <v>1401</v>
      </c>
    </row>
    <row r="91">
      <c r="B91" s="2" t="s">
        <v>883</v>
      </c>
      <c r="C91" s="248" t="s">
        <v>884</v>
      </c>
      <c r="E91" s="248" t="s">
        <v>885</v>
      </c>
      <c r="F91" s="292">
        <v>3167.0</v>
      </c>
      <c r="H91" s="2" t="s">
        <v>1240</v>
      </c>
      <c r="I91" s="267" t="s">
        <v>1461</v>
      </c>
      <c r="L91" s="2" t="s">
        <v>860</v>
      </c>
      <c r="M91" s="2" t="s">
        <v>11</v>
      </c>
      <c r="R91" s="2" t="s">
        <v>1401</v>
      </c>
    </row>
    <row r="92">
      <c r="B92" s="2" t="s">
        <v>883</v>
      </c>
      <c r="C92" s="248" t="s">
        <v>884</v>
      </c>
      <c r="E92" s="248" t="s">
        <v>885</v>
      </c>
      <c r="F92" s="292">
        <v>3167.0</v>
      </c>
      <c r="H92" s="2" t="s">
        <v>1240</v>
      </c>
      <c r="I92" s="267" t="s">
        <v>1462</v>
      </c>
      <c r="L92" s="2" t="s">
        <v>860</v>
      </c>
      <c r="M92" s="2" t="s">
        <v>11</v>
      </c>
      <c r="R92" s="2" t="s">
        <v>1401</v>
      </c>
    </row>
    <row r="93">
      <c r="B93" s="2" t="s">
        <v>883</v>
      </c>
      <c r="C93" s="248" t="s">
        <v>884</v>
      </c>
      <c r="E93" s="248" t="s">
        <v>885</v>
      </c>
      <c r="F93" s="292">
        <v>3167.0</v>
      </c>
      <c r="H93" s="2" t="s">
        <v>1240</v>
      </c>
      <c r="I93" s="267" t="s">
        <v>1463</v>
      </c>
      <c r="L93" s="2" t="s">
        <v>860</v>
      </c>
      <c r="M93" s="2" t="s">
        <v>11</v>
      </c>
      <c r="R93" s="2" t="s">
        <v>1401</v>
      </c>
    </row>
    <row r="94">
      <c r="B94" s="2" t="s">
        <v>883</v>
      </c>
      <c r="C94" s="248" t="s">
        <v>884</v>
      </c>
      <c r="E94" s="248" t="s">
        <v>885</v>
      </c>
      <c r="F94" s="292">
        <v>3167.0</v>
      </c>
      <c r="H94" s="2" t="s">
        <v>1240</v>
      </c>
      <c r="I94" s="267" t="s">
        <v>1464</v>
      </c>
      <c r="L94" s="2" t="s">
        <v>860</v>
      </c>
      <c r="M94" s="2" t="s">
        <v>11</v>
      </c>
      <c r="R94" s="2" t="s">
        <v>1401</v>
      </c>
    </row>
    <row r="95">
      <c r="B95" s="2" t="s">
        <v>883</v>
      </c>
      <c r="C95" s="248" t="s">
        <v>884</v>
      </c>
      <c r="E95" s="248" t="s">
        <v>885</v>
      </c>
      <c r="F95" s="292">
        <v>3167.0</v>
      </c>
      <c r="H95" s="2" t="s">
        <v>1240</v>
      </c>
      <c r="I95" s="267" t="s">
        <v>1465</v>
      </c>
      <c r="L95" s="2" t="s">
        <v>860</v>
      </c>
      <c r="M95" s="2" t="s">
        <v>11</v>
      </c>
      <c r="R95" s="2" t="s">
        <v>1401</v>
      </c>
    </row>
    <row r="96">
      <c r="B96" s="2" t="s">
        <v>883</v>
      </c>
      <c r="C96" s="248" t="s">
        <v>884</v>
      </c>
      <c r="E96" s="248" t="s">
        <v>885</v>
      </c>
      <c r="F96" s="292">
        <v>3167.0</v>
      </c>
      <c r="H96" s="2" t="s">
        <v>1240</v>
      </c>
      <c r="L96" s="2" t="s">
        <v>860</v>
      </c>
      <c r="M96" s="2" t="s">
        <v>11</v>
      </c>
      <c r="R96" s="2" t="s">
        <v>1401</v>
      </c>
    </row>
    <row r="97">
      <c r="B97" s="2" t="s">
        <v>883</v>
      </c>
      <c r="C97" s="248" t="s">
        <v>954</v>
      </c>
      <c r="E97" s="248" t="s">
        <v>955</v>
      </c>
      <c r="F97" s="292">
        <v>1400.0</v>
      </c>
      <c r="H97" s="2" t="s">
        <v>1240</v>
      </c>
      <c r="L97" s="2" t="s">
        <v>860</v>
      </c>
      <c r="M97" s="2" t="s">
        <v>11</v>
      </c>
      <c r="R97" s="2" t="s">
        <v>1401</v>
      </c>
    </row>
    <row r="98">
      <c r="B98" s="2" t="s">
        <v>883</v>
      </c>
      <c r="C98" s="248" t="s">
        <v>1466</v>
      </c>
      <c r="F98" s="292">
        <v>2400.0</v>
      </c>
      <c r="L98" s="2" t="s">
        <v>860</v>
      </c>
      <c r="M98" s="2" t="s">
        <v>11</v>
      </c>
    </row>
    <row r="99">
      <c r="C99" s="248" t="s">
        <v>889</v>
      </c>
      <c r="E99" s="248" t="s">
        <v>890</v>
      </c>
      <c r="F99" s="292">
        <v>1140.0</v>
      </c>
      <c r="L99" s="2" t="s">
        <v>860</v>
      </c>
      <c r="M99" s="2" t="s">
        <v>11</v>
      </c>
    </row>
    <row r="100">
      <c r="F100" s="255"/>
    </row>
    <row r="101">
      <c r="A101" s="2" t="s">
        <v>336</v>
      </c>
      <c r="B101" s="2" t="s">
        <v>925</v>
      </c>
      <c r="C101" s="248" t="s">
        <v>926</v>
      </c>
      <c r="E101" s="295" t="s">
        <v>961</v>
      </c>
      <c r="F101" s="292">
        <v>26900.0</v>
      </c>
      <c r="G101" s="292">
        <v>77350.0</v>
      </c>
      <c r="L101" s="2" t="s">
        <v>860</v>
      </c>
      <c r="M101" s="2" t="s">
        <v>11</v>
      </c>
    </row>
    <row r="102">
      <c r="B102" s="2" t="s">
        <v>925</v>
      </c>
      <c r="C102" s="248" t="s">
        <v>1467</v>
      </c>
      <c r="E102" s="248" t="s">
        <v>1468</v>
      </c>
      <c r="F102" s="292">
        <v>32779.0</v>
      </c>
      <c r="G102" s="255"/>
      <c r="L102" s="2" t="s">
        <v>860</v>
      </c>
      <c r="M102" s="2" t="s">
        <v>11</v>
      </c>
    </row>
    <row r="103">
      <c r="B103" s="2" t="s">
        <v>925</v>
      </c>
      <c r="C103" s="248" t="s">
        <v>1469</v>
      </c>
      <c r="E103" s="248" t="s">
        <v>1470</v>
      </c>
      <c r="F103" s="250">
        <v>43102.0</v>
      </c>
      <c r="L103" s="2" t="s">
        <v>860</v>
      </c>
      <c r="M103" s="2" t="s">
        <v>11</v>
      </c>
    </row>
    <row r="104">
      <c r="B104" s="2" t="s">
        <v>925</v>
      </c>
      <c r="C104" s="248" t="s">
        <v>1469</v>
      </c>
      <c r="E104" s="248" t="s">
        <v>1470</v>
      </c>
      <c r="F104" s="250">
        <v>43102.0</v>
      </c>
      <c r="L104" s="2" t="s">
        <v>860</v>
      </c>
      <c r="M104" s="2" t="s">
        <v>11</v>
      </c>
    </row>
    <row r="105">
      <c r="B105" s="2" t="s">
        <v>925</v>
      </c>
      <c r="C105" s="248" t="s">
        <v>1469</v>
      </c>
      <c r="E105" s="248" t="s">
        <v>1470</v>
      </c>
      <c r="F105" s="250">
        <v>43102.0</v>
      </c>
      <c r="L105" s="2" t="s">
        <v>860</v>
      </c>
      <c r="M105" s="2" t="s">
        <v>11</v>
      </c>
    </row>
    <row r="106">
      <c r="B106" s="2" t="s">
        <v>925</v>
      </c>
      <c r="C106" s="248" t="s">
        <v>1469</v>
      </c>
      <c r="E106" s="248" t="s">
        <v>1470</v>
      </c>
      <c r="F106" s="250">
        <v>43102.0</v>
      </c>
      <c r="L106" s="2" t="s">
        <v>860</v>
      </c>
      <c r="M106" s="2" t="s">
        <v>11</v>
      </c>
    </row>
    <row r="107">
      <c r="B107" s="2" t="s">
        <v>925</v>
      </c>
      <c r="C107" s="248" t="s">
        <v>1471</v>
      </c>
      <c r="E107" s="248" t="s">
        <v>1472</v>
      </c>
      <c r="F107" s="292">
        <v>34993.0</v>
      </c>
      <c r="L107" s="2" t="s">
        <v>860</v>
      </c>
      <c r="M107" s="2" t="s">
        <v>11</v>
      </c>
    </row>
    <row r="108">
      <c r="B108" s="2" t="s">
        <v>925</v>
      </c>
      <c r="C108" s="248" t="s">
        <v>1473</v>
      </c>
      <c r="E108" s="248" t="s">
        <v>1474</v>
      </c>
      <c r="F108" s="250">
        <v>57813.0</v>
      </c>
      <c r="L108" s="2" t="s">
        <v>860</v>
      </c>
      <c r="M108" s="2" t="s">
        <v>11</v>
      </c>
    </row>
    <row r="109">
      <c r="B109" s="2" t="s">
        <v>925</v>
      </c>
      <c r="C109" s="248" t="s">
        <v>968</v>
      </c>
      <c r="E109" s="295" t="s">
        <v>969</v>
      </c>
      <c r="F109" s="292">
        <v>14250.0</v>
      </c>
      <c r="L109" s="2" t="s">
        <v>860</v>
      </c>
      <c r="M109" s="2" t="s">
        <v>11</v>
      </c>
    </row>
    <row r="110">
      <c r="B110" s="2" t="s">
        <v>925</v>
      </c>
      <c r="C110" s="248" t="s">
        <v>968</v>
      </c>
      <c r="E110" s="295" t="s">
        <v>969</v>
      </c>
      <c r="F110" s="292">
        <v>14250.0</v>
      </c>
      <c r="L110" s="2" t="s">
        <v>860</v>
      </c>
      <c r="M110" s="2" t="s">
        <v>11</v>
      </c>
    </row>
    <row r="111">
      <c r="B111" s="2" t="s">
        <v>925</v>
      </c>
      <c r="C111" s="248" t="s">
        <v>968</v>
      </c>
      <c r="E111" s="295" t="s">
        <v>969</v>
      </c>
      <c r="F111" s="292">
        <v>14250.0</v>
      </c>
      <c r="L111" s="2" t="s">
        <v>860</v>
      </c>
      <c r="M111" s="2" t="s">
        <v>11</v>
      </c>
    </row>
    <row r="112">
      <c r="B112" s="2" t="s">
        <v>925</v>
      </c>
      <c r="C112" s="248" t="s">
        <v>968</v>
      </c>
      <c r="E112" s="295" t="s">
        <v>969</v>
      </c>
      <c r="F112" s="292">
        <v>14250.0</v>
      </c>
      <c r="L112" s="2" t="s">
        <v>860</v>
      </c>
      <c r="M112" s="2" t="s">
        <v>11</v>
      </c>
    </row>
    <row r="113">
      <c r="B113" s="2" t="s">
        <v>925</v>
      </c>
      <c r="C113" s="248" t="s">
        <v>968</v>
      </c>
      <c r="E113" s="295" t="s">
        <v>969</v>
      </c>
      <c r="F113" s="292">
        <v>14250.0</v>
      </c>
      <c r="L113" s="2" t="s">
        <v>860</v>
      </c>
      <c r="M113" s="2" t="s">
        <v>11</v>
      </c>
    </row>
    <row r="114">
      <c r="B114" s="2" t="s">
        <v>925</v>
      </c>
      <c r="C114" s="248" t="s">
        <v>968</v>
      </c>
      <c r="E114" s="295" t="s">
        <v>969</v>
      </c>
      <c r="F114" s="292">
        <v>14250.0</v>
      </c>
      <c r="L114" s="2" t="s">
        <v>860</v>
      </c>
      <c r="M114" s="2" t="s">
        <v>11</v>
      </c>
    </row>
    <row r="115">
      <c r="B115" s="2" t="s">
        <v>925</v>
      </c>
      <c r="C115" s="248" t="s">
        <v>968</v>
      </c>
      <c r="E115" s="295" t="s">
        <v>969</v>
      </c>
      <c r="F115" s="292">
        <v>14250.0</v>
      </c>
      <c r="L115" s="2" t="s">
        <v>860</v>
      </c>
      <c r="M115" s="2" t="s">
        <v>11</v>
      </c>
    </row>
    <row r="116">
      <c r="B116" s="2" t="s">
        <v>925</v>
      </c>
      <c r="C116" s="248" t="s">
        <v>968</v>
      </c>
      <c r="E116" s="295" t="s">
        <v>969</v>
      </c>
      <c r="F116" s="292">
        <v>14250.0</v>
      </c>
      <c r="L116" s="2" t="s">
        <v>860</v>
      </c>
      <c r="M116" s="2" t="s">
        <v>11</v>
      </c>
    </row>
    <row r="117">
      <c r="B117" s="2" t="s">
        <v>925</v>
      </c>
      <c r="C117" s="248" t="s">
        <v>968</v>
      </c>
      <c r="E117" s="295" t="s">
        <v>969</v>
      </c>
      <c r="F117" s="292">
        <v>14250.0</v>
      </c>
      <c r="L117" s="2" t="s">
        <v>860</v>
      </c>
      <c r="M117" s="2" t="s">
        <v>11</v>
      </c>
    </row>
    <row r="118">
      <c r="B118" s="2" t="s">
        <v>925</v>
      </c>
      <c r="C118" s="248" t="s">
        <v>968</v>
      </c>
      <c r="E118" s="295" t="s">
        <v>969</v>
      </c>
      <c r="F118" s="292">
        <v>14250.0</v>
      </c>
      <c r="L118" s="2" t="s">
        <v>860</v>
      </c>
      <c r="M118" s="2" t="s">
        <v>11</v>
      </c>
    </row>
    <row r="119">
      <c r="B119" s="2" t="s">
        <v>925</v>
      </c>
      <c r="C119" s="248" t="s">
        <v>968</v>
      </c>
      <c r="E119" s="295" t="s">
        <v>969</v>
      </c>
      <c r="F119" s="292">
        <v>14250.0</v>
      </c>
      <c r="L119" s="2" t="s">
        <v>860</v>
      </c>
      <c r="M119" s="2" t="s">
        <v>11</v>
      </c>
    </row>
    <row r="120">
      <c r="B120" s="2" t="s">
        <v>925</v>
      </c>
      <c r="C120" s="248" t="s">
        <v>968</v>
      </c>
      <c r="E120" s="295" t="s">
        <v>969</v>
      </c>
      <c r="F120" s="292">
        <v>14250.0</v>
      </c>
      <c r="L120" s="2" t="s">
        <v>860</v>
      </c>
      <c r="M120" s="2" t="s">
        <v>11</v>
      </c>
    </row>
    <row r="121">
      <c r="B121" s="2" t="s">
        <v>925</v>
      </c>
      <c r="C121" s="248" t="s">
        <v>968</v>
      </c>
      <c r="E121" s="295" t="s">
        <v>969</v>
      </c>
      <c r="F121" s="292">
        <v>14250.0</v>
      </c>
      <c r="L121" s="2" t="s">
        <v>860</v>
      </c>
      <c r="M121" s="2" t="s">
        <v>11</v>
      </c>
    </row>
    <row r="122">
      <c r="B122" s="2" t="s">
        <v>925</v>
      </c>
      <c r="C122" s="248" t="s">
        <v>968</v>
      </c>
      <c r="E122" s="295" t="s">
        <v>969</v>
      </c>
      <c r="F122" s="292">
        <v>14250.0</v>
      </c>
      <c r="L122" s="2" t="s">
        <v>860</v>
      </c>
      <c r="M122" s="2" t="s">
        <v>11</v>
      </c>
    </row>
    <row r="123">
      <c r="B123" s="2" t="s">
        <v>925</v>
      </c>
      <c r="C123" s="248" t="s">
        <v>968</v>
      </c>
      <c r="E123" s="295" t="s">
        <v>969</v>
      </c>
      <c r="F123" s="292">
        <v>14250.0</v>
      </c>
      <c r="L123" s="2" t="s">
        <v>860</v>
      </c>
      <c r="M123" s="2" t="s">
        <v>11</v>
      </c>
    </row>
    <row r="124">
      <c r="B124" s="2" t="s">
        <v>925</v>
      </c>
      <c r="C124" s="248" t="s">
        <v>970</v>
      </c>
      <c r="E124" s="248" t="s">
        <v>971</v>
      </c>
      <c r="F124" s="292">
        <v>30560.0</v>
      </c>
      <c r="L124" s="2" t="s">
        <v>860</v>
      </c>
      <c r="M124" s="2" t="s">
        <v>11</v>
      </c>
    </row>
    <row r="125">
      <c r="B125" s="2" t="s">
        <v>925</v>
      </c>
      <c r="C125" s="248" t="s">
        <v>970</v>
      </c>
      <c r="E125" s="248" t="s">
        <v>971</v>
      </c>
      <c r="F125" s="292">
        <v>30560.0</v>
      </c>
      <c r="L125" s="2" t="s">
        <v>860</v>
      </c>
      <c r="M125" s="2" t="s">
        <v>11</v>
      </c>
    </row>
    <row r="126">
      <c r="B126" s="2" t="s">
        <v>925</v>
      </c>
      <c r="C126" s="248" t="s">
        <v>1475</v>
      </c>
      <c r="E126" s="248" t="s">
        <v>1476</v>
      </c>
      <c r="F126" s="292">
        <v>99200.0</v>
      </c>
      <c r="L126" s="2" t="s">
        <v>860</v>
      </c>
      <c r="M126" s="2" t="s">
        <v>11</v>
      </c>
    </row>
    <row r="127">
      <c r="B127" s="2" t="s">
        <v>972</v>
      </c>
      <c r="C127" s="295" t="s">
        <v>973</v>
      </c>
      <c r="E127" s="248" t="s">
        <v>974</v>
      </c>
      <c r="F127" s="250">
        <v>1978.0</v>
      </c>
      <c r="L127" s="2" t="s">
        <v>860</v>
      </c>
      <c r="M127" s="2" t="s">
        <v>11</v>
      </c>
    </row>
    <row r="128">
      <c r="B128" s="2" t="s">
        <v>972</v>
      </c>
      <c r="C128" s="295" t="s">
        <v>973</v>
      </c>
      <c r="E128" s="248" t="s">
        <v>974</v>
      </c>
      <c r="F128" s="250">
        <v>1978.0</v>
      </c>
      <c r="L128" s="2" t="s">
        <v>860</v>
      </c>
      <c r="M128" s="2" t="s">
        <v>11</v>
      </c>
    </row>
    <row r="129">
      <c r="B129" s="2" t="s">
        <v>972</v>
      </c>
      <c r="C129" s="295" t="s">
        <v>973</v>
      </c>
      <c r="E129" s="248" t="s">
        <v>974</v>
      </c>
      <c r="F129" s="250">
        <v>1978.0</v>
      </c>
      <c r="L129" s="2" t="s">
        <v>860</v>
      </c>
      <c r="M129" s="2" t="s">
        <v>11</v>
      </c>
    </row>
    <row r="130">
      <c r="B130" s="2" t="s">
        <v>972</v>
      </c>
      <c r="C130" s="295" t="s">
        <v>973</v>
      </c>
      <c r="E130" s="248" t="s">
        <v>974</v>
      </c>
      <c r="F130" s="250">
        <v>1978.0</v>
      </c>
      <c r="L130" s="2" t="s">
        <v>860</v>
      </c>
      <c r="M130" s="2" t="s">
        <v>11</v>
      </c>
    </row>
    <row r="131">
      <c r="B131" s="2" t="s">
        <v>972</v>
      </c>
      <c r="C131" s="295" t="s">
        <v>973</v>
      </c>
      <c r="E131" s="248" t="s">
        <v>974</v>
      </c>
      <c r="F131" s="250">
        <v>1978.0</v>
      </c>
      <c r="L131" s="2" t="s">
        <v>860</v>
      </c>
      <c r="M131" s="2" t="s">
        <v>11</v>
      </c>
    </row>
    <row r="132">
      <c r="B132" s="2" t="s">
        <v>972</v>
      </c>
      <c r="C132" s="295" t="s">
        <v>973</v>
      </c>
      <c r="E132" s="248" t="s">
        <v>974</v>
      </c>
      <c r="F132" s="250">
        <v>1978.0</v>
      </c>
      <c r="L132" s="2" t="s">
        <v>860</v>
      </c>
      <c r="M132" s="2" t="s">
        <v>11</v>
      </c>
    </row>
    <row r="133">
      <c r="B133" s="2" t="s">
        <v>972</v>
      </c>
      <c r="C133" s="295" t="s">
        <v>973</v>
      </c>
      <c r="E133" s="248" t="s">
        <v>974</v>
      </c>
      <c r="F133" s="250">
        <v>1978.0</v>
      </c>
      <c r="L133" s="2" t="s">
        <v>860</v>
      </c>
      <c r="M133" s="2" t="s">
        <v>11</v>
      </c>
    </row>
    <row r="134">
      <c r="B134" s="2" t="s">
        <v>972</v>
      </c>
      <c r="C134" s="295" t="s">
        <v>973</v>
      </c>
      <c r="E134" s="248" t="s">
        <v>974</v>
      </c>
      <c r="F134" s="250">
        <v>1978.0</v>
      </c>
      <c r="L134" s="2" t="s">
        <v>860</v>
      </c>
      <c r="M134" s="2" t="s">
        <v>11</v>
      </c>
    </row>
    <row r="135">
      <c r="B135" s="2" t="s">
        <v>972</v>
      </c>
      <c r="C135" s="295" t="s">
        <v>973</v>
      </c>
      <c r="E135" s="248" t="s">
        <v>974</v>
      </c>
      <c r="F135" s="250">
        <v>1978.0</v>
      </c>
      <c r="L135" s="2" t="s">
        <v>860</v>
      </c>
      <c r="M135" s="2" t="s">
        <v>11</v>
      </c>
    </row>
    <row r="136">
      <c r="B136" s="2" t="s">
        <v>972</v>
      </c>
      <c r="C136" s="295" t="s">
        <v>973</v>
      </c>
      <c r="E136" s="248" t="s">
        <v>974</v>
      </c>
      <c r="F136" s="250">
        <v>1978.0</v>
      </c>
      <c r="L136" s="2" t="s">
        <v>860</v>
      </c>
      <c r="M136" s="2" t="s">
        <v>11</v>
      </c>
    </row>
    <row r="137">
      <c r="E137" s="248"/>
    </row>
    <row r="138">
      <c r="A138" s="2" t="s">
        <v>1477</v>
      </c>
      <c r="B138" s="2" t="s">
        <v>1478</v>
      </c>
      <c r="C138" s="248" t="s">
        <v>1479</v>
      </c>
      <c r="E138" s="248" t="s">
        <v>1480</v>
      </c>
      <c r="F138" s="292">
        <v>29500.0</v>
      </c>
      <c r="G138" s="292">
        <v>29450.0</v>
      </c>
      <c r="L138" s="2" t="s">
        <v>860</v>
      </c>
      <c r="M138" s="2" t="s">
        <v>11</v>
      </c>
    </row>
    <row r="139">
      <c r="B139" s="2" t="s">
        <v>1478</v>
      </c>
      <c r="C139" s="248" t="s">
        <v>1479</v>
      </c>
      <c r="E139" s="248" t="s">
        <v>1480</v>
      </c>
      <c r="F139" s="292">
        <v>29500.0</v>
      </c>
      <c r="G139" s="255"/>
      <c r="L139" s="2" t="s">
        <v>860</v>
      </c>
      <c r="M139" s="2" t="s">
        <v>11</v>
      </c>
    </row>
    <row r="140">
      <c r="B140" s="2" t="s">
        <v>1478</v>
      </c>
      <c r="C140" s="248" t="s">
        <v>1479</v>
      </c>
      <c r="E140" s="248" t="s">
        <v>1480</v>
      </c>
      <c r="F140" s="292">
        <v>29500.0</v>
      </c>
      <c r="L140" s="2" t="s">
        <v>860</v>
      </c>
      <c r="M140" s="2" t="s">
        <v>11</v>
      </c>
    </row>
    <row r="141">
      <c r="B141" s="2" t="s">
        <v>1478</v>
      </c>
      <c r="C141" s="248" t="s">
        <v>1479</v>
      </c>
      <c r="E141" s="248" t="s">
        <v>1480</v>
      </c>
      <c r="F141" s="292">
        <v>29500.0</v>
      </c>
      <c r="L141" s="2" t="s">
        <v>860</v>
      </c>
      <c r="M141" s="2" t="s">
        <v>11</v>
      </c>
    </row>
    <row r="142">
      <c r="B142" s="2" t="s">
        <v>1478</v>
      </c>
      <c r="C142" s="248" t="s">
        <v>1479</v>
      </c>
      <c r="E142" s="248" t="s">
        <v>1480</v>
      </c>
      <c r="F142" s="292">
        <v>29500.0</v>
      </c>
      <c r="L142" s="2" t="s">
        <v>860</v>
      </c>
      <c r="M142" s="2" t="s">
        <v>11</v>
      </c>
    </row>
    <row r="143">
      <c r="B143" s="2" t="s">
        <v>1478</v>
      </c>
      <c r="C143" s="248" t="s">
        <v>1479</v>
      </c>
      <c r="E143" s="248" t="s">
        <v>1480</v>
      </c>
      <c r="F143" s="292">
        <v>29500.0</v>
      </c>
      <c r="L143" s="2" t="s">
        <v>860</v>
      </c>
      <c r="M143" s="2" t="s">
        <v>11</v>
      </c>
    </row>
    <row r="144">
      <c r="B144" s="2" t="s">
        <v>1478</v>
      </c>
      <c r="C144" s="248" t="s">
        <v>1479</v>
      </c>
      <c r="E144" s="248" t="s">
        <v>1480</v>
      </c>
      <c r="F144" s="292">
        <v>29500.0</v>
      </c>
      <c r="L144" s="2" t="s">
        <v>860</v>
      </c>
      <c r="M144" s="2" t="s">
        <v>11</v>
      </c>
    </row>
    <row r="145">
      <c r="B145" s="2" t="s">
        <v>1478</v>
      </c>
      <c r="C145" s="248" t="s">
        <v>1479</v>
      </c>
      <c r="E145" s="248" t="s">
        <v>1480</v>
      </c>
      <c r="F145" s="292">
        <v>29500.0</v>
      </c>
      <c r="L145" s="2" t="s">
        <v>860</v>
      </c>
      <c r="M145" s="2" t="s">
        <v>11</v>
      </c>
    </row>
    <row r="146">
      <c r="B146" s="2" t="s">
        <v>1478</v>
      </c>
      <c r="C146" s="248" t="s">
        <v>1479</v>
      </c>
      <c r="E146" s="248" t="s">
        <v>1480</v>
      </c>
      <c r="F146" s="292">
        <v>29500.0</v>
      </c>
      <c r="L146" s="2" t="s">
        <v>860</v>
      </c>
      <c r="M146" s="2" t="s">
        <v>11</v>
      </c>
    </row>
    <row r="147">
      <c r="B147" s="2" t="s">
        <v>1478</v>
      </c>
      <c r="C147" s="248" t="s">
        <v>1479</v>
      </c>
      <c r="E147" s="248" t="s">
        <v>1480</v>
      </c>
      <c r="F147" s="292">
        <v>29500.0</v>
      </c>
      <c r="L147" s="2" t="s">
        <v>860</v>
      </c>
      <c r="M147" s="2" t="s">
        <v>11</v>
      </c>
    </row>
    <row r="149">
      <c r="A149" s="2" t="s">
        <v>336</v>
      </c>
      <c r="C149" s="297" t="s">
        <v>1481</v>
      </c>
      <c r="E149" s="248" t="s">
        <v>1482</v>
      </c>
      <c r="F149" s="250">
        <v>47500.0</v>
      </c>
      <c r="G149" s="292">
        <v>12450.0</v>
      </c>
      <c r="L149" s="2" t="s">
        <v>860</v>
      </c>
      <c r="M149" s="2" t="s">
        <v>11</v>
      </c>
    </row>
    <row r="150">
      <c r="C150" s="321" t="s">
        <v>1483</v>
      </c>
      <c r="G150" s="255"/>
      <c r="L150" s="2" t="s">
        <v>860</v>
      </c>
      <c r="M150" s="2" t="s">
        <v>11</v>
      </c>
    </row>
    <row r="151">
      <c r="C151" s="248" t="s">
        <v>1003</v>
      </c>
      <c r="E151" s="248" t="s">
        <v>1484</v>
      </c>
      <c r="F151" s="250">
        <v>1165.0</v>
      </c>
      <c r="L151" s="2" t="s">
        <v>860</v>
      </c>
      <c r="M151" s="2" t="s">
        <v>11</v>
      </c>
    </row>
    <row r="152">
      <c r="C152" s="248" t="s">
        <v>1003</v>
      </c>
      <c r="E152" s="248" t="s">
        <v>1484</v>
      </c>
      <c r="F152" s="250">
        <v>1165.0</v>
      </c>
      <c r="L152" s="2" t="s">
        <v>860</v>
      </c>
      <c r="M152" s="2" t="s">
        <v>11</v>
      </c>
    </row>
    <row r="153">
      <c r="C153" s="248" t="s">
        <v>1003</v>
      </c>
      <c r="E153" s="248" t="s">
        <v>1484</v>
      </c>
      <c r="F153" s="250">
        <v>1165.0</v>
      </c>
      <c r="L153" s="2" t="s">
        <v>860</v>
      </c>
      <c r="M153" s="2" t="s">
        <v>11</v>
      </c>
    </row>
    <row r="154">
      <c r="C154" s="248" t="s">
        <v>1003</v>
      </c>
      <c r="E154" s="248" t="s">
        <v>1484</v>
      </c>
      <c r="F154" s="250">
        <v>1165.0</v>
      </c>
      <c r="L154" s="2" t="s">
        <v>860</v>
      </c>
      <c r="M154" s="2" t="s">
        <v>11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75"/>
    <col customWidth="1" min="5" max="5" width="16.88"/>
    <col customWidth="1" min="7" max="7" width="14.38"/>
  </cols>
  <sheetData>
    <row r="1">
      <c r="A1" s="214"/>
      <c r="B1" s="215" t="s">
        <v>5</v>
      </c>
      <c r="C1" s="216" t="s">
        <v>1485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169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1296</v>
      </c>
      <c r="S2" s="232" t="s">
        <v>1297</v>
      </c>
      <c r="U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1486</v>
      </c>
      <c r="E5" s="2">
        <v>9.944399264E9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35"/>
      <c r="U15" s="235"/>
      <c r="V15" s="235"/>
      <c r="W15" s="235"/>
      <c r="X15" s="235"/>
      <c r="Y15" s="235"/>
      <c r="Z15" s="23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1047</v>
      </c>
      <c r="C17" s="248" t="s">
        <v>1048</v>
      </c>
      <c r="E17" s="248" t="s">
        <v>1049</v>
      </c>
      <c r="F17" s="322">
        <v>4750.0</v>
      </c>
      <c r="G17" s="250">
        <v>12450.0</v>
      </c>
      <c r="J17" s="2" t="s">
        <v>812</v>
      </c>
      <c r="K17" s="2" t="s">
        <v>1297</v>
      </c>
      <c r="L17" s="2" t="s">
        <v>860</v>
      </c>
      <c r="M17" s="2" t="s">
        <v>11</v>
      </c>
      <c r="R17" s="2">
        <v>1552.0</v>
      </c>
    </row>
    <row r="18">
      <c r="B18" s="2" t="s">
        <v>1047</v>
      </c>
      <c r="C18" s="248" t="s">
        <v>1048</v>
      </c>
      <c r="E18" s="248" t="s">
        <v>1049</v>
      </c>
      <c r="F18" s="322">
        <v>4750.0</v>
      </c>
      <c r="G18" s="323"/>
      <c r="J18" s="2" t="s">
        <v>812</v>
      </c>
      <c r="K18" s="2" t="s">
        <v>1297</v>
      </c>
      <c r="L18" s="2" t="s">
        <v>860</v>
      </c>
      <c r="M18" s="2" t="s">
        <v>11</v>
      </c>
      <c r="R18" s="2">
        <v>1552.0</v>
      </c>
    </row>
    <row r="19">
      <c r="B19" s="2" t="s">
        <v>1047</v>
      </c>
      <c r="C19" s="248" t="s">
        <v>1048</v>
      </c>
      <c r="E19" s="248" t="s">
        <v>1049</v>
      </c>
      <c r="F19" s="322">
        <v>4750.0</v>
      </c>
      <c r="G19" s="323"/>
      <c r="J19" s="2" t="s">
        <v>812</v>
      </c>
      <c r="K19" s="2" t="s">
        <v>1297</v>
      </c>
      <c r="L19" s="2" t="s">
        <v>860</v>
      </c>
      <c r="M19" s="2" t="s">
        <v>11</v>
      </c>
      <c r="R19" s="2">
        <v>1552.0</v>
      </c>
    </row>
    <row r="20">
      <c r="B20" s="2" t="s">
        <v>1047</v>
      </c>
      <c r="C20" s="248" t="s">
        <v>1048</v>
      </c>
      <c r="E20" s="248" t="s">
        <v>1049</v>
      </c>
      <c r="F20" s="322">
        <v>4750.0</v>
      </c>
      <c r="G20" s="323"/>
      <c r="J20" s="2" t="s">
        <v>812</v>
      </c>
      <c r="K20" s="2" t="s">
        <v>1297</v>
      </c>
      <c r="L20" s="2" t="s">
        <v>860</v>
      </c>
      <c r="M20" s="2" t="s">
        <v>11</v>
      </c>
      <c r="R20" s="2">
        <v>1552.0</v>
      </c>
    </row>
    <row r="21">
      <c r="B21" s="2" t="s">
        <v>1047</v>
      </c>
      <c r="C21" s="248" t="s">
        <v>1048</v>
      </c>
      <c r="E21" s="248" t="s">
        <v>1049</v>
      </c>
      <c r="F21" s="322">
        <v>4750.0</v>
      </c>
      <c r="G21" s="323"/>
      <c r="J21" s="2" t="s">
        <v>812</v>
      </c>
      <c r="K21" s="2" t="s">
        <v>1297</v>
      </c>
      <c r="L21" s="2" t="s">
        <v>860</v>
      </c>
      <c r="M21" s="2" t="s">
        <v>11</v>
      </c>
      <c r="R21" s="2">
        <v>1552.0</v>
      </c>
    </row>
    <row r="22">
      <c r="B22" s="2" t="s">
        <v>1047</v>
      </c>
      <c r="C22" s="248" t="s">
        <v>1048</v>
      </c>
      <c r="E22" s="248" t="s">
        <v>1049</v>
      </c>
      <c r="F22" s="322">
        <v>4750.0</v>
      </c>
      <c r="G22" s="323"/>
      <c r="J22" s="2" t="s">
        <v>812</v>
      </c>
      <c r="K22" s="2" t="s">
        <v>1297</v>
      </c>
      <c r="L22" s="2" t="s">
        <v>860</v>
      </c>
      <c r="M22" s="2" t="s">
        <v>11</v>
      </c>
      <c r="R22" s="2">
        <v>1552.0</v>
      </c>
    </row>
    <row r="23">
      <c r="B23" s="2" t="s">
        <v>1047</v>
      </c>
      <c r="C23" s="248" t="s">
        <v>1048</v>
      </c>
      <c r="E23" s="248" t="s">
        <v>1049</v>
      </c>
      <c r="F23" s="322">
        <v>4750.0</v>
      </c>
      <c r="G23" s="323"/>
      <c r="J23" s="2" t="s">
        <v>812</v>
      </c>
      <c r="K23" s="2" t="s">
        <v>1297</v>
      </c>
      <c r="L23" s="2" t="s">
        <v>860</v>
      </c>
      <c r="M23" s="2" t="s">
        <v>11</v>
      </c>
      <c r="R23" s="2">
        <v>1552.0</v>
      </c>
    </row>
    <row r="24">
      <c r="B24" s="2" t="s">
        <v>1047</v>
      </c>
      <c r="C24" s="248" t="s">
        <v>1048</v>
      </c>
      <c r="E24" s="248" t="s">
        <v>1049</v>
      </c>
      <c r="F24" s="322">
        <v>4750.0</v>
      </c>
      <c r="G24" s="323"/>
      <c r="J24" s="2" t="s">
        <v>812</v>
      </c>
      <c r="K24" s="2" t="s">
        <v>1297</v>
      </c>
      <c r="L24" s="2" t="s">
        <v>860</v>
      </c>
      <c r="M24" s="2" t="s">
        <v>11</v>
      </c>
      <c r="R24" s="2">
        <v>1552.0</v>
      </c>
    </row>
    <row r="25">
      <c r="B25" s="2" t="s">
        <v>1047</v>
      </c>
      <c r="C25" s="248" t="s">
        <v>1048</v>
      </c>
      <c r="E25" s="248" t="s">
        <v>1049</v>
      </c>
      <c r="F25" s="322">
        <v>4750.0</v>
      </c>
      <c r="G25" s="323"/>
      <c r="J25" s="2" t="s">
        <v>812</v>
      </c>
      <c r="K25" s="2" t="s">
        <v>1297</v>
      </c>
      <c r="L25" s="2" t="s">
        <v>860</v>
      </c>
      <c r="M25" s="2" t="s">
        <v>11</v>
      </c>
      <c r="R25" s="2">
        <v>1552.0</v>
      </c>
    </row>
    <row r="26">
      <c r="B26" s="2" t="s">
        <v>862</v>
      </c>
      <c r="C26" s="324" t="s">
        <v>1251</v>
      </c>
      <c r="D26" s="325"/>
      <c r="E26" s="324" t="s">
        <v>1252</v>
      </c>
      <c r="F26" s="322">
        <v>15600.0</v>
      </c>
      <c r="G26" s="323"/>
      <c r="J26" s="2" t="s">
        <v>812</v>
      </c>
      <c r="K26" s="2" t="s">
        <v>1297</v>
      </c>
      <c r="L26" s="2" t="s">
        <v>860</v>
      </c>
      <c r="M26" s="2" t="s">
        <v>11</v>
      </c>
      <c r="R26" s="2">
        <v>1552.0</v>
      </c>
    </row>
    <row r="27">
      <c r="B27" s="2" t="s">
        <v>868</v>
      </c>
      <c r="C27" s="248" t="s">
        <v>1487</v>
      </c>
      <c r="E27" s="324" t="s">
        <v>1488</v>
      </c>
      <c r="F27" s="322">
        <v>16750.0</v>
      </c>
      <c r="G27" s="323"/>
      <c r="J27" s="2" t="s">
        <v>812</v>
      </c>
      <c r="K27" s="2" t="s">
        <v>1297</v>
      </c>
      <c r="L27" s="2" t="s">
        <v>860</v>
      </c>
      <c r="M27" s="2" t="s">
        <v>11</v>
      </c>
      <c r="R27" s="2">
        <v>1552.0</v>
      </c>
    </row>
    <row r="28">
      <c r="B28" s="2" t="s">
        <v>865</v>
      </c>
      <c r="C28" s="248" t="s">
        <v>866</v>
      </c>
      <c r="E28" s="248" t="s">
        <v>867</v>
      </c>
      <c r="F28" s="322">
        <v>8160.0</v>
      </c>
      <c r="G28" s="323"/>
      <c r="J28" s="2" t="s">
        <v>812</v>
      </c>
      <c r="K28" s="2" t="s">
        <v>1297</v>
      </c>
      <c r="L28" s="2" t="s">
        <v>860</v>
      </c>
      <c r="M28" s="2" t="s">
        <v>11</v>
      </c>
      <c r="R28" s="2">
        <v>1552.0</v>
      </c>
    </row>
    <row r="29">
      <c r="C29" s="248" t="s">
        <v>871</v>
      </c>
      <c r="F29" s="250">
        <v>1700.0</v>
      </c>
      <c r="J29" s="2" t="s">
        <v>812</v>
      </c>
      <c r="K29" s="2" t="s">
        <v>1297</v>
      </c>
      <c r="L29" s="2" t="s">
        <v>860</v>
      </c>
      <c r="M29" s="2" t="s">
        <v>11</v>
      </c>
      <c r="R29" s="2">
        <v>1552.0</v>
      </c>
    </row>
    <row r="30">
      <c r="J30" s="2"/>
    </row>
    <row r="31">
      <c r="A31" s="298" t="s">
        <v>1489</v>
      </c>
      <c r="B31" s="2" t="s">
        <v>883</v>
      </c>
      <c r="C31" s="248" t="s">
        <v>1425</v>
      </c>
      <c r="E31" s="295" t="s">
        <v>1426</v>
      </c>
      <c r="F31" s="292">
        <v>33782.0</v>
      </c>
      <c r="G31" s="250">
        <v>31000.0</v>
      </c>
      <c r="J31" s="2" t="s">
        <v>812</v>
      </c>
      <c r="K31" s="2" t="s">
        <v>1297</v>
      </c>
      <c r="L31" s="2" t="s">
        <v>860</v>
      </c>
      <c r="M31" s="2" t="s">
        <v>11</v>
      </c>
      <c r="R31" s="2">
        <v>1552.0</v>
      </c>
    </row>
    <row r="32">
      <c r="B32" s="2" t="s">
        <v>883</v>
      </c>
      <c r="C32" s="248" t="s">
        <v>942</v>
      </c>
      <c r="E32" s="295" t="s">
        <v>943</v>
      </c>
      <c r="F32" s="292">
        <v>6300.0</v>
      </c>
      <c r="G32" s="294"/>
      <c r="J32" s="2" t="s">
        <v>812</v>
      </c>
      <c r="K32" s="2" t="s">
        <v>1297</v>
      </c>
      <c r="L32" s="2" t="s">
        <v>860</v>
      </c>
      <c r="M32" s="2" t="s">
        <v>11</v>
      </c>
      <c r="R32" s="2">
        <v>1552.0</v>
      </c>
    </row>
    <row r="33">
      <c r="B33" s="2" t="s">
        <v>883</v>
      </c>
      <c r="C33" s="248" t="s">
        <v>952</v>
      </c>
      <c r="E33" s="248" t="s">
        <v>953</v>
      </c>
      <c r="F33" s="292">
        <v>9780.0</v>
      </c>
      <c r="G33" s="294"/>
      <c r="J33" s="2" t="s">
        <v>812</v>
      </c>
      <c r="K33" s="2" t="s">
        <v>1297</v>
      </c>
      <c r="L33" s="2" t="s">
        <v>860</v>
      </c>
      <c r="M33" s="2" t="s">
        <v>11</v>
      </c>
      <c r="R33" s="2">
        <v>1552.0</v>
      </c>
    </row>
    <row r="34">
      <c r="B34" s="2" t="s">
        <v>883</v>
      </c>
      <c r="C34" s="248" t="s">
        <v>1490</v>
      </c>
      <c r="E34" s="248" t="s">
        <v>1491</v>
      </c>
      <c r="F34" s="292">
        <v>4653.0</v>
      </c>
      <c r="G34" s="294"/>
      <c r="J34" s="2" t="s">
        <v>812</v>
      </c>
      <c r="K34" s="2" t="s">
        <v>1297</v>
      </c>
      <c r="L34" s="2" t="s">
        <v>860</v>
      </c>
      <c r="M34" s="2" t="s">
        <v>11</v>
      </c>
      <c r="R34" s="2">
        <v>1552.0</v>
      </c>
    </row>
    <row r="35">
      <c r="B35" s="2" t="s">
        <v>883</v>
      </c>
      <c r="C35" s="248" t="s">
        <v>1490</v>
      </c>
      <c r="E35" s="248" t="s">
        <v>1491</v>
      </c>
      <c r="F35" s="292">
        <v>4653.0</v>
      </c>
      <c r="G35" s="294"/>
      <c r="J35" s="2" t="s">
        <v>812</v>
      </c>
      <c r="K35" s="2" t="s">
        <v>1297</v>
      </c>
      <c r="L35" s="2" t="s">
        <v>860</v>
      </c>
      <c r="M35" s="2" t="s">
        <v>11</v>
      </c>
      <c r="R35" s="2">
        <v>1552.0</v>
      </c>
    </row>
    <row r="36">
      <c r="B36" s="2" t="s">
        <v>1492</v>
      </c>
      <c r="C36" s="248" t="s">
        <v>946</v>
      </c>
      <c r="E36" s="295" t="s">
        <v>947</v>
      </c>
      <c r="F36" s="320">
        <v>450.0</v>
      </c>
      <c r="G36" s="294"/>
      <c r="J36" s="2" t="s">
        <v>812</v>
      </c>
      <c r="K36" s="2" t="s">
        <v>1297</v>
      </c>
      <c r="L36" s="2" t="s">
        <v>860</v>
      </c>
      <c r="M36" s="2" t="s">
        <v>11</v>
      </c>
      <c r="Q36" s="6" t="s">
        <v>1493</v>
      </c>
      <c r="R36" s="2">
        <v>1552.0</v>
      </c>
    </row>
    <row r="37">
      <c r="B37" s="2" t="s">
        <v>1492</v>
      </c>
      <c r="C37" s="248" t="s">
        <v>946</v>
      </c>
      <c r="E37" s="295" t="s">
        <v>947</v>
      </c>
      <c r="F37" s="320">
        <v>450.0</v>
      </c>
      <c r="J37" s="2" t="s">
        <v>812</v>
      </c>
      <c r="K37" s="2" t="s">
        <v>1297</v>
      </c>
      <c r="L37" s="2" t="s">
        <v>860</v>
      </c>
      <c r="M37" s="2" t="s">
        <v>11</v>
      </c>
      <c r="R37" s="2">
        <v>1552.0</v>
      </c>
    </row>
    <row r="38">
      <c r="B38" s="2" t="s">
        <v>1492</v>
      </c>
      <c r="C38" s="248" t="s">
        <v>946</v>
      </c>
      <c r="E38" s="295" t="s">
        <v>947</v>
      </c>
      <c r="F38" s="320">
        <v>450.0</v>
      </c>
      <c r="J38" s="2" t="s">
        <v>812</v>
      </c>
      <c r="K38" s="2" t="s">
        <v>1297</v>
      </c>
      <c r="L38" s="2" t="s">
        <v>860</v>
      </c>
      <c r="M38" s="2" t="s">
        <v>11</v>
      </c>
      <c r="R38" s="2">
        <v>1552.0</v>
      </c>
    </row>
    <row r="39">
      <c r="B39" s="2" t="s">
        <v>1492</v>
      </c>
      <c r="C39" s="248" t="s">
        <v>946</v>
      </c>
      <c r="E39" s="295" t="s">
        <v>947</v>
      </c>
      <c r="F39" s="320">
        <v>450.0</v>
      </c>
      <c r="J39" s="2" t="s">
        <v>812</v>
      </c>
      <c r="K39" s="2" t="s">
        <v>1297</v>
      </c>
      <c r="L39" s="2" t="s">
        <v>860</v>
      </c>
      <c r="M39" s="2" t="s">
        <v>11</v>
      </c>
      <c r="R39" s="2">
        <v>1552.0</v>
      </c>
    </row>
    <row r="40">
      <c r="B40" s="2" t="s">
        <v>1492</v>
      </c>
      <c r="C40" s="248" t="s">
        <v>946</v>
      </c>
      <c r="E40" s="295" t="s">
        <v>947</v>
      </c>
      <c r="F40" s="320">
        <v>450.0</v>
      </c>
      <c r="J40" s="2" t="s">
        <v>812</v>
      </c>
      <c r="K40" s="2" t="s">
        <v>1297</v>
      </c>
      <c r="L40" s="2" t="s">
        <v>860</v>
      </c>
      <c r="M40" s="2" t="s">
        <v>11</v>
      </c>
      <c r="R40" s="2">
        <v>1552.0</v>
      </c>
    </row>
    <row r="41">
      <c r="B41" s="2" t="s">
        <v>1492</v>
      </c>
      <c r="C41" s="248" t="s">
        <v>946</v>
      </c>
      <c r="E41" s="295" t="s">
        <v>947</v>
      </c>
      <c r="F41" s="320">
        <v>450.0</v>
      </c>
      <c r="J41" s="2" t="s">
        <v>812</v>
      </c>
      <c r="K41" s="2" t="s">
        <v>1297</v>
      </c>
      <c r="L41" s="2" t="s">
        <v>860</v>
      </c>
      <c r="M41" s="2" t="s">
        <v>11</v>
      </c>
      <c r="R41" s="2">
        <v>1552.0</v>
      </c>
    </row>
    <row r="42">
      <c r="B42" s="2" t="s">
        <v>883</v>
      </c>
      <c r="C42" s="248" t="s">
        <v>884</v>
      </c>
      <c r="E42" s="248" t="s">
        <v>885</v>
      </c>
      <c r="F42" s="250">
        <v>3267.0</v>
      </c>
      <c r="J42" s="2" t="s">
        <v>812</v>
      </c>
      <c r="K42" s="2" t="s">
        <v>1297</v>
      </c>
      <c r="L42" s="2" t="s">
        <v>860</v>
      </c>
      <c r="M42" s="2" t="s">
        <v>11</v>
      </c>
      <c r="R42" s="2">
        <v>1552.0</v>
      </c>
    </row>
    <row r="43">
      <c r="B43" s="2" t="s">
        <v>883</v>
      </c>
      <c r="C43" s="248" t="s">
        <v>884</v>
      </c>
      <c r="E43" s="248" t="s">
        <v>885</v>
      </c>
      <c r="F43" s="250">
        <v>3267.0</v>
      </c>
      <c r="J43" s="2" t="s">
        <v>812</v>
      </c>
      <c r="K43" s="2" t="s">
        <v>1297</v>
      </c>
      <c r="L43" s="2" t="s">
        <v>860</v>
      </c>
      <c r="M43" s="2" t="s">
        <v>11</v>
      </c>
      <c r="R43" s="2">
        <v>1552.0</v>
      </c>
    </row>
    <row r="44">
      <c r="B44" s="2" t="s">
        <v>883</v>
      </c>
      <c r="C44" s="248" t="s">
        <v>884</v>
      </c>
      <c r="E44" s="248" t="s">
        <v>885</v>
      </c>
      <c r="F44" s="250">
        <v>3267.0</v>
      </c>
      <c r="J44" s="2" t="s">
        <v>812</v>
      </c>
      <c r="K44" s="2" t="s">
        <v>1297</v>
      </c>
      <c r="L44" s="2" t="s">
        <v>860</v>
      </c>
      <c r="M44" s="2" t="s">
        <v>11</v>
      </c>
      <c r="R44" s="2">
        <v>1552.0</v>
      </c>
    </row>
    <row r="45">
      <c r="B45" s="2" t="s">
        <v>883</v>
      </c>
      <c r="C45" s="248" t="s">
        <v>884</v>
      </c>
      <c r="E45" s="248" t="s">
        <v>885</v>
      </c>
      <c r="F45" s="250">
        <v>3267.0</v>
      </c>
      <c r="J45" s="2" t="s">
        <v>812</v>
      </c>
      <c r="K45" s="2" t="s">
        <v>1297</v>
      </c>
      <c r="L45" s="2" t="s">
        <v>860</v>
      </c>
      <c r="M45" s="2" t="s">
        <v>11</v>
      </c>
      <c r="R45" s="2">
        <v>1552.0</v>
      </c>
    </row>
    <row r="46">
      <c r="B46" s="2" t="s">
        <v>883</v>
      </c>
      <c r="C46" s="248" t="s">
        <v>884</v>
      </c>
      <c r="E46" s="248" t="s">
        <v>885</v>
      </c>
      <c r="F46" s="250">
        <v>3267.0</v>
      </c>
      <c r="J46" s="2" t="s">
        <v>812</v>
      </c>
      <c r="K46" s="2" t="s">
        <v>1297</v>
      </c>
      <c r="L46" s="2" t="s">
        <v>860</v>
      </c>
      <c r="M46" s="2" t="s">
        <v>11</v>
      </c>
      <c r="R46" s="2">
        <v>1552.0</v>
      </c>
    </row>
    <row r="47">
      <c r="B47" s="2" t="s">
        <v>883</v>
      </c>
      <c r="C47" s="248" t="s">
        <v>884</v>
      </c>
      <c r="E47" s="248" t="s">
        <v>885</v>
      </c>
      <c r="F47" s="250">
        <v>3267.0</v>
      </c>
      <c r="J47" s="2" t="s">
        <v>812</v>
      </c>
      <c r="K47" s="2" t="s">
        <v>1297</v>
      </c>
      <c r="L47" s="2" t="s">
        <v>860</v>
      </c>
      <c r="M47" s="2" t="s">
        <v>11</v>
      </c>
      <c r="R47" s="2">
        <v>1552.0</v>
      </c>
    </row>
    <row r="48">
      <c r="B48" s="2" t="s">
        <v>883</v>
      </c>
      <c r="C48" s="248" t="s">
        <v>884</v>
      </c>
      <c r="E48" s="248" t="s">
        <v>885</v>
      </c>
      <c r="F48" s="250">
        <v>3267.0</v>
      </c>
      <c r="J48" s="2" t="s">
        <v>812</v>
      </c>
      <c r="K48" s="2" t="s">
        <v>1297</v>
      </c>
      <c r="L48" s="2" t="s">
        <v>860</v>
      </c>
      <c r="M48" s="2" t="s">
        <v>11</v>
      </c>
      <c r="R48" s="2">
        <v>1552.0</v>
      </c>
    </row>
    <row r="49">
      <c r="B49" s="2" t="s">
        <v>883</v>
      </c>
      <c r="C49" s="248" t="s">
        <v>884</v>
      </c>
      <c r="E49" s="248" t="s">
        <v>885</v>
      </c>
      <c r="F49" s="250">
        <v>3267.0</v>
      </c>
      <c r="J49" s="2" t="s">
        <v>812</v>
      </c>
      <c r="K49" s="2" t="s">
        <v>1297</v>
      </c>
      <c r="L49" s="2" t="s">
        <v>860</v>
      </c>
      <c r="M49" s="2" t="s">
        <v>11</v>
      </c>
      <c r="R49" s="2">
        <v>1552.0</v>
      </c>
    </row>
    <row r="50">
      <c r="B50" s="2" t="s">
        <v>883</v>
      </c>
      <c r="C50" s="248" t="s">
        <v>884</v>
      </c>
      <c r="E50" s="248" t="s">
        <v>885</v>
      </c>
      <c r="F50" s="250">
        <v>3267.0</v>
      </c>
      <c r="J50" s="2" t="s">
        <v>812</v>
      </c>
      <c r="K50" s="2" t="s">
        <v>1297</v>
      </c>
      <c r="L50" s="2" t="s">
        <v>860</v>
      </c>
      <c r="M50" s="2" t="s">
        <v>11</v>
      </c>
      <c r="R50" s="2">
        <v>1552.0</v>
      </c>
    </row>
    <row r="51">
      <c r="B51" s="2" t="s">
        <v>883</v>
      </c>
      <c r="C51" s="248" t="s">
        <v>884</v>
      </c>
      <c r="E51" s="248" t="s">
        <v>885</v>
      </c>
      <c r="F51" s="250">
        <v>3267.0</v>
      </c>
      <c r="J51" s="2" t="s">
        <v>812</v>
      </c>
      <c r="K51" s="2" t="s">
        <v>1297</v>
      </c>
      <c r="L51" s="2" t="s">
        <v>860</v>
      </c>
      <c r="M51" s="2" t="s">
        <v>11</v>
      </c>
      <c r="R51" s="2">
        <v>1552.0</v>
      </c>
    </row>
    <row r="52">
      <c r="B52" s="2" t="s">
        <v>883</v>
      </c>
      <c r="C52" s="248" t="s">
        <v>884</v>
      </c>
      <c r="E52" s="248" t="s">
        <v>885</v>
      </c>
      <c r="F52" s="250">
        <v>3267.0</v>
      </c>
      <c r="J52" s="2" t="s">
        <v>812</v>
      </c>
      <c r="K52" s="2" t="s">
        <v>1297</v>
      </c>
      <c r="L52" s="2" t="s">
        <v>860</v>
      </c>
      <c r="M52" s="2" t="s">
        <v>11</v>
      </c>
      <c r="R52" s="2">
        <v>1552.0</v>
      </c>
    </row>
    <row r="53">
      <c r="B53" s="2" t="s">
        <v>883</v>
      </c>
      <c r="C53" s="248" t="s">
        <v>884</v>
      </c>
      <c r="E53" s="248" t="s">
        <v>885</v>
      </c>
      <c r="F53" s="250">
        <v>3267.0</v>
      </c>
      <c r="J53" s="2" t="s">
        <v>812</v>
      </c>
      <c r="K53" s="2" t="s">
        <v>1297</v>
      </c>
      <c r="L53" s="2" t="s">
        <v>860</v>
      </c>
      <c r="M53" s="2" t="s">
        <v>11</v>
      </c>
      <c r="R53" s="2">
        <v>1552.0</v>
      </c>
    </row>
    <row r="54">
      <c r="B54" s="2" t="s">
        <v>883</v>
      </c>
      <c r="C54" s="248" t="s">
        <v>884</v>
      </c>
      <c r="E54" s="248" t="s">
        <v>885</v>
      </c>
      <c r="F54" s="250">
        <v>3267.0</v>
      </c>
      <c r="J54" s="2" t="s">
        <v>812</v>
      </c>
      <c r="K54" s="2" t="s">
        <v>1297</v>
      </c>
      <c r="L54" s="2" t="s">
        <v>860</v>
      </c>
      <c r="M54" s="2" t="s">
        <v>11</v>
      </c>
      <c r="R54" s="2">
        <v>1552.0</v>
      </c>
    </row>
    <row r="55">
      <c r="B55" s="2" t="s">
        <v>883</v>
      </c>
      <c r="C55" s="248" t="s">
        <v>884</v>
      </c>
      <c r="E55" s="248" t="s">
        <v>885</v>
      </c>
      <c r="F55" s="250">
        <v>3267.0</v>
      </c>
      <c r="J55" s="2" t="s">
        <v>812</v>
      </c>
      <c r="K55" s="2" t="s">
        <v>1297</v>
      </c>
      <c r="L55" s="2" t="s">
        <v>860</v>
      </c>
      <c r="M55" s="2" t="s">
        <v>11</v>
      </c>
      <c r="R55" s="2">
        <v>1552.0</v>
      </c>
    </row>
    <row r="56">
      <c r="B56" s="2" t="s">
        <v>883</v>
      </c>
      <c r="C56" s="248" t="s">
        <v>884</v>
      </c>
      <c r="E56" s="248" t="s">
        <v>885</v>
      </c>
      <c r="F56" s="250">
        <v>3267.0</v>
      </c>
      <c r="J56" s="2" t="s">
        <v>812</v>
      </c>
      <c r="K56" s="2" t="s">
        <v>1297</v>
      </c>
      <c r="L56" s="2" t="s">
        <v>860</v>
      </c>
      <c r="M56" s="2" t="s">
        <v>11</v>
      </c>
      <c r="R56" s="2">
        <v>1552.0</v>
      </c>
    </row>
    <row r="57">
      <c r="B57" s="2" t="s">
        <v>883</v>
      </c>
      <c r="C57" s="248" t="s">
        <v>884</v>
      </c>
      <c r="E57" s="248" t="s">
        <v>885</v>
      </c>
      <c r="F57" s="250">
        <v>3267.0</v>
      </c>
      <c r="J57" s="2" t="s">
        <v>812</v>
      </c>
      <c r="K57" s="2" t="s">
        <v>1297</v>
      </c>
      <c r="L57" s="2" t="s">
        <v>860</v>
      </c>
      <c r="M57" s="2" t="s">
        <v>11</v>
      </c>
      <c r="R57" s="2">
        <v>1552.0</v>
      </c>
    </row>
    <row r="58">
      <c r="B58" s="2" t="s">
        <v>883</v>
      </c>
      <c r="C58" s="248" t="s">
        <v>884</v>
      </c>
      <c r="E58" s="248" t="s">
        <v>885</v>
      </c>
      <c r="F58" s="250">
        <v>3267.0</v>
      </c>
      <c r="J58" s="2" t="s">
        <v>812</v>
      </c>
      <c r="K58" s="2" t="s">
        <v>1297</v>
      </c>
      <c r="L58" s="2" t="s">
        <v>860</v>
      </c>
      <c r="M58" s="2" t="s">
        <v>11</v>
      </c>
      <c r="R58" s="2">
        <v>1552.0</v>
      </c>
    </row>
    <row r="59">
      <c r="B59" s="2" t="s">
        <v>883</v>
      </c>
      <c r="C59" s="248" t="s">
        <v>884</v>
      </c>
      <c r="E59" s="248" t="s">
        <v>885</v>
      </c>
      <c r="F59" s="250">
        <v>3267.0</v>
      </c>
      <c r="J59" s="2" t="s">
        <v>812</v>
      </c>
      <c r="K59" s="2" t="s">
        <v>1297</v>
      </c>
      <c r="L59" s="2" t="s">
        <v>860</v>
      </c>
      <c r="M59" s="2" t="s">
        <v>11</v>
      </c>
      <c r="R59" s="2">
        <v>1552.0</v>
      </c>
    </row>
    <row r="60">
      <c r="B60" s="2" t="s">
        <v>883</v>
      </c>
      <c r="C60" s="248" t="s">
        <v>884</v>
      </c>
      <c r="E60" s="248" t="s">
        <v>885</v>
      </c>
      <c r="F60" s="250">
        <v>3267.0</v>
      </c>
      <c r="J60" s="2" t="s">
        <v>812</v>
      </c>
      <c r="K60" s="2" t="s">
        <v>1297</v>
      </c>
      <c r="L60" s="2" t="s">
        <v>860</v>
      </c>
      <c r="M60" s="2" t="s">
        <v>11</v>
      </c>
      <c r="R60" s="2">
        <v>1552.0</v>
      </c>
    </row>
    <row r="61">
      <c r="B61" s="2" t="s">
        <v>883</v>
      </c>
      <c r="C61" s="248" t="s">
        <v>884</v>
      </c>
      <c r="E61" s="248" t="s">
        <v>885</v>
      </c>
      <c r="F61" s="250">
        <v>3267.0</v>
      </c>
      <c r="J61" s="2" t="s">
        <v>812</v>
      </c>
      <c r="K61" s="2" t="s">
        <v>1297</v>
      </c>
      <c r="L61" s="2" t="s">
        <v>860</v>
      </c>
      <c r="M61" s="2" t="s">
        <v>11</v>
      </c>
      <c r="R61" s="2">
        <v>1552.0</v>
      </c>
    </row>
    <row r="62">
      <c r="B62" s="2" t="s">
        <v>883</v>
      </c>
      <c r="C62" s="248" t="s">
        <v>884</v>
      </c>
      <c r="E62" s="248" t="s">
        <v>885</v>
      </c>
      <c r="F62" s="250">
        <v>3267.0</v>
      </c>
      <c r="J62" s="2" t="s">
        <v>812</v>
      </c>
      <c r="K62" s="2" t="s">
        <v>1297</v>
      </c>
      <c r="L62" s="2" t="s">
        <v>860</v>
      </c>
      <c r="M62" s="2" t="s">
        <v>11</v>
      </c>
      <c r="R62" s="2">
        <v>1552.0</v>
      </c>
    </row>
    <row r="63">
      <c r="B63" s="2" t="s">
        <v>883</v>
      </c>
      <c r="C63" s="248" t="s">
        <v>884</v>
      </c>
      <c r="E63" s="248" t="s">
        <v>885</v>
      </c>
      <c r="F63" s="250">
        <v>3267.0</v>
      </c>
      <c r="J63" s="2" t="s">
        <v>812</v>
      </c>
      <c r="K63" s="2" t="s">
        <v>1297</v>
      </c>
      <c r="L63" s="2" t="s">
        <v>860</v>
      </c>
      <c r="M63" s="2" t="s">
        <v>11</v>
      </c>
      <c r="R63" s="2">
        <v>1552.0</v>
      </c>
    </row>
    <row r="64">
      <c r="B64" s="2" t="s">
        <v>883</v>
      </c>
      <c r="C64" s="248" t="s">
        <v>884</v>
      </c>
      <c r="E64" s="248" t="s">
        <v>885</v>
      </c>
      <c r="F64" s="250">
        <v>3267.0</v>
      </c>
      <c r="J64" s="2" t="s">
        <v>812</v>
      </c>
      <c r="K64" s="2" t="s">
        <v>1297</v>
      </c>
      <c r="L64" s="2" t="s">
        <v>860</v>
      </c>
      <c r="M64" s="2" t="s">
        <v>11</v>
      </c>
      <c r="R64" s="2">
        <v>1552.0</v>
      </c>
    </row>
    <row r="65">
      <c r="B65" s="2" t="s">
        <v>883</v>
      </c>
      <c r="C65" s="248" t="s">
        <v>884</v>
      </c>
      <c r="E65" s="248" t="s">
        <v>885</v>
      </c>
      <c r="F65" s="250">
        <v>3267.0</v>
      </c>
      <c r="J65" s="2" t="s">
        <v>812</v>
      </c>
      <c r="K65" s="2" t="s">
        <v>1297</v>
      </c>
      <c r="L65" s="2" t="s">
        <v>860</v>
      </c>
      <c r="M65" s="2" t="s">
        <v>11</v>
      </c>
      <c r="R65" s="2">
        <v>1552.0</v>
      </c>
    </row>
    <row r="66">
      <c r="B66" s="2" t="s">
        <v>883</v>
      </c>
      <c r="C66" s="248" t="s">
        <v>884</v>
      </c>
      <c r="E66" s="248" t="s">
        <v>885</v>
      </c>
      <c r="F66" s="250">
        <v>3267.0</v>
      </c>
      <c r="J66" s="2" t="s">
        <v>812</v>
      </c>
      <c r="K66" s="2" t="s">
        <v>1297</v>
      </c>
      <c r="L66" s="2" t="s">
        <v>860</v>
      </c>
      <c r="M66" s="2" t="s">
        <v>11</v>
      </c>
      <c r="R66" s="2">
        <v>1552.0</v>
      </c>
    </row>
    <row r="67">
      <c r="B67" s="2" t="s">
        <v>883</v>
      </c>
      <c r="C67" s="248" t="s">
        <v>884</v>
      </c>
      <c r="E67" s="248" t="s">
        <v>885</v>
      </c>
      <c r="F67" s="250">
        <v>3267.0</v>
      </c>
      <c r="J67" s="2" t="s">
        <v>812</v>
      </c>
      <c r="K67" s="2" t="s">
        <v>1297</v>
      </c>
      <c r="L67" s="2" t="s">
        <v>860</v>
      </c>
      <c r="M67" s="2" t="s">
        <v>11</v>
      </c>
      <c r="R67" s="2">
        <v>1552.0</v>
      </c>
    </row>
    <row r="68">
      <c r="B68" s="2" t="s">
        <v>883</v>
      </c>
      <c r="C68" s="248" t="s">
        <v>884</v>
      </c>
      <c r="E68" s="248" t="s">
        <v>885</v>
      </c>
      <c r="F68" s="250">
        <v>3267.0</v>
      </c>
      <c r="J68" s="2" t="s">
        <v>812</v>
      </c>
      <c r="K68" s="2" t="s">
        <v>1297</v>
      </c>
      <c r="L68" s="2" t="s">
        <v>860</v>
      </c>
      <c r="M68" s="2" t="s">
        <v>11</v>
      </c>
      <c r="R68" s="2">
        <v>1552.0</v>
      </c>
    </row>
    <row r="69">
      <c r="B69" s="2" t="s">
        <v>883</v>
      </c>
      <c r="C69" s="248" t="s">
        <v>884</v>
      </c>
      <c r="E69" s="248" t="s">
        <v>885</v>
      </c>
      <c r="F69" s="250">
        <v>3267.0</v>
      </c>
      <c r="J69" s="2" t="s">
        <v>812</v>
      </c>
      <c r="K69" s="2" t="s">
        <v>1297</v>
      </c>
      <c r="L69" s="2" t="s">
        <v>860</v>
      </c>
      <c r="M69" s="2" t="s">
        <v>11</v>
      </c>
      <c r="R69" s="2">
        <v>1552.0</v>
      </c>
    </row>
    <row r="70">
      <c r="B70" s="2" t="s">
        <v>883</v>
      </c>
      <c r="C70" s="248" t="s">
        <v>884</v>
      </c>
      <c r="E70" s="248" t="s">
        <v>885</v>
      </c>
      <c r="F70" s="250">
        <v>3267.0</v>
      </c>
      <c r="J70" s="2" t="s">
        <v>812</v>
      </c>
      <c r="K70" s="2" t="s">
        <v>1297</v>
      </c>
      <c r="L70" s="2" t="s">
        <v>860</v>
      </c>
      <c r="M70" s="2" t="s">
        <v>11</v>
      </c>
      <c r="R70" s="2">
        <v>1552.0</v>
      </c>
    </row>
    <row r="71">
      <c r="B71" s="2" t="s">
        <v>883</v>
      </c>
      <c r="C71" s="248" t="s">
        <v>884</v>
      </c>
      <c r="E71" s="248" t="s">
        <v>885</v>
      </c>
      <c r="F71" s="250">
        <v>3267.0</v>
      </c>
      <c r="J71" s="2" t="s">
        <v>812</v>
      </c>
      <c r="K71" s="2" t="s">
        <v>1297</v>
      </c>
      <c r="L71" s="2" t="s">
        <v>860</v>
      </c>
      <c r="M71" s="2" t="s">
        <v>11</v>
      </c>
      <c r="R71" s="2">
        <v>1552.0</v>
      </c>
    </row>
    <row r="72">
      <c r="B72" s="2" t="s">
        <v>883</v>
      </c>
      <c r="C72" s="248" t="s">
        <v>884</v>
      </c>
      <c r="E72" s="248" t="s">
        <v>885</v>
      </c>
      <c r="F72" s="250">
        <v>3267.0</v>
      </c>
      <c r="J72" s="2" t="s">
        <v>812</v>
      </c>
      <c r="K72" s="2" t="s">
        <v>1297</v>
      </c>
      <c r="L72" s="2" t="s">
        <v>860</v>
      </c>
      <c r="M72" s="2" t="s">
        <v>11</v>
      </c>
      <c r="R72" s="2">
        <v>1552.0</v>
      </c>
    </row>
    <row r="73">
      <c r="B73" s="2" t="s">
        <v>883</v>
      </c>
      <c r="C73" s="248" t="s">
        <v>884</v>
      </c>
      <c r="E73" s="248" t="s">
        <v>885</v>
      </c>
      <c r="F73" s="250">
        <v>3267.0</v>
      </c>
      <c r="J73" s="2" t="s">
        <v>812</v>
      </c>
      <c r="K73" s="2" t="s">
        <v>1297</v>
      </c>
      <c r="L73" s="2" t="s">
        <v>860</v>
      </c>
      <c r="M73" s="2" t="s">
        <v>11</v>
      </c>
      <c r="R73" s="2">
        <v>1552.0</v>
      </c>
    </row>
    <row r="74">
      <c r="B74" s="2" t="s">
        <v>883</v>
      </c>
      <c r="C74" s="248" t="s">
        <v>884</v>
      </c>
      <c r="E74" s="248" t="s">
        <v>885</v>
      </c>
      <c r="F74" s="250">
        <v>3267.0</v>
      </c>
      <c r="J74" s="2" t="s">
        <v>812</v>
      </c>
      <c r="K74" s="2" t="s">
        <v>1297</v>
      </c>
      <c r="L74" s="2" t="s">
        <v>860</v>
      </c>
      <c r="M74" s="2" t="s">
        <v>11</v>
      </c>
      <c r="R74" s="2">
        <v>1552.0</v>
      </c>
    </row>
    <row r="75">
      <c r="B75" s="2" t="s">
        <v>883</v>
      </c>
      <c r="C75" s="248" t="s">
        <v>884</v>
      </c>
      <c r="E75" s="248" t="s">
        <v>885</v>
      </c>
      <c r="F75" s="250">
        <v>3267.0</v>
      </c>
      <c r="J75" s="2" t="s">
        <v>812</v>
      </c>
      <c r="K75" s="2" t="s">
        <v>1297</v>
      </c>
      <c r="L75" s="2" t="s">
        <v>860</v>
      </c>
      <c r="M75" s="2" t="s">
        <v>11</v>
      </c>
      <c r="R75" s="2">
        <v>1552.0</v>
      </c>
    </row>
    <row r="76">
      <c r="B76" s="2" t="s">
        <v>883</v>
      </c>
      <c r="C76" s="248" t="s">
        <v>884</v>
      </c>
      <c r="E76" s="248" t="s">
        <v>885</v>
      </c>
      <c r="F76" s="250">
        <v>3267.0</v>
      </c>
      <c r="J76" s="2" t="s">
        <v>812</v>
      </c>
      <c r="K76" s="2" t="s">
        <v>1297</v>
      </c>
      <c r="L76" s="2" t="s">
        <v>860</v>
      </c>
      <c r="M76" s="2" t="s">
        <v>11</v>
      </c>
      <c r="R76" s="2">
        <v>1552.0</v>
      </c>
    </row>
    <row r="77">
      <c r="B77" s="2" t="s">
        <v>883</v>
      </c>
      <c r="C77" s="248" t="s">
        <v>884</v>
      </c>
      <c r="E77" s="248" t="s">
        <v>885</v>
      </c>
      <c r="F77" s="250">
        <v>3267.0</v>
      </c>
      <c r="J77" s="2" t="s">
        <v>812</v>
      </c>
      <c r="K77" s="2" t="s">
        <v>1297</v>
      </c>
      <c r="L77" s="2" t="s">
        <v>860</v>
      </c>
      <c r="M77" s="2" t="s">
        <v>11</v>
      </c>
      <c r="R77" s="2">
        <v>1552.0</v>
      </c>
    </row>
    <row r="78">
      <c r="B78" s="2" t="s">
        <v>883</v>
      </c>
      <c r="C78" s="248" t="s">
        <v>884</v>
      </c>
      <c r="E78" s="248" t="s">
        <v>885</v>
      </c>
      <c r="F78" s="250">
        <v>3267.0</v>
      </c>
      <c r="J78" s="2" t="s">
        <v>812</v>
      </c>
      <c r="K78" s="2" t="s">
        <v>1297</v>
      </c>
      <c r="L78" s="2" t="s">
        <v>860</v>
      </c>
      <c r="M78" s="2" t="s">
        <v>11</v>
      </c>
      <c r="R78" s="2">
        <v>1552.0</v>
      </c>
    </row>
    <row r="79">
      <c r="B79" s="2" t="s">
        <v>883</v>
      </c>
      <c r="C79" s="248" t="s">
        <v>884</v>
      </c>
      <c r="E79" s="248" t="s">
        <v>885</v>
      </c>
      <c r="F79" s="250">
        <v>3267.0</v>
      </c>
      <c r="J79" s="2" t="s">
        <v>812</v>
      </c>
      <c r="K79" s="2" t="s">
        <v>1297</v>
      </c>
      <c r="L79" s="2" t="s">
        <v>860</v>
      </c>
      <c r="M79" s="2" t="s">
        <v>11</v>
      </c>
      <c r="R79" s="2">
        <v>1552.0</v>
      </c>
    </row>
    <row r="80">
      <c r="B80" s="2" t="s">
        <v>883</v>
      </c>
      <c r="C80" s="248" t="s">
        <v>884</v>
      </c>
      <c r="E80" s="248" t="s">
        <v>885</v>
      </c>
      <c r="F80" s="250">
        <v>3267.0</v>
      </c>
      <c r="J80" s="2" t="s">
        <v>812</v>
      </c>
      <c r="K80" s="2" t="s">
        <v>1297</v>
      </c>
      <c r="L80" s="2" t="s">
        <v>860</v>
      </c>
      <c r="M80" s="2" t="s">
        <v>11</v>
      </c>
      <c r="R80" s="2">
        <v>1552.0</v>
      </c>
    </row>
    <row r="81">
      <c r="B81" s="2" t="s">
        <v>883</v>
      </c>
      <c r="C81" s="248" t="s">
        <v>884</v>
      </c>
      <c r="E81" s="248" t="s">
        <v>885</v>
      </c>
      <c r="F81" s="250">
        <v>3267.0</v>
      </c>
      <c r="J81" s="2" t="s">
        <v>812</v>
      </c>
      <c r="K81" s="2" t="s">
        <v>1297</v>
      </c>
      <c r="L81" s="2" t="s">
        <v>860</v>
      </c>
      <c r="M81" s="2" t="s">
        <v>11</v>
      </c>
      <c r="R81" s="2">
        <v>1552.0</v>
      </c>
    </row>
    <row r="82">
      <c r="B82" s="2" t="s">
        <v>883</v>
      </c>
      <c r="C82" s="248" t="s">
        <v>884</v>
      </c>
      <c r="E82" s="248" t="s">
        <v>885</v>
      </c>
      <c r="F82" s="250">
        <v>3267.0</v>
      </c>
      <c r="J82" s="2" t="s">
        <v>812</v>
      </c>
      <c r="K82" s="2" t="s">
        <v>1297</v>
      </c>
      <c r="L82" s="2" t="s">
        <v>860</v>
      </c>
      <c r="M82" s="2" t="s">
        <v>11</v>
      </c>
      <c r="R82" s="2">
        <v>1552.0</v>
      </c>
    </row>
    <row r="83">
      <c r="B83" s="2" t="s">
        <v>883</v>
      </c>
      <c r="C83" s="248" t="s">
        <v>884</v>
      </c>
      <c r="E83" s="248" t="s">
        <v>885</v>
      </c>
      <c r="F83" s="250">
        <v>3267.0</v>
      </c>
      <c r="J83" s="2" t="s">
        <v>812</v>
      </c>
      <c r="K83" s="2" t="s">
        <v>1297</v>
      </c>
      <c r="L83" s="2" t="s">
        <v>860</v>
      </c>
      <c r="M83" s="2" t="s">
        <v>11</v>
      </c>
      <c r="R83" s="2">
        <v>1552.0</v>
      </c>
    </row>
    <row r="84">
      <c r="B84" s="2" t="s">
        <v>883</v>
      </c>
      <c r="C84" s="248" t="s">
        <v>884</v>
      </c>
      <c r="E84" s="248" t="s">
        <v>885</v>
      </c>
      <c r="F84" s="250">
        <v>3267.0</v>
      </c>
      <c r="J84" s="2" t="s">
        <v>812</v>
      </c>
      <c r="K84" s="2" t="s">
        <v>1297</v>
      </c>
      <c r="L84" s="2" t="s">
        <v>860</v>
      </c>
      <c r="M84" s="2" t="s">
        <v>11</v>
      </c>
      <c r="R84" s="2">
        <v>1552.0</v>
      </c>
    </row>
    <row r="85">
      <c r="C85" s="248" t="s">
        <v>954</v>
      </c>
      <c r="E85" s="248" t="s">
        <v>955</v>
      </c>
      <c r="F85" s="292">
        <v>1450.0</v>
      </c>
      <c r="G85" s="294"/>
      <c r="J85" s="2" t="s">
        <v>812</v>
      </c>
      <c r="K85" s="2" t="s">
        <v>1297</v>
      </c>
      <c r="L85" s="2" t="s">
        <v>860</v>
      </c>
      <c r="M85" s="2" t="s">
        <v>11</v>
      </c>
      <c r="R85" s="2">
        <v>1552.0</v>
      </c>
    </row>
    <row r="86">
      <c r="B86" s="2" t="s">
        <v>883</v>
      </c>
      <c r="C86" s="248" t="s">
        <v>944</v>
      </c>
      <c r="E86" s="248" t="s">
        <v>945</v>
      </c>
      <c r="F86" s="292">
        <v>2808.0</v>
      </c>
      <c r="G86" s="294"/>
      <c r="J86" s="2" t="s">
        <v>812</v>
      </c>
      <c r="K86" s="2" t="s">
        <v>1297</v>
      </c>
      <c r="L86" s="2" t="s">
        <v>860</v>
      </c>
      <c r="M86" s="2" t="s">
        <v>11</v>
      </c>
      <c r="R86" s="2">
        <v>1552.0</v>
      </c>
    </row>
    <row r="87">
      <c r="C87" s="248" t="s">
        <v>889</v>
      </c>
      <c r="E87" s="295" t="s">
        <v>890</v>
      </c>
      <c r="F87" s="292">
        <v>1240.0</v>
      </c>
      <c r="G87" s="294"/>
      <c r="J87" s="2" t="s">
        <v>812</v>
      </c>
      <c r="K87" s="2" t="s">
        <v>1297</v>
      </c>
      <c r="L87" s="2" t="s">
        <v>860</v>
      </c>
      <c r="M87" s="2" t="s">
        <v>11</v>
      </c>
      <c r="R87" s="2">
        <v>1552.0</v>
      </c>
    </row>
    <row r="88">
      <c r="E88" s="255"/>
      <c r="F88" s="255"/>
      <c r="J88" s="2" t="s">
        <v>812</v>
      </c>
      <c r="K88" s="2" t="s">
        <v>1297</v>
      </c>
      <c r="L88" s="2" t="s">
        <v>860</v>
      </c>
      <c r="M88" s="2" t="s">
        <v>11</v>
      </c>
      <c r="R88" s="2">
        <v>1552.0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</cols>
  <sheetData>
    <row r="1">
      <c r="A1" s="214"/>
      <c r="B1" s="215" t="s">
        <v>5</v>
      </c>
      <c r="C1" s="216" t="s">
        <v>1494</v>
      </c>
      <c r="D1" s="317"/>
      <c r="E1" s="218">
        <v>9.952471219E9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169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S2" s="232" t="s">
        <v>1495</v>
      </c>
      <c r="T2" s="2" t="s">
        <v>809</v>
      </c>
      <c r="U2" s="2" t="s">
        <v>55</v>
      </c>
    </row>
    <row r="3">
      <c r="A3" s="233"/>
      <c r="B3" s="229" t="s">
        <v>811</v>
      </c>
      <c r="C3" s="247" t="s">
        <v>1496</v>
      </c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1486</v>
      </c>
      <c r="E5" s="2">
        <v>9.944399264E9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35"/>
      <c r="U15" s="235"/>
      <c r="V15" s="235"/>
      <c r="W15" s="235"/>
      <c r="X15" s="235"/>
      <c r="Y15" s="235"/>
      <c r="Z15" s="23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48" t="s">
        <v>1047</v>
      </c>
      <c r="C17" s="248" t="s">
        <v>1048</v>
      </c>
      <c r="E17" s="248" t="s">
        <v>1049</v>
      </c>
      <c r="F17" s="322">
        <v>4840.0</v>
      </c>
      <c r="G17" s="292">
        <v>11500.0</v>
      </c>
      <c r="H17" s="294"/>
      <c r="J17" s="2" t="s">
        <v>829</v>
      </c>
      <c r="L17" s="2" t="s">
        <v>860</v>
      </c>
    </row>
    <row r="18">
      <c r="B18" s="248" t="s">
        <v>1047</v>
      </c>
      <c r="C18" s="248" t="s">
        <v>1048</v>
      </c>
      <c r="E18" s="248" t="s">
        <v>1049</v>
      </c>
      <c r="F18" s="322">
        <v>4840.0</v>
      </c>
      <c r="G18" s="326"/>
      <c r="H18" s="323"/>
      <c r="J18" s="2" t="s">
        <v>829</v>
      </c>
      <c r="L18" s="2" t="s">
        <v>860</v>
      </c>
    </row>
    <row r="19">
      <c r="B19" s="248" t="s">
        <v>1047</v>
      </c>
      <c r="C19" s="248" t="s">
        <v>1048</v>
      </c>
      <c r="E19" s="248" t="s">
        <v>1049</v>
      </c>
      <c r="F19" s="322">
        <v>4840.0</v>
      </c>
      <c r="G19" s="327"/>
      <c r="H19" s="323"/>
      <c r="J19" s="2" t="s">
        <v>829</v>
      </c>
      <c r="L19" s="2" t="s">
        <v>860</v>
      </c>
    </row>
    <row r="20">
      <c r="B20" s="248" t="s">
        <v>1047</v>
      </c>
      <c r="C20" s="248" t="s">
        <v>1048</v>
      </c>
      <c r="E20" s="248" t="s">
        <v>1049</v>
      </c>
      <c r="F20" s="322">
        <v>4840.0</v>
      </c>
      <c r="G20" s="327"/>
      <c r="H20" s="323"/>
      <c r="J20" s="2" t="s">
        <v>829</v>
      </c>
      <c r="L20" s="2" t="s">
        <v>860</v>
      </c>
    </row>
    <row r="21">
      <c r="B21" s="248" t="s">
        <v>1047</v>
      </c>
      <c r="C21" s="248" t="s">
        <v>1048</v>
      </c>
      <c r="E21" s="248" t="s">
        <v>1049</v>
      </c>
      <c r="F21" s="322">
        <v>4840.0</v>
      </c>
      <c r="G21" s="327"/>
      <c r="H21" s="323"/>
      <c r="J21" s="2" t="s">
        <v>829</v>
      </c>
      <c r="L21" s="2" t="s">
        <v>860</v>
      </c>
    </row>
    <row r="22">
      <c r="B22" s="248" t="s">
        <v>1047</v>
      </c>
      <c r="C22" s="248" t="s">
        <v>1048</v>
      </c>
      <c r="E22" s="248" t="s">
        <v>1049</v>
      </c>
      <c r="F22" s="322">
        <v>4840.0</v>
      </c>
      <c r="G22" s="327"/>
      <c r="H22" s="323"/>
      <c r="J22" s="2" t="s">
        <v>829</v>
      </c>
      <c r="L22" s="2" t="s">
        <v>860</v>
      </c>
    </row>
    <row r="23">
      <c r="B23" s="248" t="s">
        <v>1047</v>
      </c>
      <c r="C23" s="248" t="s">
        <v>1048</v>
      </c>
      <c r="E23" s="248" t="s">
        <v>1049</v>
      </c>
      <c r="F23" s="322">
        <v>4840.0</v>
      </c>
      <c r="G23" s="327"/>
      <c r="H23" s="323"/>
      <c r="J23" s="2" t="s">
        <v>829</v>
      </c>
      <c r="L23" s="2" t="s">
        <v>860</v>
      </c>
    </row>
    <row r="24">
      <c r="B24" s="248" t="s">
        <v>1047</v>
      </c>
      <c r="C24" s="248" t="s">
        <v>1048</v>
      </c>
      <c r="E24" s="248" t="s">
        <v>1049</v>
      </c>
      <c r="F24" s="322">
        <v>4840.0</v>
      </c>
      <c r="G24" s="327"/>
      <c r="H24" s="323"/>
      <c r="J24" s="2" t="s">
        <v>829</v>
      </c>
      <c r="L24" s="2" t="s">
        <v>860</v>
      </c>
    </row>
    <row r="25">
      <c r="B25" s="248" t="s">
        <v>1047</v>
      </c>
      <c r="C25" s="248" t="s">
        <v>1048</v>
      </c>
      <c r="E25" s="248" t="s">
        <v>1049</v>
      </c>
      <c r="F25" s="322">
        <v>4840.0</v>
      </c>
      <c r="G25" s="327"/>
      <c r="H25" s="323"/>
      <c r="J25" s="2" t="s">
        <v>829</v>
      </c>
      <c r="L25" s="2" t="s">
        <v>860</v>
      </c>
    </row>
    <row r="26">
      <c r="B26" s="248" t="s">
        <v>1047</v>
      </c>
      <c r="C26" s="248" t="s">
        <v>1048</v>
      </c>
      <c r="E26" s="248" t="s">
        <v>1049</v>
      </c>
      <c r="F26" s="322">
        <v>4840.0</v>
      </c>
      <c r="G26" s="327"/>
      <c r="H26" s="323"/>
      <c r="J26" s="2" t="s">
        <v>829</v>
      </c>
      <c r="L26" s="2" t="s">
        <v>860</v>
      </c>
    </row>
    <row r="27">
      <c r="B27" s="248" t="s">
        <v>1047</v>
      </c>
      <c r="C27" s="248" t="s">
        <v>1048</v>
      </c>
      <c r="E27" s="248" t="s">
        <v>1049</v>
      </c>
      <c r="F27" s="322">
        <v>4840.0</v>
      </c>
      <c r="G27" s="327"/>
      <c r="H27" s="323"/>
      <c r="J27" s="2" t="s">
        <v>829</v>
      </c>
      <c r="L27" s="2" t="s">
        <v>860</v>
      </c>
    </row>
    <row r="28">
      <c r="B28" s="248" t="s">
        <v>1047</v>
      </c>
      <c r="C28" s="248" t="s">
        <v>1048</v>
      </c>
      <c r="E28" s="248" t="s">
        <v>1049</v>
      </c>
      <c r="F28" s="322">
        <v>4840.0</v>
      </c>
      <c r="G28" s="327"/>
      <c r="H28" s="323"/>
      <c r="J28" s="2" t="s">
        <v>829</v>
      </c>
      <c r="L28" s="2" t="s">
        <v>860</v>
      </c>
    </row>
    <row r="29">
      <c r="B29" s="248" t="s">
        <v>1047</v>
      </c>
      <c r="C29" s="248" t="s">
        <v>1048</v>
      </c>
      <c r="E29" s="248" t="s">
        <v>1049</v>
      </c>
      <c r="F29" s="322">
        <v>4840.0</v>
      </c>
      <c r="J29" s="2" t="s">
        <v>829</v>
      </c>
      <c r="L29" s="2"/>
    </row>
    <row r="30">
      <c r="B30" s="2" t="s">
        <v>1100</v>
      </c>
      <c r="C30" s="248" t="s">
        <v>1050</v>
      </c>
      <c r="E30" s="248" t="s">
        <v>1051</v>
      </c>
      <c r="F30" s="250">
        <v>14500.0</v>
      </c>
      <c r="J30" s="2" t="s">
        <v>829</v>
      </c>
      <c r="L30" s="2" t="s">
        <v>860</v>
      </c>
    </row>
    <row r="31">
      <c r="B31" s="2" t="s">
        <v>868</v>
      </c>
      <c r="C31" s="299" t="s">
        <v>1307</v>
      </c>
      <c r="D31" s="277" t="s">
        <v>1497</v>
      </c>
      <c r="E31" s="299" t="s">
        <v>1308</v>
      </c>
      <c r="F31" s="328">
        <v>27450.0</v>
      </c>
      <c r="G31" s="329"/>
      <c r="J31" s="2" t="s">
        <v>829</v>
      </c>
      <c r="L31" s="2" t="s">
        <v>860</v>
      </c>
    </row>
    <row r="32">
      <c r="B32" s="2" t="s">
        <v>865</v>
      </c>
      <c r="C32" s="299" t="s">
        <v>1109</v>
      </c>
      <c r="E32" s="299" t="s">
        <v>1498</v>
      </c>
      <c r="F32" s="328">
        <v>17980.0</v>
      </c>
      <c r="G32" s="329"/>
      <c r="J32" s="2" t="s">
        <v>829</v>
      </c>
      <c r="L32" s="2" t="s">
        <v>860</v>
      </c>
    </row>
    <row r="33">
      <c r="B33" s="2" t="s">
        <v>1052</v>
      </c>
      <c r="C33" s="248" t="s">
        <v>1215</v>
      </c>
      <c r="E33" s="248" t="s">
        <v>1054</v>
      </c>
      <c r="F33" s="330">
        <v>25.0</v>
      </c>
      <c r="G33" s="294"/>
      <c r="J33" s="2" t="s">
        <v>829</v>
      </c>
      <c r="M33" s="2" t="s">
        <v>17</v>
      </c>
      <c r="N33" s="2" t="s">
        <v>1499</v>
      </c>
      <c r="S33" s="2">
        <v>116.0</v>
      </c>
    </row>
    <row r="34">
      <c r="F34" s="255"/>
    </row>
    <row r="35">
      <c r="A35" s="298" t="s">
        <v>939</v>
      </c>
      <c r="B35" s="2" t="s">
        <v>1500</v>
      </c>
      <c r="C35" s="299" t="s">
        <v>1501</v>
      </c>
      <c r="E35" s="299" t="s">
        <v>1502</v>
      </c>
      <c r="F35" s="328">
        <v>34460.0</v>
      </c>
      <c r="G35" s="331"/>
      <c r="J35" s="2" t="s">
        <v>829</v>
      </c>
      <c r="L35" s="2" t="s">
        <v>860</v>
      </c>
    </row>
    <row r="36">
      <c r="B36" s="2" t="s">
        <v>1500</v>
      </c>
      <c r="C36" s="248" t="s">
        <v>942</v>
      </c>
      <c r="E36" s="248" t="s">
        <v>943</v>
      </c>
      <c r="F36" s="301">
        <v>6300.0</v>
      </c>
      <c r="G36" s="294"/>
      <c r="J36" s="2" t="s">
        <v>829</v>
      </c>
      <c r="L36" s="2" t="s">
        <v>860</v>
      </c>
    </row>
    <row r="37">
      <c r="B37" s="2" t="s">
        <v>1500</v>
      </c>
      <c r="C37" s="248" t="s">
        <v>944</v>
      </c>
      <c r="E37" s="248" t="s">
        <v>945</v>
      </c>
      <c r="F37" s="250">
        <v>2808.0</v>
      </c>
      <c r="J37" s="2" t="s">
        <v>829</v>
      </c>
      <c r="L37" s="2" t="s">
        <v>860</v>
      </c>
    </row>
    <row r="38">
      <c r="B38" s="2" t="s">
        <v>960</v>
      </c>
      <c r="C38" s="295" t="s">
        <v>946</v>
      </c>
      <c r="D38" s="296"/>
      <c r="E38" s="248" t="s">
        <v>947</v>
      </c>
      <c r="F38" s="265">
        <v>450.0</v>
      </c>
      <c r="J38" s="2" t="s">
        <v>829</v>
      </c>
      <c r="L38" s="2" t="s">
        <v>860</v>
      </c>
    </row>
    <row r="39">
      <c r="B39" s="2" t="s">
        <v>960</v>
      </c>
      <c r="C39" s="295" t="s">
        <v>946</v>
      </c>
      <c r="E39" s="248" t="s">
        <v>947</v>
      </c>
      <c r="F39" s="265">
        <v>450.0</v>
      </c>
      <c r="J39" s="2" t="s">
        <v>829</v>
      </c>
      <c r="L39" s="2" t="s">
        <v>860</v>
      </c>
    </row>
    <row r="40">
      <c r="B40" s="2" t="s">
        <v>960</v>
      </c>
      <c r="C40" s="295" t="s">
        <v>946</v>
      </c>
      <c r="E40" s="248" t="s">
        <v>947</v>
      </c>
      <c r="F40" s="265">
        <v>450.0</v>
      </c>
      <c r="J40" s="2" t="s">
        <v>829</v>
      </c>
      <c r="L40" s="2" t="s">
        <v>860</v>
      </c>
    </row>
    <row r="41">
      <c r="B41" s="2" t="s">
        <v>960</v>
      </c>
      <c r="C41" s="295" t="s">
        <v>946</v>
      </c>
      <c r="E41" s="248" t="s">
        <v>947</v>
      </c>
      <c r="F41" s="265">
        <v>450.0</v>
      </c>
      <c r="J41" s="2" t="s">
        <v>829</v>
      </c>
      <c r="L41" s="2" t="s">
        <v>860</v>
      </c>
    </row>
    <row r="42">
      <c r="B42" s="2" t="s">
        <v>960</v>
      </c>
      <c r="C42" s="295" t="s">
        <v>946</v>
      </c>
      <c r="E42" s="248" t="s">
        <v>947</v>
      </c>
      <c r="F42" s="265">
        <v>450.0</v>
      </c>
      <c r="J42" s="2" t="s">
        <v>829</v>
      </c>
      <c r="L42" s="2" t="s">
        <v>860</v>
      </c>
    </row>
    <row r="43">
      <c r="B43" s="2" t="s">
        <v>960</v>
      </c>
      <c r="C43" s="295" t="s">
        <v>946</v>
      </c>
      <c r="E43" s="248" t="s">
        <v>947</v>
      </c>
      <c r="F43" s="265">
        <v>450.0</v>
      </c>
      <c r="J43" s="2" t="s">
        <v>829</v>
      </c>
      <c r="L43" s="2" t="s">
        <v>860</v>
      </c>
    </row>
    <row r="44">
      <c r="B44" s="2" t="s">
        <v>960</v>
      </c>
      <c r="C44" s="295" t="s">
        <v>946</v>
      </c>
      <c r="E44" s="248" t="s">
        <v>947</v>
      </c>
      <c r="F44" s="265">
        <v>450.0</v>
      </c>
      <c r="J44" s="2" t="s">
        <v>829</v>
      </c>
      <c r="L44" s="2" t="s">
        <v>860</v>
      </c>
    </row>
    <row r="45">
      <c r="B45" s="2" t="s">
        <v>960</v>
      </c>
      <c r="C45" s="295" t="s">
        <v>946</v>
      </c>
      <c r="E45" s="248" t="s">
        <v>947</v>
      </c>
      <c r="F45" s="265">
        <v>450.0</v>
      </c>
      <c r="J45" s="2" t="s">
        <v>829</v>
      </c>
      <c r="L45" s="2" t="s">
        <v>860</v>
      </c>
    </row>
    <row r="46">
      <c r="B46" s="2" t="s">
        <v>960</v>
      </c>
      <c r="C46" s="295" t="s">
        <v>946</v>
      </c>
      <c r="E46" s="248" t="s">
        <v>947</v>
      </c>
      <c r="F46" s="265">
        <v>450.0</v>
      </c>
      <c r="J46" s="2" t="s">
        <v>829</v>
      </c>
      <c r="L46" s="2" t="s">
        <v>860</v>
      </c>
    </row>
    <row r="47">
      <c r="B47" s="2" t="s">
        <v>960</v>
      </c>
      <c r="C47" s="295" t="s">
        <v>946</v>
      </c>
      <c r="E47" s="248" t="s">
        <v>947</v>
      </c>
      <c r="F47" s="265">
        <v>450.0</v>
      </c>
      <c r="J47" s="2" t="s">
        <v>829</v>
      </c>
      <c r="L47" s="2" t="s">
        <v>860</v>
      </c>
    </row>
    <row r="48">
      <c r="B48" s="2" t="s">
        <v>960</v>
      </c>
      <c r="C48" s="295" t="s">
        <v>946</v>
      </c>
      <c r="E48" s="248" t="s">
        <v>947</v>
      </c>
      <c r="F48" s="265">
        <v>450.0</v>
      </c>
      <c r="J48" s="2" t="s">
        <v>829</v>
      </c>
      <c r="L48" s="2" t="s">
        <v>860</v>
      </c>
    </row>
    <row r="49">
      <c r="B49" s="2" t="s">
        <v>1500</v>
      </c>
      <c r="C49" s="248" t="s">
        <v>1055</v>
      </c>
      <c r="E49" s="248" t="s">
        <v>1056</v>
      </c>
      <c r="F49" s="322">
        <v>3440.0</v>
      </c>
      <c r="G49" s="323"/>
      <c r="J49" s="2" t="s">
        <v>829</v>
      </c>
      <c r="L49" s="2" t="s">
        <v>860</v>
      </c>
    </row>
    <row r="50">
      <c r="B50" s="2" t="s">
        <v>1500</v>
      </c>
      <c r="C50" s="248" t="s">
        <v>1055</v>
      </c>
      <c r="E50" s="248" t="s">
        <v>1056</v>
      </c>
      <c r="F50" s="322">
        <v>3440.0</v>
      </c>
      <c r="J50" s="2" t="s">
        <v>829</v>
      </c>
      <c r="L50" s="2" t="s">
        <v>860</v>
      </c>
    </row>
    <row r="51">
      <c r="B51" s="2" t="s">
        <v>1500</v>
      </c>
      <c r="C51" s="248" t="s">
        <v>1055</v>
      </c>
      <c r="E51" s="248" t="s">
        <v>1056</v>
      </c>
      <c r="F51" s="322">
        <v>3440.0</v>
      </c>
      <c r="J51" s="2" t="s">
        <v>829</v>
      </c>
      <c r="L51" s="2" t="s">
        <v>860</v>
      </c>
    </row>
    <row r="52">
      <c r="B52" s="2" t="s">
        <v>1500</v>
      </c>
      <c r="C52" s="248" t="s">
        <v>1055</v>
      </c>
      <c r="E52" s="248" t="s">
        <v>1056</v>
      </c>
      <c r="F52" s="322">
        <v>3440.0</v>
      </c>
      <c r="J52" s="2" t="s">
        <v>829</v>
      </c>
      <c r="L52" s="2" t="s">
        <v>860</v>
      </c>
    </row>
    <row r="53">
      <c r="B53" s="2" t="s">
        <v>1500</v>
      </c>
      <c r="C53" s="248" t="s">
        <v>1055</v>
      </c>
      <c r="E53" s="248" t="s">
        <v>1056</v>
      </c>
      <c r="F53" s="322">
        <v>3440.0</v>
      </c>
      <c r="J53" s="2" t="s">
        <v>829</v>
      </c>
      <c r="L53" s="2" t="s">
        <v>860</v>
      </c>
    </row>
    <row r="54">
      <c r="B54" s="2" t="s">
        <v>1500</v>
      </c>
      <c r="C54" s="248" t="s">
        <v>1055</v>
      </c>
      <c r="E54" s="248" t="s">
        <v>1056</v>
      </c>
      <c r="F54" s="322">
        <v>3440.0</v>
      </c>
      <c r="J54" s="2" t="s">
        <v>829</v>
      </c>
      <c r="L54" s="2" t="s">
        <v>860</v>
      </c>
    </row>
    <row r="55">
      <c r="B55" s="2" t="s">
        <v>1500</v>
      </c>
      <c r="C55" s="248" t="s">
        <v>1055</v>
      </c>
      <c r="E55" s="248" t="s">
        <v>1056</v>
      </c>
      <c r="F55" s="322">
        <v>3440.0</v>
      </c>
      <c r="J55" s="2" t="s">
        <v>829</v>
      </c>
      <c r="L55" s="2" t="s">
        <v>860</v>
      </c>
    </row>
    <row r="56">
      <c r="B56" s="2" t="s">
        <v>1500</v>
      </c>
      <c r="C56" s="248" t="s">
        <v>1055</v>
      </c>
      <c r="E56" s="248" t="s">
        <v>1056</v>
      </c>
      <c r="F56" s="322">
        <v>3440.0</v>
      </c>
      <c r="J56" s="2" t="s">
        <v>829</v>
      </c>
      <c r="L56" s="2" t="s">
        <v>860</v>
      </c>
    </row>
    <row r="57">
      <c r="B57" s="2" t="s">
        <v>1500</v>
      </c>
      <c r="C57" s="248" t="s">
        <v>1055</v>
      </c>
      <c r="E57" s="248" t="s">
        <v>1056</v>
      </c>
      <c r="F57" s="322">
        <v>3440.0</v>
      </c>
      <c r="J57" s="2" t="s">
        <v>829</v>
      </c>
      <c r="L57" s="2" t="s">
        <v>860</v>
      </c>
    </row>
    <row r="58">
      <c r="B58" s="2" t="s">
        <v>1500</v>
      </c>
      <c r="C58" s="248" t="s">
        <v>1055</v>
      </c>
      <c r="E58" s="248" t="s">
        <v>1056</v>
      </c>
      <c r="F58" s="322">
        <v>3440.0</v>
      </c>
      <c r="J58" s="2" t="s">
        <v>829</v>
      </c>
      <c r="L58" s="2" t="s">
        <v>860</v>
      </c>
    </row>
    <row r="59">
      <c r="B59" s="2" t="s">
        <v>1500</v>
      </c>
      <c r="C59" s="248" t="s">
        <v>1055</v>
      </c>
      <c r="E59" s="248" t="s">
        <v>1056</v>
      </c>
      <c r="F59" s="322">
        <v>3440.0</v>
      </c>
      <c r="J59" s="2" t="s">
        <v>829</v>
      </c>
      <c r="L59" s="2" t="s">
        <v>860</v>
      </c>
    </row>
    <row r="60">
      <c r="B60" s="2" t="s">
        <v>1500</v>
      </c>
      <c r="C60" s="248" t="s">
        <v>1055</v>
      </c>
      <c r="E60" s="248" t="s">
        <v>1056</v>
      </c>
      <c r="F60" s="322">
        <v>3440.0</v>
      </c>
      <c r="J60" s="2" t="s">
        <v>829</v>
      </c>
      <c r="L60" s="2" t="s">
        <v>860</v>
      </c>
    </row>
    <row r="61">
      <c r="B61" s="2" t="s">
        <v>1500</v>
      </c>
      <c r="C61" s="248" t="s">
        <v>1055</v>
      </c>
      <c r="E61" s="248" t="s">
        <v>1056</v>
      </c>
      <c r="F61" s="322">
        <v>3440.0</v>
      </c>
      <c r="J61" s="2" t="s">
        <v>829</v>
      </c>
      <c r="L61" s="2" t="s">
        <v>860</v>
      </c>
    </row>
    <row r="62">
      <c r="B62" s="2" t="s">
        <v>1500</v>
      </c>
      <c r="C62" s="248" t="s">
        <v>1055</v>
      </c>
      <c r="E62" s="248" t="s">
        <v>1056</v>
      </c>
      <c r="F62" s="322">
        <v>3440.0</v>
      </c>
      <c r="J62" s="2" t="s">
        <v>829</v>
      </c>
      <c r="L62" s="2" t="s">
        <v>860</v>
      </c>
    </row>
    <row r="63">
      <c r="B63" s="2" t="s">
        <v>1500</v>
      </c>
      <c r="C63" s="248" t="s">
        <v>1055</v>
      </c>
      <c r="E63" s="248" t="s">
        <v>1056</v>
      </c>
      <c r="F63" s="322">
        <v>3440.0</v>
      </c>
      <c r="J63" s="2" t="s">
        <v>829</v>
      </c>
      <c r="L63" s="2" t="s">
        <v>860</v>
      </c>
    </row>
    <row r="64">
      <c r="B64" s="2" t="s">
        <v>1500</v>
      </c>
      <c r="C64" s="248" t="s">
        <v>1055</v>
      </c>
      <c r="E64" s="248" t="s">
        <v>1056</v>
      </c>
      <c r="F64" s="322">
        <v>3440.0</v>
      </c>
      <c r="J64" s="2" t="s">
        <v>829</v>
      </c>
      <c r="L64" s="2" t="s">
        <v>860</v>
      </c>
    </row>
    <row r="65">
      <c r="B65" s="2" t="s">
        <v>1500</v>
      </c>
      <c r="C65" s="248" t="s">
        <v>1055</v>
      </c>
      <c r="E65" s="248" t="s">
        <v>1056</v>
      </c>
      <c r="F65" s="322">
        <v>3440.0</v>
      </c>
      <c r="L65" s="2" t="s">
        <v>860</v>
      </c>
    </row>
    <row r="66">
      <c r="B66" s="2" t="s">
        <v>1500</v>
      </c>
      <c r="C66" s="248" t="s">
        <v>1055</v>
      </c>
      <c r="E66" s="248" t="s">
        <v>1056</v>
      </c>
      <c r="F66" s="322">
        <v>3440.0</v>
      </c>
      <c r="L66" s="2" t="s">
        <v>860</v>
      </c>
    </row>
    <row r="67">
      <c r="B67" s="2" t="s">
        <v>1500</v>
      </c>
      <c r="C67" s="248" t="s">
        <v>1055</v>
      </c>
      <c r="E67" s="248" t="s">
        <v>1056</v>
      </c>
      <c r="F67" s="322">
        <v>3440.0</v>
      </c>
      <c r="L67" s="2" t="s">
        <v>860</v>
      </c>
    </row>
    <row r="68">
      <c r="B68" s="2" t="s">
        <v>1500</v>
      </c>
      <c r="C68" s="248" t="s">
        <v>1055</v>
      </c>
      <c r="E68" s="248" t="s">
        <v>1056</v>
      </c>
      <c r="F68" s="322">
        <v>3440.0</v>
      </c>
      <c r="L68" s="2" t="s">
        <v>860</v>
      </c>
    </row>
    <row r="69">
      <c r="B69" s="2" t="s">
        <v>1500</v>
      </c>
      <c r="C69" s="248" t="s">
        <v>1055</v>
      </c>
      <c r="E69" s="248" t="s">
        <v>1056</v>
      </c>
      <c r="F69" s="322">
        <v>3440.0</v>
      </c>
      <c r="L69" s="2" t="s">
        <v>860</v>
      </c>
    </row>
    <row r="70">
      <c r="B70" s="2" t="s">
        <v>1500</v>
      </c>
      <c r="C70" s="248" t="s">
        <v>1055</v>
      </c>
      <c r="E70" s="248" t="s">
        <v>1056</v>
      </c>
      <c r="F70" s="322">
        <v>3440.0</v>
      </c>
      <c r="L70" s="2" t="s">
        <v>860</v>
      </c>
    </row>
    <row r="71">
      <c r="B71" s="2" t="s">
        <v>1500</v>
      </c>
      <c r="C71" s="248" t="s">
        <v>1055</v>
      </c>
      <c r="E71" s="248" t="s">
        <v>1056</v>
      </c>
      <c r="F71" s="322">
        <v>3440.0</v>
      </c>
      <c r="L71" s="2" t="s">
        <v>860</v>
      </c>
    </row>
    <row r="72">
      <c r="B72" s="2" t="s">
        <v>1500</v>
      </c>
      <c r="C72" s="248" t="s">
        <v>1055</v>
      </c>
      <c r="E72" s="248" t="s">
        <v>1056</v>
      </c>
      <c r="F72" s="322">
        <v>3440.0</v>
      </c>
      <c r="L72" s="2" t="s">
        <v>860</v>
      </c>
    </row>
    <row r="73">
      <c r="B73" s="2" t="s">
        <v>1500</v>
      </c>
      <c r="C73" s="248" t="s">
        <v>952</v>
      </c>
      <c r="E73" s="248" t="s">
        <v>953</v>
      </c>
      <c r="F73" s="322">
        <v>9780.0</v>
      </c>
      <c r="G73" s="323"/>
      <c r="J73" s="2" t="s">
        <v>829</v>
      </c>
      <c r="L73" s="2" t="s">
        <v>860</v>
      </c>
    </row>
    <row r="74">
      <c r="B74" s="2" t="s">
        <v>1500</v>
      </c>
      <c r="C74" s="299" t="s">
        <v>1490</v>
      </c>
      <c r="E74" s="299" t="s">
        <v>1491</v>
      </c>
      <c r="F74" s="328">
        <v>7653.0</v>
      </c>
      <c r="G74" s="329"/>
      <c r="J74" s="2" t="s">
        <v>829</v>
      </c>
      <c r="L74" s="2"/>
    </row>
    <row r="75">
      <c r="B75" s="2" t="s">
        <v>1500</v>
      </c>
      <c r="C75" s="299" t="s">
        <v>1503</v>
      </c>
      <c r="E75" s="257" t="s">
        <v>1504</v>
      </c>
      <c r="F75" s="328">
        <v>9696.0</v>
      </c>
      <c r="G75" s="329"/>
      <c r="J75" s="2" t="s">
        <v>829</v>
      </c>
      <c r="L75" s="2"/>
    </row>
    <row r="76">
      <c r="B76" s="2" t="s">
        <v>1500</v>
      </c>
      <c r="C76" s="299" t="s">
        <v>1505</v>
      </c>
      <c r="E76" s="299" t="s">
        <v>1506</v>
      </c>
      <c r="F76" s="328">
        <v>2570.0</v>
      </c>
      <c r="G76" s="329"/>
      <c r="J76" s="2" t="s">
        <v>829</v>
      </c>
      <c r="L76" s="2"/>
    </row>
    <row r="77" ht="17.25" customHeight="1">
      <c r="B77" s="266" t="s">
        <v>1500</v>
      </c>
      <c r="C77" s="332" t="s">
        <v>1505</v>
      </c>
      <c r="D77" s="266"/>
      <c r="E77" s="332" t="s">
        <v>1506</v>
      </c>
      <c r="F77" s="333">
        <v>2570.0</v>
      </c>
      <c r="G77" s="323"/>
      <c r="J77" s="2" t="s">
        <v>829</v>
      </c>
      <c r="L77" s="2"/>
    </row>
    <row r="78" ht="17.25" customHeight="1">
      <c r="B78" s="266" t="s">
        <v>1500</v>
      </c>
      <c r="C78" s="332" t="s">
        <v>1505</v>
      </c>
      <c r="D78" s="266"/>
      <c r="E78" s="332" t="s">
        <v>1506</v>
      </c>
      <c r="F78" s="333">
        <v>2570.0</v>
      </c>
      <c r="G78" s="323"/>
      <c r="J78" s="2" t="s">
        <v>829</v>
      </c>
      <c r="L78" s="2"/>
    </row>
    <row r="79" ht="17.25" customHeight="1">
      <c r="B79" s="266" t="s">
        <v>1500</v>
      </c>
      <c r="C79" s="332" t="s">
        <v>1505</v>
      </c>
      <c r="D79" s="266"/>
      <c r="E79" s="332" t="s">
        <v>1506</v>
      </c>
      <c r="F79" s="333">
        <v>2570.0</v>
      </c>
      <c r="G79" s="323"/>
      <c r="J79" s="2" t="s">
        <v>829</v>
      </c>
      <c r="L79" s="2"/>
    </row>
    <row r="80" ht="17.25" customHeight="1">
      <c r="B80" s="266" t="s">
        <v>1500</v>
      </c>
      <c r="C80" s="332" t="s">
        <v>1505</v>
      </c>
      <c r="D80" s="266"/>
      <c r="E80" s="332" t="s">
        <v>1506</v>
      </c>
      <c r="F80" s="333">
        <v>2570.0</v>
      </c>
      <c r="G80" s="323"/>
      <c r="J80" s="2" t="s">
        <v>829</v>
      </c>
      <c r="L80" s="2"/>
    </row>
    <row r="81">
      <c r="C81" s="248" t="s">
        <v>954</v>
      </c>
      <c r="E81" s="248" t="s">
        <v>955</v>
      </c>
      <c r="F81" s="322">
        <v>1400.0</v>
      </c>
      <c r="G81" s="323"/>
      <c r="J81" s="2" t="s">
        <v>829</v>
      </c>
      <c r="L81" s="2" t="s">
        <v>860</v>
      </c>
    </row>
    <row r="82">
      <c r="C82" s="248" t="s">
        <v>889</v>
      </c>
      <c r="E82" s="248" t="s">
        <v>890</v>
      </c>
      <c r="F82" s="250">
        <v>1760.0</v>
      </c>
      <c r="J82" s="2" t="s">
        <v>829</v>
      </c>
      <c r="L82" s="2" t="s">
        <v>860</v>
      </c>
    </row>
    <row r="83">
      <c r="L83" s="2" t="s">
        <v>860</v>
      </c>
    </row>
    <row r="84">
      <c r="A84" s="298" t="s">
        <v>1058</v>
      </c>
      <c r="B84" s="2" t="s">
        <v>862</v>
      </c>
      <c r="C84" s="248" t="s">
        <v>892</v>
      </c>
      <c r="E84" s="248" t="s">
        <v>893</v>
      </c>
      <c r="F84" s="322">
        <v>10600.0</v>
      </c>
      <c r="G84" s="322">
        <v>2080.0</v>
      </c>
      <c r="H84" s="323"/>
      <c r="J84" s="2" t="s">
        <v>829</v>
      </c>
      <c r="L84" s="2" t="s">
        <v>860</v>
      </c>
    </row>
    <row r="85">
      <c r="B85" s="2" t="s">
        <v>862</v>
      </c>
      <c r="C85" s="248" t="s">
        <v>894</v>
      </c>
      <c r="E85" s="248" t="s">
        <v>895</v>
      </c>
      <c r="F85" s="322">
        <v>9480.0</v>
      </c>
      <c r="G85" s="255"/>
      <c r="J85" s="2" t="s">
        <v>829</v>
      </c>
      <c r="L85" s="2" t="s">
        <v>860</v>
      </c>
    </row>
    <row r="86">
      <c r="F86" s="255"/>
    </row>
    <row r="87">
      <c r="A87" s="298" t="s">
        <v>896</v>
      </c>
      <c r="B87" s="2" t="s">
        <v>868</v>
      </c>
      <c r="C87" s="248" t="s">
        <v>934</v>
      </c>
      <c r="E87" s="324" t="s">
        <v>935</v>
      </c>
      <c r="F87" s="322">
        <v>8250.0</v>
      </c>
      <c r="G87" s="250">
        <v>3320.0</v>
      </c>
      <c r="J87" s="2" t="s">
        <v>829</v>
      </c>
      <c r="L87" s="2" t="s">
        <v>860</v>
      </c>
    </row>
    <row r="88">
      <c r="B88" s="2" t="s">
        <v>868</v>
      </c>
      <c r="C88" s="248" t="s">
        <v>934</v>
      </c>
      <c r="E88" s="324" t="s">
        <v>935</v>
      </c>
      <c r="F88" s="322">
        <v>8250.0</v>
      </c>
      <c r="G88" s="323"/>
      <c r="J88" s="2" t="s">
        <v>829</v>
      </c>
      <c r="L88" s="2" t="s">
        <v>860</v>
      </c>
    </row>
    <row r="89">
      <c r="B89" s="2" t="s">
        <v>868</v>
      </c>
      <c r="C89" s="248" t="s">
        <v>934</v>
      </c>
      <c r="E89" s="324" t="s">
        <v>935</v>
      </c>
      <c r="F89" s="322">
        <v>8250.0</v>
      </c>
      <c r="G89" s="323"/>
      <c r="J89" s="2" t="s">
        <v>829</v>
      </c>
      <c r="L89" s="2" t="s">
        <v>860</v>
      </c>
    </row>
    <row r="90">
      <c r="B90" s="2" t="s">
        <v>868</v>
      </c>
      <c r="C90" s="248" t="s">
        <v>934</v>
      </c>
      <c r="E90" s="324" t="s">
        <v>935</v>
      </c>
      <c r="F90" s="322">
        <v>8250.0</v>
      </c>
      <c r="G90" s="323"/>
      <c r="J90" s="2" t="s">
        <v>829</v>
      </c>
      <c r="L90" s="2" t="s">
        <v>860</v>
      </c>
    </row>
    <row r="91">
      <c r="B91" s="2" t="s">
        <v>868</v>
      </c>
      <c r="C91" s="248" t="s">
        <v>1059</v>
      </c>
      <c r="E91" s="248" t="s">
        <v>1060</v>
      </c>
      <c r="F91" s="322">
        <v>8450.0</v>
      </c>
      <c r="G91" s="323"/>
      <c r="J91" s="2" t="s">
        <v>829</v>
      </c>
      <c r="L91" s="2" t="s">
        <v>860</v>
      </c>
    </row>
    <row r="92">
      <c r="F92" s="255"/>
    </row>
    <row r="93">
      <c r="A93" s="2" t="s">
        <v>336</v>
      </c>
      <c r="B93" s="2" t="s">
        <v>901</v>
      </c>
      <c r="C93" s="248" t="s">
        <v>902</v>
      </c>
      <c r="E93" s="295" t="s">
        <v>903</v>
      </c>
      <c r="F93" s="292">
        <v>8550.0</v>
      </c>
      <c r="G93" s="292">
        <v>4155.0</v>
      </c>
      <c r="H93" s="294"/>
      <c r="J93" s="2" t="s">
        <v>18</v>
      </c>
      <c r="L93" s="2" t="s">
        <v>860</v>
      </c>
    </row>
    <row r="94">
      <c r="B94" s="2" t="s">
        <v>901</v>
      </c>
      <c r="C94" s="248" t="s">
        <v>902</v>
      </c>
      <c r="E94" s="295" t="s">
        <v>903</v>
      </c>
      <c r="F94" s="292">
        <v>8550.0</v>
      </c>
      <c r="G94" s="255"/>
      <c r="J94" s="2" t="s">
        <v>18</v>
      </c>
      <c r="L94" s="2" t="s">
        <v>860</v>
      </c>
    </row>
    <row r="95">
      <c r="B95" s="2" t="s">
        <v>901</v>
      </c>
      <c r="C95" s="248" t="s">
        <v>1507</v>
      </c>
      <c r="E95" s="248" t="s">
        <v>1508</v>
      </c>
      <c r="F95" s="292">
        <v>24450.0</v>
      </c>
      <c r="G95" s="294"/>
      <c r="J95" s="2" t="s">
        <v>18</v>
      </c>
      <c r="L95" s="2" t="s">
        <v>860</v>
      </c>
    </row>
    <row r="96">
      <c r="F96" s="255"/>
    </row>
    <row r="100">
      <c r="C100" s="299" t="s">
        <v>1184</v>
      </c>
      <c r="E100" s="299" t="s">
        <v>1509</v>
      </c>
      <c r="F100" s="307">
        <v>950.0</v>
      </c>
      <c r="G100" s="301">
        <v>1500.0</v>
      </c>
    </row>
    <row r="101">
      <c r="C101" s="299" t="s">
        <v>1510</v>
      </c>
      <c r="E101" s="299" t="s">
        <v>1110</v>
      </c>
      <c r="F101" s="334">
        <v>150.0</v>
      </c>
      <c r="G101" s="329"/>
    </row>
    <row r="102">
      <c r="C102" s="299" t="s">
        <v>1055</v>
      </c>
      <c r="E102" s="299" t="s">
        <v>1056</v>
      </c>
      <c r="F102" s="301">
        <v>3440.0</v>
      </c>
    </row>
    <row r="103">
      <c r="C103" s="299" t="s">
        <v>1182</v>
      </c>
      <c r="E103" s="299" t="s">
        <v>921</v>
      </c>
      <c r="F103" s="334">
        <v>154.0</v>
      </c>
      <c r="G103" s="329"/>
    </row>
    <row r="104">
      <c r="C104" s="299" t="s">
        <v>1182</v>
      </c>
      <c r="E104" s="299" t="s">
        <v>921</v>
      </c>
      <c r="F104" s="334">
        <v>154.0</v>
      </c>
    </row>
    <row r="105">
      <c r="C105" s="299" t="s">
        <v>1182</v>
      </c>
      <c r="E105" s="299" t="s">
        <v>921</v>
      </c>
      <c r="F105" s="334">
        <v>154.0</v>
      </c>
    </row>
    <row r="106">
      <c r="C106" s="299" t="s">
        <v>1182</v>
      </c>
      <c r="E106" s="299" t="s">
        <v>921</v>
      </c>
      <c r="F106" s="334">
        <v>154.0</v>
      </c>
    </row>
    <row r="107">
      <c r="C107" s="299" t="s">
        <v>1182</v>
      </c>
      <c r="E107" s="299" t="s">
        <v>921</v>
      </c>
      <c r="F107" s="334">
        <v>154.0</v>
      </c>
    </row>
    <row r="108">
      <c r="C108" s="299" t="s">
        <v>1182</v>
      </c>
      <c r="E108" s="299" t="s">
        <v>921</v>
      </c>
      <c r="F108" s="334">
        <v>154.0</v>
      </c>
    </row>
    <row r="109">
      <c r="C109" s="335" t="s">
        <v>1511</v>
      </c>
      <c r="E109" s="248" t="s">
        <v>947</v>
      </c>
      <c r="F109" s="265">
        <v>450.0</v>
      </c>
    </row>
    <row r="110">
      <c r="C110" s="335" t="s">
        <v>1511</v>
      </c>
      <c r="E110" s="248" t="s">
        <v>947</v>
      </c>
      <c r="F110" s="265">
        <v>450.0</v>
      </c>
    </row>
    <row r="111">
      <c r="C111" s="335" t="s">
        <v>1511</v>
      </c>
      <c r="E111" s="248" t="s">
        <v>947</v>
      </c>
      <c r="F111" s="265">
        <v>450.0</v>
      </c>
    </row>
    <row r="112">
      <c r="C112" s="299" t="s">
        <v>1512</v>
      </c>
      <c r="E112" s="299" t="s">
        <v>1513</v>
      </c>
      <c r="F112" s="334">
        <v>250.0</v>
      </c>
      <c r="G112" s="329"/>
    </row>
    <row r="113">
      <c r="C113" s="336" t="s">
        <v>948</v>
      </c>
      <c r="E113" s="299" t="s">
        <v>949</v>
      </c>
      <c r="F113" s="328">
        <v>4100.0</v>
      </c>
      <c r="G113" s="329"/>
    </row>
    <row r="114">
      <c r="C114" s="336" t="s">
        <v>948</v>
      </c>
      <c r="E114" s="299" t="s">
        <v>949</v>
      </c>
      <c r="F114" s="328">
        <v>4100.0</v>
      </c>
      <c r="G114" s="329"/>
    </row>
    <row r="115">
      <c r="C115" s="299" t="s">
        <v>1514</v>
      </c>
      <c r="E115" s="257" t="s">
        <v>1515</v>
      </c>
      <c r="F115" s="307">
        <v>100.0</v>
      </c>
    </row>
    <row r="116">
      <c r="C116" s="299" t="s">
        <v>1514</v>
      </c>
      <c r="E116" s="257" t="s">
        <v>1515</v>
      </c>
      <c r="F116" s="307">
        <v>100.0</v>
      </c>
    </row>
    <row r="117">
      <c r="C117" s="299" t="s">
        <v>1514</v>
      </c>
      <c r="E117" s="257" t="s">
        <v>1515</v>
      </c>
      <c r="F117" s="307">
        <v>100.0</v>
      </c>
    </row>
    <row r="118">
      <c r="C118" s="299" t="s">
        <v>1514</v>
      </c>
      <c r="E118" s="257" t="s">
        <v>1515</v>
      </c>
      <c r="F118" s="307">
        <v>100.0</v>
      </c>
    </row>
  </sheetData>
  <hyperlinks>
    <hyperlink r:id="rId1" ref="C3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25"/>
  </cols>
  <sheetData>
    <row r="1">
      <c r="A1" s="214"/>
      <c r="B1" s="215" t="s">
        <v>5</v>
      </c>
      <c r="C1" s="216" t="s">
        <v>1516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158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1517</v>
      </c>
      <c r="S2" s="232" t="s">
        <v>1518</v>
      </c>
      <c r="T2" s="2" t="s">
        <v>809</v>
      </c>
      <c r="U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1519</v>
      </c>
      <c r="S3" s="238" t="s">
        <v>1520</v>
      </c>
      <c r="T3" s="2" t="s">
        <v>1521</v>
      </c>
      <c r="U3" s="2" t="s">
        <v>55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1522</v>
      </c>
      <c r="E5" s="2">
        <v>9.44700856E9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1523</v>
      </c>
      <c r="E7" s="237">
        <v>9.995261777E9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35"/>
      <c r="U15" s="235"/>
      <c r="V15" s="235"/>
      <c r="W15" s="235"/>
      <c r="X15" s="235"/>
      <c r="Y15" s="235"/>
      <c r="Z15" s="23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48" t="s">
        <v>862</v>
      </c>
      <c r="C17" s="248" t="s">
        <v>1524</v>
      </c>
      <c r="E17" s="248" t="s">
        <v>1525</v>
      </c>
      <c r="F17" s="322">
        <v>5440.0</v>
      </c>
      <c r="G17" s="250">
        <v>16500.0</v>
      </c>
      <c r="J17" s="2" t="s">
        <v>812</v>
      </c>
      <c r="L17" s="2" t="s">
        <v>860</v>
      </c>
    </row>
    <row r="18">
      <c r="C18" s="248" t="s">
        <v>1524</v>
      </c>
      <c r="E18" s="248" t="s">
        <v>1525</v>
      </c>
      <c r="F18" s="322">
        <v>5440.0</v>
      </c>
      <c r="G18" s="250"/>
      <c r="J18" s="2" t="s">
        <v>812</v>
      </c>
      <c r="L18" s="2" t="s">
        <v>860</v>
      </c>
    </row>
    <row r="19">
      <c r="C19" s="248" t="s">
        <v>1524</v>
      </c>
      <c r="E19" s="248" t="s">
        <v>1525</v>
      </c>
      <c r="F19" s="322">
        <v>5440.0</v>
      </c>
      <c r="G19" s="250"/>
      <c r="J19" s="2" t="s">
        <v>812</v>
      </c>
      <c r="L19" s="2" t="s">
        <v>860</v>
      </c>
    </row>
    <row r="20">
      <c r="C20" s="248" t="s">
        <v>1524</v>
      </c>
      <c r="E20" s="248" t="s">
        <v>1525</v>
      </c>
      <c r="F20" s="322">
        <v>5440.0</v>
      </c>
      <c r="G20" s="250"/>
      <c r="J20" s="2" t="s">
        <v>812</v>
      </c>
      <c r="L20" s="2" t="s">
        <v>860</v>
      </c>
    </row>
    <row r="21">
      <c r="C21" s="248" t="s">
        <v>1524</v>
      </c>
      <c r="E21" s="248" t="s">
        <v>1525</v>
      </c>
      <c r="F21" s="322">
        <v>5440.0</v>
      </c>
      <c r="G21" s="322">
        <v>5440.0</v>
      </c>
      <c r="H21" s="323"/>
      <c r="J21" s="2" t="s">
        <v>812</v>
      </c>
      <c r="L21" s="2" t="s">
        <v>860</v>
      </c>
    </row>
    <row r="22">
      <c r="C22" s="248" t="s">
        <v>1524</v>
      </c>
      <c r="E22" s="248" t="s">
        <v>1525</v>
      </c>
      <c r="F22" s="322">
        <v>5440.0</v>
      </c>
      <c r="G22" s="326"/>
      <c r="J22" s="2" t="s">
        <v>812</v>
      </c>
      <c r="L22" s="2" t="s">
        <v>860</v>
      </c>
    </row>
    <row r="23">
      <c r="C23" s="248" t="s">
        <v>1524</v>
      </c>
      <c r="E23" s="248" t="s">
        <v>1525</v>
      </c>
      <c r="F23" s="322">
        <v>5440.0</v>
      </c>
      <c r="G23" s="250"/>
      <c r="J23" s="2" t="s">
        <v>812</v>
      </c>
      <c r="L23" s="2" t="s">
        <v>860</v>
      </c>
    </row>
    <row r="24">
      <c r="C24" s="248" t="s">
        <v>1524</v>
      </c>
      <c r="E24" s="248" t="s">
        <v>1525</v>
      </c>
      <c r="F24" s="322">
        <v>5440.0</v>
      </c>
      <c r="G24" s="250"/>
      <c r="J24" s="2" t="s">
        <v>812</v>
      </c>
      <c r="L24" s="2" t="s">
        <v>860</v>
      </c>
    </row>
    <row r="25">
      <c r="C25" s="248" t="s">
        <v>1524</v>
      </c>
      <c r="E25" s="248" t="s">
        <v>1525</v>
      </c>
      <c r="F25" s="322">
        <v>5440.0</v>
      </c>
      <c r="G25" s="250"/>
      <c r="J25" s="2" t="s">
        <v>812</v>
      </c>
      <c r="L25" s="2" t="s">
        <v>860</v>
      </c>
    </row>
    <row r="26">
      <c r="C26" s="248" t="s">
        <v>1524</v>
      </c>
      <c r="E26" s="248" t="s">
        <v>1525</v>
      </c>
      <c r="F26" s="322">
        <v>5440.0</v>
      </c>
      <c r="G26" s="250"/>
      <c r="J26" s="2" t="s">
        <v>812</v>
      </c>
      <c r="L26" s="2" t="s">
        <v>860</v>
      </c>
    </row>
    <row r="27">
      <c r="C27" s="248" t="s">
        <v>1524</v>
      </c>
      <c r="E27" s="248" t="s">
        <v>1525</v>
      </c>
      <c r="F27" s="322">
        <v>5440.0</v>
      </c>
      <c r="G27" s="250"/>
      <c r="J27" s="2" t="s">
        <v>812</v>
      </c>
      <c r="L27" s="2" t="s">
        <v>860</v>
      </c>
    </row>
    <row r="28">
      <c r="C28" s="248" t="s">
        <v>1524</v>
      </c>
      <c r="E28" s="248" t="s">
        <v>1525</v>
      </c>
      <c r="F28" s="322">
        <v>5440.0</v>
      </c>
      <c r="G28" s="250"/>
      <c r="J28" s="2" t="s">
        <v>812</v>
      </c>
      <c r="L28" s="2" t="s">
        <v>860</v>
      </c>
    </row>
    <row r="29">
      <c r="C29" s="248" t="s">
        <v>1524</v>
      </c>
      <c r="E29" s="248" t="s">
        <v>1525</v>
      </c>
      <c r="F29" s="322">
        <v>5440.0</v>
      </c>
      <c r="G29" s="250"/>
      <c r="J29" s="2" t="s">
        <v>812</v>
      </c>
      <c r="L29" s="2" t="s">
        <v>860</v>
      </c>
    </row>
    <row r="30">
      <c r="C30" s="248" t="s">
        <v>863</v>
      </c>
      <c r="E30" s="248" t="s">
        <v>864</v>
      </c>
      <c r="F30" s="322">
        <v>15480.0</v>
      </c>
      <c r="G30" s="323"/>
      <c r="J30" s="2" t="s">
        <v>812</v>
      </c>
      <c r="L30" s="2" t="s">
        <v>860</v>
      </c>
    </row>
    <row r="31">
      <c r="B31" s="2" t="s">
        <v>868</v>
      </c>
      <c r="C31" s="248" t="s">
        <v>918</v>
      </c>
      <c r="E31" s="248" t="s">
        <v>919</v>
      </c>
      <c r="F31" s="322">
        <v>16720.0</v>
      </c>
      <c r="G31" s="323"/>
      <c r="J31" s="2" t="s">
        <v>812</v>
      </c>
      <c r="L31" s="2" t="s">
        <v>860</v>
      </c>
    </row>
    <row r="32">
      <c r="B32" s="2" t="s">
        <v>865</v>
      </c>
      <c r="C32" s="248" t="s">
        <v>866</v>
      </c>
      <c r="E32" s="324" t="s">
        <v>867</v>
      </c>
      <c r="F32" s="322">
        <v>8160.0</v>
      </c>
      <c r="G32" s="323"/>
      <c r="J32" s="2" t="s">
        <v>812</v>
      </c>
      <c r="L32" s="2" t="s">
        <v>860</v>
      </c>
    </row>
    <row r="33">
      <c r="E33" s="255"/>
      <c r="F33" s="255"/>
      <c r="J33" s="2"/>
    </row>
    <row r="34">
      <c r="A34" s="298" t="s">
        <v>936</v>
      </c>
      <c r="B34" s="2" t="s">
        <v>1526</v>
      </c>
      <c r="C34" s="248" t="s">
        <v>1409</v>
      </c>
      <c r="E34" s="248" t="s">
        <v>893</v>
      </c>
      <c r="F34" s="322">
        <v>10600.0</v>
      </c>
      <c r="G34" s="250">
        <v>6500.0</v>
      </c>
      <c r="J34" s="2" t="s">
        <v>812</v>
      </c>
      <c r="L34" s="2" t="s">
        <v>860</v>
      </c>
    </row>
    <row r="35">
      <c r="C35" s="248" t="s">
        <v>1412</v>
      </c>
      <c r="E35" s="295" t="s">
        <v>895</v>
      </c>
      <c r="F35" s="250">
        <v>9780.0</v>
      </c>
      <c r="J35" s="2" t="s">
        <v>812</v>
      </c>
      <c r="L35" s="2" t="s">
        <v>860</v>
      </c>
    </row>
    <row r="36">
      <c r="C36" s="248" t="s">
        <v>1412</v>
      </c>
      <c r="E36" s="295" t="s">
        <v>895</v>
      </c>
      <c r="F36" s="250">
        <v>9780.0</v>
      </c>
      <c r="J36" s="2" t="s">
        <v>812</v>
      </c>
      <c r="L36" s="2" t="s">
        <v>860</v>
      </c>
    </row>
    <row r="37">
      <c r="C37" s="248" t="s">
        <v>1258</v>
      </c>
      <c r="E37" s="248" t="s">
        <v>900</v>
      </c>
      <c r="F37" s="250">
        <v>3750.0</v>
      </c>
      <c r="J37" s="2" t="s">
        <v>812</v>
      </c>
      <c r="L37" s="2" t="s">
        <v>860</v>
      </c>
    </row>
    <row r="39">
      <c r="A39" s="298" t="s">
        <v>996</v>
      </c>
      <c r="B39" s="2" t="s">
        <v>868</v>
      </c>
      <c r="C39" s="248" t="s">
        <v>934</v>
      </c>
      <c r="E39" s="248" t="s">
        <v>935</v>
      </c>
      <c r="F39" s="322">
        <v>8640.0</v>
      </c>
      <c r="G39" s="322">
        <v>5900.0</v>
      </c>
      <c r="H39" s="323"/>
      <c r="J39" s="2" t="s">
        <v>812</v>
      </c>
      <c r="L39" s="2" t="s">
        <v>860</v>
      </c>
    </row>
    <row r="40">
      <c r="C40" s="248" t="s">
        <v>934</v>
      </c>
      <c r="E40" s="248" t="s">
        <v>935</v>
      </c>
      <c r="F40" s="322">
        <v>8640.0</v>
      </c>
      <c r="G40" s="255"/>
      <c r="J40" s="2" t="s">
        <v>812</v>
      </c>
      <c r="L40" s="2" t="s">
        <v>860</v>
      </c>
    </row>
    <row r="41">
      <c r="C41" s="248" t="s">
        <v>934</v>
      </c>
      <c r="E41" s="248" t="s">
        <v>935</v>
      </c>
      <c r="F41" s="322">
        <v>8640.0</v>
      </c>
      <c r="G41" s="323"/>
      <c r="J41" s="2" t="s">
        <v>812</v>
      </c>
      <c r="L41" s="2" t="s">
        <v>860</v>
      </c>
    </row>
    <row r="42">
      <c r="C42" s="248" t="s">
        <v>934</v>
      </c>
      <c r="E42" s="248" t="s">
        <v>935</v>
      </c>
      <c r="F42" s="322">
        <v>8640.0</v>
      </c>
      <c r="G42" s="323"/>
      <c r="J42" s="2" t="s">
        <v>812</v>
      </c>
      <c r="L42" s="2" t="s">
        <v>860</v>
      </c>
    </row>
    <row r="43">
      <c r="C43" s="248" t="s">
        <v>1527</v>
      </c>
      <c r="E43" s="248" t="s">
        <v>1528</v>
      </c>
      <c r="F43" s="250">
        <v>18910.0</v>
      </c>
      <c r="J43" s="2" t="s">
        <v>812</v>
      </c>
      <c r="L43" s="2" t="s">
        <v>860</v>
      </c>
    </row>
    <row r="45">
      <c r="A45" s="298" t="s">
        <v>1291</v>
      </c>
      <c r="B45" s="2" t="s">
        <v>862</v>
      </c>
      <c r="C45" s="297" t="s">
        <v>1529</v>
      </c>
      <c r="E45" s="248" t="s">
        <v>874</v>
      </c>
      <c r="F45" s="322">
        <v>31650.0</v>
      </c>
      <c r="G45" s="322">
        <v>24900.0</v>
      </c>
      <c r="H45" s="323"/>
      <c r="J45" s="2" t="s">
        <v>812</v>
      </c>
      <c r="L45" s="2" t="s">
        <v>860</v>
      </c>
    </row>
    <row r="46">
      <c r="B46" s="2" t="s">
        <v>862</v>
      </c>
      <c r="C46" s="248" t="s">
        <v>1293</v>
      </c>
      <c r="E46" s="248" t="s">
        <v>1294</v>
      </c>
      <c r="F46" s="322">
        <v>7650.0</v>
      </c>
      <c r="G46" s="323"/>
      <c r="J46" s="2" t="s">
        <v>812</v>
      </c>
      <c r="L46" s="2" t="s">
        <v>860</v>
      </c>
    </row>
    <row r="47">
      <c r="B47" s="2" t="s">
        <v>862</v>
      </c>
      <c r="C47" s="248" t="s">
        <v>877</v>
      </c>
      <c r="E47" s="248" t="s">
        <v>878</v>
      </c>
      <c r="F47" s="322">
        <v>9450.0</v>
      </c>
      <c r="G47" s="323"/>
      <c r="J47" s="2" t="s">
        <v>812</v>
      </c>
      <c r="L47" s="2" t="s">
        <v>860</v>
      </c>
    </row>
    <row r="48">
      <c r="B48" s="2" t="s">
        <v>960</v>
      </c>
      <c r="C48" s="248" t="s">
        <v>946</v>
      </c>
      <c r="E48" s="248" t="s">
        <v>947</v>
      </c>
      <c r="F48" s="265">
        <v>450.0</v>
      </c>
      <c r="J48" s="2" t="s">
        <v>812</v>
      </c>
      <c r="L48" s="2" t="s">
        <v>860</v>
      </c>
    </row>
    <row r="49">
      <c r="B49" s="2" t="s">
        <v>960</v>
      </c>
      <c r="C49" s="248" t="s">
        <v>946</v>
      </c>
      <c r="E49" s="248" t="s">
        <v>947</v>
      </c>
      <c r="F49" s="265">
        <v>450.0</v>
      </c>
      <c r="J49" s="2" t="s">
        <v>812</v>
      </c>
      <c r="L49" s="2" t="s">
        <v>860</v>
      </c>
    </row>
    <row r="50">
      <c r="B50" s="2" t="s">
        <v>960</v>
      </c>
      <c r="C50" s="248" t="s">
        <v>946</v>
      </c>
      <c r="E50" s="248" t="s">
        <v>947</v>
      </c>
      <c r="F50" s="265">
        <v>450.0</v>
      </c>
      <c r="J50" s="2" t="s">
        <v>812</v>
      </c>
      <c r="L50" s="2" t="s">
        <v>860</v>
      </c>
    </row>
    <row r="51">
      <c r="B51" s="2" t="s">
        <v>960</v>
      </c>
      <c r="C51" s="248" t="s">
        <v>946</v>
      </c>
      <c r="E51" s="248" t="s">
        <v>947</v>
      </c>
      <c r="F51" s="265">
        <v>450.0</v>
      </c>
      <c r="J51" s="2" t="s">
        <v>812</v>
      </c>
      <c r="L51" s="2" t="s">
        <v>860</v>
      </c>
    </row>
    <row r="52">
      <c r="B52" s="2" t="s">
        <v>960</v>
      </c>
      <c r="C52" s="248" t="s">
        <v>946</v>
      </c>
      <c r="E52" s="248" t="s">
        <v>947</v>
      </c>
      <c r="F52" s="265">
        <v>450.0</v>
      </c>
      <c r="J52" s="2" t="s">
        <v>812</v>
      </c>
      <c r="L52" s="2" t="s">
        <v>860</v>
      </c>
    </row>
    <row r="53">
      <c r="B53" s="2" t="s">
        <v>862</v>
      </c>
      <c r="C53" s="248" t="s">
        <v>1530</v>
      </c>
      <c r="E53" s="248" t="s">
        <v>1531</v>
      </c>
      <c r="F53" s="250">
        <v>3240.0</v>
      </c>
      <c r="J53" s="2" t="s">
        <v>812</v>
      </c>
      <c r="L53" s="2" t="s">
        <v>860</v>
      </c>
    </row>
    <row r="54">
      <c r="B54" s="2" t="s">
        <v>862</v>
      </c>
      <c r="C54" s="248" t="s">
        <v>1530</v>
      </c>
      <c r="E54" s="248" t="s">
        <v>1531</v>
      </c>
      <c r="F54" s="250">
        <v>3240.0</v>
      </c>
      <c r="J54" s="2" t="s">
        <v>812</v>
      </c>
      <c r="L54" s="2" t="s">
        <v>860</v>
      </c>
    </row>
    <row r="55">
      <c r="B55" s="2" t="s">
        <v>862</v>
      </c>
      <c r="C55" s="248" t="s">
        <v>1530</v>
      </c>
      <c r="E55" s="248" t="s">
        <v>1531</v>
      </c>
      <c r="F55" s="250">
        <v>3240.0</v>
      </c>
      <c r="J55" s="2" t="s">
        <v>812</v>
      </c>
      <c r="L55" s="2" t="s">
        <v>860</v>
      </c>
    </row>
    <row r="56">
      <c r="B56" s="2" t="s">
        <v>862</v>
      </c>
      <c r="C56" s="248" t="s">
        <v>1530</v>
      </c>
      <c r="E56" s="248" t="s">
        <v>1531</v>
      </c>
      <c r="F56" s="250">
        <v>3240.0</v>
      </c>
      <c r="J56" s="2" t="s">
        <v>812</v>
      </c>
      <c r="L56" s="2" t="s">
        <v>860</v>
      </c>
    </row>
    <row r="57">
      <c r="B57" s="2" t="s">
        <v>862</v>
      </c>
      <c r="C57" s="248" t="s">
        <v>1530</v>
      </c>
      <c r="E57" s="248" t="s">
        <v>1531</v>
      </c>
      <c r="F57" s="250">
        <v>3240.0</v>
      </c>
      <c r="J57" s="2" t="s">
        <v>812</v>
      </c>
      <c r="L57" s="2" t="s">
        <v>860</v>
      </c>
    </row>
    <row r="58">
      <c r="B58" s="2" t="s">
        <v>862</v>
      </c>
      <c r="C58" s="248" t="s">
        <v>1530</v>
      </c>
      <c r="E58" s="248" t="s">
        <v>1531</v>
      </c>
      <c r="F58" s="250">
        <v>3240.0</v>
      </c>
      <c r="J58" s="2" t="s">
        <v>812</v>
      </c>
      <c r="L58" s="2" t="s">
        <v>860</v>
      </c>
    </row>
    <row r="59">
      <c r="B59" s="2" t="s">
        <v>862</v>
      </c>
      <c r="C59" s="248" t="s">
        <v>1530</v>
      </c>
      <c r="E59" s="248" t="s">
        <v>1531</v>
      </c>
      <c r="F59" s="250">
        <v>3240.0</v>
      </c>
      <c r="J59" s="2" t="s">
        <v>812</v>
      </c>
      <c r="L59" s="2" t="s">
        <v>860</v>
      </c>
    </row>
    <row r="60">
      <c r="B60" s="2" t="s">
        <v>862</v>
      </c>
      <c r="C60" s="248" t="s">
        <v>1530</v>
      </c>
      <c r="E60" s="248" t="s">
        <v>1531</v>
      </c>
      <c r="F60" s="250">
        <v>3240.0</v>
      </c>
      <c r="J60" s="2" t="s">
        <v>812</v>
      </c>
      <c r="L60" s="2" t="s">
        <v>860</v>
      </c>
    </row>
    <row r="61">
      <c r="B61" s="2" t="s">
        <v>862</v>
      </c>
      <c r="C61" s="248" t="s">
        <v>1530</v>
      </c>
      <c r="E61" s="248" t="s">
        <v>1531</v>
      </c>
      <c r="F61" s="250">
        <v>3240.0</v>
      </c>
      <c r="J61" s="2" t="s">
        <v>812</v>
      </c>
      <c r="L61" s="2" t="s">
        <v>860</v>
      </c>
    </row>
    <row r="62">
      <c r="B62" s="2" t="s">
        <v>862</v>
      </c>
      <c r="C62" s="248" t="s">
        <v>1530</v>
      </c>
      <c r="E62" s="248" t="s">
        <v>1531</v>
      </c>
      <c r="F62" s="250">
        <v>3240.0</v>
      </c>
      <c r="J62" s="2" t="s">
        <v>812</v>
      </c>
      <c r="L62" s="2" t="s">
        <v>860</v>
      </c>
    </row>
    <row r="63">
      <c r="B63" s="2" t="s">
        <v>862</v>
      </c>
      <c r="C63" s="248" t="s">
        <v>1530</v>
      </c>
      <c r="E63" s="248" t="s">
        <v>1531</v>
      </c>
      <c r="F63" s="250">
        <v>3240.0</v>
      </c>
      <c r="J63" s="2" t="s">
        <v>812</v>
      </c>
      <c r="L63" s="2" t="s">
        <v>860</v>
      </c>
    </row>
    <row r="64">
      <c r="B64" s="2" t="s">
        <v>862</v>
      </c>
      <c r="C64" s="248" t="s">
        <v>1530</v>
      </c>
      <c r="E64" s="248" t="s">
        <v>1531</v>
      </c>
      <c r="F64" s="250">
        <v>3240.0</v>
      </c>
      <c r="J64" s="2" t="s">
        <v>812</v>
      </c>
      <c r="L64" s="2" t="s">
        <v>860</v>
      </c>
    </row>
    <row r="65">
      <c r="B65" s="2" t="s">
        <v>862</v>
      </c>
      <c r="C65" s="248" t="s">
        <v>1530</v>
      </c>
      <c r="E65" s="248" t="s">
        <v>1531</v>
      </c>
      <c r="F65" s="250">
        <v>3240.0</v>
      </c>
      <c r="J65" s="2" t="s">
        <v>812</v>
      </c>
      <c r="L65" s="2" t="s">
        <v>860</v>
      </c>
    </row>
    <row r="66">
      <c r="B66" s="2" t="s">
        <v>883</v>
      </c>
      <c r="C66" s="248" t="s">
        <v>954</v>
      </c>
      <c r="E66" s="248" t="s">
        <v>955</v>
      </c>
      <c r="F66" s="250">
        <v>1400.0</v>
      </c>
      <c r="J66" s="2" t="s">
        <v>812</v>
      </c>
      <c r="L66" s="2" t="s">
        <v>860</v>
      </c>
    </row>
    <row r="67">
      <c r="B67" s="2" t="s">
        <v>883</v>
      </c>
      <c r="C67" s="248" t="s">
        <v>1466</v>
      </c>
      <c r="E67" s="248" t="s">
        <v>921</v>
      </c>
      <c r="F67" s="322">
        <v>2400.0</v>
      </c>
      <c r="G67" s="323"/>
      <c r="J67" s="2" t="s">
        <v>812</v>
      </c>
      <c r="L67" s="2" t="s">
        <v>860</v>
      </c>
    </row>
    <row r="68">
      <c r="C68" s="248" t="s">
        <v>889</v>
      </c>
      <c r="E68" s="248" t="s">
        <v>890</v>
      </c>
      <c r="F68" s="322">
        <v>1140.0</v>
      </c>
      <c r="G68" s="323"/>
      <c r="J68" s="2" t="s">
        <v>812</v>
      </c>
      <c r="L68" s="2" t="s">
        <v>860</v>
      </c>
    </row>
    <row r="69">
      <c r="C69" s="295" t="s">
        <v>1532</v>
      </c>
      <c r="D69" s="296"/>
      <c r="E69" s="248" t="s">
        <v>1110</v>
      </c>
      <c r="F69" s="250">
        <v>34650.0</v>
      </c>
      <c r="J69" s="2" t="s">
        <v>812</v>
      </c>
      <c r="L69" s="2" t="s">
        <v>860</v>
      </c>
    </row>
    <row r="70">
      <c r="C70" s="255"/>
    </row>
    <row r="71">
      <c r="A71" s="298" t="s">
        <v>1533</v>
      </c>
      <c r="B71" s="2" t="s">
        <v>925</v>
      </c>
      <c r="C71" s="248" t="s">
        <v>926</v>
      </c>
      <c r="E71" s="248" t="s">
        <v>961</v>
      </c>
      <c r="F71" s="322">
        <v>27900.0</v>
      </c>
      <c r="G71" s="250">
        <v>104000.0</v>
      </c>
      <c r="J71" s="2" t="s">
        <v>812</v>
      </c>
      <c r="L71" s="2" t="s">
        <v>860</v>
      </c>
    </row>
    <row r="72">
      <c r="C72" s="248" t="s">
        <v>1467</v>
      </c>
      <c r="E72" s="295" t="s">
        <v>1468</v>
      </c>
      <c r="F72" s="322">
        <v>36779.0</v>
      </c>
      <c r="G72" s="323"/>
      <c r="J72" s="2" t="s">
        <v>812</v>
      </c>
      <c r="L72" s="2" t="s">
        <v>860</v>
      </c>
    </row>
    <row r="73">
      <c r="C73" s="248" t="s">
        <v>1469</v>
      </c>
      <c r="E73" s="248" t="s">
        <v>1470</v>
      </c>
      <c r="F73" s="322">
        <v>49102.0</v>
      </c>
      <c r="G73" s="323"/>
      <c r="J73" s="2" t="s">
        <v>812</v>
      </c>
      <c r="L73" s="2" t="s">
        <v>860</v>
      </c>
    </row>
    <row r="74">
      <c r="C74" s="248" t="s">
        <v>1469</v>
      </c>
      <c r="E74" s="248" t="s">
        <v>1470</v>
      </c>
      <c r="F74" s="322">
        <v>49102.0</v>
      </c>
      <c r="J74" s="2" t="s">
        <v>812</v>
      </c>
      <c r="L74" s="2" t="s">
        <v>860</v>
      </c>
    </row>
    <row r="75">
      <c r="C75" s="248" t="s">
        <v>1469</v>
      </c>
      <c r="E75" s="248" t="s">
        <v>1470</v>
      </c>
      <c r="F75" s="322">
        <v>49102.0</v>
      </c>
      <c r="J75" s="2" t="s">
        <v>812</v>
      </c>
      <c r="L75" s="2" t="s">
        <v>860</v>
      </c>
    </row>
    <row r="76">
      <c r="C76" s="248" t="s">
        <v>1469</v>
      </c>
      <c r="E76" s="248" t="s">
        <v>1470</v>
      </c>
      <c r="F76" s="322">
        <v>49102.0</v>
      </c>
      <c r="J76" s="2" t="s">
        <v>812</v>
      </c>
      <c r="L76" s="2" t="s">
        <v>860</v>
      </c>
    </row>
    <row r="77">
      <c r="C77" s="2" t="s">
        <v>1469</v>
      </c>
      <c r="E77" s="248" t="s">
        <v>1470</v>
      </c>
      <c r="F77" s="322">
        <v>49102.0</v>
      </c>
      <c r="J77" s="2" t="s">
        <v>812</v>
      </c>
      <c r="L77" s="2" t="s">
        <v>860</v>
      </c>
    </row>
    <row r="78">
      <c r="C78" s="248" t="s">
        <v>1473</v>
      </c>
      <c r="E78" s="295" t="s">
        <v>1474</v>
      </c>
      <c r="F78" s="250">
        <v>62813.0</v>
      </c>
      <c r="J78" s="2" t="s">
        <v>812</v>
      </c>
      <c r="L78" s="2" t="s">
        <v>860</v>
      </c>
    </row>
    <row r="79">
      <c r="C79" s="248" t="s">
        <v>968</v>
      </c>
      <c r="E79" s="248" t="s">
        <v>969</v>
      </c>
      <c r="F79" s="250">
        <v>15250.0</v>
      </c>
      <c r="J79" s="2" t="s">
        <v>812</v>
      </c>
      <c r="L79" s="2" t="s">
        <v>860</v>
      </c>
    </row>
    <row r="80">
      <c r="C80" s="248" t="s">
        <v>968</v>
      </c>
      <c r="E80" s="248" t="s">
        <v>969</v>
      </c>
      <c r="F80" s="250">
        <v>15250.0</v>
      </c>
      <c r="J80" s="2" t="s">
        <v>812</v>
      </c>
      <c r="L80" s="2" t="s">
        <v>860</v>
      </c>
    </row>
    <row r="81">
      <c r="C81" s="248" t="s">
        <v>968</v>
      </c>
      <c r="E81" s="248" t="s">
        <v>969</v>
      </c>
      <c r="F81" s="250">
        <v>15250.0</v>
      </c>
      <c r="J81" s="2" t="s">
        <v>812</v>
      </c>
      <c r="L81" s="2" t="s">
        <v>860</v>
      </c>
    </row>
    <row r="82">
      <c r="C82" s="248" t="s">
        <v>968</v>
      </c>
      <c r="E82" s="248" t="s">
        <v>969</v>
      </c>
      <c r="F82" s="250">
        <v>15250.0</v>
      </c>
      <c r="J82" s="2" t="s">
        <v>812</v>
      </c>
      <c r="L82" s="2" t="s">
        <v>860</v>
      </c>
    </row>
    <row r="83">
      <c r="C83" s="248" t="s">
        <v>968</v>
      </c>
      <c r="E83" s="248" t="s">
        <v>969</v>
      </c>
      <c r="F83" s="250">
        <v>15250.0</v>
      </c>
      <c r="J83" s="2" t="s">
        <v>812</v>
      </c>
      <c r="L83" s="2" t="s">
        <v>860</v>
      </c>
    </row>
    <row r="84">
      <c r="C84" s="248" t="s">
        <v>968</v>
      </c>
      <c r="E84" s="248" t="s">
        <v>969</v>
      </c>
      <c r="F84" s="250">
        <v>15250.0</v>
      </c>
      <c r="J84" s="2" t="s">
        <v>812</v>
      </c>
      <c r="L84" s="2" t="s">
        <v>860</v>
      </c>
    </row>
    <row r="85">
      <c r="C85" s="248" t="s">
        <v>968</v>
      </c>
      <c r="E85" s="248" t="s">
        <v>969</v>
      </c>
      <c r="F85" s="250">
        <v>15250.0</v>
      </c>
      <c r="J85" s="2" t="s">
        <v>812</v>
      </c>
      <c r="L85" s="2" t="s">
        <v>860</v>
      </c>
    </row>
    <row r="86">
      <c r="C86" s="248" t="s">
        <v>968</v>
      </c>
      <c r="E86" s="248" t="s">
        <v>969</v>
      </c>
      <c r="F86" s="250">
        <v>15250.0</v>
      </c>
      <c r="J86" s="2" t="s">
        <v>812</v>
      </c>
      <c r="L86" s="2" t="s">
        <v>860</v>
      </c>
    </row>
    <row r="87">
      <c r="C87" s="248" t="s">
        <v>968</v>
      </c>
      <c r="E87" s="248" t="s">
        <v>969</v>
      </c>
      <c r="F87" s="250">
        <v>15250.0</v>
      </c>
      <c r="J87" s="2" t="s">
        <v>812</v>
      </c>
      <c r="L87" s="2" t="s">
        <v>860</v>
      </c>
    </row>
    <row r="88">
      <c r="C88" s="248" t="s">
        <v>968</v>
      </c>
      <c r="E88" s="248" t="s">
        <v>969</v>
      </c>
      <c r="F88" s="250">
        <v>15250.0</v>
      </c>
      <c r="J88" s="2" t="s">
        <v>812</v>
      </c>
      <c r="L88" s="2" t="s">
        <v>860</v>
      </c>
    </row>
    <row r="89">
      <c r="C89" s="248" t="s">
        <v>968</v>
      </c>
      <c r="E89" s="248" t="s">
        <v>969</v>
      </c>
      <c r="F89" s="250">
        <v>15250.0</v>
      </c>
      <c r="J89" s="2" t="s">
        <v>812</v>
      </c>
      <c r="L89" s="2" t="s">
        <v>860</v>
      </c>
    </row>
    <row r="90">
      <c r="C90" s="248" t="s">
        <v>968</v>
      </c>
      <c r="E90" s="248" t="s">
        <v>969</v>
      </c>
      <c r="F90" s="250">
        <v>15250.0</v>
      </c>
      <c r="J90" s="2" t="s">
        <v>812</v>
      </c>
      <c r="L90" s="2" t="s">
        <v>860</v>
      </c>
    </row>
    <row r="91">
      <c r="C91" s="248" t="s">
        <v>968</v>
      </c>
      <c r="E91" s="248" t="s">
        <v>969</v>
      </c>
      <c r="F91" s="250">
        <v>15250.0</v>
      </c>
      <c r="J91" s="2" t="s">
        <v>812</v>
      </c>
      <c r="L91" s="2" t="s">
        <v>860</v>
      </c>
    </row>
    <row r="92">
      <c r="C92" s="248" t="s">
        <v>970</v>
      </c>
      <c r="E92" s="248" t="s">
        <v>971</v>
      </c>
      <c r="F92" s="250">
        <v>44560.0</v>
      </c>
      <c r="J92" s="2" t="s">
        <v>812</v>
      </c>
      <c r="L92" s="2" t="s">
        <v>860</v>
      </c>
    </row>
    <row r="93">
      <c r="C93" s="248" t="s">
        <v>1475</v>
      </c>
      <c r="E93" s="248" t="s">
        <v>1476</v>
      </c>
      <c r="F93" s="250">
        <v>87500.0</v>
      </c>
      <c r="J93" s="2" t="s">
        <v>812</v>
      </c>
      <c r="L93" s="2" t="s">
        <v>860</v>
      </c>
    </row>
    <row r="94">
      <c r="B94" s="2" t="s">
        <v>972</v>
      </c>
      <c r="C94" s="248" t="s">
        <v>973</v>
      </c>
      <c r="E94" s="248" t="s">
        <v>974</v>
      </c>
      <c r="F94" s="250">
        <v>1978.0</v>
      </c>
      <c r="J94" s="2" t="s">
        <v>812</v>
      </c>
      <c r="L94" s="2" t="s">
        <v>860</v>
      </c>
    </row>
    <row r="95">
      <c r="B95" s="2" t="s">
        <v>972</v>
      </c>
      <c r="C95" s="248" t="s">
        <v>973</v>
      </c>
      <c r="E95" s="248" t="s">
        <v>974</v>
      </c>
      <c r="F95" s="250">
        <v>1978.0</v>
      </c>
      <c r="J95" s="2" t="s">
        <v>812</v>
      </c>
      <c r="L95" s="2" t="s">
        <v>860</v>
      </c>
    </row>
    <row r="96">
      <c r="B96" s="2" t="s">
        <v>972</v>
      </c>
      <c r="C96" s="248" t="s">
        <v>973</v>
      </c>
      <c r="E96" s="248" t="s">
        <v>974</v>
      </c>
      <c r="F96" s="250">
        <v>1978.0</v>
      </c>
      <c r="J96" s="2" t="s">
        <v>812</v>
      </c>
      <c r="L96" s="2" t="s">
        <v>860</v>
      </c>
    </row>
    <row r="97">
      <c r="B97" s="2" t="s">
        <v>972</v>
      </c>
      <c r="C97" s="248" t="s">
        <v>973</v>
      </c>
      <c r="E97" s="248" t="s">
        <v>974</v>
      </c>
      <c r="F97" s="250">
        <v>1978.0</v>
      </c>
      <c r="J97" s="2" t="s">
        <v>812</v>
      </c>
      <c r="L97" s="2" t="s">
        <v>860</v>
      </c>
    </row>
    <row r="98">
      <c r="C98" s="248" t="s">
        <v>1534</v>
      </c>
      <c r="E98" s="295" t="s">
        <v>1110</v>
      </c>
      <c r="F98" s="250">
        <v>62830.0</v>
      </c>
      <c r="J98" s="2" t="s">
        <v>812</v>
      </c>
      <c r="L98" s="2" t="s">
        <v>860</v>
      </c>
    </row>
    <row r="100">
      <c r="A100" s="298" t="s">
        <v>1535</v>
      </c>
      <c r="B100" s="2" t="s">
        <v>1536</v>
      </c>
      <c r="C100" s="248" t="s">
        <v>1537</v>
      </c>
      <c r="E100" s="295" t="s">
        <v>1538</v>
      </c>
      <c r="F100" s="322">
        <v>162500.0</v>
      </c>
      <c r="G100" s="250">
        <v>15000.0</v>
      </c>
      <c r="J100" s="2" t="s">
        <v>812</v>
      </c>
      <c r="L100" s="2" t="s">
        <v>860</v>
      </c>
    </row>
    <row r="101">
      <c r="C101" s="248" t="s">
        <v>1539</v>
      </c>
      <c r="E101" s="248" t="s">
        <v>921</v>
      </c>
      <c r="F101" s="337">
        <v>450.0</v>
      </c>
      <c r="G101" s="323"/>
      <c r="J101" s="2" t="s">
        <v>812</v>
      </c>
      <c r="L101" s="2" t="s">
        <v>860</v>
      </c>
    </row>
    <row r="102">
      <c r="F102" s="255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13"/>
  </cols>
  <sheetData>
    <row r="1">
      <c r="A1" s="214"/>
      <c r="B1" s="215" t="s">
        <v>5</v>
      </c>
      <c r="C1" s="216" t="s">
        <v>1540</v>
      </c>
      <c r="D1" s="317"/>
      <c r="E1" s="218">
        <v>9.566138496E9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330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1517</v>
      </c>
      <c r="S2" s="232" t="s">
        <v>1518</v>
      </c>
      <c r="T2" s="2" t="s">
        <v>809</v>
      </c>
      <c r="U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1519</v>
      </c>
      <c r="S3" s="238" t="s">
        <v>1520</v>
      </c>
      <c r="T3" s="2" t="s">
        <v>1521</v>
      </c>
      <c r="U3" s="2" t="s">
        <v>55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35"/>
      <c r="U15" s="235"/>
      <c r="V15" s="235"/>
      <c r="W15" s="235"/>
      <c r="X15" s="235"/>
      <c r="Y15" s="235"/>
      <c r="Z15" s="23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48" t="s">
        <v>862</v>
      </c>
      <c r="C17" s="248" t="s">
        <v>1524</v>
      </c>
      <c r="E17" s="248" t="s">
        <v>1525</v>
      </c>
      <c r="F17" s="250">
        <v>3820.0</v>
      </c>
      <c r="G17" s="250">
        <v>5850.0</v>
      </c>
      <c r="J17" s="2" t="s">
        <v>320</v>
      </c>
      <c r="L17" s="2" t="s">
        <v>860</v>
      </c>
    </row>
    <row r="18">
      <c r="B18" s="248" t="s">
        <v>862</v>
      </c>
      <c r="C18" s="248" t="s">
        <v>1524</v>
      </c>
      <c r="E18" s="248" t="s">
        <v>1525</v>
      </c>
      <c r="F18" s="250">
        <v>3820.0</v>
      </c>
      <c r="J18" s="2" t="s">
        <v>320</v>
      </c>
      <c r="L18" s="2" t="s">
        <v>860</v>
      </c>
    </row>
    <row r="19">
      <c r="B19" s="248" t="s">
        <v>862</v>
      </c>
      <c r="C19" s="248" t="s">
        <v>1541</v>
      </c>
      <c r="E19" s="248" t="s">
        <v>1542</v>
      </c>
      <c r="F19" s="322">
        <v>3950.0</v>
      </c>
      <c r="J19" s="2" t="s">
        <v>320</v>
      </c>
      <c r="L19" s="2" t="s">
        <v>860</v>
      </c>
    </row>
    <row r="20">
      <c r="B20" s="248" t="s">
        <v>862</v>
      </c>
      <c r="C20" s="248" t="s">
        <v>1543</v>
      </c>
      <c r="E20" s="248" t="s">
        <v>1544</v>
      </c>
      <c r="F20" s="322">
        <v>4950.0</v>
      </c>
      <c r="J20" s="2" t="s">
        <v>320</v>
      </c>
      <c r="L20" s="2" t="s">
        <v>860</v>
      </c>
    </row>
    <row r="21">
      <c r="B21" s="2" t="s">
        <v>30</v>
      </c>
      <c r="C21" s="248" t="s">
        <v>1545</v>
      </c>
      <c r="E21" s="248" t="s">
        <v>1255</v>
      </c>
      <c r="F21" s="322">
        <v>5650.0</v>
      </c>
      <c r="J21" s="2" t="s">
        <v>320</v>
      </c>
      <c r="L21" s="2" t="s">
        <v>860</v>
      </c>
    </row>
    <row r="22">
      <c r="B22" s="248" t="s">
        <v>862</v>
      </c>
      <c r="C22" s="248" t="s">
        <v>1258</v>
      </c>
      <c r="E22" s="248" t="s">
        <v>900</v>
      </c>
      <c r="F22" s="322">
        <v>3750.0</v>
      </c>
      <c r="J22" s="2" t="s">
        <v>320</v>
      </c>
      <c r="L22" s="2" t="s">
        <v>860</v>
      </c>
    </row>
    <row r="23">
      <c r="F23" s="255"/>
      <c r="J23" s="2"/>
    </row>
    <row r="24">
      <c r="A24" s="2" t="s">
        <v>1546</v>
      </c>
      <c r="B24" s="248" t="s">
        <v>862</v>
      </c>
      <c r="C24" s="295" t="s">
        <v>1547</v>
      </c>
      <c r="E24" s="248" t="s">
        <v>1067</v>
      </c>
      <c r="F24" s="322">
        <v>22500.0</v>
      </c>
      <c r="G24" s="322">
        <v>3820.0</v>
      </c>
      <c r="J24" s="2" t="s">
        <v>320</v>
      </c>
      <c r="L24" s="2" t="s">
        <v>860</v>
      </c>
    </row>
    <row r="25">
      <c r="B25" s="248" t="s">
        <v>862</v>
      </c>
      <c r="C25" s="248" t="s">
        <v>881</v>
      </c>
      <c r="E25" s="248" t="s">
        <v>882</v>
      </c>
      <c r="F25" s="322">
        <v>2950.0</v>
      </c>
      <c r="G25" s="255"/>
      <c r="J25" s="2" t="s">
        <v>320</v>
      </c>
      <c r="L25" s="2" t="s">
        <v>860</v>
      </c>
    </row>
    <row r="26">
      <c r="F26" s="255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25"/>
  </cols>
  <sheetData>
    <row r="1">
      <c r="A1" s="214"/>
      <c r="B1" s="215" t="s">
        <v>5</v>
      </c>
      <c r="C1" s="216" t="s">
        <v>1548</v>
      </c>
      <c r="D1" s="317"/>
      <c r="E1" s="218">
        <v>9.363528525E9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1549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/>
      <c r="S2" s="232"/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1550</v>
      </c>
      <c r="E5" s="2">
        <v>6.369172963E9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1551</v>
      </c>
      <c r="E7" s="237">
        <v>9.894113602E9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35"/>
      <c r="U15" s="235"/>
      <c r="V15" s="235"/>
      <c r="W15" s="235"/>
      <c r="X15" s="235"/>
      <c r="Y15" s="235"/>
      <c r="Z15" s="23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48" t="s">
        <v>862</v>
      </c>
      <c r="C17" s="248" t="s">
        <v>1524</v>
      </c>
      <c r="E17" s="248" t="s">
        <v>1525</v>
      </c>
      <c r="F17" s="292">
        <v>4750.0</v>
      </c>
      <c r="G17" s="250">
        <v>10400.0</v>
      </c>
      <c r="J17" s="2" t="s">
        <v>320</v>
      </c>
      <c r="L17" s="2" t="s">
        <v>860</v>
      </c>
    </row>
    <row r="18">
      <c r="B18" s="248" t="s">
        <v>862</v>
      </c>
      <c r="C18" s="248" t="s">
        <v>1524</v>
      </c>
      <c r="E18" s="248" t="s">
        <v>1525</v>
      </c>
      <c r="F18" s="292">
        <v>4750.0</v>
      </c>
      <c r="G18" s="250"/>
      <c r="J18" s="2" t="s">
        <v>320</v>
      </c>
      <c r="L18" s="2" t="s">
        <v>860</v>
      </c>
    </row>
    <row r="19">
      <c r="B19" s="248" t="s">
        <v>862</v>
      </c>
      <c r="C19" s="248" t="s">
        <v>1524</v>
      </c>
      <c r="E19" s="248" t="s">
        <v>1525</v>
      </c>
      <c r="F19" s="292">
        <v>4750.0</v>
      </c>
      <c r="G19" s="250"/>
      <c r="J19" s="2" t="s">
        <v>320</v>
      </c>
      <c r="L19" s="2" t="s">
        <v>860</v>
      </c>
    </row>
    <row r="20">
      <c r="B20" s="248" t="s">
        <v>862</v>
      </c>
      <c r="C20" s="248" t="s">
        <v>1524</v>
      </c>
      <c r="E20" s="248" t="s">
        <v>1525</v>
      </c>
      <c r="F20" s="292">
        <v>4750.0</v>
      </c>
      <c r="G20" s="250"/>
      <c r="J20" s="2" t="s">
        <v>320</v>
      </c>
      <c r="L20" s="2" t="s">
        <v>860</v>
      </c>
    </row>
    <row r="21">
      <c r="B21" s="248" t="s">
        <v>862</v>
      </c>
      <c r="C21" s="248" t="s">
        <v>1524</v>
      </c>
      <c r="E21" s="248" t="s">
        <v>1525</v>
      </c>
      <c r="F21" s="292">
        <v>4750.0</v>
      </c>
      <c r="G21" s="250"/>
      <c r="J21" s="2" t="s">
        <v>320</v>
      </c>
      <c r="L21" s="2" t="s">
        <v>860</v>
      </c>
    </row>
    <row r="22">
      <c r="B22" s="248" t="s">
        <v>862</v>
      </c>
      <c r="C22" s="248" t="s">
        <v>1524</v>
      </c>
      <c r="E22" s="248" t="s">
        <v>1525</v>
      </c>
      <c r="F22" s="322">
        <v>4750.0</v>
      </c>
      <c r="G22" s="250"/>
      <c r="J22" s="2" t="s">
        <v>320</v>
      </c>
      <c r="L22" s="2" t="s">
        <v>860</v>
      </c>
    </row>
    <row r="23">
      <c r="B23" s="248" t="s">
        <v>862</v>
      </c>
      <c r="C23" s="248" t="s">
        <v>1524</v>
      </c>
      <c r="E23" s="248" t="s">
        <v>1525</v>
      </c>
      <c r="F23" s="322">
        <v>4750.0</v>
      </c>
      <c r="G23" s="322"/>
      <c r="H23" s="323"/>
      <c r="J23" s="2" t="s">
        <v>320</v>
      </c>
      <c r="L23" s="2" t="s">
        <v>860</v>
      </c>
    </row>
    <row r="24">
      <c r="B24" s="248" t="s">
        <v>862</v>
      </c>
      <c r="C24" s="248" t="s">
        <v>1524</v>
      </c>
      <c r="E24" s="248" t="s">
        <v>1525</v>
      </c>
      <c r="F24" s="322">
        <v>4750.0</v>
      </c>
      <c r="G24" s="326"/>
      <c r="J24" s="2" t="s">
        <v>320</v>
      </c>
      <c r="L24" s="2" t="s">
        <v>860</v>
      </c>
    </row>
    <row r="25">
      <c r="B25" s="248" t="s">
        <v>862</v>
      </c>
      <c r="C25" s="248" t="s">
        <v>1524</v>
      </c>
      <c r="E25" s="248" t="s">
        <v>1525</v>
      </c>
      <c r="F25" s="322">
        <v>4750.0</v>
      </c>
      <c r="G25" s="250"/>
      <c r="J25" s="2" t="s">
        <v>320</v>
      </c>
      <c r="L25" s="2" t="s">
        <v>860</v>
      </c>
    </row>
    <row r="26">
      <c r="B26" s="248" t="s">
        <v>862</v>
      </c>
      <c r="C26" s="248" t="s">
        <v>1524</v>
      </c>
      <c r="E26" s="248" t="s">
        <v>1525</v>
      </c>
      <c r="F26" s="322">
        <v>4750.0</v>
      </c>
      <c r="G26" s="250"/>
      <c r="J26" s="2" t="s">
        <v>320</v>
      </c>
      <c r="L26" s="2" t="s">
        <v>860</v>
      </c>
    </row>
    <row r="27">
      <c r="B27" s="248" t="s">
        <v>862</v>
      </c>
      <c r="C27" s="248" t="s">
        <v>1524</v>
      </c>
      <c r="E27" s="248" t="s">
        <v>1525</v>
      </c>
      <c r="F27" s="322">
        <v>4750.0</v>
      </c>
      <c r="G27" s="250"/>
      <c r="J27" s="2" t="s">
        <v>320</v>
      </c>
      <c r="L27" s="2" t="s">
        <v>860</v>
      </c>
    </row>
    <row r="28">
      <c r="B28" s="248" t="s">
        <v>862</v>
      </c>
      <c r="C28" s="248" t="s">
        <v>1524</v>
      </c>
      <c r="E28" s="248" t="s">
        <v>1525</v>
      </c>
      <c r="F28" s="322">
        <v>4750.0</v>
      </c>
      <c r="G28" s="250"/>
      <c r="J28" s="2" t="s">
        <v>320</v>
      </c>
      <c r="L28" s="2" t="s">
        <v>860</v>
      </c>
    </row>
    <row r="29">
      <c r="B29" s="248" t="s">
        <v>862</v>
      </c>
      <c r="C29" s="248" t="s">
        <v>1524</v>
      </c>
      <c r="E29" s="248" t="s">
        <v>1525</v>
      </c>
      <c r="F29" s="322">
        <v>4750.0</v>
      </c>
      <c r="G29" s="250"/>
      <c r="J29" s="2" t="s">
        <v>320</v>
      </c>
      <c r="L29" s="2" t="s">
        <v>860</v>
      </c>
    </row>
    <row r="30">
      <c r="B30" s="248" t="s">
        <v>862</v>
      </c>
      <c r="C30" s="324" t="s">
        <v>863</v>
      </c>
      <c r="D30" s="325"/>
      <c r="E30" s="248" t="s">
        <v>864</v>
      </c>
      <c r="F30" s="322">
        <v>14580.0</v>
      </c>
      <c r="G30" s="323"/>
      <c r="J30" s="2" t="s">
        <v>320</v>
      </c>
      <c r="L30" s="2" t="s">
        <v>860</v>
      </c>
    </row>
    <row r="31">
      <c r="B31" s="2" t="s">
        <v>865</v>
      </c>
      <c r="C31" s="324" t="s">
        <v>866</v>
      </c>
      <c r="E31" s="248" t="s">
        <v>867</v>
      </c>
      <c r="F31" s="322">
        <v>8160.0</v>
      </c>
      <c r="G31" s="323"/>
      <c r="J31" s="2" t="s">
        <v>320</v>
      </c>
      <c r="L31" s="2" t="s">
        <v>860</v>
      </c>
    </row>
    <row r="32">
      <c r="B32" s="2" t="s">
        <v>868</v>
      </c>
      <c r="C32" s="248" t="s">
        <v>869</v>
      </c>
      <c r="E32" s="248" t="s">
        <v>870</v>
      </c>
      <c r="F32" s="250">
        <v>8250.0</v>
      </c>
      <c r="J32" s="2" t="s">
        <v>320</v>
      </c>
      <c r="L32" s="2" t="s">
        <v>860</v>
      </c>
    </row>
    <row r="33">
      <c r="B33" s="2" t="s">
        <v>868</v>
      </c>
      <c r="C33" s="248" t="s">
        <v>869</v>
      </c>
      <c r="E33" s="248" t="s">
        <v>870</v>
      </c>
      <c r="F33" s="250">
        <v>8250.0</v>
      </c>
      <c r="J33" s="2" t="s">
        <v>320</v>
      </c>
      <c r="L33" s="2" t="s">
        <v>860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</cols>
  <sheetData>
    <row r="1">
      <c r="A1" s="214"/>
      <c r="B1" s="215" t="s">
        <v>5</v>
      </c>
      <c r="C1" s="216" t="s">
        <v>1552</v>
      </c>
      <c r="D1" s="317"/>
      <c r="E1" s="218">
        <v>9.443369082E9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172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1517</v>
      </c>
      <c r="S2" s="232" t="s">
        <v>1518</v>
      </c>
      <c r="T2" s="2" t="s">
        <v>809</v>
      </c>
      <c r="U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1519</v>
      </c>
      <c r="S3" s="238" t="s">
        <v>1520</v>
      </c>
      <c r="T3" s="2" t="s">
        <v>1521</v>
      </c>
      <c r="U3" s="2" t="s">
        <v>55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17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35"/>
      <c r="U15" s="235"/>
      <c r="V15" s="235"/>
      <c r="W15" s="235"/>
      <c r="X15" s="235"/>
      <c r="Y15" s="235"/>
      <c r="Z15" s="23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872</v>
      </c>
      <c r="B17" s="2" t="s">
        <v>1553</v>
      </c>
      <c r="C17" s="248" t="s">
        <v>1554</v>
      </c>
      <c r="E17" s="284" t="s">
        <v>874</v>
      </c>
      <c r="F17" s="292">
        <v>17650.0</v>
      </c>
      <c r="G17" s="292">
        <v>8500.0</v>
      </c>
      <c r="J17" s="2" t="s">
        <v>320</v>
      </c>
      <c r="L17" s="2" t="s">
        <v>860</v>
      </c>
    </row>
    <row r="18">
      <c r="B18" s="2" t="s">
        <v>1553</v>
      </c>
      <c r="C18" s="248" t="s">
        <v>1555</v>
      </c>
      <c r="E18" s="248" t="s">
        <v>880</v>
      </c>
      <c r="F18" s="250">
        <v>5850.0</v>
      </c>
      <c r="G18" s="255"/>
      <c r="J18" s="2" t="s">
        <v>320</v>
      </c>
      <c r="L18" s="2" t="s">
        <v>860</v>
      </c>
    </row>
    <row r="19">
      <c r="B19" s="2" t="s">
        <v>1553</v>
      </c>
      <c r="C19" s="248" t="s">
        <v>1556</v>
      </c>
      <c r="E19" s="248" t="s">
        <v>1557</v>
      </c>
      <c r="F19" s="265">
        <v>450.0</v>
      </c>
      <c r="J19" s="2" t="s">
        <v>320</v>
      </c>
      <c r="L19" s="2" t="s">
        <v>860</v>
      </c>
    </row>
    <row r="20">
      <c r="B20" s="2" t="s">
        <v>1553</v>
      </c>
      <c r="C20" s="248" t="s">
        <v>1558</v>
      </c>
      <c r="E20" s="248" t="s">
        <v>876</v>
      </c>
      <c r="F20" s="292">
        <v>7510.0</v>
      </c>
      <c r="J20" s="2" t="s">
        <v>320</v>
      </c>
      <c r="L20" s="2" t="s">
        <v>860</v>
      </c>
    </row>
    <row r="21">
      <c r="B21" s="2" t="s">
        <v>1553</v>
      </c>
      <c r="C21" s="248" t="s">
        <v>1559</v>
      </c>
      <c r="E21" s="248" t="s">
        <v>1560</v>
      </c>
      <c r="F21" s="292">
        <v>1150.0</v>
      </c>
      <c r="J21" s="2" t="s">
        <v>320</v>
      </c>
      <c r="L21" s="2" t="s">
        <v>860</v>
      </c>
    </row>
    <row r="22">
      <c r="B22" s="2" t="s">
        <v>1553</v>
      </c>
      <c r="C22" s="248" t="s">
        <v>1559</v>
      </c>
      <c r="E22" s="248" t="s">
        <v>1560</v>
      </c>
      <c r="F22" s="292">
        <v>1150.0</v>
      </c>
      <c r="J22" s="2" t="s">
        <v>320</v>
      </c>
      <c r="L22" s="2" t="s">
        <v>860</v>
      </c>
    </row>
    <row r="23">
      <c r="B23" s="2" t="s">
        <v>1553</v>
      </c>
      <c r="C23" s="248" t="s">
        <v>889</v>
      </c>
      <c r="E23" s="248" t="s">
        <v>890</v>
      </c>
      <c r="F23" s="292">
        <v>1740.0</v>
      </c>
      <c r="J23" s="2" t="s">
        <v>320</v>
      </c>
      <c r="L23" s="2" t="s">
        <v>860</v>
      </c>
    </row>
    <row r="24">
      <c r="B24" s="2" t="s">
        <v>883</v>
      </c>
      <c r="C24" s="248" t="s">
        <v>954</v>
      </c>
      <c r="E24" s="248" t="s">
        <v>955</v>
      </c>
      <c r="F24" s="250">
        <v>1450.0</v>
      </c>
      <c r="J24" s="2" t="s">
        <v>320</v>
      </c>
      <c r="L24" s="2" t="s">
        <v>860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75"/>
    <col customWidth="1" min="4" max="4" width="19.38"/>
    <col customWidth="1" min="5" max="5" width="15.5"/>
  </cols>
  <sheetData>
    <row r="1">
      <c r="A1" s="214"/>
      <c r="B1" s="215" t="s">
        <v>5</v>
      </c>
      <c r="C1" s="216" t="s">
        <v>1561</v>
      </c>
      <c r="D1" s="217">
        <v>9.894624496E9</v>
      </c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64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1562</v>
      </c>
      <c r="S2" s="232" t="s">
        <v>1563</v>
      </c>
      <c r="T2" s="2" t="s">
        <v>1272</v>
      </c>
      <c r="U2" s="2" t="s">
        <v>138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1564</v>
      </c>
      <c r="S3" s="238" t="s">
        <v>1565</v>
      </c>
      <c r="T3" s="2" t="s">
        <v>1272</v>
      </c>
      <c r="U3" s="2" t="s">
        <v>72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1566</v>
      </c>
      <c r="S4" s="238" t="s">
        <v>1567</v>
      </c>
      <c r="T4" s="2" t="s">
        <v>1568</v>
      </c>
      <c r="U4" s="2" t="s">
        <v>210</v>
      </c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1569</v>
      </c>
      <c r="S5" s="238" t="s">
        <v>1570</v>
      </c>
      <c r="T5" s="2" t="s">
        <v>1568</v>
      </c>
      <c r="U5" s="2" t="s">
        <v>210</v>
      </c>
    </row>
    <row r="6">
      <c r="A6" s="239"/>
      <c r="B6" s="229" t="s">
        <v>820</v>
      </c>
      <c r="C6" s="2" t="s">
        <v>1571</v>
      </c>
      <c r="D6" s="2">
        <v>7.373047387E9</v>
      </c>
      <c r="E6" s="237"/>
      <c r="F6" s="229" t="s">
        <v>821</v>
      </c>
      <c r="K6" s="237"/>
      <c r="L6" s="2"/>
      <c r="M6" s="229" t="s">
        <v>15</v>
      </c>
      <c r="O6" s="237"/>
      <c r="Q6" s="231">
        <v>5.0</v>
      </c>
      <c r="R6" s="2" t="s">
        <v>1572</v>
      </c>
      <c r="S6" s="2" t="s">
        <v>1573</v>
      </c>
      <c r="T6" s="2" t="s">
        <v>1568</v>
      </c>
      <c r="U6" s="2" t="s">
        <v>210</v>
      </c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338"/>
      <c r="B15" s="338"/>
      <c r="C15" s="338"/>
      <c r="D15" s="338"/>
      <c r="E15" s="338"/>
      <c r="F15" s="338"/>
      <c r="G15" s="338"/>
      <c r="H15" s="338"/>
      <c r="I15" s="338"/>
      <c r="J15" s="338"/>
      <c r="K15" s="338"/>
      <c r="L15" s="338"/>
      <c r="M15" s="338"/>
      <c r="N15" s="338"/>
      <c r="O15" s="338"/>
      <c r="P15" s="338"/>
      <c r="Q15" s="338"/>
      <c r="R15" s="338"/>
      <c r="S15" s="338"/>
      <c r="T15" s="235"/>
      <c r="U15" s="235"/>
      <c r="V15" s="235"/>
      <c r="W15" s="235"/>
      <c r="X15" s="235"/>
      <c r="Y15" s="235"/>
      <c r="Z15" s="235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48" t="s">
        <v>1047</v>
      </c>
      <c r="C17" s="276" t="s">
        <v>1574</v>
      </c>
      <c r="D17" s="277" t="s">
        <v>1575</v>
      </c>
      <c r="E17" s="290" t="s">
        <v>1105</v>
      </c>
      <c r="F17" s="322">
        <v>4300.0</v>
      </c>
      <c r="G17" s="250">
        <v>12500.0</v>
      </c>
      <c r="I17" s="2" t="s">
        <v>1241</v>
      </c>
      <c r="J17" s="2" t="s">
        <v>829</v>
      </c>
      <c r="K17" s="2" t="s">
        <v>1576</v>
      </c>
      <c r="L17" s="2" t="s">
        <v>860</v>
      </c>
      <c r="M17" s="2" t="s">
        <v>1577</v>
      </c>
      <c r="R17" s="2" t="s">
        <v>1578</v>
      </c>
      <c r="S17" s="2">
        <v>344.0</v>
      </c>
    </row>
    <row r="18">
      <c r="B18" s="248" t="s">
        <v>1047</v>
      </c>
      <c r="C18" s="276" t="s">
        <v>1574</v>
      </c>
      <c r="D18" s="277" t="s">
        <v>1579</v>
      </c>
      <c r="E18" s="290" t="s">
        <v>1105</v>
      </c>
      <c r="F18" s="322">
        <v>4300.0</v>
      </c>
      <c r="I18" s="2" t="s">
        <v>1242</v>
      </c>
      <c r="J18" s="2" t="s">
        <v>829</v>
      </c>
      <c r="K18" s="2" t="s">
        <v>1576</v>
      </c>
      <c r="L18" s="2" t="s">
        <v>860</v>
      </c>
      <c r="M18" s="2" t="s">
        <v>1577</v>
      </c>
      <c r="R18" s="2" t="s">
        <v>1578</v>
      </c>
      <c r="S18" s="2">
        <v>344.0</v>
      </c>
    </row>
    <row r="19">
      <c r="B19" s="248" t="s">
        <v>1047</v>
      </c>
      <c r="C19" s="276" t="s">
        <v>1574</v>
      </c>
      <c r="D19" s="277" t="s">
        <v>1580</v>
      </c>
      <c r="E19" s="290" t="s">
        <v>1105</v>
      </c>
      <c r="F19" s="322">
        <v>4300.0</v>
      </c>
      <c r="I19" s="2" t="s">
        <v>1244</v>
      </c>
      <c r="J19" s="2" t="s">
        <v>829</v>
      </c>
      <c r="K19" s="2" t="s">
        <v>1576</v>
      </c>
      <c r="L19" s="2" t="s">
        <v>860</v>
      </c>
      <c r="M19" s="2" t="s">
        <v>1577</v>
      </c>
      <c r="R19" s="2" t="s">
        <v>1578</v>
      </c>
      <c r="S19" s="2">
        <v>344.0</v>
      </c>
    </row>
    <row r="20">
      <c r="B20" s="248" t="s">
        <v>1047</v>
      </c>
      <c r="C20" s="276" t="s">
        <v>1574</v>
      </c>
      <c r="D20" s="277" t="s">
        <v>1581</v>
      </c>
      <c r="E20" s="290" t="s">
        <v>1105</v>
      </c>
      <c r="F20" s="322">
        <v>4300.0</v>
      </c>
      <c r="I20" s="2" t="s">
        <v>1385</v>
      </c>
      <c r="J20" s="2" t="s">
        <v>829</v>
      </c>
      <c r="K20" s="2" t="s">
        <v>1576</v>
      </c>
      <c r="L20" s="2" t="s">
        <v>860</v>
      </c>
      <c r="M20" s="2" t="s">
        <v>1577</v>
      </c>
      <c r="R20" s="2" t="s">
        <v>1578</v>
      </c>
      <c r="S20" s="2">
        <v>344.0</v>
      </c>
    </row>
    <row r="21">
      <c r="B21" s="248" t="s">
        <v>1047</v>
      </c>
      <c r="C21" s="276" t="s">
        <v>1574</v>
      </c>
      <c r="D21" s="277" t="s">
        <v>1582</v>
      </c>
      <c r="E21" s="290" t="s">
        <v>1102</v>
      </c>
      <c r="F21" s="322">
        <v>4300.0</v>
      </c>
      <c r="G21" s="290"/>
      <c r="H21" s="339"/>
      <c r="J21" s="2" t="s">
        <v>829</v>
      </c>
      <c r="K21" s="2" t="s">
        <v>1495</v>
      </c>
      <c r="L21" s="2" t="s">
        <v>860</v>
      </c>
      <c r="M21" s="2" t="s">
        <v>1577</v>
      </c>
      <c r="R21" s="2" t="s">
        <v>1583</v>
      </c>
      <c r="S21" s="2">
        <v>344.0</v>
      </c>
    </row>
    <row r="22">
      <c r="B22" s="248" t="s">
        <v>1047</v>
      </c>
      <c r="C22" s="276" t="s">
        <v>1101</v>
      </c>
      <c r="D22" s="277" t="s">
        <v>1584</v>
      </c>
      <c r="E22" s="290" t="s">
        <v>1102</v>
      </c>
      <c r="F22" s="322">
        <v>4300.0</v>
      </c>
      <c r="G22" s="279"/>
      <c r="J22" s="2" t="s">
        <v>829</v>
      </c>
      <c r="K22" s="2" t="s">
        <v>1495</v>
      </c>
      <c r="L22" s="2" t="s">
        <v>860</v>
      </c>
      <c r="M22" s="2" t="s">
        <v>1577</v>
      </c>
      <c r="R22" s="2" t="s">
        <v>1583</v>
      </c>
      <c r="S22" s="2">
        <v>344.0</v>
      </c>
    </row>
    <row r="23">
      <c r="B23" s="248" t="s">
        <v>1047</v>
      </c>
      <c r="C23" s="276" t="s">
        <v>1101</v>
      </c>
      <c r="D23" s="277" t="s">
        <v>1585</v>
      </c>
      <c r="E23" s="290" t="s">
        <v>1102</v>
      </c>
      <c r="F23" s="322">
        <v>4300.0</v>
      </c>
      <c r="J23" s="2" t="s">
        <v>829</v>
      </c>
      <c r="K23" s="2" t="s">
        <v>1495</v>
      </c>
      <c r="L23" s="2" t="s">
        <v>860</v>
      </c>
      <c r="M23" s="2" t="s">
        <v>1577</v>
      </c>
      <c r="R23" s="2" t="s">
        <v>1583</v>
      </c>
      <c r="S23" s="2">
        <v>344.0</v>
      </c>
    </row>
    <row r="24">
      <c r="B24" s="248" t="s">
        <v>1047</v>
      </c>
      <c r="C24" s="276" t="s">
        <v>1101</v>
      </c>
      <c r="D24" s="277" t="s">
        <v>1586</v>
      </c>
      <c r="E24" s="290" t="s">
        <v>1102</v>
      </c>
      <c r="F24" s="322">
        <v>4300.0</v>
      </c>
      <c r="J24" s="2" t="s">
        <v>829</v>
      </c>
      <c r="K24" s="2" t="s">
        <v>1495</v>
      </c>
      <c r="L24" s="2" t="s">
        <v>860</v>
      </c>
      <c r="M24" s="2" t="s">
        <v>1577</v>
      </c>
      <c r="R24" s="2" t="s">
        <v>1583</v>
      </c>
      <c r="S24" s="2">
        <v>344.0</v>
      </c>
    </row>
    <row r="25">
      <c r="B25" s="248" t="s">
        <v>1047</v>
      </c>
      <c r="C25" s="276" t="s">
        <v>1101</v>
      </c>
      <c r="D25" s="277" t="s">
        <v>1587</v>
      </c>
      <c r="E25" s="290" t="s">
        <v>1102</v>
      </c>
      <c r="F25" s="322">
        <v>4300.0</v>
      </c>
      <c r="J25" s="2" t="s">
        <v>829</v>
      </c>
      <c r="K25" s="2" t="s">
        <v>1495</v>
      </c>
      <c r="L25" s="2" t="s">
        <v>860</v>
      </c>
      <c r="M25" s="2" t="s">
        <v>1577</v>
      </c>
      <c r="R25" s="2" t="s">
        <v>1583</v>
      </c>
      <c r="S25" s="2">
        <v>344.0</v>
      </c>
    </row>
    <row r="26">
      <c r="B26" s="248" t="s">
        <v>1047</v>
      </c>
      <c r="C26" s="276" t="s">
        <v>1101</v>
      </c>
      <c r="D26" s="277" t="s">
        <v>1588</v>
      </c>
      <c r="E26" s="290" t="s">
        <v>1102</v>
      </c>
      <c r="F26" s="322">
        <v>4300.0</v>
      </c>
      <c r="J26" s="2" t="s">
        <v>829</v>
      </c>
      <c r="K26" s="2" t="s">
        <v>1495</v>
      </c>
      <c r="L26" s="2" t="s">
        <v>860</v>
      </c>
      <c r="M26" s="2" t="s">
        <v>1577</v>
      </c>
      <c r="R26" s="2" t="s">
        <v>1583</v>
      </c>
      <c r="S26" s="2">
        <v>344.0</v>
      </c>
    </row>
    <row r="27">
      <c r="B27" s="248" t="s">
        <v>1047</v>
      </c>
      <c r="C27" s="276" t="s">
        <v>1101</v>
      </c>
      <c r="D27" s="277" t="s">
        <v>1589</v>
      </c>
      <c r="E27" s="290" t="s">
        <v>1102</v>
      </c>
      <c r="F27" s="322">
        <v>4300.0</v>
      </c>
      <c r="J27" s="2" t="s">
        <v>829</v>
      </c>
      <c r="K27" s="2" t="s">
        <v>1495</v>
      </c>
      <c r="L27" s="2" t="s">
        <v>860</v>
      </c>
      <c r="M27" s="2" t="s">
        <v>1577</v>
      </c>
      <c r="R27" s="2" t="s">
        <v>1583</v>
      </c>
      <c r="S27" s="2">
        <v>344.0</v>
      </c>
    </row>
    <row r="28">
      <c r="B28" s="248" t="s">
        <v>1047</v>
      </c>
      <c r="C28" s="276" t="s">
        <v>1101</v>
      </c>
      <c r="D28" s="277" t="s">
        <v>1590</v>
      </c>
      <c r="E28" s="290" t="s">
        <v>1102</v>
      </c>
      <c r="F28" s="322">
        <v>4300.0</v>
      </c>
      <c r="J28" s="2" t="s">
        <v>829</v>
      </c>
      <c r="K28" s="2" t="s">
        <v>1495</v>
      </c>
      <c r="L28" s="2" t="s">
        <v>860</v>
      </c>
      <c r="M28" s="2" t="s">
        <v>1577</v>
      </c>
      <c r="R28" s="2" t="s">
        <v>1583</v>
      </c>
      <c r="S28" s="2">
        <v>344.0</v>
      </c>
    </row>
    <row r="29">
      <c r="B29" s="248" t="s">
        <v>1047</v>
      </c>
      <c r="C29" s="276" t="s">
        <v>1101</v>
      </c>
      <c r="D29" s="277" t="s">
        <v>1591</v>
      </c>
      <c r="E29" s="290" t="s">
        <v>1102</v>
      </c>
      <c r="F29" s="322">
        <v>4300.0</v>
      </c>
      <c r="J29" s="2" t="s">
        <v>829</v>
      </c>
      <c r="K29" s="2" t="s">
        <v>1495</v>
      </c>
      <c r="L29" s="2" t="s">
        <v>860</v>
      </c>
      <c r="M29" s="2" t="s">
        <v>1577</v>
      </c>
      <c r="R29" s="2" t="s">
        <v>1583</v>
      </c>
      <c r="S29" s="2">
        <v>344.0</v>
      </c>
    </row>
    <row r="30">
      <c r="B30" s="248" t="s">
        <v>1047</v>
      </c>
      <c r="C30" s="276" t="s">
        <v>1101</v>
      </c>
      <c r="D30" s="277" t="s">
        <v>1592</v>
      </c>
      <c r="E30" s="290" t="s">
        <v>1102</v>
      </c>
      <c r="F30" s="322">
        <v>4300.0</v>
      </c>
      <c r="J30" s="2" t="s">
        <v>829</v>
      </c>
      <c r="L30" s="2" t="s">
        <v>860</v>
      </c>
      <c r="M30" s="2" t="s">
        <v>1577</v>
      </c>
      <c r="S30" s="2">
        <v>344.0</v>
      </c>
    </row>
    <row r="31">
      <c r="B31" s="248" t="s">
        <v>1047</v>
      </c>
      <c r="C31" s="248" t="s">
        <v>1239</v>
      </c>
      <c r="E31" s="248" t="s">
        <v>880</v>
      </c>
      <c r="F31" s="322">
        <v>4300.0</v>
      </c>
      <c r="J31" s="2" t="s">
        <v>829</v>
      </c>
      <c r="L31" s="2" t="s">
        <v>860</v>
      </c>
    </row>
    <row r="32">
      <c r="B32" s="248" t="s">
        <v>1047</v>
      </c>
      <c r="C32" s="248" t="s">
        <v>1239</v>
      </c>
      <c r="E32" s="248" t="s">
        <v>880</v>
      </c>
      <c r="F32" s="322">
        <v>4300.0</v>
      </c>
      <c r="J32" s="2" t="s">
        <v>829</v>
      </c>
      <c r="L32" s="2" t="s">
        <v>860</v>
      </c>
    </row>
    <row r="33">
      <c r="B33" s="340" t="s">
        <v>865</v>
      </c>
      <c r="C33" s="276" t="s">
        <v>866</v>
      </c>
      <c r="D33" s="277" t="s">
        <v>1593</v>
      </c>
      <c r="E33" s="276" t="s">
        <v>867</v>
      </c>
      <c r="F33" s="250"/>
      <c r="J33" s="2"/>
      <c r="L33" s="2"/>
      <c r="M33" s="2"/>
      <c r="S33" s="2"/>
    </row>
    <row r="34">
      <c r="B34" s="340" t="s">
        <v>862</v>
      </c>
      <c r="C34" s="248" t="s">
        <v>1594</v>
      </c>
      <c r="D34" s="277" t="s">
        <v>1595</v>
      </c>
      <c r="E34" s="248" t="s">
        <v>1596</v>
      </c>
      <c r="F34" s="250">
        <v>14580.0</v>
      </c>
      <c r="J34" s="2" t="s">
        <v>829</v>
      </c>
      <c r="L34" s="2" t="s">
        <v>860</v>
      </c>
      <c r="M34" s="2" t="s">
        <v>1597</v>
      </c>
      <c r="S34" s="2">
        <v>341.0</v>
      </c>
    </row>
    <row r="35">
      <c r="B35" s="2" t="s">
        <v>868</v>
      </c>
      <c r="C35" s="276" t="s">
        <v>918</v>
      </c>
      <c r="D35" s="277" t="s">
        <v>1598</v>
      </c>
      <c r="E35" s="276" t="s">
        <v>919</v>
      </c>
      <c r="J35" s="2" t="s">
        <v>829</v>
      </c>
      <c r="K35" s="2"/>
      <c r="L35" s="2" t="s">
        <v>860</v>
      </c>
      <c r="M35" s="2" t="s">
        <v>1597</v>
      </c>
      <c r="R35" s="2"/>
      <c r="S35" s="2">
        <v>341.0</v>
      </c>
    </row>
    <row r="36">
      <c r="B36" s="2" t="s">
        <v>868</v>
      </c>
      <c r="C36" s="276" t="s">
        <v>918</v>
      </c>
      <c r="D36" s="277" t="s">
        <v>1599</v>
      </c>
      <c r="E36" s="276" t="s">
        <v>919</v>
      </c>
      <c r="J36" s="2" t="s">
        <v>829</v>
      </c>
      <c r="K36" s="2" t="s">
        <v>1567</v>
      </c>
      <c r="L36" s="2" t="s">
        <v>860</v>
      </c>
      <c r="M36" s="2" t="s">
        <v>1600</v>
      </c>
      <c r="R36" s="2" t="s">
        <v>1566</v>
      </c>
      <c r="S36" s="2">
        <v>333.0</v>
      </c>
    </row>
    <row r="37">
      <c r="C37" s="276" t="s">
        <v>1601</v>
      </c>
    </row>
    <row r="39">
      <c r="A39" s="2" t="s">
        <v>933</v>
      </c>
      <c r="B39" s="298" t="s">
        <v>868</v>
      </c>
      <c r="C39" s="248" t="s">
        <v>1416</v>
      </c>
      <c r="D39" s="277" t="s">
        <v>1602</v>
      </c>
      <c r="E39" s="295" t="s">
        <v>935</v>
      </c>
      <c r="F39" s="250">
        <v>7750.0</v>
      </c>
      <c r="G39" s="250">
        <v>3250.0</v>
      </c>
      <c r="J39" s="2" t="s">
        <v>829</v>
      </c>
      <c r="K39" s="2" t="s">
        <v>1567</v>
      </c>
      <c r="L39" s="2" t="s">
        <v>860</v>
      </c>
      <c r="M39" s="2" t="s">
        <v>1600</v>
      </c>
      <c r="R39" s="2" t="s">
        <v>1566</v>
      </c>
      <c r="S39" s="2">
        <v>333.0</v>
      </c>
    </row>
    <row r="40">
      <c r="B40" s="298" t="s">
        <v>868</v>
      </c>
      <c r="C40" s="248" t="s">
        <v>1416</v>
      </c>
      <c r="D40" s="277" t="s">
        <v>1603</v>
      </c>
      <c r="E40" s="295" t="s">
        <v>935</v>
      </c>
      <c r="F40" s="250">
        <v>7750.0</v>
      </c>
      <c r="J40" s="2" t="s">
        <v>829</v>
      </c>
      <c r="K40" s="2" t="s">
        <v>1567</v>
      </c>
      <c r="L40" s="2" t="s">
        <v>860</v>
      </c>
      <c r="M40" s="2" t="s">
        <v>1600</v>
      </c>
      <c r="R40" s="2" t="s">
        <v>1566</v>
      </c>
      <c r="S40" s="2">
        <v>333.0</v>
      </c>
    </row>
    <row r="41">
      <c r="B41" s="298" t="s">
        <v>868</v>
      </c>
      <c r="C41" s="248" t="s">
        <v>1416</v>
      </c>
      <c r="D41" s="277" t="s">
        <v>1604</v>
      </c>
      <c r="E41" s="295" t="s">
        <v>935</v>
      </c>
      <c r="F41" s="250">
        <v>7750.0</v>
      </c>
      <c r="J41" s="2" t="s">
        <v>829</v>
      </c>
      <c r="K41" s="2" t="s">
        <v>1567</v>
      </c>
      <c r="L41" s="2" t="s">
        <v>860</v>
      </c>
      <c r="M41" s="2" t="s">
        <v>1600</v>
      </c>
      <c r="R41" s="2" t="s">
        <v>1566</v>
      </c>
      <c r="S41" s="2">
        <v>333.0</v>
      </c>
    </row>
    <row r="42">
      <c r="B42" s="298" t="s">
        <v>868</v>
      </c>
      <c r="C42" s="248" t="s">
        <v>1416</v>
      </c>
      <c r="D42" s="277" t="s">
        <v>1605</v>
      </c>
      <c r="E42" s="295" t="s">
        <v>935</v>
      </c>
      <c r="F42" s="250">
        <v>7750.0</v>
      </c>
      <c r="J42" s="2" t="s">
        <v>829</v>
      </c>
      <c r="K42" s="2" t="s">
        <v>1567</v>
      </c>
      <c r="L42" s="2" t="s">
        <v>860</v>
      </c>
      <c r="M42" s="2" t="s">
        <v>1600</v>
      </c>
      <c r="R42" s="2" t="s">
        <v>1566</v>
      </c>
      <c r="S42" s="2">
        <v>333.0</v>
      </c>
    </row>
    <row r="43">
      <c r="B43" s="298" t="s">
        <v>868</v>
      </c>
      <c r="C43" s="248" t="s">
        <v>1606</v>
      </c>
      <c r="E43" s="295" t="s">
        <v>1607</v>
      </c>
      <c r="F43" s="292">
        <v>1250.0</v>
      </c>
      <c r="J43" s="2" t="s">
        <v>829</v>
      </c>
      <c r="K43" s="2" t="s">
        <v>1567</v>
      </c>
      <c r="L43" s="2" t="s">
        <v>860</v>
      </c>
    </row>
    <row r="44">
      <c r="E44" s="290"/>
      <c r="F44" s="339"/>
    </row>
    <row r="45">
      <c r="A45" s="298" t="s">
        <v>976</v>
      </c>
      <c r="B45" s="2" t="s">
        <v>1111</v>
      </c>
      <c r="C45" s="276" t="s">
        <v>1608</v>
      </c>
      <c r="D45" s="277" t="s">
        <v>1609</v>
      </c>
      <c r="E45" s="290" t="s">
        <v>1113</v>
      </c>
      <c r="F45" s="250">
        <v>21800.0</v>
      </c>
      <c r="G45" s="250">
        <v>7750.0</v>
      </c>
      <c r="J45" s="2" t="s">
        <v>829</v>
      </c>
      <c r="K45" s="2" t="s">
        <v>1567</v>
      </c>
      <c r="L45" s="2" t="s">
        <v>860</v>
      </c>
      <c r="M45" s="2" t="s">
        <v>1567</v>
      </c>
      <c r="R45" s="2" t="s">
        <v>1566</v>
      </c>
      <c r="S45" s="2">
        <v>337.0</v>
      </c>
    </row>
    <row r="46">
      <c r="B46" s="2" t="s">
        <v>1111</v>
      </c>
      <c r="C46" s="276" t="s">
        <v>1610</v>
      </c>
      <c r="D46" s="277" t="s">
        <v>1611</v>
      </c>
      <c r="E46" s="295" t="s">
        <v>981</v>
      </c>
      <c r="F46" s="250">
        <v>3150.0</v>
      </c>
      <c r="J46" s="2" t="s">
        <v>829</v>
      </c>
      <c r="K46" s="2" t="s">
        <v>1567</v>
      </c>
      <c r="L46" s="2" t="s">
        <v>860</v>
      </c>
      <c r="M46" s="2" t="s">
        <v>1567</v>
      </c>
      <c r="R46" s="2" t="s">
        <v>1566</v>
      </c>
      <c r="S46" s="2">
        <v>337.0</v>
      </c>
    </row>
    <row r="47">
      <c r="B47" s="2" t="s">
        <v>1111</v>
      </c>
      <c r="C47" s="276" t="s">
        <v>1610</v>
      </c>
      <c r="D47" s="277" t="s">
        <v>1612</v>
      </c>
      <c r="E47" s="295" t="s">
        <v>981</v>
      </c>
      <c r="F47" s="250">
        <v>3150.0</v>
      </c>
      <c r="J47" s="2" t="s">
        <v>829</v>
      </c>
      <c r="K47" s="2" t="s">
        <v>1567</v>
      </c>
      <c r="L47" s="2" t="s">
        <v>860</v>
      </c>
      <c r="M47" s="2" t="s">
        <v>1567</v>
      </c>
      <c r="R47" s="2" t="s">
        <v>1566</v>
      </c>
      <c r="S47" s="2">
        <v>337.0</v>
      </c>
    </row>
    <row r="48">
      <c r="B48" s="2" t="s">
        <v>1111</v>
      </c>
      <c r="C48" s="276" t="s">
        <v>1610</v>
      </c>
      <c r="D48" s="277" t="s">
        <v>1613</v>
      </c>
      <c r="E48" s="295" t="s">
        <v>981</v>
      </c>
      <c r="F48" s="250">
        <v>3150.0</v>
      </c>
      <c r="J48" s="2" t="s">
        <v>829</v>
      </c>
      <c r="K48" s="2" t="s">
        <v>1567</v>
      </c>
      <c r="L48" s="2" t="s">
        <v>860</v>
      </c>
      <c r="M48" s="2" t="s">
        <v>1567</v>
      </c>
      <c r="R48" s="2" t="s">
        <v>1566</v>
      </c>
      <c r="S48" s="2">
        <v>337.0</v>
      </c>
    </row>
    <row r="49">
      <c r="B49" s="2" t="s">
        <v>1111</v>
      </c>
      <c r="C49" s="276" t="s">
        <v>1610</v>
      </c>
      <c r="D49" s="277" t="s">
        <v>1614</v>
      </c>
      <c r="E49" s="295" t="s">
        <v>981</v>
      </c>
      <c r="F49" s="250">
        <v>3150.0</v>
      </c>
      <c r="J49" s="2" t="s">
        <v>829</v>
      </c>
      <c r="K49" s="2" t="s">
        <v>1573</v>
      </c>
      <c r="L49" s="2" t="s">
        <v>860</v>
      </c>
      <c r="M49" s="2" t="s">
        <v>1567</v>
      </c>
      <c r="R49" s="2" t="s">
        <v>1572</v>
      </c>
      <c r="S49" s="2">
        <v>337.0</v>
      </c>
    </row>
    <row r="50">
      <c r="B50" s="2" t="s">
        <v>1111</v>
      </c>
      <c r="C50" s="276" t="s">
        <v>1610</v>
      </c>
      <c r="D50" s="277" t="s">
        <v>1615</v>
      </c>
      <c r="E50" s="295" t="s">
        <v>981</v>
      </c>
      <c r="F50" s="250">
        <v>3150.0</v>
      </c>
      <c r="J50" s="2" t="s">
        <v>829</v>
      </c>
      <c r="K50" s="2" t="s">
        <v>1573</v>
      </c>
      <c r="L50" s="2" t="s">
        <v>860</v>
      </c>
      <c r="M50" s="2" t="s">
        <v>1567</v>
      </c>
      <c r="R50" s="2" t="s">
        <v>1572</v>
      </c>
      <c r="S50" s="2">
        <v>337.0</v>
      </c>
    </row>
    <row r="51">
      <c r="B51" s="2" t="s">
        <v>1111</v>
      </c>
      <c r="C51" s="276" t="s">
        <v>1610</v>
      </c>
      <c r="D51" s="277" t="s">
        <v>1616</v>
      </c>
      <c r="E51" s="295" t="s">
        <v>981</v>
      </c>
      <c r="F51" s="250">
        <v>3150.0</v>
      </c>
      <c r="J51" s="2" t="s">
        <v>829</v>
      </c>
      <c r="K51" s="2" t="s">
        <v>1573</v>
      </c>
      <c r="L51" s="2" t="s">
        <v>860</v>
      </c>
      <c r="M51" s="2" t="s">
        <v>1567</v>
      </c>
      <c r="R51" s="2" t="s">
        <v>1572</v>
      </c>
      <c r="S51" s="2">
        <v>337.0</v>
      </c>
    </row>
    <row r="52">
      <c r="B52" s="2" t="s">
        <v>1111</v>
      </c>
      <c r="C52" s="276" t="s">
        <v>1610</v>
      </c>
      <c r="D52" s="277" t="s">
        <v>1617</v>
      </c>
      <c r="E52" s="295" t="s">
        <v>981</v>
      </c>
      <c r="F52" s="250">
        <v>3150.0</v>
      </c>
      <c r="J52" s="2" t="s">
        <v>829</v>
      </c>
      <c r="K52" s="2" t="s">
        <v>1618</v>
      </c>
      <c r="L52" s="2" t="s">
        <v>860</v>
      </c>
      <c r="M52" s="2" t="s">
        <v>1567</v>
      </c>
      <c r="R52" s="2" t="s">
        <v>1619</v>
      </c>
      <c r="S52" s="2">
        <v>337.0</v>
      </c>
    </row>
    <row r="53">
      <c r="B53" s="2" t="s">
        <v>1111</v>
      </c>
      <c r="C53" s="276" t="s">
        <v>1610</v>
      </c>
      <c r="D53" s="277" t="s">
        <v>1620</v>
      </c>
      <c r="E53" s="295" t="s">
        <v>981</v>
      </c>
      <c r="F53" s="250">
        <v>3150.0</v>
      </c>
      <c r="J53" s="2" t="s">
        <v>829</v>
      </c>
      <c r="K53" s="2" t="s">
        <v>1618</v>
      </c>
      <c r="L53" s="2" t="s">
        <v>860</v>
      </c>
      <c r="M53" s="2" t="s">
        <v>1567</v>
      </c>
      <c r="R53" s="2" t="s">
        <v>1619</v>
      </c>
      <c r="S53" s="2">
        <v>337.0</v>
      </c>
    </row>
    <row r="54">
      <c r="B54" s="2" t="s">
        <v>1111</v>
      </c>
      <c r="C54" s="276" t="s">
        <v>1610</v>
      </c>
      <c r="D54" s="277" t="s">
        <v>1621</v>
      </c>
      <c r="E54" s="295" t="s">
        <v>981</v>
      </c>
      <c r="F54" s="250">
        <v>3150.0</v>
      </c>
      <c r="J54" s="2" t="s">
        <v>829</v>
      </c>
      <c r="K54" s="2" t="s">
        <v>1618</v>
      </c>
      <c r="L54" s="2" t="s">
        <v>860</v>
      </c>
      <c r="M54" s="2" t="s">
        <v>1567</v>
      </c>
      <c r="R54" s="2" t="s">
        <v>1619</v>
      </c>
      <c r="S54" s="2">
        <v>337.0</v>
      </c>
    </row>
    <row r="55">
      <c r="B55" s="2" t="s">
        <v>1111</v>
      </c>
      <c r="C55" s="276" t="s">
        <v>1610</v>
      </c>
      <c r="D55" s="277" t="s">
        <v>1622</v>
      </c>
      <c r="E55" s="295" t="s">
        <v>981</v>
      </c>
      <c r="F55" s="250">
        <v>3150.0</v>
      </c>
      <c r="J55" s="2" t="s">
        <v>829</v>
      </c>
      <c r="K55" s="2" t="s">
        <v>1618</v>
      </c>
      <c r="L55" s="2" t="s">
        <v>860</v>
      </c>
      <c r="M55" s="2" t="s">
        <v>1567</v>
      </c>
      <c r="R55" s="2" t="s">
        <v>1619</v>
      </c>
      <c r="S55" s="2">
        <v>337.0</v>
      </c>
    </row>
    <row r="56">
      <c r="B56" s="2" t="s">
        <v>868</v>
      </c>
      <c r="C56" s="248" t="s">
        <v>869</v>
      </c>
      <c r="E56" s="295" t="s">
        <v>870</v>
      </c>
      <c r="F56" s="250">
        <v>8100.0</v>
      </c>
      <c r="L56" s="2" t="s">
        <v>860</v>
      </c>
      <c r="S56" s="2">
        <v>337.0</v>
      </c>
    </row>
    <row r="57">
      <c r="E57" s="255"/>
    </row>
    <row r="58">
      <c r="C58" s="276" t="s">
        <v>1623</v>
      </c>
      <c r="E58" s="276"/>
      <c r="L58" s="2" t="s">
        <v>1019</v>
      </c>
      <c r="M58" s="2" t="s">
        <v>1600</v>
      </c>
      <c r="S58" s="2">
        <v>333.0</v>
      </c>
    </row>
    <row r="59">
      <c r="C59" s="276" t="s">
        <v>1623</v>
      </c>
      <c r="E59" s="276"/>
      <c r="L59" s="2" t="s">
        <v>1019</v>
      </c>
      <c r="M59" s="2" t="s">
        <v>1600</v>
      </c>
      <c r="S59" s="2">
        <v>333.0</v>
      </c>
    </row>
    <row r="60">
      <c r="C60" s="276" t="s">
        <v>1182</v>
      </c>
      <c r="E60" s="276"/>
      <c r="L60" s="2" t="s">
        <v>1019</v>
      </c>
      <c r="M60" s="2" t="s">
        <v>1600</v>
      </c>
      <c r="S60" s="2">
        <v>333.0</v>
      </c>
    </row>
    <row r="61">
      <c r="C61" s="276" t="s">
        <v>1182</v>
      </c>
      <c r="L61" s="2" t="s">
        <v>1019</v>
      </c>
      <c r="M61" s="2" t="s">
        <v>1600</v>
      </c>
      <c r="S61" s="2">
        <v>333.0</v>
      </c>
    </row>
    <row r="62">
      <c r="C62" s="276" t="s">
        <v>1182</v>
      </c>
      <c r="L62" s="2" t="s">
        <v>1019</v>
      </c>
      <c r="M62" s="2" t="s">
        <v>1600</v>
      </c>
      <c r="S62" s="2">
        <v>333.0</v>
      </c>
    </row>
    <row r="63">
      <c r="C63" s="276" t="s">
        <v>1182</v>
      </c>
      <c r="L63" s="2" t="s">
        <v>1019</v>
      </c>
      <c r="M63" s="2" t="s">
        <v>1600</v>
      </c>
      <c r="S63" s="2">
        <v>333.0</v>
      </c>
    </row>
    <row r="64">
      <c r="C64" s="276" t="s">
        <v>1182</v>
      </c>
      <c r="L64" s="2" t="s">
        <v>1019</v>
      </c>
      <c r="M64" s="2" t="s">
        <v>1600</v>
      </c>
      <c r="S64" s="2">
        <v>333.0</v>
      </c>
    </row>
    <row r="65">
      <c r="C65" s="276" t="s">
        <v>1182</v>
      </c>
      <c r="L65" s="2" t="s">
        <v>1019</v>
      </c>
      <c r="M65" s="2" t="s">
        <v>1600</v>
      </c>
      <c r="S65" s="2">
        <v>333.0</v>
      </c>
    </row>
    <row r="66">
      <c r="C66" s="276" t="s">
        <v>1182</v>
      </c>
      <c r="L66" s="2" t="s">
        <v>1019</v>
      </c>
      <c r="M66" s="2" t="s">
        <v>1600</v>
      </c>
      <c r="S66" s="2">
        <v>333.0</v>
      </c>
    </row>
    <row r="67">
      <c r="C67" s="276" t="s">
        <v>1182</v>
      </c>
      <c r="L67" s="2" t="s">
        <v>1019</v>
      </c>
      <c r="M67" s="2" t="s">
        <v>1600</v>
      </c>
      <c r="S67" s="2">
        <v>333.0</v>
      </c>
    </row>
    <row r="68">
      <c r="C68" s="276" t="s">
        <v>1182</v>
      </c>
      <c r="L68" s="2" t="s">
        <v>1019</v>
      </c>
      <c r="M68" s="2" t="s">
        <v>1600</v>
      </c>
      <c r="S68" s="2">
        <v>333.0</v>
      </c>
    </row>
    <row r="69">
      <c r="B69" s="2" t="s">
        <v>1624</v>
      </c>
      <c r="C69" s="276" t="s">
        <v>1114</v>
      </c>
      <c r="D69" s="277" t="s">
        <v>1625</v>
      </c>
      <c r="E69" s="290" t="s">
        <v>1115</v>
      </c>
      <c r="F69" s="339"/>
      <c r="L69" s="2" t="s">
        <v>1019</v>
      </c>
      <c r="M69" s="2" t="s">
        <v>1570</v>
      </c>
      <c r="S69" s="2">
        <v>338.0</v>
      </c>
    </row>
    <row r="70">
      <c r="B70" s="2" t="s">
        <v>1624</v>
      </c>
      <c r="C70" s="276" t="s">
        <v>1307</v>
      </c>
      <c r="D70" s="291">
        <v>2.248518000127E12</v>
      </c>
      <c r="E70" s="290" t="s">
        <v>1308</v>
      </c>
      <c r="F70" s="339"/>
      <c r="L70" s="2" t="s">
        <v>1019</v>
      </c>
      <c r="M70" s="2" t="s">
        <v>1570</v>
      </c>
      <c r="S70" s="2">
        <v>338.0</v>
      </c>
    </row>
    <row r="71">
      <c r="B71" s="2" t="s">
        <v>1052</v>
      </c>
      <c r="C71" s="276" t="s">
        <v>1626</v>
      </c>
      <c r="E71" s="279"/>
      <c r="L71" s="2" t="s">
        <v>1019</v>
      </c>
      <c r="M71" s="2" t="s">
        <v>1570</v>
      </c>
      <c r="S71" s="2">
        <v>338.0</v>
      </c>
    </row>
    <row r="72">
      <c r="C72" s="276" t="s">
        <v>1627</v>
      </c>
      <c r="L72" s="2" t="s">
        <v>1019</v>
      </c>
      <c r="M72" s="2" t="s">
        <v>1597</v>
      </c>
      <c r="S72" s="2">
        <v>341.0</v>
      </c>
    </row>
    <row r="73">
      <c r="C73" s="2" t="s">
        <v>1628</v>
      </c>
      <c r="L73" s="2" t="s">
        <v>1019</v>
      </c>
      <c r="M73" s="2" t="s">
        <v>1629</v>
      </c>
      <c r="S73" s="2">
        <v>2.0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3" max="3" width="33.63"/>
  </cols>
  <sheetData>
    <row r="1">
      <c r="A1" s="214"/>
      <c r="B1" s="215" t="s">
        <v>5</v>
      </c>
      <c r="C1" s="216" t="s">
        <v>1630</v>
      </c>
      <c r="D1" s="317"/>
      <c r="E1" s="218">
        <v>1.4045145705E10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120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1517</v>
      </c>
      <c r="S2" s="232" t="s">
        <v>1518</v>
      </c>
      <c r="T2" s="2" t="s">
        <v>809</v>
      </c>
      <c r="U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1519</v>
      </c>
      <c r="S3" s="238" t="s">
        <v>1520</v>
      </c>
      <c r="T3" s="2" t="s">
        <v>1521</v>
      </c>
      <c r="U3" s="2" t="s">
        <v>55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1631</v>
      </c>
      <c r="E7" s="237">
        <v>8.300267515E9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872</v>
      </c>
      <c r="B17" s="2" t="s">
        <v>883</v>
      </c>
      <c r="C17" s="248" t="s">
        <v>1632</v>
      </c>
      <c r="D17" s="277" t="s">
        <v>1633</v>
      </c>
      <c r="E17" s="248" t="s">
        <v>941</v>
      </c>
      <c r="F17" s="292">
        <v>5880.0</v>
      </c>
      <c r="J17" s="2" t="s">
        <v>829</v>
      </c>
      <c r="L17" s="2" t="s">
        <v>860</v>
      </c>
      <c r="M17" s="2" t="s">
        <v>17</v>
      </c>
      <c r="N17" s="2" t="s">
        <v>1634</v>
      </c>
      <c r="R17" s="2" t="s">
        <v>1519</v>
      </c>
      <c r="S17" s="2">
        <v>257.0</v>
      </c>
    </row>
    <row r="18">
      <c r="B18" s="2" t="s">
        <v>883</v>
      </c>
      <c r="C18" s="248" t="s">
        <v>1635</v>
      </c>
      <c r="D18" s="277" t="s">
        <v>1636</v>
      </c>
      <c r="E18" s="248" t="s">
        <v>1637</v>
      </c>
      <c r="F18" s="292">
        <v>4294.0</v>
      </c>
      <c r="J18" s="2" t="s">
        <v>829</v>
      </c>
      <c r="L18" s="2" t="s">
        <v>860</v>
      </c>
      <c r="M18" s="2" t="s">
        <v>17</v>
      </c>
      <c r="N18" s="2" t="s">
        <v>1634</v>
      </c>
      <c r="R18" s="2" t="s">
        <v>1519</v>
      </c>
      <c r="S18" s="2">
        <v>257.0</v>
      </c>
    </row>
    <row r="19">
      <c r="B19" s="2" t="s">
        <v>883</v>
      </c>
      <c r="C19" s="248" t="s">
        <v>1638</v>
      </c>
      <c r="D19" s="291">
        <v>8.20043003475E11</v>
      </c>
      <c r="E19" s="248" t="s">
        <v>1639</v>
      </c>
      <c r="F19" s="320">
        <v>212.0</v>
      </c>
      <c r="J19" s="2" t="s">
        <v>829</v>
      </c>
      <c r="L19" s="2" t="s">
        <v>860</v>
      </c>
      <c r="M19" s="2" t="s">
        <v>17</v>
      </c>
      <c r="N19" s="2" t="s">
        <v>1634</v>
      </c>
      <c r="R19" s="2" t="s">
        <v>1519</v>
      </c>
      <c r="S19" s="2">
        <v>257.0</v>
      </c>
    </row>
    <row r="20">
      <c r="B20" s="2" t="s">
        <v>883</v>
      </c>
      <c r="C20" s="248" t="s">
        <v>1640</v>
      </c>
      <c r="D20" s="291">
        <v>4.521142455E9</v>
      </c>
      <c r="E20" s="248" t="s">
        <v>1641</v>
      </c>
      <c r="F20" s="292">
        <v>3700.0</v>
      </c>
      <c r="J20" s="2" t="s">
        <v>829</v>
      </c>
      <c r="L20" s="2" t="s">
        <v>860</v>
      </c>
      <c r="M20" s="2" t="s">
        <v>17</v>
      </c>
      <c r="N20" s="2" t="s">
        <v>1634</v>
      </c>
      <c r="R20" s="2" t="s">
        <v>1519</v>
      </c>
      <c r="S20" s="2">
        <v>257.0</v>
      </c>
    </row>
    <row r="21">
      <c r="B21" s="2" t="s">
        <v>883</v>
      </c>
      <c r="C21" s="248" t="s">
        <v>1640</v>
      </c>
      <c r="D21" s="291">
        <v>4.521142456E9</v>
      </c>
      <c r="E21" s="248" t="s">
        <v>1641</v>
      </c>
      <c r="F21" s="292">
        <v>3700.0</v>
      </c>
      <c r="J21" s="2" t="s">
        <v>829</v>
      </c>
      <c r="L21" s="2" t="s">
        <v>860</v>
      </c>
      <c r="M21" s="2" t="s">
        <v>17</v>
      </c>
      <c r="N21" s="2" t="s">
        <v>1634</v>
      </c>
      <c r="R21" s="2" t="s">
        <v>1519</v>
      </c>
      <c r="S21" s="2">
        <v>257.0</v>
      </c>
    </row>
    <row r="22">
      <c r="B22" s="2" t="s">
        <v>883</v>
      </c>
      <c r="C22" s="248" t="s">
        <v>1640</v>
      </c>
      <c r="D22" s="291">
        <v>4.52114246E9</v>
      </c>
      <c r="E22" s="248" t="s">
        <v>1641</v>
      </c>
      <c r="F22" s="292">
        <v>3700.0</v>
      </c>
      <c r="J22" s="2" t="s">
        <v>829</v>
      </c>
      <c r="L22" s="2" t="s">
        <v>860</v>
      </c>
      <c r="M22" s="2" t="s">
        <v>17</v>
      </c>
      <c r="N22" s="2" t="s">
        <v>1634</v>
      </c>
      <c r="R22" s="2" t="s">
        <v>1519</v>
      </c>
      <c r="S22" s="2">
        <v>257.0</v>
      </c>
    </row>
    <row r="23">
      <c r="B23" s="2" t="s">
        <v>883</v>
      </c>
      <c r="C23" s="248" t="s">
        <v>1640</v>
      </c>
      <c r="D23" s="291">
        <v>4.422505108E9</v>
      </c>
      <c r="E23" s="248" t="s">
        <v>1641</v>
      </c>
      <c r="F23" s="292">
        <v>3700.0</v>
      </c>
      <c r="J23" s="2" t="s">
        <v>829</v>
      </c>
      <c r="L23" s="2" t="s">
        <v>860</v>
      </c>
      <c r="M23" s="2" t="s">
        <v>17</v>
      </c>
      <c r="N23" s="2" t="s">
        <v>1634</v>
      </c>
      <c r="R23" s="2" t="s">
        <v>1519</v>
      </c>
      <c r="S23" s="2">
        <v>257.0</v>
      </c>
    </row>
    <row r="24">
      <c r="B24" s="2" t="s">
        <v>883</v>
      </c>
      <c r="C24" s="248" t="s">
        <v>1642</v>
      </c>
      <c r="D24" s="291">
        <v>4.723088853E9</v>
      </c>
      <c r="E24" s="284" t="s">
        <v>1504</v>
      </c>
      <c r="F24" s="292">
        <v>7267.0</v>
      </c>
      <c r="J24" s="2" t="s">
        <v>829</v>
      </c>
      <c r="L24" s="2" t="s">
        <v>860</v>
      </c>
      <c r="M24" s="2" t="s">
        <v>17</v>
      </c>
      <c r="N24" s="2" t="s">
        <v>1634</v>
      </c>
      <c r="R24" s="2" t="s">
        <v>1519</v>
      </c>
      <c r="S24" s="2">
        <v>257.0</v>
      </c>
    </row>
    <row r="25">
      <c r="B25" s="2" t="s">
        <v>883</v>
      </c>
      <c r="C25" s="297" t="s">
        <v>1643</v>
      </c>
      <c r="D25" s="291">
        <v>3.521481248E9</v>
      </c>
      <c r="E25" s="248" t="s">
        <v>1644</v>
      </c>
      <c r="F25" s="292">
        <v>2048.0</v>
      </c>
      <c r="J25" s="2" t="s">
        <v>829</v>
      </c>
      <c r="L25" s="2" t="s">
        <v>860</v>
      </c>
      <c r="M25" s="2" t="s">
        <v>17</v>
      </c>
      <c r="N25" s="2" t="s">
        <v>1634</v>
      </c>
      <c r="R25" s="2" t="s">
        <v>1519</v>
      </c>
      <c r="S25" s="2">
        <v>257.0</v>
      </c>
    </row>
    <row r="26">
      <c r="B26" s="2" t="s">
        <v>883</v>
      </c>
      <c r="C26" s="297" t="s">
        <v>1643</v>
      </c>
      <c r="D26" s="291">
        <v>3.521481132E9</v>
      </c>
      <c r="E26" s="248" t="s">
        <v>1644</v>
      </c>
      <c r="F26" s="292">
        <v>2048.0</v>
      </c>
      <c r="J26" s="2" t="s">
        <v>829</v>
      </c>
      <c r="L26" s="2" t="s">
        <v>860</v>
      </c>
      <c r="M26" s="2" t="s">
        <v>17</v>
      </c>
      <c r="N26" s="2" t="s">
        <v>1634</v>
      </c>
      <c r="R26" s="2" t="s">
        <v>1519</v>
      </c>
      <c r="S26" s="2">
        <v>257.0</v>
      </c>
    </row>
    <row r="27">
      <c r="B27" s="2" t="s">
        <v>883</v>
      </c>
      <c r="C27" s="297" t="s">
        <v>1643</v>
      </c>
      <c r="D27" s="291">
        <v>3.521480912E9</v>
      </c>
      <c r="E27" s="248" t="s">
        <v>1644</v>
      </c>
      <c r="F27" s="292">
        <v>2048.0</v>
      </c>
      <c r="J27" s="2" t="s">
        <v>829</v>
      </c>
      <c r="L27" s="2" t="s">
        <v>860</v>
      </c>
      <c r="M27" s="2" t="s">
        <v>17</v>
      </c>
      <c r="N27" s="2" t="s">
        <v>1634</v>
      </c>
      <c r="R27" s="2" t="s">
        <v>1519</v>
      </c>
      <c r="S27" s="2">
        <v>257.0</v>
      </c>
    </row>
    <row r="28">
      <c r="B28" s="2" t="s">
        <v>883</v>
      </c>
      <c r="C28" s="297" t="s">
        <v>1643</v>
      </c>
      <c r="D28" s="291" t="s">
        <v>1645</v>
      </c>
      <c r="E28" s="248" t="s">
        <v>1644</v>
      </c>
      <c r="F28" s="292">
        <v>2048.0</v>
      </c>
      <c r="J28" s="2" t="s">
        <v>829</v>
      </c>
      <c r="L28" s="2" t="s">
        <v>860</v>
      </c>
      <c r="M28" s="2" t="s">
        <v>17</v>
      </c>
      <c r="N28" s="2" t="s">
        <v>1634</v>
      </c>
      <c r="R28" s="2" t="s">
        <v>1519</v>
      </c>
      <c r="S28" s="2">
        <v>257.0</v>
      </c>
    </row>
    <row r="29">
      <c r="B29" s="2" t="s">
        <v>883</v>
      </c>
      <c r="C29" s="297" t="s">
        <v>1643</v>
      </c>
      <c r="D29" s="291">
        <v>3.521481221E9</v>
      </c>
      <c r="E29" s="248" t="s">
        <v>1644</v>
      </c>
      <c r="F29" s="292">
        <v>2048.0</v>
      </c>
      <c r="J29" s="2" t="s">
        <v>829</v>
      </c>
      <c r="L29" s="2" t="s">
        <v>860</v>
      </c>
      <c r="M29" s="2" t="s">
        <v>17</v>
      </c>
      <c r="N29" s="2" t="s">
        <v>1634</v>
      </c>
      <c r="R29" s="2" t="s">
        <v>1519</v>
      </c>
      <c r="S29" s="2">
        <v>257.0</v>
      </c>
    </row>
    <row r="30">
      <c r="B30" s="2" t="s">
        <v>883</v>
      </c>
      <c r="C30" s="297" t="s">
        <v>1643</v>
      </c>
      <c r="D30" s="291">
        <v>3.52148106E9</v>
      </c>
      <c r="E30" s="248" t="s">
        <v>1644</v>
      </c>
      <c r="F30" s="292">
        <v>2048.0</v>
      </c>
      <c r="J30" s="2" t="s">
        <v>829</v>
      </c>
      <c r="L30" s="2" t="s">
        <v>860</v>
      </c>
      <c r="M30" s="2" t="s">
        <v>17</v>
      </c>
      <c r="N30" s="2" t="s">
        <v>1634</v>
      </c>
      <c r="R30" s="2" t="s">
        <v>1519</v>
      </c>
      <c r="S30" s="2">
        <v>257.0</v>
      </c>
    </row>
    <row r="31">
      <c r="B31" s="2" t="s">
        <v>883</v>
      </c>
      <c r="C31" s="297" t="s">
        <v>1643</v>
      </c>
      <c r="D31" s="291">
        <v>3.521480946E9</v>
      </c>
      <c r="E31" s="248" t="s">
        <v>1644</v>
      </c>
      <c r="F31" s="292">
        <v>2048.0</v>
      </c>
      <c r="J31" s="2" t="s">
        <v>829</v>
      </c>
      <c r="L31" s="2" t="s">
        <v>860</v>
      </c>
      <c r="M31" s="2" t="s">
        <v>17</v>
      </c>
      <c r="N31" s="2" t="s">
        <v>1634</v>
      </c>
      <c r="R31" s="2" t="s">
        <v>1519</v>
      </c>
      <c r="S31" s="2">
        <v>257.0</v>
      </c>
    </row>
    <row r="32">
      <c r="B32" s="2" t="s">
        <v>883</v>
      </c>
      <c r="C32" s="248" t="s">
        <v>946</v>
      </c>
      <c r="E32" s="295" t="s">
        <v>947</v>
      </c>
      <c r="F32" s="320">
        <v>121.0</v>
      </c>
      <c r="J32" s="2" t="s">
        <v>829</v>
      </c>
      <c r="L32" s="2" t="s">
        <v>860</v>
      </c>
      <c r="M32" s="2" t="s">
        <v>17</v>
      </c>
      <c r="N32" s="2" t="s">
        <v>1634</v>
      </c>
      <c r="R32" s="2" t="s">
        <v>1519</v>
      </c>
      <c r="S32" s="2">
        <v>257.0</v>
      </c>
    </row>
    <row r="33">
      <c r="B33" s="2" t="s">
        <v>883</v>
      </c>
      <c r="C33" s="248" t="s">
        <v>946</v>
      </c>
      <c r="E33" s="295" t="s">
        <v>947</v>
      </c>
      <c r="F33" s="320">
        <v>121.0</v>
      </c>
      <c r="J33" s="2" t="s">
        <v>829</v>
      </c>
      <c r="L33" s="2" t="s">
        <v>860</v>
      </c>
      <c r="M33" s="2" t="s">
        <v>17</v>
      </c>
      <c r="N33" s="2" t="s">
        <v>1634</v>
      </c>
      <c r="R33" s="2" t="s">
        <v>1519</v>
      </c>
      <c r="S33" s="2">
        <v>257.0</v>
      </c>
    </row>
    <row r="34">
      <c r="B34" s="2" t="s">
        <v>883</v>
      </c>
      <c r="C34" s="295" t="s">
        <v>1646</v>
      </c>
      <c r="D34" s="291">
        <v>8.66334073240349E14</v>
      </c>
      <c r="E34" s="248" t="s">
        <v>1647</v>
      </c>
      <c r="F34" s="250">
        <v>8589.0</v>
      </c>
      <c r="J34" s="2" t="s">
        <v>829</v>
      </c>
      <c r="L34" s="2" t="s">
        <v>860</v>
      </c>
      <c r="M34" s="2" t="s">
        <v>17</v>
      </c>
      <c r="N34" s="2" t="s">
        <v>1634</v>
      </c>
      <c r="R34" s="2" t="s">
        <v>1519</v>
      </c>
      <c r="S34" s="2">
        <v>257.0</v>
      </c>
    </row>
    <row r="35">
      <c r="B35" s="2" t="s">
        <v>883</v>
      </c>
      <c r="C35" s="248" t="s">
        <v>952</v>
      </c>
      <c r="D35" s="277" t="s">
        <v>1648</v>
      </c>
      <c r="E35" s="248" t="s">
        <v>953</v>
      </c>
      <c r="F35" s="292">
        <v>6607.0</v>
      </c>
      <c r="J35" s="2" t="s">
        <v>829</v>
      </c>
      <c r="L35" s="2" t="s">
        <v>860</v>
      </c>
      <c r="M35" s="2" t="s">
        <v>17</v>
      </c>
      <c r="N35" s="2" t="s">
        <v>1634</v>
      </c>
      <c r="R35" s="2" t="s">
        <v>1519</v>
      </c>
      <c r="S35" s="2">
        <v>257.0</v>
      </c>
    </row>
    <row r="36">
      <c r="B36" s="2" t="s">
        <v>883</v>
      </c>
      <c r="C36" s="248" t="s">
        <v>944</v>
      </c>
      <c r="E36" s="248" t="s">
        <v>945</v>
      </c>
      <c r="F36" s="265">
        <v>913.0</v>
      </c>
      <c r="J36" s="2" t="s">
        <v>829</v>
      </c>
      <c r="L36" s="2" t="s">
        <v>860</v>
      </c>
      <c r="M36" s="2" t="s">
        <v>17</v>
      </c>
      <c r="N36" s="2" t="s">
        <v>1634</v>
      </c>
      <c r="R36" s="2" t="s">
        <v>1519</v>
      </c>
      <c r="S36" s="2">
        <v>257.0</v>
      </c>
    </row>
    <row r="37">
      <c r="C37" s="248" t="s">
        <v>889</v>
      </c>
      <c r="E37" s="248" t="s">
        <v>890</v>
      </c>
      <c r="F37" s="320">
        <v>825.0</v>
      </c>
      <c r="J37" s="2" t="s">
        <v>829</v>
      </c>
      <c r="L37" s="2" t="s">
        <v>860</v>
      </c>
      <c r="M37" s="2" t="s">
        <v>17</v>
      </c>
      <c r="N37" s="2" t="s">
        <v>1634</v>
      </c>
      <c r="R37" s="2" t="s">
        <v>1519</v>
      </c>
      <c r="S37" s="2">
        <v>257.0</v>
      </c>
    </row>
    <row r="38" ht="17.25" customHeight="1">
      <c r="B38" s="2" t="s">
        <v>883</v>
      </c>
      <c r="C38" s="248" t="s">
        <v>954</v>
      </c>
      <c r="E38" s="248" t="s">
        <v>955</v>
      </c>
      <c r="F38" s="320">
        <v>529.0</v>
      </c>
      <c r="J38" s="2" t="s">
        <v>829</v>
      </c>
      <c r="L38" s="2" t="s">
        <v>860</v>
      </c>
      <c r="M38" s="2" t="s">
        <v>17</v>
      </c>
      <c r="N38" s="2" t="s">
        <v>1634</v>
      </c>
      <c r="R38" s="2" t="s">
        <v>1519</v>
      </c>
      <c r="S38" s="2">
        <v>257.0</v>
      </c>
    </row>
    <row r="39" ht="17.25" customHeight="1">
      <c r="B39" s="2" t="s">
        <v>883</v>
      </c>
      <c r="C39" s="248" t="s">
        <v>954</v>
      </c>
      <c r="E39" s="248" t="s">
        <v>955</v>
      </c>
      <c r="F39" s="320">
        <v>529.0</v>
      </c>
      <c r="J39" s="2" t="s">
        <v>829</v>
      </c>
      <c r="L39" s="2" t="s">
        <v>860</v>
      </c>
      <c r="M39" s="2" t="s">
        <v>17</v>
      </c>
      <c r="N39" s="2" t="s">
        <v>1634</v>
      </c>
      <c r="R39" s="2" t="s">
        <v>1519</v>
      </c>
      <c r="S39" s="2">
        <v>257.0</v>
      </c>
    </row>
    <row r="40">
      <c r="B40" s="2" t="s">
        <v>883</v>
      </c>
      <c r="C40" s="248" t="s">
        <v>1649</v>
      </c>
      <c r="D40" s="277" t="s">
        <v>1650</v>
      </c>
      <c r="E40" s="248" t="s">
        <v>1651</v>
      </c>
      <c r="F40" s="292">
        <v>6607.0</v>
      </c>
      <c r="J40" s="2" t="s">
        <v>829</v>
      </c>
      <c r="L40" s="2" t="s">
        <v>860</v>
      </c>
      <c r="M40" s="2" t="s">
        <v>17</v>
      </c>
      <c r="N40" s="2" t="s">
        <v>1634</v>
      </c>
      <c r="R40" s="2" t="s">
        <v>1519</v>
      </c>
      <c r="S40" s="2">
        <v>257.0</v>
      </c>
    </row>
    <row r="41">
      <c r="B41" s="2" t="s">
        <v>883</v>
      </c>
      <c r="C41" s="248" t="s">
        <v>1649</v>
      </c>
      <c r="D41" s="277" t="s">
        <v>1652</v>
      </c>
      <c r="E41" s="248" t="s">
        <v>1651</v>
      </c>
      <c r="F41" s="292">
        <v>6607.0</v>
      </c>
      <c r="J41" s="2" t="s">
        <v>829</v>
      </c>
      <c r="L41" s="2" t="s">
        <v>860</v>
      </c>
      <c r="M41" s="2" t="s">
        <v>17</v>
      </c>
      <c r="N41" s="2" t="s">
        <v>1634</v>
      </c>
      <c r="R41" s="2" t="s">
        <v>1519</v>
      </c>
      <c r="S41" s="2">
        <v>257.0</v>
      </c>
    </row>
    <row r="42">
      <c r="B42" s="2" t="s">
        <v>883</v>
      </c>
      <c r="C42" s="276" t="s">
        <v>1512</v>
      </c>
      <c r="F42" s="255"/>
      <c r="J42" s="2" t="s">
        <v>829</v>
      </c>
      <c r="L42" s="2" t="s">
        <v>860</v>
      </c>
      <c r="M42" s="2" t="s">
        <v>17</v>
      </c>
      <c r="N42" s="2" t="s">
        <v>1634</v>
      </c>
      <c r="S42" s="2">
        <v>257.0</v>
      </c>
    </row>
    <row r="43">
      <c r="B43" s="2" t="s">
        <v>883</v>
      </c>
      <c r="C43" s="248" t="s">
        <v>1653</v>
      </c>
      <c r="E43" s="248" t="s">
        <v>1644</v>
      </c>
      <c r="F43" s="292">
        <v>2048.0</v>
      </c>
      <c r="J43" s="2" t="s">
        <v>829</v>
      </c>
      <c r="L43" s="2" t="s">
        <v>1654</v>
      </c>
      <c r="M43" s="2" t="s">
        <v>17</v>
      </c>
      <c r="N43" s="2" t="s">
        <v>1655</v>
      </c>
      <c r="S43" s="2">
        <v>270.0</v>
      </c>
    </row>
    <row r="44">
      <c r="B44" s="2" t="s">
        <v>883</v>
      </c>
      <c r="C44" s="248" t="s">
        <v>1653</v>
      </c>
      <c r="E44" s="248" t="s">
        <v>1644</v>
      </c>
      <c r="F44" s="292">
        <v>2048.0</v>
      </c>
      <c r="J44" s="2" t="s">
        <v>829</v>
      </c>
      <c r="L44" s="2" t="s">
        <v>1654</v>
      </c>
      <c r="M44" s="2" t="s">
        <v>17</v>
      </c>
      <c r="N44" s="2" t="s">
        <v>1655</v>
      </c>
      <c r="S44" s="2">
        <v>270.0</v>
      </c>
    </row>
    <row r="45">
      <c r="B45" s="2" t="s">
        <v>883</v>
      </c>
      <c r="C45" s="248" t="s">
        <v>1653</v>
      </c>
      <c r="E45" s="248" t="s">
        <v>1644</v>
      </c>
      <c r="F45" s="292">
        <v>2048.0</v>
      </c>
      <c r="J45" s="2" t="s">
        <v>18</v>
      </c>
      <c r="L45" s="2" t="s">
        <v>1654</v>
      </c>
      <c r="N45" s="2" t="s">
        <v>1655</v>
      </c>
    </row>
    <row r="46">
      <c r="B46" s="2" t="s">
        <v>883</v>
      </c>
      <c r="C46" s="248" t="s">
        <v>1656</v>
      </c>
      <c r="E46" s="248" t="s">
        <v>1657</v>
      </c>
      <c r="F46" s="250">
        <v>3385.0</v>
      </c>
      <c r="J46" s="2" t="s">
        <v>829</v>
      </c>
      <c r="L46" s="2" t="s">
        <v>1654</v>
      </c>
      <c r="M46" s="2" t="s">
        <v>17</v>
      </c>
      <c r="N46" s="2" t="s">
        <v>1655</v>
      </c>
      <c r="S46" s="2">
        <v>270.0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/>
      <c r="D1" s="317" t="s">
        <v>1658</v>
      </c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S2" s="232" t="s">
        <v>1659</v>
      </c>
      <c r="T2" s="2" t="s">
        <v>809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1660</v>
      </c>
      <c r="D1" s="317"/>
      <c r="E1" s="218">
        <v>9.500452222E9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68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S2" s="232" t="s">
        <v>1659</v>
      </c>
      <c r="T2" s="2" t="s">
        <v>809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1661</v>
      </c>
      <c r="E5" s="2">
        <v>9.363931117E9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C6" s="2" t="s">
        <v>1662</v>
      </c>
      <c r="E6" s="237">
        <v>9.597477974E9</v>
      </c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1663</v>
      </c>
      <c r="E7" s="237">
        <v>9.092490946E9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4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 t="s">
        <v>1664</v>
      </c>
      <c r="D14" s="242">
        <v>8.508522444E9</v>
      </c>
      <c r="E14" s="242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1665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68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1666</v>
      </c>
      <c r="S2" s="232" t="s">
        <v>1659</v>
      </c>
      <c r="T2" s="2" t="s">
        <v>809</v>
      </c>
      <c r="U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1661</v>
      </c>
      <c r="D5" s="2">
        <v>9.363931117E9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 t="s">
        <v>1667</v>
      </c>
      <c r="D14" s="242">
        <v>7.502246956E9</v>
      </c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872</v>
      </c>
      <c r="B17" s="2" t="s">
        <v>862</v>
      </c>
      <c r="C17" s="2" t="s">
        <v>1547</v>
      </c>
      <c r="E17" s="2" t="s">
        <v>1668</v>
      </c>
      <c r="F17" s="342">
        <v>24740.0</v>
      </c>
      <c r="G17" s="342">
        <v>14450.0</v>
      </c>
      <c r="J17" s="2" t="s">
        <v>1669</v>
      </c>
      <c r="K17" s="2" t="s">
        <v>1659</v>
      </c>
      <c r="L17" s="2" t="s">
        <v>860</v>
      </c>
    </row>
    <row r="18">
      <c r="B18" s="2" t="s">
        <v>862</v>
      </c>
      <c r="C18" s="2" t="s">
        <v>1670</v>
      </c>
      <c r="E18" s="2" t="s">
        <v>1671</v>
      </c>
      <c r="F18" s="342">
        <v>1940.0</v>
      </c>
      <c r="J18" s="2" t="s">
        <v>1669</v>
      </c>
      <c r="K18" s="2" t="s">
        <v>1659</v>
      </c>
      <c r="L18" s="2" t="s">
        <v>860</v>
      </c>
    </row>
    <row r="19">
      <c r="B19" s="2" t="s">
        <v>862</v>
      </c>
      <c r="C19" s="2" t="s">
        <v>1670</v>
      </c>
      <c r="E19" s="2" t="s">
        <v>1671</v>
      </c>
      <c r="F19" s="342">
        <v>1940.0</v>
      </c>
      <c r="J19" s="2" t="s">
        <v>1669</v>
      </c>
      <c r="K19" s="2" t="s">
        <v>1659</v>
      </c>
      <c r="L19" s="2" t="s">
        <v>860</v>
      </c>
    </row>
    <row r="20">
      <c r="B20" s="2" t="s">
        <v>862</v>
      </c>
      <c r="C20" s="2" t="s">
        <v>1672</v>
      </c>
      <c r="E20" s="2" t="s">
        <v>1079</v>
      </c>
      <c r="F20" s="342">
        <v>2175.0</v>
      </c>
      <c r="J20" s="2" t="s">
        <v>1669</v>
      </c>
      <c r="K20" s="2" t="s">
        <v>1659</v>
      </c>
      <c r="L20" s="2" t="s">
        <v>860</v>
      </c>
    </row>
    <row r="21">
      <c r="B21" s="2" t="s">
        <v>862</v>
      </c>
      <c r="C21" s="2" t="s">
        <v>1672</v>
      </c>
      <c r="E21" s="2" t="s">
        <v>1079</v>
      </c>
      <c r="F21" s="342">
        <v>2175.0</v>
      </c>
      <c r="J21" s="2" t="s">
        <v>1669</v>
      </c>
      <c r="K21" s="2" t="s">
        <v>1659</v>
      </c>
      <c r="L21" s="2" t="s">
        <v>860</v>
      </c>
    </row>
    <row r="22">
      <c r="B22" s="2" t="s">
        <v>862</v>
      </c>
      <c r="C22" s="2" t="s">
        <v>1672</v>
      </c>
      <c r="E22" s="2" t="s">
        <v>1079</v>
      </c>
      <c r="F22" s="342">
        <v>2175.0</v>
      </c>
      <c r="J22" s="2" t="s">
        <v>1669</v>
      </c>
      <c r="K22" s="2" t="s">
        <v>1659</v>
      </c>
      <c r="L22" s="2" t="s">
        <v>860</v>
      </c>
    </row>
    <row r="23">
      <c r="B23" s="2" t="s">
        <v>862</v>
      </c>
      <c r="C23" s="2" t="s">
        <v>1673</v>
      </c>
      <c r="E23" s="2" t="s">
        <v>1175</v>
      </c>
      <c r="F23" s="342">
        <v>5100.0</v>
      </c>
      <c r="J23" s="2" t="s">
        <v>1669</v>
      </c>
      <c r="K23" s="2" t="s">
        <v>1659</v>
      </c>
      <c r="L23" s="2" t="s">
        <v>860</v>
      </c>
    </row>
    <row r="25">
      <c r="A25" s="2" t="s">
        <v>336</v>
      </c>
      <c r="B25" s="2" t="s">
        <v>901</v>
      </c>
      <c r="C25" s="2" t="s">
        <v>1674</v>
      </c>
      <c r="E25" s="2" t="s">
        <v>1675</v>
      </c>
      <c r="F25" s="342">
        <v>8750.0</v>
      </c>
      <c r="G25" s="342">
        <v>28450.0</v>
      </c>
      <c r="J25" s="2" t="s">
        <v>1676</v>
      </c>
      <c r="K25" s="2" t="s">
        <v>1659</v>
      </c>
      <c r="L25" s="2" t="s">
        <v>860</v>
      </c>
    </row>
    <row r="26">
      <c r="B26" s="2" t="s">
        <v>901</v>
      </c>
      <c r="C26" s="2" t="s">
        <v>1674</v>
      </c>
      <c r="E26" s="2" t="s">
        <v>1675</v>
      </c>
      <c r="F26" s="342">
        <v>8750.0</v>
      </c>
      <c r="G26" s="342"/>
      <c r="J26" s="2" t="s">
        <v>1676</v>
      </c>
      <c r="K26" s="2" t="s">
        <v>1659</v>
      </c>
      <c r="L26" s="2" t="s">
        <v>860</v>
      </c>
    </row>
    <row r="27">
      <c r="B27" s="2" t="s">
        <v>901</v>
      </c>
      <c r="C27" s="2" t="s">
        <v>1674</v>
      </c>
      <c r="E27" s="2" t="s">
        <v>1675</v>
      </c>
      <c r="F27" s="342">
        <v>8750.0</v>
      </c>
      <c r="G27" s="342"/>
      <c r="J27" s="2" t="s">
        <v>1676</v>
      </c>
      <c r="K27" s="2" t="s">
        <v>1659</v>
      </c>
      <c r="L27" s="2" t="s">
        <v>860</v>
      </c>
    </row>
    <row r="28">
      <c r="B28" s="2" t="s">
        <v>901</v>
      </c>
      <c r="C28" s="2" t="s">
        <v>1674</v>
      </c>
      <c r="E28" s="2" t="s">
        <v>1675</v>
      </c>
      <c r="F28" s="342">
        <v>8750.0</v>
      </c>
      <c r="G28" s="342"/>
      <c r="J28" s="2" t="s">
        <v>1676</v>
      </c>
      <c r="K28" s="2" t="s">
        <v>1659</v>
      </c>
      <c r="L28" s="2" t="s">
        <v>860</v>
      </c>
    </row>
    <row r="29">
      <c r="B29" s="2" t="s">
        <v>901</v>
      </c>
      <c r="C29" s="2" t="s">
        <v>1674</v>
      </c>
      <c r="E29" s="2" t="s">
        <v>1675</v>
      </c>
      <c r="F29" s="342">
        <v>8750.0</v>
      </c>
      <c r="G29" s="342"/>
      <c r="J29" s="2" t="s">
        <v>1676</v>
      </c>
      <c r="K29" s="2" t="s">
        <v>1659</v>
      </c>
      <c r="L29" s="2" t="s">
        <v>860</v>
      </c>
    </row>
    <row r="30">
      <c r="B30" s="2" t="s">
        <v>901</v>
      </c>
      <c r="C30" s="2" t="s">
        <v>1674</v>
      </c>
      <c r="E30" s="2" t="s">
        <v>1675</v>
      </c>
      <c r="F30" s="342">
        <v>8750.0</v>
      </c>
      <c r="G30" s="342"/>
      <c r="J30" s="2" t="s">
        <v>1676</v>
      </c>
      <c r="K30" s="2" t="s">
        <v>1659</v>
      </c>
      <c r="L30" s="2" t="s">
        <v>860</v>
      </c>
    </row>
    <row r="31">
      <c r="B31" s="2" t="s">
        <v>901</v>
      </c>
      <c r="C31" s="2" t="s">
        <v>1674</v>
      </c>
      <c r="E31" s="2" t="s">
        <v>1675</v>
      </c>
      <c r="F31" s="342">
        <v>8750.0</v>
      </c>
      <c r="G31" s="342"/>
      <c r="J31" s="2" t="s">
        <v>1676</v>
      </c>
      <c r="K31" s="2" t="s">
        <v>1659</v>
      </c>
      <c r="L31" s="2" t="s">
        <v>860</v>
      </c>
    </row>
    <row r="32">
      <c r="B32" s="2" t="s">
        <v>901</v>
      </c>
      <c r="C32" s="2" t="s">
        <v>1674</v>
      </c>
      <c r="E32" s="2" t="s">
        <v>1675</v>
      </c>
      <c r="F32" s="342">
        <v>8750.0</v>
      </c>
      <c r="G32" s="342"/>
      <c r="J32" s="2" t="s">
        <v>1676</v>
      </c>
      <c r="K32" s="2" t="s">
        <v>1659</v>
      </c>
      <c r="L32" s="2" t="s">
        <v>860</v>
      </c>
    </row>
    <row r="33">
      <c r="B33" s="2" t="s">
        <v>901</v>
      </c>
      <c r="C33" s="2" t="s">
        <v>1674</v>
      </c>
      <c r="E33" s="2" t="s">
        <v>1675</v>
      </c>
      <c r="F33" s="342">
        <v>8750.0</v>
      </c>
      <c r="G33" s="342"/>
      <c r="J33" s="2" t="s">
        <v>1676</v>
      </c>
      <c r="K33" s="2" t="s">
        <v>1659</v>
      </c>
      <c r="L33" s="2" t="s">
        <v>860</v>
      </c>
    </row>
    <row r="34">
      <c r="B34" s="2" t="s">
        <v>901</v>
      </c>
      <c r="C34" s="2" t="s">
        <v>1677</v>
      </c>
      <c r="E34" s="2" t="s">
        <v>1678</v>
      </c>
      <c r="F34" s="342">
        <v>7450.0</v>
      </c>
      <c r="J34" s="2" t="s">
        <v>1676</v>
      </c>
      <c r="K34" s="2" t="s">
        <v>1659</v>
      </c>
      <c r="L34" s="2" t="s">
        <v>860</v>
      </c>
    </row>
    <row r="35">
      <c r="B35" s="2" t="s">
        <v>901</v>
      </c>
      <c r="C35" s="2" t="s">
        <v>1677</v>
      </c>
      <c r="E35" s="2" t="s">
        <v>1678</v>
      </c>
      <c r="F35" s="342">
        <v>7450.0</v>
      </c>
      <c r="J35" s="2" t="s">
        <v>1676</v>
      </c>
      <c r="K35" s="2" t="s">
        <v>1659</v>
      </c>
      <c r="L35" s="2" t="s">
        <v>860</v>
      </c>
    </row>
    <row r="36">
      <c r="B36" s="2" t="s">
        <v>901</v>
      </c>
      <c r="C36" s="2" t="s">
        <v>1677</v>
      </c>
      <c r="E36" s="2" t="s">
        <v>1678</v>
      </c>
      <c r="F36" s="342">
        <v>7450.0</v>
      </c>
      <c r="J36" s="2" t="s">
        <v>1676</v>
      </c>
      <c r="K36" s="2" t="s">
        <v>1659</v>
      </c>
      <c r="L36" s="2" t="s">
        <v>860</v>
      </c>
    </row>
    <row r="37">
      <c r="B37" s="2" t="s">
        <v>901</v>
      </c>
      <c r="C37" s="2" t="s">
        <v>1677</v>
      </c>
      <c r="E37" s="2" t="s">
        <v>1678</v>
      </c>
      <c r="F37" s="342">
        <v>7450.0</v>
      </c>
      <c r="J37" s="2" t="s">
        <v>1676</v>
      </c>
      <c r="K37" s="2" t="s">
        <v>1659</v>
      </c>
      <c r="L37" s="2" t="s">
        <v>860</v>
      </c>
    </row>
    <row r="38">
      <c r="B38" s="2" t="s">
        <v>901</v>
      </c>
      <c r="C38" s="2" t="s">
        <v>1677</v>
      </c>
      <c r="E38" s="2" t="s">
        <v>1678</v>
      </c>
      <c r="F38" s="342">
        <v>7450.0</v>
      </c>
      <c r="J38" s="2" t="s">
        <v>1676</v>
      </c>
      <c r="K38" s="2" t="s">
        <v>1659</v>
      </c>
      <c r="L38" s="2" t="s">
        <v>860</v>
      </c>
    </row>
    <row r="39">
      <c r="B39" s="2" t="s">
        <v>901</v>
      </c>
      <c r="C39" s="2" t="s">
        <v>1677</v>
      </c>
      <c r="E39" s="2" t="s">
        <v>1678</v>
      </c>
      <c r="F39" s="342">
        <v>7450.0</v>
      </c>
      <c r="J39" s="2" t="s">
        <v>1676</v>
      </c>
      <c r="K39" s="2" t="s">
        <v>1659</v>
      </c>
      <c r="L39" s="2" t="s">
        <v>860</v>
      </c>
    </row>
    <row r="40">
      <c r="B40" s="2" t="s">
        <v>901</v>
      </c>
      <c r="C40" s="2" t="s">
        <v>1677</v>
      </c>
      <c r="E40" s="2" t="s">
        <v>1678</v>
      </c>
      <c r="F40" s="342">
        <v>7450.0</v>
      </c>
      <c r="J40" s="2" t="s">
        <v>1676</v>
      </c>
      <c r="K40" s="2" t="s">
        <v>1659</v>
      </c>
      <c r="L40" s="2" t="s">
        <v>860</v>
      </c>
    </row>
    <row r="41">
      <c r="B41" s="2" t="s">
        <v>901</v>
      </c>
      <c r="C41" s="2" t="s">
        <v>1677</v>
      </c>
      <c r="E41" s="2" t="s">
        <v>1678</v>
      </c>
      <c r="F41" s="342">
        <v>7450.0</v>
      </c>
      <c r="J41" s="2" t="s">
        <v>1676</v>
      </c>
      <c r="K41" s="2" t="s">
        <v>1659</v>
      </c>
      <c r="L41" s="2" t="s">
        <v>860</v>
      </c>
    </row>
    <row r="42">
      <c r="B42" s="2" t="s">
        <v>901</v>
      </c>
      <c r="C42" s="2" t="s">
        <v>1679</v>
      </c>
      <c r="F42" s="342">
        <v>8750.0</v>
      </c>
      <c r="J42" s="2" t="s">
        <v>1676</v>
      </c>
      <c r="K42" s="2" t="s">
        <v>1659</v>
      </c>
      <c r="L42" s="2" t="s">
        <v>860</v>
      </c>
    </row>
    <row r="43">
      <c r="B43" s="2" t="s">
        <v>901</v>
      </c>
      <c r="C43" s="2" t="s">
        <v>1679</v>
      </c>
      <c r="F43" s="342">
        <v>8750.0</v>
      </c>
      <c r="J43" s="2" t="s">
        <v>1676</v>
      </c>
      <c r="K43" s="2" t="s">
        <v>1659</v>
      </c>
      <c r="L43" s="2" t="s">
        <v>860</v>
      </c>
    </row>
    <row r="44">
      <c r="B44" s="2" t="s">
        <v>901</v>
      </c>
      <c r="C44" s="2" t="s">
        <v>1680</v>
      </c>
      <c r="E44" s="2" t="s">
        <v>1681</v>
      </c>
      <c r="F44" s="342">
        <v>27500.0</v>
      </c>
      <c r="J44" s="2" t="s">
        <v>1676</v>
      </c>
      <c r="K44" s="2" t="s">
        <v>1659</v>
      </c>
      <c r="L44" s="2" t="s">
        <v>860</v>
      </c>
    </row>
    <row r="45">
      <c r="B45" s="2" t="s">
        <v>901</v>
      </c>
      <c r="C45" s="2" t="s">
        <v>1680</v>
      </c>
      <c r="E45" s="2" t="s">
        <v>1681</v>
      </c>
      <c r="F45" s="342">
        <v>27500.0</v>
      </c>
      <c r="J45" s="2" t="s">
        <v>1676</v>
      </c>
      <c r="K45" s="2" t="s">
        <v>1659</v>
      </c>
      <c r="L45" s="2" t="s">
        <v>860</v>
      </c>
    </row>
    <row r="46">
      <c r="B46" s="2" t="s">
        <v>972</v>
      </c>
      <c r="C46" s="2" t="s">
        <v>1682</v>
      </c>
      <c r="F46" s="342">
        <v>1778.0</v>
      </c>
      <c r="J46" s="2" t="s">
        <v>1676</v>
      </c>
      <c r="K46" s="2" t="s">
        <v>1659</v>
      </c>
      <c r="L46" s="2" t="s">
        <v>860</v>
      </c>
    </row>
    <row r="47">
      <c r="B47" s="2" t="s">
        <v>972</v>
      </c>
      <c r="C47" s="2" t="s">
        <v>1682</v>
      </c>
      <c r="F47" s="342">
        <v>1778.0</v>
      </c>
      <c r="J47" s="2" t="s">
        <v>1676</v>
      </c>
      <c r="K47" s="2" t="s">
        <v>1659</v>
      </c>
      <c r="L47" s="2" t="s">
        <v>860</v>
      </c>
    </row>
    <row r="48">
      <c r="B48" s="2" t="s">
        <v>972</v>
      </c>
      <c r="C48" s="2" t="s">
        <v>1682</v>
      </c>
      <c r="F48" s="342">
        <v>1778.0</v>
      </c>
      <c r="J48" s="2" t="s">
        <v>1676</v>
      </c>
      <c r="K48" s="2" t="s">
        <v>1659</v>
      </c>
      <c r="L48" s="2" t="s">
        <v>860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</cols>
  <sheetData>
    <row r="1">
      <c r="A1" s="214"/>
      <c r="B1" s="215" t="s">
        <v>5</v>
      </c>
      <c r="C1" s="216" t="s">
        <v>1683</v>
      </c>
      <c r="D1" s="317"/>
      <c r="E1" s="218">
        <v>9.842205658E9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1684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1685</v>
      </c>
      <c r="S2" s="232" t="s">
        <v>1686</v>
      </c>
      <c r="T2" s="2" t="s">
        <v>1687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1688</v>
      </c>
      <c r="S3" s="232" t="s">
        <v>1689</v>
      </c>
      <c r="T3" s="2" t="s">
        <v>809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1690</v>
      </c>
      <c r="S4" s="238" t="s">
        <v>1691</v>
      </c>
      <c r="T4" s="2" t="s">
        <v>1692</v>
      </c>
    </row>
    <row r="5">
      <c r="A5" s="239"/>
      <c r="B5" s="229" t="s">
        <v>818</v>
      </c>
      <c r="C5" s="2" t="s">
        <v>1693</v>
      </c>
      <c r="D5" s="2">
        <v>9.8432716346E10</v>
      </c>
      <c r="E5" s="237" t="s">
        <v>1694</v>
      </c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1695</v>
      </c>
      <c r="S5" s="238" t="s">
        <v>1696</v>
      </c>
      <c r="T5" s="2" t="s">
        <v>1697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>
        <v>9.894039444E9</v>
      </c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1047</v>
      </c>
      <c r="C17" s="248" t="s">
        <v>1239</v>
      </c>
      <c r="E17" s="248" t="s">
        <v>1049</v>
      </c>
      <c r="F17" s="292">
        <v>4840.0</v>
      </c>
      <c r="J17" s="2" t="s">
        <v>320</v>
      </c>
      <c r="K17" s="2" t="s">
        <v>1689</v>
      </c>
      <c r="L17" s="2" t="s">
        <v>860</v>
      </c>
      <c r="R17" s="2" t="s">
        <v>1688</v>
      </c>
    </row>
    <row r="18">
      <c r="B18" s="2" t="s">
        <v>1047</v>
      </c>
      <c r="C18" s="248" t="s">
        <v>1239</v>
      </c>
      <c r="E18" s="248" t="s">
        <v>1049</v>
      </c>
      <c r="F18" s="292">
        <v>4840.0</v>
      </c>
      <c r="J18" s="2" t="s">
        <v>320</v>
      </c>
      <c r="K18" s="2" t="s">
        <v>1689</v>
      </c>
      <c r="L18" s="2" t="s">
        <v>860</v>
      </c>
      <c r="R18" s="2" t="s">
        <v>1688</v>
      </c>
    </row>
    <row r="19">
      <c r="B19" s="2" t="s">
        <v>1047</v>
      </c>
      <c r="C19" s="248" t="s">
        <v>1239</v>
      </c>
      <c r="E19" s="248" t="s">
        <v>1049</v>
      </c>
      <c r="F19" s="292">
        <v>4840.0</v>
      </c>
      <c r="J19" s="2" t="s">
        <v>320</v>
      </c>
      <c r="K19" s="2" t="s">
        <v>1689</v>
      </c>
      <c r="L19" s="2" t="s">
        <v>860</v>
      </c>
      <c r="R19" s="2" t="s">
        <v>1688</v>
      </c>
    </row>
    <row r="20">
      <c r="B20" s="2" t="s">
        <v>1047</v>
      </c>
      <c r="C20" s="248" t="s">
        <v>1239</v>
      </c>
      <c r="E20" s="248" t="s">
        <v>1049</v>
      </c>
      <c r="F20" s="292">
        <v>4840.0</v>
      </c>
      <c r="J20" s="2" t="s">
        <v>320</v>
      </c>
      <c r="K20" s="2" t="s">
        <v>1689</v>
      </c>
      <c r="L20" s="2" t="s">
        <v>860</v>
      </c>
      <c r="R20" s="2" t="s">
        <v>1688</v>
      </c>
    </row>
    <row r="21">
      <c r="B21" s="2" t="s">
        <v>1047</v>
      </c>
      <c r="C21" s="248" t="s">
        <v>1239</v>
      </c>
      <c r="E21" s="248" t="s">
        <v>1049</v>
      </c>
      <c r="F21" s="292">
        <v>4840.0</v>
      </c>
      <c r="J21" s="2" t="s">
        <v>320</v>
      </c>
      <c r="K21" s="2" t="s">
        <v>1689</v>
      </c>
      <c r="L21" s="2" t="s">
        <v>860</v>
      </c>
      <c r="R21" s="2" t="s">
        <v>1688</v>
      </c>
    </row>
    <row r="22">
      <c r="B22" s="2" t="s">
        <v>1047</v>
      </c>
      <c r="C22" s="248" t="s">
        <v>1239</v>
      </c>
      <c r="E22" s="248" t="s">
        <v>1049</v>
      </c>
      <c r="F22" s="292">
        <v>4840.0</v>
      </c>
      <c r="J22" s="2" t="s">
        <v>320</v>
      </c>
      <c r="K22" s="2" t="s">
        <v>1689</v>
      </c>
      <c r="L22" s="2" t="s">
        <v>860</v>
      </c>
      <c r="R22" s="2" t="s">
        <v>1688</v>
      </c>
    </row>
    <row r="23">
      <c r="B23" s="2" t="s">
        <v>1047</v>
      </c>
      <c r="C23" s="248" t="s">
        <v>1239</v>
      </c>
      <c r="E23" s="248" t="s">
        <v>1049</v>
      </c>
      <c r="F23" s="292">
        <v>4840.0</v>
      </c>
      <c r="J23" s="2" t="s">
        <v>320</v>
      </c>
      <c r="K23" s="2" t="s">
        <v>1689</v>
      </c>
      <c r="L23" s="2" t="s">
        <v>860</v>
      </c>
      <c r="R23" s="2" t="s">
        <v>1688</v>
      </c>
    </row>
    <row r="24">
      <c r="B24" s="2" t="s">
        <v>1047</v>
      </c>
      <c r="C24" s="248" t="s">
        <v>1239</v>
      </c>
      <c r="E24" s="248" t="s">
        <v>1049</v>
      </c>
      <c r="F24" s="292">
        <v>4840.0</v>
      </c>
      <c r="J24" s="2" t="s">
        <v>320</v>
      </c>
      <c r="K24" s="2" t="s">
        <v>1689</v>
      </c>
      <c r="L24" s="2" t="s">
        <v>860</v>
      </c>
      <c r="R24" s="2" t="s">
        <v>1688</v>
      </c>
    </row>
    <row r="25">
      <c r="B25" s="2" t="s">
        <v>1047</v>
      </c>
      <c r="C25" s="248" t="s">
        <v>1239</v>
      </c>
      <c r="E25" s="248" t="s">
        <v>1049</v>
      </c>
      <c r="F25" s="292">
        <v>4840.0</v>
      </c>
      <c r="J25" s="2" t="s">
        <v>320</v>
      </c>
      <c r="K25" s="2" t="s">
        <v>1689</v>
      </c>
      <c r="L25" s="2" t="s">
        <v>860</v>
      </c>
      <c r="R25" s="2" t="s">
        <v>1688</v>
      </c>
    </row>
    <row r="26">
      <c r="B26" s="2" t="s">
        <v>1047</v>
      </c>
      <c r="C26" s="248" t="s">
        <v>1239</v>
      </c>
      <c r="E26" s="248" t="s">
        <v>1049</v>
      </c>
      <c r="F26" s="292">
        <v>4840.0</v>
      </c>
      <c r="J26" s="2" t="s">
        <v>320</v>
      </c>
      <c r="K26" s="2" t="s">
        <v>1689</v>
      </c>
      <c r="L26" s="2" t="s">
        <v>860</v>
      </c>
      <c r="R26" s="2" t="s">
        <v>1688</v>
      </c>
    </row>
    <row r="27">
      <c r="B27" s="2" t="s">
        <v>1047</v>
      </c>
      <c r="C27" s="248" t="s">
        <v>1239</v>
      </c>
      <c r="E27" s="248" t="s">
        <v>1049</v>
      </c>
      <c r="F27" s="292">
        <v>4840.0</v>
      </c>
      <c r="J27" s="2" t="s">
        <v>320</v>
      </c>
      <c r="K27" s="2" t="s">
        <v>1689</v>
      </c>
      <c r="L27" s="2" t="s">
        <v>860</v>
      </c>
      <c r="R27" s="2" t="s">
        <v>1688</v>
      </c>
    </row>
    <row r="28">
      <c r="B28" s="2" t="s">
        <v>1047</v>
      </c>
      <c r="C28" s="248" t="s">
        <v>1239</v>
      </c>
      <c r="E28" s="248" t="s">
        <v>1049</v>
      </c>
      <c r="F28" s="292">
        <v>4840.0</v>
      </c>
      <c r="J28" s="2" t="s">
        <v>320</v>
      </c>
      <c r="K28" s="2" t="s">
        <v>1689</v>
      </c>
      <c r="L28" s="2" t="s">
        <v>860</v>
      </c>
      <c r="R28" s="2" t="s">
        <v>1688</v>
      </c>
    </row>
    <row r="29">
      <c r="B29" s="2" t="s">
        <v>1047</v>
      </c>
      <c r="C29" s="248" t="s">
        <v>1698</v>
      </c>
      <c r="E29" s="248" t="s">
        <v>1051</v>
      </c>
      <c r="F29" s="292">
        <v>14500.0</v>
      </c>
      <c r="J29" s="2" t="s">
        <v>320</v>
      </c>
      <c r="K29" s="2" t="s">
        <v>1689</v>
      </c>
      <c r="L29" s="2" t="s">
        <v>860</v>
      </c>
      <c r="R29" s="2" t="s">
        <v>1688</v>
      </c>
    </row>
    <row r="30">
      <c r="B30" s="248" t="s">
        <v>868</v>
      </c>
      <c r="C30" s="295" t="s">
        <v>1106</v>
      </c>
      <c r="E30" s="295" t="s">
        <v>919</v>
      </c>
      <c r="F30" s="292">
        <v>16750.0</v>
      </c>
      <c r="J30" s="2" t="s">
        <v>320</v>
      </c>
      <c r="K30" s="2" t="s">
        <v>1689</v>
      </c>
      <c r="L30" s="2" t="s">
        <v>860</v>
      </c>
      <c r="R30" s="2" t="s">
        <v>1688</v>
      </c>
    </row>
    <row r="31">
      <c r="B31" s="2" t="s">
        <v>865</v>
      </c>
      <c r="C31" s="248" t="s">
        <v>1408</v>
      </c>
      <c r="E31" s="295" t="s">
        <v>867</v>
      </c>
      <c r="F31" s="292">
        <v>16750.0</v>
      </c>
      <c r="J31" s="2" t="s">
        <v>320</v>
      </c>
      <c r="K31" s="2" t="s">
        <v>1689</v>
      </c>
      <c r="L31" s="2" t="s">
        <v>860</v>
      </c>
      <c r="R31" s="2" t="s">
        <v>1688</v>
      </c>
    </row>
    <row r="32">
      <c r="C32" s="248" t="s">
        <v>1020</v>
      </c>
      <c r="E32" s="295" t="s">
        <v>1021</v>
      </c>
      <c r="F32" s="265">
        <v>50.0</v>
      </c>
      <c r="J32" s="2" t="s">
        <v>320</v>
      </c>
      <c r="K32" s="2" t="s">
        <v>1689</v>
      </c>
      <c r="L32" s="2" t="s">
        <v>860</v>
      </c>
      <c r="R32" s="2" t="s">
        <v>1688</v>
      </c>
    </row>
    <row r="33">
      <c r="C33" s="248" t="s">
        <v>1020</v>
      </c>
      <c r="E33" s="295" t="s">
        <v>1021</v>
      </c>
      <c r="F33" s="265">
        <v>50.0</v>
      </c>
      <c r="J33" s="2" t="s">
        <v>320</v>
      </c>
      <c r="K33" s="2" t="s">
        <v>1689</v>
      </c>
      <c r="L33" s="2" t="s">
        <v>860</v>
      </c>
      <c r="R33" s="2" t="s">
        <v>1688</v>
      </c>
    </row>
    <row r="34">
      <c r="C34" s="248" t="s">
        <v>1020</v>
      </c>
      <c r="E34" s="295" t="s">
        <v>1021</v>
      </c>
      <c r="F34" s="265">
        <v>50.0</v>
      </c>
      <c r="J34" s="2" t="s">
        <v>320</v>
      </c>
      <c r="K34" s="2" t="s">
        <v>1689</v>
      </c>
      <c r="L34" s="2" t="s">
        <v>860</v>
      </c>
      <c r="R34" s="2" t="s">
        <v>1688</v>
      </c>
    </row>
    <row r="35">
      <c r="C35" s="248" t="s">
        <v>1020</v>
      </c>
      <c r="E35" s="295" t="s">
        <v>1021</v>
      </c>
      <c r="F35" s="265">
        <v>50.0</v>
      </c>
      <c r="J35" s="2" t="s">
        <v>320</v>
      </c>
      <c r="K35" s="2" t="s">
        <v>1689</v>
      </c>
      <c r="L35" s="2" t="s">
        <v>860</v>
      </c>
      <c r="R35" s="2" t="s">
        <v>1688</v>
      </c>
    </row>
    <row r="36">
      <c r="C36" s="248" t="s">
        <v>1020</v>
      </c>
      <c r="E36" s="295" t="s">
        <v>1021</v>
      </c>
      <c r="F36" s="265">
        <v>50.0</v>
      </c>
      <c r="J36" s="2" t="s">
        <v>320</v>
      </c>
      <c r="K36" s="2" t="s">
        <v>1689</v>
      </c>
      <c r="L36" s="2" t="s">
        <v>860</v>
      </c>
      <c r="R36" s="2" t="s">
        <v>1688</v>
      </c>
    </row>
    <row r="37">
      <c r="C37" s="248" t="s">
        <v>1020</v>
      </c>
      <c r="E37" s="295" t="s">
        <v>1021</v>
      </c>
      <c r="F37" s="265">
        <v>50.0</v>
      </c>
      <c r="J37" s="2" t="s">
        <v>320</v>
      </c>
      <c r="K37" s="2" t="s">
        <v>1689</v>
      </c>
      <c r="L37" s="2" t="s">
        <v>860</v>
      </c>
      <c r="R37" s="2" t="s">
        <v>1688</v>
      </c>
    </row>
    <row r="38">
      <c r="C38" s="248" t="s">
        <v>1020</v>
      </c>
      <c r="E38" s="295" t="s">
        <v>1021</v>
      </c>
      <c r="F38" s="265">
        <v>50.0</v>
      </c>
      <c r="J38" s="2" t="s">
        <v>320</v>
      </c>
      <c r="K38" s="2" t="s">
        <v>1689</v>
      </c>
      <c r="L38" s="2" t="s">
        <v>860</v>
      </c>
      <c r="R38" s="2" t="s">
        <v>1688</v>
      </c>
    </row>
    <row r="39">
      <c r="C39" s="248" t="s">
        <v>1020</v>
      </c>
      <c r="E39" s="295" t="s">
        <v>1021</v>
      </c>
      <c r="F39" s="265">
        <v>50.0</v>
      </c>
      <c r="J39" s="2" t="s">
        <v>320</v>
      </c>
      <c r="K39" s="2" t="s">
        <v>1689</v>
      </c>
      <c r="L39" s="2" t="s">
        <v>860</v>
      </c>
      <c r="R39" s="2" t="s">
        <v>1688</v>
      </c>
    </row>
    <row r="40">
      <c r="C40" s="248" t="s">
        <v>1020</v>
      </c>
      <c r="E40" s="295" t="s">
        <v>1021</v>
      </c>
      <c r="F40" s="265">
        <v>50.0</v>
      </c>
      <c r="J40" s="2" t="s">
        <v>320</v>
      </c>
      <c r="K40" s="2" t="s">
        <v>1689</v>
      </c>
      <c r="L40" s="2" t="s">
        <v>860</v>
      </c>
      <c r="R40" s="2" t="s">
        <v>1688</v>
      </c>
    </row>
    <row r="41">
      <c r="C41" s="2" t="s">
        <v>1699</v>
      </c>
      <c r="F41" s="250">
        <v>2500.0</v>
      </c>
      <c r="J41" s="2" t="s">
        <v>320</v>
      </c>
      <c r="K41" s="2" t="s">
        <v>1689</v>
      </c>
      <c r="L41" s="2" t="s">
        <v>860</v>
      </c>
      <c r="R41" s="2" t="s">
        <v>1688</v>
      </c>
    </row>
    <row r="43">
      <c r="A43" s="2" t="s">
        <v>872</v>
      </c>
      <c r="B43" s="2" t="s">
        <v>883</v>
      </c>
      <c r="C43" s="297" t="s">
        <v>1700</v>
      </c>
      <c r="E43" s="248" t="s">
        <v>941</v>
      </c>
      <c r="F43" s="250">
        <v>24450.0</v>
      </c>
      <c r="J43" s="2" t="s">
        <v>320</v>
      </c>
      <c r="K43" s="2" t="s">
        <v>1689</v>
      </c>
      <c r="L43" s="2" t="s">
        <v>860</v>
      </c>
      <c r="R43" s="2" t="s">
        <v>1688</v>
      </c>
    </row>
    <row r="44">
      <c r="B44" s="2" t="s">
        <v>883</v>
      </c>
      <c r="C44" s="248" t="s">
        <v>1701</v>
      </c>
      <c r="E44" s="248" t="s">
        <v>943</v>
      </c>
      <c r="F44" s="292">
        <v>6300.0</v>
      </c>
      <c r="J44" s="2" t="s">
        <v>320</v>
      </c>
      <c r="K44" s="2" t="s">
        <v>1689</v>
      </c>
      <c r="L44" s="2" t="s">
        <v>860</v>
      </c>
      <c r="R44" s="2" t="s">
        <v>1688</v>
      </c>
    </row>
    <row r="45">
      <c r="B45" s="2" t="s">
        <v>960</v>
      </c>
      <c r="C45" s="248" t="s">
        <v>946</v>
      </c>
      <c r="E45" s="248" t="s">
        <v>947</v>
      </c>
      <c r="F45" s="320">
        <v>450.0</v>
      </c>
      <c r="J45" s="2" t="s">
        <v>320</v>
      </c>
      <c r="K45" s="2" t="s">
        <v>1689</v>
      </c>
      <c r="L45" s="2" t="s">
        <v>860</v>
      </c>
      <c r="R45" s="2" t="s">
        <v>1688</v>
      </c>
    </row>
    <row r="46">
      <c r="B46" s="2" t="s">
        <v>960</v>
      </c>
      <c r="C46" s="248" t="s">
        <v>946</v>
      </c>
      <c r="E46" s="248" t="s">
        <v>947</v>
      </c>
      <c r="F46" s="320">
        <v>450.0</v>
      </c>
      <c r="J46" s="2" t="s">
        <v>320</v>
      </c>
      <c r="K46" s="2" t="s">
        <v>1689</v>
      </c>
      <c r="L46" s="2" t="s">
        <v>860</v>
      </c>
      <c r="R46" s="2" t="s">
        <v>1688</v>
      </c>
    </row>
    <row r="47">
      <c r="B47" s="2" t="s">
        <v>960</v>
      </c>
      <c r="C47" s="248" t="s">
        <v>946</v>
      </c>
      <c r="E47" s="248" t="s">
        <v>947</v>
      </c>
      <c r="F47" s="320">
        <v>450.0</v>
      </c>
      <c r="J47" s="2" t="s">
        <v>320</v>
      </c>
      <c r="K47" s="2" t="s">
        <v>1689</v>
      </c>
      <c r="L47" s="2" t="s">
        <v>860</v>
      </c>
      <c r="R47" s="2" t="s">
        <v>1688</v>
      </c>
    </row>
    <row r="48">
      <c r="B48" s="2" t="s">
        <v>883</v>
      </c>
      <c r="C48" s="248" t="s">
        <v>884</v>
      </c>
      <c r="E48" s="295" t="s">
        <v>885</v>
      </c>
      <c r="F48" s="250">
        <v>2967.0</v>
      </c>
      <c r="J48" s="2" t="s">
        <v>320</v>
      </c>
      <c r="K48" s="2" t="s">
        <v>1689</v>
      </c>
      <c r="L48" s="2" t="s">
        <v>860</v>
      </c>
      <c r="R48" s="2" t="s">
        <v>1688</v>
      </c>
    </row>
    <row r="49">
      <c r="B49" s="2" t="s">
        <v>883</v>
      </c>
      <c r="C49" s="248" t="s">
        <v>884</v>
      </c>
      <c r="E49" s="295" t="s">
        <v>885</v>
      </c>
      <c r="F49" s="250">
        <v>2967.0</v>
      </c>
      <c r="J49" s="2" t="s">
        <v>320</v>
      </c>
      <c r="K49" s="2" t="s">
        <v>1689</v>
      </c>
      <c r="L49" s="2" t="s">
        <v>860</v>
      </c>
      <c r="R49" s="2" t="s">
        <v>1688</v>
      </c>
    </row>
    <row r="50">
      <c r="B50" s="2" t="s">
        <v>883</v>
      </c>
      <c r="C50" s="248" t="s">
        <v>884</v>
      </c>
      <c r="E50" s="295" t="s">
        <v>885</v>
      </c>
      <c r="F50" s="250">
        <v>2967.0</v>
      </c>
      <c r="J50" s="2" t="s">
        <v>320</v>
      </c>
      <c r="K50" s="2" t="s">
        <v>1689</v>
      </c>
      <c r="L50" s="2" t="s">
        <v>860</v>
      </c>
      <c r="R50" s="2" t="s">
        <v>1688</v>
      </c>
    </row>
    <row r="51">
      <c r="B51" s="2" t="s">
        <v>883</v>
      </c>
      <c r="C51" s="248" t="s">
        <v>884</v>
      </c>
      <c r="E51" s="295" t="s">
        <v>885</v>
      </c>
      <c r="F51" s="250">
        <v>2967.0</v>
      </c>
      <c r="J51" s="2" t="s">
        <v>320</v>
      </c>
      <c r="K51" s="2" t="s">
        <v>1689</v>
      </c>
      <c r="L51" s="2" t="s">
        <v>860</v>
      </c>
      <c r="R51" s="2" t="s">
        <v>1688</v>
      </c>
    </row>
    <row r="52">
      <c r="B52" s="2" t="s">
        <v>883</v>
      </c>
      <c r="C52" s="248" t="s">
        <v>884</v>
      </c>
      <c r="E52" s="295" t="s">
        <v>885</v>
      </c>
      <c r="F52" s="250">
        <v>2967.0</v>
      </c>
      <c r="J52" s="2" t="s">
        <v>320</v>
      </c>
      <c r="K52" s="2" t="s">
        <v>1689</v>
      </c>
      <c r="L52" s="2" t="s">
        <v>860</v>
      </c>
      <c r="R52" s="2" t="s">
        <v>1688</v>
      </c>
    </row>
    <row r="53">
      <c r="B53" s="2" t="s">
        <v>883</v>
      </c>
      <c r="C53" s="248" t="s">
        <v>884</v>
      </c>
      <c r="E53" s="295" t="s">
        <v>885</v>
      </c>
      <c r="F53" s="250">
        <v>2967.0</v>
      </c>
      <c r="J53" s="2" t="s">
        <v>320</v>
      </c>
      <c r="K53" s="2" t="s">
        <v>1689</v>
      </c>
      <c r="L53" s="2" t="s">
        <v>860</v>
      </c>
      <c r="R53" s="2" t="s">
        <v>1688</v>
      </c>
    </row>
    <row r="54">
      <c r="B54" s="2" t="s">
        <v>883</v>
      </c>
      <c r="C54" s="248" t="s">
        <v>884</v>
      </c>
      <c r="E54" s="295" t="s">
        <v>885</v>
      </c>
      <c r="F54" s="250">
        <v>2967.0</v>
      </c>
      <c r="J54" s="2" t="s">
        <v>320</v>
      </c>
      <c r="K54" s="2" t="s">
        <v>1689</v>
      </c>
      <c r="L54" s="2" t="s">
        <v>860</v>
      </c>
      <c r="R54" s="2" t="s">
        <v>1688</v>
      </c>
    </row>
    <row r="55">
      <c r="B55" s="2" t="s">
        <v>883</v>
      </c>
      <c r="C55" s="248" t="s">
        <v>884</v>
      </c>
      <c r="E55" s="295" t="s">
        <v>885</v>
      </c>
      <c r="F55" s="250">
        <v>2967.0</v>
      </c>
      <c r="J55" s="2" t="s">
        <v>320</v>
      </c>
      <c r="K55" s="2" t="s">
        <v>1689</v>
      </c>
      <c r="L55" s="2" t="s">
        <v>860</v>
      </c>
      <c r="R55" s="2" t="s">
        <v>1688</v>
      </c>
    </row>
    <row r="56">
      <c r="B56" s="2" t="s">
        <v>883</v>
      </c>
      <c r="C56" s="248" t="s">
        <v>884</v>
      </c>
      <c r="E56" s="295" t="s">
        <v>885</v>
      </c>
      <c r="F56" s="250">
        <v>2967.0</v>
      </c>
      <c r="J56" s="2" t="s">
        <v>320</v>
      </c>
      <c r="K56" s="2" t="s">
        <v>1689</v>
      </c>
      <c r="L56" s="2" t="s">
        <v>860</v>
      </c>
      <c r="R56" s="2" t="s">
        <v>1688</v>
      </c>
    </row>
    <row r="57">
      <c r="B57" s="2" t="s">
        <v>883</v>
      </c>
      <c r="C57" s="248" t="s">
        <v>884</v>
      </c>
      <c r="E57" s="295" t="s">
        <v>885</v>
      </c>
      <c r="F57" s="250">
        <v>2967.0</v>
      </c>
      <c r="J57" s="2" t="s">
        <v>320</v>
      </c>
      <c r="K57" s="2" t="s">
        <v>1689</v>
      </c>
      <c r="L57" s="2" t="s">
        <v>860</v>
      </c>
      <c r="R57" s="2" t="s">
        <v>1688</v>
      </c>
    </row>
    <row r="58">
      <c r="B58" s="2" t="s">
        <v>883</v>
      </c>
      <c r="C58" s="248" t="s">
        <v>884</v>
      </c>
      <c r="E58" s="295" t="s">
        <v>885</v>
      </c>
      <c r="F58" s="250">
        <v>2967.0</v>
      </c>
      <c r="J58" s="2" t="s">
        <v>320</v>
      </c>
      <c r="K58" s="2" t="s">
        <v>1689</v>
      </c>
      <c r="L58" s="2" t="s">
        <v>860</v>
      </c>
      <c r="R58" s="2" t="s">
        <v>1688</v>
      </c>
    </row>
    <row r="59">
      <c r="B59" s="2" t="s">
        <v>883</v>
      </c>
      <c r="C59" s="248" t="s">
        <v>884</v>
      </c>
      <c r="E59" s="295" t="s">
        <v>885</v>
      </c>
      <c r="F59" s="250">
        <v>2967.0</v>
      </c>
      <c r="J59" s="2" t="s">
        <v>320</v>
      </c>
      <c r="K59" s="2" t="s">
        <v>1689</v>
      </c>
      <c r="L59" s="2" t="s">
        <v>860</v>
      </c>
      <c r="R59" s="2" t="s">
        <v>1688</v>
      </c>
    </row>
    <row r="60">
      <c r="B60" s="2" t="s">
        <v>883</v>
      </c>
      <c r="C60" s="248" t="s">
        <v>952</v>
      </c>
      <c r="E60" s="248" t="s">
        <v>953</v>
      </c>
      <c r="F60" s="292">
        <v>9780.0</v>
      </c>
      <c r="J60" s="2" t="s">
        <v>320</v>
      </c>
      <c r="K60" s="2" t="s">
        <v>1689</v>
      </c>
      <c r="L60" s="2" t="s">
        <v>860</v>
      </c>
      <c r="R60" s="2" t="s">
        <v>1688</v>
      </c>
    </row>
    <row r="61">
      <c r="B61" s="2" t="s">
        <v>883</v>
      </c>
      <c r="C61" s="248" t="s">
        <v>954</v>
      </c>
      <c r="E61" s="248" t="s">
        <v>955</v>
      </c>
      <c r="F61" s="292">
        <v>1400.0</v>
      </c>
      <c r="J61" s="2" t="s">
        <v>320</v>
      </c>
      <c r="K61" s="2" t="s">
        <v>1689</v>
      </c>
      <c r="L61" s="2" t="s">
        <v>860</v>
      </c>
      <c r="R61" s="2" t="s">
        <v>1688</v>
      </c>
    </row>
    <row r="62">
      <c r="B62" s="2" t="s">
        <v>883</v>
      </c>
      <c r="C62" s="248" t="s">
        <v>889</v>
      </c>
      <c r="E62" s="295" t="s">
        <v>890</v>
      </c>
      <c r="F62" s="292">
        <v>1760.0</v>
      </c>
      <c r="J62" s="2" t="s">
        <v>320</v>
      </c>
      <c r="K62" s="2" t="s">
        <v>1689</v>
      </c>
      <c r="L62" s="2" t="s">
        <v>860</v>
      </c>
      <c r="R62" s="2" t="s">
        <v>1688</v>
      </c>
    </row>
    <row r="63">
      <c r="C63" s="248" t="s">
        <v>1057</v>
      </c>
      <c r="E63" s="255"/>
      <c r="F63" s="292">
        <v>1050.0</v>
      </c>
      <c r="J63" s="2" t="s">
        <v>320</v>
      </c>
      <c r="K63" s="2" t="s">
        <v>1689</v>
      </c>
      <c r="L63" s="2" t="s">
        <v>860</v>
      </c>
      <c r="R63" s="2" t="s">
        <v>1688</v>
      </c>
    </row>
    <row r="64">
      <c r="F64" s="255"/>
    </row>
    <row r="65">
      <c r="A65" s="298" t="s">
        <v>1058</v>
      </c>
      <c r="B65" s="2" t="s">
        <v>1702</v>
      </c>
      <c r="C65" s="248" t="s">
        <v>1409</v>
      </c>
      <c r="E65" s="248" t="s">
        <v>893</v>
      </c>
      <c r="F65" s="292">
        <v>10600.0</v>
      </c>
      <c r="J65" s="2" t="s">
        <v>320</v>
      </c>
      <c r="K65" s="2" t="s">
        <v>1689</v>
      </c>
      <c r="L65" s="2" t="s">
        <v>860</v>
      </c>
      <c r="R65" s="2" t="s">
        <v>1688</v>
      </c>
    </row>
    <row r="66">
      <c r="B66" s="2" t="s">
        <v>1702</v>
      </c>
      <c r="C66" s="248" t="s">
        <v>894</v>
      </c>
      <c r="E66" s="295" t="s">
        <v>895</v>
      </c>
      <c r="F66" s="250">
        <v>9480.0</v>
      </c>
      <c r="J66" s="2" t="s">
        <v>320</v>
      </c>
      <c r="K66" s="2" t="s">
        <v>1689</v>
      </c>
      <c r="L66" s="2" t="s">
        <v>860</v>
      </c>
      <c r="R66" s="2" t="s">
        <v>1688</v>
      </c>
    </row>
    <row r="67">
      <c r="B67" s="2" t="s">
        <v>1702</v>
      </c>
      <c r="C67" s="248" t="s">
        <v>894</v>
      </c>
      <c r="E67" s="295" t="s">
        <v>895</v>
      </c>
      <c r="F67" s="250">
        <v>9480.0</v>
      </c>
      <c r="J67" s="2" t="s">
        <v>320</v>
      </c>
      <c r="K67" s="2" t="s">
        <v>1689</v>
      </c>
      <c r="L67" s="2" t="s">
        <v>860</v>
      </c>
      <c r="R67" s="2" t="s">
        <v>1688</v>
      </c>
    </row>
    <row r="68">
      <c r="E68" s="255"/>
      <c r="J68" s="2" t="s">
        <v>320</v>
      </c>
      <c r="K68" s="2" t="s">
        <v>1689</v>
      </c>
      <c r="L68" s="2" t="s">
        <v>860</v>
      </c>
      <c r="R68" s="2" t="s">
        <v>1688</v>
      </c>
    </row>
    <row r="69">
      <c r="A69" s="298" t="s">
        <v>896</v>
      </c>
      <c r="B69" s="298" t="s">
        <v>868</v>
      </c>
      <c r="C69" s="248" t="s">
        <v>1416</v>
      </c>
      <c r="E69" s="248" t="s">
        <v>935</v>
      </c>
      <c r="F69" s="292">
        <v>8250.0</v>
      </c>
      <c r="J69" s="2" t="s">
        <v>320</v>
      </c>
      <c r="K69" s="2" t="s">
        <v>1689</v>
      </c>
      <c r="L69" s="2" t="s">
        <v>860</v>
      </c>
      <c r="R69" s="2" t="s">
        <v>1688</v>
      </c>
    </row>
    <row r="70">
      <c r="C70" s="248" t="s">
        <v>1416</v>
      </c>
      <c r="E70" s="248" t="s">
        <v>935</v>
      </c>
      <c r="F70" s="292">
        <v>8250.0</v>
      </c>
      <c r="J70" s="2" t="s">
        <v>320</v>
      </c>
      <c r="K70" s="2" t="s">
        <v>1689</v>
      </c>
      <c r="L70" s="2" t="s">
        <v>860</v>
      </c>
      <c r="R70" s="2" t="s">
        <v>1688</v>
      </c>
    </row>
    <row r="71">
      <c r="C71" s="248" t="s">
        <v>1416</v>
      </c>
      <c r="E71" s="248" t="s">
        <v>935</v>
      </c>
      <c r="F71" s="292">
        <v>8250.0</v>
      </c>
      <c r="J71" s="2" t="s">
        <v>320</v>
      </c>
      <c r="K71" s="2" t="s">
        <v>1689</v>
      </c>
      <c r="L71" s="2" t="s">
        <v>860</v>
      </c>
      <c r="R71" s="2" t="s">
        <v>1688</v>
      </c>
    </row>
    <row r="72">
      <c r="C72" s="248" t="s">
        <v>1416</v>
      </c>
      <c r="E72" s="248" t="s">
        <v>935</v>
      </c>
      <c r="F72" s="292">
        <v>8250.0</v>
      </c>
      <c r="J72" s="2" t="s">
        <v>320</v>
      </c>
      <c r="K72" s="2" t="s">
        <v>1689</v>
      </c>
      <c r="L72" s="2" t="s">
        <v>860</v>
      </c>
      <c r="R72" s="2" t="s">
        <v>1688</v>
      </c>
    </row>
    <row r="73">
      <c r="C73" s="248" t="s">
        <v>1416</v>
      </c>
      <c r="E73" s="248" t="s">
        <v>935</v>
      </c>
      <c r="F73" s="292">
        <v>8250.0</v>
      </c>
      <c r="J73" s="2" t="s">
        <v>320</v>
      </c>
      <c r="K73" s="2" t="s">
        <v>1689</v>
      </c>
      <c r="L73" s="2" t="s">
        <v>860</v>
      </c>
      <c r="R73" s="2" t="s">
        <v>1688</v>
      </c>
    </row>
    <row r="74">
      <c r="C74" s="248" t="s">
        <v>1416</v>
      </c>
      <c r="E74" s="248" t="s">
        <v>935</v>
      </c>
      <c r="F74" s="292">
        <v>8250.0</v>
      </c>
      <c r="J74" s="2" t="s">
        <v>320</v>
      </c>
      <c r="K74" s="2" t="s">
        <v>1689</v>
      </c>
      <c r="L74" s="2" t="s">
        <v>860</v>
      </c>
      <c r="R74" s="2" t="s">
        <v>1688</v>
      </c>
    </row>
    <row r="75">
      <c r="C75" s="6" t="s">
        <v>1703</v>
      </c>
      <c r="E75" s="248" t="s">
        <v>1060</v>
      </c>
      <c r="F75" s="250">
        <v>8450.0</v>
      </c>
      <c r="J75" s="2" t="s">
        <v>320</v>
      </c>
      <c r="K75" s="2" t="s">
        <v>1689</v>
      </c>
      <c r="L75" s="2" t="s">
        <v>860</v>
      </c>
      <c r="R75" s="2" t="s">
        <v>1688</v>
      </c>
    </row>
    <row r="77">
      <c r="A77" s="298" t="s">
        <v>1704</v>
      </c>
      <c r="B77" s="2" t="s">
        <v>925</v>
      </c>
      <c r="C77" s="248" t="s">
        <v>926</v>
      </c>
      <c r="E77" s="248" t="s">
        <v>961</v>
      </c>
      <c r="F77" s="292">
        <v>24900.0</v>
      </c>
      <c r="J77" s="2" t="s">
        <v>320</v>
      </c>
      <c r="K77" s="2" t="s">
        <v>1689</v>
      </c>
      <c r="L77" s="2" t="s">
        <v>860</v>
      </c>
      <c r="R77" s="2" t="s">
        <v>1688</v>
      </c>
    </row>
    <row r="78">
      <c r="B78" s="2" t="s">
        <v>1705</v>
      </c>
      <c r="C78" s="248" t="s">
        <v>1467</v>
      </c>
      <c r="E78" s="295" t="s">
        <v>1468</v>
      </c>
      <c r="F78" s="292">
        <v>31779.0</v>
      </c>
      <c r="J78" s="2" t="s">
        <v>320</v>
      </c>
      <c r="K78" s="2" t="s">
        <v>1689</v>
      </c>
      <c r="L78" s="2" t="s">
        <v>860</v>
      </c>
      <c r="R78" s="2" t="s">
        <v>1688</v>
      </c>
    </row>
    <row r="79">
      <c r="B79" s="2" t="s">
        <v>1705</v>
      </c>
      <c r="C79" s="248" t="s">
        <v>1469</v>
      </c>
      <c r="E79" s="248" t="s">
        <v>1470</v>
      </c>
      <c r="F79" s="292">
        <v>44102.0</v>
      </c>
      <c r="J79" s="2" t="s">
        <v>320</v>
      </c>
      <c r="K79" s="2" t="s">
        <v>1689</v>
      </c>
      <c r="L79" s="2" t="s">
        <v>860</v>
      </c>
      <c r="R79" s="2" t="s">
        <v>1688</v>
      </c>
    </row>
    <row r="80">
      <c r="B80" s="2" t="s">
        <v>1705</v>
      </c>
      <c r="C80" s="248" t="s">
        <v>1469</v>
      </c>
      <c r="E80" s="248" t="s">
        <v>1470</v>
      </c>
      <c r="F80" s="292">
        <v>44102.0</v>
      </c>
      <c r="J80" s="2" t="s">
        <v>320</v>
      </c>
      <c r="K80" s="2" t="s">
        <v>1689</v>
      </c>
      <c r="L80" s="2" t="s">
        <v>860</v>
      </c>
      <c r="R80" s="2" t="s">
        <v>1688</v>
      </c>
    </row>
    <row r="81">
      <c r="B81" s="2" t="s">
        <v>1705</v>
      </c>
      <c r="C81" s="248" t="s">
        <v>1469</v>
      </c>
      <c r="E81" s="248" t="s">
        <v>1470</v>
      </c>
      <c r="F81" s="292">
        <v>44102.0</v>
      </c>
      <c r="J81" s="2" t="s">
        <v>320</v>
      </c>
      <c r="K81" s="2" t="s">
        <v>1689</v>
      </c>
      <c r="L81" s="2" t="s">
        <v>860</v>
      </c>
      <c r="R81" s="2" t="s">
        <v>1688</v>
      </c>
    </row>
    <row r="82">
      <c r="B82" s="2" t="s">
        <v>1705</v>
      </c>
      <c r="C82" s="248" t="s">
        <v>1469</v>
      </c>
      <c r="E82" s="248" t="s">
        <v>1470</v>
      </c>
      <c r="F82" s="292">
        <v>44102.0</v>
      </c>
      <c r="J82" s="2" t="s">
        <v>320</v>
      </c>
      <c r="K82" s="2" t="s">
        <v>1689</v>
      </c>
      <c r="L82" s="2" t="s">
        <v>860</v>
      </c>
      <c r="R82" s="2" t="s">
        <v>1688</v>
      </c>
    </row>
    <row r="83">
      <c r="B83" s="2" t="s">
        <v>1705</v>
      </c>
      <c r="C83" s="248" t="s">
        <v>1473</v>
      </c>
      <c r="E83" s="295" t="s">
        <v>1474</v>
      </c>
      <c r="F83" s="292">
        <v>58813.0</v>
      </c>
      <c r="J83" s="2" t="s">
        <v>320</v>
      </c>
      <c r="K83" s="2" t="s">
        <v>1689</v>
      </c>
      <c r="L83" s="2" t="s">
        <v>860</v>
      </c>
      <c r="R83" s="2" t="s">
        <v>1688</v>
      </c>
    </row>
    <row r="84">
      <c r="B84" s="2" t="s">
        <v>925</v>
      </c>
      <c r="C84" s="248" t="s">
        <v>968</v>
      </c>
      <c r="E84" s="295" t="s">
        <v>969</v>
      </c>
      <c r="F84" s="250">
        <v>14750.0</v>
      </c>
      <c r="J84" s="2" t="s">
        <v>320</v>
      </c>
      <c r="K84" s="2" t="s">
        <v>1689</v>
      </c>
      <c r="L84" s="2" t="s">
        <v>860</v>
      </c>
      <c r="R84" s="2" t="s">
        <v>1688</v>
      </c>
    </row>
    <row r="85">
      <c r="B85" s="2" t="s">
        <v>925</v>
      </c>
      <c r="C85" s="248" t="s">
        <v>968</v>
      </c>
      <c r="E85" s="295" t="s">
        <v>969</v>
      </c>
      <c r="F85" s="250">
        <v>14750.0</v>
      </c>
      <c r="J85" s="2" t="s">
        <v>320</v>
      </c>
      <c r="K85" s="2" t="s">
        <v>1689</v>
      </c>
      <c r="L85" s="2" t="s">
        <v>860</v>
      </c>
      <c r="R85" s="2" t="s">
        <v>1688</v>
      </c>
    </row>
    <row r="86">
      <c r="B86" s="2" t="s">
        <v>925</v>
      </c>
      <c r="C86" s="248" t="s">
        <v>968</v>
      </c>
      <c r="E86" s="295" t="s">
        <v>969</v>
      </c>
      <c r="F86" s="250">
        <v>14750.0</v>
      </c>
      <c r="J86" s="2" t="s">
        <v>320</v>
      </c>
      <c r="K86" s="2" t="s">
        <v>1689</v>
      </c>
      <c r="L86" s="2" t="s">
        <v>860</v>
      </c>
      <c r="R86" s="2" t="s">
        <v>1688</v>
      </c>
    </row>
    <row r="87">
      <c r="B87" s="2" t="s">
        <v>925</v>
      </c>
      <c r="C87" s="248" t="s">
        <v>968</v>
      </c>
      <c r="E87" s="295" t="s">
        <v>969</v>
      </c>
      <c r="F87" s="250">
        <v>14750.0</v>
      </c>
      <c r="J87" s="2" t="s">
        <v>320</v>
      </c>
      <c r="K87" s="2" t="s">
        <v>1689</v>
      </c>
      <c r="L87" s="2" t="s">
        <v>860</v>
      </c>
      <c r="R87" s="2" t="s">
        <v>1688</v>
      </c>
    </row>
    <row r="88">
      <c r="B88" s="2" t="s">
        <v>925</v>
      </c>
      <c r="C88" s="248" t="s">
        <v>968</v>
      </c>
      <c r="E88" s="295" t="s">
        <v>969</v>
      </c>
      <c r="F88" s="250">
        <v>14750.0</v>
      </c>
      <c r="J88" s="2" t="s">
        <v>320</v>
      </c>
      <c r="K88" s="2" t="s">
        <v>1689</v>
      </c>
      <c r="L88" s="2" t="s">
        <v>860</v>
      </c>
      <c r="R88" s="2" t="s">
        <v>1688</v>
      </c>
    </row>
    <row r="89">
      <c r="B89" s="2" t="s">
        <v>925</v>
      </c>
      <c r="C89" s="248" t="s">
        <v>968</v>
      </c>
      <c r="E89" s="295" t="s">
        <v>969</v>
      </c>
      <c r="F89" s="250">
        <v>14750.0</v>
      </c>
      <c r="J89" s="2" t="s">
        <v>320</v>
      </c>
      <c r="K89" s="2" t="s">
        <v>1689</v>
      </c>
      <c r="L89" s="2" t="s">
        <v>860</v>
      </c>
      <c r="R89" s="2" t="s">
        <v>1688</v>
      </c>
    </row>
    <row r="90">
      <c r="B90" s="2" t="s">
        <v>925</v>
      </c>
      <c r="C90" s="248" t="s">
        <v>968</v>
      </c>
      <c r="E90" s="295" t="s">
        <v>969</v>
      </c>
      <c r="F90" s="250">
        <v>14750.0</v>
      </c>
      <c r="J90" s="2" t="s">
        <v>320</v>
      </c>
      <c r="K90" s="2" t="s">
        <v>1689</v>
      </c>
      <c r="L90" s="2" t="s">
        <v>860</v>
      </c>
      <c r="R90" s="2" t="s">
        <v>1688</v>
      </c>
    </row>
    <row r="91">
      <c r="B91" s="2" t="s">
        <v>925</v>
      </c>
      <c r="C91" s="248" t="s">
        <v>968</v>
      </c>
      <c r="E91" s="295" t="s">
        <v>969</v>
      </c>
      <c r="F91" s="250">
        <v>14750.0</v>
      </c>
      <c r="J91" s="2" t="s">
        <v>320</v>
      </c>
      <c r="K91" s="2" t="s">
        <v>1689</v>
      </c>
      <c r="L91" s="2" t="s">
        <v>860</v>
      </c>
      <c r="R91" s="2" t="s">
        <v>1688</v>
      </c>
    </row>
    <row r="92">
      <c r="B92" s="2" t="s">
        <v>925</v>
      </c>
      <c r="C92" s="248" t="s">
        <v>968</v>
      </c>
      <c r="E92" s="295" t="s">
        <v>969</v>
      </c>
      <c r="F92" s="250">
        <v>14750.0</v>
      </c>
      <c r="J92" s="2" t="s">
        <v>320</v>
      </c>
      <c r="K92" s="2" t="s">
        <v>1689</v>
      </c>
      <c r="L92" s="2" t="s">
        <v>860</v>
      </c>
      <c r="R92" s="2" t="s">
        <v>1688</v>
      </c>
    </row>
    <row r="93">
      <c r="B93" s="2" t="s">
        <v>925</v>
      </c>
      <c r="C93" s="248" t="s">
        <v>968</v>
      </c>
      <c r="E93" s="295" t="s">
        <v>969</v>
      </c>
      <c r="F93" s="250">
        <v>14750.0</v>
      </c>
      <c r="J93" s="2" t="s">
        <v>320</v>
      </c>
      <c r="K93" s="2" t="s">
        <v>1689</v>
      </c>
      <c r="L93" s="2" t="s">
        <v>860</v>
      </c>
      <c r="R93" s="2" t="s">
        <v>1688</v>
      </c>
    </row>
    <row r="94">
      <c r="B94" s="2" t="s">
        <v>925</v>
      </c>
      <c r="C94" s="248" t="s">
        <v>968</v>
      </c>
      <c r="E94" s="295" t="s">
        <v>969</v>
      </c>
      <c r="F94" s="250">
        <v>14750.0</v>
      </c>
      <c r="J94" s="2" t="s">
        <v>320</v>
      </c>
      <c r="K94" s="2" t="s">
        <v>1689</v>
      </c>
      <c r="L94" s="2" t="s">
        <v>860</v>
      </c>
      <c r="R94" s="2" t="s">
        <v>1688</v>
      </c>
    </row>
    <row r="95">
      <c r="B95" s="2" t="s">
        <v>925</v>
      </c>
      <c r="C95" s="248" t="s">
        <v>968</v>
      </c>
      <c r="E95" s="295" t="s">
        <v>969</v>
      </c>
      <c r="F95" s="250">
        <v>14750.0</v>
      </c>
      <c r="J95" s="2" t="s">
        <v>320</v>
      </c>
      <c r="K95" s="2" t="s">
        <v>1689</v>
      </c>
      <c r="L95" s="2" t="s">
        <v>860</v>
      </c>
      <c r="R95" s="2" t="s">
        <v>1688</v>
      </c>
    </row>
    <row r="96">
      <c r="B96" s="2" t="s">
        <v>925</v>
      </c>
      <c r="C96" s="248" t="s">
        <v>968</v>
      </c>
      <c r="E96" s="295" t="s">
        <v>969</v>
      </c>
      <c r="F96" s="250">
        <v>14750.0</v>
      </c>
      <c r="J96" s="2" t="s">
        <v>320</v>
      </c>
      <c r="K96" s="2" t="s">
        <v>1689</v>
      </c>
      <c r="L96" s="2" t="s">
        <v>860</v>
      </c>
      <c r="R96" s="2" t="s">
        <v>1688</v>
      </c>
    </row>
    <row r="97">
      <c r="B97" s="2" t="s">
        <v>925</v>
      </c>
      <c r="C97" s="248" t="s">
        <v>968</v>
      </c>
      <c r="E97" s="295" t="s">
        <v>969</v>
      </c>
      <c r="F97" s="250">
        <v>14750.0</v>
      </c>
      <c r="J97" s="2" t="s">
        <v>320</v>
      </c>
      <c r="K97" s="2" t="s">
        <v>1689</v>
      </c>
      <c r="L97" s="2" t="s">
        <v>860</v>
      </c>
      <c r="R97" s="2" t="s">
        <v>1688</v>
      </c>
    </row>
    <row r="98">
      <c r="B98" s="2" t="s">
        <v>925</v>
      </c>
      <c r="C98" s="248" t="s">
        <v>968</v>
      </c>
      <c r="E98" s="295" t="s">
        <v>969</v>
      </c>
      <c r="F98" s="250">
        <v>14750.0</v>
      </c>
      <c r="J98" s="2" t="s">
        <v>320</v>
      </c>
      <c r="K98" s="2" t="s">
        <v>1689</v>
      </c>
      <c r="L98" s="2" t="s">
        <v>860</v>
      </c>
      <c r="R98" s="2" t="s">
        <v>1688</v>
      </c>
    </row>
    <row r="99">
      <c r="B99" s="2" t="s">
        <v>925</v>
      </c>
      <c r="C99" s="248" t="s">
        <v>970</v>
      </c>
      <c r="E99" s="295" t="s">
        <v>971</v>
      </c>
      <c r="F99" s="292">
        <v>34670.0</v>
      </c>
      <c r="J99" s="2" t="s">
        <v>320</v>
      </c>
      <c r="K99" s="2" t="s">
        <v>1689</v>
      </c>
      <c r="L99" s="2" t="s">
        <v>860</v>
      </c>
      <c r="R99" s="2" t="s">
        <v>1688</v>
      </c>
    </row>
    <row r="100">
      <c r="B100" s="2" t="s">
        <v>925</v>
      </c>
      <c r="C100" s="248" t="s">
        <v>970</v>
      </c>
      <c r="E100" s="295" t="s">
        <v>971</v>
      </c>
      <c r="F100" s="292">
        <v>34670.0</v>
      </c>
      <c r="J100" s="2" t="s">
        <v>320</v>
      </c>
      <c r="K100" s="2" t="s">
        <v>1689</v>
      </c>
      <c r="L100" s="2" t="s">
        <v>860</v>
      </c>
      <c r="R100" s="2" t="s">
        <v>1688</v>
      </c>
    </row>
    <row r="101">
      <c r="B101" s="2" t="s">
        <v>925</v>
      </c>
      <c r="C101" s="248" t="s">
        <v>1475</v>
      </c>
      <c r="E101" s="248" t="s">
        <v>1476</v>
      </c>
      <c r="F101" s="292">
        <v>107500.0</v>
      </c>
      <c r="J101" s="2" t="s">
        <v>320</v>
      </c>
      <c r="K101" s="2" t="s">
        <v>1689</v>
      </c>
      <c r="L101" s="2" t="s">
        <v>860</v>
      </c>
      <c r="R101" s="2" t="s">
        <v>1688</v>
      </c>
    </row>
    <row r="102">
      <c r="B102" s="2" t="s">
        <v>972</v>
      </c>
      <c r="C102" s="248" t="s">
        <v>973</v>
      </c>
      <c r="E102" s="2" t="s">
        <v>974</v>
      </c>
      <c r="F102" s="292">
        <v>1778.0</v>
      </c>
      <c r="J102" s="2" t="s">
        <v>320</v>
      </c>
      <c r="K102" s="2" t="s">
        <v>1689</v>
      </c>
      <c r="L102" s="2" t="s">
        <v>860</v>
      </c>
      <c r="R102" s="2" t="s">
        <v>1688</v>
      </c>
    </row>
    <row r="103">
      <c r="B103" s="2" t="s">
        <v>972</v>
      </c>
      <c r="C103" s="248" t="s">
        <v>973</v>
      </c>
      <c r="E103" s="2" t="s">
        <v>974</v>
      </c>
      <c r="F103" s="292">
        <v>1778.0</v>
      </c>
      <c r="J103" s="2" t="s">
        <v>320</v>
      </c>
      <c r="K103" s="2" t="s">
        <v>1689</v>
      </c>
      <c r="L103" s="2" t="s">
        <v>860</v>
      </c>
      <c r="R103" s="2" t="s">
        <v>1688</v>
      </c>
    </row>
    <row r="104">
      <c r="B104" s="2" t="s">
        <v>972</v>
      </c>
      <c r="C104" s="248" t="s">
        <v>973</v>
      </c>
      <c r="E104" s="2" t="s">
        <v>974</v>
      </c>
      <c r="F104" s="292">
        <v>1778.0</v>
      </c>
      <c r="J104" s="2" t="s">
        <v>320</v>
      </c>
      <c r="K104" s="2" t="s">
        <v>1689</v>
      </c>
      <c r="L104" s="2" t="s">
        <v>860</v>
      </c>
      <c r="R104" s="2" t="s">
        <v>1688</v>
      </c>
    </row>
    <row r="105">
      <c r="B105" s="2" t="s">
        <v>972</v>
      </c>
      <c r="C105" s="248" t="s">
        <v>973</v>
      </c>
      <c r="E105" s="2" t="s">
        <v>974</v>
      </c>
      <c r="F105" s="292">
        <v>1778.0</v>
      </c>
      <c r="J105" s="2" t="s">
        <v>320</v>
      </c>
      <c r="K105" s="2" t="s">
        <v>1689</v>
      </c>
      <c r="L105" s="2" t="s">
        <v>860</v>
      </c>
      <c r="R105" s="2" t="s">
        <v>1688</v>
      </c>
    </row>
    <row r="106">
      <c r="B106" s="2" t="s">
        <v>972</v>
      </c>
      <c r="C106" s="248" t="s">
        <v>973</v>
      </c>
      <c r="E106" s="2" t="s">
        <v>974</v>
      </c>
      <c r="F106" s="292">
        <v>1778.0</v>
      </c>
      <c r="J106" s="2" t="s">
        <v>320</v>
      </c>
      <c r="K106" s="2" t="s">
        <v>1689</v>
      </c>
      <c r="L106" s="2" t="s">
        <v>860</v>
      </c>
      <c r="R106" s="2" t="s">
        <v>1688</v>
      </c>
    </row>
    <row r="107">
      <c r="B107" s="2" t="s">
        <v>972</v>
      </c>
      <c r="C107" s="248" t="s">
        <v>973</v>
      </c>
      <c r="E107" s="2" t="s">
        <v>974</v>
      </c>
      <c r="F107" s="292">
        <v>1778.0</v>
      </c>
      <c r="J107" s="2" t="s">
        <v>320</v>
      </c>
      <c r="K107" s="2" t="s">
        <v>1689</v>
      </c>
      <c r="L107" s="2" t="s">
        <v>860</v>
      </c>
      <c r="R107" s="2" t="s">
        <v>1688</v>
      </c>
    </row>
    <row r="108">
      <c r="B108" s="2" t="s">
        <v>925</v>
      </c>
      <c r="C108" s="248" t="s">
        <v>1706</v>
      </c>
      <c r="F108" s="265">
        <v>97.0</v>
      </c>
      <c r="J108" s="2" t="s">
        <v>320</v>
      </c>
      <c r="K108" s="2" t="s">
        <v>1689</v>
      </c>
      <c r="L108" s="2" t="s">
        <v>860</v>
      </c>
      <c r="R108" s="2" t="s">
        <v>1688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</cols>
  <sheetData>
    <row r="1">
      <c r="A1" s="343" t="s">
        <v>1707</v>
      </c>
      <c r="B1" s="215" t="s">
        <v>5</v>
      </c>
      <c r="C1" s="216" t="s">
        <v>1708</v>
      </c>
      <c r="D1" s="317" t="s">
        <v>1709</v>
      </c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90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1710</v>
      </c>
      <c r="S2" s="232" t="s">
        <v>1711</v>
      </c>
      <c r="T2" s="2" t="s">
        <v>1712</v>
      </c>
      <c r="U2" s="2" t="s">
        <v>72</v>
      </c>
    </row>
    <row r="3">
      <c r="A3" s="233"/>
      <c r="B3" s="229" t="s">
        <v>811</v>
      </c>
      <c r="C3" s="247" t="s">
        <v>1713</v>
      </c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1714</v>
      </c>
      <c r="S3" s="238" t="s">
        <v>1715</v>
      </c>
      <c r="T3" s="2" t="s">
        <v>1716</v>
      </c>
      <c r="U3" s="2" t="s">
        <v>72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1717</v>
      </c>
      <c r="S4" s="238" t="s">
        <v>1718</v>
      </c>
      <c r="T4" s="2" t="s">
        <v>1328</v>
      </c>
      <c r="U4" s="2" t="s">
        <v>138</v>
      </c>
    </row>
    <row r="5">
      <c r="A5" s="239"/>
      <c r="B5" s="229" t="s">
        <v>818</v>
      </c>
      <c r="C5" s="2" t="s">
        <v>1719</v>
      </c>
      <c r="D5" s="2">
        <v>9.8432716346E10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1720</v>
      </c>
      <c r="S5" s="238" t="s">
        <v>1721</v>
      </c>
      <c r="T5" s="2" t="s">
        <v>1722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C12" s="282" t="s">
        <v>1723</v>
      </c>
      <c r="D12" s="282" t="s">
        <v>1724</v>
      </c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C13" s="2" t="s">
        <v>1725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959</v>
      </c>
      <c r="C17" s="248" t="s">
        <v>1101</v>
      </c>
      <c r="E17" s="248" t="s">
        <v>1726</v>
      </c>
      <c r="F17" s="322">
        <v>4450.0</v>
      </c>
      <c r="G17" s="322">
        <v>12450.0</v>
      </c>
      <c r="J17" s="2" t="s">
        <v>320</v>
      </c>
      <c r="L17" s="2" t="s">
        <v>860</v>
      </c>
    </row>
    <row r="18">
      <c r="B18" s="2" t="s">
        <v>959</v>
      </c>
      <c r="C18" s="248" t="s">
        <v>1101</v>
      </c>
      <c r="E18" s="248" t="s">
        <v>1726</v>
      </c>
      <c r="F18" s="322">
        <v>4450.0</v>
      </c>
      <c r="J18" s="2" t="s">
        <v>320</v>
      </c>
      <c r="L18" s="2" t="s">
        <v>860</v>
      </c>
    </row>
    <row r="19">
      <c r="B19" s="2" t="s">
        <v>959</v>
      </c>
      <c r="C19" s="248" t="s">
        <v>1101</v>
      </c>
      <c r="E19" s="248" t="s">
        <v>1726</v>
      </c>
      <c r="F19" s="322">
        <v>4450.0</v>
      </c>
      <c r="J19" s="2" t="s">
        <v>320</v>
      </c>
      <c r="L19" s="2" t="s">
        <v>860</v>
      </c>
    </row>
    <row r="20">
      <c r="B20" s="2" t="s">
        <v>959</v>
      </c>
      <c r="C20" s="248" t="s">
        <v>1101</v>
      </c>
      <c r="E20" s="248" t="s">
        <v>1726</v>
      </c>
      <c r="F20" s="322">
        <v>4450.0</v>
      </c>
      <c r="J20" s="2" t="s">
        <v>320</v>
      </c>
      <c r="L20" s="2" t="s">
        <v>860</v>
      </c>
    </row>
    <row r="21">
      <c r="B21" s="2" t="s">
        <v>959</v>
      </c>
      <c r="C21" s="248" t="s">
        <v>1101</v>
      </c>
      <c r="E21" s="248" t="s">
        <v>1726</v>
      </c>
      <c r="F21" s="322">
        <v>4450.0</v>
      </c>
      <c r="J21" s="2" t="s">
        <v>320</v>
      </c>
      <c r="L21" s="2" t="s">
        <v>860</v>
      </c>
    </row>
    <row r="22">
      <c r="B22" s="2" t="s">
        <v>959</v>
      </c>
      <c r="C22" s="248" t="s">
        <v>1101</v>
      </c>
      <c r="E22" s="248" t="s">
        <v>1726</v>
      </c>
      <c r="F22" s="322">
        <v>4450.0</v>
      </c>
      <c r="J22" s="2" t="s">
        <v>320</v>
      </c>
      <c r="L22" s="2" t="s">
        <v>860</v>
      </c>
    </row>
    <row r="23">
      <c r="B23" s="2" t="s">
        <v>959</v>
      </c>
      <c r="C23" s="248" t="s">
        <v>1101</v>
      </c>
      <c r="E23" s="248" t="s">
        <v>1726</v>
      </c>
      <c r="F23" s="322">
        <v>4450.0</v>
      </c>
      <c r="J23" s="2" t="s">
        <v>320</v>
      </c>
      <c r="L23" s="2" t="s">
        <v>860</v>
      </c>
    </row>
    <row r="24">
      <c r="B24" s="2" t="s">
        <v>959</v>
      </c>
      <c r="C24" s="248" t="s">
        <v>1101</v>
      </c>
      <c r="E24" s="248" t="s">
        <v>1726</v>
      </c>
      <c r="F24" s="322">
        <v>4450.0</v>
      </c>
      <c r="J24" s="2" t="s">
        <v>320</v>
      </c>
      <c r="L24" s="2" t="s">
        <v>860</v>
      </c>
    </row>
    <row r="25">
      <c r="B25" s="2" t="s">
        <v>959</v>
      </c>
      <c r="C25" s="248" t="s">
        <v>1101</v>
      </c>
      <c r="E25" s="248" t="s">
        <v>1726</v>
      </c>
      <c r="F25" s="322">
        <v>4450.0</v>
      </c>
      <c r="J25" s="2" t="s">
        <v>320</v>
      </c>
      <c r="L25" s="2" t="s">
        <v>860</v>
      </c>
    </row>
    <row r="26">
      <c r="B26" s="2" t="s">
        <v>959</v>
      </c>
      <c r="C26" s="248" t="s">
        <v>1101</v>
      </c>
      <c r="E26" s="248" t="s">
        <v>1726</v>
      </c>
      <c r="F26" s="322">
        <v>4450.0</v>
      </c>
      <c r="J26" s="2" t="s">
        <v>320</v>
      </c>
      <c r="L26" s="2" t="s">
        <v>860</v>
      </c>
    </row>
    <row r="27">
      <c r="B27" s="2" t="s">
        <v>959</v>
      </c>
      <c r="C27" s="248" t="s">
        <v>1101</v>
      </c>
      <c r="E27" s="248" t="s">
        <v>1726</v>
      </c>
      <c r="F27" s="322">
        <v>4450.0</v>
      </c>
      <c r="J27" s="2" t="s">
        <v>320</v>
      </c>
      <c r="L27" s="2" t="s">
        <v>860</v>
      </c>
    </row>
    <row r="28">
      <c r="B28" s="2" t="s">
        <v>1727</v>
      </c>
      <c r="C28" s="248" t="s">
        <v>1407</v>
      </c>
      <c r="E28" s="248" t="s">
        <v>864</v>
      </c>
      <c r="F28" s="322">
        <v>13780.0</v>
      </c>
      <c r="J28" s="2" t="s">
        <v>320</v>
      </c>
      <c r="L28" s="2" t="s">
        <v>860</v>
      </c>
    </row>
    <row r="29">
      <c r="B29" s="2" t="s">
        <v>868</v>
      </c>
      <c r="C29" s="248" t="s">
        <v>1106</v>
      </c>
      <c r="E29" s="248" t="s">
        <v>919</v>
      </c>
      <c r="F29" s="322">
        <v>16440.0</v>
      </c>
      <c r="J29" s="2" t="s">
        <v>320</v>
      </c>
      <c r="L29" s="2" t="s">
        <v>860</v>
      </c>
    </row>
    <row r="30">
      <c r="B30" s="2" t="s">
        <v>865</v>
      </c>
      <c r="C30" s="248" t="s">
        <v>1408</v>
      </c>
      <c r="E30" s="324" t="s">
        <v>867</v>
      </c>
      <c r="F30" s="322">
        <v>8160.0</v>
      </c>
      <c r="J30" s="2" t="s">
        <v>320</v>
      </c>
      <c r="L30" s="2" t="s">
        <v>860</v>
      </c>
    </row>
    <row r="31">
      <c r="C31" s="248" t="s">
        <v>871</v>
      </c>
      <c r="E31" s="255"/>
      <c r="F31" s="250">
        <v>2400.0</v>
      </c>
      <c r="J31" s="2" t="s">
        <v>320</v>
      </c>
      <c r="L31" s="2" t="s">
        <v>860</v>
      </c>
    </row>
    <row r="33">
      <c r="A33" s="2" t="s">
        <v>995</v>
      </c>
      <c r="B33" s="2" t="s">
        <v>1727</v>
      </c>
      <c r="C33" s="248" t="s">
        <v>1409</v>
      </c>
      <c r="E33" s="248" t="s">
        <v>893</v>
      </c>
      <c r="F33" s="250">
        <v>10600.0</v>
      </c>
      <c r="G33" s="292">
        <v>5450.0</v>
      </c>
      <c r="J33" s="2" t="s">
        <v>320</v>
      </c>
      <c r="L33" s="2" t="s">
        <v>860</v>
      </c>
    </row>
    <row r="34">
      <c r="B34" s="2" t="s">
        <v>1727</v>
      </c>
      <c r="C34" s="248" t="s">
        <v>1412</v>
      </c>
      <c r="E34" s="248" t="s">
        <v>895</v>
      </c>
      <c r="F34" s="292">
        <v>9480.0</v>
      </c>
      <c r="G34" s="255"/>
      <c r="J34" s="2" t="s">
        <v>320</v>
      </c>
      <c r="L34" s="2" t="s">
        <v>860</v>
      </c>
    </row>
    <row r="35">
      <c r="B35" s="2" t="s">
        <v>1727</v>
      </c>
      <c r="C35" s="248" t="s">
        <v>1412</v>
      </c>
      <c r="E35" s="248" t="s">
        <v>895</v>
      </c>
      <c r="F35" s="292">
        <v>9480.0</v>
      </c>
      <c r="J35" s="2" t="s">
        <v>320</v>
      </c>
      <c r="L35" s="2" t="s">
        <v>860</v>
      </c>
    </row>
    <row r="36">
      <c r="B36" s="2" t="s">
        <v>1727</v>
      </c>
      <c r="C36" s="248" t="s">
        <v>1412</v>
      </c>
      <c r="E36" s="248" t="s">
        <v>895</v>
      </c>
      <c r="F36" s="292">
        <v>9480.0</v>
      </c>
      <c r="J36" s="2" t="s">
        <v>320</v>
      </c>
      <c r="L36" s="2" t="s">
        <v>860</v>
      </c>
    </row>
    <row r="37">
      <c r="B37" s="2" t="s">
        <v>1727</v>
      </c>
      <c r="C37" s="248" t="s">
        <v>1258</v>
      </c>
      <c r="E37" s="248" t="s">
        <v>900</v>
      </c>
      <c r="F37" s="250">
        <v>3750.0</v>
      </c>
      <c r="J37" s="2" t="s">
        <v>320</v>
      </c>
      <c r="L37" s="2" t="s">
        <v>860</v>
      </c>
    </row>
    <row r="39">
      <c r="A39" s="2" t="s">
        <v>933</v>
      </c>
      <c r="B39" s="2" t="s">
        <v>868</v>
      </c>
      <c r="C39" s="248" t="s">
        <v>1416</v>
      </c>
      <c r="E39" s="248" t="s">
        <v>935</v>
      </c>
      <c r="F39" s="250">
        <v>8120.0</v>
      </c>
      <c r="G39" s="292">
        <v>8450.0</v>
      </c>
      <c r="J39" s="2" t="s">
        <v>320</v>
      </c>
      <c r="L39" s="2" t="s">
        <v>860</v>
      </c>
    </row>
    <row r="40">
      <c r="B40" s="2" t="s">
        <v>868</v>
      </c>
      <c r="C40" s="248" t="s">
        <v>1416</v>
      </c>
      <c r="E40" s="248" t="s">
        <v>935</v>
      </c>
      <c r="F40" s="250">
        <v>8120.0</v>
      </c>
      <c r="G40" s="255"/>
      <c r="J40" s="2" t="s">
        <v>320</v>
      </c>
      <c r="L40" s="2" t="s">
        <v>860</v>
      </c>
    </row>
    <row r="41">
      <c r="B41" s="2" t="s">
        <v>868</v>
      </c>
      <c r="C41" s="248" t="s">
        <v>1416</v>
      </c>
      <c r="E41" s="248" t="s">
        <v>935</v>
      </c>
      <c r="F41" s="250">
        <v>8120.0</v>
      </c>
      <c r="J41" s="2" t="s">
        <v>320</v>
      </c>
      <c r="L41" s="2" t="s">
        <v>860</v>
      </c>
    </row>
    <row r="42">
      <c r="B42" s="2" t="s">
        <v>868</v>
      </c>
      <c r="C42" s="248" t="s">
        <v>1416</v>
      </c>
      <c r="E42" s="248" t="s">
        <v>935</v>
      </c>
      <c r="F42" s="250">
        <v>8120.0</v>
      </c>
      <c r="J42" s="2" t="s">
        <v>320</v>
      </c>
      <c r="L42" s="2" t="s">
        <v>860</v>
      </c>
    </row>
    <row r="43">
      <c r="B43" s="2" t="s">
        <v>868</v>
      </c>
      <c r="C43" s="248" t="s">
        <v>1416</v>
      </c>
      <c r="E43" s="248" t="s">
        <v>935</v>
      </c>
      <c r="F43" s="250">
        <v>8120.0</v>
      </c>
      <c r="J43" s="2" t="s">
        <v>320</v>
      </c>
      <c r="L43" s="2" t="s">
        <v>860</v>
      </c>
    </row>
    <row r="44">
      <c r="B44" s="2" t="s">
        <v>868</v>
      </c>
      <c r="C44" s="248" t="s">
        <v>1416</v>
      </c>
      <c r="E44" s="248" t="s">
        <v>935</v>
      </c>
      <c r="F44" s="250">
        <v>8120.0</v>
      </c>
      <c r="J44" s="2" t="s">
        <v>320</v>
      </c>
      <c r="L44" s="2" t="s">
        <v>860</v>
      </c>
    </row>
    <row r="45">
      <c r="B45" s="2" t="s">
        <v>868</v>
      </c>
      <c r="C45" s="248" t="s">
        <v>1416</v>
      </c>
      <c r="E45" s="248" t="s">
        <v>935</v>
      </c>
      <c r="F45" s="250">
        <v>8120.0</v>
      </c>
      <c r="J45" s="2" t="s">
        <v>320</v>
      </c>
      <c r="L45" s="2" t="s">
        <v>860</v>
      </c>
    </row>
    <row r="46">
      <c r="B46" s="2" t="s">
        <v>868</v>
      </c>
      <c r="C46" s="248" t="s">
        <v>1416</v>
      </c>
      <c r="E46" s="248" t="s">
        <v>935</v>
      </c>
      <c r="F46" s="250">
        <v>8120.0</v>
      </c>
      <c r="J46" s="2" t="s">
        <v>320</v>
      </c>
      <c r="L46" s="2" t="s">
        <v>860</v>
      </c>
    </row>
    <row r="47">
      <c r="B47" s="2" t="s">
        <v>868</v>
      </c>
      <c r="C47" s="248" t="s">
        <v>1230</v>
      </c>
      <c r="E47" s="295" t="s">
        <v>870</v>
      </c>
      <c r="F47" s="292">
        <v>8100.0</v>
      </c>
      <c r="J47" s="2" t="s">
        <v>320</v>
      </c>
      <c r="L47" s="2" t="s">
        <v>860</v>
      </c>
    </row>
    <row r="48">
      <c r="F48" s="255"/>
    </row>
    <row r="49">
      <c r="A49" s="2" t="s">
        <v>1728</v>
      </c>
      <c r="B49" s="2" t="s">
        <v>883</v>
      </c>
      <c r="C49" s="248" t="s">
        <v>1425</v>
      </c>
      <c r="E49" s="248" t="s">
        <v>1426</v>
      </c>
      <c r="F49" s="292">
        <v>29782.0</v>
      </c>
      <c r="G49" s="292">
        <v>14450.0</v>
      </c>
      <c r="J49" s="2" t="s">
        <v>320</v>
      </c>
      <c r="L49" s="2" t="s">
        <v>860</v>
      </c>
    </row>
    <row r="50">
      <c r="B50" s="2" t="s">
        <v>883</v>
      </c>
      <c r="C50" s="248" t="s">
        <v>952</v>
      </c>
      <c r="E50" s="248" t="s">
        <v>953</v>
      </c>
      <c r="F50" s="292">
        <v>9780.0</v>
      </c>
      <c r="G50" s="255"/>
      <c r="J50" s="2" t="s">
        <v>320</v>
      </c>
      <c r="L50" s="2" t="s">
        <v>860</v>
      </c>
    </row>
    <row r="51">
      <c r="B51" s="2" t="s">
        <v>883</v>
      </c>
      <c r="C51" s="248" t="s">
        <v>942</v>
      </c>
      <c r="E51" s="295" t="s">
        <v>943</v>
      </c>
      <c r="F51" s="292">
        <v>5300.0</v>
      </c>
      <c r="J51" s="2" t="s">
        <v>320</v>
      </c>
      <c r="L51" s="2" t="s">
        <v>860</v>
      </c>
    </row>
    <row r="52">
      <c r="B52" s="2" t="s">
        <v>1729</v>
      </c>
      <c r="C52" s="248" t="s">
        <v>946</v>
      </c>
      <c r="E52" s="295" t="s">
        <v>947</v>
      </c>
      <c r="F52" s="320">
        <v>450.0</v>
      </c>
      <c r="H52" s="2" t="s">
        <v>1240</v>
      </c>
      <c r="I52" s="2" t="s">
        <v>1443</v>
      </c>
      <c r="J52" s="2" t="s">
        <v>320</v>
      </c>
      <c r="L52" s="2" t="s">
        <v>860</v>
      </c>
    </row>
    <row r="53">
      <c r="B53" s="2" t="s">
        <v>1729</v>
      </c>
      <c r="C53" s="248" t="s">
        <v>946</v>
      </c>
      <c r="E53" s="295" t="s">
        <v>947</v>
      </c>
      <c r="F53" s="320">
        <v>450.0</v>
      </c>
      <c r="H53" s="2" t="s">
        <v>1240</v>
      </c>
      <c r="I53" s="2" t="s">
        <v>1442</v>
      </c>
      <c r="J53" s="2" t="s">
        <v>320</v>
      </c>
      <c r="L53" s="2" t="s">
        <v>860</v>
      </c>
    </row>
    <row r="54">
      <c r="B54" s="2" t="s">
        <v>1729</v>
      </c>
      <c r="C54" s="248" t="s">
        <v>946</v>
      </c>
      <c r="E54" s="295" t="s">
        <v>947</v>
      </c>
      <c r="F54" s="320">
        <v>450.0</v>
      </c>
      <c r="H54" s="2" t="s">
        <v>1247</v>
      </c>
      <c r="I54" s="2" t="s">
        <v>1441</v>
      </c>
      <c r="J54" s="2" t="s">
        <v>320</v>
      </c>
      <c r="L54" s="2" t="s">
        <v>860</v>
      </c>
    </row>
    <row r="55">
      <c r="B55" s="2" t="s">
        <v>1729</v>
      </c>
      <c r="C55" s="248" t="s">
        <v>946</v>
      </c>
      <c r="E55" s="295" t="s">
        <v>947</v>
      </c>
      <c r="F55" s="320">
        <v>450.0</v>
      </c>
      <c r="H55" s="2" t="s">
        <v>1247</v>
      </c>
      <c r="I55" s="2" t="s">
        <v>1439</v>
      </c>
      <c r="J55" s="2" t="s">
        <v>320</v>
      </c>
      <c r="L55" s="2" t="s">
        <v>860</v>
      </c>
    </row>
    <row r="56">
      <c r="B56" s="2" t="s">
        <v>883</v>
      </c>
      <c r="C56" s="248" t="s">
        <v>884</v>
      </c>
      <c r="E56" s="248" t="s">
        <v>885</v>
      </c>
      <c r="F56" s="250">
        <v>3267.0</v>
      </c>
      <c r="J56" s="2" t="s">
        <v>320</v>
      </c>
      <c r="L56" s="2" t="s">
        <v>860</v>
      </c>
    </row>
    <row r="57">
      <c r="B57" s="2" t="s">
        <v>883</v>
      </c>
      <c r="C57" s="248" t="s">
        <v>884</v>
      </c>
      <c r="E57" s="248" t="s">
        <v>885</v>
      </c>
      <c r="F57" s="250">
        <v>3267.0</v>
      </c>
      <c r="J57" s="2" t="s">
        <v>320</v>
      </c>
      <c r="L57" s="2" t="s">
        <v>860</v>
      </c>
    </row>
    <row r="58">
      <c r="B58" s="2" t="s">
        <v>883</v>
      </c>
      <c r="C58" s="248" t="s">
        <v>884</v>
      </c>
      <c r="E58" s="248" t="s">
        <v>885</v>
      </c>
      <c r="F58" s="250">
        <v>3267.0</v>
      </c>
      <c r="J58" s="2" t="s">
        <v>320</v>
      </c>
      <c r="L58" s="2" t="s">
        <v>860</v>
      </c>
    </row>
    <row r="59">
      <c r="B59" s="2" t="s">
        <v>883</v>
      </c>
      <c r="C59" s="248" t="s">
        <v>884</v>
      </c>
      <c r="E59" s="248" t="s">
        <v>885</v>
      </c>
      <c r="F59" s="250">
        <v>3267.0</v>
      </c>
      <c r="J59" s="2" t="s">
        <v>320</v>
      </c>
      <c r="L59" s="2" t="s">
        <v>860</v>
      </c>
    </row>
    <row r="60">
      <c r="B60" s="2" t="s">
        <v>883</v>
      </c>
      <c r="C60" s="248" t="s">
        <v>954</v>
      </c>
      <c r="E60" s="248" t="s">
        <v>955</v>
      </c>
      <c r="F60" s="292">
        <v>1400.0</v>
      </c>
      <c r="J60" s="2" t="s">
        <v>320</v>
      </c>
      <c r="L60" s="2" t="s">
        <v>860</v>
      </c>
    </row>
    <row r="61">
      <c r="C61" s="248" t="s">
        <v>889</v>
      </c>
      <c r="E61" s="248" t="s">
        <v>890</v>
      </c>
      <c r="F61" s="292">
        <v>1240.0</v>
      </c>
      <c r="J61" s="2" t="s">
        <v>320</v>
      </c>
      <c r="L61" s="2" t="s">
        <v>860</v>
      </c>
    </row>
    <row r="62">
      <c r="B62" s="2" t="s">
        <v>883</v>
      </c>
      <c r="C62" s="295" t="s">
        <v>1466</v>
      </c>
      <c r="F62" s="292">
        <v>1450.0</v>
      </c>
      <c r="J62" s="2" t="s">
        <v>320</v>
      </c>
      <c r="L62" s="2" t="s">
        <v>860</v>
      </c>
    </row>
    <row r="63">
      <c r="C63" s="255"/>
      <c r="F63" s="255"/>
    </row>
    <row r="64">
      <c r="A64" s="2" t="s">
        <v>336</v>
      </c>
      <c r="B64" s="2" t="s">
        <v>925</v>
      </c>
      <c r="C64" s="248" t="s">
        <v>926</v>
      </c>
      <c r="E64" s="248" t="s">
        <v>961</v>
      </c>
      <c r="F64" s="322">
        <v>22900.0</v>
      </c>
      <c r="G64" s="250">
        <v>72350.0</v>
      </c>
      <c r="J64" s="2" t="s">
        <v>320</v>
      </c>
      <c r="L64" s="2" t="s">
        <v>860</v>
      </c>
    </row>
    <row r="65">
      <c r="B65" s="2" t="s">
        <v>925</v>
      </c>
      <c r="C65" s="248" t="s">
        <v>1467</v>
      </c>
      <c r="E65" s="248" t="s">
        <v>1468</v>
      </c>
      <c r="F65" s="322">
        <v>31779.0</v>
      </c>
      <c r="J65" s="2" t="s">
        <v>320</v>
      </c>
      <c r="L65" s="2" t="s">
        <v>860</v>
      </c>
    </row>
    <row r="66">
      <c r="B66" s="2" t="s">
        <v>925</v>
      </c>
      <c r="C66" s="248" t="s">
        <v>1469</v>
      </c>
      <c r="E66" s="324" t="s">
        <v>1470</v>
      </c>
      <c r="F66" s="322">
        <v>44102.0</v>
      </c>
      <c r="J66" s="2" t="s">
        <v>320</v>
      </c>
      <c r="L66" s="2" t="s">
        <v>860</v>
      </c>
    </row>
    <row r="67">
      <c r="B67" s="2" t="s">
        <v>925</v>
      </c>
      <c r="C67" s="248" t="s">
        <v>1469</v>
      </c>
      <c r="E67" s="324" t="s">
        <v>1470</v>
      </c>
      <c r="F67" s="322">
        <v>44102.0</v>
      </c>
      <c r="J67" s="2" t="s">
        <v>320</v>
      </c>
      <c r="L67" s="2" t="s">
        <v>860</v>
      </c>
    </row>
    <row r="68">
      <c r="B68" s="2" t="s">
        <v>925</v>
      </c>
      <c r="C68" s="248" t="s">
        <v>1469</v>
      </c>
      <c r="E68" s="324" t="s">
        <v>1470</v>
      </c>
      <c r="F68" s="322">
        <v>44102.0</v>
      </c>
      <c r="J68" s="2" t="s">
        <v>320</v>
      </c>
      <c r="L68" s="2" t="s">
        <v>860</v>
      </c>
    </row>
    <row r="69">
      <c r="B69" s="2" t="s">
        <v>925</v>
      </c>
      <c r="C69" s="248" t="s">
        <v>1469</v>
      </c>
      <c r="E69" s="324" t="s">
        <v>1470</v>
      </c>
      <c r="F69" s="322">
        <v>44102.0</v>
      </c>
      <c r="J69" s="2" t="s">
        <v>320</v>
      </c>
      <c r="L69" s="2" t="s">
        <v>860</v>
      </c>
    </row>
    <row r="70">
      <c r="B70" s="2" t="s">
        <v>925</v>
      </c>
      <c r="C70" s="248" t="s">
        <v>1473</v>
      </c>
      <c r="E70" s="248" t="s">
        <v>1474</v>
      </c>
      <c r="F70" s="250">
        <v>58813.0</v>
      </c>
      <c r="J70" s="2" t="s">
        <v>320</v>
      </c>
      <c r="L70" s="2" t="s">
        <v>860</v>
      </c>
    </row>
    <row r="71">
      <c r="B71" s="2" t="s">
        <v>925</v>
      </c>
      <c r="C71" s="248" t="s">
        <v>968</v>
      </c>
      <c r="E71" s="248" t="s">
        <v>969</v>
      </c>
      <c r="F71" s="292">
        <v>14250.0</v>
      </c>
      <c r="J71" s="2" t="s">
        <v>320</v>
      </c>
      <c r="L71" s="2" t="s">
        <v>860</v>
      </c>
    </row>
    <row r="72">
      <c r="B72" s="2" t="s">
        <v>925</v>
      </c>
      <c r="C72" s="248" t="s">
        <v>968</v>
      </c>
      <c r="E72" s="248" t="s">
        <v>969</v>
      </c>
      <c r="F72" s="292">
        <v>14250.0</v>
      </c>
      <c r="J72" s="2" t="s">
        <v>320</v>
      </c>
      <c r="L72" s="2" t="s">
        <v>860</v>
      </c>
    </row>
    <row r="73">
      <c r="B73" s="2" t="s">
        <v>925</v>
      </c>
      <c r="C73" s="248" t="s">
        <v>968</v>
      </c>
      <c r="E73" s="248" t="s">
        <v>969</v>
      </c>
      <c r="F73" s="292">
        <v>14250.0</v>
      </c>
      <c r="J73" s="2" t="s">
        <v>320</v>
      </c>
      <c r="L73" s="2" t="s">
        <v>860</v>
      </c>
    </row>
    <row r="74">
      <c r="B74" s="2" t="s">
        <v>925</v>
      </c>
      <c r="C74" s="248" t="s">
        <v>968</v>
      </c>
      <c r="E74" s="248" t="s">
        <v>969</v>
      </c>
      <c r="F74" s="292">
        <v>14250.0</v>
      </c>
      <c r="J74" s="2" t="s">
        <v>320</v>
      </c>
      <c r="L74" s="2" t="s">
        <v>860</v>
      </c>
    </row>
    <row r="75">
      <c r="B75" s="2" t="s">
        <v>925</v>
      </c>
      <c r="C75" s="248" t="s">
        <v>968</v>
      </c>
      <c r="E75" s="248" t="s">
        <v>969</v>
      </c>
      <c r="F75" s="292">
        <v>14250.0</v>
      </c>
      <c r="J75" s="2" t="s">
        <v>320</v>
      </c>
      <c r="L75" s="2" t="s">
        <v>860</v>
      </c>
    </row>
    <row r="76">
      <c r="B76" s="2" t="s">
        <v>925</v>
      </c>
      <c r="C76" s="248" t="s">
        <v>968</v>
      </c>
      <c r="E76" s="248" t="s">
        <v>969</v>
      </c>
      <c r="F76" s="292">
        <v>14250.0</v>
      </c>
      <c r="J76" s="2" t="s">
        <v>320</v>
      </c>
      <c r="L76" s="2" t="s">
        <v>860</v>
      </c>
    </row>
    <row r="77">
      <c r="B77" s="2" t="s">
        <v>925</v>
      </c>
      <c r="C77" s="248" t="s">
        <v>968</v>
      </c>
      <c r="E77" s="248" t="s">
        <v>969</v>
      </c>
      <c r="F77" s="292">
        <v>14250.0</v>
      </c>
      <c r="J77" s="2" t="s">
        <v>320</v>
      </c>
      <c r="L77" s="2" t="s">
        <v>860</v>
      </c>
    </row>
    <row r="78">
      <c r="B78" s="2" t="s">
        <v>925</v>
      </c>
      <c r="C78" s="248" t="s">
        <v>968</v>
      </c>
      <c r="E78" s="248" t="s">
        <v>969</v>
      </c>
      <c r="F78" s="292">
        <v>14250.0</v>
      </c>
      <c r="J78" s="2" t="s">
        <v>320</v>
      </c>
      <c r="L78" s="2" t="s">
        <v>860</v>
      </c>
    </row>
    <row r="79">
      <c r="B79" s="2" t="s">
        <v>925</v>
      </c>
      <c r="C79" s="248" t="s">
        <v>968</v>
      </c>
      <c r="E79" s="248" t="s">
        <v>969</v>
      </c>
      <c r="F79" s="292">
        <v>14250.0</v>
      </c>
      <c r="J79" s="2" t="s">
        <v>320</v>
      </c>
      <c r="L79" s="2" t="s">
        <v>860</v>
      </c>
    </row>
    <row r="80">
      <c r="B80" s="2" t="s">
        <v>925</v>
      </c>
      <c r="C80" s="248" t="s">
        <v>968</v>
      </c>
      <c r="E80" s="248" t="s">
        <v>969</v>
      </c>
      <c r="F80" s="292">
        <v>14250.0</v>
      </c>
      <c r="J80" s="2" t="s">
        <v>320</v>
      </c>
      <c r="L80" s="2" t="s">
        <v>860</v>
      </c>
    </row>
    <row r="81">
      <c r="B81" s="2" t="s">
        <v>925</v>
      </c>
      <c r="C81" s="248" t="s">
        <v>968</v>
      </c>
      <c r="E81" s="248" t="s">
        <v>969</v>
      </c>
      <c r="F81" s="292">
        <v>14250.0</v>
      </c>
      <c r="J81" s="2" t="s">
        <v>320</v>
      </c>
      <c r="L81" s="2" t="s">
        <v>860</v>
      </c>
    </row>
    <row r="82">
      <c r="B82" s="2" t="s">
        <v>925</v>
      </c>
      <c r="C82" s="248" t="s">
        <v>968</v>
      </c>
      <c r="E82" s="248" t="s">
        <v>969</v>
      </c>
      <c r="F82" s="292">
        <v>14250.0</v>
      </c>
      <c r="J82" s="2" t="s">
        <v>320</v>
      </c>
      <c r="L82" s="2" t="s">
        <v>860</v>
      </c>
    </row>
    <row r="83">
      <c r="B83" s="2" t="s">
        <v>925</v>
      </c>
      <c r="C83" s="248" t="s">
        <v>970</v>
      </c>
      <c r="E83" s="248" t="s">
        <v>971</v>
      </c>
      <c r="F83" s="292">
        <v>32560.0</v>
      </c>
      <c r="J83" s="2" t="s">
        <v>320</v>
      </c>
      <c r="L83" s="2" t="s">
        <v>860</v>
      </c>
    </row>
    <row r="84">
      <c r="B84" s="2" t="s">
        <v>925</v>
      </c>
      <c r="C84" s="248" t="s">
        <v>970</v>
      </c>
      <c r="E84" s="248" t="s">
        <v>971</v>
      </c>
      <c r="F84" s="292">
        <v>32560.0</v>
      </c>
      <c r="J84" s="2" t="s">
        <v>320</v>
      </c>
      <c r="L84" s="2" t="s">
        <v>860</v>
      </c>
    </row>
    <row r="85">
      <c r="B85" s="2" t="s">
        <v>925</v>
      </c>
      <c r="C85" s="248" t="s">
        <v>970</v>
      </c>
      <c r="E85" s="248" t="s">
        <v>971</v>
      </c>
      <c r="F85" s="292">
        <v>32560.0</v>
      </c>
      <c r="J85" s="2" t="s">
        <v>320</v>
      </c>
      <c r="L85" s="2" t="s">
        <v>860</v>
      </c>
    </row>
    <row r="86">
      <c r="B86" s="2" t="s">
        <v>925</v>
      </c>
      <c r="C86" s="248" t="s">
        <v>970</v>
      </c>
      <c r="E86" s="248" t="s">
        <v>971</v>
      </c>
      <c r="F86" s="292">
        <v>32560.0</v>
      </c>
      <c r="J86" s="2" t="s">
        <v>320</v>
      </c>
      <c r="L86" s="2" t="s">
        <v>860</v>
      </c>
    </row>
    <row r="87">
      <c r="B87" s="2" t="s">
        <v>925</v>
      </c>
      <c r="C87" s="248" t="s">
        <v>1475</v>
      </c>
      <c r="E87" s="248" t="s">
        <v>1476</v>
      </c>
      <c r="F87" s="292">
        <v>104500.0</v>
      </c>
    </row>
    <row r="88">
      <c r="F88" s="255"/>
    </row>
    <row r="89">
      <c r="A89" s="298" t="s">
        <v>1730</v>
      </c>
      <c r="B89" s="248" t="s">
        <v>1314</v>
      </c>
      <c r="C89" s="297" t="s">
        <v>1731</v>
      </c>
      <c r="E89" s="248" t="s">
        <v>1316</v>
      </c>
      <c r="F89" s="250">
        <v>2924.0</v>
      </c>
      <c r="G89" s="292">
        <v>8450.0</v>
      </c>
      <c r="J89" s="2" t="s">
        <v>320</v>
      </c>
      <c r="L89" s="2" t="s">
        <v>860</v>
      </c>
    </row>
    <row r="90">
      <c r="B90" s="248" t="s">
        <v>1314</v>
      </c>
      <c r="C90" s="297" t="s">
        <v>1731</v>
      </c>
      <c r="E90" s="248" t="s">
        <v>1316</v>
      </c>
      <c r="F90" s="250">
        <v>2924.0</v>
      </c>
      <c r="G90" s="255"/>
      <c r="J90" s="2" t="s">
        <v>320</v>
      </c>
      <c r="L90" s="2" t="s">
        <v>860</v>
      </c>
    </row>
    <row r="91">
      <c r="B91" s="248" t="s">
        <v>1314</v>
      </c>
      <c r="C91" s="297" t="s">
        <v>1731</v>
      </c>
      <c r="E91" s="248" t="s">
        <v>1316</v>
      </c>
      <c r="F91" s="250">
        <v>2924.0</v>
      </c>
      <c r="J91" s="2" t="s">
        <v>320</v>
      </c>
      <c r="L91" s="2" t="s">
        <v>860</v>
      </c>
    </row>
    <row r="92">
      <c r="B92" s="248" t="s">
        <v>1314</v>
      </c>
      <c r="C92" s="297" t="s">
        <v>1731</v>
      </c>
      <c r="E92" s="248" t="s">
        <v>1316</v>
      </c>
      <c r="F92" s="250">
        <v>2924.0</v>
      </c>
      <c r="J92" s="2" t="s">
        <v>320</v>
      </c>
      <c r="L92" s="2" t="s">
        <v>860</v>
      </c>
    </row>
    <row r="93">
      <c r="C93" s="248" t="s">
        <v>1732</v>
      </c>
      <c r="E93" s="248" t="s">
        <v>1733</v>
      </c>
      <c r="F93" s="292">
        <v>14550.0</v>
      </c>
      <c r="J93" s="2" t="s">
        <v>320</v>
      </c>
      <c r="L93" s="2" t="s">
        <v>860</v>
      </c>
    </row>
    <row r="94">
      <c r="F94" s="255"/>
    </row>
    <row r="95">
      <c r="A95" s="2" t="s">
        <v>1734</v>
      </c>
      <c r="B95" s="2" t="s">
        <v>1735</v>
      </c>
      <c r="C95" s="297" t="s">
        <v>1736</v>
      </c>
      <c r="E95" s="248" t="s">
        <v>1737</v>
      </c>
      <c r="F95" s="292">
        <v>25650.0</v>
      </c>
      <c r="G95" s="292">
        <v>20450.0</v>
      </c>
      <c r="J95" s="2" t="s">
        <v>320</v>
      </c>
      <c r="L95" s="2" t="s">
        <v>860</v>
      </c>
    </row>
    <row r="96">
      <c r="B96" s="2" t="s">
        <v>1735</v>
      </c>
      <c r="C96" s="297" t="s">
        <v>1736</v>
      </c>
      <c r="E96" s="248" t="s">
        <v>1737</v>
      </c>
      <c r="F96" s="292">
        <v>25650.0</v>
      </c>
      <c r="G96" s="255"/>
      <c r="J96" s="2" t="s">
        <v>320</v>
      </c>
      <c r="L96" s="2" t="s">
        <v>860</v>
      </c>
    </row>
    <row r="97">
      <c r="B97" s="2" t="s">
        <v>1735</v>
      </c>
      <c r="C97" s="297" t="s">
        <v>1736</v>
      </c>
      <c r="E97" s="248" t="s">
        <v>1737</v>
      </c>
      <c r="F97" s="292">
        <v>25650.0</v>
      </c>
      <c r="J97" s="2" t="s">
        <v>320</v>
      </c>
      <c r="L97" s="2" t="s">
        <v>860</v>
      </c>
    </row>
    <row r="98">
      <c r="B98" s="2" t="s">
        <v>1735</v>
      </c>
      <c r="C98" s="248" t="s">
        <v>1738</v>
      </c>
      <c r="E98" s="248" t="s">
        <v>1739</v>
      </c>
      <c r="F98" s="292">
        <v>18450.0</v>
      </c>
      <c r="J98" s="2" t="s">
        <v>320</v>
      </c>
      <c r="L98" s="2" t="s">
        <v>860</v>
      </c>
    </row>
    <row r="99">
      <c r="B99" s="2" t="s">
        <v>1735</v>
      </c>
      <c r="C99" s="248" t="s">
        <v>1738</v>
      </c>
      <c r="E99" s="248" t="s">
        <v>1739</v>
      </c>
      <c r="F99" s="292">
        <v>18450.0</v>
      </c>
      <c r="J99" s="2" t="s">
        <v>320</v>
      </c>
      <c r="L99" s="2" t="s">
        <v>860</v>
      </c>
    </row>
    <row r="100">
      <c r="B100" s="2" t="s">
        <v>1735</v>
      </c>
      <c r="C100" s="248" t="s">
        <v>1738</v>
      </c>
      <c r="E100" s="248" t="s">
        <v>1739</v>
      </c>
      <c r="F100" s="292">
        <v>18450.0</v>
      </c>
      <c r="J100" s="2" t="s">
        <v>320</v>
      </c>
      <c r="L100" s="2" t="s">
        <v>860</v>
      </c>
    </row>
    <row r="101">
      <c r="B101" s="2" t="s">
        <v>1735</v>
      </c>
      <c r="C101" s="248" t="s">
        <v>1738</v>
      </c>
      <c r="E101" s="248" t="s">
        <v>1739</v>
      </c>
      <c r="F101" s="292">
        <v>18450.0</v>
      </c>
      <c r="J101" s="2" t="s">
        <v>320</v>
      </c>
      <c r="L101" s="2" t="s">
        <v>860</v>
      </c>
    </row>
    <row r="102">
      <c r="B102" s="2" t="s">
        <v>1735</v>
      </c>
      <c r="C102" s="248" t="s">
        <v>1740</v>
      </c>
      <c r="E102" s="248" t="s">
        <v>1741</v>
      </c>
      <c r="F102" s="292">
        <v>18450.0</v>
      </c>
      <c r="J102" s="2" t="s">
        <v>320</v>
      </c>
      <c r="L102" s="2" t="s">
        <v>860</v>
      </c>
    </row>
    <row r="103">
      <c r="B103" s="2" t="s">
        <v>1735</v>
      </c>
      <c r="C103" s="248" t="s">
        <v>1740</v>
      </c>
      <c r="E103" s="248" t="s">
        <v>1741</v>
      </c>
      <c r="F103" s="292">
        <v>18450.0</v>
      </c>
      <c r="J103" s="2" t="s">
        <v>320</v>
      </c>
      <c r="L103" s="2" t="s">
        <v>860</v>
      </c>
    </row>
    <row r="104">
      <c r="B104" s="2" t="s">
        <v>1735</v>
      </c>
      <c r="C104" s="248" t="s">
        <v>1740</v>
      </c>
      <c r="E104" s="248" t="s">
        <v>1741</v>
      </c>
      <c r="F104" s="292">
        <v>18450.0</v>
      </c>
      <c r="J104" s="2" t="s">
        <v>320</v>
      </c>
      <c r="L104" s="2" t="s">
        <v>860</v>
      </c>
    </row>
    <row r="105">
      <c r="B105" s="2" t="s">
        <v>1735</v>
      </c>
      <c r="C105" s="248" t="s">
        <v>1740</v>
      </c>
      <c r="E105" s="248" t="s">
        <v>1741</v>
      </c>
      <c r="F105" s="292">
        <v>18450.0</v>
      </c>
      <c r="J105" s="2" t="s">
        <v>320</v>
      </c>
      <c r="L105" s="2" t="s">
        <v>860</v>
      </c>
    </row>
    <row r="106">
      <c r="B106" s="2" t="s">
        <v>1735</v>
      </c>
      <c r="C106" s="297" t="s">
        <v>1742</v>
      </c>
      <c r="E106" s="248" t="s">
        <v>1743</v>
      </c>
      <c r="F106" s="292">
        <v>47980.0</v>
      </c>
      <c r="J106" s="2" t="s">
        <v>320</v>
      </c>
      <c r="L106" s="2" t="s">
        <v>860</v>
      </c>
    </row>
    <row r="107">
      <c r="B107" s="2" t="s">
        <v>1735</v>
      </c>
      <c r="C107" s="321" t="s">
        <v>1742</v>
      </c>
      <c r="E107" s="248" t="s">
        <v>1743</v>
      </c>
      <c r="F107" s="255"/>
      <c r="G107" s="322"/>
      <c r="J107" s="2" t="s">
        <v>320</v>
      </c>
      <c r="L107" s="2" t="s">
        <v>860</v>
      </c>
    </row>
    <row r="108">
      <c r="B108" s="2" t="s">
        <v>1744</v>
      </c>
      <c r="C108" s="297" t="s">
        <v>1745</v>
      </c>
      <c r="E108" s="322"/>
      <c r="F108" s="322">
        <v>146400.0</v>
      </c>
      <c r="G108" s="255"/>
      <c r="J108" s="2" t="s">
        <v>320</v>
      </c>
      <c r="L108" s="2" t="s">
        <v>860</v>
      </c>
    </row>
    <row r="109">
      <c r="B109" s="2" t="s">
        <v>1746</v>
      </c>
      <c r="C109" s="248" t="s">
        <v>1747</v>
      </c>
      <c r="E109" s="248" t="s">
        <v>1748</v>
      </c>
      <c r="F109" s="250">
        <v>224000.0</v>
      </c>
      <c r="J109" s="2" t="s">
        <v>320</v>
      </c>
      <c r="L109" s="2" t="s">
        <v>860</v>
      </c>
    </row>
    <row r="110">
      <c r="C110" s="248" t="s">
        <v>1749</v>
      </c>
      <c r="E110" s="255"/>
      <c r="F110" s="322">
        <v>34500.0</v>
      </c>
      <c r="J110" s="2" t="s">
        <v>320</v>
      </c>
      <c r="L110" s="2" t="s">
        <v>860</v>
      </c>
    </row>
    <row r="111">
      <c r="C111" s="248" t="s">
        <v>1750</v>
      </c>
      <c r="E111" s="255"/>
      <c r="F111" s="322">
        <v>20000.0</v>
      </c>
      <c r="G111" s="344"/>
      <c r="J111" s="2" t="s">
        <v>320</v>
      </c>
      <c r="L111" s="2" t="s">
        <v>860</v>
      </c>
    </row>
    <row r="112">
      <c r="C112" s="248" t="s">
        <v>1751</v>
      </c>
      <c r="E112" s="255"/>
      <c r="F112" s="250">
        <v>4300.0</v>
      </c>
      <c r="J112" s="2" t="s">
        <v>320</v>
      </c>
      <c r="L112" s="2" t="s">
        <v>860</v>
      </c>
    </row>
    <row r="114">
      <c r="A114" s="2" t="s">
        <v>635</v>
      </c>
      <c r="C114" s="248" t="s">
        <v>1752</v>
      </c>
      <c r="E114" s="248" t="s">
        <v>1753</v>
      </c>
      <c r="F114" s="292">
        <v>293940.0</v>
      </c>
      <c r="G114" s="250">
        <v>24500.0</v>
      </c>
      <c r="J114" s="2" t="s">
        <v>320</v>
      </c>
      <c r="L114" s="2" t="s">
        <v>860</v>
      </c>
    </row>
    <row r="115">
      <c r="C115" s="248" t="s">
        <v>1754</v>
      </c>
      <c r="F115" s="292">
        <v>3162.0</v>
      </c>
      <c r="J115" s="2" t="s">
        <v>320</v>
      </c>
      <c r="L115" s="2" t="s">
        <v>860</v>
      </c>
    </row>
    <row r="116">
      <c r="C116" s="248" t="s">
        <v>1754</v>
      </c>
      <c r="F116" s="292">
        <v>3162.0</v>
      </c>
      <c r="J116" s="2" t="s">
        <v>320</v>
      </c>
      <c r="L116" s="2" t="s">
        <v>860</v>
      </c>
    </row>
    <row r="117">
      <c r="C117" s="248" t="s">
        <v>1754</v>
      </c>
      <c r="F117" s="292">
        <v>3162.0</v>
      </c>
      <c r="J117" s="2" t="s">
        <v>320</v>
      </c>
      <c r="L117" s="2" t="s">
        <v>860</v>
      </c>
    </row>
    <row r="118">
      <c r="C118" s="248" t="s">
        <v>1754</v>
      </c>
      <c r="F118" s="292">
        <v>3162.0</v>
      </c>
      <c r="J118" s="2" t="s">
        <v>320</v>
      </c>
      <c r="L118" s="2" t="s">
        <v>860</v>
      </c>
    </row>
    <row r="119">
      <c r="C119" s="248" t="s">
        <v>1754</v>
      </c>
      <c r="F119" s="292">
        <v>3162.0</v>
      </c>
      <c r="J119" s="2" t="s">
        <v>320</v>
      </c>
      <c r="L119" s="2" t="s">
        <v>860</v>
      </c>
    </row>
    <row r="120">
      <c r="C120" s="248" t="s">
        <v>1754</v>
      </c>
      <c r="F120" s="292">
        <v>3162.0</v>
      </c>
      <c r="J120" s="2" t="s">
        <v>320</v>
      </c>
      <c r="L120" s="2" t="s">
        <v>860</v>
      </c>
    </row>
    <row r="121">
      <c r="C121" s="248" t="s">
        <v>1754</v>
      </c>
      <c r="F121" s="292">
        <v>3162.0</v>
      </c>
      <c r="J121" s="2" t="s">
        <v>320</v>
      </c>
      <c r="L121" s="2" t="s">
        <v>860</v>
      </c>
    </row>
    <row r="122">
      <c r="C122" s="248" t="s">
        <v>1754</v>
      </c>
      <c r="F122" s="292">
        <v>3162.0</v>
      </c>
      <c r="J122" s="2" t="s">
        <v>320</v>
      </c>
      <c r="L122" s="2" t="s">
        <v>860</v>
      </c>
    </row>
    <row r="123">
      <c r="C123" s="248" t="s">
        <v>1754</v>
      </c>
      <c r="F123" s="292">
        <v>3162.0</v>
      </c>
      <c r="J123" s="2" t="s">
        <v>320</v>
      </c>
      <c r="L123" s="2" t="s">
        <v>860</v>
      </c>
    </row>
    <row r="124">
      <c r="C124" s="248" t="s">
        <v>1754</v>
      </c>
      <c r="F124" s="292">
        <v>3162.0</v>
      </c>
      <c r="J124" s="2" t="s">
        <v>320</v>
      </c>
      <c r="L124" s="2" t="s">
        <v>860</v>
      </c>
    </row>
    <row r="125">
      <c r="C125" s="248" t="s">
        <v>1754</v>
      </c>
      <c r="F125" s="292">
        <v>3162.0</v>
      </c>
      <c r="J125" s="2" t="s">
        <v>320</v>
      </c>
      <c r="L125" s="2" t="s">
        <v>860</v>
      </c>
    </row>
    <row r="126">
      <c r="C126" s="248" t="s">
        <v>1754</v>
      </c>
      <c r="F126" s="292">
        <v>3162.0</v>
      </c>
      <c r="J126" s="2" t="s">
        <v>320</v>
      </c>
      <c r="L126" s="2" t="s">
        <v>860</v>
      </c>
    </row>
    <row r="127">
      <c r="C127" s="248" t="s">
        <v>1754</v>
      </c>
      <c r="F127" s="292">
        <v>3162.0</v>
      </c>
      <c r="J127" s="2" t="s">
        <v>320</v>
      </c>
      <c r="L127" s="2" t="s">
        <v>860</v>
      </c>
    </row>
    <row r="128">
      <c r="C128" s="295" t="s">
        <v>1755</v>
      </c>
      <c r="F128" s="292">
        <v>15353.0</v>
      </c>
      <c r="J128" s="2" t="s">
        <v>320</v>
      </c>
      <c r="L128" s="2" t="s">
        <v>860</v>
      </c>
    </row>
    <row r="129">
      <c r="C129" s="297" t="s">
        <v>1756</v>
      </c>
      <c r="F129" s="322">
        <v>10879.0</v>
      </c>
      <c r="J129" s="2" t="s">
        <v>320</v>
      </c>
      <c r="L129" s="2" t="s">
        <v>860</v>
      </c>
    </row>
    <row r="130">
      <c r="C130" s="248" t="s">
        <v>1757</v>
      </c>
      <c r="F130" s="337">
        <v>750.0</v>
      </c>
      <c r="J130" s="2" t="s">
        <v>320</v>
      </c>
      <c r="L130" s="2" t="s">
        <v>860</v>
      </c>
    </row>
    <row r="131">
      <c r="C131" s="248" t="s">
        <v>1757</v>
      </c>
      <c r="F131" s="337">
        <v>750.0</v>
      </c>
      <c r="J131" s="2" t="s">
        <v>320</v>
      </c>
      <c r="L131" s="2" t="s">
        <v>860</v>
      </c>
    </row>
    <row r="132">
      <c r="C132" s="248" t="s">
        <v>1757</v>
      </c>
      <c r="F132" s="337">
        <v>750.0</v>
      </c>
      <c r="J132" s="2" t="s">
        <v>320</v>
      </c>
      <c r="L132" s="2" t="s">
        <v>860</v>
      </c>
    </row>
    <row r="133">
      <c r="C133" s="248" t="s">
        <v>1757</v>
      </c>
      <c r="F133" s="337">
        <v>750.0</v>
      </c>
      <c r="J133" s="2" t="s">
        <v>320</v>
      </c>
      <c r="L133" s="2" t="s">
        <v>860</v>
      </c>
    </row>
    <row r="134">
      <c r="C134" s="248" t="s">
        <v>1757</v>
      </c>
      <c r="F134" s="337">
        <v>750.0</v>
      </c>
      <c r="J134" s="2" t="s">
        <v>320</v>
      </c>
      <c r="L134" s="2" t="s">
        <v>860</v>
      </c>
    </row>
    <row r="135">
      <c r="C135" s="248" t="s">
        <v>1757</v>
      </c>
      <c r="F135" s="337">
        <v>750.0</v>
      </c>
      <c r="J135" s="2" t="s">
        <v>320</v>
      </c>
      <c r="L135" s="2" t="s">
        <v>860</v>
      </c>
    </row>
    <row r="136">
      <c r="C136" s="248" t="s">
        <v>1757</v>
      </c>
      <c r="F136" s="337">
        <v>750.0</v>
      </c>
      <c r="J136" s="2" t="s">
        <v>320</v>
      </c>
      <c r="L136" s="2" t="s">
        <v>860</v>
      </c>
    </row>
    <row r="137">
      <c r="C137" s="248" t="s">
        <v>1757</v>
      </c>
      <c r="F137" s="337">
        <v>750.0</v>
      </c>
      <c r="J137" s="2" t="s">
        <v>320</v>
      </c>
      <c r="L137" s="2" t="s">
        <v>860</v>
      </c>
    </row>
    <row r="138">
      <c r="C138" s="248" t="s">
        <v>1757</v>
      </c>
      <c r="F138" s="337">
        <v>750.0</v>
      </c>
      <c r="J138" s="2" t="s">
        <v>320</v>
      </c>
      <c r="L138" s="2" t="s">
        <v>860</v>
      </c>
    </row>
    <row r="139">
      <c r="C139" s="248" t="s">
        <v>1757</v>
      </c>
      <c r="F139" s="337">
        <v>750.0</v>
      </c>
      <c r="J139" s="2" t="s">
        <v>320</v>
      </c>
      <c r="L139" s="2" t="s">
        <v>860</v>
      </c>
    </row>
    <row r="140">
      <c r="C140" s="248" t="s">
        <v>1757</v>
      </c>
      <c r="F140" s="337">
        <v>750.0</v>
      </c>
      <c r="J140" s="2" t="s">
        <v>320</v>
      </c>
      <c r="L140" s="2" t="s">
        <v>860</v>
      </c>
    </row>
    <row r="141">
      <c r="C141" s="248" t="s">
        <v>1757</v>
      </c>
      <c r="F141" s="337">
        <v>750.0</v>
      </c>
      <c r="J141" s="2" t="s">
        <v>320</v>
      </c>
      <c r="L141" s="2" t="s">
        <v>860</v>
      </c>
    </row>
    <row r="142">
      <c r="C142" s="248" t="s">
        <v>1757</v>
      </c>
      <c r="F142" s="337">
        <v>750.0</v>
      </c>
      <c r="J142" s="2" t="s">
        <v>320</v>
      </c>
      <c r="L142" s="2" t="s">
        <v>860</v>
      </c>
    </row>
  </sheetData>
  <hyperlinks>
    <hyperlink r:id="rId1" location="gid=2124746435" ref="A1"/>
    <hyperlink r:id="rId2" ref="C3"/>
    <hyperlink r:id="rId3" ref="C12"/>
    <hyperlink r:id="rId4" ref="D12"/>
  </hyperlinks>
  <drawing r:id="rId5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1758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120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1759</v>
      </c>
      <c r="S2" s="232" t="s">
        <v>1760</v>
      </c>
      <c r="T2" s="2" t="s">
        <v>87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1761</v>
      </c>
      <c r="S3" s="238" t="s">
        <v>1762</v>
      </c>
      <c r="T3" s="2" t="s">
        <v>55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1763</v>
      </c>
      <c r="S4" s="238" t="s">
        <v>1764</v>
      </c>
      <c r="T4" s="2" t="s">
        <v>55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1765</v>
      </c>
      <c r="S5" s="238" t="s">
        <v>1766</v>
      </c>
      <c r="T5" s="2" t="s">
        <v>87</v>
      </c>
    </row>
    <row r="6">
      <c r="A6" s="239"/>
      <c r="B6" s="229" t="s">
        <v>820</v>
      </c>
      <c r="C6" s="2" t="s">
        <v>1767</v>
      </c>
      <c r="E6" s="237">
        <v>9.659912927E9</v>
      </c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C9" s="2" t="s">
        <v>1768</v>
      </c>
      <c r="E9" s="237">
        <v>9.952423611E9</v>
      </c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" t="s">
        <v>1769</v>
      </c>
      <c r="C17" s="276" t="s">
        <v>1770</v>
      </c>
      <c r="D17" s="277" t="s">
        <v>1771</v>
      </c>
      <c r="E17" s="276">
        <v>4.9153915E8</v>
      </c>
      <c r="F17" s="292">
        <v>7750.0</v>
      </c>
      <c r="G17" s="292">
        <v>87500.0</v>
      </c>
      <c r="J17" s="2" t="s">
        <v>829</v>
      </c>
      <c r="K17" s="2" t="s">
        <v>1764</v>
      </c>
      <c r="L17" s="2" t="s">
        <v>860</v>
      </c>
      <c r="M17" s="2" t="s">
        <v>17</v>
      </c>
      <c r="N17" s="2" t="s">
        <v>1772</v>
      </c>
      <c r="R17" s="2" t="s">
        <v>1761</v>
      </c>
      <c r="S17" s="2">
        <v>86.0</v>
      </c>
    </row>
    <row r="18">
      <c r="B18" s="2" t="s">
        <v>1769</v>
      </c>
      <c r="C18" s="276" t="s">
        <v>1770</v>
      </c>
      <c r="D18" s="277" t="s">
        <v>1773</v>
      </c>
      <c r="E18" s="276">
        <v>4.9153915E8</v>
      </c>
      <c r="F18" s="292">
        <v>7750.0</v>
      </c>
      <c r="G18" s="255"/>
      <c r="J18" s="2" t="s">
        <v>829</v>
      </c>
      <c r="K18" s="2" t="s">
        <v>1764</v>
      </c>
      <c r="L18" s="2" t="s">
        <v>860</v>
      </c>
      <c r="M18" s="2" t="s">
        <v>17</v>
      </c>
      <c r="N18" s="2" t="s">
        <v>1772</v>
      </c>
      <c r="R18" s="2" t="s">
        <v>1761</v>
      </c>
      <c r="S18" s="2">
        <v>86.0</v>
      </c>
    </row>
    <row r="19">
      <c r="B19" s="2" t="s">
        <v>1769</v>
      </c>
      <c r="C19" s="276" t="s">
        <v>1770</v>
      </c>
      <c r="D19" s="277" t="s">
        <v>1774</v>
      </c>
      <c r="E19" s="276">
        <v>4.9153915E8</v>
      </c>
      <c r="F19" s="292">
        <v>7750.0</v>
      </c>
      <c r="J19" s="2" t="s">
        <v>829</v>
      </c>
      <c r="K19" s="2" t="s">
        <v>1764</v>
      </c>
      <c r="L19" s="2" t="s">
        <v>860</v>
      </c>
      <c r="M19" s="2" t="s">
        <v>17</v>
      </c>
      <c r="N19" s="2" t="s">
        <v>1772</v>
      </c>
      <c r="R19" s="2" t="s">
        <v>1761</v>
      </c>
      <c r="S19" s="2">
        <v>86.0</v>
      </c>
    </row>
    <row r="20">
      <c r="B20" s="2" t="s">
        <v>1769</v>
      </c>
      <c r="C20" s="276" t="s">
        <v>1770</v>
      </c>
      <c r="D20" s="277" t="s">
        <v>1775</v>
      </c>
      <c r="E20" s="276">
        <v>4.9153915E8</v>
      </c>
      <c r="F20" s="292">
        <v>7750.0</v>
      </c>
      <c r="J20" s="2" t="s">
        <v>829</v>
      </c>
      <c r="K20" s="2" t="s">
        <v>1764</v>
      </c>
      <c r="L20" s="2" t="s">
        <v>860</v>
      </c>
      <c r="M20" s="2" t="s">
        <v>17</v>
      </c>
      <c r="N20" s="2" t="s">
        <v>1772</v>
      </c>
      <c r="R20" s="2" t="s">
        <v>1761</v>
      </c>
      <c r="S20" s="2">
        <v>86.0</v>
      </c>
    </row>
    <row r="21">
      <c r="B21" s="2" t="s">
        <v>1769</v>
      </c>
      <c r="C21" s="276" t="s">
        <v>1770</v>
      </c>
      <c r="D21" s="277" t="s">
        <v>1776</v>
      </c>
      <c r="E21" s="276">
        <v>4.9153915E8</v>
      </c>
      <c r="F21" s="292">
        <v>7750.0</v>
      </c>
      <c r="J21" s="2" t="s">
        <v>829</v>
      </c>
      <c r="K21" s="2" t="s">
        <v>1764</v>
      </c>
      <c r="L21" s="2" t="s">
        <v>860</v>
      </c>
      <c r="M21" s="2" t="s">
        <v>17</v>
      </c>
      <c r="N21" s="2" t="s">
        <v>1772</v>
      </c>
      <c r="R21" s="2" t="s">
        <v>1761</v>
      </c>
      <c r="S21" s="2">
        <v>86.0</v>
      </c>
    </row>
    <row r="22">
      <c r="B22" s="2" t="s">
        <v>1769</v>
      </c>
      <c r="C22" s="276" t="s">
        <v>1770</v>
      </c>
      <c r="D22" s="277" t="s">
        <v>1777</v>
      </c>
      <c r="E22" s="276">
        <v>4.9153915E8</v>
      </c>
      <c r="F22" s="292">
        <v>7750.0</v>
      </c>
      <c r="J22" s="2" t="s">
        <v>829</v>
      </c>
      <c r="K22" s="2" t="s">
        <v>1764</v>
      </c>
      <c r="L22" s="2" t="s">
        <v>860</v>
      </c>
      <c r="M22" s="2" t="s">
        <v>17</v>
      </c>
      <c r="N22" s="2" t="s">
        <v>1772</v>
      </c>
      <c r="R22" s="2" t="s">
        <v>1761</v>
      </c>
      <c r="S22" s="2">
        <v>86.0</v>
      </c>
    </row>
    <row r="23">
      <c r="B23" s="2" t="s">
        <v>1769</v>
      </c>
      <c r="C23" s="276" t="s">
        <v>1770</v>
      </c>
      <c r="D23" s="277" t="s">
        <v>1778</v>
      </c>
      <c r="E23" s="276">
        <v>4.9153915E8</v>
      </c>
      <c r="F23" s="292">
        <v>7750.0</v>
      </c>
      <c r="J23" s="2" t="s">
        <v>829</v>
      </c>
      <c r="K23" s="2" t="s">
        <v>1764</v>
      </c>
      <c r="L23" s="2" t="s">
        <v>860</v>
      </c>
      <c r="M23" s="2" t="s">
        <v>17</v>
      </c>
      <c r="N23" s="2" t="s">
        <v>1772</v>
      </c>
      <c r="R23" s="2" t="s">
        <v>1761</v>
      </c>
      <c r="S23" s="2">
        <v>86.0</v>
      </c>
    </row>
    <row r="24">
      <c r="B24" s="2" t="s">
        <v>1769</v>
      </c>
      <c r="C24" s="276" t="s">
        <v>1770</v>
      </c>
      <c r="D24" s="277" t="s">
        <v>1779</v>
      </c>
      <c r="E24" s="276">
        <v>4.9153915E8</v>
      </c>
      <c r="F24" s="292">
        <v>7750.0</v>
      </c>
      <c r="J24" s="2" t="s">
        <v>829</v>
      </c>
      <c r="K24" s="2" t="s">
        <v>1764</v>
      </c>
      <c r="L24" s="2" t="s">
        <v>860</v>
      </c>
      <c r="M24" s="2" t="s">
        <v>17</v>
      </c>
      <c r="N24" s="2" t="s">
        <v>1772</v>
      </c>
      <c r="S24" s="2">
        <v>86.0</v>
      </c>
    </row>
    <row r="25">
      <c r="B25" s="2" t="s">
        <v>1769</v>
      </c>
      <c r="C25" s="276" t="s">
        <v>1770</v>
      </c>
      <c r="D25" s="277" t="s">
        <v>1780</v>
      </c>
      <c r="E25" s="276">
        <v>4.9153915E8</v>
      </c>
      <c r="F25" s="292">
        <v>7750.0</v>
      </c>
      <c r="J25" s="2" t="s">
        <v>829</v>
      </c>
      <c r="K25" s="2" t="s">
        <v>1764</v>
      </c>
      <c r="L25" s="2" t="s">
        <v>860</v>
      </c>
      <c r="M25" s="2" t="s">
        <v>17</v>
      </c>
      <c r="N25" s="2" t="s">
        <v>1772</v>
      </c>
      <c r="S25" s="2">
        <v>86.0</v>
      </c>
    </row>
    <row r="26">
      <c r="B26" s="2" t="s">
        <v>1769</v>
      </c>
      <c r="C26" s="276" t="s">
        <v>1770</v>
      </c>
      <c r="D26" s="277" t="s">
        <v>1781</v>
      </c>
      <c r="E26" s="276">
        <v>4.9153915E8</v>
      </c>
      <c r="F26" s="292">
        <v>7750.0</v>
      </c>
      <c r="J26" s="2" t="s">
        <v>829</v>
      </c>
      <c r="K26" s="2" t="s">
        <v>1764</v>
      </c>
      <c r="L26" s="2" t="s">
        <v>860</v>
      </c>
      <c r="M26" s="2" t="s">
        <v>17</v>
      </c>
      <c r="N26" s="2" t="s">
        <v>1772</v>
      </c>
      <c r="S26" s="2">
        <v>86.0</v>
      </c>
    </row>
    <row r="27">
      <c r="B27" s="2" t="s">
        <v>1769</v>
      </c>
      <c r="C27" s="276" t="s">
        <v>1770</v>
      </c>
      <c r="D27" s="277" t="s">
        <v>1782</v>
      </c>
      <c r="E27" s="276">
        <v>4.9153915E8</v>
      </c>
      <c r="F27" s="292">
        <v>7750.0</v>
      </c>
      <c r="J27" s="2" t="s">
        <v>829</v>
      </c>
      <c r="K27" s="2" t="s">
        <v>1764</v>
      </c>
      <c r="L27" s="2" t="s">
        <v>860</v>
      </c>
      <c r="M27" s="2" t="s">
        <v>17</v>
      </c>
      <c r="N27" s="2" t="s">
        <v>1772</v>
      </c>
      <c r="S27" s="2">
        <v>86.0</v>
      </c>
    </row>
    <row r="28">
      <c r="B28" s="2" t="s">
        <v>1769</v>
      </c>
      <c r="C28" s="276" t="s">
        <v>1770</v>
      </c>
      <c r="D28" s="277" t="s">
        <v>1783</v>
      </c>
      <c r="E28" s="276">
        <v>4.9153915E8</v>
      </c>
      <c r="F28" s="292">
        <v>7750.0</v>
      </c>
      <c r="L28" s="2" t="s">
        <v>860</v>
      </c>
      <c r="M28" s="2" t="s">
        <v>17</v>
      </c>
      <c r="N28" s="2" t="s">
        <v>1772</v>
      </c>
      <c r="S28" s="2">
        <v>86.0</v>
      </c>
    </row>
    <row r="29">
      <c r="B29" s="2" t="s">
        <v>1769</v>
      </c>
      <c r="C29" s="276" t="s">
        <v>1770</v>
      </c>
      <c r="D29" s="277" t="s">
        <v>1784</v>
      </c>
      <c r="E29" s="276">
        <v>4.9153915E8</v>
      </c>
      <c r="F29" s="292">
        <v>7750.0</v>
      </c>
      <c r="L29" s="2" t="s">
        <v>860</v>
      </c>
      <c r="M29" s="2" t="s">
        <v>17</v>
      </c>
      <c r="N29" s="2" t="s">
        <v>1772</v>
      </c>
      <c r="S29" s="2">
        <v>86.0</v>
      </c>
    </row>
    <row r="30">
      <c r="B30" s="2" t="s">
        <v>1769</v>
      </c>
      <c r="C30" s="276" t="s">
        <v>1770</v>
      </c>
      <c r="D30" s="277" t="s">
        <v>1785</v>
      </c>
      <c r="E30" s="276">
        <v>4.9153915E8</v>
      </c>
      <c r="F30" s="292">
        <v>7750.0</v>
      </c>
      <c r="L30" s="2" t="s">
        <v>860</v>
      </c>
      <c r="M30" s="2" t="s">
        <v>17</v>
      </c>
      <c r="N30" s="2" t="s">
        <v>1772</v>
      </c>
      <c r="S30" s="2">
        <v>86.0</v>
      </c>
    </row>
    <row r="31">
      <c r="B31" s="2" t="s">
        <v>1769</v>
      </c>
      <c r="C31" s="276" t="s">
        <v>1770</v>
      </c>
      <c r="D31" s="277" t="s">
        <v>1786</v>
      </c>
      <c r="E31" s="276">
        <v>4.9153915E8</v>
      </c>
      <c r="F31" s="292">
        <v>7750.0</v>
      </c>
      <c r="L31" s="2" t="s">
        <v>860</v>
      </c>
      <c r="M31" s="2" t="s">
        <v>17</v>
      </c>
      <c r="N31" s="2" t="s">
        <v>1772</v>
      </c>
      <c r="S31" s="2">
        <v>86.0</v>
      </c>
    </row>
    <row r="32">
      <c r="B32" s="2" t="s">
        <v>1769</v>
      </c>
      <c r="C32" s="276" t="s">
        <v>1770</v>
      </c>
      <c r="D32" s="277" t="s">
        <v>1787</v>
      </c>
      <c r="E32" s="276">
        <v>4.9153915E8</v>
      </c>
      <c r="F32" s="292">
        <v>7750.0</v>
      </c>
      <c r="L32" s="2" t="s">
        <v>860</v>
      </c>
      <c r="M32" s="2" t="s">
        <v>17</v>
      </c>
      <c r="N32" s="2" t="s">
        <v>1772</v>
      </c>
      <c r="S32" s="2">
        <v>86.0</v>
      </c>
    </row>
    <row r="33">
      <c r="B33" s="2" t="s">
        <v>1769</v>
      </c>
      <c r="C33" s="276" t="s">
        <v>1770</v>
      </c>
      <c r="D33" s="277" t="s">
        <v>1788</v>
      </c>
      <c r="E33" s="276">
        <v>4.9153915E8</v>
      </c>
      <c r="F33" s="292">
        <v>7750.0</v>
      </c>
      <c r="L33" s="2" t="s">
        <v>860</v>
      </c>
      <c r="M33" s="2" t="s">
        <v>17</v>
      </c>
      <c r="N33" s="2" t="s">
        <v>1772</v>
      </c>
      <c r="S33" s="2">
        <v>86.0</v>
      </c>
    </row>
    <row r="34">
      <c r="B34" s="2" t="s">
        <v>1769</v>
      </c>
      <c r="C34" s="276" t="s">
        <v>1770</v>
      </c>
      <c r="D34" s="277" t="s">
        <v>1789</v>
      </c>
      <c r="E34" s="276">
        <v>4.9153915E8</v>
      </c>
      <c r="F34" s="292">
        <v>7750.0</v>
      </c>
      <c r="L34" s="2" t="s">
        <v>860</v>
      </c>
      <c r="M34" s="2" t="s">
        <v>17</v>
      </c>
      <c r="N34" s="2" t="s">
        <v>1772</v>
      </c>
      <c r="S34" s="2">
        <v>86.0</v>
      </c>
    </row>
    <row r="35">
      <c r="B35" s="2" t="s">
        <v>1769</v>
      </c>
      <c r="C35" s="276" t="s">
        <v>1770</v>
      </c>
      <c r="D35" s="277" t="s">
        <v>1790</v>
      </c>
      <c r="E35" s="276">
        <v>4.9153915E8</v>
      </c>
      <c r="F35" s="292">
        <v>7750.0</v>
      </c>
      <c r="L35" s="2" t="s">
        <v>860</v>
      </c>
      <c r="M35" s="2" t="s">
        <v>17</v>
      </c>
      <c r="N35" s="2" t="s">
        <v>1772</v>
      </c>
      <c r="S35" s="2">
        <v>86.0</v>
      </c>
    </row>
    <row r="36">
      <c r="B36" s="2" t="s">
        <v>1769</v>
      </c>
      <c r="C36" s="276" t="s">
        <v>1770</v>
      </c>
      <c r="D36" s="277" t="s">
        <v>1791</v>
      </c>
      <c r="E36" s="276">
        <v>4.9153915E8</v>
      </c>
      <c r="F36" s="292">
        <v>7750.0</v>
      </c>
      <c r="L36" s="2" t="s">
        <v>860</v>
      </c>
      <c r="M36" s="2" t="s">
        <v>17</v>
      </c>
      <c r="N36" s="2" t="s">
        <v>1772</v>
      </c>
      <c r="S36" s="2">
        <v>86.0</v>
      </c>
    </row>
    <row r="37">
      <c r="B37" s="2" t="s">
        <v>1769</v>
      </c>
      <c r="C37" s="276" t="s">
        <v>1792</v>
      </c>
      <c r="D37" s="277" t="s">
        <v>1793</v>
      </c>
      <c r="E37" s="276">
        <v>4.92166348E8</v>
      </c>
      <c r="F37" s="250">
        <v>8050.0</v>
      </c>
      <c r="L37" s="2" t="s">
        <v>860</v>
      </c>
      <c r="M37" s="2" t="s">
        <v>17</v>
      </c>
      <c r="N37" s="2" t="s">
        <v>1772</v>
      </c>
      <c r="S37" s="2">
        <v>86.0</v>
      </c>
    </row>
    <row r="38">
      <c r="B38" s="2" t="s">
        <v>1769</v>
      </c>
      <c r="C38" s="276" t="s">
        <v>1792</v>
      </c>
      <c r="D38" s="277" t="s">
        <v>1794</v>
      </c>
      <c r="E38" s="276">
        <v>4.92166348E8</v>
      </c>
      <c r="F38" s="250">
        <v>8050.0</v>
      </c>
      <c r="L38" s="2" t="s">
        <v>860</v>
      </c>
      <c r="M38" s="2" t="s">
        <v>17</v>
      </c>
      <c r="N38" s="2" t="s">
        <v>1772</v>
      </c>
      <c r="S38" s="2">
        <v>86.0</v>
      </c>
    </row>
    <row r="39">
      <c r="B39" s="2" t="s">
        <v>1769</v>
      </c>
      <c r="C39" s="276" t="s">
        <v>1792</v>
      </c>
      <c r="D39" s="277" t="s">
        <v>1795</v>
      </c>
      <c r="E39" s="276">
        <v>4.92166348E8</v>
      </c>
      <c r="F39" s="250">
        <v>8050.0</v>
      </c>
      <c r="L39" s="2" t="s">
        <v>860</v>
      </c>
      <c r="M39" s="2" t="s">
        <v>17</v>
      </c>
      <c r="N39" s="2" t="s">
        <v>1772</v>
      </c>
      <c r="S39" s="2">
        <v>86.0</v>
      </c>
    </row>
    <row r="40">
      <c r="B40" s="2" t="s">
        <v>1769</v>
      </c>
      <c r="C40" s="276" t="s">
        <v>1792</v>
      </c>
      <c r="D40" s="277" t="s">
        <v>1796</v>
      </c>
      <c r="E40" s="276">
        <v>4.92166348E8</v>
      </c>
      <c r="F40" s="250">
        <v>8050.0</v>
      </c>
      <c r="L40" s="2" t="s">
        <v>860</v>
      </c>
      <c r="M40" s="2" t="s">
        <v>17</v>
      </c>
      <c r="N40" s="2" t="s">
        <v>1772</v>
      </c>
      <c r="S40" s="2">
        <v>86.0</v>
      </c>
    </row>
    <row r="41">
      <c r="B41" s="2" t="s">
        <v>1769</v>
      </c>
      <c r="C41" s="276" t="s">
        <v>1792</v>
      </c>
      <c r="D41" s="277" t="s">
        <v>1797</v>
      </c>
      <c r="E41" s="276">
        <v>4.92166348E8</v>
      </c>
      <c r="F41" s="250">
        <v>8050.0</v>
      </c>
      <c r="L41" s="2" t="s">
        <v>860</v>
      </c>
      <c r="M41" s="2" t="s">
        <v>17</v>
      </c>
      <c r="N41" s="2" t="s">
        <v>1772</v>
      </c>
      <c r="S41" s="2">
        <v>86.0</v>
      </c>
    </row>
    <row r="42">
      <c r="B42" s="2" t="s">
        <v>1769</v>
      </c>
      <c r="C42" s="276" t="s">
        <v>1792</v>
      </c>
      <c r="D42" s="277" t="s">
        <v>1798</v>
      </c>
      <c r="E42" s="276">
        <v>4.92166348E8</v>
      </c>
      <c r="F42" s="250">
        <v>8050.0</v>
      </c>
      <c r="L42" s="2" t="s">
        <v>860</v>
      </c>
      <c r="M42" s="2" t="s">
        <v>17</v>
      </c>
      <c r="N42" s="2" t="s">
        <v>1772</v>
      </c>
      <c r="S42" s="2">
        <v>86.0</v>
      </c>
    </row>
    <row r="43">
      <c r="B43" s="2" t="s">
        <v>1769</v>
      </c>
      <c r="C43" s="276" t="s">
        <v>1792</v>
      </c>
      <c r="D43" s="277" t="s">
        <v>1799</v>
      </c>
      <c r="E43" s="276">
        <v>4.92166348E8</v>
      </c>
      <c r="F43" s="250">
        <v>8050.0</v>
      </c>
      <c r="L43" s="2" t="s">
        <v>860</v>
      </c>
      <c r="M43" s="2" t="s">
        <v>17</v>
      </c>
      <c r="N43" s="2" t="s">
        <v>1772</v>
      </c>
      <c r="S43" s="2">
        <v>86.0</v>
      </c>
    </row>
    <row r="44">
      <c r="B44" s="2" t="s">
        <v>1769</v>
      </c>
      <c r="C44" s="276" t="s">
        <v>1792</v>
      </c>
      <c r="D44" s="277" t="s">
        <v>1800</v>
      </c>
      <c r="E44" s="276">
        <v>4.92166348E8</v>
      </c>
      <c r="F44" s="250">
        <v>8050.0</v>
      </c>
      <c r="L44" s="2" t="s">
        <v>860</v>
      </c>
      <c r="M44" s="2" t="s">
        <v>17</v>
      </c>
      <c r="N44" s="2" t="s">
        <v>1772</v>
      </c>
      <c r="S44" s="2">
        <v>86.0</v>
      </c>
    </row>
    <row r="45">
      <c r="B45" s="2" t="s">
        <v>1769</v>
      </c>
      <c r="C45" s="276" t="s">
        <v>1792</v>
      </c>
      <c r="D45" s="277" t="s">
        <v>1801</v>
      </c>
      <c r="E45" s="276">
        <v>4.92166348E8</v>
      </c>
      <c r="F45" s="250">
        <v>8050.0</v>
      </c>
      <c r="L45" s="2" t="s">
        <v>860</v>
      </c>
      <c r="M45" s="2" t="s">
        <v>17</v>
      </c>
      <c r="N45" s="2" t="s">
        <v>1772</v>
      </c>
      <c r="S45" s="2">
        <v>86.0</v>
      </c>
    </row>
    <row r="46">
      <c r="B46" s="2" t="s">
        <v>1769</v>
      </c>
      <c r="C46" s="276" t="s">
        <v>1792</v>
      </c>
      <c r="D46" s="277" t="s">
        <v>1802</v>
      </c>
      <c r="E46" s="276">
        <v>4.92166348E8</v>
      </c>
      <c r="F46" s="250">
        <v>8050.0</v>
      </c>
      <c r="L46" s="2" t="s">
        <v>860</v>
      </c>
      <c r="M46" s="2" t="s">
        <v>17</v>
      </c>
      <c r="N46" s="2" t="s">
        <v>1772</v>
      </c>
      <c r="S46" s="2">
        <v>86.0</v>
      </c>
    </row>
    <row r="47">
      <c r="B47" s="2" t="s">
        <v>1769</v>
      </c>
      <c r="C47" s="276" t="s">
        <v>1792</v>
      </c>
      <c r="D47" s="277" t="s">
        <v>1803</v>
      </c>
      <c r="E47" s="276">
        <v>4.92166348E8</v>
      </c>
      <c r="F47" s="250">
        <v>8050.0</v>
      </c>
      <c r="L47" s="2" t="s">
        <v>860</v>
      </c>
      <c r="M47" s="2" t="s">
        <v>17</v>
      </c>
      <c r="N47" s="2" t="s">
        <v>1772</v>
      </c>
      <c r="S47" s="2">
        <v>86.0</v>
      </c>
    </row>
    <row r="48">
      <c r="B48" s="2" t="s">
        <v>1769</v>
      </c>
      <c r="C48" s="276" t="s">
        <v>1792</v>
      </c>
      <c r="D48" s="277" t="s">
        <v>1804</v>
      </c>
      <c r="E48" s="276">
        <v>4.92166348E8</v>
      </c>
      <c r="F48" s="250">
        <v>8050.0</v>
      </c>
      <c r="L48" s="2" t="s">
        <v>860</v>
      </c>
      <c r="M48" s="2" t="s">
        <v>17</v>
      </c>
      <c r="N48" s="2" t="s">
        <v>1772</v>
      </c>
      <c r="S48" s="2">
        <v>86.0</v>
      </c>
    </row>
    <row r="49">
      <c r="B49" s="2" t="s">
        <v>1769</v>
      </c>
      <c r="C49" s="276" t="s">
        <v>1792</v>
      </c>
      <c r="D49" s="277" t="s">
        <v>1805</v>
      </c>
      <c r="E49" s="276">
        <v>4.92166348E8</v>
      </c>
      <c r="F49" s="250">
        <v>8050.0</v>
      </c>
      <c r="L49" s="2" t="s">
        <v>860</v>
      </c>
      <c r="M49" s="2" t="s">
        <v>17</v>
      </c>
      <c r="N49" s="2" t="s">
        <v>1772</v>
      </c>
      <c r="S49" s="2">
        <v>86.0</v>
      </c>
    </row>
    <row r="50">
      <c r="B50" s="2" t="s">
        <v>1769</v>
      </c>
      <c r="C50" s="276" t="s">
        <v>1806</v>
      </c>
      <c r="D50" s="277" t="s">
        <v>1807</v>
      </c>
      <c r="E50" s="276">
        <v>4.91894818E8</v>
      </c>
      <c r="F50" s="250">
        <v>6737.0</v>
      </c>
      <c r="L50" s="2" t="s">
        <v>860</v>
      </c>
      <c r="M50" s="2" t="s">
        <v>17</v>
      </c>
      <c r="N50" s="2" t="s">
        <v>1772</v>
      </c>
      <c r="S50" s="2">
        <v>86.0</v>
      </c>
    </row>
    <row r="51">
      <c r="B51" s="2" t="s">
        <v>1769</v>
      </c>
      <c r="C51" s="276" t="s">
        <v>1806</v>
      </c>
      <c r="D51" s="277" t="s">
        <v>1808</v>
      </c>
      <c r="E51" s="276">
        <v>4.91894818E8</v>
      </c>
      <c r="F51" s="250">
        <v>6737.0</v>
      </c>
      <c r="L51" s="2" t="s">
        <v>860</v>
      </c>
      <c r="M51" s="2" t="s">
        <v>17</v>
      </c>
      <c r="N51" s="2" t="s">
        <v>1772</v>
      </c>
      <c r="S51" s="2">
        <v>86.0</v>
      </c>
    </row>
    <row r="52">
      <c r="B52" s="2" t="s">
        <v>1769</v>
      </c>
      <c r="C52" s="345" t="s">
        <v>1809</v>
      </c>
      <c r="D52" s="277" t="s">
        <v>1810</v>
      </c>
      <c r="E52" s="276">
        <v>4.91193827E8</v>
      </c>
      <c r="F52" s="322">
        <v>25500.0</v>
      </c>
      <c r="L52" s="2" t="s">
        <v>860</v>
      </c>
      <c r="M52" s="2" t="s">
        <v>17</v>
      </c>
      <c r="N52" s="2" t="s">
        <v>1772</v>
      </c>
      <c r="S52" s="2">
        <v>86.0</v>
      </c>
    </row>
    <row r="53">
      <c r="B53" s="2" t="s">
        <v>1769</v>
      </c>
      <c r="C53" s="345" t="s">
        <v>1809</v>
      </c>
      <c r="D53" s="277" t="s">
        <v>1811</v>
      </c>
      <c r="E53" s="276">
        <v>4.91193827E8</v>
      </c>
      <c r="F53" s="322">
        <v>25500.0</v>
      </c>
      <c r="L53" s="2" t="s">
        <v>860</v>
      </c>
      <c r="M53" s="2" t="s">
        <v>17</v>
      </c>
      <c r="N53" s="2" t="s">
        <v>1772</v>
      </c>
      <c r="S53" s="2">
        <v>86.0</v>
      </c>
    </row>
    <row r="54">
      <c r="B54" s="2" t="s">
        <v>1769</v>
      </c>
      <c r="C54" s="276" t="s">
        <v>1812</v>
      </c>
      <c r="D54" s="277" t="s">
        <v>1813</v>
      </c>
      <c r="E54" s="276">
        <v>4.9153915E8</v>
      </c>
      <c r="F54" s="322">
        <v>5508.0</v>
      </c>
      <c r="L54" s="2" t="s">
        <v>860</v>
      </c>
      <c r="M54" s="2" t="s">
        <v>17</v>
      </c>
      <c r="N54" s="2" t="s">
        <v>1772</v>
      </c>
      <c r="S54" s="2">
        <v>86.0</v>
      </c>
    </row>
    <row r="55">
      <c r="B55" s="2" t="s">
        <v>1769</v>
      </c>
      <c r="C55" s="276" t="s">
        <v>1812</v>
      </c>
      <c r="D55" s="277" t="s">
        <v>1814</v>
      </c>
      <c r="E55" s="276">
        <v>4.9153915E8</v>
      </c>
      <c r="F55" s="322">
        <v>5508.0</v>
      </c>
      <c r="L55" s="2" t="s">
        <v>860</v>
      </c>
      <c r="M55" s="2" t="s">
        <v>17</v>
      </c>
      <c r="N55" s="2" t="s">
        <v>1772</v>
      </c>
      <c r="S55" s="2">
        <v>86.0</v>
      </c>
    </row>
    <row r="56">
      <c r="B56" s="2" t="s">
        <v>1769</v>
      </c>
      <c r="C56" s="276" t="s">
        <v>1812</v>
      </c>
      <c r="D56" s="277" t="s">
        <v>1815</v>
      </c>
      <c r="E56" s="276">
        <v>4.9153915E8</v>
      </c>
      <c r="F56" s="322">
        <v>5508.0</v>
      </c>
    </row>
    <row r="57">
      <c r="E57" s="346"/>
      <c r="F57" s="255"/>
    </row>
    <row r="58">
      <c r="A58" s="2" t="s">
        <v>335</v>
      </c>
      <c r="B58" s="2" t="s">
        <v>1816</v>
      </c>
      <c r="C58" s="248" t="s">
        <v>1817</v>
      </c>
      <c r="D58" s="277" t="s">
        <v>1818</v>
      </c>
      <c r="E58" s="344" t="s">
        <v>1819</v>
      </c>
      <c r="F58" s="322">
        <v>3975.0</v>
      </c>
      <c r="G58" s="322">
        <v>12500.0</v>
      </c>
      <c r="L58" s="2" t="s">
        <v>860</v>
      </c>
      <c r="M58" s="2" t="s">
        <v>17</v>
      </c>
      <c r="N58" s="2" t="s">
        <v>1820</v>
      </c>
      <c r="S58" s="2">
        <v>139.0</v>
      </c>
    </row>
    <row r="59">
      <c r="B59" s="2" t="s">
        <v>1816</v>
      </c>
      <c r="C59" s="248" t="s">
        <v>1817</v>
      </c>
      <c r="D59" s="277" t="s">
        <v>1821</v>
      </c>
      <c r="E59" s="344" t="s">
        <v>1819</v>
      </c>
      <c r="F59" s="322">
        <v>3975.0</v>
      </c>
      <c r="G59" s="255"/>
      <c r="L59" s="2" t="s">
        <v>860</v>
      </c>
      <c r="M59" s="2" t="s">
        <v>17</v>
      </c>
      <c r="N59" s="2" t="s">
        <v>1820</v>
      </c>
      <c r="S59" s="2">
        <v>139.0</v>
      </c>
    </row>
    <row r="60">
      <c r="B60" s="2" t="s">
        <v>1816</v>
      </c>
      <c r="C60" s="248" t="s">
        <v>1817</v>
      </c>
      <c r="D60" s="277" t="s">
        <v>1822</v>
      </c>
      <c r="E60" s="344" t="s">
        <v>1819</v>
      </c>
      <c r="F60" s="322">
        <v>3975.0</v>
      </c>
      <c r="L60" s="2" t="s">
        <v>860</v>
      </c>
      <c r="M60" s="2" t="s">
        <v>17</v>
      </c>
      <c r="N60" s="2" t="s">
        <v>1820</v>
      </c>
      <c r="S60" s="2">
        <v>139.0</v>
      </c>
    </row>
    <row r="61">
      <c r="B61" s="2" t="s">
        <v>1816</v>
      </c>
      <c r="C61" s="248" t="s">
        <v>1817</v>
      </c>
      <c r="D61" s="277" t="s">
        <v>1823</v>
      </c>
      <c r="E61" s="344" t="s">
        <v>1819</v>
      </c>
      <c r="F61" s="322">
        <v>3975.0</v>
      </c>
      <c r="L61" s="2" t="s">
        <v>860</v>
      </c>
      <c r="M61" s="2" t="s">
        <v>17</v>
      </c>
      <c r="N61" s="2" t="s">
        <v>1820</v>
      </c>
      <c r="S61" s="2">
        <v>139.0</v>
      </c>
    </row>
    <row r="62">
      <c r="B62" s="2" t="s">
        <v>1816</v>
      </c>
      <c r="C62" s="248" t="s">
        <v>1817</v>
      </c>
      <c r="E62" s="344" t="s">
        <v>1819</v>
      </c>
      <c r="F62" s="322">
        <v>3975.0</v>
      </c>
      <c r="L62" s="2" t="s">
        <v>860</v>
      </c>
    </row>
    <row r="63">
      <c r="B63" s="2" t="s">
        <v>1824</v>
      </c>
      <c r="C63" s="248" t="s">
        <v>1825</v>
      </c>
      <c r="D63" s="277" t="s">
        <v>1826</v>
      </c>
      <c r="E63" s="276" t="s">
        <v>1827</v>
      </c>
      <c r="F63" s="250">
        <v>8240.0</v>
      </c>
      <c r="L63" s="2" t="s">
        <v>860</v>
      </c>
      <c r="M63" s="2" t="s">
        <v>17</v>
      </c>
      <c r="N63" s="2" t="s">
        <v>1820</v>
      </c>
      <c r="S63" s="2">
        <v>139.0</v>
      </c>
    </row>
    <row r="64">
      <c r="B64" s="2" t="s">
        <v>30</v>
      </c>
      <c r="C64" s="248" t="s">
        <v>1545</v>
      </c>
      <c r="E64" s="248" t="s">
        <v>1255</v>
      </c>
      <c r="F64" s="250">
        <v>5450.0</v>
      </c>
      <c r="L64" s="2" t="s">
        <v>860</v>
      </c>
      <c r="M64" s="2" t="s">
        <v>17</v>
      </c>
      <c r="N64" s="2" t="s">
        <v>1820</v>
      </c>
      <c r="S64" s="2">
        <v>139.0</v>
      </c>
    </row>
    <row r="65">
      <c r="B65" s="2" t="s">
        <v>868</v>
      </c>
      <c r="C65" s="276" t="s">
        <v>869</v>
      </c>
      <c r="D65" s="277" t="s">
        <v>1828</v>
      </c>
      <c r="E65" s="248" t="s">
        <v>1829</v>
      </c>
      <c r="F65" s="322">
        <v>8750.0</v>
      </c>
      <c r="L65" s="2" t="s">
        <v>860</v>
      </c>
      <c r="M65" s="2" t="s">
        <v>17</v>
      </c>
      <c r="N65" s="2" t="s">
        <v>1830</v>
      </c>
      <c r="S65" s="2">
        <v>91.0</v>
      </c>
    </row>
    <row r="66">
      <c r="B66" s="2" t="s">
        <v>1052</v>
      </c>
      <c r="C66" s="248" t="s">
        <v>1831</v>
      </c>
      <c r="E66" s="248" t="s">
        <v>1054</v>
      </c>
      <c r="F66" s="337">
        <v>25.0</v>
      </c>
      <c r="L66" s="2" t="s">
        <v>860</v>
      </c>
    </row>
    <row r="67">
      <c r="C67" s="248" t="s">
        <v>1182</v>
      </c>
      <c r="E67" s="346"/>
      <c r="F67" s="337">
        <v>194.0</v>
      </c>
      <c r="L67" s="2" t="s">
        <v>860</v>
      </c>
      <c r="M67" s="2" t="s">
        <v>17</v>
      </c>
      <c r="N67" s="2" t="s">
        <v>1820</v>
      </c>
      <c r="S67" s="2">
        <v>139.0</v>
      </c>
    </row>
    <row r="68">
      <c r="C68" s="248" t="s">
        <v>1182</v>
      </c>
      <c r="E68" s="346"/>
      <c r="F68" s="337">
        <v>194.0</v>
      </c>
      <c r="L68" s="2" t="s">
        <v>860</v>
      </c>
      <c r="M68" s="2" t="s">
        <v>17</v>
      </c>
      <c r="N68" s="2" t="s">
        <v>1820</v>
      </c>
      <c r="S68" s="2">
        <v>139.0</v>
      </c>
    </row>
    <row r="69">
      <c r="C69" s="248" t="s">
        <v>1182</v>
      </c>
      <c r="E69" s="346"/>
      <c r="F69" s="337">
        <v>194.0</v>
      </c>
      <c r="L69" s="2" t="s">
        <v>860</v>
      </c>
      <c r="M69" s="2" t="s">
        <v>17</v>
      </c>
      <c r="N69" s="2" t="s">
        <v>1820</v>
      </c>
      <c r="S69" s="2">
        <v>139.0</v>
      </c>
    </row>
    <row r="70">
      <c r="C70" s="248" t="s">
        <v>1182</v>
      </c>
      <c r="E70" s="346"/>
      <c r="F70" s="337">
        <v>194.0</v>
      </c>
      <c r="L70" s="2" t="s">
        <v>860</v>
      </c>
      <c r="M70" s="2" t="s">
        <v>17</v>
      </c>
      <c r="N70" s="2" t="s">
        <v>1820</v>
      </c>
      <c r="S70" s="2">
        <v>139.0</v>
      </c>
    </row>
    <row r="71">
      <c r="C71" s="248" t="s">
        <v>1182</v>
      </c>
      <c r="E71" s="346"/>
      <c r="F71" s="337">
        <v>194.0</v>
      </c>
      <c r="L71" s="2" t="s">
        <v>860</v>
      </c>
    </row>
    <row r="72">
      <c r="E72" s="346"/>
    </row>
    <row r="73">
      <c r="A73" s="2" t="s">
        <v>933</v>
      </c>
      <c r="B73" s="2" t="s">
        <v>868</v>
      </c>
      <c r="C73" s="248" t="s">
        <v>1416</v>
      </c>
      <c r="D73" s="277" t="s">
        <v>1832</v>
      </c>
      <c r="E73" s="248" t="s">
        <v>1833</v>
      </c>
      <c r="F73" s="322">
        <v>8450.0</v>
      </c>
      <c r="G73" s="250">
        <v>14500.0</v>
      </c>
      <c r="J73" s="2" t="s">
        <v>829</v>
      </c>
      <c r="K73" s="2" t="s">
        <v>1764</v>
      </c>
      <c r="L73" s="2" t="s">
        <v>860</v>
      </c>
      <c r="M73" s="2" t="s">
        <v>17</v>
      </c>
      <c r="N73" s="2" t="s">
        <v>1830</v>
      </c>
      <c r="S73" s="2">
        <v>91.0</v>
      </c>
    </row>
    <row r="74">
      <c r="B74" s="2" t="s">
        <v>868</v>
      </c>
      <c r="C74" s="248" t="s">
        <v>1416</v>
      </c>
      <c r="D74" s="277" t="s">
        <v>1834</v>
      </c>
      <c r="E74" s="248" t="s">
        <v>1833</v>
      </c>
      <c r="F74" s="322">
        <v>8450.0</v>
      </c>
      <c r="J74" s="2" t="s">
        <v>829</v>
      </c>
      <c r="K74" s="2" t="s">
        <v>1764</v>
      </c>
      <c r="L74" s="2" t="s">
        <v>860</v>
      </c>
      <c r="M74" s="2" t="s">
        <v>17</v>
      </c>
      <c r="N74" s="2" t="s">
        <v>1830</v>
      </c>
      <c r="S74" s="2">
        <v>91.0</v>
      </c>
    </row>
    <row r="75">
      <c r="B75" s="2" t="s">
        <v>868</v>
      </c>
      <c r="C75" s="248" t="s">
        <v>1416</v>
      </c>
      <c r="D75" s="277" t="s">
        <v>1835</v>
      </c>
      <c r="E75" s="248" t="s">
        <v>1833</v>
      </c>
      <c r="F75" s="322">
        <v>8450.0</v>
      </c>
      <c r="J75" s="2" t="s">
        <v>829</v>
      </c>
      <c r="K75" s="2" t="s">
        <v>1764</v>
      </c>
      <c r="L75" s="2" t="s">
        <v>860</v>
      </c>
      <c r="M75" s="2" t="s">
        <v>17</v>
      </c>
      <c r="N75" s="2" t="s">
        <v>1830</v>
      </c>
      <c r="S75" s="2">
        <v>91.0</v>
      </c>
    </row>
    <row r="76">
      <c r="B76" s="2" t="s">
        <v>868</v>
      </c>
      <c r="C76" s="248" t="s">
        <v>1416</v>
      </c>
      <c r="D76" s="277" t="s">
        <v>1836</v>
      </c>
      <c r="E76" s="248" t="s">
        <v>1833</v>
      </c>
      <c r="F76" s="322">
        <v>8450.0</v>
      </c>
      <c r="L76" s="2" t="s">
        <v>860</v>
      </c>
      <c r="M76" s="2" t="s">
        <v>17</v>
      </c>
      <c r="N76" s="2" t="s">
        <v>1830</v>
      </c>
      <c r="S76" s="2">
        <v>91.0</v>
      </c>
    </row>
    <row r="77">
      <c r="B77" s="2" t="s">
        <v>868</v>
      </c>
      <c r="C77" s="248" t="s">
        <v>1416</v>
      </c>
      <c r="D77" s="277" t="s">
        <v>1837</v>
      </c>
      <c r="E77" s="248" t="s">
        <v>1833</v>
      </c>
      <c r="F77" s="322">
        <v>8450.0</v>
      </c>
      <c r="L77" s="2" t="s">
        <v>860</v>
      </c>
      <c r="M77" s="2" t="s">
        <v>17</v>
      </c>
      <c r="N77" s="2" t="s">
        <v>1830</v>
      </c>
      <c r="S77" s="2">
        <v>91.0</v>
      </c>
    </row>
    <row r="78">
      <c r="B78" s="2" t="s">
        <v>868</v>
      </c>
      <c r="C78" s="248" t="s">
        <v>1416</v>
      </c>
      <c r="D78" s="277" t="s">
        <v>1838</v>
      </c>
      <c r="E78" s="248" t="s">
        <v>1833</v>
      </c>
      <c r="F78" s="322">
        <v>8450.0</v>
      </c>
      <c r="L78" s="2" t="s">
        <v>860</v>
      </c>
      <c r="M78" s="2" t="s">
        <v>17</v>
      </c>
      <c r="N78" s="2" t="s">
        <v>1830</v>
      </c>
      <c r="S78" s="2">
        <v>91.0</v>
      </c>
    </row>
    <row r="79">
      <c r="E79" s="346"/>
    </row>
    <row r="80">
      <c r="E80" s="346"/>
    </row>
    <row r="81">
      <c r="C81" s="276" t="s">
        <v>1839</v>
      </c>
      <c r="E81" s="346"/>
      <c r="M81" s="2" t="s">
        <v>17</v>
      </c>
      <c r="N81" s="2" t="s">
        <v>1830</v>
      </c>
      <c r="S81" s="2">
        <v>91.0</v>
      </c>
    </row>
    <row r="82">
      <c r="C82" s="276" t="s">
        <v>1839</v>
      </c>
      <c r="E82" s="346"/>
      <c r="M82" s="2" t="s">
        <v>17</v>
      </c>
      <c r="N82" s="2" t="s">
        <v>1830</v>
      </c>
      <c r="S82" s="2">
        <v>91.0</v>
      </c>
    </row>
    <row r="83">
      <c r="C83" s="2" t="s">
        <v>1840</v>
      </c>
      <c r="E83" s="346"/>
      <c r="M83" s="2" t="s">
        <v>17</v>
      </c>
      <c r="N83" s="2" t="s">
        <v>1830</v>
      </c>
      <c r="S83" s="2">
        <v>91.0</v>
      </c>
    </row>
    <row r="84">
      <c r="C84" s="276" t="s">
        <v>1020</v>
      </c>
      <c r="E84" s="276" t="s">
        <v>1021</v>
      </c>
      <c r="M84" s="2" t="s">
        <v>17</v>
      </c>
      <c r="N84" s="2" t="s">
        <v>1820</v>
      </c>
      <c r="S84" s="2">
        <v>139.0</v>
      </c>
    </row>
    <row r="85">
      <c r="C85" s="276" t="s">
        <v>1020</v>
      </c>
      <c r="E85" s="276" t="s">
        <v>1021</v>
      </c>
      <c r="M85" s="2" t="s">
        <v>17</v>
      </c>
      <c r="N85" s="2" t="s">
        <v>1820</v>
      </c>
      <c r="S85" s="2">
        <v>139.0</v>
      </c>
    </row>
    <row r="86">
      <c r="C86" s="276" t="s">
        <v>1020</v>
      </c>
      <c r="E86" s="276" t="s">
        <v>1021</v>
      </c>
      <c r="M86" s="2" t="s">
        <v>17</v>
      </c>
      <c r="N86" s="2" t="s">
        <v>1820</v>
      </c>
      <c r="S86" s="2">
        <v>139.0</v>
      </c>
    </row>
    <row r="87">
      <c r="C87" s="276" t="s">
        <v>1020</v>
      </c>
      <c r="E87" s="276" t="s">
        <v>1021</v>
      </c>
      <c r="M87" s="2" t="s">
        <v>17</v>
      </c>
      <c r="N87" s="2" t="s">
        <v>1820</v>
      </c>
      <c r="S87" s="2">
        <v>139.0</v>
      </c>
    </row>
    <row r="88">
      <c r="C88" s="2" t="s">
        <v>1841</v>
      </c>
      <c r="E88" s="346"/>
      <c r="M88" s="2" t="s">
        <v>17</v>
      </c>
      <c r="N88" s="2" t="s">
        <v>1820</v>
      </c>
      <c r="S88" s="2">
        <v>139.0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214"/>
      <c r="B1" s="215" t="s">
        <v>5</v>
      </c>
      <c r="C1" s="216" t="s">
        <v>768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769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1842</v>
      </c>
      <c r="S2" s="232" t="s">
        <v>1843</v>
      </c>
      <c r="T2" s="2" t="s">
        <v>1328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1844</v>
      </c>
      <c r="S3" s="238" t="s">
        <v>1845</v>
      </c>
      <c r="T3" s="2" t="s">
        <v>1328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C6" s="2" t="s">
        <v>1846</v>
      </c>
      <c r="E6" s="237">
        <v>9.442636306E9</v>
      </c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933</v>
      </c>
      <c r="B17" s="2" t="s">
        <v>868</v>
      </c>
      <c r="C17" s="248" t="s">
        <v>934</v>
      </c>
      <c r="E17" s="324" t="s">
        <v>935</v>
      </c>
      <c r="F17" s="322">
        <v>8125.0</v>
      </c>
      <c r="G17" s="322">
        <v>9450.0</v>
      </c>
      <c r="L17" s="2" t="s">
        <v>860</v>
      </c>
    </row>
    <row r="18">
      <c r="B18" s="2" t="s">
        <v>868</v>
      </c>
      <c r="C18" s="248" t="s">
        <v>934</v>
      </c>
      <c r="E18" s="324" t="s">
        <v>935</v>
      </c>
      <c r="F18" s="322">
        <v>8125.0</v>
      </c>
      <c r="G18" s="255"/>
      <c r="L18" s="2" t="s">
        <v>860</v>
      </c>
    </row>
    <row r="19">
      <c r="B19" s="2" t="s">
        <v>868</v>
      </c>
      <c r="C19" s="248" t="s">
        <v>934</v>
      </c>
      <c r="E19" s="324" t="s">
        <v>935</v>
      </c>
      <c r="F19" s="322">
        <v>8125.0</v>
      </c>
      <c r="L19" s="2" t="s">
        <v>860</v>
      </c>
    </row>
    <row r="20">
      <c r="B20" s="2" t="s">
        <v>868</v>
      </c>
      <c r="C20" s="248" t="s">
        <v>934</v>
      </c>
      <c r="E20" s="324" t="s">
        <v>935</v>
      </c>
      <c r="F20" s="322">
        <v>8125.0</v>
      </c>
      <c r="L20" s="2" t="s">
        <v>860</v>
      </c>
    </row>
    <row r="21">
      <c r="B21" s="2" t="s">
        <v>868</v>
      </c>
      <c r="C21" s="248" t="s">
        <v>934</v>
      </c>
      <c r="E21" s="324" t="s">
        <v>935</v>
      </c>
      <c r="F21" s="322">
        <v>8125.0</v>
      </c>
      <c r="L21" s="2" t="s">
        <v>860</v>
      </c>
    </row>
    <row r="22">
      <c r="B22" s="2" t="s">
        <v>868</v>
      </c>
      <c r="C22" s="248" t="s">
        <v>934</v>
      </c>
      <c r="E22" s="324" t="s">
        <v>935</v>
      </c>
      <c r="F22" s="322">
        <v>8125.0</v>
      </c>
      <c r="L22" s="2" t="s">
        <v>860</v>
      </c>
    </row>
    <row r="23">
      <c r="B23" s="2" t="s">
        <v>868</v>
      </c>
      <c r="C23" s="248" t="s">
        <v>934</v>
      </c>
      <c r="E23" s="324" t="s">
        <v>935</v>
      </c>
      <c r="F23" s="322">
        <v>8125.0</v>
      </c>
      <c r="L23" s="2" t="s">
        <v>860</v>
      </c>
    </row>
    <row r="24">
      <c r="B24" s="2" t="s">
        <v>868</v>
      </c>
      <c r="C24" s="248" t="s">
        <v>934</v>
      </c>
      <c r="E24" s="324" t="s">
        <v>935</v>
      </c>
      <c r="F24" s="322">
        <v>8125.0</v>
      </c>
      <c r="L24" s="2" t="s">
        <v>860</v>
      </c>
    </row>
    <row r="25">
      <c r="B25" s="2" t="s">
        <v>868</v>
      </c>
      <c r="C25" s="324" t="s">
        <v>1847</v>
      </c>
      <c r="E25" s="324" t="s">
        <v>1060</v>
      </c>
      <c r="F25" s="322">
        <v>8250.0</v>
      </c>
      <c r="L25" s="2" t="s">
        <v>860</v>
      </c>
    </row>
    <row r="26">
      <c r="C26" s="255"/>
      <c r="E26" s="255"/>
      <c r="F26" s="255"/>
      <c r="L26" s="2" t="s">
        <v>860</v>
      </c>
    </row>
    <row r="27">
      <c r="A27" s="298" t="s">
        <v>1848</v>
      </c>
      <c r="B27" s="2" t="s">
        <v>977</v>
      </c>
      <c r="C27" s="248" t="s">
        <v>1849</v>
      </c>
      <c r="E27" s="248" t="s">
        <v>1850</v>
      </c>
      <c r="F27" s="250">
        <v>24500.0</v>
      </c>
      <c r="G27" s="258">
        <v>9250.0</v>
      </c>
      <c r="L27" s="2" t="s">
        <v>860</v>
      </c>
    </row>
    <row r="28">
      <c r="B28" s="2" t="s">
        <v>1111</v>
      </c>
      <c r="C28" s="248" t="s">
        <v>1851</v>
      </c>
      <c r="E28" s="324" t="s">
        <v>1852</v>
      </c>
      <c r="F28" s="322">
        <v>3650.0</v>
      </c>
      <c r="L28" s="2" t="s">
        <v>860</v>
      </c>
    </row>
    <row r="29">
      <c r="B29" s="2" t="s">
        <v>1111</v>
      </c>
      <c r="C29" s="248" t="s">
        <v>1851</v>
      </c>
      <c r="E29" s="324" t="s">
        <v>1852</v>
      </c>
      <c r="F29" s="322">
        <v>3650.0</v>
      </c>
      <c r="L29" s="2" t="s">
        <v>860</v>
      </c>
    </row>
    <row r="30">
      <c r="B30" s="2" t="s">
        <v>1111</v>
      </c>
      <c r="C30" s="248" t="s">
        <v>1851</v>
      </c>
      <c r="E30" s="324" t="s">
        <v>1852</v>
      </c>
      <c r="F30" s="322">
        <v>3650.0</v>
      </c>
      <c r="L30" s="2" t="s">
        <v>860</v>
      </c>
    </row>
    <row r="31">
      <c r="B31" s="2" t="s">
        <v>1111</v>
      </c>
      <c r="C31" s="248" t="s">
        <v>1851</v>
      </c>
      <c r="E31" s="324" t="s">
        <v>1852</v>
      </c>
      <c r="F31" s="322">
        <v>3650.0</v>
      </c>
      <c r="L31" s="2" t="s">
        <v>860</v>
      </c>
    </row>
    <row r="32">
      <c r="B32" s="2" t="s">
        <v>1111</v>
      </c>
      <c r="C32" s="248" t="s">
        <v>1851</v>
      </c>
      <c r="E32" s="324" t="s">
        <v>1852</v>
      </c>
      <c r="F32" s="322">
        <v>3650.0</v>
      </c>
      <c r="L32" s="2" t="s">
        <v>860</v>
      </c>
    </row>
    <row r="33">
      <c r="B33" s="2" t="s">
        <v>1111</v>
      </c>
      <c r="C33" s="248" t="s">
        <v>1851</v>
      </c>
      <c r="E33" s="324" t="s">
        <v>1852</v>
      </c>
      <c r="F33" s="322">
        <v>3650.0</v>
      </c>
      <c r="L33" s="2" t="s">
        <v>860</v>
      </c>
    </row>
    <row r="34">
      <c r="B34" s="2" t="s">
        <v>1111</v>
      </c>
      <c r="C34" s="248" t="s">
        <v>1851</v>
      </c>
      <c r="E34" s="324" t="s">
        <v>1852</v>
      </c>
      <c r="F34" s="322">
        <v>3650.0</v>
      </c>
      <c r="L34" s="2" t="s">
        <v>860</v>
      </c>
    </row>
    <row r="35">
      <c r="B35" s="2" t="s">
        <v>1111</v>
      </c>
      <c r="C35" s="248" t="s">
        <v>1851</v>
      </c>
      <c r="E35" s="324" t="s">
        <v>1852</v>
      </c>
      <c r="F35" s="322">
        <v>3650.0</v>
      </c>
      <c r="L35" s="2" t="s">
        <v>860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</cols>
  <sheetData>
    <row r="1">
      <c r="A1" s="214"/>
      <c r="B1" s="215" t="s">
        <v>5</v>
      </c>
      <c r="C1" s="216" t="s">
        <v>143</v>
      </c>
      <c r="D1" s="317"/>
      <c r="E1" s="318">
        <f>971552999108</f>
        <v>971552999108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144</v>
      </c>
      <c r="D2" s="227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1853</v>
      </c>
      <c r="S2" s="232" t="s">
        <v>1854</v>
      </c>
      <c r="T2" s="2" t="s">
        <v>72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1855</v>
      </c>
      <c r="E5" s="237">
        <v>3.334367567E9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" t="s">
        <v>901</v>
      </c>
      <c r="C17" s="2" t="s">
        <v>1677</v>
      </c>
      <c r="E17" s="2" t="s">
        <v>1678</v>
      </c>
      <c r="F17" s="258">
        <v>7650.0</v>
      </c>
      <c r="G17" s="258">
        <v>22450.0</v>
      </c>
      <c r="J17" s="2" t="s">
        <v>320</v>
      </c>
      <c r="K17" s="2" t="s">
        <v>1854</v>
      </c>
      <c r="L17" s="2" t="s">
        <v>860</v>
      </c>
      <c r="R17" s="2" t="s">
        <v>1856</v>
      </c>
    </row>
    <row r="18">
      <c r="B18" s="2" t="s">
        <v>901</v>
      </c>
      <c r="C18" s="2" t="s">
        <v>1677</v>
      </c>
      <c r="E18" s="2" t="s">
        <v>1678</v>
      </c>
      <c r="F18" s="258">
        <v>7650.0</v>
      </c>
      <c r="J18" s="2" t="s">
        <v>320</v>
      </c>
      <c r="K18" s="2" t="s">
        <v>1854</v>
      </c>
      <c r="L18" s="2" t="s">
        <v>860</v>
      </c>
      <c r="R18" s="2" t="s">
        <v>1856</v>
      </c>
    </row>
    <row r="19">
      <c r="B19" s="2" t="s">
        <v>901</v>
      </c>
      <c r="C19" s="2" t="s">
        <v>1677</v>
      </c>
      <c r="E19" s="2" t="s">
        <v>1678</v>
      </c>
      <c r="F19" s="258">
        <v>7650.0</v>
      </c>
      <c r="J19" s="2" t="s">
        <v>320</v>
      </c>
      <c r="K19" s="2" t="s">
        <v>1854</v>
      </c>
      <c r="L19" s="2" t="s">
        <v>860</v>
      </c>
      <c r="R19" s="2" t="s">
        <v>1856</v>
      </c>
    </row>
    <row r="20">
      <c r="B20" s="2" t="s">
        <v>901</v>
      </c>
      <c r="C20" s="2" t="s">
        <v>1677</v>
      </c>
      <c r="E20" s="2" t="s">
        <v>1678</v>
      </c>
      <c r="F20" s="258">
        <v>7650.0</v>
      </c>
      <c r="J20" s="2" t="s">
        <v>320</v>
      </c>
      <c r="K20" s="2" t="s">
        <v>1854</v>
      </c>
      <c r="L20" s="2" t="s">
        <v>860</v>
      </c>
      <c r="R20" s="2" t="s">
        <v>1856</v>
      </c>
    </row>
    <row r="21">
      <c r="B21" s="2" t="s">
        <v>901</v>
      </c>
      <c r="C21" s="2" t="s">
        <v>1677</v>
      </c>
      <c r="E21" s="2" t="s">
        <v>1678</v>
      </c>
      <c r="F21" s="258">
        <v>7650.0</v>
      </c>
      <c r="J21" s="2" t="s">
        <v>320</v>
      </c>
      <c r="K21" s="2" t="s">
        <v>1854</v>
      </c>
      <c r="L21" s="2" t="s">
        <v>860</v>
      </c>
      <c r="R21" s="2" t="s">
        <v>1856</v>
      </c>
    </row>
    <row r="22">
      <c r="B22" s="2" t="s">
        <v>901</v>
      </c>
      <c r="C22" s="2" t="s">
        <v>1677</v>
      </c>
      <c r="E22" s="2" t="s">
        <v>1678</v>
      </c>
      <c r="F22" s="258">
        <v>7650.0</v>
      </c>
      <c r="J22" s="2" t="s">
        <v>320</v>
      </c>
      <c r="K22" s="2" t="s">
        <v>1854</v>
      </c>
      <c r="L22" s="2" t="s">
        <v>860</v>
      </c>
      <c r="R22" s="2" t="s">
        <v>1856</v>
      </c>
    </row>
    <row r="23">
      <c r="B23" s="2" t="s">
        <v>901</v>
      </c>
      <c r="C23" s="2" t="s">
        <v>1677</v>
      </c>
      <c r="E23" s="2" t="s">
        <v>1678</v>
      </c>
      <c r="F23" s="258">
        <v>7650.0</v>
      </c>
      <c r="J23" s="2" t="s">
        <v>320</v>
      </c>
      <c r="K23" s="2" t="s">
        <v>1854</v>
      </c>
      <c r="L23" s="2" t="s">
        <v>860</v>
      </c>
      <c r="R23" s="2" t="s">
        <v>1856</v>
      </c>
    </row>
    <row r="24">
      <c r="B24" s="2" t="s">
        <v>901</v>
      </c>
      <c r="C24" s="2" t="s">
        <v>1677</v>
      </c>
      <c r="E24" s="2" t="s">
        <v>1678</v>
      </c>
      <c r="F24" s="258">
        <v>7650.0</v>
      </c>
      <c r="J24" s="2" t="s">
        <v>320</v>
      </c>
      <c r="K24" s="2" t="s">
        <v>1854</v>
      </c>
      <c r="L24" s="2" t="s">
        <v>860</v>
      </c>
      <c r="R24" s="2" t="s">
        <v>1856</v>
      </c>
    </row>
    <row r="25">
      <c r="B25" s="2" t="s">
        <v>901</v>
      </c>
      <c r="C25" s="2" t="s">
        <v>1677</v>
      </c>
      <c r="E25" s="2" t="s">
        <v>1678</v>
      </c>
      <c r="F25" s="258">
        <v>7650.0</v>
      </c>
      <c r="J25" s="2" t="s">
        <v>320</v>
      </c>
      <c r="K25" s="2" t="s">
        <v>1854</v>
      </c>
      <c r="L25" s="2" t="s">
        <v>860</v>
      </c>
      <c r="R25" s="2" t="s">
        <v>1856</v>
      </c>
    </row>
    <row r="26">
      <c r="B26" s="2" t="s">
        <v>901</v>
      </c>
      <c r="C26" s="2" t="s">
        <v>1677</v>
      </c>
      <c r="E26" s="2" t="s">
        <v>1678</v>
      </c>
      <c r="F26" s="258">
        <v>7650.0</v>
      </c>
      <c r="J26" s="2" t="s">
        <v>320</v>
      </c>
      <c r="K26" s="2" t="s">
        <v>1854</v>
      </c>
      <c r="L26" s="2" t="s">
        <v>860</v>
      </c>
      <c r="R26" s="2" t="s">
        <v>1856</v>
      </c>
    </row>
    <row r="27">
      <c r="B27" s="2" t="s">
        <v>901</v>
      </c>
      <c r="C27" s="297" t="s">
        <v>1857</v>
      </c>
      <c r="F27" s="250">
        <v>8050.0</v>
      </c>
      <c r="J27" s="2" t="s">
        <v>320</v>
      </c>
      <c r="K27" s="2" t="s">
        <v>1854</v>
      </c>
      <c r="L27" s="2" t="s">
        <v>860</v>
      </c>
      <c r="R27" s="2" t="s">
        <v>1856</v>
      </c>
    </row>
    <row r="28">
      <c r="B28" s="2" t="s">
        <v>901</v>
      </c>
      <c r="C28" s="297" t="s">
        <v>1857</v>
      </c>
      <c r="F28" s="250">
        <v>8050.0</v>
      </c>
      <c r="J28" s="2" t="s">
        <v>320</v>
      </c>
      <c r="K28" s="2" t="s">
        <v>1854</v>
      </c>
      <c r="L28" s="2" t="s">
        <v>860</v>
      </c>
      <c r="R28" s="2" t="s">
        <v>1856</v>
      </c>
    </row>
    <row r="29">
      <c r="B29" s="2" t="s">
        <v>901</v>
      </c>
      <c r="C29" s="297" t="s">
        <v>1857</v>
      </c>
      <c r="F29" s="250">
        <v>8050.0</v>
      </c>
      <c r="J29" s="2" t="s">
        <v>320</v>
      </c>
      <c r="K29" s="2" t="s">
        <v>1854</v>
      </c>
      <c r="L29" s="2" t="s">
        <v>860</v>
      </c>
      <c r="R29" s="2" t="s">
        <v>1856</v>
      </c>
    </row>
    <row r="30">
      <c r="B30" s="2" t="s">
        <v>901</v>
      </c>
      <c r="C30" s="297" t="s">
        <v>1857</v>
      </c>
      <c r="F30" s="250">
        <v>8050.0</v>
      </c>
      <c r="J30" s="2" t="s">
        <v>320</v>
      </c>
      <c r="K30" s="2" t="s">
        <v>1854</v>
      </c>
      <c r="L30" s="2" t="s">
        <v>860</v>
      </c>
      <c r="R30" s="2" t="s">
        <v>1856</v>
      </c>
    </row>
    <row r="31">
      <c r="B31" s="2" t="s">
        <v>901</v>
      </c>
      <c r="C31" s="297" t="s">
        <v>1857</v>
      </c>
      <c r="F31" s="250">
        <v>8050.0</v>
      </c>
      <c r="J31" s="2" t="s">
        <v>320</v>
      </c>
      <c r="K31" s="2" t="s">
        <v>1854</v>
      </c>
      <c r="L31" s="2" t="s">
        <v>860</v>
      </c>
      <c r="R31" s="2" t="s">
        <v>1856</v>
      </c>
    </row>
    <row r="32">
      <c r="B32" s="2" t="s">
        <v>901</v>
      </c>
      <c r="C32" s="297" t="s">
        <v>1857</v>
      </c>
      <c r="F32" s="250">
        <v>8050.0</v>
      </c>
      <c r="J32" s="2" t="s">
        <v>320</v>
      </c>
      <c r="K32" s="2" t="s">
        <v>1854</v>
      </c>
      <c r="L32" s="2" t="s">
        <v>860</v>
      </c>
      <c r="R32" s="2" t="s">
        <v>1856</v>
      </c>
    </row>
    <row r="33">
      <c r="B33" s="2" t="s">
        <v>901</v>
      </c>
      <c r="C33" s="297" t="s">
        <v>1857</v>
      </c>
      <c r="F33" s="250">
        <v>8050.0</v>
      </c>
      <c r="J33" s="2" t="s">
        <v>320</v>
      </c>
      <c r="K33" s="2" t="s">
        <v>1854</v>
      </c>
      <c r="L33" s="2" t="s">
        <v>860</v>
      </c>
      <c r="R33" s="2" t="s">
        <v>1856</v>
      </c>
    </row>
    <row r="34">
      <c r="B34" s="2" t="s">
        <v>901</v>
      </c>
      <c r="C34" s="297" t="s">
        <v>1857</v>
      </c>
      <c r="F34" s="250">
        <v>8050.0</v>
      </c>
      <c r="J34" s="2" t="s">
        <v>320</v>
      </c>
      <c r="K34" s="2" t="s">
        <v>1854</v>
      </c>
      <c r="L34" s="2" t="s">
        <v>860</v>
      </c>
      <c r="R34" s="2" t="s">
        <v>1856</v>
      </c>
    </row>
    <row r="35">
      <c r="B35" s="2" t="s">
        <v>901</v>
      </c>
      <c r="C35" s="297" t="s">
        <v>1857</v>
      </c>
      <c r="F35" s="250">
        <v>8050.0</v>
      </c>
      <c r="J35" s="2" t="s">
        <v>320</v>
      </c>
      <c r="K35" s="2" t="s">
        <v>1854</v>
      </c>
      <c r="L35" s="2" t="s">
        <v>860</v>
      </c>
      <c r="R35" s="2" t="s">
        <v>1856</v>
      </c>
    </row>
    <row r="36">
      <c r="B36" s="2" t="s">
        <v>901</v>
      </c>
      <c r="C36" s="297" t="s">
        <v>1857</v>
      </c>
      <c r="F36" s="250">
        <v>8050.0</v>
      </c>
      <c r="J36" s="2" t="s">
        <v>320</v>
      </c>
      <c r="K36" s="2" t="s">
        <v>1854</v>
      </c>
      <c r="L36" s="2" t="s">
        <v>860</v>
      </c>
      <c r="R36" s="2" t="s">
        <v>1856</v>
      </c>
    </row>
    <row r="37">
      <c r="B37" s="2" t="s">
        <v>1858</v>
      </c>
      <c r="C37" s="297" t="s">
        <v>1859</v>
      </c>
      <c r="F37" s="337">
        <v>778.0</v>
      </c>
      <c r="J37" s="2" t="s">
        <v>320</v>
      </c>
      <c r="K37" s="2" t="s">
        <v>1854</v>
      </c>
      <c r="L37" s="2" t="s">
        <v>860</v>
      </c>
      <c r="R37" s="2" t="s">
        <v>1856</v>
      </c>
    </row>
    <row r="38">
      <c r="B38" s="2" t="s">
        <v>1858</v>
      </c>
      <c r="C38" s="297" t="s">
        <v>1859</v>
      </c>
      <c r="F38" s="337">
        <v>778.0</v>
      </c>
      <c r="J38" s="2" t="s">
        <v>320</v>
      </c>
      <c r="K38" s="2" t="s">
        <v>1854</v>
      </c>
      <c r="L38" s="2" t="s">
        <v>860</v>
      </c>
      <c r="R38" s="2" t="s">
        <v>1856</v>
      </c>
    </row>
    <row r="39">
      <c r="B39" s="2" t="s">
        <v>1858</v>
      </c>
      <c r="C39" s="297" t="s">
        <v>1859</v>
      </c>
      <c r="F39" s="337">
        <v>778.0</v>
      </c>
      <c r="J39" s="2" t="s">
        <v>320</v>
      </c>
      <c r="K39" s="2" t="s">
        <v>1854</v>
      </c>
      <c r="L39" s="2" t="s">
        <v>860</v>
      </c>
      <c r="R39" s="2" t="s">
        <v>1856</v>
      </c>
    </row>
    <row r="40">
      <c r="B40" s="2" t="s">
        <v>901</v>
      </c>
      <c r="C40" s="248" t="s">
        <v>1860</v>
      </c>
      <c r="F40" s="322">
        <v>24450.0</v>
      </c>
      <c r="J40" s="2" t="s">
        <v>320</v>
      </c>
      <c r="K40" s="2" t="s">
        <v>1854</v>
      </c>
      <c r="L40" s="2" t="s">
        <v>860</v>
      </c>
      <c r="R40" s="2" t="s">
        <v>1856</v>
      </c>
    </row>
    <row r="41">
      <c r="B41" s="2" t="s">
        <v>901</v>
      </c>
      <c r="C41" s="248" t="s">
        <v>1861</v>
      </c>
      <c r="F41" s="322">
        <v>5230.0</v>
      </c>
      <c r="J41" s="2" t="s">
        <v>320</v>
      </c>
      <c r="K41" s="2" t="s">
        <v>1854</v>
      </c>
      <c r="L41" s="2" t="s">
        <v>860</v>
      </c>
      <c r="R41" s="2" t="s">
        <v>1856</v>
      </c>
    </row>
    <row r="42">
      <c r="B42" s="2" t="s">
        <v>901</v>
      </c>
      <c r="C42" s="248" t="s">
        <v>1862</v>
      </c>
      <c r="F42" s="322">
        <v>5756.0</v>
      </c>
      <c r="J42" s="2" t="s">
        <v>320</v>
      </c>
      <c r="K42" s="2" t="s">
        <v>1854</v>
      </c>
      <c r="L42" s="2" t="s">
        <v>860</v>
      </c>
      <c r="R42" s="2" t="s">
        <v>1856</v>
      </c>
    </row>
    <row r="43">
      <c r="C43" s="248" t="s">
        <v>1863</v>
      </c>
      <c r="F43" s="322">
        <v>1750.0</v>
      </c>
      <c r="J43" s="2" t="s">
        <v>320</v>
      </c>
      <c r="K43" s="2" t="s">
        <v>1854</v>
      </c>
      <c r="L43" s="2" t="s">
        <v>860</v>
      </c>
      <c r="R43" s="2" t="s">
        <v>1856</v>
      </c>
    </row>
    <row r="44">
      <c r="B44" s="2" t="s">
        <v>901</v>
      </c>
      <c r="C44" s="324" t="s">
        <v>1864</v>
      </c>
      <c r="E44" s="248" t="s">
        <v>1865</v>
      </c>
      <c r="F44" s="322">
        <v>25400.0</v>
      </c>
      <c r="G44" s="322"/>
      <c r="J44" s="2" t="s">
        <v>320</v>
      </c>
      <c r="K44" s="2" t="s">
        <v>1854</v>
      </c>
      <c r="L44" s="2" t="s">
        <v>860</v>
      </c>
      <c r="R44" s="2" t="s">
        <v>1856</v>
      </c>
    </row>
    <row r="45">
      <c r="B45" s="2" t="s">
        <v>901</v>
      </c>
      <c r="C45" s="324" t="s">
        <v>1864</v>
      </c>
      <c r="E45" s="248" t="s">
        <v>1865</v>
      </c>
      <c r="F45" s="322">
        <v>25400.0</v>
      </c>
      <c r="G45" s="322"/>
      <c r="J45" s="2" t="s">
        <v>320</v>
      </c>
      <c r="K45" s="2" t="s">
        <v>1854</v>
      </c>
      <c r="L45" s="2" t="s">
        <v>860</v>
      </c>
      <c r="R45" s="2" t="s">
        <v>1856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</cols>
  <sheetData>
    <row r="1">
      <c r="A1" s="214"/>
      <c r="B1" s="215" t="s">
        <v>5</v>
      </c>
      <c r="C1" s="216" t="s">
        <v>313</v>
      </c>
      <c r="D1" s="317" t="s">
        <v>1866</v>
      </c>
      <c r="E1" s="218">
        <v>9.443312424E9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80</v>
      </c>
      <c r="D2" s="227" t="s">
        <v>1867</v>
      </c>
      <c r="E2" s="318">
        <v>9.524335066E9</v>
      </c>
      <c r="F2" s="226" t="s">
        <v>320</v>
      </c>
      <c r="G2" s="227"/>
      <c r="K2" s="228"/>
      <c r="L2" s="2"/>
      <c r="M2" s="229" t="s">
        <v>11</v>
      </c>
      <c r="O2" s="230"/>
      <c r="Q2" s="231"/>
      <c r="S2" s="232"/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48" t="s">
        <v>1868</v>
      </c>
      <c r="E17" s="248" t="s">
        <v>1869</v>
      </c>
      <c r="F17" s="322">
        <v>5640.0</v>
      </c>
      <c r="G17" s="250">
        <v>9100.0</v>
      </c>
      <c r="L17" s="2" t="s">
        <v>860</v>
      </c>
    </row>
    <row r="18">
      <c r="B18" s="2" t="s">
        <v>862</v>
      </c>
      <c r="C18" s="248" t="s">
        <v>1868</v>
      </c>
      <c r="E18" s="248" t="s">
        <v>1869</v>
      </c>
      <c r="F18" s="322">
        <v>5640.0</v>
      </c>
      <c r="L18" s="2" t="s">
        <v>860</v>
      </c>
    </row>
    <row r="19">
      <c r="B19" s="2" t="s">
        <v>862</v>
      </c>
      <c r="C19" s="248" t="s">
        <v>1870</v>
      </c>
      <c r="E19" s="248" t="s">
        <v>1871</v>
      </c>
      <c r="F19" s="322">
        <v>5740.0</v>
      </c>
      <c r="L19" s="2" t="s">
        <v>860</v>
      </c>
    </row>
    <row r="20">
      <c r="B20" s="2" t="s">
        <v>862</v>
      </c>
      <c r="C20" s="248" t="s">
        <v>1870</v>
      </c>
      <c r="E20" s="248" t="s">
        <v>1871</v>
      </c>
      <c r="F20" s="322">
        <v>5740.0</v>
      </c>
      <c r="L20" s="2" t="s">
        <v>860</v>
      </c>
    </row>
    <row r="21">
      <c r="B21" s="2" t="s">
        <v>862</v>
      </c>
      <c r="C21" s="248" t="s">
        <v>1870</v>
      </c>
      <c r="E21" s="248" t="s">
        <v>1871</v>
      </c>
      <c r="F21" s="322">
        <v>5740.0</v>
      </c>
      <c r="L21" s="2" t="s">
        <v>860</v>
      </c>
    </row>
    <row r="22">
      <c r="B22" s="2" t="s">
        <v>862</v>
      </c>
      <c r="C22" s="248" t="s">
        <v>1870</v>
      </c>
      <c r="E22" s="248" t="s">
        <v>1871</v>
      </c>
      <c r="F22" s="322">
        <v>5740.0</v>
      </c>
      <c r="L22" s="2" t="s">
        <v>860</v>
      </c>
    </row>
    <row r="23">
      <c r="B23" s="2" t="s">
        <v>862</v>
      </c>
      <c r="C23" s="248" t="s">
        <v>1870</v>
      </c>
      <c r="E23" s="248" t="s">
        <v>1871</v>
      </c>
      <c r="F23" s="322">
        <v>5740.0</v>
      </c>
      <c r="L23" s="2" t="s">
        <v>860</v>
      </c>
    </row>
    <row r="24">
      <c r="B24" s="2" t="s">
        <v>862</v>
      </c>
      <c r="C24" s="248" t="s">
        <v>1870</v>
      </c>
      <c r="E24" s="248" t="s">
        <v>1871</v>
      </c>
      <c r="F24" s="322">
        <v>5740.0</v>
      </c>
      <c r="L24" s="2" t="s">
        <v>860</v>
      </c>
    </row>
    <row r="25">
      <c r="B25" s="2" t="s">
        <v>862</v>
      </c>
      <c r="C25" s="248" t="s">
        <v>1407</v>
      </c>
      <c r="E25" s="248" t="s">
        <v>864</v>
      </c>
      <c r="F25" s="292">
        <v>12750.0</v>
      </c>
      <c r="L25" s="2" t="s">
        <v>860</v>
      </c>
    </row>
    <row r="26">
      <c r="B26" s="2" t="s">
        <v>1872</v>
      </c>
      <c r="C26" s="248" t="s">
        <v>1408</v>
      </c>
      <c r="D26" s="248" t="s">
        <v>1873</v>
      </c>
      <c r="E26" s="248" t="s">
        <v>1873</v>
      </c>
      <c r="F26" s="292">
        <v>8290.0</v>
      </c>
      <c r="L26" s="2" t="s">
        <v>860</v>
      </c>
    </row>
    <row r="27">
      <c r="B27" s="2" t="s">
        <v>868</v>
      </c>
      <c r="C27" s="248" t="s">
        <v>918</v>
      </c>
      <c r="F27" s="292">
        <v>13700.0</v>
      </c>
      <c r="L27" s="2" t="s">
        <v>860</v>
      </c>
    </row>
    <row r="28">
      <c r="B28" s="2" t="s">
        <v>1052</v>
      </c>
      <c r="C28" s="248" t="s">
        <v>1874</v>
      </c>
      <c r="E28" s="248" t="s">
        <v>1054</v>
      </c>
      <c r="F28" s="320">
        <v>25.0</v>
      </c>
      <c r="L28" s="2" t="s">
        <v>860</v>
      </c>
    </row>
    <row r="29">
      <c r="C29" s="295" t="s">
        <v>1182</v>
      </c>
      <c r="F29" s="320">
        <v>154.0</v>
      </c>
      <c r="L29" s="2" t="s">
        <v>860</v>
      </c>
    </row>
    <row r="30">
      <c r="C30" s="295" t="s">
        <v>1182</v>
      </c>
      <c r="F30" s="320">
        <v>154.0</v>
      </c>
      <c r="L30" s="2" t="s">
        <v>860</v>
      </c>
    </row>
    <row r="31">
      <c r="C31" s="295" t="s">
        <v>1182</v>
      </c>
      <c r="F31" s="320">
        <v>154.0</v>
      </c>
      <c r="L31" s="2" t="s">
        <v>860</v>
      </c>
    </row>
    <row r="32">
      <c r="C32" s="295" t="s">
        <v>1182</v>
      </c>
      <c r="F32" s="320">
        <v>154.0</v>
      </c>
      <c r="L32" s="2" t="s">
        <v>860</v>
      </c>
    </row>
    <row r="33">
      <c r="C33" s="295" t="s">
        <v>1182</v>
      </c>
      <c r="F33" s="320">
        <v>154.0</v>
      </c>
      <c r="L33" s="2" t="s">
        <v>860</v>
      </c>
    </row>
    <row r="34">
      <c r="C34" s="295" t="s">
        <v>1182</v>
      </c>
      <c r="F34" s="320">
        <v>154.0</v>
      </c>
      <c r="L34" s="2" t="s">
        <v>860</v>
      </c>
    </row>
    <row r="35">
      <c r="C35" s="295" t="s">
        <v>1182</v>
      </c>
      <c r="F35" s="320">
        <v>154.0</v>
      </c>
      <c r="L35" s="2" t="s">
        <v>860</v>
      </c>
    </row>
    <row r="36">
      <c r="C36" s="295" t="s">
        <v>1182</v>
      </c>
      <c r="F36" s="320">
        <v>154.0</v>
      </c>
      <c r="L36" s="2" t="s">
        <v>860</v>
      </c>
    </row>
    <row r="37">
      <c r="L37" s="2" t="s">
        <v>860</v>
      </c>
    </row>
    <row r="38">
      <c r="A38" s="2" t="s">
        <v>933</v>
      </c>
      <c r="B38" s="2" t="s">
        <v>868</v>
      </c>
      <c r="C38" s="248" t="s">
        <v>1416</v>
      </c>
      <c r="E38" s="248" t="s">
        <v>935</v>
      </c>
      <c r="F38" s="292">
        <v>7450.0</v>
      </c>
      <c r="L38" s="2" t="s">
        <v>860</v>
      </c>
    </row>
    <row r="39">
      <c r="B39" s="2" t="s">
        <v>868</v>
      </c>
      <c r="C39" s="295" t="s">
        <v>1875</v>
      </c>
      <c r="D39" s="295"/>
      <c r="E39" s="295" t="s">
        <v>1876</v>
      </c>
      <c r="F39" s="250">
        <v>1450.0</v>
      </c>
      <c r="L39" s="2" t="s">
        <v>860</v>
      </c>
    </row>
    <row r="41">
      <c r="B41" s="2" t="s">
        <v>960</v>
      </c>
      <c r="C41" s="276" t="s">
        <v>946</v>
      </c>
      <c r="E41" s="290" t="s">
        <v>947</v>
      </c>
      <c r="M41" s="2" t="s">
        <v>17</v>
      </c>
      <c r="N41" s="2" t="s">
        <v>1877</v>
      </c>
      <c r="S41" s="2">
        <v>76.0</v>
      </c>
    </row>
    <row r="42">
      <c r="B42" s="2" t="s">
        <v>960</v>
      </c>
      <c r="C42" s="276" t="s">
        <v>946</v>
      </c>
      <c r="E42" s="290" t="s">
        <v>947</v>
      </c>
      <c r="M42" s="2" t="s">
        <v>17</v>
      </c>
      <c r="N42" s="2" t="s">
        <v>1877</v>
      </c>
      <c r="S42" s="2">
        <v>76.0</v>
      </c>
    </row>
    <row r="43">
      <c r="E43" s="279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1878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68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/>
      <c r="S2" s="232"/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 t="s">
        <v>1879</v>
      </c>
      <c r="D14" s="242">
        <v>9.524346671E9</v>
      </c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959</v>
      </c>
      <c r="C17" s="248" t="s">
        <v>1302</v>
      </c>
      <c r="E17" s="248" t="s">
        <v>1102</v>
      </c>
      <c r="F17" s="322">
        <v>4650.0</v>
      </c>
      <c r="G17" s="322">
        <v>4450.0</v>
      </c>
      <c r="J17" s="2" t="s">
        <v>320</v>
      </c>
      <c r="L17" s="2" t="s">
        <v>860</v>
      </c>
    </row>
    <row r="18">
      <c r="B18" s="2" t="s">
        <v>959</v>
      </c>
      <c r="C18" s="248" t="s">
        <v>1302</v>
      </c>
      <c r="E18" s="248" t="s">
        <v>1102</v>
      </c>
      <c r="F18" s="322">
        <v>4650.0</v>
      </c>
      <c r="G18" s="255"/>
      <c r="J18" s="2" t="s">
        <v>320</v>
      </c>
      <c r="L18" s="2" t="s">
        <v>860</v>
      </c>
    </row>
    <row r="19">
      <c r="B19" s="2" t="s">
        <v>959</v>
      </c>
      <c r="C19" s="248" t="s">
        <v>1302</v>
      </c>
      <c r="E19" s="248" t="s">
        <v>1102</v>
      </c>
      <c r="F19" s="322">
        <v>4650.0</v>
      </c>
      <c r="J19" s="2" t="s">
        <v>320</v>
      </c>
      <c r="L19" s="2" t="s">
        <v>860</v>
      </c>
    </row>
    <row r="20">
      <c r="B20" s="2" t="s">
        <v>862</v>
      </c>
      <c r="C20" s="248" t="s">
        <v>1880</v>
      </c>
      <c r="E20" s="248" t="s">
        <v>1544</v>
      </c>
      <c r="F20" s="250">
        <v>6450.0</v>
      </c>
      <c r="J20" s="2" t="s">
        <v>320</v>
      </c>
      <c r="L20" s="2" t="s">
        <v>860</v>
      </c>
    </row>
    <row r="21">
      <c r="B21" s="2" t="s">
        <v>865</v>
      </c>
      <c r="C21" s="248" t="s">
        <v>1881</v>
      </c>
      <c r="E21" s="248" t="s">
        <v>1882</v>
      </c>
      <c r="F21" s="250">
        <v>3800.0</v>
      </c>
      <c r="J21" s="2" t="s">
        <v>320</v>
      </c>
      <c r="L21" s="2" t="s">
        <v>860</v>
      </c>
    </row>
    <row r="22">
      <c r="B22" s="2" t="s">
        <v>862</v>
      </c>
      <c r="C22" s="248" t="s">
        <v>899</v>
      </c>
      <c r="E22" s="248" t="s">
        <v>900</v>
      </c>
      <c r="F22" s="322">
        <v>3750.0</v>
      </c>
      <c r="J22" s="2" t="s">
        <v>320</v>
      </c>
      <c r="L22" s="2" t="s">
        <v>860</v>
      </c>
    </row>
    <row r="23">
      <c r="F23" s="255"/>
    </row>
    <row r="24">
      <c r="A24" s="298" t="s">
        <v>1883</v>
      </c>
      <c r="B24" s="2" t="s">
        <v>901</v>
      </c>
      <c r="C24" s="248" t="s">
        <v>1677</v>
      </c>
      <c r="E24" s="248" t="s">
        <v>1678</v>
      </c>
      <c r="F24" s="250">
        <v>6850.0</v>
      </c>
      <c r="G24" s="322">
        <v>18450.0</v>
      </c>
      <c r="J24" s="2" t="s">
        <v>320</v>
      </c>
      <c r="L24" s="2" t="s">
        <v>860</v>
      </c>
    </row>
    <row r="25">
      <c r="B25" s="2" t="s">
        <v>901</v>
      </c>
      <c r="C25" s="248" t="s">
        <v>1677</v>
      </c>
      <c r="E25" s="248" t="s">
        <v>1678</v>
      </c>
      <c r="F25" s="250">
        <v>6850.0</v>
      </c>
      <c r="G25" s="255"/>
      <c r="J25" s="2" t="s">
        <v>320</v>
      </c>
      <c r="L25" s="2" t="s">
        <v>860</v>
      </c>
    </row>
    <row r="26">
      <c r="B26" s="2" t="s">
        <v>901</v>
      </c>
      <c r="C26" s="248" t="s">
        <v>1677</v>
      </c>
      <c r="E26" s="248" t="s">
        <v>1678</v>
      </c>
      <c r="F26" s="250">
        <v>6850.0</v>
      </c>
      <c r="J26" s="2" t="s">
        <v>320</v>
      </c>
      <c r="L26" s="2" t="s">
        <v>860</v>
      </c>
    </row>
    <row r="27">
      <c r="B27" s="2" t="s">
        <v>901</v>
      </c>
      <c r="C27" s="248" t="s">
        <v>1677</v>
      </c>
      <c r="E27" s="248" t="s">
        <v>1678</v>
      </c>
      <c r="F27" s="250">
        <v>6850.0</v>
      </c>
      <c r="J27" s="2" t="s">
        <v>320</v>
      </c>
      <c r="L27" s="2" t="s">
        <v>860</v>
      </c>
    </row>
    <row r="28">
      <c r="B28" s="2" t="s">
        <v>901</v>
      </c>
      <c r="C28" s="248" t="s">
        <v>1677</v>
      </c>
      <c r="E28" s="248" t="s">
        <v>1678</v>
      </c>
      <c r="F28" s="250">
        <v>6850.0</v>
      </c>
      <c r="J28" s="2" t="s">
        <v>320</v>
      </c>
      <c r="L28" s="2" t="s">
        <v>860</v>
      </c>
    </row>
    <row r="29">
      <c r="B29" s="2" t="s">
        <v>901</v>
      </c>
      <c r="C29" s="248" t="s">
        <v>1677</v>
      </c>
      <c r="E29" s="248" t="s">
        <v>1678</v>
      </c>
      <c r="F29" s="250">
        <v>6850.0</v>
      </c>
      <c r="J29" s="2" t="s">
        <v>320</v>
      </c>
      <c r="L29" s="2" t="s">
        <v>860</v>
      </c>
    </row>
    <row r="30">
      <c r="B30" s="2" t="s">
        <v>972</v>
      </c>
      <c r="C30" s="248" t="s">
        <v>973</v>
      </c>
      <c r="E30" s="248" t="s">
        <v>974</v>
      </c>
      <c r="F30" s="322">
        <v>1778.0</v>
      </c>
      <c r="J30" s="2" t="s">
        <v>320</v>
      </c>
      <c r="L30" s="2" t="s">
        <v>860</v>
      </c>
    </row>
    <row r="31">
      <c r="B31" s="2" t="s">
        <v>972</v>
      </c>
      <c r="C31" s="248" t="s">
        <v>973</v>
      </c>
      <c r="E31" s="248" t="s">
        <v>974</v>
      </c>
      <c r="F31" s="322">
        <v>1778.0</v>
      </c>
      <c r="J31" s="2" t="s">
        <v>320</v>
      </c>
      <c r="L31" s="2" t="s">
        <v>860</v>
      </c>
    </row>
    <row r="32">
      <c r="B32" s="2" t="s">
        <v>972</v>
      </c>
      <c r="C32" s="248" t="s">
        <v>973</v>
      </c>
      <c r="E32" s="248" t="s">
        <v>974</v>
      </c>
      <c r="F32" s="322">
        <v>1778.0</v>
      </c>
      <c r="J32" s="2" t="s">
        <v>320</v>
      </c>
      <c r="L32" s="2" t="s">
        <v>860</v>
      </c>
    </row>
    <row r="33">
      <c r="B33" s="2" t="s">
        <v>901</v>
      </c>
      <c r="C33" s="248" t="s">
        <v>1884</v>
      </c>
      <c r="E33" s="248" t="s">
        <v>1885</v>
      </c>
      <c r="F33" s="322">
        <v>4900.0</v>
      </c>
      <c r="J33" s="2" t="s">
        <v>320</v>
      </c>
      <c r="L33" s="2" t="s">
        <v>860</v>
      </c>
    </row>
    <row r="34">
      <c r="B34" s="2" t="s">
        <v>901</v>
      </c>
      <c r="C34" s="248" t="s">
        <v>1884</v>
      </c>
      <c r="E34" s="248" t="s">
        <v>1885</v>
      </c>
      <c r="F34" s="322">
        <v>4900.0</v>
      </c>
      <c r="J34" s="2" t="s">
        <v>320</v>
      </c>
      <c r="L34" s="2" t="s">
        <v>860</v>
      </c>
    </row>
    <row r="35">
      <c r="B35" s="2" t="s">
        <v>901</v>
      </c>
      <c r="C35" s="248" t="s">
        <v>1886</v>
      </c>
      <c r="E35" s="324" t="s">
        <v>1887</v>
      </c>
      <c r="F35" s="322">
        <v>5670.0</v>
      </c>
      <c r="J35" s="2" t="s">
        <v>320</v>
      </c>
      <c r="L35" s="2" t="s">
        <v>860</v>
      </c>
    </row>
    <row r="36">
      <c r="B36" s="2" t="s">
        <v>901</v>
      </c>
      <c r="C36" s="248" t="s">
        <v>1886</v>
      </c>
      <c r="E36" s="324" t="s">
        <v>1887</v>
      </c>
      <c r="F36" s="322">
        <v>5670.0</v>
      </c>
      <c r="J36" s="2" t="s">
        <v>320</v>
      </c>
      <c r="L36" s="2" t="s">
        <v>860</v>
      </c>
    </row>
    <row r="37">
      <c r="B37" s="2" t="s">
        <v>901</v>
      </c>
      <c r="C37" s="248" t="s">
        <v>1864</v>
      </c>
      <c r="E37" s="324" t="s">
        <v>1888</v>
      </c>
      <c r="F37" s="322">
        <v>17500.0</v>
      </c>
      <c r="J37" s="2" t="s">
        <v>320</v>
      </c>
      <c r="L37" s="2" t="s">
        <v>860</v>
      </c>
    </row>
    <row r="38">
      <c r="C38" s="248"/>
      <c r="E38" s="255"/>
      <c r="F38" s="255"/>
    </row>
    <row r="39">
      <c r="A39" s="298" t="s">
        <v>996</v>
      </c>
      <c r="B39" s="2" t="s">
        <v>868</v>
      </c>
      <c r="C39" s="324" t="s">
        <v>934</v>
      </c>
      <c r="F39" s="250">
        <v>7750.0</v>
      </c>
      <c r="G39" s="322">
        <v>5450.0</v>
      </c>
      <c r="J39" s="2" t="s">
        <v>320</v>
      </c>
      <c r="L39" s="2" t="s">
        <v>860</v>
      </c>
    </row>
    <row r="40">
      <c r="B40" s="2" t="s">
        <v>868</v>
      </c>
      <c r="C40" s="324" t="s">
        <v>934</v>
      </c>
      <c r="F40" s="250">
        <v>7750.0</v>
      </c>
      <c r="G40" s="255"/>
      <c r="J40" s="2" t="s">
        <v>320</v>
      </c>
      <c r="L40" s="2" t="s">
        <v>860</v>
      </c>
    </row>
    <row r="41">
      <c r="B41" s="2" t="s">
        <v>868</v>
      </c>
      <c r="C41" s="324" t="s">
        <v>934</v>
      </c>
      <c r="F41" s="250">
        <v>7750.0</v>
      </c>
      <c r="J41" s="2" t="s">
        <v>320</v>
      </c>
      <c r="L41" s="2" t="s">
        <v>860</v>
      </c>
    </row>
    <row r="42">
      <c r="B42" s="2" t="s">
        <v>868</v>
      </c>
      <c r="C42" s="324" t="s">
        <v>934</v>
      </c>
      <c r="F42" s="250">
        <v>7750.0</v>
      </c>
      <c r="J42" s="2" t="s">
        <v>320</v>
      </c>
      <c r="L42" s="2" t="s">
        <v>860</v>
      </c>
    </row>
    <row r="44">
      <c r="A44" s="2" t="s">
        <v>995</v>
      </c>
      <c r="B44" s="2" t="s">
        <v>862</v>
      </c>
      <c r="C44" s="324" t="s">
        <v>892</v>
      </c>
      <c r="E44" s="248" t="s">
        <v>893</v>
      </c>
      <c r="F44" s="250">
        <v>9850.0</v>
      </c>
      <c r="G44" s="322">
        <v>4450.0</v>
      </c>
      <c r="J44" s="2" t="s">
        <v>320</v>
      </c>
      <c r="L44" s="2" t="s">
        <v>860</v>
      </c>
    </row>
    <row r="45">
      <c r="B45" s="2" t="s">
        <v>862</v>
      </c>
      <c r="C45" s="324" t="s">
        <v>894</v>
      </c>
      <c r="E45" s="248" t="s">
        <v>895</v>
      </c>
      <c r="F45" s="250">
        <v>9180.0</v>
      </c>
      <c r="G45" s="255"/>
      <c r="J45" s="2" t="s">
        <v>320</v>
      </c>
      <c r="L45" s="2" t="s">
        <v>860</v>
      </c>
    </row>
    <row r="46">
      <c r="B46" s="2" t="s">
        <v>868</v>
      </c>
      <c r="C46" s="248" t="s">
        <v>869</v>
      </c>
      <c r="E46" s="324" t="s">
        <v>870</v>
      </c>
      <c r="F46" s="322">
        <v>8100.0</v>
      </c>
      <c r="J46" s="2" t="s">
        <v>320</v>
      </c>
      <c r="L46" s="2" t="s">
        <v>860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3" max="3" width="23.75"/>
  </cols>
  <sheetData>
    <row r="1">
      <c r="A1" s="214"/>
      <c r="B1" s="215" t="s">
        <v>5</v>
      </c>
      <c r="C1" s="216" t="s">
        <v>1889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64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1890</v>
      </c>
      <c r="S2" s="232" t="s">
        <v>1891</v>
      </c>
      <c r="T2" s="2" t="s">
        <v>1892</v>
      </c>
      <c r="U2" s="2" t="s">
        <v>1893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1894</v>
      </c>
      <c r="S3" s="238" t="s">
        <v>1895</v>
      </c>
      <c r="T3" s="2" t="s">
        <v>1328</v>
      </c>
      <c r="U3" s="2" t="s">
        <v>1896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1897</v>
      </c>
      <c r="S4" s="238" t="s">
        <v>1898</v>
      </c>
      <c r="T4" s="2" t="s">
        <v>1899</v>
      </c>
    </row>
    <row r="5">
      <c r="A5" s="239"/>
      <c r="B5" s="229" t="s">
        <v>818</v>
      </c>
      <c r="C5" s="2" t="s">
        <v>1900</v>
      </c>
      <c r="E5" s="237">
        <v>8.012803942E9</v>
      </c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1901</v>
      </c>
      <c r="S5" s="238" t="s">
        <v>1902</v>
      </c>
      <c r="T5" s="2" t="s">
        <v>1903</v>
      </c>
      <c r="U5" s="2" t="s">
        <v>55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48" t="s">
        <v>336</v>
      </c>
      <c r="B17" s="2" t="s">
        <v>925</v>
      </c>
      <c r="C17" s="248" t="s">
        <v>926</v>
      </c>
      <c r="E17" s="248" t="s">
        <v>961</v>
      </c>
      <c r="F17" s="250">
        <v>22900.0</v>
      </c>
      <c r="G17" s="250">
        <v>82450.0</v>
      </c>
      <c r="J17" s="2" t="s">
        <v>812</v>
      </c>
      <c r="K17" s="2" t="s">
        <v>1898</v>
      </c>
      <c r="L17" s="2" t="s">
        <v>1904</v>
      </c>
      <c r="R17" s="2" t="s">
        <v>1897</v>
      </c>
    </row>
    <row r="18">
      <c r="B18" s="2" t="s">
        <v>925</v>
      </c>
      <c r="C18" s="248" t="s">
        <v>1467</v>
      </c>
      <c r="E18" s="248" t="s">
        <v>1468</v>
      </c>
      <c r="F18" s="322">
        <v>31779.0</v>
      </c>
      <c r="G18" s="255"/>
      <c r="J18" s="2" t="s">
        <v>812</v>
      </c>
      <c r="K18" s="2" t="s">
        <v>1898</v>
      </c>
      <c r="L18" s="2" t="s">
        <v>1904</v>
      </c>
      <c r="R18" s="2" t="s">
        <v>1897</v>
      </c>
    </row>
    <row r="19">
      <c r="B19" s="2" t="s">
        <v>925</v>
      </c>
      <c r="C19" s="248" t="s">
        <v>1469</v>
      </c>
      <c r="E19" s="324" t="s">
        <v>1470</v>
      </c>
      <c r="F19" s="322">
        <v>44102.0</v>
      </c>
      <c r="J19" s="2" t="s">
        <v>812</v>
      </c>
      <c r="K19" s="2" t="s">
        <v>1898</v>
      </c>
      <c r="L19" s="2" t="s">
        <v>1904</v>
      </c>
      <c r="R19" s="2" t="s">
        <v>1897</v>
      </c>
    </row>
    <row r="20">
      <c r="B20" s="2" t="s">
        <v>925</v>
      </c>
      <c r="C20" s="248" t="s">
        <v>1469</v>
      </c>
      <c r="E20" s="324" t="s">
        <v>1470</v>
      </c>
      <c r="F20" s="322">
        <v>44102.0</v>
      </c>
      <c r="J20" s="2" t="s">
        <v>812</v>
      </c>
      <c r="K20" s="2" t="s">
        <v>1898</v>
      </c>
      <c r="L20" s="2" t="s">
        <v>1904</v>
      </c>
      <c r="R20" s="2" t="s">
        <v>1897</v>
      </c>
    </row>
    <row r="21">
      <c r="B21" s="2" t="s">
        <v>925</v>
      </c>
      <c r="C21" s="248" t="s">
        <v>1469</v>
      </c>
      <c r="E21" s="324" t="s">
        <v>1470</v>
      </c>
      <c r="F21" s="322">
        <v>44102.0</v>
      </c>
      <c r="J21" s="2" t="s">
        <v>812</v>
      </c>
      <c r="K21" s="2" t="s">
        <v>1898</v>
      </c>
      <c r="L21" s="2" t="s">
        <v>1904</v>
      </c>
      <c r="R21" s="2" t="s">
        <v>1897</v>
      </c>
    </row>
    <row r="22">
      <c r="B22" s="2" t="s">
        <v>925</v>
      </c>
      <c r="C22" s="248" t="s">
        <v>1471</v>
      </c>
      <c r="E22" s="248" t="s">
        <v>1472</v>
      </c>
      <c r="F22" s="322">
        <v>34993.0</v>
      </c>
      <c r="J22" s="2" t="s">
        <v>812</v>
      </c>
      <c r="K22" s="2" t="s">
        <v>1898</v>
      </c>
      <c r="L22" s="2" t="s">
        <v>1904</v>
      </c>
      <c r="R22" s="2" t="s">
        <v>1897</v>
      </c>
    </row>
    <row r="23">
      <c r="B23" s="2" t="s">
        <v>925</v>
      </c>
      <c r="C23" s="248" t="s">
        <v>1473</v>
      </c>
      <c r="E23" s="248" t="s">
        <v>1474</v>
      </c>
      <c r="F23" s="322">
        <v>58613.0</v>
      </c>
      <c r="J23" s="2" t="s">
        <v>812</v>
      </c>
      <c r="K23" s="2" t="s">
        <v>1898</v>
      </c>
      <c r="L23" s="2" t="s">
        <v>1904</v>
      </c>
      <c r="R23" s="2" t="s">
        <v>1897</v>
      </c>
    </row>
    <row r="24">
      <c r="A24" s="298"/>
      <c r="B24" s="2" t="s">
        <v>925</v>
      </c>
      <c r="C24" s="248" t="s">
        <v>1905</v>
      </c>
      <c r="E24" s="324" t="s">
        <v>1906</v>
      </c>
      <c r="F24" s="322">
        <v>22785.0</v>
      </c>
      <c r="G24" s="322"/>
      <c r="J24" s="2" t="s">
        <v>812</v>
      </c>
      <c r="K24" s="2" t="s">
        <v>1898</v>
      </c>
      <c r="L24" s="2" t="s">
        <v>1904</v>
      </c>
      <c r="R24" s="2" t="s">
        <v>1897</v>
      </c>
    </row>
    <row r="25">
      <c r="B25" s="2" t="s">
        <v>925</v>
      </c>
      <c r="C25" s="248" t="s">
        <v>1473</v>
      </c>
      <c r="E25" s="248" t="s">
        <v>1474</v>
      </c>
      <c r="F25" s="250">
        <v>58613.0</v>
      </c>
      <c r="G25" s="255"/>
      <c r="J25" s="2" t="s">
        <v>812</v>
      </c>
      <c r="K25" s="2" t="s">
        <v>1898</v>
      </c>
      <c r="L25" s="2" t="s">
        <v>1904</v>
      </c>
      <c r="R25" s="2" t="s">
        <v>1897</v>
      </c>
    </row>
    <row r="26">
      <c r="B26" s="2" t="s">
        <v>1907</v>
      </c>
      <c r="C26" s="248" t="s">
        <v>1905</v>
      </c>
      <c r="E26" s="248" t="s">
        <v>1906</v>
      </c>
      <c r="F26" s="322">
        <v>22785.0</v>
      </c>
      <c r="J26" s="2" t="s">
        <v>812</v>
      </c>
      <c r="K26" s="2" t="s">
        <v>1898</v>
      </c>
      <c r="L26" s="2" t="s">
        <v>1904</v>
      </c>
      <c r="R26" s="2" t="s">
        <v>1897</v>
      </c>
    </row>
    <row r="27">
      <c r="B27" s="2" t="s">
        <v>1907</v>
      </c>
      <c r="C27" s="248" t="s">
        <v>1905</v>
      </c>
      <c r="E27" s="248" t="s">
        <v>1906</v>
      </c>
      <c r="F27" s="322">
        <v>22785.0</v>
      </c>
      <c r="J27" s="2" t="s">
        <v>812</v>
      </c>
      <c r="K27" s="2" t="s">
        <v>1898</v>
      </c>
      <c r="L27" s="2" t="s">
        <v>1904</v>
      </c>
      <c r="R27" s="2" t="s">
        <v>1897</v>
      </c>
    </row>
    <row r="28">
      <c r="B28" s="2" t="s">
        <v>1907</v>
      </c>
      <c r="C28" s="248" t="s">
        <v>1905</v>
      </c>
      <c r="E28" s="248" t="s">
        <v>1906</v>
      </c>
      <c r="F28" s="322">
        <v>22785.0</v>
      </c>
      <c r="J28" s="2" t="s">
        <v>812</v>
      </c>
      <c r="K28" s="2" t="s">
        <v>1898</v>
      </c>
      <c r="L28" s="2" t="s">
        <v>1904</v>
      </c>
      <c r="R28" s="2" t="s">
        <v>1897</v>
      </c>
    </row>
    <row r="29">
      <c r="B29" s="2" t="s">
        <v>1907</v>
      </c>
      <c r="C29" s="248" t="s">
        <v>1905</v>
      </c>
      <c r="E29" s="248" t="s">
        <v>1906</v>
      </c>
      <c r="F29" s="322">
        <v>22785.0</v>
      </c>
      <c r="J29" s="2" t="s">
        <v>812</v>
      </c>
      <c r="K29" s="2" t="s">
        <v>1898</v>
      </c>
      <c r="L29" s="2" t="s">
        <v>1904</v>
      </c>
      <c r="R29" s="2" t="s">
        <v>1897</v>
      </c>
    </row>
    <row r="30">
      <c r="B30" s="2" t="s">
        <v>1907</v>
      </c>
      <c r="C30" s="248" t="s">
        <v>1905</v>
      </c>
      <c r="E30" s="248" t="s">
        <v>1906</v>
      </c>
      <c r="F30" s="322">
        <v>22785.0</v>
      </c>
      <c r="J30" s="2" t="s">
        <v>812</v>
      </c>
      <c r="K30" s="2" t="s">
        <v>1898</v>
      </c>
      <c r="L30" s="2" t="s">
        <v>1904</v>
      </c>
      <c r="R30" s="2" t="s">
        <v>1897</v>
      </c>
    </row>
    <row r="31">
      <c r="B31" s="2" t="s">
        <v>1907</v>
      </c>
      <c r="C31" s="248" t="s">
        <v>1905</v>
      </c>
      <c r="E31" s="248" t="s">
        <v>1906</v>
      </c>
      <c r="F31" s="322">
        <v>22785.0</v>
      </c>
      <c r="J31" s="2" t="s">
        <v>812</v>
      </c>
      <c r="K31" s="2" t="s">
        <v>1898</v>
      </c>
      <c r="L31" s="2" t="s">
        <v>1904</v>
      </c>
      <c r="R31" s="2" t="s">
        <v>1897</v>
      </c>
    </row>
    <row r="32">
      <c r="B32" s="2" t="s">
        <v>1907</v>
      </c>
      <c r="C32" s="248" t="s">
        <v>1905</v>
      </c>
      <c r="E32" s="248" t="s">
        <v>1906</v>
      </c>
      <c r="F32" s="322">
        <v>22785.0</v>
      </c>
      <c r="J32" s="2" t="s">
        <v>812</v>
      </c>
      <c r="K32" s="2" t="s">
        <v>1898</v>
      </c>
      <c r="L32" s="2" t="s">
        <v>1904</v>
      </c>
      <c r="R32" s="2" t="s">
        <v>1897</v>
      </c>
    </row>
    <row r="33">
      <c r="B33" s="2" t="s">
        <v>1907</v>
      </c>
      <c r="C33" s="248" t="s">
        <v>1905</v>
      </c>
      <c r="E33" s="248" t="s">
        <v>1906</v>
      </c>
      <c r="F33" s="322">
        <v>22785.0</v>
      </c>
      <c r="J33" s="2" t="s">
        <v>812</v>
      </c>
      <c r="K33" s="2" t="s">
        <v>1898</v>
      </c>
      <c r="L33" s="2" t="s">
        <v>1904</v>
      </c>
      <c r="R33" s="2" t="s">
        <v>1897</v>
      </c>
    </row>
    <row r="34">
      <c r="B34" s="2" t="s">
        <v>1907</v>
      </c>
      <c r="C34" s="248" t="s">
        <v>1905</v>
      </c>
      <c r="E34" s="248" t="s">
        <v>1906</v>
      </c>
      <c r="F34" s="322">
        <v>22785.0</v>
      </c>
      <c r="J34" s="2" t="s">
        <v>812</v>
      </c>
      <c r="K34" s="2" t="s">
        <v>1898</v>
      </c>
      <c r="L34" s="2" t="s">
        <v>1904</v>
      </c>
      <c r="R34" s="2" t="s">
        <v>1897</v>
      </c>
    </row>
    <row r="35">
      <c r="B35" s="2" t="s">
        <v>1907</v>
      </c>
      <c r="C35" s="248" t="s">
        <v>1905</v>
      </c>
      <c r="E35" s="248" t="s">
        <v>1906</v>
      </c>
      <c r="F35" s="322">
        <v>22785.0</v>
      </c>
      <c r="J35" s="2" t="s">
        <v>812</v>
      </c>
      <c r="K35" s="2" t="s">
        <v>1898</v>
      </c>
      <c r="L35" s="2" t="s">
        <v>1904</v>
      </c>
      <c r="R35" s="2" t="s">
        <v>1897</v>
      </c>
    </row>
    <row r="36">
      <c r="B36" s="2" t="s">
        <v>925</v>
      </c>
      <c r="C36" s="248" t="s">
        <v>968</v>
      </c>
      <c r="E36" s="324" t="s">
        <v>969</v>
      </c>
      <c r="F36" s="322">
        <v>14250.0</v>
      </c>
      <c r="J36" s="2" t="s">
        <v>812</v>
      </c>
      <c r="K36" s="2" t="s">
        <v>1898</v>
      </c>
      <c r="L36" s="2" t="s">
        <v>1904</v>
      </c>
      <c r="R36" s="2" t="s">
        <v>1897</v>
      </c>
    </row>
    <row r="37">
      <c r="B37" s="2" t="s">
        <v>925</v>
      </c>
      <c r="C37" s="248" t="s">
        <v>968</v>
      </c>
      <c r="E37" s="324" t="s">
        <v>969</v>
      </c>
      <c r="F37" s="322">
        <v>14250.0</v>
      </c>
      <c r="J37" s="2" t="s">
        <v>812</v>
      </c>
      <c r="K37" s="2" t="s">
        <v>1898</v>
      </c>
      <c r="L37" s="2" t="s">
        <v>1904</v>
      </c>
      <c r="R37" s="2" t="s">
        <v>1897</v>
      </c>
    </row>
    <row r="38">
      <c r="B38" s="2" t="s">
        <v>925</v>
      </c>
      <c r="C38" s="248" t="s">
        <v>968</v>
      </c>
      <c r="E38" s="324" t="s">
        <v>969</v>
      </c>
      <c r="F38" s="322">
        <v>14250.0</v>
      </c>
      <c r="J38" s="2" t="s">
        <v>812</v>
      </c>
      <c r="K38" s="2" t="s">
        <v>1898</v>
      </c>
      <c r="L38" s="2" t="s">
        <v>1904</v>
      </c>
      <c r="R38" s="2" t="s">
        <v>1897</v>
      </c>
    </row>
    <row r="39">
      <c r="A39" s="298"/>
      <c r="B39" s="2" t="s">
        <v>925</v>
      </c>
      <c r="C39" s="248" t="s">
        <v>968</v>
      </c>
      <c r="E39" s="324" t="s">
        <v>969</v>
      </c>
      <c r="F39" s="322">
        <v>14250.0</v>
      </c>
      <c r="G39" s="322"/>
      <c r="J39" s="2" t="s">
        <v>812</v>
      </c>
      <c r="K39" s="2" t="s">
        <v>1898</v>
      </c>
      <c r="L39" s="2" t="s">
        <v>1904</v>
      </c>
      <c r="R39" s="2" t="s">
        <v>1897</v>
      </c>
    </row>
    <row r="40">
      <c r="B40" s="2" t="s">
        <v>925</v>
      </c>
      <c r="C40" s="248" t="s">
        <v>968</v>
      </c>
      <c r="E40" s="324" t="s">
        <v>969</v>
      </c>
      <c r="F40" s="322">
        <v>14250.0</v>
      </c>
      <c r="G40" s="255"/>
      <c r="J40" s="2" t="s">
        <v>812</v>
      </c>
      <c r="K40" s="2" t="s">
        <v>1898</v>
      </c>
      <c r="L40" s="2" t="s">
        <v>1904</v>
      </c>
      <c r="R40" s="2" t="s">
        <v>1897</v>
      </c>
    </row>
    <row r="41">
      <c r="B41" s="2" t="s">
        <v>925</v>
      </c>
      <c r="C41" s="248" t="s">
        <v>968</v>
      </c>
      <c r="E41" s="324" t="s">
        <v>969</v>
      </c>
      <c r="F41" s="322">
        <v>14250.0</v>
      </c>
      <c r="J41" s="2" t="s">
        <v>812</v>
      </c>
      <c r="K41" s="2" t="s">
        <v>1898</v>
      </c>
      <c r="L41" s="2" t="s">
        <v>1904</v>
      </c>
      <c r="R41" s="2" t="s">
        <v>1897</v>
      </c>
    </row>
    <row r="42">
      <c r="B42" s="2" t="s">
        <v>925</v>
      </c>
      <c r="C42" s="248" t="s">
        <v>1908</v>
      </c>
      <c r="E42" s="248" t="s">
        <v>1909</v>
      </c>
      <c r="F42" s="322">
        <v>3450.0</v>
      </c>
      <c r="J42" s="2" t="s">
        <v>812</v>
      </c>
      <c r="K42" s="2" t="s">
        <v>1898</v>
      </c>
      <c r="L42" s="2" t="s">
        <v>1904</v>
      </c>
      <c r="R42" s="2" t="s">
        <v>1897</v>
      </c>
    </row>
    <row r="43">
      <c r="B43" s="2" t="s">
        <v>925</v>
      </c>
      <c r="C43" s="248" t="s">
        <v>1908</v>
      </c>
      <c r="E43" s="248" t="s">
        <v>1909</v>
      </c>
      <c r="F43" s="322">
        <v>3450.0</v>
      </c>
      <c r="J43" s="2" t="s">
        <v>812</v>
      </c>
      <c r="K43" s="2" t="s">
        <v>1898</v>
      </c>
      <c r="L43" s="2" t="s">
        <v>1904</v>
      </c>
      <c r="R43" s="2" t="s">
        <v>1897</v>
      </c>
    </row>
    <row r="44">
      <c r="B44" s="2" t="s">
        <v>925</v>
      </c>
      <c r="C44" s="248" t="s">
        <v>1908</v>
      </c>
      <c r="E44" s="248" t="s">
        <v>1909</v>
      </c>
      <c r="F44" s="322">
        <v>3450.0</v>
      </c>
      <c r="G44" s="322"/>
      <c r="J44" s="2" t="s">
        <v>812</v>
      </c>
      <c r="K44" s="2" t="s">
        <v>1898</v>
      </c>
      <c r="L44" s="2" t="s">
        <v>1904</v>
      </c>
      <c r="R44" s="2" t="s">
        <v>1897</v>
      </c>
    </row>
    <row r="45">
      <c r="B45" s="2" t="s">
        <v>925</v>
      </c>
      <c r="C45" s="248" t="s">
        <v>1908</v>
      </c>
      <c r="E45" s="248" t="s">
        <v>1909</v>
      </c>
      <c r="F45" s="322">
        <v>3450.0</v>
      </c>
      <c r="G45" s="255"/>
      <c r="J45" s="2" t="s">
        <v>812</v>
      </c>
      <c r="K45" s="2" t="s">
        <v>1898</v>
      </c>
      <c r="L45" s="2" t="s">
        <v>1904</v>
      </c>
      <c r="R45" s="2" t="s">
        <v>1897</v>
      </c>
    </row>
    <row r="46">
      <c r="B46" s="2" t="s">
        <v>925</v>
      </c>
      <c r="C46" s="248" t="s">
        <v>1908</v>
      </c>
      <c r="E46" s="248" t="s">
        <v>1909</v>
      </c>
      <c r="F46" s="322">
        <v>3450.0</v>
      </c>
      <c r="J46" s="2" t="s">
        <v>812</v>
      </c>
      <c r="K46" s="2" t="s">
        <v>1898</v>
      </c>
      <c r="L46" s="2" t="s">
        <v>1904</v>
      </c>
      <c r="R46" s="2" t="s">
        <v>1897</v>
      </c>
    </row>
    <row r="47">
      <c r="B47" s="2" t="s">
        <v>925</v>
      </c>
      <c r="C47" s="248" t="s">
        <v>1908</v>
      </c>
      <c r="E47" s="248" t="s">
        <v>1909</v>
      </c>
      <c r="F47" s="322">
        <v>3450.0</v>
      </c>
      <c r="J47" s="2" t="s">
        <v>812</v>
      </c>
      <c r="K47" s="2" t="s">
        <v>1898</v>
      </c>
      <c r="L47" s="2" t="s">
        <v>1904</v>
      </c>
      <c r="R47" s="2" t="s">
        <v>1897</v>
      </c>
    </row>
    <row r="48">
      <c r="B48" s="2" t="s">
        <v>925</v>
      </c>
      <c r="C48" s="248" t="s">
        <v>1908</v>
      </c>
      <c r="E48" s="248" t="s">
        <v>1909</v>
      </c>
      <c r="F48" s="322">
        <v>3450.0</v>
      </c>
      <c r="J48" s="2" t="s">
        <v>812</v>
      </c>
      <c r="K48" s="2" t="s">
        <v>1898</v>
      </c>
      <c r="L48" s="2" t="s">
        <v>1904</v>
      </c>
      <c r="R48" s="2" t="s">
        <v>1897</v>
      </c>
    </row>
    <row r="49">
      <c r="B49" s="2" t="s">
        <v>925</v>
      </c>
      <c r="C49" s="248" t="s">
        <v>1908</v>
      </c>
      <c r="E49" s="248" t="s">
        <v>1909</v>
      </c>
      <c r="F49" s="322">
        <v>3450.0</v>
      </c>
      <c r="J49" s="2" t="s">
        <v>812</v>
      </c>
      <c r="K49" s="2" t="s">
        <v>1898</v>
      </c>
      <c r="L49" s="2" t="s">
        <v>1904</v>
      </c>
      <c r="R49" s="2" t="s">
        <v>1897</v>
      </c>
    </row>
    <row r="50">
      <c r="B50" s="2" t="s">
        <v>925</v>
      </c>
      <c r="C50" s="248" t="s">
        <v>1908</v>
      </c>
      <c r="E50" s="248" t="s">
        <v>1909</v>
      </c>
      <c r="F50" s="322">
        <v>3450.0</v>
      </c>
      <c r="J50" s="2" t="s">
        <v>812</v>
      </c>
      <c r="K50" s="2" t="s">
        <v>1898</v>
      </c>
      <c r="L50" s="2" t="s">
        <v>1904</v>
      </c>
      <c r="R50" s="2" t="s">
        <v>1897</v>
      </c>
    </row>
    <row r="51">
      <c r="B51" s="2" t="s">
        <v>925</v>
      </c>
      <c r="C51" s="248" t="s">
        <v>1908</v>
      </c>
      <c r="E51" s="248" t="s">
        <v>1909</v>
      </c>
      <c r="F51" s="322">
        <v>3450.0</v>
      </c>
      <c r="J51" s="2" t="s">
        <v>812</v>
      </c>
      <c r="K51" s="2" t="s">
        <v>1898</v>
      </c>
      <c r="L51" s="2" t="s">
        <v>1904</v>
      </c>
      <c r="R51" s="2" t="s">
        <v>1897</v>
      </c>
    </row>
    <row r="52">
      <c r="B52" s="2" t="s">
        <v>925</v>
      </c>
      <c r="C52" s="248" t="s">
        <v>1908</v>
      </c>
      <c r="E52" s="248" t="s">
        <v>1909</v>
      </c>
      <c r="F52" s="322">
        <v>3450.0</v>
      </c>
      <c r="J52" s="2" t="s">
        <v>812</v>
      </c>
      <c r="K52" s="2" t="s">
        <v>1898</v>
      </c>
      <c r="L52" s="2" t="s">
        <v>1904</v>
      </c>
      <c r="R52" s="2" t="s">
        <v>1897</v>
      </c>
    </row>
    <row r="53">
      <c r="B53" s="2" t="s">
        <v>925</v>
      </c>
      <c r="C53" s="248" t="s">
        <v>1908</v>
      </c>
      <c r="E53" s="248" t="s">
        <v>1909</v>
      </c>
      <c r="F53" s="322">
        <v>3450.0</v>
      </c>
      <c r="J53" s="2" t="s">
        <v>812</v>
      </c>
      <c r="K53" s="2" t="s">
        <v>1898</v>
      </c>
      <c r="L53" s="2" t="s">
        <v>1904</v>
      </c>
      <c r="R53" s="2" t="s">
        <v>1897</v>
      </c>
    </row>
    <row r="54">
      <c r="B54" s="2" t="s">
        <v>925</v>
      </c>
      <c r="C54" s="248" t="s">
        <v>1908</v>
      </c>
      <c r="E54" s="248" t="s">
        <v>1909</v>
      </c>
      <c r="F54" s="322">
        <v>3450.0</v>
      </c>
      <c r="J54" s="2" t="s">
        <v>812</v>
      </c>
      <c r="K54" s="2" t="s">
        <v>1898</v>
      </c>
      <c r="L54" s="2" t="s">
        <v>1904</v>
      </c>
      <c r="R54" s="2" t="s">
        <v>1897</v>
      </c>
    </row>
    <row r="55">
      <c r="B55" s="2" t="s">
        <v>925</v>
      </c>
      <c r="C55" s="248" t="s">
        <v>1910</v>
      </c>
      <c r="E55" s="324" t="s">
        <v>1911</v>
      </c>
      <c r="F55" s="250">
        <v>39406.0</v>
      </c>
      <c r="J55" s="2" t="s">
        <v>812</v>
      </c>
      <c r="K55" s="2" t="s">
        <v>1898</v>
      </c>
      <c r="L55" s="2" t="s">
        <v>1904</v>
      </c>
      <c r="R55" s="2" t="s">
        <v>1897</v>
      </c>
    </row>
    <row r="56">
      <c r="B56" s="2" t="s">
        <v>925</v>
      </c>
      <c r="C56" s="248" t="s">
        <v>1910</v>
      </c>
      <c r="E56" s="324" t="s">
        <v>1911</v>
      </c>
      <c r="F56" s="250">
        <v>39406.0</v>
      </c>
      <c r="J56" s="2" t="s">
        <v>812</v>
      </c>
      <c r="K56" s="2" t="s">
        <v>1898</v>
      </c>
      <c r="L56" s="2" t="s">
        <v>1904</v>
      </c>
      <c r="R56" s="2" t="s">
        <v>1897</v>
      </c>
    </row>
    <row r="57">
      <c r="B57" s="2" t="s">
        <v>925</v>
      </c>
      <c r="C57" s="248" t="s">
        <v>1475</v>
      </c>
      <c r="E57" s="248" t="s">
        <v>1476</v>
      </c>
      <c r="F57" s="250">
        <v>79500.0</v>
      </c>
      <c r="J57" s="2" t="s">
        <v>812</v>
      </c>
      <c r="K57" s="2" t="s">
        <v>1898</v>
      </c>
      <c r="L57" s="2" t="s">
        <v>1904</v>
      </c>
      <c r="R57" s="2" t="s">
        <v>1897</v>
      </c>
    </row>
    <row r="58">
      <c r="B58" s="2" t="s">
        <v>972</v>
      </c>
      <c r="C58" s="248" t="s">
        <v>973</v>
      </c>
      <c r="E58" s="324" t="s">
        <v>974</v>
      </c>
      <c r="F58" s="322">
        <v>1778.0</v>
      </c>
      <c r="J58" s="2" t="s">
        <v>812</v>
      </c>
      <c r="K58" s="2" t="s">
        <v>1898</v>
      </c>
      <c r="L58" s="2" t="s">
        <v>1904</v>
      </c>
      <c r="R58" s="2" t="s">
        <v>1897</v>
      </c>
    </row>
    <row r="59">
      <c r="B59" s="2" t="s">
        <v>972</v>
      </c>
      <c r="C59" s="248" t="s">
        <v>973</v>
      </c>
      <c r="E59" s="324" t="s">
        <v>974</v>
      </c>
      <c r="F59" s="322">
        <v>1778.0</v>
      </c>
      <c r="J59" s="2" t="s">
        <v>812</v>
      </c>
      <c r="K59" s="2" t="s">
        <v>1898</v>
      </c>
      <c r="L59" s="2" t="s">
        <v>1904</v>
      </c>
      <c r="R59" s="2" t="s">
        <v>1897</v>
      </c>
    </row>
    <row r="60">
      <c r="B60" s="2" t="s">
        <v>972</v>
      </c>
      <c r="C60" s="248" t="s">
        <v>973</v>
      </c>
      <c r="E60" s="324" t="s">
        <v>974</v>
      </c>
      <c r="F60" s="322">
        <v>1778.0</v>
      </c>
      <c r="J60" s="2" t="s">
        <v>812</v>
      </c>
      <c r="K60" s="2" t="s">
        <v>1898</v>
      </c>
      <c r="L60" s="2" t="s">
        <v>1904</v>
      </c>
      <c r="R60" s="2" t="s">
        <v>1897</v>
      </c>
    </row>
    <row r="61">
      <c r="B61" s="2" t="s">
        <v>972</v>
      </c>
      <c r="C61" s="248" t="s">
        <v>973</v>
      </c>
      <c r="E61" s="324" t="s">
        <v>974</v>
      </c>
      <c r="F61" s="322">
        <v>1778.0</v>
      </c>
      <c r="J61" s="2" t="s">
        <v>812</v>
      </c>
      <c r="K61" s="2" t="s">
        <v>1898</v>
      </c>
      <c r="L61" s="2" t="s">
        <v>1904</v>
      </c>
      <c r="R61" s="2" t="s">
        <v>1897</v>
      </c>
    </row>
    <row r="62">
      <c r="B62" s="2" t="s">
        <v>972</v>
      </c>
      <c r="C62" s="248" t="s">
        <v>973</v>
      </c>
      <c r="E62" s="324" t="s">
        <v>974</v>
      </c>
      <c r="F62" s="322">
        <v>1778.0</v>
      </c>
      <c r="J62" s="2" t="s">
        <v>812</v>
      </c>
      <c r="K62" s="2" t="s">
        <v>1898</v>
      </c>
      <c r="L62" s="2" t="s">
        <v>1904</v>
      </c>
      <c r="R62" s="2" t="s">
        <v>1897</v>
      </c>
    </row>
    <row r="63">
      <c r="B63" s="2" t="s">
        <v>972</v>
      </c>
      <c r="C63" s="248" t="s">
        <v>973</v>
      </c>
      <c r="E63" s="324" t="s">
        <v>974</v>
      </c>
      <c r="F63" s="322">
        <v>1778.0</v>
      </c>
      <c r="J63" s="2" t="s">
        <v>812</v>
      </c>
      <c r="K63" s="2" t="s">
        <v>1898</v>
      </c>
      <c r="L63" s="2" t="s">
        <v>1904</v>
      </c>
      <c r="R63" s="2" t="s">
        <v>1897</v>
      </c>
    </row>
    <row r="64">
      <c r="C64" s="324" t="s">
        <v>1912</v>
      </c>
      <c r="F64" s="322">
        <v>1748.0</v>
      </c>
      <c r="J64" s="2" t="s">
        <v>812</v>
      </c>
      <c r="K64" s="2" t="s">
        <v>1898</v>
      </c>
      <c r="L64" s="2" t="s">
        <v>1904</v>
      </c>
      <c r="R64" s="2" t="s">
        <v>1897</v>
      </c>
    </row>
    <row r="65">
      <c r="C65" s="324" t="s">
        <v>1912</v>
      </c>
      <c r="F65" s="322">
        <v>1748.0</v>
      </c>
      <c r="J65" s="2" t="s">
        <v>812</v>
      </c>
      <c r="K65" s="2" t="s">
        <v>1898</v>
      </c>
      <c r="L65" s="2" t="s">
        <v>1904</v>
      </c>
      <c r="R65" s="2" t="s">
        <v>1897</v>
      </c>
    </row>
    <row r="66">
      <c r="C66" s="255"/>
      <c r="F66" s="255"/>
    </row>
    <row r="67">
      <c r="A67" s="298" t="s">
        <v>1913</v>
      </c>
      <c r="B67" s="2" t="s">
        <v>868</v>
      </c>
      <c r="C67" s="248" t="s">
        <v>934</v>
      </c>
      <c r="E67" s="324" t="s">
        <v>935</v>
      </c>
      <c r="F67" s="322">
        <v>7764.0</v>
      </c>
      <c r="G67" s="250">
        <v>7450.0</v>
      </c>
      <c r="J67" s="2" t="s">
        <v>812</v>
      </c>
      <c r="K67" s="2" t="s">
        <v>1898</v>
      </c>
      <c r="L67" s="2" t="s">
        <v>1904</v>
      </c>
      <c r="R67" s="2" t="s">
        <v>1897</v>
      </c>
    </row>
    <row r="68">
      <c r="B68" s="2" t="s">
        <v>868</v>
      </c>
      <c r="C68" s="248" t="s">
        <v>934</v>
      </c>
      <c r="E68" s="324" t="s">
        <v>935</v>
      </c>
      <c r="F68" s="322">
        <v>7764.0</v>
      </c>
      <c r="J68" s="2" t="s">
        <v>812</v>
      </c>
      <c r="K68" s="2" t="s">
        <v>1898</v>
      </c>
      <c r="L68" s="2" t="s">
        <v>1904</v>
      </c>
      <c r="R68" s="2" t="s">
        <v>1897</v>
      </c>
    </row>
    <row r="69">
      <c r="B69" s="2" t="s">
        <v>868</v>
      </c>
      <c r="C69" s="248" t="s">
        <v>934</v>
      </c>
      <c r="E69" s="324" t="s">
        <v>935</v>
      </c>
      <c r="F69" s="322">
        <v>7764.0</v>
      </c>
      <c r="J69" s="2" t="s">
        <v>812</v>
      </c>
      <c r="K69" s="2" t="s">
        <v>1898</v>
      </c>
      <c r="L69" s="2" t="s">
        <v>1904</v>
      </c>
      <c r="R69" s="2" t="s">
        <v>1897</v>
      </c>
    </row>
    <row r="70">
      <c r="B70" s="2" t="s">
        <v>868</v>
      </c>
      <c r="C70" s="248" t="s">
        <v>934</v>
      </c>
      <c r="E70" s="324" t="s">
        <v>935</v>
      </c>
      <c r="F70" s="322">
        <v>7764.0</v>
      </c>
      <c r="J70" s="2" t="s">
        <v>812</v>
      </c>
      <c r="K70" s="2" t="s">
        <v>1898</v>
      </c>
      <c r="L70" s="2" t="s">
        <v>1904</v>
      </c>
      <c r="R70" s="2" t="s">
        <v>1897</v>
      </c>
    </row>
    <row r="71">
      <c r="B71" s="2" t="s">
        <v>868</v>
      </c>
      <c r="C71" s="248" t="s">
        <v>934</v>
      </c>
      <c r="E71" s="324" t="s">
        <v>935</v>
      </c>
      <c r="F71" s="322">
        <v>7764.0</v>
      </c>
      <c r="J71" s="2" t="s">
        <v>812</v>
      </c>
      <c r="K71" s="2" t="s">
        <v>1898</v>
      </c>
      <c r="L71" s="2" t="s">
        <v>1904</v>
      </c>
      <c r="R71" s="2" t="s">
        <v>1897</v>
      </c>
    </row>
    <row r="72">
      <c r="B72" s="2" t="s">
        <v>868</v>
      </c>
      <c r="C72" s="248" t="s">
        <v>934</v>
      </c>
      <c r="E72" s="324" t="s">
        <v>935</v>
      </c>
      <c r="F72" s="322">
        <v>7764.0</v>
      </c>
      <c r="J72" s="2" t="s">
        <v>812</v>
      </c>
      <c r="K72" s="2" t="s">
        <v>1898</v>
      </c>
      <c r="L72" s="2" t="s">
        <v>1904</v>
      </c>
      <c r="R72" s="2" t="s">
        <v>1897</v>
      </c>
    </row>
    <row r="73">
      <c r="B73" s="2" t="s">
        <v>868</v>
      </c>
      <c r="C73" s="297" t="s">
        <v>1059</v>
      </c>
      <c r="E73" s="324" t="s">
        <v>1060</v>
      </c>
      <c r="F73" s="250">
        <v>6270.0</v>
      </c>
      <c r="J73" s="2" t="s">
        <v>812</v>
      </c>
      <c r="K73" s="2" t="s">
        <v>1898</v>
      </c>
      <c r="L73" s="2" t="s">
        <v>1904</v>
      </c>
      <c r="R73" s="2" t="s">
        <v>1897</v>
      </c>
    </row>
    <row r="74">
      <c r="C74" s="321" t="s">
        <v>1914</v>
      </c>
      <c r="E74" s="255"/>
      <c r="J74" s="2" t="s">
        <v>812</v>
      </c>
      <c r="K74" s="2" t="s">
        <v>1898</v>
      </c>
      <c r="L74" s="2" t="s">
        <v>1904</v>
      </c>
      <c r="R74" s="2" t="s">
        <v>1897</v>
      </c>
    </row>
    <row r="75">
      <c r="L75" s="2" t="s">
        <v>1904</v>
      </c>
    </row>
    <row r="76">
      <c r="A76" s="298" t="s">
        <v>936</v>
      </c>
      <c r="B76" s="2" t="s">
        <v>862</v>
      </c>
      <c r="C76" s="248" t="s">
        <v>892</v>
      </c>
      <c r="E76" s="248" t="s">
        <v>893</v>
      </c>
      <c r="F76" s="322">
        <v>10400.0</v>
      </c>
      <c r="G76" s="322">
        <v>5450.0</v>
      </c>
      <c r="J76" s="2" t="s">
        <v>812</v>
      </c>
      <c r="K76" s="2" t="s">
        <v>1898</v>
      </c>
      <c r="L76" s="2" t="s">
        <v>1904</v>
      </c>
      <c r="R76" s="2" t="s">
        <v>1897</v>
      </c>
    </row>
    <row r="77">
      <c r="B77" s="2" t="s">
        <v>862</v>
      </c>
      <c r="C77" s="248" t="s">
        <v>892</v>
      </c>
      <c r="E77" s="248" t="s">
        <v>893</v>
      </c>
      <c r="F77" s="322">
        <v>10400.0</v>
      </c>
      <c r="G77" s="255"/>
      <c r="J77" s="2" t="s">
        <v>812</v>
      </c>
      <c r="K77" s="2" t="s">
        <v>1898</v>
      </c>
      <c r="L77" s="2" t="s">
        <v>1904</v>
      </c>
      <c r="R77" s="2" t="s">
        <v>1897</v>
      </c>
    </row>
    <row r="78">
      <c r="B78" s="2" t="s">
        <v>862</v>
      </c>
      <c r="C78" s="324" t="s">
        <v>894</v>
      </c>
      <c r="E78" s="324" t="s">
        <v>895</v>
      </c>
      <c r="F78" s="322">
        <v>9180.0</v>
      </c>
      <c r="J78" s="2" t="s">
        <v>812</v>
      </c>
      <c r="K78" s="2" t="s">
        <v>1898</v>
      </c>
      <c r="L78" s="2" t="s">
        <v>1904</v>
      </c>
      <c r="R78" s="2" t="s">
        <v>1897</v>
      </c>
    </row>
    <row r="79">
      <c r="B79" s="2" t="s">
        <v>868</v>
      </c>
      <c r="C79" s="248" t="s">
        <v>937</v>
      </c>
      <c r="E79" s="248" t="s">
        <v>938</v>
      </c>
      <c r="F79" s="322">
        <v>3140.0</v>
      </c>
      <c r="J79" s="2" t="s">
        <v>812</v>
      </c>
      <c r="K79" s="2" t="s">
        <v>1898</v>
      </c>
      <c r="L79" s="2" t="s">
        <v>1904</v>
      </c>
      <c r="R79" s="2" t="s">
        <v>1897</v>
      </c>
    </row>
    <row r="80">
      <c r="F80" s="255"/>
      <c r="L80" s="2" t="s">
        <v>1904</v>
      </c>
    </row>
    <row r="81">
      <c r="A81" s="298" t="s">
        <v>1915</v>
      </c>
      <c r="B81" s="2" t="s">
        <v>1916</v>
      </c>
      <c r="C81" s="248" t="s">
        <v>1917</v>
      </c>
      <c r="E81" s="248" t="s">
        <v>1918</v>
      </c>
      <c r="F81" s="322">
        <v>32260.0</v>
      </c>
      <c r="G81" s="322">
        <v>7450.0</v>
      </c>
      <c r="J81" s="2" t="s">
        <v>812</v>
      </c>
      <c r="K81" s="2" t="s">
        <v>1898</v>
      </c>
      <c r="L81" s="2" t="s">
        <v>1904</v>
      </c>
      <c r="R81" s="2" t="s">
        <v>1897</v>
      </c>
    </row>
    <row r="82">
      <c r="B82" s="2" t="s">
        <v>1916</v>
      </c>
      <c r="C82" s="248" t="s">
        <v>1917</v>
      </c>
      <c r="E82" s="248" t="s">
        <v>1918</v>
      </c>
      <c r="F82" s="322">
        <v>32260.0</v>
      </c>
      <c r="G82" s="255"/>
      <c r="J82" s="2" t="s">
        <v>812</v>
      </c>
      <c r="K82" s="2" t="s">
        <v>1898</v>
      </c>
      <c r="L82" s="2" t="s">
        <v>1904</v>
      </c>
      <c r="R82" s="2" t="s">
        <v>1897</v>
      </c>
    </row>
    <row r="83">
      <c r="F83" s="255"/>
      <c r="L83" s="2" t="s">
        <v>1904</v>
      </c>
    </row>
    <row r="84">
      <c r="A84" s="298" t="s">
        <v>1919</v>
      </c>
      <c r="B84" s="248" t="s">
        <v>1920</v>
      </c>
      <c r="C84" s="248" t="s">
        <v>1921</v>
      </c>
      <c r="E84" s="248"/>
      <c r="L84" s="2" t="s">
        <v>1904</v>
      </c>
    </row>
    <row r="85">
      <c r="C85" s="248"/>
      <c r="E85" s="248"/>
    </row>
    <row r="86">
      <c r="B86" s="298" t="s">
        <v>1922</v>
      </c>
      <c r="C86" s="248" t="s">
        <v>1923</v>
      </c>
      <c r="E86" s="248" t="s">
        <v>1924</v>
      </c>
      <c r="F86" s="250">
        <v>9500.0</v>
      </c>
      <c r="G86" s="322">
        <v>21000.0</v>
      </c>
      <c r="J86" s="2" t="s">
        <v>812</v>
      </c>
      <c r="K86" s="2" t="s">
        <v>1898</v>
      </c>
      <c r="L86" s="2" t="s">
        <v>1904</v>
      </c>
      <c r="R86" s="2" t="s">
        <v>1897</v>
      </c>
    </row>
    <row r="87">
      <c r="B87" s="298" t="s">
        <v>1922</v>
      </c>
      <c r="C87" s="248" t="s">
        <v>1923</v>
      </c>
      <c r="E87" s="248" t="s">
        <v>1924</v>
      </c>
      <c r="F87" s="250">
        <v>9500.0</v>
      </c>
      <c r="G87" s="255"/>
      <c r="J87" s="2" t="s">
        <v>812</v>
      </c>
      <c r="K87" s="2" t="s">
        <v>1898</v>
      </c>
      <c r="L87" s="2" t="s">
        <v>1904</v>
      </c>
      <c r="R87" s="2" t="s">
        <v>1897</v>
      </c>
    </row>
    <row r="88">
      <c r="B88" s="298" t="s">
        <v>1922</v>
      </c>
      <c r="C88" s="248" t="s">
        <v>1923</v>
      </c>
      <c r="E88" s="248" t="s">
        <v>1924</v>
      </c>
      <c r="F88" s="250">
        <v>9500.0</v>
      </c>
      <c r="J88" s="2" t="s">
        <v>812</v>
      </c>
      <c r="K88" s="2" t="s">
        <v>1898</v>
      </c>
      <c r="L88" s="2" t="s">
        <v>1904</v>
      </c>
      <c r="R88" s="2" t="s">
        <v>1897</v>
      </c>
    </row>
    <row r="89">
      <c r="B89" s="298" t="s">
        <v>1922</v>
      </c>
      <c r="C89" s="248" t="s">
        <v>1923</v>
      </c>
      <c r="E89" s="248" t="s">
        <v>1924</v>
      </c>
      <c r="F89" s="250">
        <v>9500.0</v>
      </c>
      <c r="J89" s="2" t="s">
        <v>812</v>
      </c>
      <c r="K89" s="2" t="s">
        <v>1898</v>
      </c>
      <c r="L89" s="2" t="s">
        <v>1904</v>
      </c>
      <c r="R89" s="2" t="s">
        <v>1897</v>
      </c>
    </row>
    <row r="90">
      <c r="B90" s="298" t="s">
        <v>1922</v>
      </c>
      <c r="C90" s="248" t="s">
        <v>1923</v>
      </c>
      <c r="E90" s="248" t="s">
        <v>1924</v>
      </c>
      <c r="F90" s="250">
        <v>9500.0</v>
      </c>
      <c r="J90" s="2" t="s">
        <v>812</v>
      </c>
      <c r="K90" s="2" t="s">
        <v>1898</v>
      </c>
      <c r="L90" s="2" t="s">
        <v>1904</v>
      </c>
      <c r="R90" s="2" t="s">
        <v>1897</v>
      </c>
    </row>
    <row r="91">
      <c r="B91" s="298" t="s">
        <v>1922</v>
      </c>
      <c r="C91" s="248" t="s">
        <v>1923</v>
      </c>
      <c r="E91" s="248" t="s">
        <v>1924</v>
      </c>
      <c r="F91" s="250">
        <v>9500.0</v>
      </c>
      <c r="J91" s="2" t="s">
        <v>812</v>
      </c>
      <c r="K91" s="2" t="s">
        <v>1898</v>
      </c>
      <c r="L91" s="2" t="s">
        <v>1904</v>
      </c>
      <c r="R91" s="2" t="s">
        <v>1897</v>
      </c>
    </row>
    <row r="92">
      <c r="B92" s="298" t="s">
        <v>1922</v>
      </c>
      <c r="C92" s="248" t="s">
        <v>1925</v>
      </c>
      <c r="E92" s="248" t="s">
        <v>1926</v>
      </c>
      <c r="F92" s="322">
        <v>1020.0</v>
      </c>
      <c r="J92" s="2" t="s">
        <v>812</v>
      </c>
      <c r="K92" s="2" t="s">
        <v>1898</v>
      </c>
      <c r="L92" s="2" t="s">
        <v>1904</v>
      </c>
      <c r="R92" s="2" t="s">
        <v>1897</v>
      </c>
    </row>
    <row r="93">
      <c r="B93" s="298"/>
      <c r="F93" s="255"/>
    </row>
    <row r="94">
      <c r="B94" s="298" t="s">
        <v>925</v>
      </c>
      <c r="C94" s="248" t="s">
        <v>1927</v>
      </c>
      <c r="F94" s="322">
        <v>84100.0</v>
      </c>
      <c r="G94" s="322">
        <v>9250.0</v>
      </c>
      <c r="J94" s="2" t="s">
        <v>812</v>
      </c>
      <c r="K94" s="2" t="s">
        <v>1898</v>
      </c>
      <c r="L94" s="2" t="s">
        <v>1904</v>
      </c>
      <c r="R94" s="2" t="s">
        <v>1897</v>
      </c>
    </row>
    <row r="95">
      <c r="B95" s="298"/>
      <c r="F95" s="255"/>
      <c r="G95" s="255"/>
      <c r="J95" s="2" t="s">
        <v>812</v>
      </c>
      <c r="K95" s="2" t="s">
        <v>1898</v>
      </c>
      <c r="L95" s="2" t="s">
        <v>1904</v>
      </c>
      <c r="R95" s="2" t="s">
        <v>1897</v>
      </c>
    </row>
    <row r="96">
      <c r="A96" s="298" t="s">
        <v>1928</v>
      </c>
      <c r="C96" s="297" t="s">
        <v>1481</v>
      </c>
      <c r="E96" s="324" t="s">
        <v>1482</v>
      </c>
      <c r="F96" s="322">
        <v>49000.0</v>
      </c>
      <c r="G96" s="250">
        <v>12750.0</v>
      </c>
      <c r="J96" s="2" t="s">
        <v>812</v>
      </c>
      <c r="K96" s="2" t="s">
        <v>1898</v>
      </c>
      <c r="L96" s="2" t="s">
        <v>1904</v>
      </c>
      <c r="R96" s="2" t="s">
        <v>1897</v>
      </c>
    </row>
    <row r="97">
      <c r="C97" s="321" t="s">
        <v>1483</v>
      </c>
      <c r="F97" s="255"/>
      <c r="J97" s="2" t="s">
        <v>812</v>
      </c>
      <c r="K97" s="2" t="s">
        <v>1898</v>
      </c>
      <c r="L97" s="2" t="s">
        <v>1904</v>
      </c>
      <c r="R97" s="2" t="s">
        <v>1897</v>
      </c>
    </row>
    <row r="98">
      <c r="C98" s="248" t="s">
        <v>1003</v>
      </c>
      <c r="F98" s="322">
        <v>1265.0</v>
      </c>
      <c r="J98" s="2" t="s">
        <v>812</v>
      </c>
      <c r="K98" s="2" t="s">
        <v>1898</v>
      </c>
      <c r="L98" s="2" t="s">
        <v>1904</v>
      </c>
      <c r="R98" s="2" t="s">
        <v>1897</v>
      </c>
    </row>
    <row r="99">
      <c r="C99" s="248" t="s">
        <v>1003</v>
      </c>
      <c r="F99" s="322">
        <v>1265.0</v>
      </c>
      <c r="J99" s="2" t="s">
        <v>812</v>
      </c>
      <c r="K99" s="2" t="s">
        <v>1898</v>
      </c>
      <c r="L99" s="2" t="s">
        <v>1904</v>
      </c>
      <c r="R99" s="2" t="s">
        <v>1897</v>
      </c>
    </row>
    <row r="100">
      <c r="C100" s="248" t="s">
        <v>1003</v>
      </c>
      <c r="F100" s="322">
        <v>1265.0</v>
      </c>
      <c r="J100" s="2" t="s">
        <v>812</v>
      </c>
      <c r="K100" s="2" t="s">
        <v>1898</v>
      </c>
      <c r="L100" s="2" t="s">
        <v>1904</v>
      </c>
      <c r="R100" s="2" t="s">
        <v>1897</v>
      </c>
    </row>
    <row r="101">
      <c r="C101" s="248" t="s">
        <v>1003</v>
      </c>
      <c r="F101" s="322">
        <v>1265.0</v>
      </c>
      <c r="J101" s="2" t="s">
        <v>812</v>
      </c>
      <c r="K101" s="2" t="s">
        <v>1898</v>
      </c>
      <c r="L101" s="2" t="s">
        <v>1904</v>
      </c>
      <c r="R101" s="2" t="s">
        <v>1897</v>
      </c>
    </row>
    <row r="102">
      <c r="F102" s="255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4" width="20.75"/>
    <col customWidth="1" min="5" max="5" width="21.38"/>
  </cols>
  <sheetData>
    <row r="1">
      <c r="A1" s="214"/>
      <c r="B1" s="215" t="s">
        <v>5</v>
      </c>
      <c r="C1" s="216" t="s">
        <v>1929</v>
      </c>
      <c r="D1" s="317">
        <v>9.842824532E9</v>
      </c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797</v>
      </c>
      <c r="D2" s="317" t="s">
        <v>1930</v>
      </c>
      <c r="E2" s="2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1931</v>
      </c>
      <c r="S2" s="232" t="s">
        <v>1932</v>
      </c>
      <c r="T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1933</v>
      </c>
      <c r="S3" s="238" t="s">
        <v>1934</v>
      </c>
      <c r="T3" s="2" t="s">
        <v>1935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1936</v>
      </c>
      <c r="E5" s="237">
        <v>9.944477882E9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C6" s="2" t="s">
        <v>1937</v>
      </c>
      <c r="E6" s="237" t="s">
        <v>1938</v>
      </c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195"/>
      <c r="E8" s="237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959</v>
      </c>
      <c r="C17" s="248" t="s">
        <v>1302</v>
      </c>
      <c r="E17" s="248" t="s">
        <v>1102</v>
      </c>
      <c r="F17" s="250">
        <v>4650.0</v>
      </c>
      <c r="G17" s="250">
        <v>13250.0</v>
      </c>
      <c r="J17" s="2" t="s">
        <v>812</v>
      </c>
      <c r="L17" s="2" t="s">
        <v>860</v>
      </c>
    </row>
    <row r="18">
      <c r="B18" s="2" t="s">
        <v>959</v>
      </c>
      <c r="C18" s="248" t="s">
        <v>1302</v>
      </c>
      <c r="E18" s="248" t="s">
        <v>1102</v>
      </c>
      <c r="F18" s="250">
        <v>4650.0</v>
      </c>
      <c r="J18" s="2" t="s">
        <v>812</v>
      </c>
      <c r="L18" s="2" t="s">
        <v>860</v>
      </c>
    </row>
    <row r="19">
      <c r="B19" s="2" t="s">
        <v>959</v>
      </c>
      <c r="C19" s="248" t="s">
        <v>1302</v>
      </c>
      <c r="E19" s="248" t="s">
        <v>1102</v>
      </c>
      <c r="F19" s="250">
        <v>4650.0</v>
      </c>
      <c r="J19" s="2" t="s">
        <v>812</v>
      </c>
      <c r="L19" s="2" t="s">
        <v>860</v>
      </c>
    </row>
    <row r="20">
      <c r="B20" s="2" t="s">
        <v>959</v>
      </c>
      <c r="C20" s="248" t="s">
        <v>1302</v>
      </c>
      <c r="E20" s="248" t="s">
        <v>1102</v>
      </c>
      <c r="F20" s="250">
        <v>4650.0</v>
      </c>
      <c r="J20" s="2" t="s">
        <v>812</v>
      </c>
      <c r="L20" s="2" t="s">
        <v>860</v>
      </c>
    </row>
    <row r="21">
      <c r="B21" s="2" t="s">
        <v>959</v>
      </c>
      <c r="C21" s="248" t="s">
        <v>1302</v>
      </c>
      <c r="E21" s="248" t="s">
        <v>1102</v>
      </c>
      <c r="F21" s="250">
        <v>4650.0</v>
      </c>
      <c r="J21" s="2" t="s">
        <v>812</v>
      </c>
      <c r="L21" s="2" t="s">
        <v>860</v>
      </c>
    </row>
    <row r="22">
      <c r="B22" s="2" t="s">
        <v>959</v>
      </c>
      <c r="C22" s="248" t="s">
        <v>1302</v>
      </c>
      <c r="E22" s="248" t="s">
        <v>1102</v>
      </c>
      <c r="F22" s="250">
        <v>4650.0</v>
      </c>
      <c r="J22" s="2" t="s">
        <v>812</v>
      </c>
      <c r="L22" s="2" t="s">
        <v>860</v>
      </c>
    </row>
    <row r="23">
      <c r="B23" s="2" t="s">
        <v>959</v>
      </c>
      <c r="C23" s="248" t="s">
        <v>1302</v>
      </c>
      <c r="E23" s="248" t="s">
        <v>1102</v>
      </c>
      <c r="F23" s="250">
        <v>4650.0</v>
      </c>
      <c r="J23" s="2" t="s">
        <v>812</v>
      </c>
      <c r="L23" s="2" t="s">
        <v>860</v>
      </c>
    </row>
    <row r="24">
      <c r="B24" s="2" t="s">
        <v>959</v>
      </c>
      <c r="C24" s="248" t="s">
        <v>1302</v>
      </c>
      <c r="E24" s="248" t="s">
        <v>1102</v>
      </c>
      <c r="F24" s="250">
        <v>4650.0</v>
      </c>
      <c r="J24" s="2" t="s">
        <v>812</v>
      </c>
      <c r="L24" s="2" t="s">
        <v>860</v>
      </c>
    </row>
    <row r="25">
      <c r="B25" s="2" t="s">
        <v>959</v>
      </c>
      <c r="C25" s="248" t="s">
        <v>1302</v>
      </c>
      <c r="E25" s="248" t="s">
        <v>1102</v>
      </c>
      <c r="F25" s="250">
        <v>4650.0</v>
      </c>
      <c r="J25" s="2" t="s">
        <v>812</v>
      </c>
      <c r="L25" s="2" t="s">
        <v>860</v>
      </c>
    </row>
    <row r="26">
      <c r="B26" s="2" t="s">
        <v>959</v>
      </c>
      <c r="C26" s="248" t="s">
        <v>1302</v>
      </c>
      <c r="E26" s="248" t="s">
        <v>1102</v>
      </c>
      <c r="F26" s="250">
        <v>4650.0</v>
      </c>
      <c r="J26" s="2" t="s">
        <v>812</v>
      </c>
      <c r="L26" s="2" t="s">
        <v>860</v>
      </c>
    </row>
    <row r="27">
      <c r="B27" s="2" t="s">
        <v>959</v>
      </c>
      <c r="C27" s="248" t="s">
        <v>1302</v>
      </c>
      <c r="E27" s="248" t="s">
        <v>1102</v>
      </c>
      <c r="F27" s="250">
        <v>4650.0</v>
      </c>
      <c r="J27" s="2" t="s">
        <v>812</v>
      </c>
      <c r="L27" s="2" t="s">
        <v>860</v>
      </c>
    </row>
    <row r="28">
      <c r="B28" s="2" t="s">
        <v>862</v>
      </c>
      <c r="C28" s="248" t="s">
        <v>1939</v>
      </c>
      <c r="E28" s="248" t="s">
        <v>1940</v>
      </c>
      <c r="F28" s="322">
        <v>13680.0</v>
      </c>
      <c r="J28" s="2" t="s">
        <v>812</v>
      </c>
      <c r="L28" s="2" t="s">
        <v>860</v>
      </c>
    </row>
    <row r="29">
      <c r="B29" s="2" t="s">
        <v>1941</v>
      </c>
      <c r="C29" s="248" t="s">
        <v>1487</v>
      </c>
      <c r="E29" s="248" t="s">
        <v>1488</v>
      </c>
      <c r="F29" s="322">
        <v>15770.0</v>
      </c>
      <c r="J29" s="2" t="s">
        <v>812</v>
      </c>
      <c r="L29" s="2" t="s">
        <v>860</v>
      </c>
    </row>
    <row r="30">
      <c r="B30" s="2" t="s">
        <v>865</v>
      </c>
      <c r="C30" s="248" t="s">
        <v>866</v>
      </c>
      <c r="E30" s="324" t="s">
        <v>867</v>
      </c>
      <c r="F30" s="322">
        <v>8160.0</v>
      </c>
      <c r="J30" s="2" t="s">
        <v>812</v>
      </c>
      <c r="L30" s="2" t="s">
        <v>860</v>
      </c>
    </row>
    <row r="31">
      <c r="C31" s="248" t="s">
        <v>871</v>
      </c>
      <c r="E31" s="255"/>
      <c r="F31" s="322">
        <v>1950.0</v>
      </c>
      <c r="L31" s="2" t="s">
        <v>860</v>
      </c>
    </row>
    <row r="32">
      <c r="F32" s="255"/>
      <c r="L32" s="2" t="s">
        <v>860</v>
      </c>
    </row>
    <row r="33">
      <c r="A33" s="298" t="s">
        <v>936</v>
      </c>
      <c r="B33" s="2" t="s">
        <v>862</v>
      </c>
      <c r="C33" s="248" t="s">
        <v>892</v>
      </c>
      <c r="E33" s="324" t="s">
        <v>893</v>
      </c>
      <c r="F33" s="322">
        <v>10600.0</v>
      </c>
      <c r="G33" s="322">
        <v>4250.0</v>
      </c>
      <c r="J33" s="2" t="s">
        <v>812</v>
      </c>
      <c r="L33" s="2" t="s">
        <v>860</v>
      </c>
    </row>
    <row r="34">
      <c r="B34" s="2" t="s">
        <v>862</v>
      </c>
      <c r="C34" s="248" t="s">
        <v>894</v>
      </c>
      <c r="E34" s="248" t="s">
        <v>895</v>
      </c>
      <c r="F34" s="322">
        <v>9480.0</v>
      </c>
      <c r="G34" s="255"/>
      <c r="J34" s="2" t="s">
        <v>812</v>
      </c>
      <c r="L34" s="2" t="s">
        <v>860</v>
      </c>
    </row>
    <row r="35">
      <c r="B35" s="2" t="s">
        <v>862</v>
      </c>
      <c r="C35" s="248" t="s">
        <v>894</v>
      </c>
      <c r="E35" s="248" t="s">
        <v>895</v>
      </c>
      <c r="F35" s="322">
        <v>9480.0</v>
      </c>
      <c r="J35" s="2" t="s">
        <v>812</v>
      </c>
      <c r="L35" s="2" t="s">
        <v>860</v>
      </c>
    </row>
    <row r="36">
      <c r="B36" s="2" t="s">
        <v>862</v>
      </c>
      <c r="C36" s="324" t="s">
        <v>899</v>
      </c>
      <c r="E36" s="248" t="s">
        <v>900</v>
      </c>
      <c r="F36" s="322">
        <v>3750.0</v>
      </c>
      <c r="J36" s="2" t="s">
        <v>812</v>
      </c>
      <c r="L36" s="2" t="s">
        <v>860</v>
      </c>
    </row>
    <row r="37">
      <c r="C37" s="255"/>
      <c r="F37" s="255"/>
    </row>
    <row r="38">
      <c r="A38" s="298" t="s">
        <v>1942</v>
      </c>
      <c r="B38" s="2" t="s">
        <v>868</v>
      </c>
      <c r="C38" s="248" t="s">
        <v>934</v>
      </c>
      <c r="E38" s="324" t="s">
        <v>935</v>
      </c>
      <c r="F38" s="322">
        <v>8250.0</v>
      </c>
      <c r="G38" s="322">
        <v>7250.0</v>
      </c>
      <c r="J38" s="2" t="s">
        <v>812</v>
      </c>
      <c r="L38" s="2" t="s">
        <v>860</v>
      </c>
    </row>
    <row r="39">
      <c r="B39" s="2" t="s">
        <v>868</v>
      </c>
      <c r="C39" s="248" t="s">
        <v>934</v>
      </c>
      <c r="E39" s="324" t="s">
        <v>935</v>
      </c>
      <c r="F39" s="322">
        <v>8250.0</v>
      </c>
      <c r="G39" s="255"/>
      <c r="J39" s="2" t="s">
        <v>812</v>
      </c>
      <c r="L39" s="2" t="s">
        <v>860</v>
      </c>
    </row>
    <row r="40">
      <c r="B40" s="2" t="s">
        <v>868</v>
      </c>
      <c r="C40" s="248" t="s">
        <v>934</v>
      </c>
      <c r="E40" s="324" t="s">
        <v>935</v>
      </c>
      <c r="F40" s="322">
        <v>8250.0</v>
      </c>
      <c r="J40" s="2" t="s">
        <v>812</v>
      </c>
      <c r="L40" s="2" t="s">
        <v>860</v>
      </c>
    </row>
    <row r="41">
      <c r="B41" s="2" t="s">
        <v>868</v>
      </c>
      <c r="C41" s="248" t="s">
        <v>934</v>
      </c>
      <c r="E41" s="324" t="s">
        <v>935</v>
      </c>
      <c r="F41" s="322">
        <v>8250.0</v>
      </c>
      <c r="J41" s="2" t="s">
        <v>812</v>
      </c>
      <c r="L41" s="2" t="s">
        <v>860</v>
      </c>
    </row>
    <row r="42">
      <c r="B42" s="2" t="s">
        <v>868</v>
      </c>
      <c r="C42" s="248" t="s">
        <v>934</v>
      </c>
      <c r="E42" s="324" t="s">
        <v>935</v>
      </c>
      <c r="F42" s="322">
        <v>8250.0</v>
      </c>
      <c r="J42" s="2" t="s">
        <v>812</v>
      </c>
      <c r="L42" s="2" t="s">
        <v>860</v>
      </c>
    </row>
    <row r="43">
      <c r="B43" s="2" t="s">
        <v>868</v>
      </c>
      <c r="C43" s="297" t="s">
        <v>1875</v>
      </c>
      <c r="E43" s="324" t="s">
        <v>1876</v>
      </c>
      <c r="F43" s="322">
        <v>1950.0</v>
      </c>
      <c r="J43" s="2" t="s">
        <v>812</v>
      </c>
      <c r="L43" s="2" t="s">
        <v>860</v>
      </c>
    </row>
    <row r="44">
      <c r="C44" s="321"/>
      <c r="E44" s="255"/>
      <c r="F44" s="255"/>
    </row>
    <row r="45">
      <c r="A45" s="2" t="s">
        <v>336</v>
      </c>
      <c r="B45" s="2" t="s">
        <v>901</v>
      </c>
      <c r="C45" s="248" t="s">
        <v>1677</v>
      </c>
      <c r="E45" s="248" t="s">
        <v>1678</v>
      </c>
      <c r="F45" s="322">
        <v>7450.0</v>
      </c>
      <c r="G45" s="322">
        <v>24500.0</v>
      </c>
      <c r="L45" s="2" t="s">
        <v>860</v>
      </c>
    </row>
    <row r="46">
      <c r="B46" s="2" t="s">
        <v>901</v>
      </c>
      <c r="C46" s="248" t="s">
        <v>1677</v>
      </c>
      <c r="E46" s="248" t="s">
        <v>1678</v>
      </c>
      <c r="F46" s="322">
        <v>7450.0</v>
      </c>
      <c r="G46" s="255"/>
      <c r="L46" s="2" t="s">
        <v>860</v>
      </c>
    </row>
    <row r="47">
      <c r="B47" s="2" t="s">
        <v>901</v>
      </c>
      <c r="C47" s="248" t="s">
        <v>1677</v>
      </c>
      <c r="E47" s="248" t="s">
        <v>1678</v>
      </c>
      <c r="F47" s="322">
        <v>7450.0</v>
      </c>
      <c r="L47" s="2" t="s">
        <v>860</v>
      </c>
    </row>
    <row r="48">
      <c r="B48" s="2" t="s">
        <v>901</v>
      </c>
      <c r="C48" s="248" t="s">
        <v>1677</v>
      </c>
      <c r="E48" s="248" t="s">
        <v>1678</v>
      </c>
      <c r="F48" s="322">
        <v>7450.0</v>
      </c>
      <c r="L48" s="2" t="s">
        <v>860</v>
      </c>
    </row>
    <row r="49">
      <c r="B49" s="2" t="s">
        <v>901</v>
      </c>
      <c r="C49" s="248" t="s">
        <v>1677</v>
      </c>
      <c r="E49" s="248" t="s">
        <v>1678</v>
      </c>
      <c r="F49" s="322">
        <v>7450.0</v>
      </c>
      <c r="L49" s="2" t="s">
        <v>860</v>
      </c>
    </row>
    <row r="50">
      <c r="B50" s="2" t="s">
        <v>901</v>
      </c>
      <c r="C50" s="248" t="s">
        <v>1677</v>
      </c>
      <c r="E50" s="248" t="s">
        <v>1678</v>
      </c>
      <c r="F50" s="322">
        <v>7450.0</v>
      </c>
      <c r="L50" s="2" t="s">
        <v>860</v>
      </c>
    </row>
    <row r="51">
      <c r="B51" s="2" t="s">
        <v>901</v>
      </c>
      <c r="C51" s="248" t="s">
        <v>1677</v>
      </c>
      <c r="E51" s="248" t="s">
        <v>1678</v>
      </c>
      <c r="F51" s="322">
        <v>7450.0</v>
      </c>
      <c r="L51" s="2" t="s">
        <v>860</v>
      </c>
    </row>
    <row r="52">
      <c r="B52" s="2" t="s">
        <v>901</v>
      </c>
      <c r="C52" s="248" t="s">
        <v>1677</v>
      </c>
      <c r="E52" s="248" t="s">
        <v>1678</v>
      </c>
      <c r="F52" s="322">
        <v>7450.0</v>
      </c>
      <c r="L52" s="2" t="s">
        <v>860</v>
      </c>
    </row>
    <row r="53">
      <c r="B53" s="2" t="s">
        <v>901</v>
      </c>
      <c r="C53" s="248" t="s">
        <v>1677</v>
      </c>
      <c r="E53" s="248" t="s">
        <v>1678</v>
      </c>
      <c r="F53" s="322">
        <v>7450.0</v>
      </c>
      <c r="L53" s="2" t="s">
        <v>860</v>
      </c>
    </row>
    <row r="54">
      <c r="B54" s="2" t="s">
        <v>901</v>
      </c>
      <c r="C54" s="248" t="s">
        <v>1677</v>
      </c>
      <c r="E54" s="248" t="s">
        <v>1678</v>
      </c>
      <c r="F54" s="322">
        <v>7450.0</v>
      </c>
      <c r="L54" s="2" t="s">
        <v>860</v>
      </c>
    </row>
    <row r="55">
      <c r="B55" s="2" t="s">
        <v>901</v>
      </c>
      <c r="C55" s="248" t="s">
        <v>1674</v>
      </c>
      <c r="E55" s="248" t="s">
        <v>1675</v>
      </c>
      <c r="F55" s="250">
        <v>8650.0</v>
      </c>
      <c r="L55" s="2" t="s">
        <v>860</v>
      </c>
    </row>
    <row r="56">
      <c r="B56" s="2" t="s">
        <v>901</v>
      </c>
      <c r="C56" s="248" t="s">
        <v>1674</v>
      </c>
      <c r="E56" s="248" t="s">
        <v>1675</v>
      </c>
      <c r="F56" s="250">
        <v>8650.0</v>
      </c>
      <c r="L56" s="2" t="s">
        <v>860</v>
      </c>
    </row>
    <row r="57">
      <c r="B57" s="2" t="s">
        <v>901</v>
      </c>
      <c r="C57" s="248" t="s">
        <v>1674</v>
      </c>
      <c r="E57" s="248" t="s">
        <v>1675</v>
      </c>
      <c r="F57" s="250">
        <v>8650.0</v>
      </c>
      <c r="L57" s="2" t="s">
        <v>860</v>
      </c>
    </row>
    <row r="58">
      <c r="B58" s="2" t="s">
        <v>901</v>
      </c>
      <c r="C58" s="248" t="s">
        <v>1674</v>
      </c>
      <c r="E58" s="248" t="s">
        <v>1675</v>
      </c>
      <c r="F58" s="250">
        <v>8650.0</v>
      </c>
      <c r="L58" s="2" t="s">
        <v>860</v>
      </c>
    </row>
    <row r="59">
      <c r="B59" s="2" t="s">
        <v>901</v>
      </c>
      <c r="C59" s="248" t="s">
        <v>1674</v>
      </c>
      <c r="E59" s="248" t="s">
        <v>1675</v>
      </c>
      <c r="F59" s="250">
        <v>8650.0</v>
      </c>
      <c r="L59" s="2" t="s">
        <v>860</v>
      </c>
    </row>
    <row r="60">
      <c r="B60" s="2" t="s">
        <v>901</v>
      </c>
      <c r="C60" s="248" t="s">
        <v>1674</v>
      </c>
      <c r="E60" s="248" t="s">
        <v>1675</v>
      </c>
      <c r="F60" s="250">
        <v>8650.0</v>
      </c>
      <c r="L60" s="2" t="s">
        <v>860</v>
      </c>
    </row>
    <row r="61">
      <c r="B61" s="2" t="s">
        <v>901</v>
      </c>
      <c r="C61" s="248" t="s">
        <v>1674</v>
      </c>
      <c r="E61" s="248" t="s">
        <v>1675</v>
      </c>
      <c r="F61" s="250">
        <v>8650.0</v>
      </c>
      <c r="L61" s="2" t="s">
        <v>860</v>
      </c>
    </row>
    <row r="62">
      <c r="B62" s="2" t="s">
        <v>901</v>
      </c>
      <c r="C62" s="248" t="s">
        <v>1943</v>
      </c>
      <c r="E62" s="324" t="s">
        <v>1944</v>
      </c>
      <c r="F62" s="322">
        <v>7150.0</v>
      </c>
      <c r="L62" s="2" t="s">
        <v>860</v>
      </c>
    </row>
    <row r="63">
      <c r="B63" s="2" t="s">
        <v>901</v>
      </c>
      <c r="C63" s="248" t="s">
        <v>1943</v>
      </c>
      <c r="E63" s="324" t="s">
        <v>1944</v>
      </c>
      <c r="F63" s="322">
        <v>7150.0</v>
      </c>
      <c r="L63" s="2" t="s">
        <v>860</v>
      </c>
    </row>
    <row r="64">
      <c r="B64" s="2" t="s">
        <v>901</v>
      </c>
      <c r="C64" s="248" t="s">
        <v>1943</v>
      </c>
      <c r="E64" s="324" t="s">
        <v>1944</v>
      </c>
      <c r="F64" s="322">
        <v>7150.0</v>
      </c>
      <c r="L64" s="2" t="s">
        <v>860</v>
      </c>
    </row>
    <row r="65">
      <c r="B65" s="2" t="s">
        <v>901</v>
      </c>
      <c r="C65" s="248" t="s">
        <v>1943</v>
      </c>
      <c r="E65" s="324" t="s">
        <v>1944</v>
      </c>
      <c r="F65" s="322">
        <v>7150.0</v>
      </c>
      <c r="L65" s="2" t="s">
        <v>860</v>
      </c>
    </row>
    <row r="66">
      <c r="B66" s="2" t="s">
        <v>901</v>
      </c>
      <c r="C66" s="248" t="s">
        <v>1943</v>
      </c>
      <c r="E66" s="324" t="s">
        <v>1944</v>
      </c>
      <c r="F66" s="322">
        <v>7150.0</v>
      </c>
      <c r="L66" s="2" t="s">
        <v>860</v>
      </c>
    </row>
    <row r="67">
      <c r="B67" s="2" t="s">
        <v>901</v>
      </c>
      <c r="C67" s="248" t="s">
        <v>1943</v>
      </c>
      <c r="E67" s="324" t="s">
        <v>1944</v>
      </c>
      <c r="F67" s="322">
        <v>7150.0</v>
      </c>
      <c r="L67" s="2" t="s">
        <v>860</v>
      </c>
    </row>
    <row r="68">
      <c r="B68" s="2" t="s">
        <v>901</v>
      </c>
      <c r="C68" s="248" t="s">
        <v>1943</v>
      </c>
      <c r="E68" s="324" t="s">
        <v>1944</v>
      </c>
      <c r="F68" s="322">
        <v>7150.0</v>
      </c>
      <c r="L68" s="2" t="s">
        <v>860</v>
      </c>
    </row>
    <row r="69">
      <c r="B69" s="2" t="s">
        <v>901</v>
      </c>
      <c r="C69" s="248" t="s">
        <v>1943</v>
      </c>
      <c r="E69" s="324" t="s">
        <v>1944</v>
      </c>
      <c r="F69" s="322">
        <v>7150.0</v>
      </c>
      <c r="L69" s="2" t="s">
        <v>860</v>
      </c>
    </row>
    <row r="70">
      <c r="B70" s="2" t="s">
        <v>972</v>
      </c>
      <c r="C70" s="248" t="s">
        <v>973</v>
      </c>
      <c r="E70" s="248" t="s">
        <v>974</v>
      </c>
      <c r="F70" s="322">
        <v>1778.0</v>
      </c>
      <c r="L70" s="2" t="s">
        <v>860</v>
      </c>
    </row>
    <row r="71">
      <c r="B71" s="2" t="s">
        <v>972</v>
      </c>
      <c r="C71" s="248" t="s">
        <v>973</v>
      </c>
      <c r="E71" s="248" t="s">
        <v>974</v>
      </c>
      <c r="F71" s="322">
        <v>1778.0</v>
      </c>
      <c r="L71" s="2" t="s">
        <v>860</v>
      </c>
    </row>
    <row r="72">
      <c r="B72" s="2" t="s">
        <v>972</v>
      </c>
      <c r="C72" s="248" t="s">
        <v>973</v>
      </c>
      <c r="E72" s="248" t="s">
        <v>974</v>
      </c>
      <c r="F72" s="322">
        <v>1778.0</v>
      </c>
      <c r="L72" s="2" t="s">
        <v>860</v>
      </c>
    </row>
    <row r="73">
      <c r="B73" s="2" t="s">
        <v>972</v>
      </c>
      <c r="C73" s="248" t="s">
        <v>973</v>
      </c>
      <c r="E73" s="248" t="s">
        <v>974</v>
      </c>
      <c r="F73" s="322">
        <v>1778.0</v>
      </c>
      <c r="L73" s="2" t="s">
        <v>860</v>
      </c>
    </row>
    <row r="74">
      <c r="B74" s="2" t="s">
        <v>972</v>
      </c>
      <c r="C74" s="248" t="s">
        <v>973</v>
      </c>
      <c r="E74" s="248" t="s">
        <v>974</v>
      </c>
      <c r="F74" s="322">
        <v>1778.0</v>
      </c>
      <c r="L74" s="2" t="s">
        <v>860</v>
      </c>
    </row>
    <row r="75">
      <c r="B75" s="2" t="s">
        <v>901</v>
      </c>
      <c r="C75" s="248" t="s">
        <v>1945</v>
      </c>
      <c r="E75" s="248" t="s">
        <v>1946</v>
      </c>
      <c r="F75" s="322">
        <v>25700.0</v>
      </c>
      <c r="L75" s="2" t="s">
        <v>860</v>
      </c>
    </row>
    <row r="76">
      <c r="B76" s="2" t="s">
        <v>901</v>
      </c>
      <c r="C76" s="248" t="s">
        <v>1945</v>
      </c>
      <c r="E76" s="248" t="s">
        <v>1946</v>
      </c>
      <c r="F76" s="322">
        <v>25700.0</v>
      </c>
      <c r="L76" s="2" t="s">
        <v>860</v>
      </c>
    </row>
    <row r="77">
      <c r="B77" s="2" t="s">
        <v>901</v>
      </c>
      <c r="C77" s="248" t="s">
        <v>1945</v>
      </c>
      <c r="E77" s="248" t="s">
        <v>1946</v>
      </c>
      <c r="F77" s="322">
        <v>25700.0</v>
      </c>
      <c r="L77" s="2" t="s">
        <v>860</v>
      </c>
    </row>
    <row r="78">
      <c r="B78" s="2" t="s">
        <v>901</v>
      </c>
      <c r="C78" s="248" t="s">
        <v>1945</v>
      </c>
      <c r="E78" s="248" t="s">
        <v>1946</v>
      </c>
      <c r="F78" s="322">
        <v>25700.0</v>
      </c>
      <c r="L78" s="2" t="s">
        <v>860</v>
      </c>
    </row>
    <row r="79">
      <c r="C79" s="248" t="s">
        <v>1923</v>
      </c>
      <c r="E79" s="248" t="s">
        <v>1924</v>
      </c>
      <c r="F79" s="322">
        <v>8900.0</v>
      </c>
      <c r="G79" s="322">
        <v>16450.0</v>
      </c>
    </row>
    <row r="80">
      <c r="C80" s="248" t="s">
        <v>1923</v>
      </c>
      <c r="E80" s="248" t="s">
        <v>1924</v>
      </c>
      <c r="F80" s="322">
        <v>8900.0</v>
      </c>
      <c r="G80" s="255"/>
      <c r="L80" s="2" t="s">
        <v>860</v>
      </c>
    </row>
    <row r="81">
      <c r="C81" s="248" t="s">
        <v>1923</v>
      </c>
      <c r="E81" s="248" t="s">
        <v>1924</v>
      </c>
      <c r="F81" s="322">
        <v>8900.0</v>
      </c>
      <c r="L81" s="2" t="s">
        <v>860</v>
      </c>
    </row>
    <row r="82">
      <c r="C82" s="248" t="s">
        <v>1923</v>
      </c>
      <c r="E82" s="248" t="s">
        <v>1924</v>
      </c>
      <c r="F82" s="322">
        <v>8900.0</v>
      </c>
      <c r="L82" s="2" t="s">
        <v>860</v>
      </c>
    </row>
    <row r="83">
      <c r="C83" s="248" t="s">
        <v>1923</v>
      </c>
      <c r="E83" s="248" t="s">
        <v>1924</v>
      </c>
      <c r="F83" s="322">
        <v>8900.0</v>
      </c>
      <c r="L83" s="2" t="s">
        <v>860</v>
      </c>
    </row>
    <row r="84">
      <c r="C84" s="248" t="s">
        <v>1923</v>
      </c>
      <c r="E84" s="248" t="s">
        <v>1924</v>
      </c>
      <c r="F84" s="322">
        <v>8900.0</v>
      </c>
      <c r="L84" s="2" t="s">
        <v>860</v>
      </c>
    </row>
    <row r="85">
      <c r="C85" s="248" t="s">
        <v>1923</v>
      </c>
      <c r="E85" s="248" t="s">
        <v>1924</v>
      </c>
      <c r="F85" s="322">
        <v>8900.0</v>
      </c>
      <c r="L85" s="2" t="s">
        <v>860</v>
      </c>
    </row>
    <row r="86">
      <c r="C86" s="248" t="s">
        <v>1923</v>
      </c>
      <c r="E86" s="248" t="s">
        <v>1924</v>
      </c>
      <c r="F86" s="322">
        <v>8900.0</v>
      </c>
      <c r="L86" s="2" t="s">
        <v>860</v>
      </c>
    </row>
    <row r="87">
      <c r="C87" s="297" t="s">
        <v>1947</v>
      </c>
      <c r="E87" s="248" t="s">
        <v>1926</v>
      </c>
      <c r="F87" s="344">
        <v>925.0</v>
      </c>
      <c r="L87" s="2" t="s">
        <v>860</v>
      </c>
    </row>
    <row r="88">
      <c r="C88" s="321"/>
      <c r="F88" s="255"/>
      <c r="L88" s="2" t="s">
        <v>860</v>
      </c>
    </row>
    <row r="89">
      <c r="A89" s="298" t="s">
        <v>1948</v>
      </c>
      <c r="B89" s="2" t="s">
        <v>883</v>
      </c>
      <c r="C89" s="297" t="s">
        <v>940</v>
      </c>
      <c r="E89" s="324" t="s">
        <v>941</v>
      </c>
      <c r="F89" s="322">
        <v>24200.0</v>
      </c>
      <c r="G89" s="322">
        <v>22450.0</v>
      </c>
      <c r="J89" s="2" t="s">
        <v>812</v>
      </c>
      <c r="L89" s="2" t="s">
        <v>860</v>
      </c>
    </row>
    <row r="90">
      <c r="C90" s="321" t="s">
        <v>1949</v>
      </c>
      <c r="E90" s="255"/>
      <c r="F90" s="255"/>
      <c r="G90" s="255"/>
      <c r="J90" s="2" t="s">
        <v>812</v>
      </c>
      <c r="L90" s="2" t="s">
        <v>860</v>
      </c>
    </row>
    <row r="91">
      <c r="B91" s="2" t="s">
        <v>883</v>
      </c>
      <c r="C91" s="324" t="s">
        <v>1466</v>
      </c>
      <c r="D91" s="324"/>
      <c r="F91" s="322">
        <v>2400.0</v>
      </c>
      <c r="J91" s="2" t="s">
        <v>812</v>
      </c>
      <c r="L91" s="2" t="s">
        <v>860</v>
      </c>
    </row>
    <row r="92">
      <c r="B92" s="2" t="s">
        <v>883</v>
      </c>
      <c r="C92" s="297" t="s">
        <v>1950</v>
      </c>
      <c r="E92" s="324" t="s">
        <v>1637</v>
      </c>
      <c r="F92" s="322">
        <v>11350.0</v>
      </c>
      <c r="J92" s="2" t="s">
        <v>812</v>
      </c>
      <c r="L92" s="2" t="s">
        <v>860</v>
      </c>
    </row>
    <row r="93">
      <c r="B93" s="2" t="s">
        <v>883</v>
      </c>
      <c r="C93" s="248" t="s">
        <v>952</v>
      </c>
      <c r="E93" s="248" t="s">
        <v>953</v>
      </c>
      <c r="F93" s="322">
        <v>9780.0</v>
      </c>
      <c r="J93" s="2" t="s">
        <v>812</v>
      </c>
      <c r="L93" s="2" t="s">
        <v>860</v>
      </c>
    </row>
    <row r="94">
      <c r="B94" s="2" t="s">
        <v>960</v>
      </c>
      <c r="C94" s="248" t="s">
        <v>946</v>
      </c>
      <c r="E94" s="248" t="s">
        <v>947</v>
      </c>
      <c r="F94" s="344">
        <v>450.0</v>
      </c>
      <c r="J94" s="2" t="s">
        <v>812</v>
      </c>
      <c r="L94" s="2" t="s">
        <v>860</v>
      </c>
    </row>
    <row r="95">
      <c r="B95" s="2" t="s">
        <v>960</v>
      </c>
      <c r="C95" s="248" t="s">
        <v>946</v>
      </c>
      <c r="E95" s="248" t="s">
        <v>947</v>
      </c>
      <c r="F95" s="344">
        <v>450.0</v>
      </c>
      <c r="J95" s="2" t="s">
        <v>812</v>
      </c>
      <c r="L95" s="2" t="s">
        <v>860</v>
      </c>
    </row>
    <row r="96">
      <c r="B96" s="2" t="s">
        <v>960</v>
      </c>
      <c r="C96" s="248" t="s">
        <v>946</v>
      </c>
      <c r="E96" s="248" t="s">
        <v>947</v>
      </c>
      <c r="F96" s="344">
        <v>450.0</v>
      </c>
      <c r="J96" s="2" t="s">
        <v>812</v>
      </c>
      <c r="L96" s="2" t="s">
        <v>860</v>
      </c>
    </row>
    <row r="97">
      <c r="B97" s="2" t="s">
        <v>883</v>
      </c>
      <c r="C97" s="248" t="s">
        <v>884</v>
      </c>
      <c r="E97" s="324" t="s">
        <v>885</v>
      </c>
      <c r="F97" s="322">
        <v>2867.0</v>
      </c>
      <c r="J97" s="2" t="s">
        <v>812</v>
      </c>
      <c r="L97" s="2" t="s">
        <v>860</v>
      </c>
    </row>
    <row r="98">
      <c r="B98" s="2" t="s">
        <v>883</v>
      </c>
      <c r="C98" s="248" t="s">
        <v>884</v>
      </c>
      <c r="E98" s="324" t="s">
        <v>885</v>
      </c>
      <c r="F98" s="322">
        <v>2867.0</v>
      </c>
      <c r="J98" s="2" t="s">
        <v>812</v>
      </c>
      <c r="L98" s="2" t="s">
        <v>860</v>
      </c>
    </row>
    <row r="99">
      <c r="B99" s="2" t="s">
        <v>883</v>
      </c>
      <c r="C99" s="248" t="s">
        <v>884</v>
      </c>
      <c r="E99" s="324" t="s">
        <v>885</v>
      </c>
      <c r="F99" s="322">
        <v>2867.0</v>
      </c>
      <c r="J99" s="2" t="s">
        <v>812</v>
      </c>
      <c r="L99" s="2" t="s">
        <v>860</v>
      </c>
    </row>
    <row r="100">
      <c r="B100" s="2" t="s">
        <v>883</v>
      </c>
      <c r="C100" s="248" t="s">
        <v>884</v>
      </c>
      <c r="E100" s="324" t="s">
        <v>885</v>
      </c>
      <c r="F100" s="322">
        <v>2867.0</v>
      </c>
      <c r="J100" s="2" t="s">
        <v>812</v>
      </c>
      <c r="L100" s="2" t="s">
        <v>860</v>
      </c>
    </row>
    <row r="101">
      <c r="B101" s="2" t="s">
        <v>883</v>
      </c>
      <c r="C101" s="297" t="s">
        <v>1951</v>
      </c>
      <c r="F101" s="250">
        <v>2950.0</v>
      </c>
      <c r="J101" s="2" t="s">
        <v>812</v>
      </c>
      <c r="L101" s="2" t="s">
        <v>860</v>
      </c>
    </row>
    <row r="102">
      <c r="B102" s="2" t="s">
        <v>883</v>
      </c>
      <c r="C102" s="297" t="s">
        <v>1951</v>
      </c>
      <c r="F102" s="250">
        <v>2950.0</v>
      </c>
      <c r="J102" s="2" t="s">
        <v>812</v>
      </c>
      <c r="L102" s="2" t="s">
        <v>860</v>
      </c>
    </row>
    <row r="103">
      <c r="B103" s="2" t="s">
        <v>883</v>
      </c>
      <c r="C103" s="297" t="s">
        <v>1951</v>
      </c>
      <c r="F103" s="250">
        <v>2950.0</v>
      </c>
      <c r="J103" s="2" t="s">
        <v>812</v>
      </c>
      <c r="L103" s="2" t="s">
        <v>860</v>
      </c>
    </row>
    <row r="104">
      <c r="B104" s="2" t="s">
        <v>883</v>
      </c>
      <c r="C104" s="297" t="s">
        <v>1951</v>
      </c>
      <c r="F104" s="250">
        <v>2950.0</v>
      </c>
      <c r="J104" s="2" t="s">
        <v>812</v>
      </c>
      <c r="L104" s="2" t="s">
        <v>860</v>
      </c>
    </row>
    <row r="105">
      <c r="B105" s="2" t="s">
        <v>883</v>
      </c>
      <c r="C105" s="297" t="s">
        <v>1951</v>
      </c>
      <c r="F105" s="250">
        <v>2950.0</v>
      </c>
      <c r="J105" s="2" t="s">
        <v>812</v>
      </c>
      <c r="L105" s="2" t="s">
        <v>860</v>
      </c>
    </row>
    <row r="106">
      <c r="B106" s="2" t="s">
        <v>883</v>
      </c>
      <c r="C106" s="297" t="s">
        <v>1951</v>
      </c>
      <c r="F106" s="250">
        <v>2950.0</v>
      </c>
      <c r="J106" s="2" t="s">
        <v>812</v>
      </c>
      <c r="L106" s="2" t="s">
        <v>860</v>
      </c>
    </row>
    <row r="107">
      <c r="B107" s="2" t="s">
        <v>883</v>
      </c>
      <c r="C107" s="297" t="s">
        <v>1951</v>
      </c>
      <c r="F107" s="250">
        <v>2950.0</v>
      </c>
      <c r="J107" s="2" t="s">
        <v>812</v>
      </c>
      <c r="L107" s="2" t="s">
        <v>860</v>
      </c>
    </row>
    <row r="108">
      <c r="B108" s="2" t="s">
        <v>883</v>
      </c>
      <c r="C108" s="248" t="s">
        <v>1428</v>
      </c>
      <c r="F108" s="322">
        <v>2240.0</v>
      </c>
      <c r="J108" s="2" t="s">
        <v>812</v>
      </c>
      <c r="L108" s="2" t="s">
        <v>860</v>
      </c>
    </row>
    <row r="109">
      <c r="B109" s="2" t="s">
        <v>883</v>
      </c>
      <c r="C109" s="248" t="s">
        <v>1428</v>
      </c>
      <c r="F109" s="322">
        <v>2240.0</v>
      </c>
      <c r="J109" s="2" t="s">
        <v>812</v>
      </c>
      <c r="L109" s="2" t="s">
        <v>860</v>
      </c>
    </row>
    <row r="110">
      <c r="B110" s="2" t="s">
        <v>883</v>
      </c>
      <c r="C110" s="248" t="s">
        <v>1428</v>
      </c>
      <c r="F110" s="322">
        <v>2240.0</v>
      </c>
      <c r="J110" s="2" t="s">
        <v>812</v>
      </c>
      <c r="L110" s="2" t="s">
        <v>860</v>
      </c>
    </row>
    <row r="111">
      <c r="B111" s="2" t="s">
        <v>883</v>
      </c>
      <c r="C111" s="248" t="s">
        <v>1428</v>
      </c>
      <c r="F111" s="322">
        <v>2240.0</v>
      </c>
      <c r="J111" s="2" t="s">
        <v>812</v>
      </c>
      <c r="L111" s="2" t="s">
        <v>860</v>
      </c>
    </row>
    <row r="112">
      <c r="C112" s="248" t="s">
        <v>889</v>
      </c>
      <c r="E112" s="324" t="s">
        <v>890</v>
      </c>
      <c r="F112" s="322">
        <v>1740.0</v>
      </c>
      <c r="J112" s="2" t="s">
        <v>812</v>
      </c>
      <c r="L112" s="2" t="s">
        <v>860</v>
      </c>
    </row>
    <row r="113">
      <c r="B113" s="2" t="s">
        <v>883</v>
      </c>
      <c r="C113" s="248" t="s">
        <v>954</v>
      </c>
      <c r="E113" s="248" t="s">
        <v>955</v>
      </c>
      <c r="F113" s="250">
        <v>1400.0</v>
      </c>
      <c r="J113" s="2" t="s">
        <v>812</v>
      </c>
      <c r="L113" s="2" t="s">
        <v>860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19.88"/>
  </cols>
  <sheetData>
    <row r="1">
      <c r="A1" s="214"/>
      <c r="B1" s="215" t="s">
        <v>5</v>
      </c>
      <c r="C1" s="216" t="s">
        <v>717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1952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1953</v>
      </c>
      <c r="S2" s="232" t="s">
        <v>1954</v>
      </c>
      <c r="T2" s="2" t="s">
        <v>1955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1956</v>
      </c>
      <c r="S3" s="238" t="s">
        <v>1957</v>
      </c>
      <c r="T3" s="2" t="s">
        <v>1958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1959</v>
      </c>
      <c r="S4" s="238" t="s">
        <v>1960</v>
      </c>
      <c r="T4" s="2" t="s">
        <v>1958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1961</v>
      </c>
      <c r="S5" s="238" t="s">
        <v>1962</v>
      </c>
      <c r="T5" s="2" t="s">
        <v>1958</v>
      </c>
    </row>
    <row r="6">
      <c r="A6" s="239"/>
      <c r="B6" s="229" t="s">
        <v>820</v>
      </c>
      <c r="C6" s="2" t="s">
        <v>1963</v>
      </c>
      <c r="E6" s="237">
        <v>9.442117777E9</v>
      </c>
      <c r="F6" s="229" t="s">
        <v>821</v>
      </c>
      <c r="K6" s="237"/>
      <c r="L6" s="2"/>
      <c r="M6" s="229" t="s">
        <v>15</v>
      </c>
      <c r="O6" s="237"/>
      <c r="Q6" s="231">
        <v>5.0</v>
      </c>
      <c r="R6" s="2" t="s">
        <v>1964</v>
      </c>
      <c r="S6" s="2" t="s">
        <v>1965</v>
      </c>
      <c r="T6" s="2" t="s">
        <v>1328</v>
      </c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>
        <v>6.0</v>
      </c>
      <c r="R7" s="2" t="s">
        <v>1966</v>
      </c>
      <c r="S7" s="2" t="s">
        <v>1891</v>
      </c>
      <c r="T7" s="2" t="s">
        <v>1328</v>
      </c>
    </row>
    <row r="8">
      <c r="A8" s="239"/>
      <c r="B8" s="229" t="s">
        <v>824</v>
      </c>
      <c r="C8" s="195" t="s">
        <v>1967</v>
      </c>
      <c r="E8" s="237">
        <v>9.443599163E9</v>
      </c>
      <c r="F8" s="229" t="s">
        <v>825</v>
      </c>
      <c r="G8" s="2"/>
      <c r="K8" s="237"/>
      <c r="L8" s="2"/>
      <c r="M8" s="2" t="s">
        <v>18</v>
      </c>
      <c r="O8" s="237"/>
      <c r="Q8" s="231">
        <v>7.0</v>
      </c>
      <c r="R8" s="231" t="s">
        <v>1968</v>
      </c>
      <c r="S8" s="2" t="s">
        <v>1895</v>
      </c>
      <c r="T8" s="2" t="s">
        <v>1328</v>
      </c>
      <c r="U8" s="2" t="s">
        <v>1896</v>
      </c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1969</v>
      </c>
      <c r="S9" s="2" t="s">
        <v>1970</v>
      </c>
      <c r="T9" s="2" t="s">
        <v>1568</v>
      </c>
      <c r="U9" s="2" t="s">
        <v>1971</v>
      </c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1972</v>
      </c>
      <c r="S10" s="2" t="s">
        <v>1718</v>
      </c>
      <c r="T10" s="2" t="s">
        <v>1568</v>
      </c>
      <c r="U10" s="2" t="s">
        <v>1971</v>
      </c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1477</v>
      </c>
      <c r="B17" s="297" t="s">
        <v>1973</v>
      </c>
      <c r="C17" s="268" t="s">
        <v>1974</v>
      </c>
      <c r="E17" s="248" t="s">
        <v>1975</v>
      </c>
      <c r="F17" s="322">
        <v>282300.0</v>
      </c>
      <c r="G17" s="258">
        <v>27450.0</v>
      </c>
      <c r="J17" s="2" t="s">
        <v>829</v>
      </c>
      <c r="K17" s="2" t="s">
        <v>1970</v>
      </c>
      <c r="L17" s="2" t="s">
        <v>860</v>
      </c>
      <c r="M17" s="2" t="s">
        <v>17</v>
      </c>
      <c r="N17" s="2" t="s">
        <v>1976</v>
      </c>
      <c r="R17" s="2" t="s">
        <v>1969</v>
      </c>
      <c r="S17" s="2">
        <v>41.0</v>
      </c>
    </row>
    <row r="18">
      <c r="B18" s="321"/>
      <c r="C18" s="276" t="s">
        <v>1977</v>
      </c>
      <c r="D18" s="277" t="s">
        <v>1978</v>
      </c>
      <c r="E18" s="248"/>
      <c r="F18" s="322"/>
      <c r="J18" s="2" t="s">
        <v>829</v>
      </c>
      <c r="K18" s="2" t="s">
        <v>1970</v>
      </c>
      <c r="L18" s="2" t="s">
        <v>860</v>
      </c>
      <c r="M18" s="2" t="s">
        <v>17</v>
      </c>
      <c r="N18" s="2" t="s">
        <v>1976</v>
      </c>
      <c r="R18" s="2" t="s">
        <v>1969</v>
      </c>
      <c r="S18" s="2">
        <v>41.0</v>
      </c>
    </row>
    <row r="19">
      <c r="C19" s="276" t="s">
        <v>1977</v>
      </c>
      <c r="D19" s="347" t="s">
        <v>1979</v>
      </c>
      <c r="E19" s="248"/>
      <c r="F19" s="322"/>
      <c r="J19" s="2" t="s">
        <v>829</v>
      </c>
      <c r="K19" s="2" t="s">
        <v>1970</v>
      </c>
      <c r="L19" s="2" t="s">
        <v>860</v>
      </c>
      <c r="M19" s="2" t="s">
        <v>17</v>
      </c>
      <c r="N19" s="2" t="s">
        <v>1976</v>
      </c>
      <c r="R19" s="2" t="s">
        <v>1969</v>
      </c>
      <c r="S19" s="2">
        <v>41.0</v>
      </c>
    </row>
    <row r="20">
      <c r="C20" s="276" t="s">
        <v>1977</v>
      </c>
      <c r="E20" s="248"/>
      <c r="F20" s="322"/>
      <c r="J20" s="2" t="s">
        <v>829</v>
      </c>
      <c r="K20" s="2" t="s">
        <v>1970</v>
      </c>
      <c r="L20" s="2" t="s">
        <v>860</v>
      </c>
      <c r="M20" s="2" t="s">
        <v>17</v>
      </c>
      <c r="N20" s="2" t="s">
        <v>1976</v>
      </c>
      <c r="P20" s="2" t="s">
        <v>1980</v>
      </c>
      <c r="R20" s="2" t="s">
        <v>1969</v>
      </c>
      <c r="S20" s="2">
        <v>41.0</v>
      </c>
    </row>
    <row r="21">
      <c r="C21" s="276" t="s">
        <v>1977</v>
      </c>
      <c r="E21" s="248"/>
      <c r="F21" s="322"/>
      <c r="J21" s="2" t="s">
        <v>829</v>
      </c>
      <c r="K21" s="2" t="s">
        <v>1970</v>
      </c>
      <c r="L21" s="2" t="s">
        <v>860</v>
      </c>
      <c r="M21" s="2" t="s">
        <v>17</v>
      </c>
      <c r="N21" s="2" t="s">
        <v>1976</v>
      </c>
      <c r="P21" s="2" t="s">
        <v>1980</v>
      </c>
      <c r="R21" s="2" t="s">
        <v>1969</v>
      </c>
      <c r="S21" s="2">
        <v>41.0</v>
      </c>
    </row>
    <row r="22">
      <c r="C22" s="276" t="s">
        <v>1977</v>
      </c>
      <c r="E22" s="248"/>
      <c r="F22" s="322"/>
      <c r="J22" s="2" t="s">
        <v>829</v>
      </c>
      <c r="K22" s="2" t="s">
        <v>1970</v>
      </c>
      <c r="L22" s="2" t="s">
        <v>860</v>
      </c>
      <c r="M22" s="2" t="s">
        <v>17</v>
      </c>
      <c r="N22" s="2" t="s">
        <v>1976</v>
      </c>
      <c r="P22" s="2" t="s">
        <v>1980</v>
      </c>
      <c r="R22" s="2" t="s">
        <v>1969</v>
      </c>
      <c r="S22" s="2">
        <v>41.0</v>
      </c>
    </row>
    <row r="23" ht="18.0" customHeight="1">
      <c r="C23" s="276" t="s">
        <v>1977</v>
      </c>
      <c r="E23" s="248"/>
      <c r="F23" s="322"/>
      <c r="J23" s="2" t="s">
        <v>829</v>
      </c>
      <c r="K23" s="2" t="s">
        <v>1970</v>
      </c>
      <c r="L23" s="2" t="s">
        <v>860</v>
      </c>
      <c r="M23" s="2" t="s">
        <v>17</v>
      </c>
      <c r="N23" s="2" t="s">
        <v>1976</v>
      </c>
      <c r="P23" s="2" t="s">
        <v>1980</v>
      </c>
      <c r="R23" s="2" t="s">
        <v>1969</v>
      </c>
      <c r="S23" s="2">
        <v>41.0</v>
      </c>
    </row>
    <row r="24">
      <c r="C24" s="248" t="s">
        <v>1981</v>
      </c>
      <c r="E24" s="248" t="s">
        <v>1982</v>
      </c>
      <c r="F24" s="322">
        <v>4930.0</v>
      </c>
      <c r="J24" s="2" t="s">
        <v>829</v>
      </c>
      <c r="K24" s="2" t="s">
        <v>1970</v>
      </c>
      <c r="L24" s="2" t="s">
        <v>860</v>
      </c>
      <c r="M24" s="2" t="s">
        <v>17</v>
      </c>
      <c r="N24" s="2" t="s">
        <v>1976</v>
      </c>
      <c r="R24" s="2" t="s">
        <v>1969</v>
      </c>
      <c r="S24" s="2">
        <v>41.0</v>
      </c>
    </row>
    <row r="25">
      <c r="C25" s="276" t="s">
        <v>1981</v>
      </c>
      <c r="E25" s="248" t="s">
        <v>1982</v>
      </c>
      <c r="F25" s="322">
        <v>4930.0</v>
      </c>
      <c r="J25" s="2" t="s">
        <v>829</v>
      </c>
      <c r="L25" s="2"/>
      <c r="M25" s="2"/>
      <c r="N25" s="2"/>
    </row>
    <row r="26">
      <c r="C26" s="248" t="s">
        <v>1981</v>
      </c>
      <c r="E26" s="248" t="s">
        <v>1982</v>
      </c>
      <c r="F26" s="322">
        <v>4930.0</v>
      </c>
      <c r="J26" s="2" t="s">
        <v>829</v>
      </c>
      <c r="K26" s="2" t="s">
        <v>1970</v>
      </c>
      <c r="L26" s="2" t="s">
        <v>860</v>
      </c>
      <c r="M26" s="2" t="s">
        <v>17</v>
      </c>
      <c r="N26" s="2" t="s">
        <v>1976</v>
      </c>
      <c r="R26" s="2" t="s">
        <v>1969</v>
      </c>
      <c r="S26" s="2">
        <v>41.0</v>
      </c>
    </row>
    <row r="27">
      <c r="C27" s="248" t="s">
        <v>1981</v>
      </c>
      <c r="E27" s="248" t="s">
        <v>1982</v>
      </c>
      <c r="F27" s="322">
        <v>4930.0</v>
      </c>
      <c r="J27" s="2" t="s">
        <v>829</v>
      </c>
      <c r="K27" s="2" t="s">
        <v>1970</v>
      </c>
      <c r="L27" s="2" t="s">
        <v>860</v>
      </c>
      <c r="M27" s="2" t="s">
        <v>17</v>
      </c>
      <c r="N27" s="2" t="s">
        <v>1976</v>
      </c>
      <c r="R27" s="2" t="s">
        <v>1969</v>
      </c>
      <c r="S27" s="2">
        <v>41.0</v>
      </c>
    </row>
    <row r="28">
      <c r="C28" s="248" t="s">
        <v>1981</v>
      </c>
      <c r="E28" s="248" t="s">
        <v>1982</v>
      </c>
      <c r="F28" s="322">
        <v>4930.0</v>
      </c>
      <c r="J28" s="2" t="s">
        <v>829</v>
      </c>
      <c r="K28" s="2" t="s">
        <v>1970</v>
      </c>
      <c r="L28" s="2" t="s">
        <v>860</v>
      </c>
      <c r="M28" s="2" t="s">
        <v>17</v>
      </c>
      <c r="N28" s="2" t="s">
        <v>1976</v>
      </c>
      <c r="R28" s="2" t="s">
        <v>1969</v>
      </c>
      <c r="S28" s="2">
        <v>41.0</v>
      </c>
    </row>
    <row r="29">
      <c r="C29" s="248" t="s">
        <v>1983</v>
      </c>
      <c r="E29" s="248" t="s">
        <v>1984</v>
      </c>
      <c r="F29" s="322">
        <v>63182.0</v>
      </c>
      <c r="J29" s="2" t="s">
        <v>829</v>
      </c>
      <c r="K29" s="2" t="s">
        <v>1970</v>
      </c>
      <c r="L29" s="2" t="s">
        <v>860</v>
      </c>
      <c r="M29" s="2" t="s">
        <v>17</v>
      </c>
      <c r="N29" s="2" t="s">
        <v>1976</v>
      </c>
      <c r="R29" s="2" t="s">
        <v>1969</v>
      </c>
      <c r="S29" s="2">
        <v>41.0</v>
      </c>
    </row>
    <row r="30">
      <c r="C30" s="324" t="s">
        <v>1985</v>
      </c>
      <c r="D30" s="340" t="s">
        <v>1986</v>
      </c>
      <c r="F30" s="322">
        <v>29500.0</v>
      </c>
      <c r="J30" s="2" t="s">
        <v>829</v>
      </c>
      <c r="K30" s="2" t="s">
        <v>1970</v>
      </c>
      <c r="L30" s="2" t="s">
        <v>860</v>
      </c>
      <c r="M30" s="2" t="s">
        <v>17</v>
      </c>
      <c r="N30" s="2" t="s">
        <v>1976</v>
      </c>
      <c r="R30" s="2" t="s">
        <v>1969</v>
      </c>
      <c r="S30" s="2">
        <v>41.0</v>
      </c>
    </row>
    <row r="31">
      <c r="C31" s="248" t="s">
        <v>1987</v>
      </c>
      <c r="D31" s="291">
        <v>1.43404012400758E14</v>
      </c>
      <c r="E31" s="276" t="s">
        <v>1988</v>
      </c>
      <c r="F31" s="250">
        <v>7650.0</v>
      </c>
      <c r="J31" s="2" t="s">
        <v>829</v>
      </c>
      <c r="K31" s="2" t="s">
        <v>1970</v>
      </c>
      <c r="L31" s="2" t="s">
        <v>860</v>
      </c>
      <c r="M31" s="2" t="s">
        <v>17</v>
      </c>
      <c r="N31" s="2" t="s">
        <v>1976</v>
      </c>
      <c r="R31" s="2" t="s">
        <v>1969</v>
      </c>
      <c r="S31" s="2">
        <v>41.0</v>
      </c>
    </row>
    <row r="32">
      <c r="C32" s="248" t="s">
        <v>1989</v>
      </c>
      <c r="E32" s="276" t="s">
        <v>1990</v>
      </c>
      <c r="F32" s="322">
        <v>10650.0</v>
      </c>
      <c r="J32" s="2" t="s">
        <v>829</v>
      </c>
      <c r="K32" s="2" t="s">
        <v>1970</v>
      </c>
      <c r="L32" s="2" t="s">
        <v>860</v>
      </c>
      <c r="M32" s="2" t="s">
        <v>17</v>
      </c>
      <c r="N32" s="2" t="s">
        <v>1976</v>
      </c>
      <c r="R32" s="2" t="s">
        <v>1969</v>
      </c>
      <c r="S32" s="2">
        <v>41.0</v>
      </c>
    </row>
    <row r="33">
      <c r="C33" s="276" t="s">
        <v>1991</v>
      </c>
      <c r="D33" s="291">
        <v>2.022120039E9</v>
      </c>
      <c r="E33" s="276" t="s">
        <v>1992</v>
      </c>
      <c r="F33" s="255"/>
      <c r="J33" s="2" t="s">
        <v>829</v>
      </c>
      <c r="K33" s="2" t="s">
        <v>1970</v>
      </c>
      <c r="L33" s="2" t="s">
        <v>860</v>
      </c>
      <c r="M33" s="2" t="s">
        <v>17</v>
      </c>
      <c r="N33" s="2" t="s">
        <v>1976</v>
      </c>
      <c r="R33" s="2" t="s">
        <v>1969</v>
      </c>
      <c r="S33" s="2">
        <v>41.0</v>
      </c>
    </row>
    <row r="34">
      <c r="C34" s="276" t="s">
        <v>1993</v>
      </c>
      <c r="J34" s="2"/>
      <c r="K34" s="2"/>
      <c r="L34" s="2"/>
      <c r="M34" s="2" t="s">
        <v>17</v>
      </c>
      <c r="N34" s="2" t="s">
        <v>1934</v>
      </c>
      <c r="S34" s="2">
        <v>62.0</v>
      </c>
    </row>
    <row r="35">
      <c r="C35" s="276" t="s">
        <v>1994</v>
      </c>
      <c r="J35" s="2"/>
      <c r="K35" s="2"/>
      <c r="L35" s="2"/>
      <c r="M35" s="2" t="s">
        <v>17</v>
      </c>
      <c r="N35" s="2" t="s">
        <v>1830</v>
      </c>
      <c r="S35" s="2">
        <v>93.0</v>
      </c>
    </row>
    <row r="36">
      <c r="C36" s="276" t="s">
        <v>1995</v>
      </c>
      <c r="J36" s="2" t="s">
        <v>829</v>
      </c>
      <c r="K36" s="2" t="s">
        <v>1718</v>
      </c>
      <c r="L36" s="2" t="s">
        <v>1019</v>
      </c>
      <c r="M36" s="2" t="s">
        <v>17</v>
      </c>
      <c r="N36" s="2" t="s">
        <v>1718</v>
      </c>
      <c r="S36" s="2">
        <v>106.0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</cols>
  <sheetData>
    <row r="1">
      <c r="A1" s="214"/>
      <c r="B1" s="215" t="s">
        <v>5</v>
      </c>
      <c r="C1" s="216" t="s">
        <v>1996</v>
      </c>
      <c r="D1" s="317"/>
      <c r="E1" s="218">
        <v>7.708530303E9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137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1997</v>
      </c>
      <c r="S2" s="232" t="s">
        <v>1998</v>
      </c>
      <c r="T2" s="2" t="s">
        <v>1010</v>
      </c>
      <c r="U2" s="2" t="s">
        <v>138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1999</v>
      </c>
      <c r="S3" s="238" t="s">
        <v>2000</v>
      </c>
      <c r="T3" s="2" t="s">
        <v>2001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2002</v>
      </c>
      <c r="S4" s="238" t="s">
        <v>2003</v>
      </c>
      <c r="T4" s="2" t="s">
        <v>1568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1403</v>
      </c>
      <c r="C17" s="248" t="s">
        <v>1048</v>
      </c>
      <c r="D17" s="277" t="s">
        <v>2004</v>
      </c>
      <c r="E17" s="248" t="s">
        <v>1049</v>
      </c>
      <c r="F17" s="250">
        <v>4550.0</v>
      </c>
      <c r="G17" s="322">
        <v>24000.0</v>
      </c>
      <c r="J17" s="2" t="s">
        <v>829</v>
      </c>
      <c r="K17" s="2" t="s">
        <v>1998</v>
      </c>
      <c r="L17" s="2" t="s">
        <v>860</v>
      </c>
      <c r="M17" s="2" t="s">
        <v>17</v>
      </c>
      <c r="N17" s="2" t="s">
        <v>1891</v>
      </c>
      <c r="R17" s="2" t="s">
        <v>1997</v>
      </c>
      <c r="S17" s="2">
        <v>52.0</v>
      </c>
    </row>
    <row r="18">
      <c r="B18" s="2" t="s">
        <v>1403</v>
      </c>
      <c r="C18" s="248" t="s">
        <v>1048</v>
      </c>
      <c r="D18" s="277" t="s">
        <v>2005</v>
      </c>
      <c r="E18" s="248" t="s">
        <v>1049</v>
      </c>
      <c r="F18" s="250">
        <v>4550.0</v>
      </c>
      <c r="G18" s="326"/>
      <c r="J18" s="2" t="s">
        <v>829</v>
      </c>
      <c r="K18" s="2" t="s">
        <v>1998</v>
      </c>
      <c r="L18" s="2" t="s">
        <v>860</v>
      </c>
      <c r="M18" s="2" t="s">
        <v>17</v>
      </c>
      <c r="N18" s="2" t="s">
        <v>1891</v>
      </c>
      <c r="R18" s="2" t="s">
        <v>1997</v>
      </c>
      <c r="S18" s="2">
        <v>52.0</v>
      </c>
    </row>
    <row r="19">
      <c r="B19" s="2" t="s">
        <v>1403</v>
      </c>
      <c r="C19" s="248" t="s">
        <v>1048</v>
      </c>
      <c r="D19" s="277" t="s">
        <v>2006</v>
      </c>
      <c r="E19" s="248" t="s">
        <v>1049</v>
      </c>
      <c r="F19" s="250">
        <v>4550.0</v>
      </c>
      <c r="G19" s="322"/>
      <c r="J19" s="2" t="s">
        <v>829</v>
      </c>
      <c r="K19" s="2" t="s">
        <v>1998</v>
      </c>
      <c r="L19" s="2" t="s">
        <v>860</v>
      </c>
      <c r="M19" s="2" t="s">
        <v>17</v>
      </c>
      <c r="N19" s="2" t="s">
        <v>1891</v>
      </c>
      <c r="R19" s="2" t="s">
        <v>1997</v>
      </c>
      <c r="S19" s="2">
        <v>52.0</v>
      </c>
    </row>
    <row r="20">
      <c r="B20" s="2" t="s">
        <v>1403</v>
      </c>
      <c r="C20" s="248" t="s">
        <v>1048</v>
      </c>
      <c r="D20" s="277" t="s">
        <v>2007</v>
      </c>
      <c r="E20" s="248" t="s">
        <v>1049</v>
      </c>
      <c r="F20" s="250">
        <v>4550.0</v>
      </c>
      <c r="G20" s="322"/>
      <c r="J20" s="2" t="s">
        <v>829</v>
      </c>
      <c r="K20" s="2" t="s">
        <v>1998</v>
      </c>
      <c r="L20" s="2" t="s">
        <v>860</v>
      </c>
      <c r="M20" s="2" t="s">
        <v>17</v>
      </c>
      <c r="N20" s="2" t="s">
        <v>1891</v>
      </c>
      <c r="R20" s="2" t="s">
        <v>1997</v>
      </c>
      <c r="S20" s="2">
        <v>52.0</v>
      </c>
    </row>
    <row r="21">
      <c r="B21" s="2" t="s">
        <v>1403</v>
      </c>
      <c r="C21" s="248" t="s">
        <v>1048</v>
      </c>
      <c r="D21" s="277" t="s">
        <v>2008</v>
      </c>
      <c r="E21" s="248" t="s">
        <v>1049</v>
      </c>
      <c r="F21" s="250">
        <v>4550.0</v>
      </c>
      <c r="G21" s="322"/>
      <c r="J21" s="2" t="s">
        <v>829</v>
      </c>
      <c r="K21" s="2" t="s">
        <v>1998</v>
      </c>
      <c r="L21" s="2" t="s">
        <v>860</v>
      </c>
      <c r="M21" s="2" t="s">
        <v>17</v>
      </c>
      <c r="N21" s="2" t="s">
        <v>1891</v>
      </c>
      <c r="R21" s="2" t="s">
        <v>1997</v>
      </c>
      <c r="S21" s="2">
        <v>52.0</v>
      </c>
    </row>
    <row r="22">
      <c r="B22" s="2" t="s">
        <v>1403</v>
      </c>
      <c r="C22" s="248" t="s">
        <v>1048</v>
      </c>
      <c r="D22" s="277" t="s">
        <v>2009</v>
      </c>
      <c r="E22" s="248" t="s">
        <v>1049</v>
      </c>
      <c r="F22" s="250">
        <v>4550.0</v>
      </c>
      <c r="G22" s="322"/>
      <c r="J22" s="2" t="s">
        <v>829</v>
      </c>
      <c r="K22" s="2" t="s">
        <v>1998</v>
      </c>
      <c r="L22" s="2" t="s">
        <v>860</v>
      </c>
      <c r="M22" s="2" t="s">
        <v>17</v>
      </c>
      <c r="N22" s="2" t="s">
        <v>1891</v>
      </c>
      <c r="R22" s="2" t="s">
        <v>1997</v>
      </c>
      <c r="S22" s="2">
        <v>52.0</v>
      </c>
    </row>
    <row r="23">
      <c r="B23" s="2" t="s">
        <v>1403</v>
      </c>
      <c r="C23" s="248" t="s">
        <v>1048</v>
      </c>
      <c r="E23" s="248" t="s">
        <v>1049</v>
      </c>
      <c r="F23" s="250">
        <v>4550.0</v>
      </c>
      <c r="G23" s="322"/>
      <c r="J23" s="2" t="s">
        <v>812</v>
      </c>
      <c r="L23" s="2" t="s">
        <v>860</v>
      </c>
    </row>
    <row r="24">
      <c r="B24" s="2" t="s">
        <v>1403</v>
      </c>
      <c r="C24" s="248" t="s">
        <v>1048</v>
      </c>
      <c r="E24" s="248" t="s">
        <v>1049</v>
      </c>
      <c r="F24" s="250">
        <v>4550.0</v>
      </c>
      <c r="G24" s="322"/>
      <c r="J24" s="2" t="s">
        <v>812</v>
      </c>
      <c r="L24" s="2" t="s">
        <v>860</v>
      </c>
    </row>
    <row r="25">
      <c r="B25" s="2" t="s">
        <v>1403</v>
      </c>
      <c r="C25" s="248" t="s">
        <v>1048</v>
      </c>
      <c r="E25" s="248" t="s">
        <v>1049</v>
      </c>
      <c r="F25" s="250">
        <v>4550.0</v>
      </c>
      <c r="G25" s="322"/>
      <c r="J25" s="2" t="s">
        <v>812</v>
      </c>
      <c r="L25" s="2" t="s">
        <v>860</v>
      </c>
    </row>
    <row r="26">
      <c r="B26" s="2" t="s">
        <v>1403</v>
      </c>
      <c r="C26" s="248" t="s">
        <v>1048</v>
      </c>
      <c r="E26" s="248" t="s">
        <v>1049</v>
      </c>
      <c r="F26" s="250">
        <v>4550.0</v>
      </c>
      <c r="G26" s="322"/>
      <c r="J26" s="2" t="s">
        <v>812</v>
      </c>
      <c r="L26" s="2" t="s">
        <v>860</v>
      </c>
    </row>
    <row r="27">
      <c r="B27" s="2" t="s">
        <v>1403</v>
      </c>
      <c r="C27" s="248" t="s">
        <v>1048</v>
      </c>
      <c r="E27" s="248" t="s">
        <v>1049</v>
      </c>
      <c r="F27" s="250">
        <v>4550.0</v>
      </c>
      <c r="G27" s="322"/>
      <c r="J27" s="2" t="s">
        <v>812</v>
      </c>
      <c r="L27" s="2" t="s">
        <v>860</v>
      </c>
    </row>
    <row r="28">
      <c r="B28" s="2" t="s">
        <v>1403</v>
      </c>
      <c r="C28" s="248" t="s">
        <v>1048</v>
      </c>
      <c r="E28" s="248" t="s">
        <v>1049</v>
      </c>
      <c r="F28" s="250">
        <v>4550.0</v>
      </c>
      <c r="G28" s="322"/>
      <c r="J28" s="2" t="s">
        <v>812</v>
      </c>
      <c r="L28" s="2" t="s">
        <v>860</v>
      </c>
    </row>
    <row r="29">
      <c r="B29" s="2" t="s">
        <v>1403</v>
      </c>
      <c r="C29" s="248" t="s">
        <v>1048</v>
      </c>
      <c r="E29" s="248" t="s">
        <v>1049</v>
      </c>
      <c r="F29" s="250">
        <v>4550.0</v>
      </c>
      <c r="G29" s="322"/>
      <c r="J29" s="2" t="s">
        <v>812</v>
      </c>
      <c r="L29" s="2" t="s">
        <v>860</v>
      </c>
    </row>
    <row r="30">
      <c r="B30" s="2" t="s">
        <v>1403</v>
      </c>
      <c r="C30" s="248" t="s">
        <v>1048</v>
      </c>
      <c r="E30" s="248" t="s">
        <v>1049</v>
      </c>
      <c r="F30" s="250">
        <v>4550.0</v>
      </c>
      <c r="G30" s="322"/>
      <c r="J30" s="2" t="s">
        <v>812</v>
      </c>
      <c r="L30" s="2" t="s">
        <v>860</v>
      </c>
    </row>
    <row r="31">
      <c r="B31" s="2" t="s">
        <v>1403</v>
      </c>
      <c r="C31" s="248" t="s">
        <v>1048</v>
      </c>
      <c r="E31" s="248" t="s">
        <v>1049</v>
      </c>
      <c r="F31" s="250">
        <v>4550.0</v>
      </c>
      <c r="G31" s="322"/>
      <c r="J31" s="2" t="s">
        <v>812</v>
      </c>
      <c r="L31" s="2" t="s">
        <v>860</v>
      </c>
    </row>
    <row r="32">
      <c r="B32" s="2" t="s">
        <v>1403</v>
      </c>
      <c r="C32" s="248" t="s">
        <v>1048</v>
      </c>
      <c r="E32" s="248" t="s">
        <v>1049</v>
      </c>
      <c r="F32" s="250">
        <v>4550.0</v>
      </c>
      <c r="G32" s="322"/>
      <c r="J32" s="2" t="s">
        <v>812</v>
      </c>
      <c r="L32" s="2" t="s">
        <v>860</v>
      </c>
    </row>
    <row r="33">
      <c r="B33" s="2" t="s">
        <v>1403</v>
      </c>
      <c r="C33" s="248" t="s">
        <v>1048</v>
      </c>
      <c r="E33" s="248" t="s">
        <v>1049</v>
      </c>
      <c r="F33" s="250">
        <v>4550.0</v>
      </c>
      <c r="G33" s="322"/>
      <c r="J33" s="2" t="s">
        <v>812</v>
      </c>
      <c r="L33" s="2" t="s">
        <v>860</v>
      </c>
    </row>
    <row r="34">
      <c r="B34" s="2" t="s">
        <v>1403</v>
      </c>
      <c r="C34" s="248" t="s">
        <v>1048</v>
      </c>
      <c r="E34" s="248" t="s">
        <v>1049</v>
      </c>
      <c r="F34" s="250">
        <v>4550.0</v>
      </c>
      <c r="G34" s="322"/>
      <c r="J34" s="2" t="s">
        <v>812</v>
      </c>
      <c r="L34" s="2" t="s">
        <v>860</v>
      </c>
    </row>
    <row r="35">
      <c r="B35" s="2" t="s">
        <v>1403</v>
      </c>
      <c r="C35" s="248" t="s">
        <v>1048</v>
      </c>
      <c r="E35" s="248" t="s">
        <v>1049</v>
      </c>
      <c r="F35" s="250">
        <v>4550.0</v>
      </c>
      <c r="G35" s="322"/>
      <c r="J35" s="2" t="s">
        <v>812</v>
      </c>
      <c r="L35" s="2" t="s">
        <v>860</v>
      </c>
      <c r="M35" s="2"/>
      <c r="N35" s="2"/>
      <c r="S35" s="2"/>
    </row>
    <row r="36">
      <c r="B36" s="2" t="s">
        <v>1403</v>
      </c>
      <c r="C36" s="248" t="s">
        <v>1048</v>
      </c>
      <c r="E36" s="248" t="s">
        <v>1049</v>
      </c>
      <c r="F36" s="250">
        <v>4550.0</v>
      </c>
      <c r="G36" s="322"/>
      <c r="J36" s="2" t="s">
        <v>812</v>
      </c>
      <c r="L36" s="2" t="s">
        <v>860</v>
      </c>
      <c r="M36" s="2"/>
      <c r="N36" s="2"/>
      <c r="S36" s="2"/>
    </row>
    <row r="37">
      <c r="B37" s="2" t="s">
        <v>1403</v>
      </c>
      <c r="C37" s="248" t="s">
        <v>1048</v>
      </c>
      <c r="E37" s="248" t="s">
        <v>1049</v>
      </c>
      <c r="F37" s="250">
        <v>4550.0</v>
      </c>
      <c r="G37" s="322"/>
      <c r="J37" s="2" t="s">
        <v>812</v>
      </c>
      <c r="L37" s="2" t="s">
        <v>860</v>
      </c>
      <c r="M37" s="2"/>
      <c r="N37" s="2"/>
      <c r="S37" s="2"/>
    </row>
    <row r="38">
      <c r="B38" s="2" t="s">
        <v>1403</v>
      </c>
      <c r="C38" s="248" t="s">
        <v>1048</v>
      </c>
      <c r="E38" s="248" t="s">
        <v>1049</v>
      </c>
      <c r="F38" s="250">
        <v>4550.0</v>
      </c>
      <c r="G38" s="322"/>
      <c r="J38" s="2" t="s">
        <v>812</v>
      </c>
      <c r="L38" s="2" t="s">
        <v>860</v>
      </c>
      <c r="M38" s="2"/>
      <c r="N38" s="2"/>
      <c r="S38" s="2"/>
    </row>
    <row r="39">
      <c r="B39" s="2" t="s">
        <v>1403</v>
      </c>
      <c r="C39" s="248" t="s">
        <v>1048</v>
      </c>
      <c r="E39" s="248" t="s">
        <v>1049</v>
      </c>
      <c r="F39" s="250">
        <v>4550.0</v>
      </c>
      <c r="G39" s="322"/>
      <c r="J39" s="2" t="s">
        <v>812</v>
      </c>
      <c r="L39" s="2" t="s">
        <v>860</v>
      </c>
      <c r="M39" s="2"/>
      <c r="N39" s="2"/>
      <c r="S39" s="2"/>
    </row>
    <row r="40">
      <c r="B40" s="2" t="s">
        <v>1403</v>
      </c>
      <c r="C40" s="248" t="s">
        <v>1048</v>
      </c>
      <c r="E40" s="248" t="s">
        <v>1049</v>
      </c>
      <c r="F40" s="250">
        <v>4550.0</v>
      </c>
      <c r="G40" s="322"/>
      <c r="J40" s="2" t="s">
        <v>812</v>
      </c>
      <c r="L40" s="2" t="s">
        <v>860</v>
      </c>
      <c r="M40" s="2"/>
      <c r="N40" s="2"/>
      <c r="S40" s="2"/>
    </row>
    <row r="41">
      <c r="B41" s="2" t="s">
        <v>1403</v>
      </c>
      <c r="C41" s="248" t="s">
        <v>1048</v>
      </c>
      <c r="E41" s="248" t="s">
        <v>1049</v>
      </c>
      <c r="F41" s="250">
        <v>4550.0</v>
      </c>
      <c r="G41" s="322"/>
      <c r="J41" s="2" t="s">
        <v>812</v>
      </c>
      <c r="L41" s="2" t="s">
        <v>860</v>
      </c>
      <c r="M41" s="2"/>
      <c r="N41" s="2"/>
      <c r="S41" s="2"/>
    </row>
    <row r="42">
      <c r="B42" s="2" t="s">
        <v>1403</v>
      </c>
      <c r="C42" s="248" t="s">
        <v>1048</v>
      </c>
      <c r="E42" s="248" t="s">
        <v>1049</v>
      </c>
      <c r="F42" s="250">
        <v>4550.0</v>
      </c>
      <c r="G42" s="322"/>
      <c r="J42" s="2" t="s">
        <v>812</v>
      </c>
      <c r="L42" s="2" t="s">
        <v>860</v>
      </c>
      <c r="M42" s="2"/>
      <c r="N42" s="2"/>
      <c r="S42" s="2"/>
    </row>
    <row r="43">
      <c r="B43" s="2" t="s">
        <v>1403</v>
      </c>
      <c r="C43" s="248" t="s">
        <v>1048</v>
      </c>
      <c r="E43" s="248" t="s">
        <v>1049</v>
      </c>
      <c r="F43" s="250">
        <v>4550.0</v>
      </c>
      <c r="G43" s="322"/>
      <c r="J43" s="2" t="s">
        <v>812</v>
      </c>
      <c r="L43" s="2" t="s">
        <v>860</v>
      </c>
      <c r="M43" s="2"/>
      <c r="N43" s="2"/>
      <c r="S43" s="2"/>
    </row>
    <row r="44">
      <c r="B44" s="2" t="s">
        <v>1403</v>
      </c>
      <c r="C44" s="248" t="s">
        <v>1048</v>
      </c>
      <c r="E44" s="248" t="s">
        <v>1049</v>
      </c>
      <c r="F44" s="250">
        <v>4550.0</v>
      </c>
      <c r="G44" s="322"/>
      <c r="J44" s="2" t="s">
        <v>812</v>
      </c>
      <c r="L44" s="2" t="s">
        <v>860</v>
      </c>
      <c r="M44" s="2"/>
      <c r="N44" s="2"/>
      <c r="S44" s="2"/>
    </row>
    <row r="45">
      <c r="B45" s="2" t="s">
        <v>1403</v>
      </c>
      <c r="C45" s="248" t="s">
        <v>1048</v>
      </c>
      <c r="E45" s="248" t="s">
        <v>1049</v>
      </c>
      <c r="F45" s="250">
        <v>4550.0</v>
      </c>
      <c r="G45" s="322"/>
      <c r="J45" s="2" t="s">
        <v>812</v>
      </c>
      <c r="L45" s="2" t="s">
        <v>860</v>
      </c>
      <c r="M45" s="2"/>
      <c r="N45" s="2"/>
      <c r="S45" s="2"/>
    </row>
    <row r="46">
      <c r="B46" s="2" t="s">
        <v>1403</v>
      </c>
      <c r="C46" s="248" t="s">
        <v>1048</v>
      </c>
      <c r="E46" s="248" t="s">
        <v>1049</v>
      </c>
      <c r="F46" s="250">
        <v>4550.0</v>
      </c>
      <c r="G46" s="322"/>
      <c r="J46" s="2" t="s">
        <v>812</v>
      </c>
      <c r="L46" s="2" t="s">
        <v>860</v>
      </c>
      <c r="M46" s="2"/>
      <c r="N46" s="2"/>
      <c r="S46" s="2"/>
    </row>
    <row r="47">
      <c r="B47" s="2" t="s">
        <v>1403</v>
      </c>
      <c r="C47" s="248" t="s">
        <v>1048</v>
      </c>
      <c r="E47" s="248" t="s">
        <v>1049</v>
      </c>
      <c r="F47" s="250">
        <v>4550.0</v>
      </c>
      <c r="G47" s="322"/>
      <c r="J47" s="2" t="s">
        <v>812</v>
      </c>
      <c r="L47" s="2" t="s">
        <v>860</v>
      </c>
      <c r="M47" s="2"/>
      <c r="N47" s="2"/>
      <c r="S47" s="2"/>
    </row>
    <row r="48">
      <c r="B48" s="2" t="s">
        <v>1403</v>
      </c>
      <c r="C48" s="248" t="s">
        <v>1048</v>
      </c>
      <c r="E48" s="248" t="s">
        <v>1049</v>
      </c>
      <c r="F48" s="250">
        <v>4550.0</v>
      </c>
      <c r="G48" s="322"/>
      <c r="J48" s="2" t="s">
        <v>812</v>
      </c>
      <c r="L48" s="2" t="s">
        <v>860</v>
      </c>
      <c r="M48" s="2"/>
      <c r="N48" s="2"/>
      <c r="S48" s="2"/>
    </row>
    <row r="49">
      <c r="B49" s="2" t="s">
        <v>1403</v>
      </c>
      <c r="C49" s="248" t="s">
        <v>1048</v>
      </c>
      <c r="E49" s="248" t="s">
        <v>1049</v>
      </c>
      <c r="F49" s="250">
        <v>4550.0</v>
      </c>
      <c r="G49" s="322"/>
      <c r="J49" s="2" t="s">
        <v>812</v>
      </c>
      <c r="L49" s="2" t="s">
        <v>860</v>
      </c>
      <c r="M49" s="2"/>
      <c r="N49" s="2"/>
      <c r="S49" s="2"/>
    </row>
    <row r="50">
      <c r="B50" s="2"/>
      <c r="C50" s="297" t="s">
        <v>2010</v>
      </c>
      <c r="E50" s="248" t="s">
        <v>2011</v>
      </c>
      <c r="F50" s="250">
        <v>3852.0</v>
      </c>
      <c r="L50" s="2" t="s">
        <v>860</v>
      </c>
      <c r="M50" s="2"/>
      <c r="N50" s="2"/>
      <c r="S50" s="2"/>
    </row>
    <row r="51">
      <c r="B51" s="2" t="s">
        <v>1047</v>
      </c>
      <c r="C51" s="248" t="s">
        <v>1104</v>
      </c>
      <c r="E51" s="248" t="s">
        <v>1105</v>
      </c>
      <c r="F51" s="250">
        <v>4580.0</v>
      </c>
      <c r="L51" s="2" t="s">
        <v>860</v>
      </c>
      <c r="M51" s="2"/>
      <c r="N51" s="2"/>
      <c r="S51" s="2"/>
    </row>
    <row r="52">
      <c r="B52" s="2" t="s">
        <v>1047</v>
      </c>
      <c r="C52" s="248" t="s">
        <v>1104</v>
      </c>
      <c r="E52" s="248" t="s">
        <v>1105</v>
      </c>
      <c r="F52" s="250">
        <v>4580.0</v>
      </c>
      <c r="L52" s="2" t="s">
        <v>860</v>
      </c>
      <c r="M52" s="2"/>
      <c r="N52" s="2"/>
      <c r="S52" s="2"/>
    </row>
    <row r="53">
      <c r="B53" s="2" t="s">
        <v>1047</v>
      </c>
      <c r="C53" s="248" t="s">
        <v>1104</v>
      </c>
      <c r="E53" s="248" t="s">
        <v>1105</v>
      </c>
      <c r="F53" s="250">
        <v>4580.0</v>
      </c>
      <c r="L53" s="2" t="s">
        <v>860</v>
      </c>
      <c r="M53" s="2"/>
      <c r="N53" s="2"/>
      <c r="S53" s="2"/>
    </row>
    <row r="54">
      <c r="B54" s="2" t="s">
        <v>1047</v>
      </c>
      <c r="C54" s="248" t="s">
        <v>1104</v>
      </c>
      <c r="E54" s="248" t="s">
        <v>1105</v>
      </c>
      <c r="F54" s="250">
        <v>4580.0</v>
      </c>
      <c r="L54" s="2" t="s">
        <v>860</v>
      </c>
      <c r="M54" s="2"/>
      <c r="N54" s="2"/>
      <c r="S54" s="2"/>
    </row>
    <row r="55">
      <c r="B55" s="2" t="s">
        <v>1047</v>
      </c>
      <c r="C55" s="248" t="s">
        <v>1104</v>
      </c>
      <c r="E55" s="248" t="s">
        <v>1105</v>
      </c>
      <c r="F55" s="250">
        <v>4580.0</v>
      </c>
      <c r="L55" s="2" t="s">
        <v>860</v>
      </c>
      <c r="M55" s="2"/>
      <c r="N55" s="2"/>
      <c r="S55" s="2"/>
    </row>
    <row r="56">
      <c r="B56" s="2" t="s">
        <v>1047</v>
      </c>
      <c r="C56" s="248" t="s">
        <v>1104</v>
      </c>
      <c r="E56" s="248" t="s">
        <v>1105</v>
      </c>
      <c r="F56" s="250">
        <v>4580.0</v>
      </c>
      <c r="L56" s="2" t="s">
        <v>860</v>
      </c>
      <c r="M56" s="2"/>
      <c r="N56" s="2"/>
      <c r="S56" s="2"/>
    </row>
    <row r="57">
      <c r="B57" s="2" t="s">
        <v>1047</v>
      </c>
      <c r="C57" s="248" t="s">
        <v>1104</v>
      </c>
      <c r="E57" s="248" t="s">
        <v>1105</v>
      </c>
      <c r="F57" s="250">
        <v>4580.0</v>
      </c>
      <c r="L57" s="2" t="s">
        <v>860</v>
      </c>
      <c r="M57" s="2"/>
      <c r="N57" s="2"/>
      <c r="S57" s="2"/>
    </row>
    <row r="58">
      <c r="B58" s="2" t="s">
        <v>1047</v>
      </c>
      <c r="C58" s="248" t="s">
        <v>1104</v>
      </c>
      <c r="E58" s="248" t="s">
        <v>1105</v>
      </c>
      <c r="F58" s="250">
        <v>4580.0</v>
      </c>
      <c r="L58" s="2" t="s">
        <v>860</v>
      </c>
      <c r="M58" s="2"/>
      <c r="N58" s="2"/>
      <c r="S58" s="2"/>
    </row>
    <row r="59">
      <c r="B59" s="2" t="s">
        <v>1047</v>
      </c>
      <c r="C59" s="248" t="s">
        <v>1104</v>
      </c>
      <c r="E59" s="248" t="s">
        <v>1105</v>
      </c>
      <c r="F59" s="250">
        <v>4580.0</v>
      </c>
      <c r="L59" s="2" t="s">
        <v>860</v>
      </c>
      <c r="M59" s="2"/>
      <c r="N59" s="2"/>
      <c r="S59" s="2"/>
    </row>
    <row r="60">
      <c r="B60" s="2" t="s">
        <v>1047</v>
      </c>
      <c r="C60" s="248" t="s">
        <v>1104</v>
      </c>
      <c r="E60" s="248" t="s">
        <v>1105</v>
      </c>
      <c r="F60" s="250">
        <v>4580.0</v>
      </c>
      <c r="L60" s="2" t="s">
        <v>860</v>
      </c>
      <c r="M60" s="2"/>
      <c r="N60" s="2"/>
      <c r="S60" s="2"/>
    </row>
    <row r="61">
      <c r="B61" s="2" t="s">
        <v>1047</v>
      </c>
      <c r="C61" s="248" t="s">
        <v>1104</v>
      </c>
      <c r="E61" s="248" t="s">
        <v>1105</v>
      </c>
      <c r="F61" s="250">
        <v>4580.0</v>
      </c>
      <c r="L61" s="2" t="s">
        <v>860</v>
      </c>
      <c r="M61" s="2"/>
      <c r="N61" s="2"/>
      <c r="S61" s="2"/>
    </row>
    <row r="62">
      <c r="B62" s="2" t="s">
        <v>1047</v>
      </c>
      <c r="C62" s="248" t="s">
        <v>1104</v>
      </c>
      <c r="E62" s="248" t="s">
        <v>1105</v>
      </c>
      <c r="F62" s="250">
        <v>4580.0</v>
      </c>
      <c r="L62" s="2" t="s">
        <v>860</v>
      </c>
      <c r="M62" s="2"/>
      <c r="N62" s="2"/>
      <c r="S62" s="2"/>
    </row>
    <row r="63">
      <c r="B63" s="2" t="s">
        <v>1047</v>
      </c>
      <c r="C63" s="248" t="s">
        <v>1104</v>
      </c>
      <c r="E63" s="248" t="s">
        <v>1105</v>
      </c>
      <c r="F63" s="250">
        <v>4580.0</v>
      </c>
      <c r="L63" s="2" t="s">
        <v>860</v>
      </c>
      <c r="M63" s="2"/>
      <c r="N63" s="2"/>
      <c r="S63" s="2"/>
    </row>
    <row r="64">
      <c r="B64" s="2" t="s">
        <v>1047</v>
      </c>
      <c r="C64" s="248" t="s">
        <v>1104</v>
      </c>
      <c r="E64" s="248" t="s">
        <v>1105</v>
      </c>
      <c r="F64" s="250">
        <v>4580.0</v>
      </c>
      <c r="L64" s="2" t="s">
        <v>860</v>
      </c>
      <c r="M64" s="2"/>
      <c r="N64" s="2"/>
      <c r="S64" s="2"/>
    </row>
    <row r="65">
      <c r="B65" s="2" t="s">
        <v>1047</v>
      </c>
      <c r="C65" s="248" t="s">
        <v>1104</v>
      </c>
      <c r="E65" s="248" t="s">
        <v>1105</v>
      </c>
      <c r="F65" s="250">
        <v>4580.0</v>
      </c>
      <c r="L65" s="2" t="s">
        <v>860</v>
      </c>
      <c r="M65" s="2"/>
      <c r="N65" s="2"/>
      <c r="S65" s="2"/>
    </row>
    <row r="66">
      <c r="B66" s="2" t="s">
        <v>1047</v>
      </c>
      <c r="C66" s="248" t="s">
        <v>1104</v>
      </c>
      <c r="E66" s="248" t="s">
        <v>1105</v>
      </c>
      <c r="F66" s="250">
        <v>4580.0</v>
      </c>
      <c r="L66" s="2" t="s">
        <v>860</v>
      </c>
      <c r="M66" s="2"/>
      <c r="N66" s="2"/>
      <c r="S66" s="2"/>
    </row>
    <row r="67">
      <c r="B67" s="2" t="s">
        <v>1047</v>
      </c>
      <c r="C67" s="248" t="s">
        <v>1104</v>
      </c>
      <c r="E67" s="248" t="s">
        <v>1105</v>
      </c>
      <c r="F67" s="250">
        <v>4580.0</v>
      </c>
      <c r="L67" s="2" t="s">
        <v>860</v>
      </c>
      <c r="M67" s="2"/>
      <c r="N67" s="2"/>
      <c r="S67" s="2"/>
    </row>
    <row r="68">
      <c r="B68" s="2" t="s">
        <v>1047</v>
      </c>
      <c r="C68" s="248" t="s">
        <v>1104</v>
      </c>
      <c r="E68" s="248" t="s">
        <v>1105</v>
      </c>
      <c r="F68" s="250">
        <v>4580.0</v>
      </c>
      <c r="L68" s="2" t="s">
        <v>860</v>
      </c>
      <c r="M68" s="2"/>
      <c r="N68" s="2"/>
      <c r="S68" s="2"/>
    </row>
    <row r="69">
      <c r="B69" s="2" t="s">
        <v>862</v>
      </c>
      <c r="C69" s="248" t="s">
        <v>2012</v>
      </c>
      <c r="E69" s="248" t="s">
        <v>2013</v>
      </c>
      <c r="F69" s="250">
        <v>28500.0</v>
      </c>
      <c r="L69" s="2" t="s">
        <v>860</v>
      </c>
      <c r="M69" s="2"/>
      <c r="N69" s="2"/>
      <c r="S69" s="2"/>
    </row>
    <row r="70">
      <c r="B70" s="2" t="s">
        <v>862</v>
      </c>
      <c r="C70" s="248" t="s">
        <v>863</v>
      </c>
      <c r="D70" s="277" t="s">
        <v>2014</v>
      </c>
      <c r="E70" s="248" t="s">
        <v>864</v>
      </c>
      <c r="F70" s="322">
        <v>14780.0</v>
      </c>
      <c r="J70" s="2" t="s">
        <v>829</v>
      </c>
      <c r="K70" s="2" t="s">
        <v>1998</v>
      </c>
      <c r="L70" s="2" t="s">
        <v>860</v>
      </c>
      <c r="M70" s="2" t="s">
        <v>17</v>
      </c>
      <c r="N70" s="2" t="s">
        <v>1891</v>
      </c>
      <c r="R70" s="2" t="s">
        <v>1997</v>
      </c>
      <c r="S70" s="2">
        <v>52.0</v>
      </c>
    </row>
    <row r="71">
      <c r="B71" s="2" t="s">
        <v>862</v>
      </c>
      <c r="C71" s="248" t="s">
        <v>863</v>
      </c>
      <c r="E71" s="248" t="s">
        <v>864</v>
      </c>
      <c r="F71" s="322">
        <v>14780.0</v>
      </c>
      <c r="L71" s="2" t="s">
        <v>860</v>
      </c>
      <c r="M71" s="2"/>
      <c r="N71" s="2"/>
      <c r="S71" s="2"/>
    </row>
    <row r="72">
      <c r="B72" s="2" t="s">
        <v>865</v>
      </c>
      <c r="C72" s="248" t="s">
        <v>1109</v>
      </c>
      <c r="D72" s="277" t="s">
        <v>2015</v>
      </c>
      <c r="E72" s="276"/>
      <c r="F72" s="322">
        <v>18450.0</v>
      </c>
      <c r="J72" s="2" t="s">
        <v>829</v>
      </c>
      <c r="K72" s="2" t="s">
        <v>1998</v>
      </c>
      <c r="L72" s="2" t="s">
        <v>860</v>
      </c>
      <c r="M72" s="2" t="s">
        <v>17</v>
      </c>
      <c r="N72" s="2" t="s">
        <v>1891</v>
      </c>
      <c r="R72" s="2" t="s">
        <v>1997</v>
      </c>
      <c r="S72" s="2">
        <v>52.0</v>
      </c>
    </row>
    <row r="73">
      <c r="B73" s="2" t="s">
        <v>865</v>
      </c>
      <c r="C73" s="248" t="s">
        <v>1109</v>
      </c>
      <c r="E73" s="276"/>
      <c r="F73" s="322">
        <v>18450.0</v>
      </c>
      <c r="L73" s="2" t="s">
        <v>860</v>
      </c>
      <c r="M73" s="2"/>
      <c r="N73" s="2"/>
      <c r="S73" s="2"/>
    </row>
    <row r="74">
      <c r="B74" s="2" t="s">
        <v>865</v>
      </c>
      <c r="C74" s="248" t="s">
        <v>1109</v>
      </c>
      <c r="E74" s="276"/>
      <c r="F74" s="322">
        <v>18450.0</v>
      </c>
      <c r="L74" s="2" t="s">
        <v>860</v>
      </c>
      <c r="M74" s="2"/>
      <c r="N74" s="2"/>
      <c r="S74" s="2"/>
    </row>
    <row r="75">
      <c r="B75" s="2" t="s">
        <v>865</v>
      </c>
      <c r="C75" s="248" t="s">
        <v>1109</v>
      </c>
      <c r="E75" s="276"/>
      <c r="F75" s="322">
        <v>18450.0</v>
      </c>
      <c r="L75" s="2" t="s">
        <v>860</v>
      </c>
      <c r="M75" s="2"/>
      <c r="N75" s="2"/>
      <c r="S75" s="2"/>
    </row>
    <row r="76">
      <c r="B76" s="2"/>
      <c r="C76" s="248" t="s">
        <v>2016</v>
      </c>
      <c r="E76" s="248">
        <v>8006.0</v>
      </c>
      <c r="F76" s="337">
        <v>950.0</v>
      </c>
      <c r="J76" s="2" t="s">
        <v>829</v>
      </c>
      <c r="K76" s="2" t="s">
        <v>1998</v>
      </c>
      <c r="L76" s="2" t="s">
        <v>860</v>
      </c>
      <c r="M76" s="2" t="s">
        <v>17</v>
      </c>
      <c r="N76" s="2" t="s">
        <v>1891</v>
      </c>
      <c r="R76" s="2" t="s">
        <v>1997</v>
      </c>
      <c r="S76" s="2">
        <v>52.0</v>
      </c>
    </row>
    <row r="77">
      <c r="B77" s="2"/>
      <c r="C77" s="248" t="s">
        <v>2016</v>
      </c>
      <c r="E77" s="248">
        <v>8006.0</v>
      </c>
      <c r="F77" s="337">
        <v>950.0</v>
      </c>
      <c r="J77" s="2" t="s">
        <v>829</v>
      </c>
      <c r="K77" s="2" t="s">
        <v>1998</v>
      </c>
      <c r="L77" s="2" t="s">
        <v>860</v>
      </c>
      <c r="M77" s="2" t="s">
        <v>17</v>
      </c>
      <c r="N77" s="2" t="s">
        <v>1891</v>
      </c>
      <c r="R77" s="2" t="s">
        <v>1997</v>
      </c>
      <c r="S77" s="2">
        <v>52.0</v>
      </c>
    </row>
    <row r="78">
      <c r="B78" s="2"/>
      <c r="C78" s="248" t="s">
        <v>2016</v>
      </c>
      <c r="E78" s="248">
        <v>8006.0</v>
      </c>
      <c r="F78" s="337">
        <v>950.0</v>
      </c>
      <c r="J78" s="2" t="s">
        <v>829</v>
      </c>
      <c r="K78" s="2" t="s">
        <v>1998</v>
      </c>
      <c r="L78" s="2" t="s">
        <v>860</v>
      </c>
      <c r="M78" s="2" t="s">
        <v>17</v>
      </c>
      <c r="N78" s="2" t="s">
        <v>1891</v>
      </c>
      <c r="R78" s="2" t="s">
        <v>1997</v>
      </c>
      <c r="S78" s="2">
        <v>52.0</v>
      </c>
    </row>
    <row r="79">
      <c r="B79" s="2"/>
      <c r="C79" s="248" t="s">
        <v>2016</v>
      </c>
      <c r="E79" s="248">
        <v>8006.0</v>
      </c>
      <c r="F79" s="337">
        <v>950.0</v>
      </c>
      <c r="J79" s="2" t="s">
        <v>829</v>
      </c>
      <c r="K79" s="2" t="s">
        <v>1998</v>
      </c>
      <c r="L79" s="2" t="s">
        <v>860</v>
      </c>
      <c r="M79" s="2" t="s">
        <v>17</v>
      </c>
      <c r="N79" s="2" t="s">
        <v>1891</v>
      </c>
      <c r="R79" s="2" t="s">
        <v>1997</v>
      </c>
      <c r="S79" s="2">
        <v>52.0</v>
      </c>
    </row>
    <row r="80">
      <c r="B80" s="2"/>
      <c r="C80" s="248" t="s">
        <v>2016</v>
      </c>
      <c r="E80" s="248">
        <v>8006.0</v>
      </c>
      <c r="F80" s="337">
        <v>950.0</v>
      </c>
      <c r="J80" s="2" t="s">
        <v>829</v>
      </c>
      <c r="K80" s="2" t="s">
        <v>1998</v>
      </c>
      <c r="L80" s="2" t="s">
        <v>860</v>
      </c>
      <c r="M80" s="2" t="s">
        <v>17</v>
      </c>
      <c r="N80" s="2" t="s">
        <v>1891</v>
      </c>
      <c r="R80" s="2" t="s">
        <v>1997</v>
      </c>
      <c r="S80" s="2">
        <v>52.0</v>
      </c>
    </row>
    <row r="81">
      <c r="B81" s="2"/>
      <c r="C81" s="248" t="s">
        <v>2016</v>
      </c>
      <c r="E81" s="248">
        <v>8006.0</v>
      </c>
      <c r="F81" s="337">
        <v>950.0</v>
      </c>
      <c r="J81" s="2" t="s">
        <v>829</v>
      </c>
      <c r="K81" s="2" t="s">
        <v>1998</v>
      </c>
      <c r="L81" s="2" t="s">
        <v>860</v>
      </c>
      <c r="M81" s="2" t="s">
        <v>17</v>
      </c>
      <c r="N81" s="2" t="s">
        <v>1891</v>
      </c>
      <c r="R81" s="2" t="s">
        <v>1997</v>
      </c>
      <c r="S81" s="2">
        <v>52.0</v>
      </c>
    </row>
    <row r="82">
      <c r="B82" s="2"/>
      <c r="C82" s="248" t="s">
        <v>2016</v>
      </c>
      <c r="E82" s="248">
        <v>8006.0</v>
      </c>
      <c r="F82" s="337">
        <v>950.0</v>
      </c>
      <c r="L82" s="2" t="s">
        <v>860</v>
      </c>
      <c r="M82" s="2"/>
      <c r="N82" s="2"/>
      <c r="S82" s="2"/>
    </row>
    <row r="83">
      <c r="B83" s="2"/>
      <c r="C83" s="248" t="s">
        <v>2016</v>
      </c>
      <c r="E83" s="248">
        <v>8006.0</v>
      </c>
      <c r="F83" s="337">
        <v>950.0</v>
      </c>
      <c r="L83" s="2" t="s">
        <v>860</v>
      </c>
      <c r="M83" s="2"/>
      <c r="N83" s="2"/>
      <c r="S83" s="2"/>
    </row>
    <row r="84">
      <c r="B84" s="2"/>
      <c r="C84" s="248" t="s">
        <v>2016</v>
      </c>
      <c r="E84" s="248">
        <v>8006.0</v>
      </c>
      <c r="F84" s="337">
        <v>950.0</v>
      </c>
      <c r="L84" s="2" t="s">
        <v>860</v>
      </c>
      <c r="M84" s="2"/>
      <c r="N84" s="2"/>
      <c r="S84" s="2"/>
    </row>
    <row r="85">
      <c r="B85" s="2"/>
      <c r="C85" s="248" t="s">
        <v>2016</v>
      </c>
      <c r="E85" s="248">
        <v>8006.0</v>
      </c>
      <c r="F85" s="337">
        <v>950.0</v>
      </c>
      <c r="L85" s="2" t="s">
        <v>860</v>
      </c>
      <c r="M85" s="2"/>
      <c r="N85" s="2"/>
      <c r="S85" s="2"/>
    </row>
    <row r="86">
      <c r="B86" s="2"/>
      <c r="C86" s="248" t="s">
        <v>2016</v>
      </c>
      <c r="E86" s="248">
        <v>8006.0</v>
      </c>
      <c r="F86" s="337">
        <v>950.0</v>
      </c>
      <c r="L86" s="2" t="s">
        <v>860</v>
      </c>
      <c r="M86" s="2"/>
      <c r="N86" s="2"/>
      <c r="S86" s="2"/>
    </row>
    <row r="87">
      <c r="B87" s="2"/>
      <c r="C87" s="248" t="s">
        <v>2016</v>
      </c>
      <c r="E87" s="248">
        <v>8006.0</v>
      </c>
      <c r="F87" s="337">
        <v>950.0</v>
      </c>
      <c r="L87" s="2" t="s">
        <v>860</v>
      </c>
      <c r="M87" s="2"/>
      <c r="N87" s="2"/>
      <c r="S87" s="2"/>
    </row>
    <row r="88">
      <c r="B88" s="2"/>
      <c r="C88" s="248" t="s">
        <v>871</v>
      </c>
      <c r="E88" s="276"/>
      <c r="F88" s="322">
        <v>3500.0</v>
      </c>
      <c r="L88" s="2" t="s">
        <v>860</v>
      </c>
      <c r="M88" s="2"/>
      <c r="N88" s="2"/>
      <c r="S88" s="2"/>
    </row>
    <row r="89">
      <c r="B89" s="2" t="s">
        <v>868</v>
      </c>
      <c r="C89" s="276" t="s">
        <v>1487</v>
      </c>
      <c r="D89" s="277" t="s">
        <v>2017</v>
      </c>
      <c r="E89" s="276" t="s">
        <v>1488</v>
      </c>
      <c r="F89" s="255"/>
      <c r="J89" s="2" t="s">
        <v>829</v>
      </c>
      <c r="K89" s="2" t="s">
        <v>1998</v>
      </c>
      <c r="L89" s="2"/>
      <c r="M89" s="2" t="s">
        <v>17</v>
      </c>
      <c r="N89" s="2" t="s">
        <v>1891</v>
      </c>
      <c r="R89" s="2" t="s">
        <v>1997</v>
      </c>
      <c r="S89" s="2">
        <v>52.0</v>
      </c>
    </row>
    <row r="90">
      <c r="B90" s="2"/>
      <c r="C90" s="268" t="s">
        <v>2018</v>
      </c>
      <c r="E90" s="276"/>
      <c r="F90" s="255"/>
      <c r="J90" s="2" t="s">
        <v>829</v>
      </c>
      <c r="K90" s="2" t="s">
        <v>1998</v>
      </c>
      <c r="L90" s="2"/>
      <c r="M90" s="2" t="s">
        <v>17</v>
      </c>
      <c r="N90" s="2" t="s">
        <v>1891</v>
      </c>
      <c r="R90" s="2" t="s">
        <v>1997</v>
      </c>
      <c r="S90" s="2">
        <v>52.0</v>
      </c>
    </row>
    <row r="91">
      <c r="B91" s="2"/>
      <c r="C91" s="269"/>
      <c r="E91" s="276"/>
      <c r="F91" s="255"/>
      <c r="L91" s="2"/>
      <c r="M91" s="2"/>
      <c r="N91" s="2"/>
      <c r="S91" s="2"/>
    </row>
    <row r="92">
      <c r="B92" s="2"/>
      <c r="C92" s="268"/>
      <c r="E92" s="276"/>
      <c r="F92" s="255"/>
      <c r="L92" s="2" t="s">
        <v>860</v>
      </c>
      <c r="M92" s="2"/>
      <c r="N92" s="2"/>
      <c r="S92" s="2"/>
    </row>
    <row r="93">
      <c r="A93" s="298" t="s">
        <v>2019</v>
      </c>
      <c r="B93" s="2" t="s">
        <v>868</v>
      </c>
      <c r="C93" s="248" t="s">
        <v>934</v>
      </c>
      <c r="E93" s="248" t="s">
        <v>935</v>
      </c>
      <c r="F93" s="250">
        <v>7750.0</v>
      </c>
      <c r="G93" s="292">
        <v>16750.0</v>
      </c>
      <c r="L93" s="2" t="s">
        <v>860</v>
      </c>
      <c r="M93" s="2"/>
      <c r="N93" s="2"/>
      <c r="S93" s="2"/>
    </row>
    <row r="94">
      <c r="B94" s="2" t="s">
        <v>868</v>
      </c>
      <c r="C94" s="248" t="s">
        <v>934</v>
      </c>
      <c r="E94" s="248" t="s">
        <v>935</v>
      </c>
      <c r="F94" s="250">
        <v>7750.0</v>
      </c>
      <c r="G94" s="255"/>
      <c r="L94" s="2" t="s">
        <v>860</v>
      </c>
      <c r="M94" s="2"/>
      <c r="N94" s="2"/>
      <c r="S94" s="2"/>
    </row>
    <row r="95">
      <c r="B95" s="2" t="s">
        <v>868</v>
      </c>
      <c r="C95" s="248" t="s">
        <v>934</v>
      </c>
      <c r="E95" s="248" t="s">
        <v>935</v>
      </c>
      <c r="F95" s="250">
        <v>7750.0</v>
      </c>
      <c r="L95" s="2" t="s">
        <v>860</v>
      </c>
      <c r="M95" s="2"/>
      <c r="N95" s="2"/>
      <c r="S95" s="2"/>
    </row>
    <row r="96">
      <c r="B96" s="2" t="s">
        <v>868</v>
      </c>
      <c r="C96" s="248" t="s">
        <v>934</v>
      </c>
      <c r="E96" s="248" t="s">
        <v>935</v>
      </c>
      <c r="F96" s="250">
        <v>7750.0</v>
      </c>
      <c r="L96" s="2" t="s">
        <v>860</v>
      </c>
      <c r="M96" s="2"/>
      <c r="N96" s="2"/>
      <c r="S96" s="2"/>
    </row>
    <row r="97">
      <c r="B97" s="2" t="s">
        <v>868</v>
      </c>
      <c r="C97" s="248" t="s">
        <v>934</v>
      </c>
      <c r="E97" s="248" t="s">
        <v>935</v>
      </c>
      <c r="F97" s="250">
        <v>7750.0</v>
      </c>
      <c r="L97" s="2" t="s">
        <v>860</v>
      </c>
      <c r="M97" s="2"/>
      <c r="N97" s="2"/>
      <c r="S97" s="2"/>
    </row>
    <row r="98">
      <c r="B98" s="2" t="s">
        <v>868</v>
      </c>
      <c r="C98" s="248" t="s">
        <v>934</v>
      </c>
      <c r="E98" s="248" t="s">
        <v>935</v>
      </c>
      <c r="F98" s="250">
        <v>7750.0</v>
      </c>
      <c r="L98" s="2" t="s">
        <v>860</v>
      </c>
      <c r="M98" s="2"/>
      <c r="N98" s="2"/>
      <c r="S98" s="2"/>
    </row>
    <row r="99">
      <c r="B99" s="2" t="s">
        <v>868</v>
      </c>
      <c r="C99" s="248" t="s">
        <v>934</v>
      </c>
      <c r="E99" s="248" t="s">
        <v>935</v>
      </c>
      <c r="F99" s="250">
        <v>7750.0</v>
      </c>
      <c r="L99" s="2" t="s">
        <v>860</v>
      </c>
      <c r="M99" s="2"/>
      <c r="N99" s="2"/>
      <c r="S99" s="2"/>
    </row>
    <row r="100">
      <c r="B100" s="2" t="s">
        <v>868</v>
      </c>
      <c r="C100" s="248" t="s">
        <v>934</v>
      </c>
      <c r="E100" s="248" t="s">
        <v>935</v>
      </c>
      <c r="F100" s="250">
        <v>7750.0</v>
      </c>
      <c r="L100" s="2" t="s">
        <v>860</v>
      </c>
      <c r="M100" s="2"/>
      <c r="N100" s="2"/>
      <c r="S100" s="2"/>
    </row>
    <row r="101">
      <c r="B101" s="2" t="s">
        <v>868</v>
      </c>
      <c r="C101" s="248" t="s">
        <v>934</v>
      </c>
      <c r="E101" s="248" t="s">
        <v>935</v>
      </c>
      <c r="F101" s="250">
        <v>7750.0</v>
      </c>
      <c r="L101" s="2" t="s">
        <v>860</v>
      </c>
      <c r="M101" s="2"/>
      <c r="N101" s="2"/>
      <c r="S101" s="2"/>
    </row>
    <row r="102">
      <c r="B102" s="2" t="s">
        <v>868</v>
      </c>
      <c r="C102" s="248" t="s">
        <v>934</v>
      </c>
      <c r="E102" s="248" t="s">
        <v>935</v>
      </c>
      <c r="F102" s="250">
        <v>7750.0</v>
      </c>
      <c r="L102" s="2" t="s">
        <v>860</v>
      </c>
      <c r="M102" s="2"/>
      <c r="N102" s="2"/>
      <c r="S102" s="2"/>
    </row>
    <row r="103">
      <c r="B103" s="2" t="s">
        <v>868</v>
      </c>
      <c r="C103" s="248" t="s">
        <v>934</v>
      </c>
      <c r="E103" s="248" t="s">
        <v>935</v>
      </c>
      <c r="F103" s="250">
        <v>7750.0</v>
      </c>
      <c r="L103" s="2" t="s">
        <v>860</v>
      </c>
      <c r="M103" s="2"/>
      <c r="N103" s="2"/>
      <c r="S103" s="2"/>
    </row>
    <row r="104">
      <c r="B104" s="2" t="s">
        <v>868</v>
      </c>
      <c r="C104" s="248" t="s">
        <v>934</v>
      </c>
      <c r="E104" s="248" t="s">
        <v>935</v>
      </c>
      <c r="F104" s="250">
        <v>7750.0</v>
      </c>
      <c r="L104" s="2" t="s">
        <v>860</v>
      </c>
      <c r="M104" s="2"/>
      <c r="N104" s="2"/>
      <c r="S104" s="2"/>
    </row>
    <row r="105">
      <c r="B105" s="2" t="s">
        <v>868</v>
      </c>
      <c r="C105" s="248" t="s">
        <v>934</v>
      </c>
      <c r="E105" s="248" t="s">
        <v>935</v>
      </c>
      <c r="F105" s="250">
        <v>7750.0</v>
      </c>
      <c r="L105" s="2" t="s">
        <v>860</v>
      </c>
      <c r="M105" s="2"/>
      <c r="N105" s="2"/>
      <c r="S105" s="2"/>
    </row>
    <row r="106">
      <c r="B106" s="2" t="s">
        <v>868</v>
      </c>
      <c r="C106" s="248" t="s">
        <v>934</v>
      </c>
      <c r="E106" s="248" t="s">
        <v>935</v>
      </c>
      <c r="F106" s="250">
        <v>7750.0</v>
      </c>
      <c r="L106" s="2" t="s">
        <v>860</v>
      </c>
      <c r="M106" s="2"/>
      <c r="N106" s="2"/>
      <c r="S106" s="2"/>
    </row>
    <row r="107">
      <c r="B107" s="2" t="s">
        <v>868</v>
      </c>
      <c r="C107" s="248" t="s">
        <v>934</v>
      </c>
      <c r="E107" s="248" t="s">
        <v>935</v>
      </c>
      <c r="F107" s="250">
        <v>7750.0</v>
      </c>
      <c r="L107" s="2" t="s">
        <v>860</v>
      </c>
      <c r="M107" s="2"/>
      <c r="N107" s="2"/>
      <c r="S107" s="2"/>
    </row>
    <row r="108">
      <c r="B108" s="2" t="s">
        <v>868</v>
      </c>
      <c r="C108" s="248" t="s">
        <v>934</v>
      </c>
      <c r="E108" s="248" t="s">
        <v>935</v>
      </c>
      <c r="F108" s="250">
        <v>7750.0</v>
      </c>
      <c r="L108" s="2" t="s">
        <v>860</v>
      </c>
      <c r="M108" s="2"/>
      <c r="N108" s="2"/>
      <c r="S108" s="2"/>
    </row>
    <row r="109">
      <c r="B109" s="2" t="s">
        <v>868</v>
      </c>
      <c r="C109" s="248" t="s">
        <v>934</v>
      </c>
      <c r="E109" s="248" t="s">
        <v>935</v>
      </c>
      <c r="F109" s="250">
        <v>7750.0</v>
      </c>
      <c r="L109" s="2" t="s">
        <v>860</v>
      </c>
      <c r="M109" s="2"/>
      <c r="N109" s="2"/>
      <c r="S109" s="2"/>
    </row>
    <row r="110">
      <c r="B110" s="2" t="s">
        <v>868</v>
      </c>
      <c r="C110" s="248" t="s">
        <v>934</v>
      </c>
      <c r="E110" s="248" t="s">
        <v>935</v>
      </c>
      <c r="F110" s="250">
        <v>7750.0</v>
      </c>
      <c r="L110" s="2" t="s">
        <v>860</v>
      </c>
      <c r="M110" s="2"/>
      <c r="N110" s="2"/>
      <c r="S110" s="2"/>
    </row>
    <row r="111">
      <c r="B111" s="2" t="s">
        <v>868</v>
      </c>
      <c r="C111" s="248" t="s">
        <v>934</v>
      </c>
      <c r="E111" s="248" t="s">
        <v>935</v>
      </c>
      <c r="F111" s="250">
        <v>7750.0</v>
      </c>
      <c r="L111" s="2" t="s">
        <v>860</v>
      </c>
      <c r="M111" s="2"/>
      <c r="N111" s="2"/>
      <c r="S111" s="2"/>
    </row>
    <row r="112">
      <c r="B112" s="2" t="s">
        <v>868</v>
      </c>
      <c r="C112" s="248" t="s">
        <v>1216</v>
      </c>
      <c r="E112" s="248" t="s">
        <v>1218</v>
      </c>
      <c r="F112" s="322">
        <v>10750.0</v>
      </c>
      <c r="L112" s="2" t="s">
        <v>860</v>
      </c>
    </row>
    <row r="113">
      <c r="B113" s="2" t="s">
        <v>868</v>
      </c>
      <c r="C113" s="248" t="s">
        <v>1216</v>
      </c>
      <c r="E113" s="248" t="s">
        <v>1218</v>
      </c>
      <c r="F113" s="322">
        <v>10750.0</v>
      </c>
      <c r="L113" s="2" t="s">
        <v>860</v>
      </c>
      <c r="M113" s="2"/>
      <c r="N113" s="2"/>
      <c r="S113" s="2"/>
    </row>
    <row r="114">
      <c r="B114" s="2" t="s">
        <v>868</v>
      </c>
      <c r="C114" s="248" t="s">
        <v>1216</v>
      </c>
      <c r="E114" s="248" t="s">
        <v>1218</v>
      </c>
      <c r="F114" s="322">
        <v>10750.0</v>
      </c>
      <c r="L114" s="2" t="s">
        <v>860</v>
      </c>
      <c r="M114" s="2"/>
      <c r="N114" s="2"/>
      <c r="S114" s="2"/>
    </row>
    <row r="115">
      <c r="B115" s="2" t="s">
        <v>868</v>
      </c>
      <c r="C115" s="248" t="s">
        <v>1216</v>
      </c>
      <c r="E115" s="248" t="s">
        <v>1218</v>
      </c>
      <c r="F115" s="322">
        <v>10750.0</v>
      </c>
      <c r="L115" s="2" t="s">
        <v>860</v>
      </c>
      <c r="M115" s="2"/>
      <c r="N115" s="2"/>
      <c r="S115" s="2"/>
    </row>
    <row r="116">
      <c r="B116" s="2" t="s">
        <v>868</v>
      </c>
      <c r="C116" s="248" t="s">
        <v>2020</v>
      </c>
      <c r="E116" s="295" t="s">
        <v>1121</v>
      </c>
      <c r="F116" s="322">
        <v>12800.0</v>
      </c>
      <c r="L116" s="2" t="s">
        <v>860</v>
      </c>
      <c r="M116" s="2"/>
      <c r="N116" s="2"/>
      <c r="S116" s="2"/>
    </row>
    <row r="117">
      <c r="B117" s="2"/>
      <c r="C117" s="268"/>
      <c r="E117" s="276"/>
      <c r="F117" s="255"/>
      <c r="M117" s="2"/>
      <c r="N117" s="2"/>
      <c r="S117" s="2"/>
    </row>
    <row r="118">
      <c r="A118" s="298" t="s">
        <v>2021</v>
      </c>
      <c r="B118" s="2" t="s">
        <v>1111</v>
      </c>
      <c r="C118" s="248" t="s">
        <v>1112</v>
      </c>
      <c r="E118" s="248" t="s">
        <v>1113</v>
      </c>
      <c r="F118" s="322">
        <v>36400.0</v>
      </c>
      <c r="G118" s="250">
        <v>21450.0</v>
      </c>
      <c r="L118" s="2" t="s">
        <v>860</v>
      </c>
      <c r="M118" s="2"/>
      <c r="N118" s="2"/>
      <c r="S118" s="2"/>
    </row>
    <row r="119">
      <c r="B119" s="2" t="s">
        <v>1111</v>
      </c>
      <c r="C119" s="248" t="s">
        <v>1851</v>
      </c>
      <c r="E119" s="248" t="s">
        <v>1117</v>
      </c>
      <c r="F119" s="322">
        <v>3650.0</v>
      </c>
      <c r="L119" s="2" t="s">
        <v>860</v>
      </c>
      <c r="M119" s="2"/>
      <c r="N119" s="2"/>
      <c r="S119" s="2"/>
    </row>
    <row r="120">
      <c r="B120" s="2" t="s">
        <v>1111</v>
      </c>
      <c r="C120" s="248" t="s">
        <v>1851</v>
      </c>
      <c r="E120" s="248" t="s">
        <v>1117</v>
      </c>
      <c r="F120" s="322">
        <v>3650.0</v>
      </c>
      <c r="L120" s="2" t="s">
        <v>860</v>
      </c>
      <c r="M120" s="2"/>
      <c r="N120" s="2"/>
      <c r="S120" s="2"/>
    </row>
    <row r="121">
      <c r="B121" s="2" t="s">
        <v>1111</v>
      </c>
      <c r="C121" s="248" t="s">
        <v>1851</v>
      </c>
      <c r="E121" s="248" t="s">
        <v>1117</v>
      </c>
      <c r="F121" s="322">
        <v>3650.0</v>
      </c>
      <c r="L121" s="2" t="s">
        <v>860</v>
      </c>
      <c r="M121" s="2"/>
      <c r="N121" s="2"/>
      <c r="S121" s="2"/>
    </row>
    <row r="122">
      <c r="B122" s="2" t="s">
        <v>1111</v>
      </c>
      <c r="C122" s="248" t="s">
        <v>1851</v>
      </c>
      <c r="E122" s="248" t="s">
        <v>1117</v>
      </c>
      <c r="F122" s="322">
        <v>3650.0</v>
      </c>
      <c r="L122" s="2" t="s">
        <v>860</v>
      </c>
      <c r="M122" s="2"/>
      <c r="N122" s="2"/>
      <c r="S122" s="2"/>
    </row>
    <row r="123">
      <c r="B123" s="2" t="s">
        <v>1111</v>
      </c>
      <c r="C123" s="248" t="s">
        <v>1851</v>
      </c>
      <c r="E123" s="248" t="s">
        <v>1117</v>
      </c>
      <c r="F123" s="322">
        <v>3650.0</v>
      </c>
      <c r="L123" s="2" t="s">
        <v>860</v>
      </c>
      <c r="M123" s="2"/>
      <c r="N123" s="2"/>
      <c r="S123" s="2"/>
    </row>
    <row r="124">
      <c r="B124" s="2" t="s">
        <v>1111</v>
      </c>
      <c r="C124" s="248" t="s">
        <v>1851</v>
      </c>
      <c r="E124" s="248" t="s">
        <v>1117</v>
      </c>
      <c r="F124" s="322">
        <v>3650.0</v>
      </c>
      <c r="L124" s="2" t="s">
        <v>860</v>
      </c>
      <c r="M124" s="2"/>
      <c r="N124" s="2"/>
      <c r="S124" s="2"/>
    </row>
    <row r="125">
      <c r="B125" s="2" t="s">
        <v>1111</v>
      </c>
      <c r="C125" s="248" t="s">
        <v>1851</v>
      </c>
      <c r="E125" s="248" t="s">
        <v>1117</v>
      </c>
      <c r="F125" s="322">
        <v>3650.0</v>
      </c>
      <c r="L125" s="2" t="s">
        <v>860</v>
      </c>
      <c r="M125" s="2"/>
      <c r="N125" s="2"/>
      <c r="S125" s="2"/>
    </row>
    <row r="126">
      <c r="B126" s="2" t="s">
        <v>1111</v>
      </c>
      <c r="C126" s="248" t="s">
        <v>1851</v>
      </c>
      <c r="E126" s="248" t="s">
        <v>1117</v>
      </c>
      <c r="F126" s="322">
        <v>3650.0</v>
      </c>
      <c r="L126" s="2" t="s">
        <v>860</v>
      </c>
      <c r="M126" s="2"/>
      <c r="N126" s="2"/>
      <c r="S126" s="2"/>
    </row>
    <row r="127">
      <c r="B127" s="2" t="s">
        <v>1111</v>
      </c>
      <c r="C127" s="248" t="s">
        <v>1851</v>
      </c>
      <c r="E127" s="248" t="s">
        <v>1117</v>
      </c>
      <c r="F127" s="322">
        <v>3650.0</v>
      </c>
      <c r="L127" s="2" t="s">
        <v>860</v>
      </c>
      <c r="M127" s="2"/>
      <c r="N127" s="2"/>
      <c r="S127" s="2"/>
    </row>
    <row r="128">
      <c r="B128" s="2" t="s">
        <v>1111</v>
      </c>
      <c r="C128" s="248" t="s">
        <v>1851</v>
      </c>
      <c r="E128" s="248" t="s">
        <v>1117</v>
      </c>
      <c r="F128" s="322">
        <v>3650.0</v>
      </c>
      <c r="L128" s="2" t="s">
        <v>860</v>
      </c>
      <c r="M128" s="2"/>
      <c r="N128" s="2"/>
      <c r="S128" s="2"/>
    </row>
    <row r="129">
      <c r="B129" s="2" t="s">
        <v>1111</v>
      </c>
      <c r="C129" s="248" t="s">
        <v>1851</v>
      </c>
      <c r="E129" s="248" t="s">
        <v>1117</v>
      </c>
      <c r="F129" s="322">
        <v>3650.0</v>
      </c>
      <c r="L129" s="2" t="s">
        <v>860</v>
      </c>
      <c r="M129" s="2"/>
      <c r="N129" s="2"/>
      <c r="S129" s="2"/>
    </row>
    <row r="130">
      <c r="B130" s="2" t="s">
        <v>1111</v>
      </c>
      <c r="C130" s="248" t="s">
        <v>1851</v>
      </c>
      <c r="E130" s="248" t="s">
        <v>1117</v>
      </c>
      <c r="F130" s="322">
        <v>3650.0</v>
      </c>
      <c r="L130" s="2" t="s">
        <v>860</v>
      </c>
      <c r="M130" s="2"/>
      <c r="N130" s="2"/>
      <c r="S130" s="2"/>
    </row>
    <row r="131">
      <c r="B131" s="2" t="s">
        <v>1111</v>
      </c>
      <c r="C131" s="248" t="s">
        <v>1851</v>
      </c>
      <c r="E131" s="248" t="s">
        <v>1117</v>
      </c>
      <c r="F131" s="322">
        <v>3650.0</v>
      </c>
      <c r="L131" s="2" t="s">
        <v>860</v>
      </c>
      <c r="M131" s="2"/>
      <c r="N131" s="2"/>
      <c r="S131" s="2"/>
    </row>
    <row r="132">
      <c r="B132" s="2" t="s">
        <v>1111</v>
      </c>
      <c r="C132" s="248" t="s">
        <v>1851</v>
      </c>
      <c r="E132" s="248" t="s">
        <v>1117</v>
      </c>
      <c r="F132" s="322">
        <v>3650.0</v>
      </c>
      <c r="L132" s="2" t="s">
        <v>860</v>
      </c>
      <c r="M132" s="2"/>
      <c r="N132" s="2"/>
      <c r="S132" s="2"/>
    </row>
    <row r="133">
      <c r="B133" s="2" t="s">
        <v>1111</v>
      </c>
      <c r="C133" s="248" t="s">
        <v>1851</v>
      </c>
      <c r="E133" s="248" t="s">
        <v>1117</v>
      </c>
      <c r="F133" s="322">
        <v>3650.0</v>
      </c>
      <c r="L133" s="2" t="s">
        <v>860</v>
      </c>
      <c r="M133" s="2"/>
      <c r="N133" s="2"/>
      <c r="S133" s="2"/>
    </row>
    <row r="134">
      <c r="B134" s="2" t="s">
        <v>1111</v>
      </c>
      <c r="C134" s="248" t="s">
        <v>1851</v>
      </c>
      <c r="E134" s="248" t="s">
        <v>1117</v>
      </c>
      <c r="F134" s="322">
        <v>3650.0</v>
      </c>
      <c r="L134" s="2" t="s">
        <v>860</v>
      </c>
      <c r="M134" s="2"/>
      <c r="N134" s="2"/>
      <c r="S134" s="2"/>
    </row>
    <row r="135">
      <c r="B135" s="2" t="s">
        <v>1111</v>
      </c>
      <c r="C135" s="248" t="s">
        <v>1851</v>
      </c>
      <c r="E135" s="248" t="s">
        <v>1117</v>
      </c>
      <c r="F135" s="322">
        <v>3650.0</v>
      </c>
      <c r="L135" s="2" t="s">
        <v>860</v>
      </c>
      <c r="M135" s="2"/>
      <c r="N135" s="2"/>
      <c r="S135" s="2"/>
    </row>
    <row r="136">
      <c r="B136" s="2" t="s">
        <v>1111</v>
      </c>
      <c r="C136" s="248" t="s">
        <v>1851</v>
      </c>
      <c r="E136" s="248" t="s">
        <v>1117</v>
      </c>
      <c r="F136" s="322">
        <v>3650.0</v>
      </c>
      <c r="L136" s="2" t="s">
        <v>860</v>
      </c>
      <c r="M136" s="2"/>
      <c r="N136" s="2"/>
      <c r="S136" s="2"/>
    </row>
    <row r="137">
      <c r="B137" s="2" t="s">
        <v>1111</v>
      </c>
      <c r="C137" s="248" t="s">
        <v>1851</v>
      </c>
      <c r="E137" s="248" t="s">
        <v>1117</v>
      </c>
      <c r="F137" s="322">
        <v>3650.0</v>
      </c>
      <c r="L137" s="2" t="s">
        <v>860</v>
      </c>
      <c r="M137" s="2"/>
      <c r="N137" s="2"/>
      <c r="S137" s="2"/>
    </row>
    <row r="138">
      <c r="B138" s="2" t="s">
        <v>1111</v>
      </c>
      <c r="C138" s="248" t="s">
        <v>1851</v>
      </c>
      <c r="E138" s="248" t="s">
        <v>1117</v>
      </c>
      <c r="F138" s="322">
        <v>3650.0</v>
      </c>
      <c r="L138" s="2" t="s">
        <v>860</v>
      </c>
      <c r="M138" s="2"/>
      <c r="N138" s="2"/>
      <c r="S138" s="2"/>
    </row>
    <row r="139">
      <c r="B139" s="2" t="s">
        <v>1111</v>
      </c>
      <c r="C139" s="248" t="s">
        <v>1851</v>
      </c>
      <c r="E139" s="248" t="s">
        <v>1117</v>
      </c>
      <c r="F139" s="322">
        <v>3650.0</v>
      </c>
      <c r="L139" s="2" t="s">
        <v>860</v>
      </c>
      <c r="M139" s="2"/>
      <c r="N139" s="2"/>
      <c r="S139" s="2"/>
    </row>
    <row r="140">
      <c r="B140" s="2" t="s">
        <v>1111</v>
      </c>
      <c r="C140" s="248" t="s">
        <v>1851</v>
      </c>
      <c r="E140" s="248" t="s">
        <v>1117</v>
      </c>
      <c r="F140" s="322">
        <v>3650.0</v>
      </c>
      <c r="L140" s="2" t="s">
        <v>860</v>
      </c>
      <c r="M140" s="2"/>
      <c r="N140" s="2"/>
      <c r="S140" s="2"/>
    </row>
    <row r="141">
      <c r="B141" s="2" t="s">
        <v>1111</v>
      </c>
      <c r="C141" s="248" t="s">
        <v>1851</v>
      </c>
      <c r="E141" s="248" t="s">
        <v>1117</v>
      </c>
      <c r="F141" s="322">
        <v>3650.0</v>
      </c>
      <c r="L141" s="2" t="s">
        <v>860</v>
      </c>
      <c r="M141" s="2"/>
      <c r="N141" s="2"/>
      <c r="S141" s="2"/>
    </row>
    <row r="142">
      <c r="B142" s="2" t="s">
        <v>1111</v>
      </c>
      <c r="C142" s="248" t="s">
        <v>1851</v>
      </c>
      <c r="E142" s="248" t="s">
        <v>1117</v>
      </c>
      <c r="F142" s="322">
        <v>3650.0</v>
      </c>
      <c r="L142" s="2" t="s">
        <v>860</v>
      </c>
      <c r="M142" s="2"/>
      <c r="N142" s="2"/>
      <c r="S142" s="2"/>
    </row>
    <row r="143">
      <c r="B143" s="2" t="s">
        <v>1111</v>
      </c>
      <c r="C143" s="248" t="s">
        <v>1851</v>
      </c>
      <c r="E143" s="248" t="s">
        <v>1117</v>
      </c>
      <c r="F143" s="322">
        <v>3650.0</v>
      </c>
      <c r="L143" s="2" t="s">
        <v>860</v>
      </c>
      <c r="M143" s="2"/>
      <c r="N143" s="2"/>
      <c r="S143" s="2"/>
    </row>
    <row r="144">
      <c r="B144" s="2" t="s">
        <v>1111</v>
      </c>
      <c r="C144" s="248" t="s">
        <v>1851</v>
      </c>
      <c r="E144" s="248" t="s">
        <v>1117</v>
      </c>
      <c r="F144" s="322">
        <v>3650.0</v>
      </c>
      <c r="L144" s="2" t="s">
        <v>860</v>
      </c>
      <c r="M144" s="2"/>
      <c r="N144" s="2"/>
      <c r="S144" s="2"/>
    </row>
    <row r="145">
      <c r="B145" s="2" t="s">
        <v>1111</v>
      </c>
      <c r="C145" s="248" t="s">
        <v>1851</v>
      </c>
      <c r="E145" s="248" t="s">
        <v>1117</v>
      </c>
      <c r="F145" s="322">
        <v>3650.0</v>
      </c>
      <c r="L145" s="2" t="s">
        <v>860</v>
      </c>
      <c r="M145" s="2"/>
      <c r="N145" s="2"/>
      <c r="S145" s="2"/>
    </row>
    <row r="146">
      <c r="B146" s="2" t="s">
        <v>1111</v>
      </c>
      <c r="C146" s="248" t="s">
        <v>1851</v>
      </c>
      <c r="E146" s="248" t="s">
        <v>1117</v>
      </c>
      <c r="F146" s="322">
        <v>3650.0</v>
      </c>
      <c r="L146" s="2" t="s">
        <v>860</v>
      </c>
      <c r="M146" s="2"/>
      <c r="N146" s="2"/>
      <c r="S146" s="2"/>
    </row>
    <row r="147">
      <c r="B147" s="2" t="s">
        <v>1111</v>
      </c>
      <c r="C147" s="248" t="s">
        <v>1851</v>
      </c>
      <c r="E147" s="248" t="s">
        <v>1117</v>
      </c>
      <c r="F147" s="322">
        <v>3650.0</v>
      </c>
      <c r="L147" s="2" t="s">
        <v>860</v>
      </c>
      <c r="M147" s="2"/>
      <c r="N147" s="2"/>
      <c r="S147" s="2"/>
    </row>
    <row r="148">
      <c r="B148" s="2" t="s">
        <v>1111</v>
      </c>
      <c r="C148" s="248" t="s">
        <v>1851</v>
      </c>
      <c r="E148" s="248" t="s">
        <v>1117</v>
      </c>
      <c r="F148" s="322">
        <v>3650.0</v>
      </c>
      <c r="L148" s="2" t="s">
        <v>860</v>
      </c>
      <c r="M148" s="2"/>
      <c r="N148" s="2"/>
      <c r="S148" s="2"/>
    </row>
    <row r="149">
      <c r="B149" s="2" t="s">
        <v>1111</v>
      </c>
      <c r="C149" s="248" t="s">
        <v>1851</v>
      </c>
      <c r="E149" s="248" t="s">
        <v>1117</v>
      </c>
      <c r="F149" s="292">
        <v>3650.0</v>
      </c>
      <c r="L149" s="2" t="s">
        <v>860</v>
      </c>
      <c r="M149" s="2"/>
      <c r="N149" s="2"/>
      <c r="S149" s="2"/>
    </row>
    <row r="150">
      <c r="B150" s="2" t="s">
        <v>1111</v>
      </c>
      <c r="C150" s="248" t="s">
        <v>1851</v>
      </c>
      <c r="E150" s="248" t="s">
        <v>1117</v>
      </c>
      <c r="F150" s="292">
        <v>3650.0</v>
      </c>
      <c r="L150" s="2" t="s">
        <v>860</v>
      </c>
      <c r="M150" s="2"/>
      <c r="N150" s="2"/>
      <c r="S150" s="2"/>
    </row>
    <row r="151">
      <c r="B151" s="2" t="s">
        <v>1111</v>
      </c>
      <c r="C151" s="248" t="s">
        <v>1851</v>
      </c>
      <c r="E151" s="248" t="s">
        <v>1117</v>
      </c>
      <c r="F151" s="292">
        <v>3650.0</v>
      </c>
      <c r="L151" s="2" t="s">
        <v>860</v>
      </c>
      <c r="M151" s="2"/>
      <c r="N151" s="2"/>
      <c r="S151" s="2"/>
    </row>
    <row r="152">
      <c r="B152" s="2" t="s">
        <v>1111</v>
      </c>
      <c r="C152" s="248" t="s">
        <v>1851</v>
      </c>
      <c r="E152" s="248" t="s">
        <v>1117</v>
      </c>
      <c r="F152" s="292">
        <v>3650.0</v>
      </c>
      <c r="L152" s="2" t="s">
        <v>860</v>
      </c>
      <c r="M152" s="2"/>
      <c r="N152" s="2"/>
      <c r="S152" s="2"/>
    </row>
    <row r="153">
      <c r="B153" s="2" t="s">
        <v>1111</v>
      </c>
      <c r="C153" s="248" t="s">
        <v>1851</v>
      </c>
      <c r="E153" s="248" t="s">
        <v>1117</v>
      </c>
      <c r="F153" s="292">
        <v>3650.0</v>
      </c>
      <c r="L153" s="2" t="s">
        <v>860</v>
      </c>
      <c r="M153" s="2"/>
      <c r="N153" s="2"/>
      <c r="S153" s="2"/>
    </row>
    <row r="154">
      <c r="B154" s="2" t="s">
        <v>1111</v>
      </c>
      <c r="C154" s="248" t="s">
        <v>1851</v>
      </c>
      <c r="E154" s="248" t="s">
        <v>1117</v>
      </c>
      <c r="F154" s="292">
        <v>3650.0</v>
      </c>
      <c r="L154" s="2" t="s">
        <v>860</v>
      </c>
      <c r="M154" s="2"/>
      <c r="N154" s="2"/>
      <c r="S154" s="2"/>
    </row>
    <row r="155">
      <c r="B155" s="2" t="s">
        <v>1111</v>
      </c>
      <c r="C155" s="248" t="s">
        <v>1851</v>
      </c>
      <c r="E155" s="248" t="s">
        <v>1117</v>
      </c>
      <c r="F155" s="292">
        <v>3650.0</v>
      </c>
      <c r="L155" s="2" t="s">
        <v>860</v>
      </c>
      <c r="M155" s="2"/>
      <c r="N155" s="2"/>
      <c r="S155" s="2"/>
    </row>
    <row r="156">
      <c r="B156" s="2" t="s">
        <v>1111</v>
      </c>
      <c r="C156" s="248" t="s">
        <v>1851</v>
      </c>
      <c r="E156" s="248" t="s">
        <v>1117</v>
      </c>
      <c r="F156" s="292">
        <v>3650.0</v>
      </c>
      <c r="L156" s="2" t="s">
        <v>860</v>
      </c>
      <c r="M156" s="2"/>
      <c r="N156" s="2"/>
      <c r="S156" s="2"/>
    </row>
    <row r="157">
      <c r="B157" s="2" t="s">
        <v>1111</v>
      </c>
      <c r="C157" s="248" t="s">
        <v>1851</v>
      </c>
      <c r="E157" s="248" t="s">
        <v>1117</v>
      </c>
      <c r="F157" s="292">
        <v>3650.0</v>
      </c>
      <c r="L157" s="2" t="s">
        <v>860</v>
      </c>
      <c r="M157" s="2"/>
      <c r="N157" s="2"/>
      <c r="S157" s="2"/>
    </row>
    <row r="158">
      <c r="B158" s="2" t="s">
        <v>1111</v>
      </c>
      <c r="C158" s="248" t="s">
        <v>1851</v>
      </c>
      <c r="E158" s="248" t="s">
        <v>1117</v>
      </c>
      <c r="F158" s="292">
        <v>3650.0</v>
      </c>
      <c r="L158" s="2" t="s">
        <v>860</v>
      </c>
      <c r="M158" s="2"/>
      <c r="N158" s="2"/>
      <c r="S158" s="2"/>
    </row>
    <row r="159">
      <c r="B159" s="2" t="s">
        <v>1111</v>
      </c>
      <c r="C159" s="248" t="s">
        <v>1851</v>
      </c>
      <c r="E159" s="248" t="s">
        <v>1117</v>
      </c>
      <c r="F159" s="292">
        <v>3650.0</v>
      </c>
      <c r="L159" s="2" t="s">
        <v>860</v>
      </c>
      <c r="M159" s="2"/>
      <c r="N159" s="2"/>
      <c r="S159" s="2"/>
    </row>
    <row r="160">
      <c r="B160" s="2" t="s">
        <v>1111</v>
      </c>
      <c r="C160" s="248" t="s">
        <v>1851</v>
      </c>
      <c r="E160" s="248" t="s">
        <v>1117</v>
      </c>
      <c r="F160" s="292">
        <v>3650.0</v>
      </c>
      <c r="L160" s="2" t="s">
        <v>860</v>
      </c>
      <c r="M160" s="2"/>
      <c r="N160" s="2"/>
      <c r="S160" s="2"/>
    </row>
    <row r="161">
      <c r="B161" s="2" t="s">
        <v>1111</v>
      </c>
      <c r="C161" s="248" t="s">
        <v>1851</v>
      </c>
      <c r="E161" s="248" t="s">
        <v>2022</v>
      </c>
      <c r="F161" s="250">
        <v>11550.0</v>
      </c>
      <c r="L161" s="2" t="s">
        <v>860</v>
      </c>
      <c r="M161" s="2"/>
      <c r="N161" s="2"/>
      <c r="S161" s="2"/>
    </row>
    <row r="162">
      <c r="A162" s="298"/>
      <c r="B162" s="2"/>
      <c r="C162" s="268"/>
      <c r="E162" s="276"/>
      <c r="L162" s="2"/>
      <c r="M162" s="2"/>
      <c r="N162" s="2"/>
      <c r="S162" s="2"/>
    </row>
    <row r="163">
      <c r="A163" s="276" t="s">
        <v>868</v>
      </c>
      <c r="B163" s="276"/>
      <c r="C163" s="276" t="s">
        <v>2023</v>
      </c>
      <c r="D163" s="277">
        <v>2.23736900912E12</v>
      </c>
      <c r="E163" s="290" t="s">
        <v>2024</v>
      </c>
      <c r="M163" s="2" t="s">
        <v>17</v>
      </c>
      <c r="N163" s="2" t="s">
        <v>1891</v>
      </c>
      <c r="S163" s="2">
        <v>52.0</v>
      </c>
    </row>
    <row r="164">
      <c r="B164" s="2" t="s">
        <v>2025</v>
      </c>
      <c r="C164" s="268" t="s">
        <v>2026</v>
      </c>
      <c r="E164" s="276" t="s">
        <v>1528</v>
      </c>
      <c r="L164" s="2" t="s">
        <v>1019</v>
      </c>
      <c r="M164" s="2" t="s">
        <v>17</v>
      </c>
      <c r="N164" s="2" t="s">
        <v>2027</v>
      </c>
      <c r="S164" s="2">
        <v>35.0</v>
      </c>
    </row>
    <row r="165">
      <c r="C165" s="269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2028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75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2029</v>
      </c>
      <c r="S2" s="232" t="s">
        <v>2030</v>
      </c>
      <c r="T2" s="2" t="s">
        <v>809</v>
      </c>
      <c r="U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2031</v>
      </c>
      <c r="S3" s="238" t="s">
        <v>2000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S4" s="238" t="s">
        <v>1762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2032</v>
      </c>
      <c r="S5" s="238" t="s">
        <v>2033</v>
      </c>
      <c r="T5" s="2" t="s">
        <v>2034</v>
      </c>
      <c r="U5" s="2" t="s">
        <v>2035</v>
      </c>
    </row>
    <row r="6">
      <c r="A6" s="239"/>
      <c r="B6" s="229" t="s">
        <v>820</v>
      </c>
      <c r="C6" s="2" t="s">
        <v>2036</v>
      </c>
      <c r="E6" s="237">
        <v>9.500757065E9</v>
      </c>
      <c r="F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2037</v>
      </c>
      <c r="S6" s="2" t="s">
        <v>2038</v>
      </c>
      <c r="T6" s="2" t="s">
        <v>1568</v>
      </c>
      <c r="U6" s="2" t="s">
        <v>55</v>
      </c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>
        <v>6.0</v>
      </c>
      <c r="R7" s="2" t="s">
        <v>2039</v>
      </c>
      <c r="S7" s="2" t="s">
        <v>2040</v>
      </c>
      <c r="T7" s="2" t="s">
        <v>1568</v>
      </c>
      <c r="U7" s="2" t="s">
        <v>2035</v>
      </c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>
        <v>7.0</v>
      </c>
      <c r="R8" s="231" t="s">
        <v>2041</v>
      </c>
      <c r="S8" s="2" t="s">
        <v>2042</v>
      </c>
      <c r="T8" s="2" t="s">
        <v>1568</v>
      </c>
      <c r="U8" s="2" t="s">
        <v>2043</v>
      </c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2044</v>
      </c>
      <c r="S9" s="2" t="s">
        <v>2045</v>
      </c>
      <c r="T9" s="2" t="s">
        <v>1568</v>
      </c>
      <c r="U9" s="2" t="s">
        <v>2043</v>
      </c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48" t="s">
        <v>2046</v>
      </c>
      <c r="D17" s="277" t="s">
        <v>2047</v>
      </c>
      <c r="E17" s="248" t="s">
        <v>2011</v>
      </c>
      <c r="F17" s="250">
        <v>3852.0</v>
      </c>
      <c r="G17" s="322">
        <v>4450.0</v>
      </c>
      <c r="J17" s="2" t="s">
        <v>2048</v>
      </c>
      <c r="K17" s="2" t="s">
        <v>2042</v>
      </c>
      <c r="L17" s="2" t="s">
        <v>860</v>
      </c>
      <c r="M17" s="2" t="s">
        <v>17</v>
      </c>
      <c r="N17" s="2" t="s">
        <v>2049</v>
      </c>
      <c r="R17" s="2" t="s">
        <v>2041</v>
      </c>
      <c r="S17" s="2">
        <v>145.0</v>
      </c>
    </row>
    <row r="18">
      <c r="B18" s="2" t="s">
        <v>862</v>
      </c>
      <c r="C18" s="248" t="s">
        <v>2046</v>
      </c>
      <c r="D18" s="277" t="s">
        <v>2050</v>
      </c>
      <c r="E18" s="248" t="s">
        <v>2011</v>
      </c>
      <c r="F18" s="250">
        <v>3852.0</v>
      </c>
      <c r="G18" s="255"/>
      <c r="J18" s="2" t="s">
        <v>2048</v>
      </c>
      <c r="K18" s="2" t="s">
        <v>2042</v>
      </c>
      <c r="L18" s="2" t="s">
        <v>860</v>
      </c>
      <c r="M18" s="2" t="s">
        <v>17</v>
      </c>
      <c r="N18" s="2" t="s">
        <v>2049</v>
      </c>
      <c r="R18" s="2" t="s">
        <v>2041</v>
      </c>
      <c r="S18" s="2">
        <v>145.0</v>
      </c>
    </row>
    <row r="19">
      <c r="B19" s="2" t="s">
        <v>862</v>
      </c>
      <c r="C19" s="248" t="s">
        <v>2046</v>
      </c>
      <c r="D19" s="277" t="s">
        <v>2051</v>
      </c>
      <c r="E19" s="248" t="s">
        <v>2011</v>
      </c>
      <c r="F19" s="250">
        <v>3852.0</v>
      </c>
      <c r="J19" s="2" t="s">
        <v>2048</v>
      </c>
      <c r="K19" s="2" t="s">
        <v>2042</v>
      </c>
      <c r="L19" s="2" t="s">
        <v>860</v>
      </c>
      <c r="M19" s="2" t="s">
        <v>17</v>
      </c>
      <c r="N19" s="2" t="s">
        <v>2049</v>
      </c>
      <c r="R19" s="2" t="s">
        <v>2041</v>
      </c>
      <c r="S19" s="2">
        <v>145.0</v>
      </c>
    </row>
    <row r="20">
      <c r="B20" s="2" t="s">
        <v>862</v>
      </c>
      <c r="C20" s="248" t="s">
        <v>2046</v>
      </c>
      <c r="D20" s="277" t="s">
        <v>2052</v>
      </c>
      <c r="E20" s="248" t="s">
        <v>2011</v>
      </c>
      <c r="F20" s="250">
        <v>3852.0</v>
      </c>
      <c r="J20" s="2" t="s">
        <v>2048</v>
      </c>
      <c r="K20" s="2" t="s">
        <v>2042</v>
      </c>
      <c r="L20" s="2" t="s">
        <v>860</v>
      </c>
      <c r="M20" s="2" t="s">
        <v>17</v>
      </c>
      <c r="N20" s="2" t="s">
        <v>2049</v>
      </c>
      <c r="R20" s="2" t="s">
        <v>2041</v>
      </c>
      <c r="S20" s="2">
        <v>145.0</v>
      </c>
    </row>
    <row r="21">
      <c r="B21" s="248" t="s">
        <v>1028</v>
      </c>
      <c r="C21" s="248" t="s">
        <v>1029</v>
      </c>
      <c r="D21" s="291">
        <v>3.50077472198E11</v>
      </c>
      <c r="E21" s="248" t="s">
        <v>1030</v>
      </c>
      <c r="F21" s="322">
        <v>1560.0</v>
      </c>
      <c r="J21" s="2" t="s">
        <v>2048</v>
      </c>
      <c r="K21" s="2" t="s">
        <v>2042</v>
      </c>
      <c r="L21" s="2" t="s">
        <v>860</v>
      </c>
      <c r="M21" s="2" t="s">
        <v>17</v>
      </c>
      <c r="N21" s="2" t="s">
        <v>2049</v>
      </c>
      <c r="R21" s="2" t="s">
        <v>2041</v>
      </c>
      <c r="S21" s="2">
        <v>145.0</v>
      </c>
    </row>
    <row r="22">
      <c r="B22" s="248" t="s">
        <v>1028</v>
      </c>
      <c r="C22" s="248" t="s">
        <v>1029</v>
      </c>
      <c r="D22" s="291">
        <v>3.50077490132E11</v>
      </c>
      <c r="E22" s="248" t="s">
        <v>1030</v>
      </c>
      <c r="F22" s="322">
        <v>1560.0</v>
      </c>
      <c r="J22" s="2" t="s">
        <v>2048</v>
      </c>
      <c r="K22" s="2" t="s">
        <v>2042</v>
      </c>
      <c r="L22" s="2" t="s">
        <v>860</v>
      </c>
      <c r="M22" s="2" t="s">
        <v>17</v>
      </c>
      <c r="N22" s="2" t="s">
        <v>2049</v>
      </c>
      <c r="R22" s="2" t="s">
        <v>2041</v>
      </c>
      <c r="S22" s="2">
        <v>145.0</v>
      </c>
    </row>
    <row r="23">
      <c r="B23" s="248" t="s">
        <v>1028</v>
      </c>
      <c r="C23" s="248" t="s">
        <v>1029</v>
      </c>
      <c r="D23" s="291">
        <v>3.5007749026E11</v>
      </c>
      <c r="E23" s="248" t="s">
        <v>1030</v>
      </c>
      <c r="F23" s="322">
        <v>1560.0</v>
      </c>
      <c r="J23" s="2" t="s">
        <v>2048</v>
      </c>
      <c r="K23" s="2" t="s">
        <v>2042</v>
      </c>
      <c r="L23" s="2" t="s">
        <v>860</v>
      </c>
      <c r="M23" s="2" t="s">
        <v>17</v>
      </c>
      <c r="N23" s="2" t="s">
        <v>2049</v>
      </c>
      <c r="R23" s="2" t="s">
        <v>2041</v>
      </c>
      <c r="S23" s="2">
        <v>145.0</v>
      </c>
    </row>
    <row r="24">
      <c r="B24" s="248" t="s">
        <v>1028</v>
      </c>
      <c r="C24" s="248" t="s">
        <v>1029</v>
      </c>
      <c r="D24" s="291">
        <v>3.50077492278E11</v>
      </c>
      <c r="E24" s="248" t="s">
        <v>1030</v>
      </c>
      <c r="F24" s="322">
        <v>1560.0</v>
      </c>
      <c r="J24" s="2" t="s">
        <v>2048</v>
      </c>
      <c r="K24" s="2" t="s">
        <v>2042</v>
      </c>
      <c r="L24" s="2" t="s">
        <v>860</v>
      </c>
      <c r="M24" s="2" t="s">
        <v>17</v>
      </c>
      <c r="N24" s="2" t="s">
        <v>2049</v>
      </c>
      <c r="R24" s="2" t="s">
        <v>2041</v>
      </c>
      <c r="S24" s="2">
        <v>145.0</v>
      </c>
    </row>
    <row r="25">
      <c r="C25" s="248" t="s">
        <v>2053</v>
      </c>
      <c r="F25" s="259">
        <v>750.0</v>
      </c>
      <c r="M25" s="2" t="s">
        <v>17</v>
      </c>
      <c r="N25" s="2" t="s">
        <v>2049</v>
      </c>
      <c r="S25" s="2">
        <v>145.0</v>
      </c>
    </row>
    <row r="27">
      <c r="A27" s="298" t="s">
        <v>1730</v>
      </c>
      <c r="B27" s="248" t="s">
        <v>2054</v>
      </c>
      <c r="C27" s="248" t="s">
        <v>2055</v>
      </c>
      <c r="E27" s="276" t="s">
        <v>2056</v>
      </c>
      <c r="F27" s="250">
        <v>3305.0</v>
      </c>
      <c r="G27" s="250">
        <v>7450.0</v>
      </c>
      <c r="J27" s="2" t="s">
        <v>1350</v>
      </c>
      <c r="K27" s="2" t="s">
        <v>2038</v>
      </c>
      <c r="L27" s="2" t="s">
        <v>860</v>
      </c>
      <c r="M27" s="2" t="s">
        <v>17</v>
      </c>
      <c r="N27" s="2" t="s">
        <v>2049</v>
      </c>
      <c r="R27" s="2" t="s">
        <v>2037</v>
      </c>
      <c r="S27" s="2">
        <v>145.0</v>
      </c>
    </row>
    <row r="28">
      <c r="B28" s="248" t="s">
        <v>2054</v>
      </c>
      <c r="C28" s="248" t="s">
        <v>2055</v>
      </c>
      <c r="E28" s="276" t="s">
        <v>2056</v>
      </c>
      <c r="F28" s="250">
        <v>3305.0</v>
      </c>
      <c r="J28" s="2" t="s">
        <v>1350</v>
      </c>
      <c r="K28" s="2" t="s">
        <v>2038</v>
      </c>
      <c r="L28" s="2" t="s">
        <v>860</v>
      </c>
      <c r="M28" s="2" t="s">
        <v>17</v>
      </c>
      <c r="N28" s="2" t="s">
        <v>2049</v>
      </c>
      <c r="R28" s="2" t="s">
        <v>2037</v>
      </c>
      <c r="S28" s="2">
        <v>145.0</v>
      </c>
    </row>
    <row r="29">
      <c r="B29" s="248" t="s">
        <v>2054</v>
      </c>
      <c r="C29" s="248" t="s">
        <v>2055</v>
      </c>
      <c r="E29" s="276" t="s">
        <v>2056</v>
      </c>
      <c r="F29" s="250">
        <v>3305.0</v>
      </c>
      <c r="J29" s="2" t="s">
        <v>1350</v>
      </c>
      <c r="K29" s="2" t="s">
        <v>2038</v>
      </c>
      <c r="L29" s="2" t="s">
        <v>860</v>
      </c>
      <c r="M29" s="2" t="s">
        <v>17</v>
      </c>
      <c r="N29" s="2" t="s">
        <v>2049</v>
      </c>
      <c r="R29" s="2" t="s">
        <v>2037</v>
      </c>
      <c r="S29" s="2">
        <v>145.0</v>
      </c>
    </row>
    <row r="30">
      <c r="B30" s="248" t="s">
        <v>2054</v>
      </c>
      <c r="C30" s="248" t="s">
        <v>2055</v>
      </c>
      <c r="E30" s="324" t="s">
        <v>2056</v>
      </c>
      <c r="F30" s="250">
        <v>3305.0</v>
      </c>
      <c r="J30" s="2" t="s">
        <v>1350</v>
      </c>
      <c r="K30" s="2" t="s">
        <v>2038</v>
      </c>
      <c r="L30" s="2" t="s">
        <v>860</v>
      </c>
      <c r="M30" s="2" t="s">
        <v>17</v>
      </c>
      <c r="N30" s="2" t="s">
        <v>2049</v>
      </c>
      <c r="R30" s="2" t="s">
        <v>2037</v>
      </c>
      <c r="S30" s="2">
        <v>145.0</v>
      </c>
    </row>
    <row r="31">
      <c r="B31" s="248" t="s">
        <v>2054</v>
      </c>
      <c r="C31" s="248" t="s">
        <v>2055</v>
      </c>
      <c r="E31" s="324" t="s">
        <v>2056</v>
      </c>
      <c r="F31" s="250">
        <v>3305.0</v>
      </c>
      <c r="J31" s="2" t="s">
        <v>1350</v>
      </c>
      <c r="K31" s="2" t="s">
        <v>2040</v>
      </c>
      <c r="L31" s="2" t="s">
        <v>860</v>
      </c>
      <c r="M31" s="2" t="s">
        <v>17</v>
      </c>
      <c r="N31" s="2" t="s">
        <v>2049</v>
      </c>
      <c r="R31" s="2" t="s">
        <v>2039</v>
      </c>
      <c r="S31" s="2">
        <v>145.0</v>
      </c>
    </row>
    <row r="32">
      <c r="B32" s="248" t="s">
        <v>2054</v>
      </c>
      <c r="C32" s="248" t="s">
        <v>2055</v>
      </c>
      <c r="E32" s="324" t="s">
        <v>2056</v>
      </c>
      <c r="F32" s="250">
        <v>3305.0</v>
      </c>
      <c r="J32" s="2" t="s">
        <v>1350</v>
      </c>
      <c r="K32" s="2" t="s">
        <v>2042</v>
      </c>
      <c r="L32" s="2" t="s">
        <v>860</v>
      </c>
      <c r="M32" s="2" t="s">
        <v>17</v>
      </c>
      <c r="N32" s="2" t="s">
        <v>2049</v>
      </c>
      <c r="R32" s="2" t="s">
        <v>2041</v>
      </c>
      <c r="S32" s="2">
        <v>145.0</v>
      </c>
    </row>
    <row r="33">
      <c r="B33" s="248" t="s">
        <v>2054</v>
      </c>
      <c r="C33" s="248" t="s">
        <v>2055</v>
      </c>
      <c r="E33" s="324" t="s">
        <v>2056</v>
      </c>
      <c r="F33" s="250">
        <v>3305.0</v>
      </c>
      <c r="J33" s="2" t="s">
        <v>1350</v>
      </c>
      <c r="K33" s="2" t="s">
        <v>2042</v>
      </c>
      <c r="L33" s="2" t="s">
        <v>860</v>
      </c>
      <c r="M33" s="2" t="s">
        <v>17</v>
      </c>
      <c r="N33" s="2" t="s">
        <v>2049</v>
      </c>
      <c r="R33" s="2" t="s">
        <v>2041</v>
      </c>
      <c r="S33" s="2">
        <v>145.0</v>
      </c>
    </row>
    <row r="34">
      <c r="B34" s="248" t="s">
        <v>2054</v>
      </c>
      <c r="C34" s="248" t="s">
        <v>2055</v>
      </c>
      <c r="E34" s="324" t="s">
        <v>2056</v>
      </c>
      <c r="F34" s="250">
        <v>3305.0</v>
      </c>
      <c r="J34" s="2" t="s">
        <v>1350</v>
      </c>
      <c r="K34" s="2" t="s">
        <v>2042</v>
      </c>
      <c r="L34" s="2" t="s">
        <v>860</v>
      </c>
      <c r="M34" s="2" t="s">
        <v>17</v>
      </c>
      <c r="N34" s="2" t="s">
        <v>2049</v>
      </c>
      <c r="R34" s="2" t="s">
        <v>2041</v>
      </c>
      <c r="S34" s="2">
        <v>145.0</v>
      </c>
    </row>
    <row r="35">
      <c r="B35" s="248" t="s">
        <v>2054</v>
      </c>
      <c r="C35" s="248" t="s">
        <v>2055</v>
      </c>
      <c r="E35" s="324" t="s">
        <v>2056</v>
      </c>
      <c r="F35" s="250">
        <v>3305.0</v>
      </c>
      <c r="J35" s="2" t="s">
        <v>1350</v>
      </c>
      <c r="K35" s="2" t="s">
        <v>2042</v>
      </c>
      <c r="L35" s="2" t="s">
        <v>860</v>
      </c>
      <c r="M35" s="2" t="s">
        <v>17</v>
      </c>
      <c r="N35" s="2" t="s">
        <v>2049</v>
      </c>
      <c r="R35" s="2" t="s">
        <v>2041</v>
      </c>
      <c r="S35" s="2">
        <v>145.0</v>
      </c>
    </row>
    <row r="36">
      <c r="B36" s="248" t="s">
        <v>2054</v>
      </c>
      <c r="C36" s="248" t="s">
        <v>2055</v>
      </c>
      <c r="E36" s="324" t="s">
        <v>2056</v>
      </c>
      <c r="F36" s="250">
        <v>3305.0</v>
      </c>
      <c r="J36" s="2" t="s">
        <v>1350</v>
      </c>
      <c r="K36" s="2" t="s">
        <v>2042</v>
      </c>
      <c r="L36" s="2" t="s">
        <v>860</v>
      </c>
      <c r="M36" s="2" t="s">
        <v>17</v>
      </c>
      <c r="N36" s="2" t="s">
        <v>2057</v>
      </c>
      <c r="R36" s="2" t="s">
        <v>2041</v>
      </c>
      <c r="S36" s="2">
        <v>153.0</v>
      </c>
    </row>
    <row r="37">
      <c r="B37" s="2" t="s">
        <v>2058</v>
      </c>
      <c r="C37" s="248" t="s">
        <v>1312</v>
      </c>
      <c r="E37" s="248" t="s">
        <v>1313</v>
      </c>
      <c r="F37" s="322">
        <v>32112.0</v>
      </c>
      <c r="J37" s="2" t="s">
        <v>1350</v>
      </c>
      <c r="K37" s="2" t="s">
        <v>2045</v>
      </c>
      <c r="L37" s="2" t="s">
        <v>860</v>
      </c>
      <c r="M37" s="2" t="s">
        <v>17</v>
      </c>
      <c r="N37" s="2" t="s">
        <v>2049</v>
      </c>
      <c r="R37" s="2" t="s">
        <v>2044</v>
      </c>
      <c r="S37" s="2">
        <v>145.0</v>
      </c>
    </row>
    <row r="38">
      <c r="F38" s="255"/>
    </row>
    <row r="40">
      <c r="A40" s="298" t="s">
        <v>2059</v>
      </c>
      <c r="C40" s="248" t="s">
        <v>2060</v>
      </c>
      <c r="F40" s="250">
        <v>128200.0</v>
      </c>
      <c r="G40" s="322">
        <v>9250.0</v>
      </c>
      <c r="L40" s="2" t="s">
        <v>860</v>
      </c>
      <c r="M40" s="2" t="s">
        <v>2061</v>
      </c>
    </row>
    <row r="41">
      <c r="G41" s="255"/>
    </row>
    <row r="42">
      <c r="A42" s="298" t="s">
        <v>2062</v>
      </c>
      <c r="B42" s="248" t="s">
        <v>868</v>
      </c>
      <c r="C42" s="248" t="s">
        <v>1416</v>
      </c>
      <c r="D42" s="277">
        <v>2.24117000018E12</v>
      </c>
      <c r="E42" s="248" t="s">
        <v>935</v>
      </c>
      <c r="F42" s="322">
        <v>7750.0</v>
      </c>
      <c r="G42" s="250">
        <v>4450.0</v>
      </c>
      <c r="J42" s="2" t="s">
        <v>1350</v>
      </c>
      <c r="K42" s="2" t="s">
        <v>2038</v>
      </c>
      <c r="L42" s="2" t="s">
        <v>860</v>
      </c>
      <c r="M42" s="2" t="s">
        <v>17</v>
      </c>
      <c r="N42" s="2" t="s">
        <v>2049</v>
      </c>
      <c r="R42" s="2" t="s">
        <v>2039</v>
      </c>
      <c r="S42" s="2">
        <v>145.0</v>
      </c>
    </row>
    <row r="43">
      <c r="B43" s="248" t="s">
        <v>868</v>
      </c>
      <c r="C43" s="248" t="s">
        <v>1416</v>
      </c>
      <c r="E43" s="248" t="s">
        <v>935</v>
      </c>
      <c r="F43" s="322">
        <v>7750.0</v>
      </c>
      <c r="L43" s="2" t="s">
        <v>860</v>
      </c>
      <c r="M43" s="2" t="s">
        <v>18</v>
      </c>
    </row>
    <row r="44">
      <c r="C44" s="248" t="s">
        <v>2063</v>
      </c>
      <c r="E44" s="276" t="s">
        <v>2064</v>
      </c>
      <c r="F44" s="322">
        <v>1240.0</v>
      </c>
      <c r="J44" s="2" t="s">
        <v>1350</v>
      </c>
      <c r="K44" s="2" t="s">
        <v>2045</v>
      </c>
      <c r="L44" s="2" t="s">
        <v>860</v>
      </c>
      <c r="M44" s="2" t="s">
        <v>17</v>
      </c>
      <c r="N44" s="2" t="s">
        <v>2049</v>
      </c>
      <c r="R44" s="2" t="s">
        <v>2044</v>
      </c>
      <c r="S44" s="2">
        <v>145.0</v>
      </c>
    </row>
    <row r="45">
      <c r="F45" s="255"/>
    </row>
    <row r="47">
      <c r="C47" s="276" t="s">
        <v>2065</v>
      </c>
      <c r="E47" s="348" t="s">
        <v>1528</v>
      </c>
      <c r="L47" s="2" t="s">
        <v>1019</v>
      </c>
      <c r="M47" s="2" t="s">
        <v>17</v>
      </c>
      <c r="N47" s="2" t="s">
        <v>2066</v>
      </c>
      <c r="S47" s="2">
        <v>32.0</v>
      </c>
    </row>
    <row r="48">
      <c r="C48" s="276" t="s">
        <v>2067</v>
      </c>
      <c r="E48" s="276" t="s">
        <v>2068</v>
      </c>
      <c r="L48" s="2" t="s">
        <v>1019</v>
      </c>
      <c r="M48" s="2" t="s">
        <v>17</v>
      </c>
      <c r="N48" s="2" t="s">
        <v>2066</v>
      </c>
      <c r="S48" s="2">
        <v>32.0</v>
      </c>
    </row>
    <row r="49">
      <c r="C49" s="276" t="s">
        <v>2069</v>
      </c>
      <c r="E49" s="348" t="s">
        <v>2068</v>
      </c>
      <c r="L49" s="2" t="s">
        <v>1019</v>
      </c>
      <c r="M49" s="2" t="s">
        <v>17</v>
      </c>
      <c r="N49" s="2" t="s">
        <v>1960</v>
      </c>
      <c r="S49" s="2">
        <v>33.0</v>
      </c>
    </row>
    <row r="50">
      <c r="C50" s="276" t="s">
        <v>2070</v>
      </c>
      <c r="E50" s="276" t="s">
        <v>2068</v>
      </c>
      <c r="L50" s="2" t="s">
        <v>1019</v>
      </c>
      <c r="M50" s="2" t="s">
        <v>17</v>
      </c>
      <c r="N50" s="2" t="s">
        <v>2071</v>
      </c>
      <c r="S50" s="2">
        <v>34.0</v>
      </c>
    </row>
    <row r="51">
      <c r="C51" s="2" t="s">
        <v>2072</v>
      </c>
      <c r="E51" s="2" t="s">
        <v>2073</v>
      </c>
      <c r="L51" s="2" t="s">
        <v>1019</v>
      </c>
      <c r="M51" s="2" t="s">
        <v>17</v>
      </c>
      <c r="N51" s="2" t="s">
        <v>1762</v>
      </c>
      <c r="S51" s="2">
        <v>129.0</v>
      </c>
    </row>
    <row r="52">
      <c r="C52" s="2" t="s">
        <v>2074</v>
      </c>
      <c r="J52" s="2" t="s">
        <v>1214</v>
      </c>
      <c r="K52" s="2" t="s">
        <v>2042</v>
      </c>
      <c r="L52" s="2" t="s">
        <v>1019</v>
      </c>
      <c r="M52" s="2" t="s">
        <v>17</v>
      </c>
      <c r="N52" s="2" t="s">
        <v>2042</v>
      </c>
      <c r="R52" s="2" t="s">
        <v>2041</v>
      </c>
      <c r="S52" s="2">
        <v>169.0</v>
      </c>
    </row>
    <row r="53">
      <c r="C53" s="288" t="s">
        <v>1059</v>
      </c>
      <c r="D53" s="2" t="s">
        <v>2075</v>
      </c>
      <c r="E53" s="290" t="s">
        <v>1607</v>
      </c>
      <c r="J53" s="2" t="s">
        <v>1350</v>
      </c>
      <c r="K53" s="2" t="s">
        <v>2045</v>
      </c>
      <c r="L53" s="2" t="s">
        <v>1019</v>
      </c>
      <c r="M53" s="2" t="s">
        <v>17</v>
      </c>
      <c r="N53" s="2" t="s">
        <v>2042</v>
      </c>
      <c r="R53" s="2" t="s">
        <v>2044</v>
      </c>
      <c r="S53" s="2">
        <v>169.0</v>
      </c>
    </row>
    <row r="54">
      <c r="C54" s="2" t="s">
        <v>2076</v>
      </c>
      <c r="E54" s="290" t="s">
        <v>2077</v>
      </c>
      <c r="J54" s="2" t="s">
        <v>1350</v>
      </c>
      <c r="K54" s="2" t="s">
        <v>2042</v>
      </c>
      <c r="L54" s="2" t="s">
        <v>1019</v>
      </c>
      <c r="M54" s="2" t="s">
        <v>17</v>
      </c>
      <c r="N54" s="2" t="s">
        <v>2042</v>
      </c>
      <c r="S54" s="2">
        <v>169.0</v>
      </c>
    </row>
    <row r="55">
      <c r="E55" s="279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2078</v>
      </c>
      <c r="D1" s="317"/>
      <c r="E1" s="218">
        <v>9.047033629E9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133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2079</v>
      </c>
      <c r="S2" s="232" t="s">
        <v>2080</v>
      </c>
      <c r="T2" s="2" t="s">
        <v>2081</v>
      </c>
      <c r="U2" s="2" t="s">
        <v>72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2082</v>
      </c>
      <c r="S3" s="238" t="s">
        <v>2083</v>
      </c>
      <c r="T3" s="2" t="s">
        <v>2084</v>
      </c>
      <c r="U3" s="2" t="s">
        <v>72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2085</v>
      </c>
      <c r="S4" s="238" t="s">
        <v>2086</v>
      </c>
      <c r="T4" s="2" t="s">
        <v>2087</v>
      </c>
      <c r="U4" s="2" t="s">
        <v>87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2088</v>
      </c>
      <c r="S5" s="238" t="s">
        <v>2089</v>
      </c>
      <c r="T5" s="2" t="s">
        <v>1568</v>
      </c>
      <c r="U5" s="2" t="s">
        <v>72</v>
      </c>
    </row>
    <row r="6">
      <c r="A6" s="239"/>
      <c r="B6" s="229" t="s">
        <v>820</v>
      </c>
      <c r="C6" s="2" t="s">
        <v>2090</v>
      </c>
      <c r="E6" s="237">
        <v>6.380156194E9</v>
      </c>
      <c r="F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2091</v>
      </c>
      <c r="S6" s="2" t="s">
        <v>1399</v>
      </c>
      <c r="T6" s="2" t="s">
        <v>1328</v>
      </c>
      <c r="U6" s="2" t="s">
        <v>72</v>
      </c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>
        <v>6.0</v>
      </c>
      <c r="R7" s="2" t="s">
        <v>2092</v>
      </c>
      <c r="S7" s="2" t="s">
        <v>2093</v>
      </c>
      <c r="T7" s="2" t="s">
        <v>1010</v>
      </c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48" t="s">
        <v>2094</v>
      </c>
      <c r="D17" s="277" t="s">
        <v>2095</v>
      </c>
      <c r="E17" s="248" t="s">
        <v>2096</v>
      </c>
      <c r="F17" s="322">
        <v>5150.0</v>
      </c>
      <c r="G17" s="322">
        <v>8450.0</v>
      </c>
      <c r="H17" s="2" t="s">
        <v>1240</v>
      </c>
      <c r="I17" s="2" t="s">
        <v>2097</v>
      </c>
      <c r="J17" s="2" t="s">
        <v>829</v>
      </c>
      <c r="L17" s="2" t="s">
        <v>860</v>
      </c>
      <c r="M17" s="277" t="s">
        <v>17</v>
      </c>
      <c r="N17" s="2" t="s">
        <v>2098</v>
      </c>
      <c r="S17" s="2">
        <v>215.0</v>
      </c>
    </row>
    <row r="18">
      <c r="B18" s="2" t="s">
        <v>862</v>
      </c>
      <c r="C18" s="248" t="s">
        <v>2094</v>
      </c>
      <c r="D18" s="277" t="s">
        <v>2099</v>
      </c>
      <c r="E18" s="248" t="s">
        <v>2096</v>
      </c>
      <c r="F18" s="322">
        <v>5150.0</v>
      </c>
      <c r="G18" s="322"/>
      <c r="H18" s="2" t="s">
        <v>1240</v>
      </c>
      <c r="I18" s="2" t="s">
        <v>2100</v>
      </c>
      <c r="J18" s="2" t="s">
        <v>829</v>
      </c>
      <c r="L18" s="2" t="s">
        <v>860</v>
      </c>
      <c r="M18" s="277" t="s">
        <v>17</v>
      </c>
      <c r="N18" s="2" t="s">
        <v>2098</v>
      </c>
      <c r="S18" s="2">
        <v>215.0</v>
      </c>
    </row>
    <row r="19">
      <c r="B19" s="2" t="s">
        <v>862</v>
      </c>
      <c r="C19" s="248" t="s">
        <v>2094</v>
      </c>
      <c r="D19" s="277" t="s">
        <v>2101</v>
      </c>
      <c r="E19" s="248" t="s">
        <v>2096</v>
      </c>
      <c r="F19" s="322">
        <v>5150.0</v>
      </c>
      <c r="G19" s="322"/>
      <c r="H19" s="2" t="s">
        <v>1240</v>
      </c>
      <c r="I19" s="2" t="s">
        <v>2102</v>
      </c>
      <c r="J19" s="2" t="s">
        <v>829</v>
      </c>
      <c r="L19" s="2" t="s">
        <v>860</v>
      </c>
      <c r="M19" s="277" t="s">
        <v>17</v>
      </c>
      <c r="N19" s="2" t="s">
        <v>2098</v>
      </c>
      <c r="S19" s="2">
        <v>215.0</v>
      </c>
    </row>
    <row r="20">
      <c r="B20" s="2" t="s">
        <v>862</v>
      </c>
      <c r="C20" s="248" t="s">
        <v>2094</v>
      </c>
      <c r="E20" s="248" t="s">
        <v>2096</v>
      </c>
      <c r="F20" s="322">
        <v>5150.0</v>
      </c>
      <c r="G20" s="322"/>
      <c r="H20" s="2" t="s">
        <v>1240</v>
      </c>
      <c r="I20" s="2" t="s">
        <v>2103</v>
      </c>
      <c r="L20" s="2" t="s">
        <v>860</v>
      </c>
    </row>
    <row r="21">
      <c r="B21" s="2" t="s">
        <v>862</v>
      </c>
      <c r="C21" s="248" t="s">
        <v>2094</v>
      </c>
      <c r="E21" s="248" t="s">
        <v>2096</v>
      </c>
      <c r="F21" s="322">
        <v>5150.0</v>
      </c>
      <c r="G21" s="322"/>
      <c r="H21" s="2" t="s">
        <v>1240</v>
      </c>
      <c r="I21" s="2" t="s">
        <v>2104</v>
      </c>
      <c r="L21" s="2" t="s">
        <v>860</v>
      </c>
    </row>
    <row r="22">
      <c r="B22" s="2" t="s">
        <v>862</v>
      </c>
      <c r="C22" s="248" t="s">
        <v>2094</v>
      </c>
      <c r="E22" s="248" t="s">
        <v>2096</v>
      </c>
      <c r="F22" s="322">
        <v>5150.0</v>
      </c>
      <c r="G22" s="322"/>
      <c r="H22" s="2" t="s">
        <v>1240</v>
      </c>
      <c r="I22" s="2" t="s">
        <v>2105</v>
      </c>
      <c r="L22" s="2" t="s">
        <v>860</v>
      </c>
    </row>
    <row r="23">
      <c r="B23" s="2" t="s">
        <v>862</v>
      </c>
      <c r="C23" s="276" t="s">
        <v>2106</v>
      </c>
      <c r="D23" s="277" t="s">
        <v>2107</v>
      </c>
      <c r="E23" s="276" t="s">
        <v>2108</v>
      </c>
      <c r="F23" s="322">
        <v>11269.0</v>
      </c>
      <c r="J23" s="2" t="s">
        <v>1350</v>
      </c>
      <c r="L23" s="2" t="s">
        <v>860</v>
      </c>
      <c r="M23" s="2" t="s">
        <v>17</v>
      </c>
      <c r="N23" s="2" t="s">
        <v>2098</v>
      </c>
      <c r="S23" s="2">
        <v>215.0</v>
      </c>
    </row>
    <row r="24">
      <c r="B24" s="2" t="s">
        <v>30</v>
      </c>
      <c r="C24" s="248" t="s">
        <v>2109</v>
      </c>
      <c r="E24" s="248" t="s">
        <v>2110</v>
      </c>
      <c r="F24" s="322">
        <v>12210.0</v>
      </c>
      <c r="L24" s="2" t="s">
        <v>860</v>
      </c>
    </row>
    <row r="25">
      <c r="B25" s="2" t="s">
        <v>868</v>
      </c>
      <c r="C25" s="276" t="s">
        <v>869</v>
      </c>
      <c r="D25" s="277" t="s">
        <v>2111</v>
      </c>
      <c r="E25" s="290" t="s">
        <v>870</v>
      </c>
      <c r="F25" s="322"/>
      <c r="J25" s="2" t="s">
        <v>1350</v>
      </c>
      <c r="L25" s="2" t="s">
        <v>860</v>
      </c>
      <c r="M25" s="2" t="s">
        <v>17</v>
      </c>
      <c r="N25" s="2" t="s">
        <v>2098</v>
      </c>
      <c r="S25" s="2">
        <v>215.0</v>
      </c>
    </row>
    <row r="26">
      <c r="B26" s="2" t="s">
        <v>868</v>
      </c>
      <c r="C26" s="248" t="s">
        <v>918</v>
      </c>
      <c r="E26" s="279"/>
      <c r="F26" s="322">
        <v>14750.0</v>
      </c>
      <c r="L26" s="2" t="s">
        <v>860</v>
      </c>
    </row>
    <row r="27">
      <c r="C27" s="248" t="s">
        <v>871</v>
      </c>
      <c r="F27" s="337">
        <v>1200.0</v>
      </c>
      <c r="L27" s="2" t="s">
        <v>860</v>
      </c>
    </row>
    <row r="28">
      <c r="F28" s="255"/>
    </row>
    <row r="29">
      <c r="A29" s="298" t="s">
        <v>1913</v>
      </c>
      <c r="B29" s="298" t="s">
        <v>1415</v>
      </c>
      <c r="C29" s="324" t="s">
        <v>934</v>
      </c>
      <c r="E29" s="248" t="s">
        <v>935</v>
      </c>
      <c r="F29" s="322">
        <v>7840.0</v>
      </c>
      <c r="G29" s="250">
        <v>6450.0</v>
      </c>
      <c r="H29" s="2" t="s">
        <v>1240</v>
      </c>
      <c r="I29" s="2" t="s">
        <v>2112</v>
      </c>
      <c r="L29" s="2" t="s">
        <v>860</v>
      </c>
    </row>
    <row r="30">
      <c r="C30" s="324" t="s">
        <v>934</v>
      </c>
      <c r="E30" s="248" t="s">
        <v>935</v>
      </c>
      <c r="F30" s="322">
        <v>7840.0</v>
      </c>
      <c r="H30" s="2" t="s">
        <v>1247</v>
      </c>
      <c r="I30" s="2" t="s">
        <v>2113</v>
      </c>
      <c r="L30" s="2" t="s">
        <v>860</v>
      </c>
    </row>
    <row r="31">
      <c r="C31" s="324" t="s">
        <v>934</v>
      </c>
      <c r="E31" s="248" t="s">
        <v>935</v>
      </c>
      <c r="F31" s="322">
        <v>7840.0</v>
      </c>
      <c r="H31" s="2" t="s">
        <v>1247</v>
      </c>
      <c r="I31" s="2" t="s">
        <v>2114</v>
      </c>
      <c r="L31" s="2" t="s">
        <v>860</v>
      </c>
    </row>
    <row r="32">
      <c r="C32" s="324" t="s">
        <v>934</v>
      </c>
      <c r="E32" s="248" t="s">
        <v>935</v>
      </c>
      <c r="F32" s="322">
        <v>7840.0</v>
      </c>
      <c r="H32" s="2" t="s">
        <v>1247</v>
      </c>
      <c r="I32" s="2" t="s">
        <v>2115</v>
      </c>
      <c r="L32" s="2" t="s">
        <v>860</v>
      </c>
    </row>
    <row r="33">
      <c r="C33" s="255"/>
      <c r="F33" s="255"/>
    </row>
    <row r="34">
      <c r="A34" s="298" t="s">
        <v>2116</v>
      </c>
      <c r="B34" s="298" t="s">
        <v>1702</v>
      </c>
      <c r="C34" s="324" t="s">
        <v>892</v>
      </c>
      <c r="E34" s="324" t="s">
        <v>893</v>
      </c>
      <c r="F34" s="250">
        <v>10400.0</v>
      </c>
      <c r="G34" s="322">
        <v>5250.0</v>
      </c>
      <c r="H34" s="2" t="s">
        <v>1240</v>
      </c>
      <c r="I34" s="2" t="s">
        <v>2117</v>
      </c>
      <c r="L34" s="2" t="s">
        <v>860</v>
      </c>
    </row>
    <row r="35">
      <c r="B35" s="298" t="s">
        <v>1702</v>
      </c>
      <c r="C35" s="248" t="s">
        <v>894</v>
      </c>
      <c r="E35" s="248" t="s">
        <v>895</v>
      </c>
      <c r="F35" s="322">
        <v>9180.0</v>
      </c>
      <c r="G35" s="255"/>
      <c r="H35" s="2" t="s">
        <v>1240</v>
      </c>
      <c r="I35" s="2" t="s">
        <v>2118</v>
      </c>
      <c r="L35" s="2" t="s">
        <v>860</v>
      </c>
    </row>
    <row r="36">
      <c r="B36" s="298" t="s">
        <v>1702</v>
      </c>
      <c r="C36" s="248" t="s">
        <v>894</v>
      </c>
      <c r="E36" s="248" t="s">
        <v>895</v>
      </c>
      <c r="F36" s="322">
        <v>9180.0</v>
      </c>
      <c r="H36" s="2" t="s">
        <v>1247</v>
      </c>
      <c r="I36" s="2" t="s">
        <v>2119</v>
      </c>
      <c r="L36" s="2" t="s">
        <v>860</v>
      </c>
    </row>
    <row r="37">
      <c r="F37" s="255"/>
    </row>
    <row r="38">
      <c r="A38" s="298" t="s">
        <v>2120</v>
      </c>
      <c r="B38" s="298" t="s">
        <v>2121</v>
      </c>
      <c r="C38" s="248" t="s">
        <v>1425</v>
      </c>
      <c r="E38" s="324" t="s">
        <v>1426</v>
      </c>
      <c r="F38" s="322">
        <v>24782.0</v>
      </c>
      <c r="G38" s="322">
        <v>16450.0</v>
      </c>
      <c r="L38" s="2" t="s">
        <v>860</v>
      </c>
    </row>
    <row r="39">
      <c r="B39" s="298" t="s">
        <v>2121</v>
      </c>
      <c r="C39" s="248" t="s">
        <v>1635</v>
      </c>
      <c r="E39" s="248" t="s">
        <v>1637</v>
      </c>
      <c r="F39" s="322">
        <v>12350.0</v>
      </c>
      <c r="G39" s="255"/>
      <c r="L39" s="2" t="s">
        <v>860</v>
      </c>
    </row>
    <row r="40">
      <c r="B40" s="298" t="s">
        <v>2121</v>
      </c>
      <c r="C40" s="248" t="s">
        <v>952</v>
      </c>
      <c r="E40" s="324" t="s">
        <v>953</v>
      </c>
      <c r="F40" s="322">
        <v>8280.0</v>
      </c>
      <c r="L40" s="2" t="s">
        <v>860</v>
      </c>
    </row>
    <row r="41">
      <c r="B41" s="298" t="s">
        <v>2121</v>
      </c>
      <c r="C41" s="295" t="s">
        <v>2122</v>
      </c>
      <c r="E41" s="324" t="s">
        <v>1491</v>
      </c>
      <c r="F41" s="322">
        <v>5653.0</v>
      </c>
      <c r="L41" s="2" t="s">
        <v>860</v>
      </c>
    </row>
    <row r="42">
      <c r="B42" s="298" t="s">
        <v>960</v>
      </c>
      <c r="C42" s="248" t="s">
        <v>946</v>
      </c>
      <c r="E42" s="324" t="s">
        <v>947</v>
      </c>
      <c r="F42" s="337">
        <v>350.0</v>
      </c>
      <c r="H42" s="2" t="s">
        <v>1240</v>
      </c>
      <c r="I42" s="2" t="s">
        <v>2123</v>
      </c>
      <c r="L42" s="2" t="s">
        <v>860</v>
      </c>
    </row>
    <row r="43">
      <c r="B43" s="298" t="s">
        <v>960</v>
      </c>
      <c r="C43" s="248" t="s">
        <v>946</v>
      </c>
      <c r="E43" s="324" t="s">
        <v>947</v>
      </c>
      <c r="F43" s="337">
        <v>350.0</v>
      </c>
      <c r="H43" s="2" t="s">
        <v>1240</v>
      </c>
      <c r="I43" s="2" t="s">
        <v>2124</v>
      </c>
      <c r="L43" s="2" t="s">
        <v>860</v>
      </c>
    </row>
    <row r="44">
      <c r="B44" s="298" t="s">
        <v>960</v>
      </c>
      <c r="C44" s="248" t="s">
        <v>946</v>
      </c>
      <c r="E44" s="324" t="s">
        <v>947</v>
      </c>
      <c r="F44" s="337">
        <v>350.0</v>
      </c>
      <c r="H44" s="2" t="s">
        <v>1240</v>
      </c>
      <c r="I44" s="2" t="s">
        <v>2125</v>
      </c>
      <c r="L44" s="2" t="s">
        <v>860</v>
      </c>
    </row>
    <row r="45">
      <c r="B45" s="298" t="s">
        <v>960</v>
      </c>
      <c r="C45" s="248" t="s">
        <v>946</v>
      </c>
      <c r="E45" s="324" t="s">
        <v>947</v>
      </c>
      <c r="F45" s="337">
        <v>350.0</v>
      </c>
      <c r="H45" s="2" t="s">
        <v>1247</v>
      </c>
      <c r="I45" s="2" t="s">
        <v>2126</v>
      </c>
      <c r="L45" s="2" t="s">
        <v>860</v>
      </c>
    </row>
    <row r="46">
      <c r="B46" s="298" t="s">
        <v>2121</v>
      </c>
      <c r="C46" s="248" t="s">
        <v>1640</v>
      </c>
      <c r="E46" s="248" t="s">
        <v>1641</v>
      </c>
      <c r="F46" s="322">
        <v>4400.0</v>
      </c>
      <c r="H46" s="2" t="s">
        <v>1240</v>
      </c>
      <c r="I46" s="2" t="s">
        <v>2127</v>
      </c>
      <c r="L46" s="2" t="s">
        <v>860</v>
      </c>
    </row>
    <row r="47">
      <c r="B47" s="298" t="s">
        <v>2121</v>
      </c>
      <c r="C47" s="248" t="s">
        <v>1640</v>
      </c>
      <c r="E47" s="248" t="s">
        <v>1641</v>
      </c>
      <c r="F47" s="322">
        <v>4400.0</v>
      </c>
      <c r="H47" s="2" t="s">
        <v>1240</v>
      </c>
      <c r="I47" s="2" t="s">
        <v>2128</v>
      </c>
      <c r="L47" s="2" t="s">
        <v>860</v>
      </c>
    </row>
    <row r="48">
      <c r="B48" s="298" t="s">
        <v>2121</v>
      </c>
      <c r="C48" s="248" t="s">
        <v>1640</v>
      </c>
      <c r="E48" s="248" t="s">
        <v>1641</v>
      </c>
      <c r="F48" s="322">
        <v>4400.0</v>
      </c>
      <c r="H48" s="2" t="s">
        <v>1240</v>
      </c>
      <c r="I48" s="2" t="s">
        <v>2129</v>
      </c>
      <c r="L48" s="2" t="s">
        <v>860</v>
      </c>
    </row>
    <row r="49">
      <c r="B49" s="298" t="s">
        <v>2121</v>
      </c>
      <c r="C49" s="248" t="s">
        <v>1640</v>
      </c>
      <c r="E49" s="248" t="s">
        <v>1641</v>
      </c>
      <c r="F49" s="322">
        <v>4400.0</v>
      </c>
      <c r="H49" s="2" t="s">
        <v>1240</v>
      </c>
      <c r="I49" s="2" t="s">
        <v>2130</v>
      </c>
      <c r="L49" s="2" t="s">
        <v>860</v>
      </c>
    </row>
    <row r="50">
      <c r="B50" s="298" t="s">
        <v>2121</v>
      </c>
      <c r="C50" s="248" t="s">
        <v>1640</v>
      </c>
      <c r="E50" s="248" t="s">
        <v>1641</v>
      </c>
      <c r="F50" s="322">
        <v>4400.0</v>
      </c>
      <c r="H50" s="2" t="s">
        <v>1240</v>
      </c>
      <c r="I50" s="2" t="s">
        <v>2131</v>
      </c>
      <c r="L50" s="2" t="s">
        <v>860</v>
      </c>
    </row>
    <row r="51">
      <c r="B51" s="298" t="s">
        <v>2121</v>
      </c>
      <c r="C51" s="248" t="s">
        <v>1640</v>
      </c>
      <c r="E51" s="248" t="s">
        <v>1641</v>
      </c>
      <c r="F51" s="322">
        <v>4400.0</v>
      </c>
      <c r="H51" s="2" t="s">
        <v>1240</v>
      </c>
      <c r="I51" s="2" t="s">
        <v>2132</v>
      </c>
      <c r="L51" s="2" t="s">
        <v>860</v>
      </c>
    </row>
    <row r="52">
      <c r="B52" s="298" t="s">
        <v>2121</v>
      </c>
      <c r="C52" s="248" t="s">
        <v>1640</v>
      </c>
      <c r="E52" s="248" t="s">
        <v>1641</v>
      </c>
      <c r="F52" s="322">
        <v>4400.0</v>
      </c>
      <c r="H52" s="2" t="s">
        <v>1240</v>
      </c>
      <c r="I52" s="2" t="s">
        <v>2133</v>
      </c>
      <c r="L52" s="2" t="s">
        <v>860</v>
      </c>
    </row>
    <row r="53">
      <c r="B53" s="298" t="s">
        <v>2121</v>
      </c>
      <c r="C53" s="248" t="s">
        <v>1640</v>
      </c>
      <c r="E53" s="248" t="s">
        <v>1641</v>
      </c>
      <c r="F53" s="322">
        <v>4400.0</v>
      </c>
      <c r="H53" s="2" t="s">
        <v>1240</v>
      </c>
      <c r="I53" s="2" t="s">
        <v>2134</v>
      </c>
      <c r="L53" s="2" t="s">
        <v>860</v>
      </c>
    </row>
    <row r="54">
      <c r="B54" s="298" t="s">
        <v>2121</v>
      </c>
      <c r="C54" s="248" t="s">
        <v>1640</v>
      </c>
      <c r="E54" s="248" t="s">
        <v>1641</v>
      </c>
      <c r="F54" s="322">
        <v>4400.0</v>
      </c>
      <c r="H54" s="2" t="s">
        <v>1240</v>
      </c>
      <c r="I54" s="2" t="s">
        <v>2135</v>
      </c>
      <c r="L54" s="2" t="s">
        <v>860</v>
      </c>
    </row>
    <row r="55">
      <c r="B55" s="298" t="s">
        <v>2121</v>
      </c>
      <c r="C55" s="248" t="s">
        <v>1640</v>
      </c>
      <c r="E55" s="248" t="s">
        <v>1641</v>
      </c>
      <c r="F55" s="322">
        <v>4400.0</v>
      </c>
      <c r="H55" s="2" t="s">
        <v>1240</v>
      </c>
      <c r="I55" s="2" t="s">
        <v>2136</v>
      </c>
      <c r="L55" s="2" t="s">
        <v>860</v>
      </c>
    </row>
    <row r="56">
      <c r="B56" s="298" t="s">
        <v>2121</v>
      </c>
      <c r="C56" s="248" t="s">
        <v>1640</v>
      </c>
      <c r="E56" s="248" t="s">
        <v>1641</v>
      </c>
      <c r="F56" s="322">
        <v>4400.0</v>
      </c>
      <c r="H56" s="2" t="s">
        <v>1240</v>
      </c>
      <c r="I56" s="2" t="s">
        <v>2137</v>
      </c>
      <c r="L56" s="2" t="s">
        <v>860</v>
      </c>
    </row>
    <row r="57">
      <c r="B57" s="298" t="s">
        <v>2121</v>
      </c>
      <c r="C57" s="248" t="s">
        <v>1640</v>
      </c>
      <c r="E57" s="248" t="s">
        <v>1641</v>
      </c>
      <c r="F57" s="322">
        <v>4400.0</v>
      </c>
      <c r="H57" s="2" t="s">
        <v>1240</v>
      </c>
      <c r="I57" s="2" t="s">
        <v>2138</v>
      </c>
      <c r="L57" s="2" t="s">
        <v>860</v>
      </c>
    </row>
    <row r="58">
      <c r="B58" s="298" t="s">
        <v>2121</v>
      </c>
      <c r="C58" s="248" t="s">
        <v>1640</v>
      </c>
      <c r="E58" s="248" t="s">
        <v>1641</v>
      </c>
      <c r="F58" s="322">
        <v>4400.0</v>
      </c>
      <c r="H58" s="2" t="s">
        <v>1240</v>
      </c>
      <c r="I58" s="2" t="s">
        <v>2139</v>
      </c>
      <c r="L58" s="2" t="s">
        <v>860</v>
      </c>
    </row>
    <row r="59">
      <c r="B59" s="298" t="s">
        <v>2121</v>
      </c>
      <c r="C59" s="248" t="s">
        <v>1640</v>
      </c>
      <c r="E59" s="248" t="s">
        <v>1641</v>
      </c>
      <c r="F59" s="322">
        <v>4400.0</v>
      </c>
      <c r="H59" s="2" t="s">
        <v>1240</v>
      </c>
      <c r="I59" s="2" t="s">
        <v>2140</v>
      </c>
      <c r="L59" s="2" t="s">
        <v>860</v>
      </c>
    </row>
    <row r="60">
      <c r="B60" s="298" t="s">
        <v>2121</v>
      </c>
      <c r="C60" s="248" t="s">
        <v>1640</v>
      </c>
      <c r="E60" s="248" t="s">
        <v>1641</v>
      </c>
      <c r="F60" s="322">
        <v>4400.0</v>
      </c>
      <c r="H60" s="2" t="s">
        <v>1240</v>
      </c>
      <c r="I60" s="2" t="s">
        <v>2141</v>
      </c>
      <c r="L60" s="2" t="s">
        <v>860</v>
      </c>
    </row>
    <row r="61">
      <c r="B61" s="298" t="s">
        <v>2121</v>
      </c>
      <c r="C61" s="248" t="s">
        <v>1640</v>
      </c>
      <c r="E61" s="248" t="s">
        <v>1641</v>
      </c>
      <c r="F61" s="322">
        <v>4400.0</v>
      </c>
      <c r="H61" s="2" t="s">
        <v>1247</v>
      </c>
      <c r="I61" s="2" t="s">
        <v>2142</v>
      </c>
      <c r="L61" s="2" t="s">
        <v>860</v>
      </c>
    </row>
    <row r="62">
      <c r="B62" s="298" t="s">
        <v>2121</v>
      </c>
      <c r="C62" s="248" t="s">
        <v>1640</v>
      </c>
      <c r="E62" s="248" t="s">
        <v>1641</v>
      </c>
      <c r="F62" s="322">
        <v>4400.0</v>
      </c>
      <c r="H62" s="2" t="s">
        <v>1247</v>
      </c>
      <c r="I62" s="2" t="s">
        <v>2143</v>
      </c>
      <c r="L62" s="2" t="s">
        <v>860</v>
      </c>
    </row>
    <row r="63">
      <c r="B63" s="298" t="s">
        <v>2121</v>
      </c>
      <c r="C63" s="248" t="s">
        <v>1640</v>
      </c>
      <c r="E63" s="248" t="s">
        <v>1641</v>
      </c>
      <c r="F63" s="322">
        <v>4400.0</v>
      </c>
      <c r="H63" s="2" t="s">
        <v>1247</v>
      </c>
      <c r="I63" s="2" t="s">
        <v>2144</v>
      </c>
      <c r="L63" s="2" t="s">
        <v>860</v>
      </c>
    </row>
    <row r="64">
      <c r="B64" s="298" t="s">
        <v>2121</v>
      </c>
      <c r="C64" s="248" t="s">
        <v>1640</v>
      </c>
      <c r="E64" s="248" t="s">
        <v>1641</v>
      </c>
      <c r="F64" s="322">
        <v>4400.0</v>
      </c>
      <c r="H64" s="2" t="s">
        <v>1247</v>
      </c>
      <c r="I64" s="2" t="s">
        <v>2145</v>
      </c>
      <c r="L64" s="2" t="s">
        <v>860</v>
      </c>
    </row>
    <row r="65">
      <c r="B65" s="298" t="s">
        <v>2121</v>
      </c>
      <c r="C65" s="248" t="s">
        <v>1640</v>
      </c>
      <c r="E65" s="248" t="s">
        <v>1641</v>
      </c>
      <c r="F65" s="322">
        <v>4400.0</v>
      </c>
      <c r="H65" s="2" t="s">
        <v>1247</v>
      </c>
      <c r="I65" s="2" t="s">
        <v>2146</v>
      </c>
      <c r="L65" s="2" t="s">
        <v>860</v>
      </c>
    </row>
    <row r="66">
      <c r="B66" s="298" t="s">
        <v>2121</v>
      </c>
      <c r="C66" s="248" t="s">
        <v>1640</v>
      </c>
      <c r="E66" s="248" t="s">
        <v>1641</v>
      </c>
      <c r="F66" s="322">
        <v>4400.0</v>
      </c>
      <c r="H66" s="2" t="s">
        <v>1247</v>
      </c>
      <c r="I66" s="2" t="s">
        <v>2147</v>
      </c>
      <c r="L66" s="2" t="s">
        <v>860</v>
      </c>
    </row>
    <row r="67">
      <c r="B67" s="298" t="s">
        <v>2121</v>
      </c>
      <c r="C67" s="248" t="s">
        <v>954</v>
      </c>
      <c r="E67" s="248" t="s">
        <v>955</v>
      </c>
      <c r="F67" s="322">
        <v>1150.0</v>
      </c>
      <c r="L67" s="2" t="s">
        <v>860</v>
      </c>
    </row>
    <row r="68">
      <c r="B68" s="298" t="s">
        <v>2121</v>
      </c>
      <c r="C68" s="248" t="s">
        <v>1642</v>
      </c>
      <c r="E68" s="324" t="s">
        <v>1504</v>
      </c>
      <c r="F68" s="322">
        <v>11850.0</v>
      </c>
      <c r="L68" s="2" t="s">
        <v>860</v>
      </c>
    </row>
    <row r="69">
      <c r="E69" s="255"/>
      <c r="F69" s="255"/>
      <c r="L69" s="2" t="s">
        <v>860</v>
      </c>
    </row>
    <row r="70">
      <c r="A70" s="298" t="s">
        <v>2148</v>
      </c>
      <c r="B70" s="2" t="s">
        <v>1000</v>
      </c>
      <c r="C70" s="297" t="s">
        <v>2149</v>
      </c>
      <c r="E70" s="248" t="s">
        <v>1482</v>
      </c>
      <c r="F70" s="322">
        <v>46500.0</v>
      </c>
      <c r="G70" s="250">
        <v>8350.0</v>
      </c>
      <c r="L70" s="2" t="s">
        <v>860</v>
      </c>
    </row>
    <row r="71">
      <c r="C71" s="248" t="s">
        <v>1003</v>
      </c>
      <c r="E71" s="2" t="s">
        <v>2150</v>
      </c>
      <c r="F71" s="322">
        <v>1065.0</v>
      </c>
      <c r="L71" s="2" t="s">
        <v>860</v>
      </c>
    </row>
    <row r="72">
      <c r="C72" s="248" t="s">
        <v>1003</v>
      </c>
      <c r="E72" s="2" t="s">
        <v>2150</v>
      </c>
      <c r="F72" s="322">
        <v>1065.0</v>
      </c>
      <c r="L72" s="2" t="s">
        <v>860</v>
      </c>
    </row>
    <row r="73">
      <c r="C73" s="248" t="s">
        <v>1003</v>
      </c>
      <c r="E73" s="2" t="s">
        <v>2150</v>
      </c>
      <c r="F73" s="322">
        <v>1065.0</v>
      </c>
      <c r="L73" s="2" t="s">
        <v>860</v>
      </c>
    </row>
    <row r="74">
      <c r="C74" s="248" t="s">
        <v>1003</v>
      </c>
      <c r="E74" s="2" t="s">
        <v>2150</v>
      </c>
      <c r="F74" s="322">
        <v>1065.0</v>
      </c>
      <c r="L74" s="2" t="s">
        <v>860</v>
      </c>
    </row>
    <row r="76">
      <c r="A76" s="2" t="s">
        <v>1851</v>
      </c>
      <c r="B76" s="2" t="s">
        <v>1111</v>
      </c>
      <c r="C76" s="248" t="s">
        <v>1851</v>
      </c>
      <c r="D76" s="277" t="s">
        <v>2151</v>
      </c>
      <c r="E76" s="248" t="s">
        <v>2152</v>
      </c>
      <c r="F76" s="250">
        <v>4600.0</v>
      </c>
      <c r="L76" s="2" t="s">
        <v>860</v>
      </c>
      <c r="M76" s="2" t="s">
        <v>17</v>
      </c>
      <c r="N76" s="2" t="s">
        <v>2098</v>
      </c>
      <c r="S76" s="2">
        <v>214.0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</cols>
  <sheetData>
    <row r="1">
      <c r="A1" s="214"/>
      <c r="B1" s="215" t="s">
        <v>5</v>
      </c>
      <c r="C1" s="216" t="s">
        <v>2153</v>
      </c>
      <c r="D1" s="317"/>
      <c r="E1" s="218">
        <v>9.487527456E9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109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2154</v>
      </c>
      <c r="S2" s="238" t="s">
        <v>2155</v>
      </c>
      <c r="T2" s="2" t="s">
        <v>2156</v>
      </c>
      <c r="U2" s="2" t="s">
        <v>2157</v>
      </c>
    </row>
    <row r="3">
      <c r="A3" s="233"/>
      <c r="B3" s="229" t="s">
        <v>811</v>
      </c>
      <c r="C3" s="234" t="s">
        <v>2158</v>
      </c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2159</v>
      </c>
      <c r="S3" s="238" t="s">
        <v>2160</v>
      </c>
      <c r="T3" s="2" t="s">
        <v>2161</v>
      </c>
      <c r="U3" s="2" t="s">
        <v>72</v>
      </c>
      <c r="V3" s="231"/>
      <c r="X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2162</v>
      </c>
      <c r="S4" s="238" t="s">
        <v>1891</v>
      </c>
      <c r="T4" s="2" t="s">
        <v>2163</v>
      </c>
      <c r="U4" s="2" t="s">
        <v>87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2164</v>
      </c>
      <c r="S5" s="238" t="s">
        <v>1843</v>
      </c>
      <c r="T5" s="2" t="s">
        <v>1010</v>
      </c>
      <c r="U5" s="2" t="s">
        <v>2165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2166</v>
      </c>
      <c r="S6" s="2" t="s">
        <v>1715</v>
      </c>
      <c r="T6" s="2" t="s">
        <v>1010</v>
      </c>
      <c r="U6" s="2" t="s">
        <v>2035</v>
      </c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>
        <v>6.0</v>
      </c>
      <c r="R7" s="2" t="s">
        <v>2167</v>
      </c>
      <c r="S7" s="2" t="s">
        <v>1689</v>
      </c>
      <c r="T7" s="2" t="s">
        <v>2168</v>
      </c>
      <c r="U7" s="2" t="s">
        <v>87</v>
      </c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>
        <v>7.0</v>
      </c>
      <c r="R8" s="231" t="s">
        <v>2169</v>
      </c>
      <c r="S8" s="2" t="s">
        <v>2170</v>
      </c>
      <c r="T8" s="2" t="s">
        <v>1568</v>
      </c>
      <c r="U8" s="2" t="s">
        <v>87</v>
      </c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2169</v>
      </c>
      <c r="S9" s="2" t="s">
        <v>2170</v>
      </c>
      <c r="T9" s="2" t="s">
        <v>1568</v>
      </c>
      <c r="U9" s="2" t="s">
        <v>87</v>
      </c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31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1047</v>
      </c>
      <c r="C17" s="2" t="s">
        <v>2171</v>
      </c>
      <c r="D17" s="277" t="s">
        <v>2172</v>
      </c>
      <c r="E17" s="248" t="s">
        <v>1102</v>
      </c>
      <c r="F17" s="322">
        <v>4650.0</v>
      </c>
      <c r="G17" s="250">
        <v>8450.0</v>
      </c>
      <c r="I17" s="2" t="s">
        <v>2097</v>
      </c>
      <c r="J17" s="2" t="s">
        <v>2173</v>
      </c>
      <c r="K17" s="2" t="s">
        <v>1843</v>
      </c>
      <c r="L17" s="2" t="s">
        <v>860</v>
      </c>
      <c r="M17" s="2" t="s">
        <v>17</v>
      </c>
      <c r="N17" s="2" t="s">
        <v>1760</v>
      </c>
      <c r="R17" s="2" t="s">
        <v>2164</v>
      </c>
      <c r="S17" s="2">
        <v>88.0</v>
      </c>
    </row>
    <row r="18">
      <c r="B18" s="2" t="s">
        <v>1047</v>
      </c>
      <c r="C18" s="2" t="s">
        <v>2171</v>
      </c>
      <c r="D18" s="277" t="s">
        <v>2174</v>
      </c>
      <c r="E18" s="248" t="s">
        <v>1102</v>
      </c>
      <c r="F18" s="322">
        <v>4650.0</v>
      </c>
      <c r="I18" s="2" t="s">
        <v>2100</v>
      </c>
      <c r="J18" s="2" t="s">
        <v>2173</v>
      </c>
      <c r="K18" s="2" t="s">
        <v>1843</v>
      </c>
      <c r="L18" s="2" t="s">
        <v>860</v>
      </c>
      <c r="M18" s="2" t="s">
        <v>17</v>
      </c>
      <c r="N18" s="2" t="s">
        <v>1760</v>
      </c>
      <c r="R18" s="2" t="s">
        <v>2164</v>
      </c>
      <c r="S18" s="2">
        <v>88.0</v>
      </c>
    </row>
    <row r="19">
      <c r="B19" s="2" t="s">
        <v>1047</v>
      </c>
      <c r="C19" s="2" t="s">
        <v>2171</v>
      </c>
      <c r="D19" s="277" t="s">
        <v>2175</v>
      </c>
      <c r="E19" s="248" t="s">
        <v>1102</v>
      </c>
      <c r="F19" s="322">
        <v>4650.0</v>
      </c>
      <c r="I19" s="2" t="s">
        <v>2102</v>
      </c>
      <c r="J19" s="2" t="s">
        <v>2173</v>
      </c>
      <c r="K19" s="2" t="s">
        <v>1843</v>
      </c>
      <c r="L19" s="2" t="s">
        <v>860</v>
      </c>
      <c r="M19" s="2" t="s">
        <v>17</v>
      </c>
      <c r="N19" s="2" t="s">
        <v>1760</v>
      </c>
      <c r="R19" s="2" t="s">
        <v>2164</v>
      </c>
      <c r="S19" s="2">
        <v>88.0</v>
      </c>
    </row>
    <row r="20">
      <c r="B20" s="2" t="s">
        <v>1047</v>
      </c>
      <c r="C20" s="2" t="s">
        <v>2171</v>
      </c>
      <c r="D20" s="277" t="s">
        <v>2176</v>
      </c>
      <c r="E20" s="248" t="s">
        <v>1102</v>
      </c>
      <c r="F20" s="322">
        <v>4650.0</v>
      </c>
      <c r="I20" s="2" t="s">
        <v>2103</v>
      </c>
      <c r="J20" s="2" t="s">
        <v>2173</v>
      </c>
      <c r="K20" s="2" t="s">
        <v>1843</v>
      </c>
      <c r="L20" s="2" t="s">
        <v>860</v>
      </c>
      <c r="M20" s="2" t="s">
        <v>17</v>
      </c>
      <c r="N20" s="2" t="s">
        <v>1760</v>
      </c>
      <c r="R20" s="2" t="s">
        <v>2164</v>
      </c>
      <c r="S20" s="2">
        <v>88.0</v>
      </c>
    </row>
    <row r="21">
      <c r="B21" s="2" t="s">
        <v>1047</v>
      </c>
      <c r="C21" s="2" t="s">
        <v>2171</v>
      </c>
      <c r="D21" s="277" t="s">
        <v>2177</v>
      </c>
      <c r="E21" s="248" t="s">
        <v>1102</v>
      </c>
      <c r="F21" s="322">
        <v>4650.0</v>
      </c>
      <c r="I21" s="2" t="s">
        <v>2104</v>
      </c>
      <c r="J21" s="2" t="s">
        <v>2173</v>
      </c>
      <c r="K21" s="2" t="s">
        <v>1843</v>
      </c>
      <c r="L21" s="2" t="s">
        <v>860</v>
      </c>
      <c r="M21" s="2" t="s">
        <v>17</v>
      </c>
      <c r="N21" s="2" t="s">
        <v>1760</v>
      </c>
      <c r="R21" s="2" t="s">
        <v>2164</v>
      </c>
      <c r="S21" s="2">
        <v>88.0</v>
      </c>
    </row>
    <row r="22">
      <c r="B22" s="2" t="s">
        <v>1047</v>
      </c>
      <c r="C22" s="2" t="s">
        <v>2171</v>
      </c>
      <c r="D22" s="277" t="s">
        <v>2178</v>
      </c>
      <c r="E22" s="248" t="s">
        <v>1102</v>
      </c>
      <c r="F22" s="322">
        <v>4650.0</v>
      </c>
      <c r="I22" s="2" t="s">
        <v>2105</v>
      </c>
      <c r="J22" s="2" t="s">
        <v>2173</v>
      </c>
      <c r="K22" s="2" t="s">
        <v>1843</v>
      </c>
      <c r="L22" s="2" t="s">
        <v>860</v>
      </c>
      <c r="M22" s="2" t="s">
        <v>17</v>
      </c>
      <c r="N22" s="2" t="s">
        <v>1760</v>
      </c>
      <c r="R22" s="2" t="s">
        <v>2164</v>
      </c>
      <c r="S22" s="2">
        <v>88.0</v>
      </c>
    </row>
    <row r="23">
      <c r="B23" s="2" t="s">
        <v>1047</v>
      </c>
      <c r="C23" s="2" t="s">
        <v>2171</v>
      </c>
      <c r="D23" s="277" t="s">
        <v>2179</v>
      </c>
      <c r="E23" s="248" t="s">
        <v>1102</v>
      </c>
      <c r="F23" s="322">
        <v>4650.0</v>
      </c>
      <c r="I23" s="2" t="s">
        <v>2112</v>
      </c>
      <c r="J23" s="2" t="s">
        <v>2173</v>
      </c>
      <c r="K23" s="2" t="s">
        <v>1843</v>
      </c>
      <c r="L23" s="2" t="s">
        <v>860</v>
      </c>
      <c r="M23" s="2" t="s">
        <v>17</v>
      </c>
      <c r="N23" s="2" t="s">
        <v>1760</v>
      </c>
      <c r="R23" s="2" t="s">
        <v>2164</v>
      </c>
      <c r="S23" s="2">
        <v>88.0</v>
      </c>
    </row>
    <row r="24">
      <c r="B24" s="2" t="s">
        <v>862</v>
      </c>
      <c r="C24" s="324" t="s">
        <v>2180</v>
      </c>
      <c r="D24" s="277" t="s">
        <v>2181</v>
      </c>
      <c r="E24" s="248" t="s">
        <v>1229</v>
      </c>
      <c r="F24" s="322">
        <v>8450.0</v>
      </c>
      <c r="I24" s="2" t="s">
        <v>2182</v>
      </c>
      <c r="J24" s="2" t="s">
        <v>2173</v>
      </c>
      <c r="K24" s="2" t="s">
        <v>1843</v>
      </c>
      <c r="L24" s="2" t="s">
        <v>860</v>
      </c>
      <c r="M24" s="2" t="s">
        <v>17</v>
      </c>
      <c r="N24" s="2" t="s">
        <v>1760</v>
      </c>
      <c r="R24" s="2" t="s">
        <v>2164</v>
      </c>
      <c r="S24" s="2">
        <v>88.0</v>
      </c>
    </row>
    <row r="25">
      <c r="B25" s="2" t="s">
        <v>868</v>
      </c>
      <c r="C25" s="248" t="s">
        <v>1487</v>
      </c>
      <c r="D25" s="277" t="s">
        <v>2183</v>
      </c>
      <c r="E25" s="324" t="s">
        <v>1488</v>
      </c>
      <c r="F25" s="322">
        <v>15770.0</v>
      </c>
      <c r="I25" s="2" t="s">
        <v>2184</v>
      </c>
      <c r="J25" s="2" t="s">
        <v>2173</v>
      </c>
      <c r="K25" s="2" t="s">
        <v>1843</v>
      </c>
      <c r="L25" s="2" t="s">
        <v>860</v>
      </c>
      <c r="M25" s="2" t="s">
        <v>17</v>
      </c>
      <c r="N25" s="2" t="s">
        <v>1760</v>
      </c>
      <c r="R25" s="2" t="s">
        <v>2164</v>
      </c>
      <c r="S25" s="2">
        <v>88.0</v>
      </c>
    </row>
    <row r="26">
      <c r="B26" s="2" t="s">
        <v>30</v>
      </c>
      <c r="C26" s="248" t="s">
        <v>1254</v>
      </c>
      <c r="D26" s="277" t="s">
        <v>2185</v>
      </c>
      <c r="E26" s="248" t="s">
        <v>1255</v>
      </c>
      <c r="F26" s="250">
        <v>5150.0</v>
      </c>
      <c r="J26" s="2" t="s">
        <v>2173</v>
      </c>
      <c r="K26" s="2" t="s">
        <v>1843</v>
      </c>
      <c r="L26" s="2" t="s">
        <v>860</v>
      </c>
      <c r="M26" s="2" t="s">
        <v>17</v>
      </c>
      <c r="N26" s="2" t="s">
        <v>1760</v>
      </c>
      <c r="R26" s="2" t="s">
        <v>2164</v>
      </c>
      <c r="S26" s="2">
        <v>88.0</v>
      </c>
    </row>
    <row r="27">
      <c r="C27" s="248" t="s">
        <v>2186</v>
      </c>
      <c r="E27" s="322"/>
      <c r="F27" s="322">
        <v>1450.0</v>
      </c>
      <c r="L27" s="2" t="s">
        <v>860</v>
      </c>
      <c r="M27" s="2" t="s">
        <v>17</v>
      </c>
      <c r="N27" s="2" t="s">
        <v>1760</v>
      </c>
      <c r="S27" s="2">
        <v>88.0</v>
      </c>
    </row>
    <row r="28">
      <c r="E28" s="255"/>
    </row>
    <row r="29">
      <c r="A29" s="298" t="s">
        <v>2187</v>
      </c>
      <c r="B29" s="298" t="s">
        <v>862</v>
      </c>
      <c r="C29" s="248" t="s">
        <v>1409</v>
      </c>
      <c r="D29" s="277" t="s">
        <v>2188</v>
      </c>
      <c r="E29" s="248" t="s">
        <v>893</v>
      </c>
      <c r="F29" s="250">
        <v>10600.0</v>
      </c>
      <c r="G29" s="322">
        <v>4250.0</v>
      </c>
      <c r="J29" s="2" t="s">
        <v>1350</v>
      </c>
      <c r="K29" s="2" t="s">
        <v>1715</v>
      </c>
      <c r="L29" s="2" t="s">
        <v>860</v>
      </c>
      <c r="M29" s="2" t="s">
        <v>17</v>
      </c>
      <c r="N29" s="2" t="s">
        <v>1760</v>
      </c>
      <c r="R29" s="2" t="s">
        <v>2166</v>
      </c>
      <c r="S29" s="2">
        <v>88.0</v>
      </c>
    </row>
    <row r="30">
      <c r="B30" s="298" t="s">
        <v>862</v>
      </c>
      <c r="C30" s="248" t="s">
        <v>1412</v>
      </c>
      <c r="D30" s="277" t="s">
        <v>2189</v>
      </c>
      <c r="E30" s="248" t="s">
        <v>895</v>
      </c>
      <c r="F30" s="322">
        <v>9480.0</v>
      </c>
      <c r="G30" s="255"/>
      <c r="J30" s="2" t="s">
        <v>1350</v>
      </c>
      <c r="K30" s="2" t="s">
        <v>1715</v>
      </c>
      <c r="L30" s="2" t="s">
        <v>860</v>
      </c>
      <c r="M30" s="2" t="s">
        <v>17</v>
      </c>
      <c r="N30" s="2" t="s">
        <v>1760</v>
      </c>
      <c r="R30" s="2" t="s">
        <v>2166</v>
      </c>
      <c r="S30" s="2">
        <v>88.0</v>
      </c>
    </row>
    <row r="31">
      <c r="B31" s="298" t="s">
        <v>862</v>
      </c>
      <c r="C31" s="248" t="s">
        <v>899</v>
      </c>
      <c r="D31" s="277" t="s">
        <v>2190</v>
      </c>
      <c r="E31" s="324" t="s">
        <v>900</v>
      </c>
      <c r="F31" s="250">
        <v>3750.0</v>
      </c>
      <c r="J31" s="2" t="s">
        <v>1350</v>
      </c>
      <c r="K31" s="2" t="s">
        <v>1715</v>
      </c>
      <c r="L31" s="2" t="s">
        <v>860</v>
      </c>
      <c r="M31" s="2" t="s">
        <v>17</v>
      </c>
      <c r="N31" s="2" t="s">
        <v>1760</v>
      </c>
      <c r="R31" s="2" t="s">
        <v>2166</v>
      </c>
      <c r="S31" s="2">
        <v>88.0</v>
      </c>
    </row>
    <row r="33">
      <c r="A33" s="298" t="s">
        <v>1913</v>
      </c>
      <c r="B33" s="2" t="s">
        <v>868</v>
      </c>
      <c r="C33" s="248" t="s">
        <v>934</v>
      </c>
      <c r="D33" s="277" t="s">
        <v>2191</v>
      </c>
      <c r="E33" s="248" t="s">
        <v>935</v>
      </c>
      <c r="F33" s="322">
        <v>8250.0</v>
      </c>
      <c r="G33" s="322">
        <v>4450.0</v>
      </c>
      <c r="H33" s="2" t="s">
        <v>1247</v>
      </c>
      <c r="J33" s="2" t="s">
        <v>1350</v>
      </c>
      <c r="K33" s="2" t="s">
        <v>1715</v>
      </c>
      <c r="L33" s="2" t="s">
        <v>860</v>
      </c>
      <c r="M33" s="2" t="s">
        <v>17</v>
      </c>
      <c r="N33" s="2" t="s">
        <v>1760</v>
      </c>
      <c r="R33" s="2" t="s">
        <v>2166</v>
      </c>
      <c r="S33" s="2">
        <v>88.0</v>
      </c>
    </row>
    <row r="34">
      <c r="B34" s="2" t="s">
        <v>868</v>
      </c>
      <c r="C34" s="248" t="s">
        <v>934</v>
      </c>
      <c r="D34" s="277" t="s">
        <v>2192</v>
      </c>
      <c r="E34" s="248" t="s">
        <v>935</v>
      </c>
      <c r="F34" s="322">
        <v>8250.0</v>
      </c>
      <c r="G34" s="255"/>
      <c r="H34" s="2" t="s">
        <v>1247</v>
      </c>
      <c r="J34" s="2" t="s">
        <v>1350</v>
      </c>
      <c r="K34" s="2" t="s">
        <v>1715</v>
      </c>
      <c r="L34" s="2" t="s">
        <v>860</v>
      </c>
      <c r="M34" s="2" t="s">
        <v>17</v>
      </c>
      <c r="N34" s="2" t="s">
        <v>1760</v>
      </c>
      <c r="R34" s="2" t="s">
        <v>2166</v>
      </c>
      <c r="S34" s="2">
        <v>88.0</v>
      </c>
    </row>
    <row r="35">
      <c r="F35" s="255"/>
    </row>
    <row r="37">
      <c r="A37" s="2" t="s">
        <v>872</v>
      </c>
      <c r="B37" s="2" t="s">
        <v>883</v>
      </c>
      <c r="C37" s="297" t="s">
        <v>940</v>
      </c>
      <c r="D37" s="291">
        <v>7.0010477E7</v>
      </c>
      <c r="E37" s="248" t="s">
        <v>941</v>
      </c>
      <c r="F37" s="322">
        <v>24200.0</v>
      </c>
      <c r="G37" s="322">
        <v>19450.0</v>
      </c>
      <c r="J37" s="275" t="s">
        <v>2193</v>
      </c>
      <c r="K37" s="275" t="s">
        <v>1845</v>
      </c>
      <c r="L37" s="2" t="s">
        <v>860</v>
      </c>
      <c r="M37" s="2" t="s">
        <v>17</v>
      </c>
      <c r="N37" s="2" t="s">
        <v>1760</v>
      </c>
      <c r="R37" s="2" t="s">
        <v>2169</v>
      </c>
      <c r="S37" s="2">
        <v>88.0</v>
      </c>
    </row>
    <row r="38">
      <c r="B38" s="2" t="s">
        <v>883</v>
      </c>
      <c r="C38" s="321" t="s">
        <v>2194</v>
      </c>
      <c r="F38" s="255"/>
      <c r="G38" s="255"/>
    </row>
    <row r="39">
      <c r="B39" s="2" t="s">
        <v>883</v>
      </c>
      <c r="C39" s="248" t="s">
        <v>1466</v>
      </c>
      <c r="F39" s="250">
        <v>2400.0</v>
      </c>
      <c r="J39" s="275" t="s">
        <v>2195</v>
      </c>
      <c r="K39" s="275" t="s">
        <v>1845</v>
      </c>
      <c r="L39" s="2" t="s">
        <v>860</v>
      </c>
      <c r="M39" s="2" t="s">
        <v>17</v>
      </c>
      <c r="N39" s="2" t="s">
        <v>1760</v>
      </c>
      <c r="R39" s="2" t="s">
        <v>2169</v>
      </c>
      <c r="S39" s="2">
        <v>88.0</v>
      </c>
    </row>
    <row r="40">
      <c r="B40" s="2" t="s">
        <v>883</v>
      </c>
      <c r="C40" s="248" t="s">
        <v>1950</v>
      </c>
      <c r="D40" s="277" t="s">
        <v>2196</v>
      </c>
      <c r="E40" s="324" t="s">
        <v>1637</v>
      </c>
      <c r="F40" s="322">
        <v>11350.0</v>
      </c>
      <c r="J40" s="275" t="s">
        <v>2195</v>
      </c>
      <c r="K40" s="275" t="s">
        <v>1845</v>
      </c>
      <c r="L40" s="2" t="s">
        <v>860</v>
      </c>
      <c r="M40" s="2" t="s">
        <v>17</v>
      </c>
      <c r="N40" s="2" t="s">
        <v>1760</v>
      </c>
      <c r="R40" s="2" t="s">
        <v>2169</v>
      </c>
      <c r="S40" s="2">
        <v>88.0</v>
      </c>
    </row>
    <row r="41">
      <c r="B41" s="2" t="s">
        <v>883</v>
      </c>
      <c r="C41" s="324" t="s">
        <v>2197</v>
      </c>
      <c r="E41" s="248" t="s">
        <v>2198</v>
      </c>
      <c r="F41" s="250">
        <v>12350.0</v>
      </c>
      <c r="J41" s="266" t="s">
        <v>821</v>
      </c>
      <c r="K41" s="266" t="s">
        <v>1891</v>
      </c>
      <c r="L41" s="2" t="s">
        <v>860</v>
      </c>
      <c r="M41" s="2" t="s">
        <v>12</v>
      </c>
    </row>
    <row r="42">
      <c r="B42" s="2" t="s">
        <v>883</v>
      </c>
      <c r="C42" s="248" t="s">
        <v>952</v>
      </c>
      <c r="D42" s="277" t="s">
        <v>2199</v>
      </c>
      <c r="E42" s="324" t="s">
        <v>953</v>
      </c>
      <c r="F42" s="322">
        <v>9780.0</v>
      </c>
      <c r="J42" s="275" t="s">
        <v>829</v>
      </c>
      <c r="K42" s="266" t="s">
        <v>1891</v>
      </c>
      <c r="L42" s="2" t="s">
        <v>860</v>
      </c>
      <c r="M42" s="2" t="s">
        <v>17</v>
      </c>
      <c r="N42" s="2" t="s">
        <v>1760</v>
      </c>
      <c r="R42" s="2" t="s">
        <v>2169</v>
      </c>
      <c r="S42" s="2">
        <v>88.0</v>
      </c>
    </row>
    <row r="43">
      <c r="B43" s="2" t="s">
        <v>960</v>
      </c>
      <c r="C43" s="248" t="s">
        <v>946</v>
      </c>
      <c r="E43" s="248" t="s">
        <v>947</v>
      </c>
      <c r="F43" s="337">
        <v>450.0</v>
      </c>
      <c r="H43" s="2" t="s">
        <v>1240</v>
      </c>
      <c r="I43" s="2" t="s">
        <v>2123</v>
      </c>
      <c r="J43" s="275" t="s">
        <v>829</v>
      </c>
      <c r="K43" s="275" t="s">
        <v>1845</v>
      </c>
      <c r="L43" s="2" t="s">
        <v>860</v>
      </c>
      <c r="M43" s="2" t="s">
        <v>17</v>
      </c>
      <c r="N43" s="2" t="s">
        <v>2200</v>
      </c>
      <c r="R43" s="2" t="s">
        <v>2169</v>
      </c>
      <c r="S43" s="2">
        <v>313.0</v>
      </c>
    </row>
    <row r="44">
      <c r="B44" s="2" t="s">
        <v>960</v>
      </c>
      <c r="C44" s="248" t="s">
        <v>946</v>
      </c>
      <c r="E44" s="248" t="s">
        <v>947</v>
      </c>
      <c r="F44" s="337">
        <v>450.0</v>
      </c>
      <c r="H44" s="2" t="s">
        <v>1240</v>
      </c>
      <c r="I44" s="2" t="s">
        <v>2124</v>
      </c>
      <c r="J44" s="275" t="s">
        <v>829</v>
      </c>
      <c r="K44" s="275" t="s">
        <v>1845</v>
      </c>
      <c r="L44" s="2" t="s">
        <v>860</v>
      </c>
      <c r="M44" s="2" t="s">
        <v>17</v>
      </c>
      <c r="N44" s="2" t="s">
        <v>2200</v>
      </c>
      <c r="R44" s="2" t="s">
        <v>2169</v>
      </c>
      <c r="S44" s="2">
        <v>313.0</v>
      </c>
    </row>
    <row r="45">
      <c r="B45" s="2" t="s">
        <v>960</v>
      </c>
      <c r="C45" s="248" t="s">
        <v>946</v>
      </c>
      <c r="E45" s="248" t="s">
        <v>947</v>
      </c>
      <c r="F45" s="337">
        <v>450.0</v>
      </c>
      <c r="H45" s="2" t="s">
        <v>1240</v>
      </c>
      <c r="I45" s="2" t="s">
        <v>2125</v>
      </c>
      <c r="J45" s="275" t="s">
        <v>2201</v>
      </c>
      <c r="K45" s="275" t="s">
        <v>1689</v>
      </c>
      <c r="L45" s="2" t="s">
        <v>860</v>
      </c>
      <c r="M45" s="2" t="s">
        <v>17</v>
      </c>
      <c r="N45" s="2" t="s">
        <v>2200</v>
      </c>
      <c r="R45" s="2" t="s">
        <v>2169</v>
      </c>
      <c r="S45" s="2">
        <v>313.0</v>
      </c>
    </row>
    <row r="46">
      <c r="B46" s="2" t="s">
        <v>960</v>
      </c>
      <c r="C46" s="248" t="s">
        <v>946</v>
      </c>
      <c r="E46" s="248" t="s">
        <v>947</v>
      </c>
      <c r="F46" s="337">
        <v>450.0</v>
      </c>
      <c r="H46" s="2" t="s">
        <v>1240</v>
      </c>
      <c r="I46" s="2" t="s">
        <v>2127</v>
      </c>
      <c r="J46" s="275" t="s">
        <v>829</v>
      </c>
      <c r="K46" s="275" t="s">
        <v>1845</v>
      </c>
      <c r="L46" s="2" t="s">
        <v>860</v>
      </c>
      <c r="M46" s="2" t="s">
        <v>17</v>
      </c>
      <c r="N46" s="2" t="s">
        <v>2200</v>
      </c>
      <c r="R46" s="2" t="s">
        <v>2169</v>
      </c>
      <c r="S46" s="2">
        <v>313.0</v>
      </c>
    </row>
    <row r="47">
      <c r="B47" s="2" t="s">
        <v>960</v>
      </c>
      <c r="C47" s="248" t="s">
        <v>946</v>
      </c>
      <c r="E47" s="248" t="s">
        <v>947</v>
      </c>
      <c r="F47" s="337">
        <v>450.0</v>
      </c>
      <c r="H47" s="2" t="s">
        <v>1247</v>
      </c>
      <c r="I47" s="2" t="s">
        <v>2129</v>
      </c>
      <c r="J47" s="275" t="s">
        <v>829</v>
      </c>
      <c r="K47" s="275" t="s">
        <v>1845</v>
      </c>
      <c r="L47" s="2" t="s">
        <v>860</v>
      </c>
      <c r="M47" s="2" t="s">
        <v>17</v>
      </c>
      <c r="N47" s="2" t="s">
        <v>2200</v>
      </c>
      <c r="R47" s="2" t="s">
        <v>2169</v>
      </c>
      <c r="S47" s="2">
        <v>313.0</v>
      </c>
    </row>
    <row r="48">
      <c r="B48" s="2" t="s">
        <v>960</v>
      </c>
      <c r="C48" s="248" t="s">
        <v>946</v>
      </c>
      <c r="E48" s="248" t="s">
        <v>947</v>
      </c>
      <c r="F48" s="337">
        <v>450.0</v>
      </c>
      <c r="H48" s="2" t="s">
        <v>1247</v>
      </c>
      <c r="I48" s="2" t="s">
        <v>2128</v>
      </c>
      <c r="J48" s="242" t="s">
        <v>2202</v>
      </c>
      <c r="K48" s="275" t="s">
        <v>1845</v>
      </c>
      <c r="L48" s="2" t="s">
        <v>860</v>
      </c>
      <c r="M48" s="2" t="s">
        <v>17</v>
      </c>
      <c r="N48" s="2" t="s">
        <v>2200</v>
      </c>
      <c r="R48" s="2" t="s">
        <v>2169</v>
      </c>
      <c r="S48" s="2">
        <v>313.0</v>
      </c>
    </row>
    <row r="49">
      <c r="B49" s="2" t="s">
        <v>883</v>
      </c>
      <c r="C49" s="248" t="s">
        <v>884</v>
      </c>
      <c r="D49" s="291">
        <v>8.8030075E7</v>
      </c>
      <c r="E49" s="324" t="s">
        <v>885</v>
      </c>
      <c r="F49" s="322">
        <v>2867.0</v>
      </c>
      <c r="H49" s="2" t="s">
        <v>1247</v>
      </c>
      <c r="J49" s="266" t="s">
        <v>821</v>
      </c>
      <c r="K49" s="266" t="s">
        <v>1891</v>
      </c>
      <c r="L49" s="2" t="s">
        <v>860</v>
      </c>
      <c r="M49" s="2" t="s">
        <v>17</v>
      </c>
      <c r="N49" s="2" t="s">
        <v>1760</v>
      </c>
      <c r="S49" s="2">
        <v>88.0</v>
      </c>
    </row>
    <row r="50">
      <c r="B50" s="2" t="s">
        <v>883</v>
      </c>
      <c r="C50" s="297" t="s">
        <v>1951</v>
      </c>
      <c r="E50" s="255"/>
      <c r="F50" s="322">
        <v>3950.0</v>
      </c>
      <c r="L50" s="2" t="s">
        <v>860</v>
      </c>
      <c r="M50" s="2" t="s">
        <v>18</v>
      </c>
    </row>
    <row r="51">
      <c r="B51" s="2" t="s">
        <v>883</v>
      </c>
      <c r="C51" s="297" t="s">
        <v>1951</v>
      </c>
      <c r="F51" s="322">
        <v>3950.0</v>
      </c>
      <c r="L51" s="2" t="s">
        <v>860</v>
      </c>
      <c r="M51" s="2" t="s">
        <v>18</v>
      </c>
    </row>
    <row r="52">
      <c r="B52" s="2" t="s">
        <v>883</v>
      </c>
      <c r="C52" s="297" t="s">
        <v>1951</v>
      </c>
      <c r="F52" s="322">
        <v>3950.0</v>
      </c>
      <c r="L52" s="2" t="s">
        <v>860</v>
      </c>
      <c r="M52" s="2" t="s">
        <v>18</v>
      </c>
    </row>
    <row r="53">
      <c r="B53" s="2" t="s">
        <v>883</v>
      </c>
      <c r="C53" s="297" t="s">
        <v>1951</v>
      </c>
      <c r="F53" s="322">
        <v>3950.0</v>
      </c>
      <c r="L53" s="2" t="s">
        <v>860</v>
      </c>
      <c r="M53" s="2" t="s">
        <v>18</v>
      </c>
    </row>
    <row r="54">
      <c r="B54" s="2" t="s">
        <v>883</v>
      </c>
      <c r="C54" s="297" t="s">
        <v>1951</v>
      </c>
      <c r="F54" s="322">
        <v>3950.0</v>
      </c>
      <c r="L54" s="2" t="s">
        <v>860</v>
      </c>
      <c r="M54" s="2" t="s">
        <v>18</v>
      </c>
    </row>
    <row r="55">
      <c r="B55" s="2" t="s">
        <v>883</v>
      </c>
      <c r="C55" s="297" t="s">
        <v>1951</v>
      </c>
      <c r="F55" s="322">
        <v>3950.0</v>
      </c>
      <c r="L55" s="2" t="s">
        <v>860</v>
      </c>
      <c r="M55" s="2" t="s">
        <v>18</v>
      </c>
    </row>
    <row r="56">
      <c r="B56" s="2" t="s">
        <v>883</v>
      </c>
      <c r="C56" s="248" t="s">
        <v>1428</v>
      </c>
      <c r="F56" s="322">
        <v>2240.0</v>
      </c>
      <c r="L56" s="2" t="s">
        <v>860</v>
      </c>
      <c r="M56" s="2" t="s">
        <v>18</v>
      </c>
    </row>
    <row r="57">
      <c r="B57" s="2" t="s">
        <v>883</v>
      </c>
      <c r="C57" s="248" t="s">
        <v>1428</v>
      </c>
      <c r="F57" s="322">
        <v>2240.0</v>
      </c>
      <c r="L57" s="2" t="s">
        <v>860</v>
      </c>
      <c r="M57" s="2" t="s">
        <v>18</v>
      </c>
    </row>
    <row r="58">
      <c r="B58" s="2" t="s">
        <v>883</v>
      </c>
      <c r="C58" s="248" t="s">
        <v>1428</v>
      </c>
      <c r="F58" s="322">
        <v>2240.0</v>
      </c>
      <c r="L58" s="2" t="s">
        <v>860</v>
      </c>
      <c r="M58" s="2" t="s">
        <v>18</v>
      </c>
    </row>
    <row r="59">
      <c r="B59" s="2" t="s">
        <v>883</v>
      </c>
      <c r="C59" s="248" t="s">
        <v>1428</v>
      </c>
      <c r="F59" s="322">
        <v>2240.0</v>
      </c>
      <c r="L59" s="2" t="s">
        <v>860</v>
      </c>
      <c r="M59" s="2" t="s">
        <v>18</v>
      </c>
    </row>
    <row r="60">
      <c r="C60" s="248" t="s">
        <v>889</v>
      </c>
      <c r="E60" s="248" t="s">
        <v>890</v>
      </c>
      <c r="F60" s="250">
        <v>1740.0</v>
      </c>
      <c r="J60" s="275" t="s">
        <v>2203</v>
      </c>
      <c r="K60" s="275" t="s">
        <v>1845</v>
      </c>
      <c r="L60" s="2" t="s">
        <v>860</v>
      </c>
      <c r="M60" s="2" t="s">
        <v>17</v>
      </c>
      <c r="N60" s="2" t="s">
        <v>1760</v>
      </c>
      <c r="R60" s="2" t="s">
        <v>2169</v>
      </c>
      <c r="S60" s="2">
        <v>88.0</v>
      </c>
    </row>
    <row r="61">
      <c r="C61" s="248" t="s">
        <v>954</v>
      </c>
      <c r="E61" s="324" t="s">
        <v>955</v>
      </c>
      <c r="F61" s="322">
        <v>1400.0</v>
      </c>
      <c r="J61" s="275" t="s">
        <v>2203</v>
      </c>
      <c r="K61" s="275" t="s">
        <v>1845</v>
      </c>
      <c r="L61" s="2" t="s">
        <v>860</v>
      </c>
      <c r="M61" s="2" t="s">
        <v>17</v>
      </c>
      <c r="N61" s="2" t="s">
        <v>1760</v>
      </c>
      <c r="R61" s="2" t="s">
        <v>2169</v>
      </c>
      <c r="S61" s="2">
        <v>88.0</v>
      </c>
    </row>
    <row r="62">
      <c r="C62" s="276" t="s">
        <v>1512</v>
      </c>
      <c r="D62" s="291">
        <v>8.0007414E7</v>
      </c>
      <c r="E62" s="276" t="s">
        <v>1513</v>
      </c>
      <c r="F62" s="255"/>
      <c r="L62" s="2" t="s">
        <v>1019</v>
      </c>
      <c r="M62" s="2" t="s">
        <v>17</v>
      </c>
      <c r="N62" s="2" t="s">
        <v>1760</v>
      </c>
      <c r="S62" s="2">
        <v>88.0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5" max="5" width="17.63"/>
  </cols>
  <sheetData>
    <row r="1">
      <c r="A1" s="214"/>
      <c r="B1" s="215" t="s">
        <v>5</v>
      </c>
      <c r="C1" s="216" t="s">
        <v>2204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U1" s="2" t="s">
        <v>72</v>
      </c>
    </row>
    <row r="2">
      <c r="A2" s="222"/>
      <c r="B2" s="223" t="s">
        <v>807</v>
      </c>
      <c r="C2" s="2" t="s">
        <v>197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2205</v>
      </c>
      <c r="S2" s="232" t="s">
        <v>76</v>
      </c>
      <c r="T2" s="2" t="s">
        <v>2081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2154</v>
      </c>
      <c r="S3" s="238" t="s">
        <v>2155</v>
      </c>
      <c r="T3" s="2" t="s">
        <v>2156</v>
      </c>
      <c r="U3" s="2" t="s">
        <v>2157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2206</v>
      </c>
      <c r="S4" s="238" t="s">
        <v>1954</v>
      </c>
      <c r="T4" s="2" t="s">
        <v>2207</v>
      </c>
      <c r="U4" s="2" t="s">
        <v>2043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2208</v>
      </c>
      <c r="S5" s="238" t="s">
        <v>2209</v>
      </c>
      <c r="T5" s="2" t="s">
        <v>1010</v>
      </c>
      <c r="U5" s="2" t="s">
        <v>138</v>
      </c>
    </row>
    <row r="6">
      <c r="A6" s="239"/>
      <c r="B6" s="229" t="s">
        <v>820</v>
      </c>
      <c r="C6" s="2" t="s">
        <v>2210</v>
      </c>
      <c r="E6" s="237">
        <v>8.754048803E9</v>
      </c>
      <c r="F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2211</v>
      </c>
      <c r="S6" s="238" t="s">
        <v>2212</v>
      </c>
      <c r="T6" s="2" t="s">
        <v>1010</v>
      </c>
      <c r="U6" s="2" t="s">
        <v>72</v>
      </c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>
        <v>6.0</v>
      </c>
      <c r="R7" s="2" t="s">
        <v>2213</v>
      </c>
      <c r="S7" s="2" t="s">
        <v>1830</v>
      </c>
      <c r="T7" s="2" t="s">
        <v>2214</v>
      </c>
      <c r="U7" s="2" t="s">
        <v>72</v>
      </c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>
        <v>7.0</v>
      </c>
      <c r="R8" s="2" t="s">
        <v>2215</v>
      </c>
      <c r="S8" s="2" t="s">
        <v>2216</v>
      </c>
      <c r="T8" s="2" t="s">
        <v>1272</v>
      </c>
      <c r="U8" s="2" t="s">
        <v>213</v>
      </c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31" t="s">
        <v>2217</v>
      </c>
      <c r="S9" s="2" t="s">
        <v>2218</v>
      </c>
      <c r="T9" s="2" t="s">
        <v>1272</v>
      </c>
      <c r="U9" s="2" t="s">
        <v>213</v>
      </c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2219</v>
      </c>
      <c r="S10" s="2" t="s">
        <v>2220</v>
      </c>
      <c r="T10" s="2" t="s">
        <v>1272</v>
      </c>
      <c r="U10" s="2" t="s">
        <v>213</v>
      </c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2221</v>
      </c>
      <c r="S11" s="2" t="s">
        <v>2222</v>
      </c>
      <c r="T11" s="2" t="s">
        <v>1272</v>
      </c>
      <c r="U11" s="2" t="s">
        <v>2043</v>
      </c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2223</v>
      </c>
      <c r="S12" s="2" t="s">
        <v>2224</v>
      </c>
      <c r="T12" s="2" t="s">
        <v>1568</v>
      </c>
      <c r="U12" s="2" t="s">
        <v>55</v>
      </c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2225</v>
      </c>
      <c r="S13" s="2" t="s">
        <v>2226</v>
      </c>
      <c r="T13" s="2" t="s">
        <v>1568</v>
      </c>
      <c r="U13" s="2" t="s">
        <v>55</v>
      </c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349">
        <v>13.0</v>
      </c>
      <c r="R14" s="2" t="s">
        <v>2227</v>
      </c>
      <c r="S14" s="2" t="s">
        <v>2228</v>
      </c>
      <c r="T14" s="2" t="s">
        <v>1568</v>
      </c>
      <c r="U14" s="2" t="s">
        <v>138</v>
      </c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76" t="s">
        <v>2229</v>
      </c>
      <c r="D17" s="277" t="s">
        <v>2230</v>
      </c>
      <c r="E17" s="348" t="s">
        <v>2231</v>
      </c>
      <c r="F17" s="350">
        <v>6250.0</v>
      </c>
      <c r="G17" s="351">
        <v>17500.0</v>
      </c>
      <c r="H17" s="2"/>
      <c r="I17" s="2"/>
      <c r="J17" s="2" t="s">
        <v>831</v>
      </c>
      <c r="K17" s="2" t="s">
        <v>2224</v>
      </c>
      <c r="L17" s="2" t="s">
        <v>860</v>
      </c>
      <c r="M17" s="2" t="s">
        <v>17</v>
      </c>
      <c r="N17" s="2" t="s">
        <v>2224</v>
      </c>
      <c r="R17" s="2" t="s">
        <v>2223</v>
      </c>
      <c r="S17" s="2">
        <v>112.0</v>
      </c>
    </row>
    <row r="18">
      <c r="B18" s="2" t="s">
        <v>862</v>
      </c>
      <c r="C18" s="276" t="s">
        <v>2229</v>
      </c>
      <c r="D18" s="277" t="s">
        <v>2232</v>
      </c>
      <c r="E18" s="348" t="s">
        <v>2231</v>
      </c>
      <c r="F18" s="350">
        <v>6250.0</v>
      </c>
      <c r="H18" s="2"/>
      <c r="I18" s="2"/>
      <c r="J18" s="2" t="s">
        <v>831</v>
      </c>
      <c r="K18" s="2" t="s">
        <v>2224</v>
      </c>
      <c r="L18" s="2" t="s">
        <v>860</v>
      </c>
      <c r="M18" s="2" t="s">
        <v>17</v>
      </c>
      <c r="N18" s="2" t="s">
        <v>2224</v>
      </c>
      <c r="R18" s="2" t="s">
        <v>2223</v>
      </c>
      <c r="S18" s="2">
        <v>112.0</v>
      </c>
    </row>
    <row r="19">
      <c r="B19" s="2" t="s">
        <v>862</v>
      </c>
      <c r="C19" s="276" t="s">
        <v>2229</v>
      </c>
      <c r="D19" s="277" t="s">
        <v>2233</v>
      </c>
      <c r="E19" s="348" t="s">
        <v>2231</v>
      </c>
      <c r="F19" s="350">
        <v>6250.0</v>
      </c>
      <c r="H19" s="2"/>
      <c r="I19" s="2"/>
      <c r="J19" s="2" t="s">
        <v>831</v>
      </c>
      <c r="K19" s="2" t="s">
        <v>2224</v>
      </c>
      <c r="L19" s="2" t="s">
        <v>860</v>
      </c>
      <c r="M19" s="2" t="s">
        <v>17</v>
      </c>
      <c r="N19" s="2" t="s">
        <v>2224</v>
      </c>
      <c r="R19" s="2" t="s">
        <v>2223</v>
      </c>
      <c r="S19" s="2">
        <v>112.0</v>
      </c>
    </row>
    <row r="20">
      <c r="B20" s="2" t="s">
        <v>862</v>
      </c>
      <c r="C20" s="276" t="s">
        <v>2229</v>
      </c>
      <c r="D20" s="277" t="s">
        <v>2234</v>
      </c>
      <c r="E20" s="348" t="s">
        <v>2231</v>
      </c>
      <c r="F20" s="350">
        <v>6250.0</v>
      </c>
      <c r="H20" s="2"/>
      <c r="I20" s="2"/>
      <c r="J20" s="2" t="s">
        <v>831</v>
      </c>
      <c r="K20" s="2" t="s">
        <v>2224</v>
      </c>
      <c r="L20" s="2" t="s">
        <v>860</v>
      </c>
      <c r="M20" s="2" t="s">
        <v>17</v>
      </c>
      <c r="N20" s="2" t="s">
        <v>2224</v>
      </c>
      <c r="R20" s="2" t="s">
        <v>2223</v>
      </c>
      <c r="S20" s="2">
        <v>112.0</v>
      </c>
    </row>
    <row r="21">
      <c r="B21" s="2" t="s">
        <v>862</v>
      </c>
      <c r="C21" s="276" t="s">
        <v>2229</v>
      </c>
      <c r="D21" s="277" t="s">
        <v>2235</v>
      </c>
      <c r="E21" s="348" t="s">
        <v>2231</v>
      </c>
      <c r="F21" s="350">
        <v>6250.0</v>
      </c>
      <c r="H21" s="2"/>
      <c r="I21" s="2"/>
      <c r="J21" s="2" t="s">
        <v>831</v>
      </c>
      <c r="K21" s="2" t="s">
        <v>2236</v>
      </c>
      <c r="L21" s="2" t="s">
        <v>860</v>
      </c>
      <c r="M21" s="2" t="s">
        <v>17</v>
      </c>
      <c r="N21" s="2" t="s">
        <v>2222</v>
      </c>
      <c r="R21" s="2" t="s">
        <v>2237</v>
      </c>
      <c r="S21" s="2">
        <v>112.0</v>
      </c>
    </row>
    <row r="22">
      <c r="B22" s="2" t="s">
        <v>862</v>
      </c>
      <c r="C22" s="276" t="s">
        <v>2229</v>
      </c>
      <c r="E22" s="348" t="s">
        <v>2231</v>
      </c>
      <c r="F22" s="350">
        <v>6250.0</v>
      </c>
      <c r="H22" s="2"/>
      <c r="I22" s="2"/>
      <c r="K22" s="2" t="s">
        <v>76</v>
      </c>
      <c r="L22" s="2" t="s">
        <v>860</v>
      </c>
      <c r="M22" s="2" t="s">
        <v>2238</v>
      </c>
      <c r="R22" s="2" t="s">
        <v>2205</v>
      </c>
    </row>
    <row r="23">
      <c r="B23" s="2" t="s">
        <v>862</v>
      </c>
      <c r="C23" s="276" t="s">
        <v>2229</v>
      </c>
      <c r="E23" s="348" t="s">
        <v>2231</v>
      </c>
      <c r="F23" s="350">
        <v>6250.0</v>
      </c>
      <c r="H23" s="2"/>
      <c r="I23" s="2"/>
      <c r="K23" s="2" t="s">
        <v>76</v>
      </c>
      <c r="L23" s="2" t="s">
        <v>860</v>
      </c>
      <c r="M23" s="2" t="s">
        <v>2238</v>
      </c>
      <c r="R23" s="2" t="s">
        <v>2205</v>
      </c>
    </row>
    <row r="24">
      <c r="B24" s="2" t="s">
        <v>862</v>
      </c>
      <c r="C24" s="276" t="s">
        <v>2229</v>
      </c>
      <c r="E24" s="348" t="s">
        <v>2231</v>
      </c>
      <c r="F24" s="350">
        <v>6250.0</v>
      </c>
      <c r="H24" s="2"/>
      <c r="I24" s="2"/>
      <c r="K24" s="2" t="s">
        <v>76</v>
      </c>
      <c r="L24" s="2" t="s">
        <v>860</v>
      </c>
      <c r="M24" s="2" t="s">
        <v>2238</v>
      </c>
      <c r="R24" s="2" t="s">
        <v>2205</v>
      </c>
    </row>
    <row r="25">
      <c r="B25" s="2" t="s">
        <v>862</v>
      </c>
      <c r="C25" s="276" t="s">
        <v>2229</v>
      </c>
      <c r="E25" s="348" t="s">
        <v>2231</v>
      </c>
      <c r="F25" s="350">
        <v>6250.0</v>
      </c>
      <c r="H25" s="2"/>
      <c r="I25" s="2"/>
      <c r="K25" s="2" t="s">
        <v>76</v>
      </c>
      <c r="L25" s="2" t="s">
        <v>860</v>
      </c>
      <c r="M25" s="2" t="s">
        <v>2238</v>
      </c>
      <c r="R25" s="2" t="s">
        <v>2205</v>
      </c>
    </row>
    <row r="26">
      <c r="B26" s="2" t="s">
        <v>862</v>
      </c>
      <c r="C26" s="276" t="s">
        <v>2229</v>
      </c>
      <c r="E26" s="348" t="s">
        <v>2231</v>
      </c>
      <c r="F26" s="350">
        <v>6250.0</v>
      </c>
      <c r="H26" s="2"/>
      <c r="I26" s="2"/>
      <c r="K26" s="2" t="s">
        <v>76</v>
      </c>
      <c r="L26" s="2" t="s">
        <v>860</v>
      </c>
      <c r="M26" s="2" t="s">
        <v>2238</v>
      </c>
      <c r="R26" s="2" t="s">
        <v>2205</v>
      </c>
    </row>
    <row r="27">
      <c r="B27" s="2" t="s">
        <v>862</v>
      </c>
      <c r="C27" s="276" t="s">
        <v>2229</v>
      </c>
      <c r="E27" s="348" t="s">
        <v>2231</v>
      </c>
      <c r="F27" s="350">
        <v>6250.0</v>
      </c>
      <c r="H27" s="2"/>
      <c r="I27" s="2"/>
      <c r="K27" s="2" t="s">
        <v>76</v>
      </c>
      <c r="L27" s="2" t="s">
        <v>860</v>
      </c>
      <c r="M27" s="2" t="s">
        <v>2238</v>
      </c>
      <c r="R27" s="2" t="s">
        <v>2205</v>
      </c>
    </row>
    <row r="28">
      <c r="B28" s="2" t="s">
        <v>862</v>
      </c>
      <c r="C28" s="276" t="s">
        <v>2229</v>
      </c>
      <c r="E28" s="348" t="s">
        <v>2231</v>
      </c>
      <c r="F28" s="350">
        <v>6250.0</v>
      </c>
      <c r="H28" s="2"/>
      <c r="I28" s="2"/>
      <c r="K28" s="2" t="s">
        <v>76</v>
      </c>
      <c r="L28" s="2" t="s">
        <v>860</v>
      </c>
      <c r="M28" s="229" t="s">
        <v>17</v>
      </c>
      <c r="N28" s="2" t="s">
        <v>2222</v>
      </c>
      <c r="R28" s="2" t="s">
        <v>2205</v>
      </c>
      <c r="S28" s="2">
        <v>112.0</v>
      </c>
    </row>
    <row r="29">
      <c r="B29" s="2" t="s">
        <v>862</v>
      </c>
      <c r="C29" s="276" t="s">
        <v>1305</v>
      </c>
      <c r="D29" s="277" t="s">
        <v>2239</v>
      </c>
      <c r="E29" s="348" t="s">
        <v>1306</v>
      </c>
      <c r="F29" s="350">
        <v>13780.0</v>
      </c>
      <c r="H29" s="2"/>
      <c r="I29" s="2"/>
      <c r="K29" s="2" t="s">
        <v>76</v>
      </c>
      <c r="L29" s="2" t="s">
        <v>860</v>
      </c>
      <c r="M29" s="2" t="s">
        <v>17</v>
      </c>
      <c r="N29" s="2" t="s">
        <v>2222</v>
      </c>
      <c r="R29" s="2" t="s">
        <v>2205</v>
      </c>
      <c r="S29" s="2">
        <v>112.0</v>
      </c>
    </row>
    <row r="30">
      <c r="B30" s="2" t="s">
        <v>865</v>
      </c>
      <c r="C30" s="276" t="s">
        <v>920</v>
      </c>
      <c r="D30" s="277" t="s">
        <v>2240</v>
      </c>
      <c r="E30" s="352"/>
      <c r="F30" s="350">
        <v>17980.0</v>
      </c>
      <c r="H30" s="2"/>
      <c r="I30" s="2"/>
      <c r="K30" s="2" t="s">
        <v>76</v>
      </c>
      <c r="L30" s="2" t="s">
        <v>860</v>
      </c>
      <c r="R30" s="2" t="s">
        <v>2205</v>
      </c>
    </row>
    <row r="31">
      <c r="B31" s="2" t="s">
        <v>868</v>
      </c>
      <c r="C31" s="268" t="s">
        <v>2241</v>
      </c>
      <c r="D31" s="2" t="s">
        <v>2242</v>
      </c>
      <c r="E31" s="276" t="s">
        <v>1308</v>
      </c>
      <c r="F31" s="350">
        <v>27560.0</v>
      </c>
      <c r="G31" s="350"/>
      <c r="H31" s="2"/>
      <c r="I31" s="2"/>
      <c r="L31" s="2" t="s">
        <v>860</v>
      </c>
      <c r="M31" s="2" t="s">
        <v>17</v>
      </c>
      <c r="N31" s="2" t="s">
        <v>1766</v>
      </c>
      <c r="S31" s="2">
        <v>132.0</v>
      </c>
    </row>
    <row r="32">
      <c r="B32" s="2" t="s">
        <v>1052</v>
      </c>
      <c r="C32" s="269" t="s">
        <v>2243</v>
      </c>
      <c r="E32" s="276" t="s">
        <v>1054</v>
      </c>
      <c r="F32" s="353">
        <v>25.0</v>
      </c>
      <c r="G32" s="279"/>
      <c r="H32" s="2"/>
      <c r="I32" s="2"/>
      <c r="L32" s="2" t="s">
        <v>860</v>
      </c>
    </row>
    <row r="33">
      <c r="B33" s="2" t="s">
        <v>868</v>
      </c>
      <c r="C33" s="268" t="s">
        <v>2244</v>
      </c>
      <c r="E33" s="348" t="s">
        <v>1060</v>
      </c>
      <c r="F33" s="353">
        <v>8250.0</v>
      </c>
      <c r="H33" s="2"/>
      <c r="I33" s="2"/>
      <c r="K33" s="2"/>
      <c r="L33" s="2" t="s">
        <v>860</v>
      </c>
      <c r="R33" s="2"/>
    </row>
    <row r="34">
      <c r="A34" s="266"/>
      <c r="B34" s="266" t="s">
        <v>868</v>
      </c>
      <c r="C34" s="354" t="s">
        <v>2244</v>
      </c>
      <c r="D34" s="266"/>
      <c r="E34" s="355" t="s">
        <v>1060</v>
      </c>
      <c r="F34" s="356">
        <v>8250.0</v>
      </c>
      <c r="G34" s="266"/>
      <c r="H34" s="357"/>
      <c r="I34" s="357"/>
      <c r="K34" s="357"/>
      <c r="L34" s="2" t="s">
        <v>860</v>
      </c>
      <c r="M34" s="275"/>
      <c r="N34" s="266"/>
      <c r="O34" s="266"/>
      <c r="P34" s="266"/>
      <c r="Q34" s="266"/>
      <c r="R34" s="357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</row>
    <row r="35">
      <c r="C35" s="276" t="s">
        <v>1182</v>
      </c>
      <c r="E35" s="279"/>
      <c r="F35" s="353">
        <v>154.0</v>
      </c>
      <c r="H35" s="2"/>
      <c r="J35" s="2" t="s">
        <v>2245</v>
      </c>
      <c r="K35" s="2" t="s">
        <v>2224</v>
      </c>
      <c r="L35" s="2" t="s">
        <v>860</v>
      </c>
      <c r="M35" s="266" t="s">
        <v>17</v>
      </c>
      <c r="N35" s="266" t="s">
        <v>2222</v>
      </c>
      <c r="O35" s="266"/>
      <c r="P35" s="266"/>
      <c r="Q35" s="266"/>
      <c r="R35" s="275" t="s">
        <v>2223</v>
      </c>
      <c r="S35" s="358">
        <v>112.0</v>
      </c>
    </row>
    <row r="36">
      <c r="C36" s="276" t="s">
        <v>1182</v>
      </c>
      <c r="E36" s="279"/>
      <c r="F36" s="353">
        <v>154.0</v>
      </c>
      <c r="H36" s="2"/>
      <c r="J36" s="2" t="s">
        <v>2245</v>
      </c>
      <c r="K36" s="2" t="s">
        <v>2224</v>
      </c>
      <c r="L36" s="2" t="s">
        <v>860</v>
      </c>
      <c r="M36" s="2" t="s">
        <v>17</v>
      </c>
      <c r="N36" s="2" t="s">
        <v>2224</v>
      </c>
      <c r="R36" s="275" t="s">
        <v>2223</v>
      </c>
      <c r="S36" s="2">
        <v>116.0</v>
      </c>
    </row>
    <row r="37">
      <c r="C37" s="276" t="s">
        <v>1182</v>
      </c>
      <c r="E37" s="279"/>
      <c r="F37" s="353">
        <v>154.0</v>
      </c>
      <c r="H37" s="2"/>
      <c r="J37" s="2" t="s">
        <v>2245</v>
      </c>
      <c r="K37" s="2" t="s">
        <v>2224</v>
      </c>
      <c r="L37" s="2" t="s">
        <v>860</v>
      </c>
      <c r="M37" s="2" t="s">
        <v>17</v>
      </c>
      <c r="N37" s="2" t="s">
        <v>2224</v>
      </c>
      <c r="R37" s="275" t="s">
        <v>2223</v>
      </c>
      <c r="S37" s="2">
        <v>116.0</v>
      </c>
    </row>
    <row r="38">
      <c r="C38" s="276" t="s">
        <v>1182</v>
      </c>
      <c r="E38" s="279"/>
      <c r="F38" s="353">
        <v>154.0</v>
      </c>
      <c r="H38" s="2"/>
      <c r="J38" s="2" t="s">
        <v>2245</v>
      </c>
      <c r="K38" s="2" t="s">
        <v>2224</v>
      </c>
      <c r="L38" s="2" t="s">
        <v>860</v>
      </c>
      <c r="M38" s="2" t="s">
        <v>17</v>
      </c>
      <c r="N38" s="2" t="s">
        <v>2224</v>
      </c>
      <c r="R38" s="275" t="s">
        <v>2223</v>
      </c>
      <c r="S38" s="2">
        <v>116.0</v>
      </c>
    </row>
    <row r="39">
      <c r="C39" s="276" t="s">
        <v>1182</v>
      </c>
      <c r="E39" s="279"/>
      <c r="F39" s="353">
        <v>154.0</v>
      </c>
      <c r="H39" s="2"/>
      <c r="K39" s="2" t="s">
        <v>76</v>
      </c>
      <c r="L39" s="2" t="s">
        <v>860</v>
      </c>
      <c r="M39" s="2" t="s">
        <v>17</v>
      </c>
      <c r="N39" s="2" t="s">
        <v>2224</v>
      </c>
      <c r="R39" s="2"/>
      <c r="S39" s="2">
        <v>116.0</v>
      </c>
    </row>
    <row r="40">
      <c r="C40" s="276" t="s">
        <v>1182</v>
      </c>
      <c r="E40" s="279"/>
      <c r="F40" s="353">
        <v>154.0</v>
      </c>
      <c r="H40" s="2"/>
      <c r="I40" s="2"/>
      <c r="K40" s="2" t="s">
        <v>76</v>
      </c>
      <c r="L40" s="2" t="s">
        <v>860</v>
      </c>
      <c r="M40" s="2" t="s">
        <v>17</v>
      </c>
      <c r="N40" s="2" t="s">
        <v>2224</v>
      </c>
      <c r="R40" s="2"/>
      <c r="S40" s="2">
        <v>116.0</v>
      </c>
    </row>
    <row r="41">
      <c r="C41" s="276" t="s">
        <v>1182</v>
      </c>
      <c r="E41" s="279"/>
      <c r="F41" s="353">
        <v>154.0</v>
      </c>
      <c r="H41" s="2"/>
      <c r="I41" s="2"/>
      <c r="K41" s="2" t="s">
        <v>76</v>
      </c>
      <c r="L41" s="2" t="s">
        <v>860</v>
      </c>
      <c r="M41" s="2" t="s">
        <v>17</v>
      </c>
      <c r="N41" s="2" t="s">
        <v>2236</v>
      </c>
      <c r="R41" s="2"/>
      <c r="S41" s="2">
        <v>130.0</v>
      </c>
    </row>
    <row r="42">
      <c r="C42" s="276" t="s">
        <v>1182</v>
      </c>
      <c r="F42" s="353">
        <v>154.0</v>
      </c>
      <c r="H42" s="2"/>
      <c r="I42" s="2"/>
      <c r="K42" s="2" t="s">
        <v>76</v>
      </c>
      <c r="L42" s="2" t="s">
        <v>860</v>
      </c>
      <c r="M42" s="2" t="s">
        <v>17</v>
      </c>
      <c r="N42" s="2" t="s">
        <v>2236</v>
      </c>
      <c r="R42" s="2" t="s">
        <v>2205</v>
      </c>
      <c r="S42" s="2">
        <v>130.0</v>
      </c>
    </row>
    <row r="43">
      <c r="C43" s="276" t="s">
        <v>1182</v>
      </c>
      <c r="F43" s="353">
        <v>154.0</v>
      </c>
      <c r="H43" s="2"/>
      <c r="I43" s="2"/>
      <c r="K43" s="2" t="s">
        <v>76</v>
      </c>
      <c r="L43" s="2" t="s">
        <v>860</v>
      </c>
      <c r="M43" s="2" t="s">
        <v>17</v>
      </c>
      <c r="N43" s="2" t="s">
        <v>2236</v>
      </c>
      <c r="R43" s="2" t="s">
        <v>2205</v>
      </c>
      <c r="S43" s="2">
        <v>130.0</v>
      </c>
    </row>
    <row r="44">
      <c r="C44" s="276" t="s">
        <v>1182</v>
      </c>
      <c r="F44" s="353">
        <v>154.0</v>
      </c>
      <c r="H44" s="2"/>
      <c r="I44" s="2"/>
      <c r="K44" s="2" t="s">
        <v>76</v>
      </c>
      <c r="L44" s="2" t="s">
        <v>860</v>
      </c>
      <c r="M44" s="2" t="s">
        <v>17</v>
      </c>
      <c r="N44" s="2" t="s">
        <v>2236</v>
      </c>
      <c r="R44" s="2" t="s">
        <v>2205</v>
      </c>
      <c r="S44" s="2">
        <v>130.0</v>
      </c>
    </row>
    <row r="45">
      <c r="C45" s="276" t="s">
        <v>1182</v>
      </c>
      <c r="F45" s="353">
        <v>154.0</v>
      </c>
      <c r="H45" s="2"/>
      <c r="I45" s="2"/>
      <c r="K45" s="2" t="s">
        <v>76</v>
      </c>
      <c r="L45" s="2" t="s">
        <v>860</v>
      </c>
      <c r="M45" s="2" t="s">
        <v>17</v>
      </c>
      <c r="N45" s="2" t="s">
        <v>2236</v>
      </c>
      <c r="R45" s="2" t="s">
        <v>2205</v>
      </c>
      <c r="S45" s="2">
        <v>130.0</v>
      </c>
    </row>
    <row r="46">
      <c r="C46" s="276" t="s">
        <v>1182</v>
      </c>
      <c r="F46" s="353">
        <v>154.0</v>
      </c>
      <c r="H46" s="2"/>
      <c r="I46" s="2"/>
      <c r="K46" s="2" t="s">
        <v>76</v>
      </c>
      <c r="L46" s="2" t="s">
        <v>860</v>
      </c>
      <c r="R46" s="2" t="s">
        <v>2205</v>
      </c>
    </row>
    <row r="48">
      <c r="A48" s="359" t="s">
        <v>2246</v>
      </c>
      <c r="B48" s="2" t="s">
        <v>868</v>
      </c>
      <c r="C48" s="348" t="s">
        <v>934</v>
      </c>
      <c r="D48" s="277" t="s">
        <v>2247</v>
      </c>
      <c r="E48" s="348" t="s">
        <v>935</v>
      </c>
      <c r="F48" s="351">
        <v>8440.0</v>
      </c>
      <c r="G48" s="350">
        <v>16500.0</v>
      </c>
      <c r="H48" s="2"/>
      <c r="I48" s="2"/>
      <c r="J48" s="2" t="s">
        <v>831</v>
      </c>
      <c r="K48" s="2" t="s">
        <v>2212</v>
      </c>
      <c r="L48" s="2" t="s">
        <v>860</v>
      </c>
      <c r="M48" s="2" t="s">
        <v>17</v>
      </c>
      <c r="N48" s="2" t="s">
        <v>2248</v>
      </c>
      <c r="R48" s="2" t="s">
        <v>2211</v>
      </c>
      <c r="S48" s="2">
        <v>310.0</v>
      </c>
    </row>
    <row r="49">
      <c r="B49" s="2" t="s">
        <v>868</v>
      </c>
      <c r="C49" s="348" t="s">
        <v>934</v>
      </c>
      <c r="D49" s="277" t="s">
        <v>2249</v>
      </c>
      <c r="E49" s="348" t="s">
        <v>935</v>
      </c>
      <c r="F49" s="351">
        <v>8440.0</v>
      </c>
      <c r="G49" s="279"/>
      <c r="H49" s="2"/>
      <c r="I49" s="2"/>
      <c r="K49" s="2" t="s">
        <v>76</v>
      </c>
      <c r="L49" s="2" t="s">
        <v>860</v>
      </c>
      <c r="M49" s="2" t="s">
        <v>17</v>
      </c>
      <c r="N49" s="2" t="s">
        <v>2248</v>
      </c>
      <c r="R49" s="2" t="s">
        <v>2205</v>
      </c>
      <c r="S49" s="2">
        <v>310.0</v>
      </c>
    </row>
    <row r="50">
      <c r="B50" s="2" t="s">
        <v>868</v>
      </c>
      <c r="C50" s="348" t="s">
        <v>934</v>
      </c>
      <c r="D50" s="277" t="s">
        <v>2250</v>
      </c>
      <c r="E50" s="348" t="s">
        <v>935</v>
      </c>
      <c r="F50" s="351">
        <v>8440.0</v>
      </c>
      <c r="H50" s="2"/>
      <c r="I50" s="2"/>
      <c r="K50" s="2" t="s">
        <v>76</v>
      </c>
      <c r="L50" s="2" t="s">
        <v>860</v>
      </c>
      <c r="M50" s="2" t="s">
        <v>17</v>
      </c>
      <c r="N50" s="2" t="s">
        <v>2248</v>
      </c>
      <c r="R50" s="2" t="s">
        <v>2205</v>
      </c>
      <c r="S50" s="2">
        <v>310.0</v>
      </c>
    </row>
    <row r="51">
      <c r="B51" s="2" t="s">
        <v>868</v>
      </c>
      <c r="C51" s="348" t="s">
        <v>934</v>
      </c>
      <c r="D51" s="277" t="s">
        <v>2251</v>
      </c>
      <c r="E51" s="348" t="s">
        <v>935</v>
      </c>
      <c r="F51" s="351">
        <v>8440.0</v>
      </c>
      <c r="H51" s="2"/>
      <c r="I51" s="2"/>
      <c r="K51" s="2" t="s">
        <v>76</v>
      </c>
      <c r="L51" s="2" t="s">
        <v>860</v>
      </c>
      <c r="M51" s="2" t="s">
        <v>17</v>
      </c>
      <c r="N51" s="2" t="s">
        <v>2248</v>
      </c>
      <c r="R51" s="2" t="s">
        <v>2205</v>
      </c>
      <c r="S51" s="2">
        <v>310.0</v>
      </c>
    </row>
    <row r="52">
      <c r="B52" s="2" t="s">
        <v>868</v>
      </c>
      <c r="C52" s="348" t="s">
        <v>934</v>
      </c>
      <c r="D52" s="277" t="s">
        <v>2252</v>
      </c>
      <c r="E52" s="348" t="s">
        <v>935</v>
      </c>
      <c r="F52" s="351">
        <v>8440.0</v>
      </c>
      <c r="H52" s="2"/>
      <c r="I52" s="2"/>
      <c r="K52" s="2" t="s">
        <v>76</v>
      </c>
      <c r="L52" s="2" t="s">
        <v>860</v>
      </c>
      <c r="M52" s="2" t="s">
        <v>17</v>
      </c>
      <c r="N52" s="2" t="s">
        <v>2248</v>
      </c>
      <c r="R52" s="2" t="s">
        <v>2205</v>
      </c>
      <c r="S52" s="2">
        <v>310.0</v>
      </c>
    </row>
    <row r="53">
      <c r="B53" s="2" t="s">
        <v>868</v>
      </c>
      <c r="C53" s="348" t="s">
        <v>934</v>
      </c>
      <c r="D53" s="277" t="s">
        <v>2253</v>
      </c>
      <c r="E53" s="348" t="s">
        <v>935</v>
      </c>
      <c r="F53" s="351">
        <v>8440.0</v>
      </c>
      <c r="H53" s="2"/>
      <c r="I53" s="2"/>
      <c r="K53" s="2" t="s">
        <v>76</v>
      </c>
      <c r="L53" s="2" t="s">
        <v>860</v>
      </c>
      <c r="M53" s="2" t="s">
        <v>17</v>
      </c>
      <c r="N53" s="2" t="s">
        <v>2248</v>
      </c>
      <c r="R53" s="2" t="s">
        <v>2205</v>
      </c>
      <c r="S53" s="2">
        <v>310.0</v>
      </c>
    </row>
    <row r="54">
      <c r="B54" s="2" t="s">
        <v>868</v>
      </c>
      <c r="C54" s="348" t="s">
        <v>934</v>
      </c>
      <c r="D54" s="277" t="s">
        <v>2254</v>
      </c>
      <c r="E54" s="348" t="s">
        <v>935</v>
      </c>
      <c r="F54" s="351">
        <v>8440.0</v>
      </c>
      <c r="H54" s="2"/>
      <c r="I54" s="2"/>
      <c r="K54" s="2" t="s">
        <v>76</v>
      </c>
      <c r="L54" s="2" t="s">
        <v>860</v>
      </c>
      <c r="M54" s="2" t="s">
        <v>17</v>
      </c>
      <c r="N54" s="2" t="s">
        <v>2248</v>
      </c>
      <c r="R54" s="2" t="s">
        <v>2205</v>
      </c>
      <c r="S54" s="2">
        <v>310.0</v>
      </c>
    </row>
    <row r="55">
      <c r="B55" s="2" t="s">
        <v>868</v>
      </c>
      <c r="C55" s="348" t="s">
        <v>934</v>
      </c>
      <c r="D55" s="277" t="s">
        <v>2255</v>
      </c>
      <c r="E55" s="348" t="s">
        <v>935</v>
      </c>
      <c r="F55" s="351">
        <v>8440.0</v>
      </c>
      <c r="H55" s="2"/>
      <c r="I55" s="2"/>
      <c r="K55" s="2" t="s">
        <v>76</v>
      </c>
      <c r="L55" s="2" t="s">
        <v>860</v>
      </c>
      <c r="M55" s="2" t="s">
        <v>17</v>
      </c>
      <c r="N55" s="2" t="s">
        <v>2248</v>
      </c>
      <c r="R55" s="2" t="s">
        <v>2205</v>
      </c>
      <c r="S55" s="2">
        <v>310.0</v>
      </c>
    </row>
    <row r="56">
      <c r="B56" s="2" t="s">
        <v>868</v>
      </c>
      <c r="C56" s="348" t="s">
        <v>934</v>
      </c>
      <c r="D56" s="277" t="s">
        <v>2256</v>
      </c>
      <c r="E56" s="348" t="s">
        <v>935</v>
      </c>
      <c r="F56" s="351">
        <v>8440.0</v>
      </c>
      <c r="H56" s="2"/>
      <c r="I56" s="2"/>
      <c r="K56" s="2" t="s">
        <v>76</v>
      </c>
      <c r="L56" s="2" t="s">
        <v>860</v>
      </c>
      <c r="M56" s="2" t="s">
        <v>17</v>
      </c>
      <c r="N56" s="2" t="s">
        <v>2248</v>
      </c>
      <c r="R56" s="2" t="s">
        <v>2205</v>
      </c>
      <c r="S56" s="2">
        <v>310.0</v>
      </c>
    </row>
    <row r="57">
      <c r="B57" s="2" t="s">
        <v>868</v>
      </c>
      <c r="C57" s="348" t="s">
        <v>934</v>
      </c>
      <c r="D57" s="277" t="s">
        <v>2257</v>
      </c>
      <c r="E57" s="348" t="s">
        <v>935</v>
      </c>
      <c r="F57" s="351">
        <v>8440.0</v>
      </c>
      <c r="H57" s="2"/>
      <c r="I57" s="2"/>
      <c r="K57" s="2" t="s">
        <v>76</v>
      </c>
      <c r="L57" s="2" t="s">
        <v>860</v>
      </c>
      <c r="M57" s="2" t="s">
        <v>17</v>
      </c>
      <c r="N57" s="2" t="s">
        <v>2248</v>
      </c>
      <c r="R57" s="2" t="s">
        <v>2205</v>
      </c>
      <c r="S57" s="2">
        <v>310.0</v>
      </c>
    </row>
    <row r="58">
      <c r="B58" s="2" t="s">
        <v>868</v>
      </c>
      <c r="C58" s="348" t="s">
        <v>934</v>
      </c>
      <c r="D58" s="277" t="s">
        <v>2258</v>
      </c>
      <c r="E58" s="348" t="s">
        <v>935</v>
      </c>
      <c r="F58" s="351">
        <v>8440.0</v>
      </c>
      <c r="H58" s="2"/>
      <c r="I58" s="2"/>
      <c r="K58" s="2" t="s">
        <v>76</v>
      </c>
      <c r="L58" s="2" t="s">
        <v>860</v>
      </c>
      <c r="M58" s="2" t="s">
        <v>17</v>
      </c>
      <c r="N58" s="2" t="s">
        <v>2236</v>
      </c>
      <c r="R58" s="2" t="s">
        <v>2205</v>
      </c>
    </row>
    <row r="59">
      <c r="B59" s="2" t="s">
        <v>868</v>
      </c>
      <c r="C59" s="348" t="s">
        <v>934</v>
      </c>
      <c r="D59" s="277" t="s">
        <v>2259</v>
      </c>
      <c r="E59" s="348" t="s">
        <v>935</v>
      </c>
      <c r="F59" s="351">
        <v>8440.0</v>
      </c>
      <c r="H59" s="2"/>
      <c r="I59" s="2"/>
      <c r="K59" s="2" t="s">
        <v>76</v>
      </c>
      <c r="L59" s="2" t="s">
        <v>860</v>
      </c>
      <c r="M59" s="2" t="s">
        <v>17</v>
      </c>
      <c r="N59" s="2" t="s">
        <v>2236</v>
      </c>
      <c r="R59" s="2" t="s">
        <v>2205</v>
      </c>
    </row>
    <row r="60">
      <c r="B60" s="2" t="s">
        <v>868</v>
      </c>
      <c r="C60" s="348" t="s">
        <v>934</v>
      </c>
      <c r="D60" s="277" t="s">
        <v>2260</v>
      </c>
      <c r="E60" s="348" t="s">
        <v>935</v>
      </c>
      <c r="F60" s="351">
        <v>8440.0</v>
      </c>
      <c r="H60" s="2"/>
      <c r="I60" s="2"/>
      <c r="K60" s="2" t="s">
        <v>76</v>
      </c>
      <c r="L60" s="2" t="s">
        <v>860</v>
      </c>
      <c r="M60" s="2" t="s">
        <v>17</v>
      </c>
      <c r="N60" s="2" t="s">
        <v>2236</v>
      </c>
      <c r="R60" s="2" t="s">
        <v>2205</v>
      </c>
    </row>
    <row r="61">
      <c r="B61" s="2" t="s">
        <v>868</v>
      </c>
      <c r="C61" s="348" t="s">
        <v>934</v>
      </c>
      <c r="D61" s="277" t="s">
        <v>2261</v>
      </c>
      <c r="E61" s="348" t="s">
        <v>935</v>
      </c>
      <c r="F61" s="351">
        <v>8440.0</v>
      </c>
      <c r="H61" s="2"/>
      <c r="I61" s="2"/>
      <c r="K61" s="2" t="s">
        <v>76</v>
      </c>
      <c r="L61" s="2" t="s">
        <v>860</v>
      </c>
      <c r="M61" s="2" t="s">
        <v>17</v>
      </c>
      <c r="N61" s="2" t="s">
        <v>2236</v>
      </c>
      <c r="R61" s="2" t="s">
        <v>2205</v>
      </c>
    </row>
    <row r="62">
      <c r="B62" s="2" t="s">
        <v>868</v>
      </c>
      <c r="C62" s="348" t="s">
        <v>934</v>
      </c>
      <c r="D62" s="277" t="s">
        <v>2262</v>
      </c>
      <c r="E62" s="348" t="s">
        <v>935</v>
      </c>
      <c r="F62" s="351">
        <v>8440.0</v>
      </c>
      <c r="H62" s="2"/>
      <c r="I62" s="2"/>
      <c r="K62" s="2" t="s">
        <v>76</v>
      </c>
      <c r="L62" s="2" t="s">
        <v>860</v>
      </c>
      <c r="M62" s="2" t="s">
        <v>17</v>
      </c>
      <c r="N62" s="2" t="s">
        <v>2236</v>
      </c>
      <c r="R62" s="2"/>
    </row>
    <row r="63">
      <c r="B63" s="2" t="s">
        <v>868</v>
      </c>
      <c r="C63" s="276" t="s">
        <v>2020</v>
      </c>
      <c r="E63" s="276" t="s">
        <v>1121</v>
      </c>
      <c r="F63" s="350">
        <v>14700.0</v>
      </c>
      <c r="H63" s="2"/>
      <c r="I63" s="2"/>
      <c r="K63" s="2" t="s">
        <v>76</v>
      </c>
      <c r="L63" s="2" t="s">
        <v>860</v>
      </c>
      <c r="R63" s="2" t="s">
        <v>2205</v>
      </c>
    </row>
    <row r="64">
      <c r="B64" s="2" t="s">
        <v>868</v>
      </c>
      <c r="C64" s="2" t="s">
        <v>2263</v>
      </c>
      <c r="D64" s="2" t="s">
        <v>2264</v>
      </c>
      <c r="E64" s="348" t="s">
        <v>919</v>
      </c>
      <c r="F64" s="350">
        <v>16650.0</v>
      </c>
      <c r="L64" s="2" t="s">
        <v>860</v>
      </c>
      <c r="M64" s="2" t="s">
        <v>17</v>
      </c>
      <c r="N64" s="2" t="s">
        <v>2265</v>
      </c>
      <c r="S64" s="2">
        <v>152.0</v>
      </c>
    </row>
    <row r="65">
      <c r="C65" s="279"/>
      <c r="E65" s="279"/>
      <c r="F65" s="279"/>
    </row>
    <row r="66">
      <c r="A66" s="359" t="s">
        <v>2266</v>
      </c>
      <c r="B66" s="2" t="s">
        <v>977</v>
      </c>
      <c r="C66" s="276" t="s">
        <v>2267</v>
      </c>
      <c r="D66" s="291">
        <v>1.0003322E7</v>
      </c>
      <c r="E66" s="290" t="s">
        <v>979</v>
      </c>
      <c r="F66" s="350">
        <v>27500.0</v>
      </c>
      <c r="G66" s="351">
        <v>12500.0</v>
      </c>
      <c r="H66" s="2"/>
      <c r="I66" s="2"/>
      <c r="L66" s="2" t="s">
        <v>860</v>
      </c>
      <c r="M66" s="2" t="s">
        <v>17</v>
      </c>
      <c r="N66" s="2" t="s">
        <v>2268</v>
      </c>
      <c r="R66" s="2" t="s">
        <v>2205</v>
      </c>
      <c r="S66" s="2">
        <v>87.0</v>
      </c>
    </row>
    <row r="67">
      <c r="B67" s="276" t="s">
        <v>2269</v>
      </c>
      <c r="C67" s="276" t="s">
        <v>980</v>
      </c>
      <c r="D67" s="277" t="s">
        <v>2270</v>
      </c>
      <c r="E67" s="276" t="s">
        <v>981</v>
      </c>
      <c r="F67" s="353">
        <v>3650.0</v>
      </c>
      <c r="H67" s="2"/>
      <c r="I67" s="2"/>
      <c r="L67" s="2" t="s">
        <v>860</v>
      </c>
      <c r="M67" s="2" t="s">
        <v>17</v>
      </c>
      <c r="N67" s="2" t="s">
        <v>2268</v>
      </c>
      <c r="R67" s="2" t="s">
        <v>2205</v>
      </c>
      <c r="S67" s="2">
        <v>87.0</v>
      </c>
    </row>
    <row r="68">
      <c r="B68" s="276" t="s">
        <v>2269</v>
      </c>
      <c r="C68" s="276" t="s">
        <v>980</v>
      </c>
      <c r="D68" s="277" t="s">
        <v>2271</v>
      </c>
      <c r="E68" s="276" t="s">
        <v>981</v>
      </c>
      <c r="F68" s="353">
        <v>3650.0</v>
      </c>
      <c r="H68" s="2"/>
      <c r="I68" s="2"/>
      <c r="L68" s="2" t="s">
        <v>860</v>
      </c>
      <c r="M68" s="2" t="s">
        <v>17</v>
      </c>
      <c r="N68" s="2" t="s">
        <v>2268</v>
      </c>
      <c r="R68" s="2" t="s">
        <v>2205</v>
      </c>
      <c r="S68" s="2">
        <v>87.0</v>
      </c>
    </row>
    <row r="69">
      <c r="B69" s="276" t="s">
        <v>2269</v>
      </c>
      <c r="C69" s="276" t="s">
        <v>980</v>
      </c>
      <c r="D69" s="277" t="s">
        <v>2272</v>
      </c>
      <c r="E69" s="276" t="s">
        <v>981</v>
      </c>
      <c r="F69" s="353">
        <v>3650.0</v>
      </c>
      <c r="H69" s="2"/>
      <c r="I69" s="2"/>
      <c r="L69" s="2" t="s">
        <v>860</v>
      </c>
      <c r="M69" s="2" t="s">
        <v>17</v>
      </c>
      <c r="N69" s="2" t="s">
        <v>2268</v>
      </c>
      <c r="R69" s="2" t="s">
        <v>2205</v>
      </c>
      <c r="S69" s="2">
        <v>87.0</v>
      </c>
    </row>
    <row r="70">
      <c r="B70" s="276" t="s">
        <v>2269</v>
      </c>
      <c r="C70" s="276" t="s">
        <v>980</v>
      </c>
      <c r="D70" s="277" t="s">
        <v>2273</v>
      </c>
      <c r="E70" s="276" t="s">
        <v>981</v>
      </c>
      <c r="F70" s="353">
        <v>3650.0</v>
      </c>
      <c r="H70" s="2"/>
      <c r="I70" s="2"/>
      <c r="L70" s="2" t="s">
        <v>860</v>
      </c>
      <c r="M70" s="2" t="s">
        <v>17</v>
      </c>
      <c r="N70" s="2" t="s">
        <v>2268</v>
      </c>
      <c r="R70" s="2" t="s">
        <v>2205</v>
      </c>
      <c r="S70" s="2">
        <v>87.0</v>
      </c>
    </row>
    <row r="71">
      <c r="B71" s="276" t="s">
        <v>2269</v>
      </c>
      <c r="C71" s="276" t="s">
        <v>980</v>
      </c>
      <c r="D71" s="277" t="s">
        <v>2274</v>
      </c>
      <c r="E71" s="276" t="s">
        <v>981</v>
      </c>
      <c r="F71" s="353">
        <v>3650.0</v>
      </c>
      <c r="H71" s="2"/>
      <c r="I71" s="2"/>
      <c r="L71" s="2" t="s">
        <v>860</v>
      </c>
      <c r="M71" s="2" t="s">
        <v>17</v>
      </c>
      <c r="N71" s="2" t="s">
        <v>2268</v>
      </c>
      <c r="R71" s="2" t="s">
        <v>2205</v>
      </c>
      <c r="S71" s="2">
        <v>87.0</v>
      </c>
    </row>
    <row r="72">
      <c r="B72" s="276" t="s">
        <v>2269</v>
      </c>
      <c r="C72" s="276" t="s">
        <v>980</v>
      </c>
      <c r="D72" s="277" t="s">
        <v>2275</v>
      </c>
      <c r="E72" s="276" t="s">
        <v>981</v>
      </c>
      <c r="F72" s="353">
        <v>3650.0</v>
      </c>
      <c r="H72" s="2"/>
      <c r="I72" s="2"/>
      <c r="L72" s="2" t="s">
        <v>860</v>
      </c>
      <c r="M72" s="2" t="s">
        <v>17</v>
      </c>
      <c r="N72" s="2" t="s">
        <v>2268</v>
      </c>
      <c r="R72" s="2" t="s">
        <v>2205</v>
      </c>
      <c r="S72" s="2">
        <v>87.0</v>
      </c>
    </row>
    <row r="73">
      <c r="B73" s="276" t="s">
        <v>2269</v>
      </c>
      <c r="C73" s="276" t="s">
        <v>980</v>
      </c>
      <c r="D73" s="277" t="s">
        <v>2276</v>
      </c>
      <c r="E73" s="276" t="s">
        <v>981</v>
      </c>
      <c r="F73" s="353">
        <v>3650.0</v>
      </c>
      <c r="H73" s="2"/>
      <c r="I73" s="2"/>
      <c r="L73" s="2" t="s">
        <v>860</v>
      </c>
      <c r="M73" s="2" t="s">
        <v>17</v>
      </c>
      <c r="N73" s="2" t="s">
        <v>2268</v>
      </c>
      <c r="R73" s="2" t="s">
        <v>2205</v>
      </c>
      <c r="S73" s="2">
        <v>87.0</v>
      </c>
    </row>
    <row r="74">
      <c r="B74" s="276" t="s">
        <v>2269</v>
      </c>
      <c r="C74" s="276" t="s">
        <v>980</v>
      </c>
      <c r="D74" s="277" t="s">
        <v>2277</v>
      </c>
      <c r="E74" s="276" t="s">
        <v>981</v>
      </c>
      <c r="F74" s="353">
        <v>3650.0</v>
      </c>
      <c r="H74" s="2"/>
      <c r="I74" s="2"/>
      <c r="L74" s="2" t="s">
        <v>860</v>
      </c>
      <c r="M74" s="2" t="s">
        <v>17</v>
      </c>
      <c r="N74" s="2" t="s">
        <v>2268</v>
      </c>
      <c r="R74" s="2" t="s">
        <v>2205</v>
      </c>
      <c r="S74" s="2">
        <v>87.0</v>
      </c>
    </row>
    <row r="75">
      <c r="B75" s="276" t="s">
        <v>2269</v>
      </c>
      <c r="C75" s="276" t="s">
        <v>980</v>
      </c>
      <c r="D75" s="277" t="s">
        <v>2278</v>
      </c>
      <c r="E75" s="276" t="s">
        <v>981</v>
      </c>
      <c r="F75" s="353">
        <v>3650.0</v>
      </c>
      <c r="H75" s="2"/>
      <c r="I75" s="2"/>
      <c r="L75" s="2" t="s">
        <v>860</v>
      </c>
      <c r="M75" s="2" t="s">
        <v>17</v>
      </c>
      <c r="N75" s="2" t="s">
        <v>2268</v>
      </c>
      <c r="R75" s="2" t="s">
        <v>2205</v>
      </c>
      <c r="S75" s="2">
        <v>87.0</v>
      </c>
    </row>
    <row r="76">
      <c r="B76" s="276" t="s">
        <v>2269</v>
      </c>
      <c r="C76" s="276" t="s">
        <v>980</v>
      </c>
      <c r="D76" s="277" t="s">
        <v>2279</v>
      </c>
      <c r="E76" s="276" t="s">
        <v>981</v>
      </c>
      <c r="F76" s="353">
        <v>3650.0</v>
      </c>
      <c r="H76" s="2"/>
      <c r="I76" s="2"/>
      <c r="L76" s="2" t="s">
        <v>860</v>
      </c>
      <c r="M76" s="2" t="s">
        <v>17</v>
      </c>
      <c r="N76" s="2" t="s">
        <v>2268</v>
      </c>
      <c r="R76" s="2" t="s">
        <v>2205</v>
      </c>
      <c r="S76" s="2">
        <v>87.0</v>
      </c>
    </row>
    <row r="77">
      <c r="B77" s="276" t="s">
        <v>2269</v>
      </c>
      <c r="C77" s="276" t="s">
        <v>980</v>
      </c>
      <c r="D77" s="277" t="s">
        <v>2280</v>
      </c>
      <c r="E77" s="276" t="s">
        <v>981</v>
      </c>
      <c r="F77" s="353">
        <v>3650.0</v>
      </c>
      <c r="H77" s="2"/>
      <c r="I77" s="2"/>
      <c r="L77" s="2" t="s">
        <v>860</v>
      </c>
      <c r="M77" s="2" t="s">
        <v>17</v>
      </c>
      <c r="N77" s="2" t="s">
        <v>2268</v>
      </c>
      <c r="R77" s="2" t="s">
        <v>2205</v>
      </c>
      <c r="S77" s="2">
        <v>87.0</v>
      </c>
    </row>
    <row r="78">
      <c r="B78" s="276" t="s">
        <v>2269</v>
      </c>
      <c r="C78" s="276" t="s">
        <v>980</v>
      </c>
      <c r="D78" s="277" t="s">
        <v>2281</v>
      </c>
      <c r="E78" s="276" t="s">
        <v>981</v>
      </c>
      <c r="F78" s="353">
        <v>3650.0</v>
      </c>
      <c r="H78" s="2"/>
      <c r="I78" s="2"/>
      <c r="L78" s="2" t="s">
        <v>860</v>
      </c>
      <c r="M78" s="2" t="s">
        <v>17</v>
      </c>
      <c r="N78" s="2" t="s">
        <v>2268</v>
      </c>
      <c r="R78" s="2" t="s">
        <v>2205</v>
      </c>
      <c r="S78" s="2">
        <v>87.0</v>
      </c>
    </row>
    <row r="79">
      <c r="C79" s="276" t="s">
        <v>1057</v>
      </c>
      <c r="F79" s="351">
        <v>3500.0</v>
      </c>
      <c r="H79" s="2"/>
      <c r="I79" s="2"/>
      <c r="L79" s="2" t="s">
        <v>860</v>
      </c>
    </row>
    <row r="80" ht="14.25" customHeight="1">
      <c r="C80" s="2" t="s">
        <v>2282</v>
      </c>
      <c r="E80" s="290" t="s">
        <v>2283</v>
      </c>
      <c r="M80" s="2" t="s">
        <v>17</v>
      </c>
      <c r="N80" s="2" t="s">
        <v>2049</v>
      </c>
      <c r="S80" s="2">
        <v>146.0</v>
      </c>
    </row>
    <row r="81" ht="14.25" customHeight="1">
      <c r="E81" s="279"/>
    </row>
    <row r="82" ht="14.25" customHeight="1"/>
    <row r="83">
      <c r="A83" s="359" t="s">
        <v>2284</v>
      </c>
      <c r="B83" s="2" t="s">
        <v>901</v>
      </c>
      <c r="C83" s="276" t="s">
        <v>1263</v>
      </c>
      <c r="E83" s="276" t="s">
        <v>1264</v>
      </c>
      <c r="F83" s="350">
        <v>7250.0</v>
      </c>
      <c r="G83" s="351">
        <v>24450.0</v>
      </c>
      <c r="H83" s="2"/>
      <c r="I83" s="2"/>
      <c r="L83" s="2" t="s">
        <v>860</v>
      </c>
      <c r="M83" s="2" t="s">
        <v>18</v>
      </c>
      <c r="R83" s="2" t="s">
        <v>2205</v>
      </c>
    </row>
    <row r="84">
      <c r="B84" s="2" t="s">
        <v>901</v>
      </c>
      <c r="C84" s="276" t="s">
        <v>1263</v>
      </c>
      <c r="E84" s="276" t="s">
        <v>1264</v>
      </c>
      <c r="F84" s="350">
        <v>7250.0</v>
      </c>
      <c r="H84" s="2"/>
      <c r="I84" s="2"/>
      <c r="L84" s="2" t="s">
        <v>860</v>
      </c>
      <c r="M84" s="2" t="s">
        <v>18</v>
      </c>
      <c r="R84" s="2" t="s">
        <v>2205</v>
      </c>
    </row>
    <row r="85">
      <c r="B85" s="2" t="s">
        <v>901</v>
      </c>
      <c r="C85" s="276" t="s">
        <v>1263</v>
      </c>
      <c r="E85" s="276" t="s">
        <v>1264</v>
      </c>
      <c r="F85" s="350">
        <v>7250.0</v>
      </c>
      <c r="H85" s="2"/>
      <c r="I85" s="2"/>
      <c r="L85" s="2" t="s">
        <v>860</v>
      </c>
      <c r="M85" s="2" t="s">
        <v>18</v>
      </c>
      <c r="R85" s="2" t="s">
        <v>2205</v>
      </c>
    </row>
    <row r="86">
      <c r="B86" s="2" t="s">
        <v>901</v>
      </c>
      <c r="C86" s="276" t="s">
        <v>1263</v>
      </c>
      <c r="E86" s="276" t="s">
        <v>1264</v>
      </c>
      <c r="F86" s="350">
        <v>7250.0</v>
      </c>
      <c r="H86" s="2"/>
      <c r="I86" s="2"/>
      <c r="L86" s="2" t="s">
        <v>860</v>
      </c>
      <c r="M86" s="2" t="s">
        <v>18</v>
      </c>
      <c r="R86" s="2" t="s">
        <v>2205</v>
      </c>
    </row>
    <row r="87">
      <c r="B87" s="2" t="s">
        <v>901</v>
      </c>
      <c r="C87" s="276" t="s">
        <v>1263</v>
      </c>
      <c r="E87" s="276" t="s">
        <v>1264</v>
      </c>
      <c r="F87" s="350">
        <v>7250.0</v>
      </c>
      <c r="H87" s="2"/>
      <c r="I87" s="2"/>
      <c r="L87" s="2" t="s">
        <v>860</v>
      </c>
      <c r="M87" s="2" t="s">
        <v>18</v>
      </c>
      <c r="R87" s="2" t="s">
        <v>2205</v>
      </c>
    </row>
    <row r="88">
      <c r="B88" s="2" t="s">
        <v>901</v>
      </c>
      <c r="C88" s="276" t="s">
        <v>1263</v>
      </c>
      <c r="E88" s="276" t="s">
        <v>1264</v>
      </c>
      <c r="F88" s="350">
        <v>7250.0</v>
      </c>
      <c r="H88" s="2"/>
      <c r="I88" s="2"/>
      <c r="L88" s="2" t="s">
        <v>860</v>
      </c>
      <c r="M88" s="2" t="s">
        <v>18</v>
      </c>
      <c r="R88" s="2" t="s">
        <v>2205</v>
      </c>
    </row>
    <row r="89">
      <c r="B89" s="2" t="s">
        <v>901</v>
      </c>
      <c r="C89" s="276" t="s">
        <v>1263</v>
      </c>
      <c r="E89" s="276" t="s">
        <v>1264</v>
      </c>
      <c r="F89" s="350">
        <v>7250.0</v>
      </c>
      <c r="H89" s="2"/>
      <c r="I89" s="2"/>
      <c r="L89" s="2" t="s">
        <v>860</v>
      </c>
      <c r="M89" s="2" t="s">
        <v>18</v>
      </c>
      <c r="R89" s="2" t="s">
        <v>2205</v>
      </c>
    </row>
    <row r="90">
      <c r="B90" s="2" t="s">
        <v>901</v>
      </c>
      <c r="C90" s="276" t="s">
        <v>1263</v>
      </c>
      <c r="E90" s="276" t="s">
        <v>1264</v>
      </c>
      <c r="F90" s="350">
        <v>7250.0</v>
      </c>
      <c r="H90" s="2"/>
      <c r="I90" s="2"/>
      <c r="L90" s="2" t="s">
        <v>860</v>
      </c>
      <c r="M90" s="2" t="s">
        <v>18</v>
      </c>
      <c r="R90" s="2" t="s">
        <v>2205</v>
      </c>
    </row>
    <row r="91">
      <c r="B91" s="2" t="s">
        <v>901</v>
      </c>
      <c r="C91" s="276" t="s">
        <v>1263</v>
      </c>
      <c r="E91" s="276" t="s">
        <v>1264</v>
      </c>
      <c r="F91" s="350">
        <v>7250.0</v>
      </c>
      <c r="H91" s="2"/>
      <c r="I91" s="2"/>
      <c r="L91" s="2" t="s">
        <v>860</v>
      </c>
      <c r="M91" s="2" t="s">
        <v>18</v>
      </c>
      <c r="R91" s="2" t="s">
        <v>2205</v>
      </c>
    </row>
    <row r="92">
      <c r="B92" s="2" t="s">
        <v>901</v>
      </c>
      <c r="C92" s="276" t="s">
        <v>1263</v>
      </c>
      <c r="E92" s="276" t="s">
        <v>1264</v>
      </c>
      <c r="F92" s="350">
        <v>7250.0</v>
      </c>
      <c r="H92" s="2"/>
      <c r="I92" s="2"/>
      <c r="L92" s="2" t="s">
        <v>860</v>
      </c>
      <c r="M92" s="2" t="s">
        <v>18</v>
      </c>
      <c r="R92" s="2" t="s">
        <v>2205</v>
      </c>
    </row>
    <row r="93">
      <c r="B93" s="2" t="s">
        <v>901</v>
      </c>
      <c r="C93" s="276" t="s">
        <v>1943</v>
      </c>
      <c r="E93" s="276" t="s">
        <v>1944</v>
      </c>
      <c r="F93" s="350">
        <v>7750.0</v>
      </c>
      <c r="H93" s="2"/>
      <c r="I93" s="2"/>
      <c r="L93" s="2" t="s">
        <v>860</v>
      </c>
      <c r="M93" s="2" t="s">
        <v>18</v>
      </c>
      <c r="R93" s="2" t="s">
        <v>2205</v>
      </c>
    </row>
    <row r="94">
      <c r="B94" s="2" t="s">
        <v>901</v>
      </c>
      <c r="C94" s="276" t="s">
        <v>1943</v>
      </c>
      <c r="E94" s="276" t="s">
        <v>1944</v>
      </c>
      <c r="F94" s="350">
        <v>7750.0</v>
      </c>
      <c r="H94" s="2"/>
      <c r="I94" s="2"/>
      <c r="L94" s="2" t="s">
        <v>860</v>
      </c>
      <c r="M94" s="2" t="s">
        <v>18</v>
      </c>
      <c r="R94" s="2" t="s">
        <v>2205</v>
      </c>
    </row>
    <row r="95">
      <c r="B95" s="2" t="s">
        <v>901</v>
      </c>
      <c r="C95" s="276" t="s">
        <v>1943</v>
      </c>
      <c r="E95" s="276" t="s">
        <v>1944</v>
      </c>
      <c r="F95" s="350">
        <v>7750.0</v>
      </c>
      <c r="H95" s="2"/>
      <c r="I95" s="2"/>
      <c r="L95" s="2" t="s">
        <v>860</v>
      </c>
      <c r="M95" s="2" t="s">
        <v>18</v>
      </c>
      <c r="R95" s="2" t="s">
        <v>2205</v>
      </c>
    </row>
    <row r="96">
      <c r="B96" s="2" t="s">
        <v>901</v>
      </c>
      <c r="C96" s="276" t="s">
        <v>1943</v>
      </c>
      <c r="E96" s="276" t="s">
        <v>1944</v>
      </c>
      <c r="F96" s="350">
        <v>7750.0</v>
      </c>
      <c r="H96" s="2"/>
      <c r="I96" s="2"/>
      <c r="L96" s="2" t="s">
        <v>860</v>
      </c>
      <c r="M96" s="2" t="s">
        <v>18</v>
      </c>
      <c r="R96" s="2" t="s">
        <v>2205</v>
      </c>
    </row>
    <row r="97">
      <c r="B97" s="2" t="s">
        <v>901</v>
      </c>
      <c r="C97" s="276" t="s">
        <v>2285</v>
      </c>
      <c r="E97" s="276" t="s">
        <v>2286</v>
      </c>
      <c r="F97" s="350">
        <v>24500.0</v>
      </c>
      <c r="H97" s="2"/>
      <c r="I97" s="2"/>
      <c r="L97" s="2" t="s">
        <v>860</v>
      </c>
      <c r="M97" s="2" t="s">
        <v>18</v>
      </c>
      <c r="R97" s="2" t="s">
        <v>2205</v>
      </c>
    </row>
    <row r="98">
      <c r="B98" s="2" t="s">
        <v>901</v>
      </c>
      <c r="C98" s="276" t="s">
        <v>2285</v>
      </c>
      <c r="E98" s="276" t="s">
        <v>2286</v>
      </c>
      <c r="F98" s="350">
        <v>24500.0</v>
      </c>
      <c r="H98" s="2"/>
      <c r="I98" s="2"/>
      <c r="L98" s="2" t="s">
        <v>860</v>
      </c>
      <c r="M98" s="2" t="s">
        <v>18</v>
      </c>
      <c r="R98" s="2" t="s">
        <v>2205</v>
      </c>
    </row>
    <row r="99">
      <c r="B99" s="2" t="s">
        <v>901</v>
      </c>
      <c r="C99" s="276" t="s">
        <v>2285</v>
      </c>
      <c r="E99" s="276" t="s">
        <v>2286</v>
      </c>
      <c r="F99" s="350">
        <v>24500.0</v>
      </c>
      <c r="H99" s="2"/>
      <c r="I99" s="2"/>
      <c r="L99" s="2" t="s">
        <v>860</v>
      </c>
      <c r="M99" s="2" t="s">
        <v>18</v>
      </c>
      <c r="R99" s="2" t="s">
        <v>2205</v>
      </c>
    </row>
    <row r="100">
      <c r="B100" s="2" t="s">
        <v>901</v>
      </c>
      <c r="C100" s="276" t="s">
        <v>2285</v>
      </c>
      <c r="E100" s="276" t="s">
        <v>2286</v>
      </c>
      <c r="F100" s="350">
        <v>24500.0</v>
      </c>
      <c r="H100" s="2"/>
      <c r="I100" s="2"/>
      <c r="L100" s="2" t="s">
        <v>860</v>
      </c>
      <c r="M100" s="2" t="s">
        <v>18</v>
      </c>
      <c r="R100" s="2" t="s">
        <v>2205</v>
      </c>
    </row>
    <row r="101">
      <c r="F101" s="279"/>
    </row>
    <row r="102">
      <c r="A102" s="359" t="s">
        <v>2287</v>
      </c>
      <c r="B102" s="2" t="s">
        <v>862</v>
      </c>
      <c r="C102" s="276" t="s">
        <v>894</v>
      </c>
      <c r="E102" s="276" t="s">
        <v>895</v>
      </c>
      <c r="F102" s="350">
        <v>16480.0</v>
      </c>
      <c r="G102" s="350">
        <v>6400.0</v>
      </c>
      <c r="H102" s="2"/>
      <c r="I102" s="2"/>
      <c r="L102" s="2" t="s">
        <v>860</v>
      </c>
      <c r="M102" s="2" t="s">
        <v>18</v>
      </c>
      <c r="R102" s="2" t="s">
        <v>2205</v>
      </c>
    </row>
    <row r="103">
      <c r="B103" s="2" t="s">
        <v>862</v>
      </c>
      <c r="C103" s="276" t="s">
        <v>892</v>
      </c>
      <c r="E103" s="276" t="s">
        <v>893</v>
      </c>
      <c r="F103" s="351">
        <v>10600.0</v>
      </c>
      <c r="G103" s="279"/>
      <c r="H103" s="2"/>
      <c r="I103" s="2"/>
      <c r="L103" s="2" t="s">
        <v>860</v>
      </c>
      <c r="M103" s="2" t="s">
        <v>18</v>
      </c>
      <c r="R103" s="2" t="s">
        <v>2205</v>
      </c>
    </row>
    <row r="104">
      <c r="B104" s="2" t="s">
        <v>862</v>
      </c>
      <c r="C104" s="276" t="s">
        <v>899</v>
      </c>
      <c r="E104" s="276" t="s">
        <v>900</v>
      </c>
      <c r="F104" s="350">
        <v>3750.0</v>
      </c>
      <c r="H104" s="2"/>
      <c r="I104" s="2"/>
      <c r="L104" s="2" t="s">
        <v>860</v>
      </c>
      <c r="M104" s="2" t="s">
        <v>18</v>
      </c>
      <c r="R104" s="2" t="s">
        <v>2205</v>
      </c>
    </row>
    <row r="105">
      <c r="F105" s="279"/>
    </row>
    <row r="106">
      <c r="A106" s="359" t="s">
        <v>2288</v>
      </c>
      <c r="B106" s="2" t="s">
        <v>2289</v>
      </c>
      <c r="C106" s="276" t="s">
        <v>2290</v>
      </c>
      <c r="E106" s="348" t="s">
        <v>2291</v>
      </c>
      <c r="F106" s="351">
        <v>12450.0</v>
      </c>
      <c r="G106" s="351">
        <v>17500.0</v>
      </c>
      <c r="H106" s="2"/>
      <c r="I106" s="2"/>
      <c r="L106" s="2" t="s">
        <v>860</v>
      </c>
      <c r="M106" s="2" t="s">
        <v>18</v>
      </c>
      <c r="R106" s="2" t="s">
        <v>2205</v>
      </c>
    </row>
    <row r="107">
      <c r="B107" s="2" t="s">
        <v>2289</v>
      </c>
      <c r="C107" s="276" t="s">
        <v>2290</v>
      </c>
      <c r="E107" s="348" t="s">
        <v>2291</v>
      </c>
      <c r="F107" s="351">
        <v>12450.0</v>
      </c>
      <c r="H107" s="2"/>
      <c r="I107" s="2"/>
      <c r="L107" s="2" t="s">
        <v>860</v>
      </c>
      <c r="M107" s="2" t="s">
        <v>18</v>
      </c>
      <c r="R107" s="2" t="s">
        <v>2205</v>
      </c>
    </row>
    <row r="108">
      <c r="B108" s="2" t="s">
        <v>2289</v>
      </c>
      <c r="C108" s="276" t="s">
        <v>2290</v>
      </c>
      <c r="E108" s="348" t="s">
        <v>2291</v>
      </c>
      <c r="F108" s="351">
        <v>12450.0</v>
      </c>
      <c r="H108" s="2"/>
      <c r="I108" s="2"/>
      <c r="L108" s="2" t="s">
        <v>860</v>
      </c>
      <c r="M108" s="2" t="s">
        <v>18</v>
      </c>
      <c r="R108" s="2" t="s">
        <v>2205</v>
      </c>
    </row>
    <row r="109">
      <c r="B109" s="2" t="s">
        <v>2289</v>
      </c>
      <c r="C109" s="276" t="s">
        <v>2290</v>
      </c>
      <c r="E109" s="348" t="s">
        <v>2291</v>
      </c>
      <c r="F109" s="351">
        <v>12450.0</v>
      </c>
      <c r="H109" s="2"/>
      <c r="I109" s="2"/>
      <c r="L109" s="2" t="s">
        <v>860</v>
      </c>
      <c r="M109" s="2" t="s">
        <v>18</v>
      </c>
      <c r="R109" s="2" t="s">
        <v>2205</v>
      </c>
    </row>
    <row r="110">
      <c r="B110" s="2" t="s">
        <v>2289</v>
      </c>
      <c r="C110" s="276" t="s">
        <v>2290</v>
      </c>
      <c r="E110" s="348" t="s">
        <v>2291</v>
      </c>
      <c r="F110" s="351">
        <v>12450.0</v>
      </c>
      <c r="H110" s="2"/>
      <c r="I110" s="2"/>
      <c r="L110" s="2" t="s">
        <v>860</v>
      </c>
      <c r="M110" s="2" t="s">
        <v>18</v>
      </c>
      <c r="R110" s="2" t="s">
        <v>2205</v>
      </c>
    </row>
    <row r="111">
      <c r="B111" s="2" t="s">
        <v>2289</v>
      </c>
      <c r="C111" s="276" t="s">
        <v>2290</v>
      </c>
      <c r="E111" s="348" t="s">
        <v>2291</v>
      </c>
      <c r="F111" s="351">
        <v>12450.0</v>
      </c>
      <c r="H111" s="2"/>
      <c r="I111" s="2"/>
      <c r="L111" s="2" t="s">
        <v>860</v>
      </c>
      <c r="M111" s="2" t="s">
        <v>18</v>
      </c>
      <c r="R111" s="2" t="s">
        <v>2205</v>
      </c>
    </row>
    <row r="112">
      <c r="B112" s="2" t="s">
        <v>2289</v>
      </c>
      <c r="C112" s="276" t="s">
        <v>2290</v>
      </c>
      <c r="E112" s="348" t="s">
        <v>2291</v>
      </c>
      <c r="F112" s="351">
        <v>12450.0</v>
      </c>
      <c r="H112" s="2"/>
      <c r="I112" s="2"/>
      <c r="L112" s="2" t="s">
        <v>860</v>
      </c>
      <c r="M112" s="2" t="s">
        <v>18</v>
      </c>
      <c r="R112" s="2" t="s">
        <v>2205</v>
      </c>
    </row>
    <row r="113">
      <c r="B113" s="2" t="s">
        <v>2289</v>
      </c>
      <c r="C113" s="276" t="s">
        <v>2290</v>
      </c>
      <c r="E113" s="348" t="s">
        <v>2291</v>
      </c>
      <c r="F113" s="351">
        <v>12450.0</v>
      </c>
      <c r="H113" s="2"/>
      <c r="I113" s="2"/>
      <c r="L113" s="2" t="s">
        <v>860</v>
      </c>
      <c r="M113" s="2" t="s">
        <v>18</v>
      </c>
      <c r="R113" s="2" t="s">
        <v>2205</v>
      </c>
    </row>
    <row r="114">
      <c r="C114" s="268" t="s">
        <v>2292</v>
      </c>
      <c r="E114" s="350"/>
      <c r="F114" s="350">
        <v>2675.0</v>
      </c>
      <c r="H114" s="2"/>
      <c r="I114" s="2"/>
      <c r="K114" s="2" t="s">
        <v>76</v>
      </c>
      <c r="L114" s="2" t="s">
        <v>860</v>
      </c>
      <c r="M114" s="2" t="s">
        <v>18</v>
      </c>
      <c r="R114" s="2" t="s">
        <v>2205</v>
      </c>
    </row>
    <row r="115">
      <c r="A115" s="359"/>
      <c r="B115" s="2"/>
      <c r="C115" s="348"/>
      <c r="E115" s="279"/>
      <c r="F115" s="351"/>
      <c r="G115" s="350"/>
    </row>
    <row r="116">
      <c r="A116" s="359" t="s">
        <v>2293</v>
      </c>
      <c r="B116" s="2" t="s">
        <v>1478</v>
      </c>
      <c r="C116" s="290" t="s">
        <v>2294</v>
      </c>
      <c r="D116" s="2" t="s">
        <v>2295</v>
      </c>
      <c r="E116" s="2" t="s">
        <v>2296</v>
      </c>
      <c r="F116" s="351">
        <v>36290.0</v>
      </c>
      <c r="G116" s="350">
        <v>9450.0</v>
      </c>
      <c r="L116" s="2" t="s">
        <v>860</v>
      </c>
      <c r="M116" s="2" t="s">
        <v>17</v>
      </c>
      <c r="N116" s="2" t="s">
        <v>2297</v>
      </c>
      <c r="S116" s="2">
        <v>140.0</v>
      </c>
    </row>
    <row r="117">
      <c r="C117" s="279"/>
      <c r="G117" s="279"/>
    </row>
    <row r="118">
      <c r="B118" s="2" t="s">
        <v>2298</v>
      </c>
      <c r="C118" s="276" t="s">
        <v>2299</v>
      </c>
      <c r="F118" s="360">
        <v>6500.0</v>
      </c>
      <c r="L118" s="2" t="s">
        <v>1019</v>
      </c>
      <c r="M118" s="2" t="s">
        <v>17</v>
      </c>
      <c r="N118" s="2" t="s">
        <v>2300</v>
      </c>
      <c r="S118" s="2">
        <v>26.0</v>
      </c>
    </row>
    <row r="119">
      <c r="C119" s="276" t="s">
        <v>2301</v>
      </c>
      <c r="F119" s="361">
        <v>550.0</v>
      </c>
      <c r="L119" s="2" t="s">
        <v>1019</v>
      </c>
      <c r="M119" s="2" t="s">
        <v>17</v>
      </c>
      <c r="N119" s="2" t="s">
        <v>2300</v>
      </c>
      <c r="S119" s="2">
        <v>26.0</v>
      </c>
    </row>
    <row r="120">
      <c r="C120" s="276" t="s">
        <v>2301</v>
      </c>
      <c r="F120" s="361">
        <v>550.0</v>
      </c>
      <c r="L120" s="2" t="s">
        <v>1019</v>
      </c>
      <c r="M120" s="2" t="s">
        <v>17</v>
      </c>
      <c r="N120" s="2" t="s">
        <v>2300</v>
      </c>
      <c r="S120" s="2">
        <v>26.0</v>
      </c>
    </row>
    <row r="121">
      <c r="C121" s="276" t="s">
        <v>2302</v>
      </c>
      <c r="F121" s="362">
        <v>810.0</v>
      </c>
      <c r="H121" s="2" t="s">
        <v>1247</v>
      </c>
      <c r="J121" s="2" t="s">
        <v>2245</v>
      </c>
      <c r="K121" s="2" t="s">
        <v>2303</v>
      </c>
      <c r="L121" s="2" t="s">
        <v>1019</v>
      </c>
      <c r="M121" s="2" t="s">
        <v>17</v>
      </c>
      <c r="N121" s="2" t="s">
        <v>2300</v>
      </c>
      <c r="R121" s="2" t="s">
        <v>2304</v>
      </c>
      <c r="S121" s="2">
        <v>26.0</v>
      </c>
    </row>
    <row r="122">
      <c r="C122" s="276" t="s">
        <v>2302</v>
      </c>
      <c r="F122" s="362">
        <v>810.0</v>
      </c>
      <c r="L122" s="2" t="s">
        <v>1019</v>
      </c>
      <c r="M122" s="2" t="s">
        <v>17</v>
      </c>
      <c r="N122" s="2" t="s">
        <v>2300</v>
      </c>
      <c r="S122" s="2">
        <v>26.0</v>
      </c>
    </row>
    <row r="123">
      <c r="C123" s="276" t="s">
        <v>2305</v>
      </c>
      <c r="E123" s="290" t="s">
        <v>1054</v>
      </c>
      <c r="M123" s="2" t="s">
        <v>17</v>
      </c>
      <c r="N123" s="2" t="s">
        <v>1830</v>
      </c>
      <c r="S123" s="2">
        <v>90.0</v>
      </c>
    </row>
    <row r="124">
      <c r="C124" s="276" t="s">
        <v>2306</v>
      </c>
      <c r="E124" s="279"/>
      <c r="M124" s="2" t="s">
        <v>2307</v>
      </c>
      <c r="N124" s="2" t="s">
        <v>2308</v>
      </c>
      <c r="S124" s="2">
        <v>90.0</v>
      </c>
    </row>
    <row r="125">
      <c r="C125" s="268" t="s">
        <v>2309</v>
      </c>
      <c r="E125" s="290" t="s">
        <v>1054</v>
      </c>
      <c r="M125" s="2" t="s">
        <v>17</v>
      </c>
      <c r="N125" s="2" t="s">
        <v>2218</v>
      </c>
      <c r="S125" s="2">
        <v>104.0</v>
      </c>
    </row>
    <row r="126">
      <c r="C126" s="276" t="s">
        <v>1020</v>
      </c>
      <c r="E126" s="279"/>
      <c r="L126" s="2" t="s">
        <v>1019</v>
      </c>
      <c r="M126" s="2" t="s">
        <v>17</v>
      </c>
      <c r="N126" s="2" t="s">
        <v>2222</v>
      </c>
      <c r="S126" s="2">
        <v>111.0</v>
      </c>
    </row>
    <row r="127">
      <c r="C127" s="276" t="s">
        <v>1020</v>
      </c>
      <c r="L127" s="2" t="s">
        <v>1019</v>
      </c>
      <c r="M127" s="2" t="s">
        <v>17</v>
      </c>
      <c r="N127" s="2" t="s">
        <v>2222</v>
      </c>
      <c r="S127" s="2">
        <v>111.0</v>
      </c>
    </row>
    <row r="128">
      <c r="C128" s="276" t="s">
        <v>1020</v>
      </c>
      <c r="L128" s="2" t="s">
        <v>1019</v>
      </c>
      <c r="M128" s="2" t="s">
        <v>17</v>
      </c>
      <c r="N128" s="2" t="s">
        <v>2222</v>
      </c>
      <c r="S128" s="2">
        <v>111.0</v>
      </c>
    </row>
    <row r="129">
      <c r="C129" s="276" t="s">
        <v>1020</v>
      </c>
      <c r="L129" s="2" t="s">
        <v>1019</v>
      </c>
      <c r="M129" s="2" t="s">
        <v>17</v>
      </c>
      <c r="N129" s="2" t="s">
        <v>2222</v>
      </c>
      <c r="S129" s="2">
        <v>111.0</v>
      </c>
    </row>
    <row r="130">
      <c r="C130" s="276" t="s">
        <v>1020</v>
      </c>
      <c r="L130" s="2" t="s">
        <v>1019</v>
      </c>
      <c r="M130" s="2" t="s">
        <v>17</v>
      </c>
      <c r="N130" s="2" t="s">
        <v>2222</v>
      </c>
      <c r="S130" s="2">
        <v>111.0</v>
      </c>
    </row>
    <row r="131">
      <c r="C131" s="276" t="s">
        <v>1182</v>
      </c>
      <c r="L131" s="2" t="s">
        <v>1019</v>
      </c>
      <c r="M131" s="2" t="s">
        <v>17</v>
      </c>
      <c r="N131" s="2" t="s">
        <v>2222</v>
      </c>
      <c r="S131" s="2">
        <v>111.0</v>
      </c>
    </row>
    <row r="132">
      <c r="C132" s="276" t="s">
        <v>2301</v>
      </c>
      <c r="M132" s="2" t="s">
        <v>17</v>
      </c>
      <c r="N132" s="2" t="s">
        <v>2222</v>
      </c>
      <c r="S132" s="2">
        <v>112.0</v>
      </c>
    </row>
    <row r="133">
      <c r="C133" s="268" t="s">
        <v>2310</v>
      </c>
      <c r="M133" s="2" t="s">
        <v>17</v>
      </c>
      <c r="N133" s="2" t="s">
        <v>2222</v>
      </c>
      <c r="S133" s="2">
        <v>112.0</v>
      </c>
    </row>
    <row r="134">
      <c r="B134" s="2" t="s">
        <v>862</v>
      </c>
      <c r="C134" s="276" t="s">
        <v>2311</v>
      </c>
      <c r="D134" s="277" t="s">
        <v>2312</v>
      </c>
      <c r="E134" s="276" t="s">
        <v>1871</v>
      </c>
      <c r="J134" s="2" t="s">
        <v>2313</v>
      </c>
      <c r="K134" s="2" t="s">
        <v>2226</v>
      </c>
      <c r="L134" s="2" t="s">
        <v>2238</v>
      </c>
      <c r="M134" s="2" t="s">
        <v>17</v>
      </c>
      <c r="N134" s="2" t="s">
        <v>2224</v>
      </c>
      <c r="R134" s="2" t="s">
        <v>2225</v>
      </c>
      <c r="S134" s="2">
        <v>117.0</v>
      </c>
    </row>
    <row r="135">
      <c r="B135" s="2" t="s">
        <v>862</v>
      </c>
      <c r="C135" s="276" t="s">
        <v>2311</v>
      </c>
      <c r="D135" s="277" t="s">
        <v>2314</v>
      </c>
      <c r="E135" s="276" t="s">
        <v>1871</v>
      </c>
      <c r="J135" s="2" t="s">
        <v>2313</v>
      </c>
      <c r="K135" s="2" t="s">
        <v>2226</v>
      </c>
      <c r="L135" s="2" t="s">
        <v>2238</v>
      </c>
      <c r="M135" s="2" t="s">
        <v>17</v>
      </c>
      <c r="N135" s="2" t="s">
        <v>2224</v>
      </c>
      <c r="R135" s="2" t="s">
        <v>2225</v>
      </c>
      <c r="S135" s="2">
        <v>117.0</v>
      </c>
    </row>
    <row r="136">
      <c r="B136" s="2" t="s">
        <v>862</v>
      </c>
      <c r="C136" s="276" t="s">
        <v>2311</v>
      </c>
      <c r="D136" s="277" t="s">
        <v>2315</v>
      </c>
      <c r="E136" s="276" t="s">
        <v>1871</v>
      </c>
      <c r="J136" s="2" t="s">
        <v>2313</v>
      </c>
      <c r="K136" s="2" t="s">
        <v>2316</v>
      </c>
      <c r="L136" s="2" t="s">
        <v>2238</v>
      </c>
      <c r="M136" s="2" t="s">
        <v>17</v>
      </c>
      <c r="N136" s="2" t="s">
        <v>2236</v>
      </c>
      <c r="S136" s="2">
        <v>130.0</v>
      </c>
    </row>
    <row r="137">
      <c r="B137" s="2" t="s">
        <v>862</v>
      </c>
      <c r="C137" s="276" t="s">
        <v>2311</v>
      </c>
      <c r="D137" s="277" t="s">
        <v>2317</v>
      </c>
      <c r="E137" s="276" t="s">
        <v>1871</v>
      </c>
      <c r="J137" s="2" t="s">
        <v>2313</v>
      </c>
      <c r="K137" s="2" t="s">
        <v>2316</v>
      </c>
      <c r="L137" s="2" t="s">
        <v>2238</v>
      </c>
      <c r="M137" s="2" t="s">
        <v>17</v>
      </c>
      <c r="N137" s="2" t="s">
        <v>2236</v>
      </c>
      <c r="S137" s="2">
        <v>130.0</v>
      </c>
    </row>
    <row r="138">
      <c r="B138" s="2" t="s">
        <v>862</v>
      </c>
      <c r="C138" s="276" t="s">
        <v>2311</v>
      </c>
      <c r="D138" s="277" t="s">
        <v>2318</v>
      </c>
      <c r="E138" s="276" t="s">
        <v>1871</v>
      </c>
      <c r="J138" s="2" t="s">
        <v>2313</v>
      </c>
      <c r="K138" s="2" t="s">
        <v>2303</v>
      </c>
      <c r="L138" s="2" t="s">
        <v>2238</v>
      </c>
      <c r="M138" s="2" t="s">
        <v>17</v>
      </c>
      <c r="N138" s="2" t="s">
        <v>2236</v>
      </c>
      <c r="R138" s="2" t="s">
        <v>1961</v>
      </c>
      <c r="S138" s="2">
        <v>130.0</v>
      </c>
    </row>
    <row r="139">
      <c r="B139" s="2" t="s">
        <v>862</v>
      </c>
      <c r="C139" s="276" t="s">
        <v>2311</v>
      </c>
      <c r="D139" s="277" t="s">
        <v>2319</v>
      </c>
      <c r="E139" s="276" t="s">
        <v>1871</v>
      </c>
      <c r="J139" s="2" t="s">
        <v>2313</v>
      </c>
      <c r="K139" s="2" t="s">
        <v>2303</v>
      </c>
      <c r="L139" s="2" t="s">
        <v>2238</v>
      </c>
      <c r="M139" s="2" t="s">
        <v>17</v>
      </c>
      <c r="N139" s="2" t="s">
        <v>2236</v>
      </c>
      <c r="R139" s="2" t="s">
        <v>1961</v>
      </c>
      <c r="S139" s="2">
        <v>130.0</v>
      </c>
    </row>
    <row r="140">
      <c r="B140" s="2" t="s">
        <v>862</v>
      </c>
      <c r="C140" s="276" t="s">
        <v>2311</v>
      </c>
      <c r="D140" s="277" t="s">
        <v>2320</v>
      </c>
      <c r="E140" s="276" t="s">
        <v>1871</v>
      </c>
      <c r="J140" s="2" t="s">
        <v>2313</v>
      </c>
      <c r="K140" s="2" t="s">
        <v>2303</v>
      </c>
      <c r="L140" s="2" t="s">
        <v>2238</v>
      </c>
      <c r="M140" s="2" t="s">
        <v>17</v>
      </c>
      <c r="N140" s="2" t="s">
        <v>2236</v>
      </c>
      <c r="R140" s="2" t="s">
        <v>1961</v>
      </c>
      <c r="S140" s="2">
        <v>130.0</v>
      </c>
    </row>
    <row r="141">
      <c r="C141" s="340" t="s">
        <v>2321</v>
      </c>
      <c r="M141" s="2" t="s">
        <v>17</v>
      </c>
      <c r="N141" s="2" t="s">
        <v>1766</v>
      </c>
      <c r="S141" s="2">
        <v>132.0</v>
      </c>
    </row>
    <row r="142">
      <c r="C142" s="2" t="s">
        <v>2322</v>
      </c>
      <c r="D142" s="2" t="s">
        <v>2323</v>
      </c>
      <c r="M142" s="2" t="s">
        <v>17</v>
      </c>
      <c r="N142" s="2" t="s">
        <v>1766</v>
      </c>
      <c r="S142" s="2">
        <v>132.0</v>
      </c>
    </row>
    <row r="143">
      <c r="C143" s="340" t="s">
        <v>2324</v>
      </c>
      <c r="M143" s="2" t="s">
        <v>17</v>
      </c>
      <c r="N143" s="2" t="s">
        <v>1845</v>
      </c>
      <c r="S143" s="2">
        <v>137.0</v>
      </c>
    </row>
    <row r="144">
      <c r="C144" s="340" t="s">
        <v>2305</v>
      </c>
      <c r="M144" s="2" t="s">
        <v>17</v>
      </c>
      <c r="N144" s="2" t="s">
        <v>1845</v>
      </c>
      <c r="S144" s="2">
        <v>137.0</v>
      </c>
    </row>
    <row r="145">
      <c r="C145" s="276" t="s">
        <v>2325</v>
      </c>
      <c r="M145" s="2" t="s">
        <v>17</v>
      </c>
      <c r="N145" s="2" t="s">
        <v>1845</v>
      </c>
      <c r="S145" s="2">
        <v>137.0</v>
      </c>
    </row>
    <row r="146">
      <c r="C146" s="2" t="s">
        <v>2326</v>
      </c>
      <c r="L146" s="2" t="s">
        <v>1019</v>
      </c>
      <c r="M146" s="2" t="s">
        <v>17</v>
      </c>
      <c r="N146" s="2" t="s">
        <v>2327</v>
      </c>
      <c r="S146" s="2">
        <v>141.0</v>
      </c>
    </row>
    <row r="147">
      <c r="C147" s="2" t="s">
        <v>2328</v>
      </c>
      <c r="L147" s="2" t="s">
        <v>1019</v>
      </c>
      <c r="M147" s="2" t="s">
        <v>17</v>
      </c>
      <c r="N147" s="2" t="s">
        <v>2327</v>
      </c>
      <c r="S147" s="2">
        <v>141.0</v>
      </c>
    </row>
    <row r="148">
      <c r="C148" s="2" t="s">
        <v>2329</v>
      </c>
      <c r="L148" s="2" t="s">
        <v>1019</v>
      </c>
      <c r="M148" s="2" t="s">
        <v>17</v>
      </c>
      <c r="N148" s="2" t="s">
        <v>2327</v>
      </c>
      <c r="S148" s="2">
        <v>141.0</v>
      </c>
    </row>
    <row r="149">
      <c r="C149" s="2" t="s">
        <v>2330</v>
      </c>
      <c r="M149" s="2" t="s">
        <v>17</v>
      </c>
      <c r="N149" s="2" t="s">
        <v>2049</v>
      </c>
      <c r="S149" s="2">
        <v>146.0</v>
      </c>
    </row>
    <row r="150">
      <c r="C150" s="2" t="s">
        <v>2331</v>
      </c>
      <c r="D150" s="2" t="s">
        <v>2332</v>
      </c>
      <c r="E150" s="348" t="s">
        <v>2333</v>
      </c>
      <c r="J150" s="2" t="s">
        <v>2048</v>
      </c>
      <c r="K150" s="2" t="s">
        <v>2334</v>
      </c>
      <c r="L150" s="2" t="s">
        <v>1019</v>
      </c>
      <c r="M150" s="2" t="s">
        <v>17</v>
      </c>
      <c r="N150" s="2" t="s">
        <v>2049</v>
      </c>
      <c r="R150" s="2" t="s">
        <v>2335</v>
      </c>
      <c r="S150" s="2">
        <v>146.0</v>
      </c>
    </row>
    <row r="151">
      <c r="C151" s="2" t="s">
        <v>2336</v>
      </c>
      <c r="D151" s="2" t="s">
        <v>2337</v>
      </c>
      <c r="E151" s="348" t="s">
        <v>2333</v>
      </c>
      <c r="J151" s="2" t="s">
        <v>2048</v>
      </c>
      <c r="K151" s="2" t="s">
        <v>2334</v>
      </c>
      <c r="L151" s="2" t="s">
        <v>1019</v>
      </c>
      <c r="M151" s="2" t="s">
        <v>17</v>
      </c>
      <c r="N151" s="2" t="s">
        <v>2049</v>
      </c>
      <c r="R151" s="2" t="s">
        <v>2335</v>
      </c>
      <c r="S151" s="2">
        <v>146.0</v>
      </c>
    </row>
    <row r="152">
      <c r="C152" s="2" t="s">
        <v>2338</v>
      </c>
      <c r="D152" s="2" t="s">
        <v>2339</v>
      </c>
      <c r="E152" s="348" t="s">
        <v>1308</v>
      </c>
      <c r="L152" s="2" t="s">
        <v>1019</v>
      </c>
      <c r="M152" s="2" t="s">
        <v>17</v>
      </c>
      <c r="N152" s="2" t="s">
        <v>2265</v>
      </c>
      <c r="S152" s="2">
        <v>152.0</v>
      </c>
    </row>
    <row r="153">
      <c r="C153" s="340" t="s">
        <v>2340</v>
      </c>
      <c r="E153" s="348" t="s">
        <v>2341</v>
      </c>
      <c r="L153" s="2" t="s">
        <v>1019</v>
      </c>
      <c r="M153" s="2" t="s">
        <v>17</v>
      </c>
      <c r="N153" s="2" t="s">
        <v>2265</v>
      </c>
      <c r="S153" s="2">
        <v>152.0</v>
      </c>
    </row>
    <row r="154">
      <c r="C154" s="2" t="s">
        <v>2342</v>
      </c>
      <c r="D154" s="363" t="s">
        <v>2343</v>
      </c>
      <c r="E154" s="290" t="s">
        <v>1869</v>
      </c>
      <c r="L154" s="2" t="s">
        <v>1019</v>
      </c>
      <c r="M154" s="2" t="s">
        <v>17</v>
      </c>
      <c r="N154" s="2" t="s">
        <v>2265</v>
      </c>
      <c r="S154" s="2">
        <v>152.0</v>
      </c>
    </row>
    <row r="155">
      <c r="C155" s="2" t="s">
        <v>2344</v>
      </c>
      <c r="D155" s="231" t="s">
        <v>2345</v>
      </c>
      <c r="E155" s="290" t="s">
        <v>1869</v>
      </c>
      <c r="L155" s="2" t="s">
        <v>1019</v>
      </c>
      <c r="M155" s="2" t="s">
        <v>17</v>
      </c>
      <c r="N155" s="2" t="s">
        <v>2040</v>
      </c>
      <c r="S155" s="2">
        <v>159.0</v>
      </c>
    </row>
    <row r="156">
      <c r="C156" s="2" t="s">
        <v>2346</v>
      </c>
      <c r="D156" s="2" t="s">
        <v>2347</v>
      </c>
      <c r="E156" s="290" t="s">
        <v>1869</v>
      </c>
      <c r="L156" s="2" t="s">
        <v>1019</v>
      </c>
      <c r="M156" s="2" t="s">
        <v>17</v>
      </c>
      <c r="N156" s="2" t="s">
        <v>2040</v>
      </c>
      <c r="S156" s="2">
        <v>159.0</v>
      </c>
    </row>
    <row r="157">
      <c r="C157" s="2" t="s">
        <v>2348</v>
      </c>
      <c r="D157" s="2" t="s">
        <v>2349</v>
      </c>
      <c r="E157" s="290" t="s">
        <v>1869</v>
      </c>
      <c r="L157" s="2" t="s">
        <v>1019</v>
      </c>
      <c r="M157" s="2" t="s">
        <v>17</v>
      </c>
      <c r="N157" s="2" t="s">
        <v>2040</v>
      </c>
      <c r="S157" s="2">
        <v>159.0</v>
      </c>
    </row>
    <row r="158">
      <c r="C158" s="2" t="s">
        <v>2350</v>
      </c>
      <c r="D158" s="2" t="s">
        <v>2351</v>
      </c>
      <c r="E158" s="290" t="s">
        <v>1869</v>
      </c>
      <c r="L158" s="2" t="s">
        <v>1019</v>
      </c>
      <c r="M158" s="2" t="s">
        <v>17</v>
      </c>
      <c r="N158" s="2" t="s">
        <v>2040</v>
      </c>
      <c r="S158" s="2">
        <v>159.0</v>
      </c>
    </row>
    <row r="159">
      <c r="C159" s="2" t="s">
        <v>2352</v>
      </c>
      <c r="D159" s="2" t="s">
        <v>2353</v>
      </c>
      <c r="E159" s="290" t="s">
        <v>1869</v>
      </c>
      <c r="L159" s="2" t="s">
        <v>1019</v>
      </c>
      <c r="M159" s="2" t="s">
        <v>17</v>
      </c>
      <c r="N159" s="2" t="s">
        <v>2040</v>
      </c>
      <c r="S159" s="2">
        <v>159.0</v>
      </c>
    </row>
    <row r="160">
      <c r="C160" s="2" t="s">
        <v>2354</v>
      </c>
      <c r="D160" s="2" t="s">
        <v>2355</v>
      </c>
      <c r="E160" s="290" t="s">
        <v>1869</v>
      </c>
      <c r="L160" s="2" t="s">
        <v>1019</v>
      </c>
      <c r="M160" s="2" t="s">
        <v>17</v>
      </c>
      <c r="N160" s="2" t="s">
        <v>2040</v>
      </c>
      <c r="S160" s="2">
        <v>159.0</v>
      </c>
    </row>
    <row r="161">
      <c r="C161" s="2" t="s">
        <v>2356</v>
      </c>
      <c r="D161" s="2" t="s">
        <v>2357</v>
      </c>
      <c r="E161" s="290" t="s">
        <v>1869</v>
      </c>
      <c r="L161" s="2" t="s">
        <v>1019</v>
      </c>
      <c r="M161" s="2" t="s">
        <v>17</v>
      </c>
      <c r="N161" s="2" t="s">
        <v>2040</v>
      </c>
      <c r="S161" s="2">
        <v>159.0</v>
      </c>
    </row>
    <row r="162">
      <c r="C162" s="2" t="s">
        <v>2358</v>
      </c>
      <c r="D162" s="2" t="s">
        <v>2359</v>
      </c>
      <c r="E162" s="290" t="s">
        <v>1869</v>
      </c>
      <c r="L162" s="2" t="s">
        <v>1019</v>
      </c>
      <c r="M162" s="2" t="s">
        <v>17</v>
      </c>
      <c r="N162" s="2" t="s">
        <v>2040</v>
      </c>
      <c r="S162" s="2">
        <v>159.0</v>
      </c>
    </row>
    <row r="163">
      <c r="C163" s="2" t="s">
        <v>2360</v>
      </c>
      <c r="D163" s="364" t="s">
        <v>2361</v>
      </c>
      <c r="E163" s="290" t="s">
        <v>1869</v>
      </c>
      <c r="L163" s="2" t="s">
        <v>1019</v>
      </c>
      <c r="M163" s="2" t="s">
        <v>17</v>
      </c>
      <c r="N163" s="2" t="s">
        <v>2040</v>
      </c>
      <c r="S163" s="2">
        <v>159.0</v>
      </c>
    </row>
    <row r="164">
      <c r="C164" s="340" t="s">
        <v>2362</v>
      </c>
      <c r="D164" s="279"/>
      <c r="E164" s="290"/>
      <c r="L164" s="2" t="s">
        <v>1019</v>
      </c>
      <c r="M164" s="2" t="s">
        <v>17</v>
      </c>
      <c r="N164" s="2" t="s">
        <v>2040</v>
      </c>
      <c r="S164" s="2">
        <v>159.0</v>
      </c>
    </row>
    <row r="165">
      <c r="C165" s="340" t="s">
        <v>2363</v>
      </c>
      <c r="L165" s="2" t="s">
        <v>1019</v>
      </c>
      <c r="M165" s="2" t="s">
        <v>17</v>
      </c>
      <c r="N165" s="2" t="s">
        <v>2040</v>
      </c>
      <c r="S165" s="2">
        <v>159.0</v>
      </c>
    </row>
    <row r="166">
      <c r="C166" s="2" t="s">
        <v>2364</v>
      </c>
      <c r="D166" s="2" t="s">
        <v>2365</v>
      </c>
      <c r="E166" s="290" t="s">
        <v>919</v>
      </c>
      <c r="L166" s="2" t="s">
        <v>1019</v>
      </c>
      <c r="M166" s="2" t="s">
        <v>17</v>
      </c>
      <c r="N166" s="2" t="s">
        <v>2040</v>
      </c>
      <c r="S166" s="2">
        <v>160.0</v>
      </c>
    </row>
    <row r="167">
      <c r="C167" s="288" t="s">
        <v>2301</v>
      </c>
      <c r="E167" s="279"/>
      <c r="L167" s="2" t="s">
        <v>1019</v>
      </c>
      <c r="M167" s="2" t="s">
        <v>17</v>
      </c>
      <c r="N167" s="2" t="s">
        <v>2040</v>
      </c>
      <c r="S167" s="2">
        <v>160.0</v>
      </c>
    </row>
    <row r="168">
      <c r="C168" s="288" t="s">
        <v>2301</v>
      </c>
      <c r="L168" s="2" t="s">
        <v>1019</v>
      </c>
      <c r="M168" s="2" t="s">
        <v>17</v>
      </c>
      <c r="N168" s="2" t="s">
        <v>2040</v>
      </c>
      <c r="S168" s="2">
        <v>160.0</v>
      </c>
    </row>
    <row r="169">
      <c r="C169" s="2" t="s">
        <v>2366</v>
      </c>
      <c r="L169" s="2" t="s">
        <v>1019</v>
      </c>
      <c r="M169" s="2" t="s">
        <v>17</v>
      </c>
      <c r="N169" s="2" t="s">
        <v>2040</v>
      </c>
      <c r="S169" s="2">
        <v>160.0</v>
      </c>
    </row>
    <row r="170">
      <c r="C170" s="2" t="s">
        <v>2366</v>
      </c>
      <c r="L170" s="2" t="s">
        <v>1019</v>
      </c>
      <c r="M170" s="2" t="s">
        <v>17</v>
      </c>
      <c r="N170" s="2" t="s">
        <v>2040</v>
      </c>
      <c r="S170" s="2">
        <v>160.0</v>
      </c>
    </row>
    <row r="171">
      <c r="C171" s="276" t="s">
        <v>2367</v>
      </c>
      <c r="D171" s="2" t="s">
        <v>2368</v>
      </c>
      <c r="E171" s="290" t="s">
        <v>2369</v>
      </c>
      <c r="J171" s="2" t="s">
        <v>2173</v>
      </c>
      <c r="K171" s="2" t="s">
        <v>2303</v>
      </c>
      <c r="L171" s="2" t="s">
        <v>1019</v>
      </c>
      <c r="M171" s="2" t="s">
        <v>17</v>
      </c>
      <c r="N171" s="2" t="s">
        <v>2370</v>
      </c>
      <c r="R171" s="2" t="s">
        <v>2304</v>
      </c>
      <c r="S171" s="2">
        <v>171.0</v>
      </c>
    </row>
    <row r="172">
      <c r="C172" s="276" t="s">
        <v>2367</v>
      </c>
      <c r="D172" s="2" t="s">
        <v>2371</v>
      </c>
      <c r="E172" s="290" t="s">
        <v>2369</v>
      </c>
      <c r="J172" s="2" t="s">
        <v>2173</v>
      </c>
      <c r="K172" s="2" t="s">
        <v>2303</v>
      </c>
      <c r="L172" s="2" t="s">
        <v>1019</v>
      </c>
      <c r="M172" s="2" t="s">
        <v>17</v>
      </c>
      <c r="N172" s="2" t="s">
        <v>2370</v>
      </c>
      <c r="R172" s="2" t="s">
        <v>2304</v>
      </c>
      <c r="S172" s="2">
        <v>171.0</v>
      </c>
    </row>
    <row r="173">
      <c r="C173" s="276" t="s">
        <v>2367</v>
      </c>
      <c r="D173" s="2" t="s">
        <v>2372</v>
      </c>
      <c r="E173" s="290" t="s">
        <v>2369</v>
      </c>
      <c r="J173" s="2" t="s">
        <v>2173</v>
      </c>
      <c r="K173" s="2" t="s">
        <v>2303</v>
      </c>
      <c r="L173" s="2" t="s">
        <v>1019</v>
      </c>
      <c r="M173" s="2" t="s">
        <v>17</v>
      </c>
      <c r="N173" s="2" t="s">
        <v>2370</v>
      </c>
      <c r="R173" s="2" t="s">
        <v>2304</v>
      </c>
      <c r="S173" s="2">
        <v>171.0</v>
      </c>
    </row>
    <row r="174">
      <c r="C174" s="276" t="s">
        <v>2367</v>
      </c>
      <c r="D174" s="2" t="s">
        <v>2373</v>
      </c>
      <c r="E174" s="290" t="s">
        <v>2369</v>
      </c>
      <c r="L174" s="2" t="s">
        <v>1019</v>
      </c>
      <c r="M174" s="2" t="s">
        <v>17</v>
      </c>
      <c r="N174" s="2" t="s">
        <v>2370</v>
      </c>
      <c r="S174" s="2">
        <v>171.0</v>
      </c>
    </row>
    <row r="175">
      <c r="C175" s="276" t="s">
        <v>2367</v>
      </c>
      <c r="D175" s="2" t="s">
        <v>2374</v>
      </c>
      <c r="E175" s="290" t="s">
        <v>2369</v>
      </c>
      <c r="L175" s="2" t="s">
        <v>1019</v>
      </c>
      <c r="M175" s="2" t="s">
        <v>17</v>
      </c>
      <c r="N175" s="2" t="s">
        <v>2370</v>
      </c>
      <c r="S175" s="2">
        <v>171.0</v>
      </c>
    </row>
    <row r="176">
      <c r="C176" s="276" t="s">
        <v>2367</v>
      </c>
      <c r="D176" s="2" t="s">
        <v>2375</v>
      </c>
      <c r="E176" s="290" t="s">
        <v>2369</v>
      </c>
      <c r="L176" s="2" t="s">
        <v>1019</v>
      </c>
      <c r="M176" s="2" t="s">
        <v>17</v>
      </c>
      <c r="N176" s="2" t="s">
        <v>2370</v>
      </c>
      <c r="S176" s="2">
        <v>171.0</v>
      </c>
    </row>
    <row r="177">
      <c r="C177" s="276" t="s">
        <v>2367</v>
      </c>
      <c r="D177" s="363" t="s">
        <v>2376</v>
      </c>
      <c r="E177" s="290" t="s">
        <v>2369</v>
      </c>
      <c r="J177" s="2"/>
      <c r="K177" s="2"/>
      <c r="L177" s="2" t="s">
        <v>1019</v>
      </c>
      <c r="M177" s="2" t="s">
        <v>2377</v>
      </c>
      <c r="N177" s="2" t="s">
        <v>2378</v>
      </c>
      <c r="R177" s="2"/>
      <c r="S177" s="2">
        <v>171.0</v>
      </c>
    </row>
    <row r="178">
      <c r="C178" s="276" t="s">
        <v>2367</v>
      </c>
      <c r="D178" s="363" t="s">
        <v>2379</v>
      </c>
      <c r="E178" s="290" t="s">
        <v>2369</v>
      </c>
      <c r="J178" s="2"/>
      <c r="K178" s="2"/>
      <c r="L178" s="2" t="s">
        <v>1019</v>
      </c>
      <c r="M178" s="2" t="s">
        <v>2377</v>
      </c>
      <c r="N178" s="2" t="s">
        <v>2378</v>
      </c>
      <c r="R178" s="2"/>
      <c r="S178" s="2">
        <v>171.0</v>
      </c>
    </row>
    <row r="179">
      <c r="C179" s="2" t="s">
        <v>2380</v>
      </c>
      <c r="E179" s="290" t="s">
        <v>2381</v>
      </c>
      <c r="J179" s="2" t="s">
        <v>829</v>
      </c>
      <c r="K179" s="2" t="s">
        <v>2334</v>
      </c>
      <c r="L179" s="2" t="s">
        <v>1019</v>
      </c>
      <c r="M179" s="2" t="s">
        <v>17</v>
      </c>
      <c r="N179" s="2" t="s">
        <v>2370</v>
      </c>
      <c r="R179" s="2" t="s">
        <v>2335</v>
      </c>
      <c r="S179" s="2">
        <v>171.0</v>
      </c>
    </row>
    <row r="180">
      <c r="C180" s="2" t="s">
        <v>2382</v>
      </c>
      <c r="E180" s="279"/>
      <c r="L180" s="2" t="s">
        <v>1019</v>
      </c>
      <c r="M180" s="2" t="s">
        <v>17</v>
      </c>
      <c r="N180" s="2" t="s">
        <v>2370</v>
      </c>
      <c r="S180" s="2">
        <v>171.0</v>
      </c>
    </row>
    <row r="181">
      <c r="C181" s="2" t="s">
        <v>2383</v>
      </c>
      <c r="L181" s="2" t="s">
        <v>1019</v>
      </c>
      <c r="M181" s="2" t="s">
        <v>17</v>
      </c>
      <c r="N181" s="2" t="s">
        <v>2370</v>
      </c>
      <c r="S181" s="2">
        <v>171.0</v>
      </c>
    </row>
    <row r="182">
      <c r="C182" s="2" t="s">
        <v>2384</v>
      </c>
      <c r="L182" s="2" t="s">
        <v>1019</v>
      </c>
      <c r="M182" s="2" t="s">
        <v>17</v>
      </c>
      <c r="N182" s="2" t="s">
        <v>2370</v>
      </c>
      <c r="S182" s="2">
        <v>171.0</v>
      </c>
    </row>
    <row r="183">
      <c r="C183" s="2" t="s">
        <v>2385</v>
      </c>
      <c r="D183" s="2"/>
      <c r="E183" s="348"/>
      <c r="L183" s="2" t="s">
        <v>1019</v>
      </c>
      <c r="M183" s="2" t="s">
        <v>2386</v>
      </c>
      <c r="N183" s="2" t="s">
        <v>2378</v>
      </c>
      <c r="S183" s="2">
        <v>171.0</v>
      </c>
    </row>
    <row r="184">
      <c r="C184" s="2" t="s">
        <v>2387</v>
      </c>
      <c r="D184" s="2"/>
      <c r="E184" s="348"/>
      <c r="L184" s="2" t="s">
        <v>1019</v>
      </c>
      <c r="M184" s="2" t="s">
        <v>2386</v>
      </c>
      <c r="N184" s="2" t="s">
        <v>2378</v>
      </c>
      <c r="S184" s="2">
        <v>171.0</v>
      </c>
    </row>
    <row r="185">
      <c r="C185" s="2" t="s">
        <v>2388</v>
      </c>
      <c r="D185" s="2"/>
      <c r="E185" s="348"/>
      <c r="L185" s="2" t="s">
        <v>1019</v>
      </c>
      <c r="M185" s="2" t="s">
        <v>2386</v>
      </c>
      <c r="N185" s="2" t="s">
        <v>2378</v>
      </c>
      <c r="S185" s="2">
        <v>171.0</v>
      </c>
    </row>
    <row r="186">
      <c r="C186" s="2" t="s">
        <v>2389</v>
      </c>
      <c r="D186" s="2"/>
      <c r="E186" s="348"/>
      <c r="L186" s="2" t="s">
        <v>1019</v>
      </c>
      <c r="M186" s="2" t="s">
        <v>2386</v>
      </c>
      <c r="N186" s="2" t="s">
        <v>2378</v>
      </c>
      <c r="S186" s="2">
        <v>171.0</v>
      </c>
    </row>
    <row r="187">
      <c r="C187" s="2" t="s">
        <v>2390</v>
      </c>
      <c r="D187" s="2"/>
      <c r="E187" s="348"/>
      <c r="L187" s="2" t="s">
        <v>1019</v>
      </c>
      <c r="M187" s="2" t="s">
        <v>2386</v>
      </c>
      <c r="N187" s="2" t="s">
        <v>2378</v>
      </c>
      <c r="S187" s="2">
        <v>171.0</v>
      </c>
    </row>
    <row r="188">
      <c r="C188" s="2" t="s">
        <v>2391</v>
      </c>
      <c r="L188" s="2" t="s">
        <v>1019</v>
      </c>
      <c r="M188" s="2" t="s">
        <v>2386</v>
      </c>
      <c r="N188" s="2" t="s">
        <v>2370</v>
      </c>
      <c r="S188" s="2">
        <v>171.0</v>
      </c>
    </row>
    <row r="189">
      <c r="C189" s="2" t="s">
        <v>2392</v>
      </c>
      <c r="D189" s="2" t="s">
        <v>2393</v>
      </c>
      <c r="E189" s="290" t="s">
        <v>1869</v>
      </c>
      <c r="L189" s="2" t="s">
        <v>1019</v>
      </c>
      <c r="M189" s="2" t="s">
        <v>17</v>
      </c>
      <c r="N189" s="2" t="s">
        <v>2370</v>
      </c>
      <c r="S189" s="2">
        <v>171.0</v>
      </c>
    </row>
    <row r="190">
      <c r="C190" s="2" t="s">
        <v>2394</v>
      </c>
      <c r="D190" s="2">
        <v>2.241170000138E12</v>
      </c>
      <c r="E190" s="290" t="s">
        <v>935</v>
      </c>
      <c r="L190" s="2" t="s">
        <v>1019</v>
      </c>
      <c r="M190" s="2" t="s">
        <v>17</v>
      </c>
      <c r="N190" s="2" t="s">
        <v>2370</v>
      </c>
      <c r="S190" s="2">
        <v>171.0</v>
      </c>
    </row>
    <row r="191">
      <c r="C191" s="340" t="s">
        <v>2395</v>
      </c>
      <c r="E191" s="2" t="s">
        <v>2396</v>
      </c>
      <c r="L191" s="2" t="s">
        <v>1019</v>
      </c>
      <c r="M191" s="2" t="s">
        <v>17</v>
      </c>
      <c r="N191" s="2" t="s">
        <v>2370</v>
      </c>
      <c r="S191" s="2">
        <v>171.0</v>
      </c>
    </row>
    <row r="192">
      <c r="C192" s="2" t="s">
        <v>2397</v>
      </c>
      <c r="D192" s="2" t="s">
        <v>2398</v>
      </c>
      <c r="E192" s="290" t="s">
        <v>1869</v>
      </c>
      <c r="L192" s="2" t="s">
        <v>1019</v>
      </c>
      <c r="M192" s="2" t="s">
        <v>17</v>
      </c>
      <c r="N192" s="2" t="s">
        <v>2370</v>
      </c>
      <c r="S192" s="2">
        <v>171.0</v>
      </c>
    </row>
    <row r="193">
      <c r="C193" s="340" t="s">
        <v>2399</v>
      </c>
      <c r="E193" s="2" t="s">
        <v>2400</v>
      </c>
      <c r="L193" s="2" t="s">
        <v>1019</v>
      </c>
      <c r="M193" s="2" t="s">
        <v>17</v>
      </c>
      <c r="N193" s="2" t="s">
        <v>2370</v>
      </c>
      <c r="S193" s="2">
        <v>172.0</v>
      </c>
    </row>
    <row r="194">
      <c r="C194" s="2" t="s">
        <v>2401</v>
      </c>
      <c r="L194" s="2" t="s">
        <v>1019</v>
      </c>
      <c r="M194" s="2" t="s">
        <v>17</v>
      </c>
      <c r="N194" s="2" t="s">
        <v>2370</v>
      </c>
      <c r="S194" s="2">
        <v>172.0</v>
      </c>
    </row>
    <row r="195">
      <c r="C195" s="2" t="s">
        <v>2402</v>
      </c>
      <c r="J195" s="2" t="s">
        <v>1350</v>
      </c>
      <c r="K195" s="2" t="s">
        <v>2334</v>
      </c>
      <c r="L195" s="2" t="s">
        <v>1019</v>
      </c>
      <c r="M195" s="2" t="s">
        <v>17</v>
      </c>
      <c r="N195" s="2" t="s">
        <v>2334</v>
      </c>
      <c r="R195" s="2" t="s">
        <v>2335</v>
      </c>
      <c r="S195" s="2">
        <v>173.0</v>
      </c>
    </row>
    <row r="196">
      <c r="C196" s="288" t="s">
        <v>1182</v>
      </c>
      <c r="L196" s="2" t="s">
        <v>1019</v>
      </c>
      <c r="M196" s="2" t="s">
        <v>17</v>
      </c>
      <c r="N196" s="2" t="s">
        <v>2403</v>
      </c>
      <c r="S196" s="2">
        <v>175.0</v>
      </c>
    </row>
    <row r="197">
      <c r="C197" s="2" t="s">
        <v>2404</v>
      </c>
      <c r="L197" s="2" t="s">
        <v>1019</v>
      </c>
      <c r="M197" s="2" t="s">
        <v>17</v>
      </c>
      <c r="N197" s="2" t="s">
        <v>2403</v>
      </c>
      <c r="S197" s="2">
        <v>175.0</v>
      </c>
    </row>
    <row r="198">
      <c r="C198" s="2" t="s">
        <v>2405</v>
      </c>
      <c r="L198" s="2" t="s">
        <v>1019</v>
      </c>
      <c r="M198" s="2" t="s">
        <v>17</v>
      </c>
      <c r="N198" s="2" t="s">
        <v>2406</v>
      </c>
      <c r="S198" s="2">
        <v>177.0</v>
      </c>
    </row>
    <row r="199">
      <c r="C199" s="2" t="s">
        <v>2407</v>
      </c>
      <c r="L199" s="2" t="s">
        <v>1019</v>
      </c>
      <c r="M199" s="2" t="s">
        <v>17</v>
      </c>
      <c r="N199" s="2" t="s">
        <v>2406</v>
      </c>
      <c r="S199" s="2">
        <v>177.0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</cols>
  <sheetData>
    <row r="1">
      <c r="A1" s="214"/>
      <c r="B1" s="215" t="s">
        <v>5</v>
      </c>
      <c r="C1" s="216" t="s">
        <v>2408</v>
      </c>
      <c r="D1" s="317"/>
      <c r="E1" s="218" t="s">
        <v>2409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131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/>
      <c r="S2" s="232"/>
      <c r="U2" s="2" t="s">
        <v>72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/>
      <c r="S3" s="238"/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341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48" t="s">
        <v>1100</v>
      </c>
      <c r="C17" s="248" t="s">
        <v>1302</v>
      </c>
      <c r="E17" s="248" t="s">
        <v>1102</v>
      </c>
      <c r="F17" s="322">
        <v>4850.0</v>
      </c>
      <c r="G17" s="250">
        <v>12450.0</v>
      </c>
      <c r="H17" s="2"/>
      <c r="I17" s="2"/>
      <c r="J17" s="2" t="s">
        <v>320</v>
      </c>
      <c r="L17" s="2" t="s">
        <v>860</v>
      </c>
    </row>
    <row r="18">
      <c r="B18" s="248" t="s">
        <v>1100</v>
      </c>
      <c r="C18" s="248" t="s">
        <v>1302</v>
      </c>
      <c r="E18" s="248" t="s">
        <v>1102</v>
      </c>
      <c r="F18" s="322">
        <v>4850.0</v>
      </c>
      <c r="H18" s="2"/>
      <c r="I18" s="2"/>
      <c r="J18" s="2" t="s">
        <v>320</v>
      </c>
      <c r="L18" s="2" t="s">
        <v>860</v>
      </c>
    </row>
    <row r="19">
      <c r="B19" s="248" t="s">
        <v>1100</v>
      </c>
      <c r="C19" s="248" t="s">
        <v>1302</v>
      </c>
      <c r="E19" s="248" t="s">
        <v>1102</v>
      </c>
      <c r="F19" s="322">
        <v>4850.0</v>
      </c>
      <c r="H19" s="2"/>
      <c r="I19" s="2"/>
      <c r="J19" s="2" t="s">
        <v>320</v>
      </c>
      <c r="L19" s="2" t="s">
        <v>860</v>
      </c>
    </row>
    <row r="20">
      <c r="B20" s="248" t="s">
        <v>1100</v>
      </c>
      <c r="C20" s="248" t="s">
        <v>1302</v>
      </c>
      <c r="E20" s="248" t="s">
        <v>1102</v>
      </c>
      <c r="F20" s="322">
        <v>4850.0</v>
      </c>
      <c r="H20" s="2"/>
      <c r="I20" s="2"/>
      <c r="J20" s="2" t="s">
        <v>320</v>
      </c>
      <c r="L20" s="2" t="s">
        <v>860</v>
      </c>
    </row>
    <row r="21">
      <c r="B21" s="248" t="s">
        <v>1100</v>
      </c>
      <c r="C21" s="248" t="s">
        <v>1302</v>
      </c>
      <c r="E21" s="248" t="s">
        <v>1102</v>
      </c>
      <c r="F21" s="322">
        <v>4850.0</v>
      </c>
      <c r="H21" s="2"/>
      <c r="I21" s="2"/>
      <c r="J21" s="2" t="s">
        <v>320</v>
      </c>
      <c r="L21" s="2" t="s">
        <v>860</v>
      </c>
    </row>
    <row r="22">
      <c r="B22" s="248" t="s">
        <v>1100</v>
      </c>
      <c r="C22" s="248" t="s">
        <v>1302</v>
      </c>
      <c r="E22" s="248" t="s">
        <v>1102</v>
      </c>
      <c r="F22" s="322">
        <v>4850.0</v>
      </c>
      <c r="H22" s="2"/>
      <c r="I22" s="2"/>
      <c r="J22" s="2" t="s">
        <v>320</v>
      </c>
      <c r="L22" s="2" t="s">
        <v>860</v>
      </c>
    </row>
    <row r="23">
      <c r="B23" s="248" t="s">
        <v>1100</v>
      </c>
      <c r="C23" s="248" t="s">
        <v>1302</v>
      </c>
      <c r="E23" s="248" t="s">
        <v>1102</v>
      </c>
      <c r="F23" s="322">
        <v>4850.0</v>
      </c>
      <c r="H23" s="2"/>
      <c r="I23" s="2"/>
      <c r="J23" s="2" t="s">
        <v>320</v>
      </c>
      <c r="L23" s="2" t="s">
        <v>860</v>
      </c>
    </row>
    <row r="24">
      <c r="B24" s="248" t="s">
        <v>1100</v>
      </c>
      <c r="C24" s="248" t="s">
        <v>1302</v>
      </c>
      <c r="E24" s="248" t="s">
        <v>1102</v>
      </c>
      <c r="F24" s="322">
        <v>4850.0</v>
      </c>
      <c r="H24" s="2"/>
      <c r="I24" s="2"/>
      <c r="J24" s="2" t="s">
        <v>320</v>
      </c>
      <c r="L24" s="2" t="s">
        <v>860</v>
      </c>
    </row>
    <row r="25">
      <c r="B25" s="324" t="s">
        <v>862</v>
      </c>
      <c r="C25" s="248" t="s">
        <v>2410</v>
      </c>
      <c r="E25" s="248" t="s">
        <v>1229</v>
      </c>
      <c r="F25" s="250">
        <v>8450.0</v>
      </c>
      <c r="H25" s="2"/>
      <c r="I25" s="2"/>
      <c r="J25" s="2" t="s">
        <v>320</v>
      </c>
      <c r="L25" s="2" t="s">
        <v>860</v>
      </c>
    </row>
    <row r="26">
      <c r="B26" s="248" t="s">
        <v>868</v>
      </c>
      <c r="C26" s="248" t="s">
        <v>1487</v>
      </c>
      <c r="E26" s="248" t="s">
        <v>1488</v>
      </c>
      <c r="F26" s="250">
        <v>16650.0</v>
      </c>
      <c r="H26" s="2"/>
      <c r="I26" s="2"/>
      <c r="J26" s="2" t="s">
        <v>320</v>
      </c>
      <c r="L26" s="2" t="s">
        <v>860</v>
      </c>
    </row>
    <row r="27">
      <c r="B27" s="2" t="s">
        <v>30</v>
      </c>
      <c r="C27" s="248" t="s">
        <v>1545</v>
      </c>
      <c r="E27" s="248" t="s">
        <v>1255</v>
      </c>
      <c r="F27" s="322">
        <v>5150.0</v>
      </c>
      <c r="H27" s="2"/>
      <c r="I27" s="2"/>
      <c r="J27" s="2" t="s">
        <v>320</v>
      </c>
      <c r="L27" s="2" t="s">
        <v>860</v>
      </c>
    </row>
    <row r="28">
      <c r="C28" s="248" t="s">
        <v>871</v>
      </c>
      <c r="F28" s="250">
        <v>1750.0</v>
      </c>
    </row>
    <row r="30">
      <c r="A30" s="298" t="s">
        <v>2187</v>
      </c>
      <c r="B30" s="2" t="s">
        <v>862</v>
      </c>
      <c r="C30" s="248" t="s">
        <v>1409</v>
      </c>
      <c r="E30" s="248" t="s">
        <v>893</v>
      </c>
      <c r="F30" s="322">
        <v>11600.0</v>
      </c>
      <c r="G30" s="322">
        <v>5450.0</v>
      </c>
      <c r="H30" s="2"/>
      <c r="I30" s="2"/>
      <c r="J30" s="2" t="s">
        <v>320</v>
      </c>
      <c r="L30" s="2" t="s">
        <v>860</v>
      </c>
    </row>
    <row r="31">
      <c r="B31" s="2" t="s">
        <v>862</v>
      </c>
      <c r="C31" s="248" t="s">
        <v>1412</v>
      </c>
      <c r="E31" s="248" t="s">
        <v>895</v>
      </c>
      <c r="F31" s="322">
        <v>9480.0</v>
      </c>
      <c r="G31" s="255"/>
      <c r="H31" s="2"/>
      <c r="I31" s="2"/>
      <c r="J31" s="2" t="s">
        <v>320</v>
      </c>
      <c r="L31" s="2" t="s">
        <v>860</v>
      </c>
    </row>
    <row r="32">
      <c r="F32" s="255"/>
    </row>
    <row r="33">
      <c r="A33" s="298" t="s">
        <v>2411</v>
      </c>
      <c r="B33" s="2" t="s">
        <v>2412</v>
      </c>
      <c r="C33" s="248" t="s">
        <v>2413</v>
      </c>
      <c r="E33" s="324" t="s">
        <v>2414</v>
      </c>
      <c r="F33" s="322">
        <v>15750.0</v>
      </c>
      <c r="G33" s="322">
        <v>1000.0</v>
      </c>
      <c r="H33" s="2"/>
      <c r="I33" s="2"/>
      <c r="J33" s="2" t="s">
        <v>320</v>
      </c>
      <c r="L33" s="2" t="s">
        <v>860</v>
      </c>
    </row>
    <row r="34">
      <c r="E34" s="255"/>
      <c r="F34" s="255"/>
      <c r="G34" s="255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63"/>
  </cols>
  <sheetData>
    <row r="1">
      <c r="A1" s="214"/>
      <c r="B1" s="215" t="s">
        <v>5</v>
      </c>
      <c r="C1" s="216" t="s">
        <v>2415</v>
      </c>
      <c r="D1" s="317" t="s">
        <v>2416</v>
      </c>
      <c r="E1" s="218">
        <v>9.84044035E9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2417</v>
      </c>
      <c r="D2" s="227" t="s">
        <v>2418</v>
      </c>
      <c r="E2" s="318">
        <v>9.840449981E9</v>
      </c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2419</v>
      </c>
      <c r="S2" s="232" t="s">
        <v>2420</v>
      </c>
      <c r="T2" s="2" t="s">
        <v>2421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2422</v>
      </c>
      <c r="S3" s="238" t="s">
        <v>2423</v>
      </c>
      <c r="T3" s="2" t="s">
        <v>2424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2425</v>
      </c>
      <c r="S4" s="238" t="s">
        <v>2426</v>
      </c>
      <c r="T4" s="2" t="s">
        <v>2427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2428</v>
      </c>
      <c r="S5" s="238" t="s">
        <v>1760</v>
      </c>
      <c r="T5" s="2" t="s">
        <v>2429</v>
      </c>
    </row>
    <row r="6">
      <c r="A6" s="239"/>
      <c r="B6" s="229" t="s">
        <v>820</v>
      </c>
      <c r="C6" s="2" t="s">
        <v>2430</v>
      </c>
      <c r="E6" s="237">
        <v>9.159407195E9</v>
      </c>
      <c r="F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2431</v>
      </c>
      <c r="S6" s="2" t="s">
        <v>1970</v>
      </c>
      <c r="T6" s="2" t="s">
        <v>2432</v>
      </c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>
        <v>6.0</v>
      </c>
      <c r="R7" s="2" t="s">
        <v>2433</v>
      </c>
      <c r="S7" s="2" t="s">
        <v>2226</v>
      </c>
      <c r="T7" s="2" t="s">
        <v>2432</v>
      </c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>
        <v>7.0</v>
      </c>
      <c r="R8" s="231" t="s">
        <v>2434</v>
      </c>
      <c r="S8" s="2" t="s">
        <v>2435</v>
      </c>
      <c r="T8" s="2" t="s">
        <v>2432</v>
      </c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 t="s">
        <v>2436</v>
      </c>
      <c r="D14" s="244">
        <v>7.373781122E9</v>
      </c>
      <c r="E14" s="365" t="s">
        <v>2437</v>
      </c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872</v>
      </c>
      <c r="B17" s="366" t="s">
        <v>883</v>
      </c>
      <c r="C17" s="248" t="s">
        <v>1425</v>
      </c>
      <c r="E17" s="367" t="s">
        <v>1426</v>
      </c>
      <c r="F17" s="322">
        <v>27782.0</v>
      </c>
      <c r="G17" s="322">
        <v>16450.0</v>
      </c>
      <c r="H17" s="2"/>
      <c r="I17" s="2"/>
      <c r="J17" s="2" t="s">
        <v>320</v>
      </c>
      <c r="L17" s="2" t="s">
        <v>860</v>
      </c>
    </row>
    <row r="18">
      <c r="B18" s="2" t="s">
        <v>883</v>
      </c>
      <c r="C18" s="295" t="s">
        <v>942</v>
      </c>
      <c r="E18" s="367" t="s">
        <v>943</v>
      </c>
      <c r="F18" s="322">
        <v>5400.0</v>
      </c>
      <c r="G18" s="255"/>
      <c r="H18" s="2"/>
      <c r="I18" s="2"/>
      <c r="J18" s="2" t="s">
        <v>320</v>
      </c>
      <c r="L18" s="2" t="s">
        <v>860</v>
      </c>
    </row>
    <row r="19">
      <c r="B19" s="2" t="s">
        <v>883</v>
      </c>
      <c r="C19" s="248" t="s">
        <v>952</v>
      </c>
      <c r="E19" s="298" t="s">
        <v>953</v>
      </c>
      <c r="F19" s="322">
        <v>9780.0</v>
      </c>
      <c r="H19" s="2"/>
      <c r="I19" s="2"/>
      <c r="J19" s="2" t="s">
        <v>320</v>
      </c>
      <c r="L19" s="2" t="s">
        <v>860</v>
      </c>
    </row>
    <row r="20">
      <c r="B20" s="2" t="s">
        <v>883</v>
      </c>
      <c r="C20" s="248" t="s">
        <v>1490</v>
      </c>
      <c r="E20" s="298" t="s">
        <v>1491</v>
      </c>
      <c r="F20" s="322">
        <v>5653.0</v>
      </c>
      <c r="H20" s="2"/>
      <c r="I20" s="2"/>
      <c r="J20" s="2" t="s">
        <v>320</v>
      </c>
      <c r="L20" s="2" t="s">
        <v>860</v>
      </c>
    </row>
    <row r="21">
      <c r="B21" s="2" t="s">
        <v>960</v>
      </c>
      <c r="C21" s="248" t="s">
        <v>946</v>
      </c>
      <c r="E21" s="298" t="s">
        <v>947</v>
      </c>
      <c r="F21" s="265">
        <v>450.0</v>
      </c>
      <c r="H21" s="2"/>
      <c r="I21" s="2"/>
      <c r="J21" s="2" t="s">
        <v>320</v>
      </c>
      <c r="L21" s="2" t="s">
        <v>860</v>
      </c>
    </row>
    <row r="22">
      <c r="B22" s="2" t="s">
        <v>960</v>
      </c>
      <c r="C22" s="298" t="s">
        <v>946</v>
      </c>
      <c r="E22" s="298" t="s">
        <v>947</v>
      </c>
      <c r="F22" s="265">
        <v>450.0</v>
      </c>
      <c r="H22" s="2"/>
      <c r="I22" s="2"/>
      <c r="J22" s="2" t="s">
        <v>320</v>
      </c>
      <c r="L22" s="2" t="s">
        <v>860</v>
      </c>
    </row>
    <row r="23">
      <c r="B23" s="2" t="s">
        <v>960</v>
      </c>
      <c r="C23" s="298" t="s">
        <v>946</v>
      </c>
      <c r="E23" s="298" t="s">
        <v>947</v>
      </c>
      <c r="F23" s="265">
        <v>450.0</v>
      </c>
      <c r="H23" s="2"/>
      <c r="I23" s="2"/>
      <c r="J23" s="2" t="s">
        <v>320</v>
      </c>
      <c r="L23" s="2" t="s">
        <v>860</v>
      </c>
    </row>
    <row r="24">
      <c r="B24" s="2" t="s">
        <v>960</v>
      </c>
      <c r="C24" s="298" t="s">
        <v>946</v>
      </c>
      <c r="E24" s="298" t="s">
        <v>947</v>
      </c>
      <c r="F24" s="265">
        <v>450.0</v>
      </c>
      <c r="H24" s="2"/>
      <c r="I24" s="2"/>
      <c r="J24" s="2" t="s">
        <v>320</v>
      </c>
      <c r="L24" s="2" t="s">
        <v>860</v>
      </c>
    </row>
    <row r="25">
      <c r="B25" s="2" t="s">
        <v>960</v>
      </c>
      <c r="C25" s="298" t="s">
        <v>946</v>
      </c>
      <c r="E25" s="298" t="s">
        <v>947</v>
      </c>
      <c r="F25" s="265">
        <v>450.0</v>
      </c>
      <c r="H25" s="2"/>
      <c r="I25" s="2"/>
      <c r="J25" s="2" t="s">
        <v>320</v>
      </c>
      <c r="L25" s="2" t="s">
        <v>860</v>
      </c>
    </row>
    <row r="26">
      <c r="B26" s="2" t="s">
        <v>960</v>
      </c>
      <c r="C26" s="298" t="s">
        <v>946</v>
      </c>
      <c r="E26" s="298" t="s">
        <v>947</v>
      </c>
      <c r="F26" s="265">
        <v>450.0</v>
      </c>
      <c r="H26" s="2"/>
      <c r="I26" s="2"/>
      <c r="J26" s="2" t="s">
        <v>320</v>
      </c>
      <c r="L26" s="2" t="s">
        <v>860</v>
      </c>
    </row>
    <row r="27">
      <c r="B27" s="2" t="s">
        <v>960</v>
      </c>
      <c r="C27" s="298" t="s">
        <v>946</v>
      </c>
      <c r="E27" s="298" t="s">
        <v>947</v>
      </c>
      <c r="F27" s="265">
        <v>450.0</v>
      </c>
      <c r="H27" s="2"/>
      <c r="I27" s="2"/>
      <c r="J27" s="2" t="s">
        <v>320</v>
      </c>
      <c r="L27" s="2" t="s">
        <v>860</v>
      </c>
    </row>
    <row r="28">
      <c r="B28" s="2" t="s">
        <v>883</v>
      </c>
      <c r="C28" s="298" t="s">
        <v>884</v>
      </c>
      <c r="E28" s="367" t="s">
        <v>885</v>
      </c>
      <c r="F28" s="322">
        <v>2667.0</v>
      </c>
      <c r="H28" s="2"/>
      <c r="I28" s="2"/>
      <c r="J28" s="2" t="s">
        <v>320</v>
      </c>
      <c r="L28" s="2" t="s">
        <v>860</v>
      </c>
    </row>
    <row r="29">
      <c r="B29" s="2" t="s">
        <v>883</v>
      </c>
      <c r="C29" s="298" t="s">
        <v>884</v>
      </c>
      <c r="E29" s="367" t="s">
        <v>885</v>
      </c>
      <c r="F29" s="322">
        <v>2667.0</v>
      </c>
      <c r="H29" s="2"/>
      <c r="I29" s="2"/>
      <c r="J29" s="2" t="s">
        <v>320</v>
      </c>
      <c r="L29" s="2" t="s">
        <v>860</v>
      </c>
    </row>
    <row r="30">
      <c r="B30" s="2" t="s">
        <v>883</v>
      </c>
      <c r="C30" s="298" t="s">
        <v>884</v>
      </c>
      <c r="E30" s="367" t="s">
        <v>885</v>
      </c>
      <c r="F30" s="322">
        <v>2667.0</v>
      </c>
      <c r="H30" s="2"/>
      <c r="I30" s="2"/>
      <c r="J30" s="2" t="s">
        <v>320</v>
      </c>
      <c r="L30" s="2" t="s">
        <v>860</v>
      </c>
    </row>
    <row r="31">
      <c r="B31" s="2" t="s">
        <v>883</v>
      </c>
      <c r="C31" s="298" t="s">
        <v>884</v>
      </c>
      <c r="E31" s="367" t="s">
        <v>885</v>
      </c>
      <c r="F31" s="322">
        <v>2667.0</v>
      </c>
      <c r="H31" s="2"/>
      <c r="I31" s="2"/>
      <c r="J31" s="2" t="s">
        <v>320</v>
      </c>
      <c r="L31" s="2" t="s">
        <v>860</v>
      </c>
    </row>
    <row r="32">
      <c r="B32" s="2" t="s">
        <v>883</v>
      </c>
      <c r="C32" s="298" t="s">
        <v>884</v>
      </c>
      <c r="E32" s="367" t="s">
        <v>885</v>
      </c>
      <c r="F32" s="322">
        <v>2667.0</v>
      </c>
      <c r="H32" s="2"/>
      <c r="I32" s="2"/>
      <c r="J32" s="2" t="s">
        <v>320</v>
      </c>
      <c r="L32" s="2" t="s">
        <v>860</v>
      </c>
    </row>
    <row r="33">
      <c r="B33" s="2" t="s">
        <v>883</v>
      </c>
      <c r="C33" s="298" t="s">
        <v>884</v>
      </c>
      <c r="E33" s="367" t="s">
        <v>885</v>
      </c>
      <c r="F33" s="322">
        <v>2667.0</v>
      </c>
      <c r="H33" s="2"/>
      <c r="I33" s="2"/>
      <c r="J33" s="2" t="s">
        <v>320</v>
      </c>
      <c r="L33" s="2" t="s">
        <v>860</v>
      </c>
    </row>
    <row r="34">
      <c r="B34" s="2" t="s">
        <v>883</v>
      </c>
      <c r="C34" s="298" t="s">
        <v>884</v>
      </c>
      <c r="E34" s="367" t="s">
        <v>885</v>
      </c>
      <c r="F34" s="322">
        <v>2667.0</v>
      </c>
      <c r="H34" s="2"/>
      <c r="I34" s="2"/>
      <c r="J34" s="2" t="s">
        <v>320</v>
      </c>
      <c r="L34" s="2" t="s">
        <v>860</v>
      </c>
    </row>
    <row r="35">
      <c r="B35" s="2" t="s">
        <v>883</v>
      </c>
      <c r="C35" s="298" t="s">
        <v>884</v>
      </c>
      <c r="E35" s="367" t="s">
        <v>885</v>
      </c>
      <c r="F35" s="322">
        <v>2667.0</v>
      </c>
      <c r="H35" s="2"/>
      <c r="I35" s="2"/>
      <c r="J35" s="2" t="s">
        <v>320</v>
      </c>
      <c r="L35" s="2" t="s">
        <v>860</v>
      </c>
    </row>
    <row r="36">
      <c r="B36" s="2" t="s">
        <v>883</v>
      </c>
      <c r="C36" s="298" t="s">
        <v>884</v>
      </c>
      <c r="E36" s="367" t="s">
        <v>885</v>
      </c>
      <c r="F36" s="322">
        <v>2667.0</v>
      </c>
      <c r="H36" s="2"/>
      <c r="I36" s="2"/>
      <c r="J36" s="2" t="s">
        <v>320</v>
      </c>
      <c r="L36" s="2" t="s">
        <v>860</v>
      </c>
    </row>
    <row r="37">
      <c r="B37" s="2" t="s">
        <v>883</v>
      </c>
      <c r="C37" s="298" t="s">
        <v>884</v>
      </c>
      <c r="E37" s="367" t="s">
        <v>885</v>
      </c>
      <c r="F37" s="322">
        <v>2667.0</v>
      </c>
      <c r="H37" s="2"/>
      <c r="I37" s="2"/>
      <c r="J37" s="2" t="s">
        <v>320</v>
      </c>
      <c r="L37" s="2" t="s">
        <v>860</v>
      </c>
    </row>
    <row r="38">
      <c r="B38" s="2" t="s">
        <v>883</v>
      </c>
      <c r="C38" s="298" t="s">
        <v>884</v>
      </c>
      <c r="E38" s="367" t="s">
        <v>885</v>
      </c>
      <c r="F38" s="322">
        <v>2667.0</v>
      </c>
      <c r="H38" s="2"/>
      <c r="I38" s="2"/>
      <c r="J38" s="2" t="s">
        <v>320</v>
      </c>
      <c r="L38" s="2" t="s">
        <v>860</v>
      </c>
    </row>
    <row r="39">
      <c r="B39" s="2" t="s">
        <v>883</v>
      </c>
      <c r="C39" s="298" t="s">
        <v>884</v>
      </c>
      <c r="E39" s="367" t="s">
        <v>885</v>
      </c>
      <c r="F39" s="322">
        <v>2667.0</v>
      </c>
      <c r="H39" s="2"/>
      <c r="I39" s="2"/>
      <c r="J39" s="2" t="s">
        <v>320</v>
      </c>
      <c r="L39" s="2" t="s">
        <v>860</v>
      </c>
    </row>
    <row r="40">
      <c r="B40" s="2" t="s">
        <v>883</v>
      </c>
      <c r="C40" s="298" t="s">
        <v>884</v>
      </c>
      <c r="E40" s="367" t="s">
        <v>885</v>
      </c>
      <c r="F40" s="322">
        <v>2667.0</v>
      </c>
      <c r="H40" s="2"/>
      <c r="I40" s="2"/>
      <c r="J40" s="2" t="s">
        <v>320</v>
      </c>
      <c r="L40" s="2" t="s">
        <v>860</v>
      </c>
    </row>
    <row r="41">
      <c r="B41" s="2" t="s">
        <v>883</v>
      </c>
      <c r="C41" s="298" t="s">
        <v>884</v>
      </c>
      <c r="E41" s="367" t="s">
        <v>885</v>
      </c>
      <c r="F41" s="322">
        <v>2667.0</v>
      </c>
      <c r="H41" s="2"/>
      <c r="I41" s="2"/>
      <c r="J41" s="2" t="s">
        <v>320</v>
      </c>
      <c r="L41" s="2" t="s">
        <v>860</v>
      </c>
    </row>
    <row r="42">
      <c r="B42" s="2" t="s">
        <v>883</v>
      </c>
      <c r="C42" s="298" t="s">
        <v>884</v>
      </c>
      <c r="E42" s="367" t="s">
        <v>885</v>
      </c>
      <c r="F42" s="322">
        <v>2667.0</v>
      </c>
      <c r="H42" s="2"/>
      <c r="I42" s="2"/>
      <c r="J42" s="2" t="s">
        <v>320</v>
      </c>
      <c r="L42" s="2" t="s">
        <v>860</v>
      </c>
    </row>
    <row r="43">
      <c r="B43" s="2" t="s">
        <v>883</v>
      </c>
      <c r="C43" s="298" t="s">
        <v>884</v>
      </c>
      <c r="E43" s="367" t="s">
        <v>885</v>
      </c>
      <c r="F43" s="322">
        <v>2667.0</v>
      </c>
      <c r="H43" s="2"/>
      <c r="I43" s="2"/>
      <c r="J43" s="2" t="s">
        <v>320</v>
      </c>
      <c r="L43" s="2" t="s">
        <v>860</v>
      </c>
    </row>
    <row r="44">
      <c r="B44" s="2" t="s">
        <v>883</v>
      </c>
      <c r="C44" s="298" t="s">
        <v>884</v>
      </c>
      <c r="E44" s="367" t="s">
        <v>885</v>
      </c>
      <c r="F44" s="322">
        <v>2667.0</v>
      </c>
      <c r="H44" s="2"/>
      <c r="I44" s="2"/>
      <c r="J44" s="2" t="s">
        <v>320</v>
      </c>
      <c r="L44" s="2" t="s">
        <v>860</v>
      </c>
    </row>
    <row r="45">
      <c r="B45" s="2" t="s">
        <v>883</v>
      </c>
      <c r="C45" s="368" t="s">
        <v>884</v>
      </c>
      <c r="D45" s="266"/>
      <c r="E45" s="369" t="s">
        <v>885</v>
      </c>
      <c r="F45" s="322">
        <v>2667.0</v>
      </c>
      <c r="H45" s="2"/>
      <c r="I45" s="2"/>
      <c r="J45" s="2" t="s">
        <v>320</v>
      </c>
      <c r="L45" s="2" t="s">
        <v>860</v>
      </c>
    </row>
    <row r="46">
      <c r="B46" s="2" t="s">
        <v>883</v>
      </c>
      <c r="C46" s="368" t="s">
        <v>884</v>
      </c>
      <c r="D46" s="266"/>
      <c r="E46" s="369" t="s">
        <v>885</v>
      </c>
      <c r="F46" s="322">
        <v>2667.0</v>
      </c>
      <c r="H46" s="2"/>
      <c r="I46" s="2"/>
      <c r="J46" s="2" t="s">
        <v>320</v>
      </c>
      <c r="L46" s="2" t="s">
        <v>860</v>
      </c>
    </row>
    <row r="47">
      <c r="B47" s="2" t="s">
        <v>883</v>
      </c>
      <c r="C47" s="368" t="s">
        <v>884</v>
      </c>
      <c r="D47" s="266"/>
      <c r="E47" s="369" t="s">
        <v>885</v>
      </c>
      <c r="F47" s="322">
        <v>2667.0</v>
      </c>
      <c r="H47" s="2"/>
      <c r="I47" s="2"/>
      <c r="J47" s="2" t="s">
        <v>320</v>
      </c>
      <c r="L47" s="2" t="s">
        <v>860</v>
      </c>
    </row>
    <row r="48">
      <c r="B48" s="2" t="s">
        <v>883</v>
      </c>
      <c r="C48" s="298" t="s">
        <v>954</v>
      </c>
      <c r="D48" s="266"/>
      <c r="E48" s="298" t="s">
        <v>955</v>
      </c>
      <c r="F48" s="322">
        <v>1250.0</v>
      </c>
      <c r="H48" s="2"/>
      <c r="I48" s="2"/>
      <c r="J48" s="2" t="s">
        <v>320</v>
      </c>
      <c r="L48" s="2" t="s">
        <v>860</v>
      </c>
    </row>
    <row r="49">
      <c r="B49" s="2" t="s">
        <v>883</v>
      </c>
      <c r="C49" s="298" t="s">
        <v>2438</v>
      </c>
      <c r="D49" s="266"/>
      <c r="E49" s="298" t="s">
        <v>945</v>
      </c>
      <c r="F49" s="322">
        <v>2708.0</v>
      </c>
      <c r="H49" s="2"/>
      <c r="I49" s="2"/>
      <c r="J49" s="2" t="s">
        <v>320</v>
      </c>
      <c r="L49" s="2" t="s">
        <v>860</v>
      </c>
    </row>
    <row r="50">
      <c r="C50" s="298" t="s">
        <v>889</v>
      </c>
      <c r="E50" s="298" t="s">
        <v>890</v>
      </c>
      <c r="F50" s="322">
        <v>1240.0</v>
      </c>
      <c r="H50" s="2"/>
      <c r="I50" s="2"/>
      <c r="J50" s="2" t="s">
        <v>320</v>
      </c>
      <c r="L50" s="2" t="s">
        <v>860</v>
      </c>
    </row>
    <row r="51">
      <c r="C51" s="298"/>
      <c r="E51" s="369"/>
      <c r="F51" s="255"/>
    </row>
    <row r="52">
      <c r="A52" s="298" t="s">
        <v>2439</v>
      </c>
      <c r="B52" s="2" t="s">
        <v>862</v>
      </c>
      <c r="C52" s="298" t="s">
        <v>1409</v>
      </c>
      <c r="E52" s="298" t="s">
        <v>893</v>
      </c>
      <c r="F52" s="322">
        <v>10600.0</v>
      </c>
      <c r="G52" s="322">
        <v>3250.0</v>
      </c>
      <c r="H52" s="2"/>
      <c r="I52" s="2"/>
      <c r="J52" s="2" t="s">
        <v>320</v>
      </c>
      <c r="L52" s="2" t="s">
        <v>860</v>
      </c>
    </row>
    <row r="53">
      <c r="B53" s="2" t="s">
        <v>862</v>
      </c>
      <c r="C53" s="298" t="s">
        <v>1412</v>
      </c>
      <c r="E53" s="298" t="s">
        <v>895</v>
      </c>
      <c r="F53" s="322">
        <v>9380.0</v>
      </c>
      <c r="G53" s="255"/>
      <c r="H53" s="2"/>
      <c r="I53" s="2"/>
      <c r="J53" s="2" t="s">
        <v>320</v>
      </c>
      <c r="L53" s="2" t="s">
        <v>860</v>
      </c>
    </row>
    <row r="54">
      <c r="B54" s="2" t="s">
        <v>862</v>
      </c>
      <c r="C54" s="298" t="s">
        <v>1258</v>
      </c>
      <c r="E54" s="298" t="s">
        <v>900</v>
      </c>
      <c r="F54" s="322">
        <v>3450.0</v>
      </c>
      <c r="H54" s="2"/>
      <c r="I54" s="2"/>
      <c r="J54" s="2" t="s">
        <v>320</v>
      </c>
      <c r="L54" s="2" t="s">
        <v>860</v>
      </c>
    </row>
    <row r="55">
      <c r="F55" s="255"/>
    </row>
    <row r="56">
      <c r="A56" s="298" t="s">
        <v>2440</v>
      </c>
      <c r="B56" s="298" t="s">
        <v>868</v>
      </c>
      <c r="C56" s="248" t="s">
        <v>934</v>
      </c>
      <c r="E56" s="367" t="s">
        <v>935</v>
      </c>
      <c r="F56" s="250">
        <v>7740.0</v>
      </c>
      <c r="G56" s="322">
        <v>7650.0</v>
      </c>
      <c r="H56" s="2"/>
      <c r="I56" s="2"/>
      <c r="J56" s="2" t="s">
        <v>320</v>
      </c>
      <c r="L56" s="2" t="s">
        <v>860</v>
      </c>
    </row>
    <row r="57">
      <c r="B57" s="298" t="s">
        <v>868</v>
      </c>
      <c r="C57" s="248" t="s">
        <v>934</v>
      </c>
      <c r="E57" s="367" t="s">
        <v>935</v>
      </c>
      <c r="F57" s="250">
        <v>7740.0</v>
      </c>
      <c r="H57" s="2"/>
      <c r="I57" s="2"/>
      <c r="J57" s="2" t="s">
        <v>320</v>
      </c>
      <c r="L57" s="2" t="s">
        <v>860</v>
      </c>
    </row>
    <row r="58">
      <c r="B58" s="298" t="s">
        <v>868</v>
      </c>
      <c r="C58" s="248" t="s">
        <v>934</v>
      </c>
      <c r="E58" s="367" t="s">
        <v>935</v>
      </c>
      <c r="F58" s="250">
        <v>7740.0</v>
      </c>
      <c r="H58" s="2"/>
      <c r="I58" s="2"/>
      <c r="J58" s="2" t="s">
        <v>320</v>
      </c>
      <c r="L58" s="2" t="s">
        <v>860</v>
      </c>
    </row>
    <row r="59">
      <c r="B59" s="298" t="s">
        <v>868</v>
      </c>
      <c r="C59" s="248" t="s">
        <v>934</v>
      </c>
      <c r="E59" s="367" t="s">
        <v>935</v>
      </c>
      <c r="F59" s="250">
        <v>7740.0</v>
      </c>
      <c r="H59" s="2"/>
      <c r="I59" s="2"/>
      <c r="J59" s="2" t="s">
        <v>320</v>
      </c>
      <c r="L59" s="2" t="s">
        <v>860</v>
      </c>
    </row>
    <row r="60">
      <c r="B60" s="298" t="s">
        <v>868</v>
      </c>
      <c r="C60" s="248" t="s">
        <v>934</v>
      </c>
      <c r="E60" s="367" t="s">
        <v>935</v>
      </c>
      <c r="F60" s="250">
        <v>7740.0</v>
      </c>
      <c r="H60" s="2"/>
      <c r="I60" s="2"/>
      <c r="J60" s="2" t="s">
        <v>320</v>
      </c>
      <c r="L60" s="2" t="s">
        <v>860</v>
      </c>
    </row>
    <row r="61">
      <c r="B61" s="298" t="s">
        <v>868</v>
      </c>
      <c r="C61" s="248" t="s">
        <v>934</v>
      </c>
      <c r="E61" s="367" t="s">
        <v>935</v>
      </c>
      <c r="F61" s="250">
        <v>7740.0</v>
      </c>
      <c r="H61" s="2"/>
      <c r="I61" s="2"/>
      <c r="J61" s="2" t="s">
        <v>320</v>
      </c>
      <c r="L61" s="2" t="s">
        <v>860</v>
      </c>
    </row>
    <row r="62">
      <c r="B62" s="298" t="s">
        <v>868</v>
      </c>
      <c r="C62" s="324" t="s">
        <v>869</v>
      </c>
      <c r="E62" s="298" t="s">
        <v>870</v>
      </c>
      <c r="F62" s="322">
        <v>8100.0</v>
      </c>
      <c r="H62" s="2"/>
      <c r="I62" s="2"/>
      <c r="J62" s="2" t="s">
        <v>320</v>
      </c>
      <c r="L62" s="2" t="s">
        <v>860</v>
      </c>
    </row>
    <row r="63">
      <c r="F63" s="255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</cols>
  <sheetData>
    <row r="1">
      <c r="A1" s="214"/>
      <c r="B1" s="215" t="s">
        <v>5</v>
      </c>
      <c r="C1" s="216" t="s">
        <v>2441</v>
      </c>
      <c r="D1" s="317"/>
      <c r="E1" s="218">
        <v>9.940901456E9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120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1931</v>
      </c>
      <c r="S2" s="232" t="s">
        <v>2042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2442</v>
      </c>
      <c r="S3" s="238" t="s">
        <v>2406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E8" s="230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4"/>
      <c r="E14" s="365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1277</v>
      </c>
      <c r="B17" s="2" t="s">
        <v>2443</v>
      </c>
      <c r="C17" s="2" t="s">
        <v>2444</v>
      </c>
      <c r="D17" s="2" t="s">
        <v>2445</v>
      </c>
      <c r="E17" s="2" t="s">
        <v>2446</v>
      </c>
      <c r="F17" s="322">
        <v>3600.0</v>
      </c>
      <c r="G17" s="337">
        <v>950.0</v>
      </c>
      <c r="I17" s="2" t="s">
        <v>1241</v>
      </c>
      <c r="J17" s="2" t="s">
        <v>829</v>
      </c>
      <c r="K17" s="2" t="s">
        <v>2042</v>
      </c>
      <c r="L17" s="2" t="s">
        <v>860</v>
      </c>
      <c r="M17" s="2" t="s">
        <v>17</v>
      </c>
      <c r="N17" s="2" t="s">
        <v>1902</v>
      </c>
      <c r="R17" s="2" t="s">
        <v>1931</v>
      </c>
      <c r="S17" s="2">
        <v>166.0</v>
      </c>
    </row>
    <row r="18">
      <c r="B18" s="2" t="s">
        <v>2443</v>
      </c>
      <c r="C18" s="2" t="s">
        <v>2447</v>
      </c>
      <c r="D18" s="2" t="s">
        <v>2448</v>
      </c>
      <c r="E18" s="2" t="s">
        <v>2449</v>
      </c>
      <c r="F18" s="322">
        <v>3600.0</v>
      </c>
      <c r="G18" s="255"/>
      <c r="I18" s="2" t="s">
        <v>1242</v>
      </c>
      <c r="J18" s="2" t="s">
        <v>829</v>
      </c>
      <c r="K18" s="2" t="s">
        <v>2042</v>
      </c>
      <c r="L18" s="2" t="s">
        <v>860</v>
      </c>
      <c r="M18" s="2" t="s">
        <v>17</v>
      </c>
      <c r="N18" s="2" t="s">
        <v>1902</v>
      </c>
      <c r="R18" s="2" t="s">
        <v>1931</v>
      </c>
      <c r="S18" s="2">
        <v>166.0</v>
      </c>
    </row>
    <row r="19">
      <c r="B19" s="2" t="s">
        <v>2443</v>
      </c>
      <c r="C19" s="2" t="s">
        <v>2450</v>
      </c>
      <c r="D19" s="2" t="s">
        <v>2451</v>
      </c>
      <c r="E19" s="2" t="s">
        <v>2452</v>
      </c>
      <c r="F19" s="322">
        <v>3600.0</v>
      </c>
      <c r="I19" s="2" t="s">
        <v>1243</v>
      </c>
      <c r="J19" s="2" t="s">
        <v>829</v>
      </c>
      <c r="K19" s="2" t="s">
        <v>2042</v>
      </c>
      <c r="L19" s="2" t="s">
        <v>860</v>
      </c>
      <c r="M19" s="2" t="s">
        <v>17</v>
      </c>
      <c r="N19" s="2" t="s">
        <v>1902</v>
      </c>
      <c r="R19" s="2" t="s">
        <v>1931</v>
      </c>
      <c r="S19" s="2">
        <v>166.0</v>
      </c>
    </row>
    <row r="20">
      <c r="B20" s="2" t="s">
        <v>1028</v>
      </c>
      <c r="C20" s="2" t="s">
        <v>2453</v>
      </c>
      <c r="E20" s="348" t="s">
        <v>1030</v>
      </c>
      <c r="F20" s="370">
        <v>1380.0</v>
      </c>
      <c r="I20" s="2" t="s">
        <v>2454</v>
      </c>
      <c r="J20" s="2" t="s">
        <v>829</v>
      </c>
      <c r="K20" s="2" t="s">
        <v>2042</v>
      </c>
      <c r="L20" s="2" t="s">
        <v>860</v>
      </c>
      <c r="M20" s="2" t="s">
        <v>17</v>
      </c>
      <c r="N20" s="2" t="s">
        <v>1902</v>
      </c>
      <c r="R20" s="2" t="s">
        <v>1931</v>
      </c>
      <c r="S20" s="2">
        <v>166.0</v>
      </c>
    </row>
    <row r="21">
      <c r="B21" s="2" t="s">
        <v>1028</v>
      </c>
      <c r="C21" s="2" t="s">
        <v>2455</v>
      </c>
      <c r="E21" s="348" t="s">
        <v>1030</v>
      </c>
      <c r="F21" s="370">
        <v>1380.0</v>
      </c>
      <c r="I21" s="2" t="s">
        <v>2456</v>
      </c>
      <c r="J21" s="2" t="s">
        <v>829</v>
      </c>
      <c r="K21" s="2" t="s">
        <v>2042</v>
      </c>
      <c r="L21" s="2" t="s">
        <v>860</v>
      </c>
      <c r="M21" s="2" t="s">
        <v>17</v>
      </c>
      <c r="N21" s="2" t="s">
        <v>1902</v>
      </c>
      <c r="R21" s="2" t="s">
        <v>1931</v>
      </c>
      <c r="S21" s="2">
        <v>166.0</v>
      </c>
    </row>
    <row r="22">
      <c r="B22" s="2" t="s">
        <v>1028</v>
      </c>
      <c r="C22" s="2" t="s">
        <v>2457</v>
      </c>
      <c r="E22" s="348" t="s">
        <v>1030</v>
      </c>
      <c r="F22" s="370">
        <v>1380.0</v>
      </c>
      <c r="I22" s="2" t="s">
        <v>2458</v>
      </c>
      <c r="J22" s="2" t="s">
        <v>829</v>
      </c>
      <c r="K22" s="2" t="s">
        <v>2042</v>
      </c>
      <c r="L22" s="2" t="s">
        <v>860</v>
      </c>
      <c r="M22" s="2" t="s">
        <v>17</v>
      </c>
      <c r="N22" s="2" t="s">
        <v>1902</v>
      </c>
      <c r="R22" s="2" t="s">
        <v>1931</v>
      </c>
      <c r="S22" s="2">
        <v>166.0</v>
      </c>
    </row>
    <row r="23">
      <c r="B23" s="2" t="s">
        <v>2459</v>
      </c>
      <c r="C23" s="345" t="s">
        <v>2460</v>
      </c>
      <c r="D23" s="2" t="s">
        <v>2461</v>
      </c>
      <c r="E23" s="2" t="s">
        <v>2462</v>
      </c>
      <c r="F23" s="371">
        <v>761.0</v>
      </c>
      <c r="I23" s="2" t="s">
        <v>2463</v>
      </c>
      <c r="J23" s="2" t="s">
        <v>829</v>
      </c>
      <c r="K23" s="2" t="s">
        <v>2042</v>
      </c>
      <c r="L23" s="2" t="s">
        <v>860</v>
      </c>
      <c r="M23" s="2" t="s">
        <v>17</v>
      </c>
      <c r="N23" s="2" t="s">
        <v>2042</v>
      </c>
      <c r="R23" s="2" t="s">
        <v>1931</v>
      </c>
      <c r="S23" s="2">
        <v>168.0</v>
      </c>
    </row>
    <row r="24">
      <c r="B24" s="2" t="s">
        <v>2459</v>
      </c>
      <c r="C24" s="345" t="s">
        <v>2460</v>
      </c>
      <c r="D24" s="2" t="s">
        <v>2464</v>
      </c>
      <c r="E24" s="2" t="s">
        <v>2465</v>
      </c>
      <c r="F24" s="371">
        <v>761.0</v>
      </c>
      <c r="I24" s="2" t="s">
        <v>2466</v>
      </c>
      <c r="J24" s="2" t="s">
        <v>829</v>
      </c>
      <c r="K24" s="2" t="s">
        <v>2042</v>
      </c>
      <c r="L24" s="2" t="s">
        <v>860</v>
      </c>
      <c r="M24" s="2" t="s">
        <v>17</v>
      </c>
      <c r="N24" s="2" t="s">
        <v>2042</v>
      </c>
      <c r="R24" s="2" t="s">
        <v>1931</v>
      </c>
      <c r="S24" s="2">
        <v>168.0</v>
      </c>
    </row>
    <row r="25">
      <c r="B25" s="2" t="s">
        <v>2459</v>
      </c>
      <c r="C25" s="2" t="s">
        <v>2467</v>
      </c>
      <c r="D25" s="2" t="s">
        <v>2468</v>
      </c>
      <c r="E25" s="2" t="s">
        <v>2469</v>
      </c>
      <c r="F25" s="337">
        <v>1155.0</v>
      </c>
      <c r="I25" s="2" t="s">
        <v>2470</v>
      </c>
      <c r="J25" s="2" t="s">
        <v>829</v>
      </c>
      <c r="K25" s="2" t="s">
        <v>2042</v>
      </c>
      <c r="L25" s="2" t="s">
        <v>860</v>
      </c>
      <c r="M25" s="2" t="s">
        <v>17</v>
      </c>
      <c r="N25" s="2" t="s">
        <v>2042</v>
      </c>
      <c r="R25" s="2" t="s">
        <v>1931</v>
      </c>
      <c r="S25" s="2">
        <v>168.0</v>
      </c>
    </row>
    <row r="26">
      <c r="B26" s="2" t="s">
        <v>2459</v>
      </c>
      <c r="C26" s="2" t="s">
        <v>2471</v>
      </c>
      <c r="D26" s="2">
        <v>2.245278000683E12</v>
      </c>
      <c r="E26" s="2" t="s">
        <v>2472</v>
      </c>
      <c r="F26" s="371">
        <v>761.0</v>
      </c>
      <c r="I26" s="2" t="s">
        <v>2473</v>
      </c>
      <c r="J26" s="2" t="s">
        <v>829</v>
      </c>
      <c r="K26" s="2" t="s">
        <v>2406</v>
      </c>
      <c r="L26" s="2" t="s">
        <v>1019</v>
      </c>
      <c r="M26" s="2" t="s">
        <v>17</v>
      </c>
      <c r="N26" s="2" t="s">
        <v>2406</v>
      </c>
      <c r="R26" s="2" t="s">
        <v>2442</v>
      </c>
      <c r="S26" s="2">
        <v>176.0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2474</v>
      </c>
      <c r="D1" s="317"/>
      <c r="E1" s="218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452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2475</v>
      </c>
      <c r="S2" s="232" t="s">
        <v>2476</v>
      </c>
      <c r="T2" s="2" t="s">
        <v>809</v>
      </c>
      <c r="U2" s="2" t="s">
        <v>72</v>
      </c>
      <c r="V2" s="2" t="s">
        <v>2477</v>
      </c>
    </row>
    <row r="3">
      <c r="A3" s="233"/>
      <c r="B3" s="229" t="s">
        <v>811</v>
      </c>
      <c r="C3" s="372" t="s">
        <v>2478</v>
      </c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2159</v>
      </c>
      <c r="S3" s="238" t="s">
        <v>2479</v>
      </c>
      <c r="T3" s="2" t="s">
        <v>814</v>
      </c>
      <c r="U3" s="2" t="s">
        <v>72</v>
      </c>
      <c r="V3" s="2" t="s">
        <v>2480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2481</v>
      </c>
      <c r="S4" s="238" t="s">
        <v>1976</v>
      </c>
      <c r="T4" s="2" t="s">
        <v>1328</v>
      </c>
      <c r="U4" s="2" t="s">
        <v>72</v>
      </c>
    </row>
    <row r="5">
      <c r="A5" s="239"/>
      <c r="B5" s="229" t="s">
        <v>818</v>
      </c>
      <c r="C5" s="2" t="s">
        <v>2482</v>
      </c>
      <c r="E5" s="237">
        <v>9.757240771E9</v>
      </c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2483</v>
      </c>
      <c r="S5" s="238" t="s">
        <v>1891</v>
      </c>
      <c r="T5" s="2" t="s">
        <v>1328</v>
      </c>
      <c r="U5" s="2" t="s">
        <v>72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2484</v>
      </c>
      <c r="S6" s="2" t="s">
        <v>1843</v>
      </c>
      <c r="T6" s="2" t="s">
        <v>2485</v>
      </c>
      <c r="U6" s="2" t="s">
        <v>72</v>
      </c>
    </row>
    <row r="7">
      <c r="A7" s="239"/>
      <c r="B7" s="229" t="s">
        <v>822</v>
      </c>
      <c r="C7" s="2" t="s">
        <v>2486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>
        <v>6.0</v>
      </c>
      <c r="R7" s="2" t="s">
        <v>2487</v>
      </c>
      <c r="S7" s="2" t="s">
        <v>2488</v>
      </c>
      <c r="T7" s="2" t="s">
        <v>1328</v>
      </c>
      <c r="U7" s="2" t="s">
        <v>72</v>
      </c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>
        <v>7.0</v>
      </c>
      <c r="R8" s="231" t="s">
        <v>2489</v>
      </c>
      <c r="S8" s="2" t="s">
        <v>1845</v>
      </c>
      <c r="T8" s="2" t="s">
        <v>1328</v>
      </c>
      <c r="U8" s="2" t="s">
        <v>2490</v>
      </c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</sheetData>
  <hyperlinks>
    <hyperlink r:id="rId1" ref="C3"/>
  </hyperlin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</cols>
  <sheetData>
    <row r="1">
      <c r="A1" s="214"/>
      <c r="B1" s="215" t="s">
        <v>5</v>
      </c>
      <c r="C1" s="216" t="s">
        <v>2491</v>
      </c>
      <c r="D1" s="317"/>
      <c r="E1" s="218">
        <v>7.3730914E9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129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2475</v>
      </c>
      <c r="S2" s="232" t="s">
        <v>2476</v>
      </c>
      <c r="T2" s="2" t="s">
        <v>809</v>
      </c>
      <c r="U2" s="2" t="s">
        <v>72</v>
      </c>
      <c r="V2" s="2" t="s">
        <v>2477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2492</v>
      </c>
      <c r="S3" s="238" t="s">
        <v>2493</v>
      </c>
      <c r="T3" s="2" t="s">
        <v>1328</v>
      </c>
      <c r="U3" s="2" t="s">
        <v>2494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373" t="s">
        <v>1100</v>
      </c>
      <c r="C17" s="248" t="s">
        <v>1302</v>
      </c>
      <c r="E17" s="298" t="s">
        <v>1102</v>
      </c>
      <c r="F17" s="322">
        <v>4950.0</v>
      </c>
      <c r="G17" s="322">
        <v>14450.0</v>
      </c>
      <c r="H17" s="2"/>
      <c r="I17" s="2"/>
      <c r="J17" s="2" t="s">
        <v>320</v>
      </c>
      <c r="L17" s="2" t="s">
        <v>860</v>
      </c>
    </row>
    <row r="18">
      <c r="B18" s="373" t="s">
        <v>1100</v>
      </c>
      <c r="C18" s="248" t="s">
        <v>1302</v>
      </c>
      <c r="E18" s="298" t="s">
        <v>1102</v>
      </c>
      <c r="F18" s="322">
        <v>4950.0</v>
      </c>
      <c r="G18" s="255"/>
      <c r="H18" s="2"/>
      <c r="I18" s="2"/>
      <c r="J18" s="2" t="s">
        <v>320</v>
      </c>
      <c r="L18" s="2" t="s">
        <v>860</v>
      </c>
    </row>
    <row r="19">
      <c r="B19" s="373" t="s">
        <v>1100</v>
      </c>
      <c r="C19" s="248" t="s">
        <v>1302</v>
      </c>
      <c r="E19" s="298" t="s">
        <v>1102</v>
      </c>
      <c r="F19" s="322">
        <v>4950.0</v>
      </c>
      <c r="H19" s="2"/>
      <c r="I19" s="2"/>
      <c r="J19" s="2" t="s">
        <v>320</v>
      </c>
      <c r="L19" s="2" t="s">
        <v>860</v>
      </c>
    </row>
    <row r="20">
      <c r="B20" s="373" t="s">
        <v>1100</v>
      </c>
      <c r="C20" s="248" t="s">
        <v>1302</v>
      </c>
      <c r="E20" s="298" t="s">
        <v>1102</v>
      </c>
      <c r="F20" s="322">
        <v>4950.0</v>
      </c>
      <c r="H20" s="2"/>
      <c r="I20" s="2"/>
      <c r="J20" s="2" t="s">
        <v>320</v>
      </c>
      <c r="L20" s="2" t="s">
        <v>860</v>
      </c>
    </row>
    <row r="21">
      <c r="B21" s="373" t="s">
        <v>1100</v>
      </c>
      <c r="C21" s="248" t="s">
        <v>1302</v>
      </c>
      <c r="E21" s="298" t="s">
        <v>1102</v>
      </c>
      <c r="F21" s="322">
        <v>4950.0</v>
      </c>
      <c r="H21" s="2"/>
      <c r="I21" s="2"/>
      <c r="J21" s="2" t="s">
        <v>320</v>
      </c>
      <c r="L21" s="2" t="s">
        <v>860</v>
      </c>
    </row>
    <row r="22">
      <c r="B22" s="373" t="s">
        <v>1100</v>
      </c>
      <c r="C22" s="248" t="s">
        <v>1302</v>
      </c>
      <c r="E22" s="298" t="s">
        <v>1102</v>
      </c>
      <c r="F22" s="322">
        <v>4950.0</v>
      </c>
      <c r="H22" s="2"/>
      <c r="I22" s="2"/>
      <c r="J22" s="2" t="s">
        <v>320</v>
      </c>
      <c r="L22" s="2" t="s">
        <v>860</v>
      </c>
    </row>
    <row r="23">
      <c r="B23" s="373" t="s">
        <v>1100</v>
      </c>
      <c r="C23" s="248" t="s">
        <v>1302</v>
      </c>
      <c r="E23" s="298" t="s">
        <v>1102</v>
      </c>
      <c r="F23" s="322">
        <v>4950.0</v>
      </c>
      <c r="H23" s="2"/>
      <c r="I23" s="2"/>
      <c r="J23" s="2" t="s">
        <v>320</v>
      </c>
      <c r="L23" s="2" t="s">
        <v>860</v>
      </c>
    </row>
    <row r="24">
      <c r="B24" s="373" t="s">
        <v>1100</v>
      </c>
      <c r="C24" s="248" t="s">
        <v>1302</v>
      </c>
      <c r="E24" s="298" t="s">
        <v>1102</v>
      </c>
      <c r="F24" s="322">
        <v>4950.0</v>
      </c>
      <c r="H24" s="2"/>
      <c r="I24" s="2"/>
      <c r="J24" s="2" t="s">
        <v>320</v>
      </c>
      <c r="L24" s="2" t="s">
        <v>860</v>
      </c>
    </row>
    <row r="25">
      <c r="B25" s="2" t="s">
        <v>862</v>
      </c>
      <c r="C25" s="324" t="s">
        <v>2180</v>
      </c>
      <c r="E25" s="298" t="s">
        <v>1229</v>
      </c>
      <c r="F25" s="322">
        <v>8270.0</v>
      </c>
      <c r="H25" s="2"/>
      <c r="I25" s="2"/>
      <c r="J25" s="2" t="s">
        <v>320</v>
      </c>
      <c r="L25" s="2" t="s">
        <v>860</v>
      </c>
    </row>
    <row r="26">
      <c r="B26" s="2" t="s">
        <v>868</v>
      </c>
      <c r="C26" s="248" t="s">
        <v>1487</v>
      </c>
      <c r="E26" s="367" t="s">
        <v>1488</v>
      </c>
      <c r="F26" s="250">
        <v>15640.0</v>
      </c>
      <c r="H26" s="2"/>
      <c r="I26" s="2"/>
      <c r="J26" s="2" t="s">
        <v>320</v>
      </c>
      <c r="L26" s="2" t="s">
        <v>860</v>
      </c>
    </row>
    <row r="27">
      <c r="B27" s="2" t="s">
        <v>30</v>
      </c>
      <c r="C27" s="324" t="s">
        <v>1254</v>
      </c>
      <c r="E27" s="298" t="s">
        <v>1255</v>
      </c>
      <c r="F27" s="322">
        <v>5250.0</v>
      </c>
      <c r="H27" s="2"/>
      <c r="I27" s="2"/>
      <c r="J27" s="2" t="s">
        <v>320</v>
      </c>
      <c r="L27" s="2" t="s">
        <v>860</v>
      </c>
    </row>
    <row r="28">
      <c r="C28" s="255"/>
      <c r="F28" s="255"/>
    </row>
    <row r="29">
      <c r="A29" s="298" t="s">
        <v>2495</v>
      </c>
      <c r="B29" s="373" t="s">
        <v>868</v>
      </c>
      <c r="C29" s="248" t="s">
        <v>934</v>
      </c>
      <c r="E29" s="298" t="s">
        <v>1833</v>
      </c>
      <c r="F29" s="322">
        <v>7950.0</v>
      </c>
      <c r="G29" s="250">
        <v>7450.0</v>
      </c>
      <c r="H29" s="2"/>
      <c r="I29" s="2"/>
      <c r="J29" s="2" t="s">
        <v>320</v>
      </c>
      <c r="L29" s="2" t="s">
        <v>860</v>
      </c>
    </row>
    <row r="30">
      <c r="B30" s="373" t="s">
        <v>868</v>
      </c>
      <c r="C30" s="248" t="s">
        <v>934</v>
      </c>
      <c r="E30" s="298" t="s">
        <v>1833</v>
      </c>
      <c r="F30" s="322">
        <v>7950.0</v>
      </c>
      <c r="H30" s="2"/>
      <c r="I30" s="2"/>
      <c r="J30" s="2" t="s">
        <v>320</v>
      </c>
      <c r="L30" s="2" t="s">
        <v>860</v>
      </c>
    </row>
    <row r="31">
      <c r="B31" s="373" t="s">
        <v>868</v>
      </c>
      <c r="C31" s="248" t="s">
        <v>934</v>
      </c>
      <c r="E31" s="298" t="s">
        <v>1833</v>
      </c>
      <c r="F31" s="322">
        <v>7950.0</v>
      </c>
      <c r="H31" s="2"/>
      <c r="I31" s="2"/>
      <c r="J31" s="2" t="s">
        <v>320</v>
      </c>
      <c r="L31" s="2" t="s">
        <v>860</v>
      </c>
    </row>
    <row r="32">
      <c r="B32" s="373" t="s">
        <v>868</v>
      </c>
      <c r="C32" s="248" t="s">
        <v>934</v>
      </c>
      <c r="E32" s="298" t="s">
        <v>1833</v>
      </c>
      <c r="F32" s="322">
        <v>7950.0</v>
      </c>
      <c r="H32" s="2"/>
      <c r="I32" s="2"/>
      <c r="J32" s="2" t="s">
        <v>320</v>
      </c>
      <c r="L32" s="2" t="s">
        <v>860</v>
      </c>
    </row>
    <row r="34">
      <c r="A34" s="298" t="s">
        <v>2187</v>
      </c>
      <c r="B34" s="2" t="s">
        <v>862</v>
      </c>
      <c r="C34" s="248" t="s">
        <v>892</v>
      </c>
      <c r="E34" s="298" t="s">
        <v>893</v>
      </c>
      <c r="F34" s="322">
        <v>10600.0</v>
      </c>
      <c r="G34" s="322">
        <v>6450.0</v>
      </c>
      <c r="H34" s="2"/>
      <c r="I34" s="2"/>
      <c r="J34" s="2" t="s">
        <v>320</v>
      </c>
      <c r="L34" s="2" t="s">
        <v>860</v>
      </c>
    </row>
    <row r="35">
      <c r="B35" s="2" t="s">
        <v>862</v>
      </c>
      <c r="C35" s="248" t="s">
        <v>894</v>
      </c>
      <c r="E35" s="298" t="s">
        <v>895</v>
      </c>
      <c r="F35" s="322">
        <v>9280.0</v>
      </c>
      <c r="G35" s="255"/>
      <c r="H35" s="2"/>
      <c r="I35" s="2"/>
      <c r="J35" s="2" t="s">
        <v>320</v>
      </c>
      <c r="L35" s="2" t="s">
        <v>860</v>
      </c>
    </row>
    <row r="36">
      <c r="B36" s="2" t="s">
        <v>862</v>
      </c>
      <c r="C36" s="248" t="s">
        <v>899</v>
      </c>
      <c r="E36" s="298" t="s">
        <v>900</v>
      </c>
      <c r="F36" s="322">
        <v>3750.0</v>
      </c>
      <c r="H36" s="2"/>
      <c r="I36" s="2"/>
      <c r="J36" s="2" t="s">
        <v>320</v>
      </c>
      <c r="L36" s="2" t="s">
        <v>860</v>
      </c>
    </row>
    <row r="37">
      <c r="F37" s="255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214"/>
      <c r="B1" s="215" t="s">
        <v>5</v>
      </c>
      <c r="C1" s="216" t="s">
        <v>1937</v>
      </c>
      <c r="D1" s="317"/>
      <c r="E1" s="374">
        <v>8.098090686E9</v>
      </c>
      <c r="F1" s="219" t="s">
        <v>800</v>
      </c>
      <c r="G1" s="219"/>
      <c r="H1" s="220" t="s">
        <v>801</v>
      </c>
      <c r="I1" s="221" t="s">
        <v>802</v>
      </c>
      <c r="J1" s="220"/>
      <c r="K1" s="221"/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126</v>
      </c>
      <c r="D2" s="375" t="s">
        <v>2496</v>
      </c>
      <c r="E2" s="376">
        <v>9.944034779E9</v>
      </c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2475</v>
      </c>
      <c r="S2" s="232" t="s">
        <v>2476</v>
      </c>
      <c r="T2" s="2" t="s">
        <v>809</v>
      </c>
      <c r="U2" s="2" t="s">
        <v>72</v>
      </c>
    </row>
    <row r="3">
      <c r="A3" s="233"/>
      <c r="B3" s="229" t="s">
        <v>811</v>
      </c>
      <c r="C3" s="234" t="s">
        <v>2497</v>
      </c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2498</v>
      </c>
      <c r="S3" s="238" t="s">
        <v>2499</v>
      </c>
      <c r="T3" s="2" t="s">
        <v>1272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C5" s="2" t="s">
        <v>2500</v>
      </c>
      <c r="D5" s="52" t="s">
        <v>2501</v>
      </c>
      <c r="E5" s="377" t="s">
        <v>2502</v>
      </c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98" t="s">
        <v>1100</v>
      </c>
      <c r="C17" s="248" t="s">
        <v>1302</v>
      </c>
      <c r="E17" s="298" t="s">
        <v>1102</v>
      </c>
      <c r="F17" s="322">
        <v>4650.0</v>
      </c>
      <c r="G17" s="250">
        <v>9450.0</v>
      </c>
      <c r="H17" s="2"/>
      <c r="I17" s="2"/>
      <c r="J17" s="2" t="s">
        <v>320</v>
      </c>
      <c r="L17" s="2" t="s">
        <v>860</v>
      </c>
    </row>
    <row r="18">
      <c r="B18" s="298" t="s">
        <v>1100</v>
      </c>
      <c r="C18" s="248" t="s">
        <v>1302</v>
      </c>
      <c r="E18" s="298" t="s">
        <v>1102</v>
      </c>
      <c r="F18" s="322">
        <v>4650.0</v>
      </c>
      <c r="H18" s="2"/>
      <c r="I18" s="2"/>
      <c r="J18" s="2" t="s">
        <v>320</v>
      </c>
      <c r="L18" s="2" t="s">
        <v>860</v>
      </c>
    </row>
    <row r="19">
      <c r="B19" s="298" t="s">
        <v>1100</v>
      </c>
      <c r="C19" s="248" t="s">
        <v>1302</v>
      </c>
      <c r="E19" s="298" t="s">
        <v>1102</v>
      </c>
      <c r="F19" s="322">
        <v>4650.0</v>
      </c>
      <c r="H19" s="2"/>
      <c r="I19" s="2"/>
      <c r="J19" s="2" t="s">
        <v>320</v>
      </c>
      <c r="L19" s="2" t="s">
        <v>860</v>
      </c>
    </row>
    <row r="20">
      <c r="B20" s="298" t="s">
        <v>1100</v>
      </c>
      <c r="C20" s="248" t="s">
        <v>1302</v>
      </c>
      <c r="E20" s="298" t="s">
        <v>1102</v>
      </c>
      <c r="F20" s="322">
        <v>4650.0</v>
      </c>
      <c r="H20" s="2"/>
      <c r="I20" s="2"/>
      <c r="J20" s="2" t="s">
        <v>320</v>
      </c>
      <c r="L20" s="2" t="s">
        <v>860</v>
      </c>
    </row>
    <row r="21">
      <c r="B21" s="298" t="s">
        <v>1100</v>
      </c>
      <c r="C21" s="248" t="s">
        <v>1302</v>
      </c>
      <c r="E21" s="298" t="s">
        <v>1102</v>
      </c>
      <c r="F21" s="322">
        <v>4650.0</v>
      </c>
      <c r="H21" s="2"/>
      <c r="I21" s="2"/>
      <c r="J21" s="2" t="s">
        <v>320</v>
      </c>
      <c r="L21" s="2" t="s">
        <v>860</v>
      </c>
    </row>
    <row r="22">
      <c r="B22" s="298" t="s">
        <v>1100</v>
      </c>
      <c r="C22" s="248" t="s">
        <v>1302</v>
      </c>
      <c r="E22" s="298" t="s">
        <v>1102</v>
      </c>
      <c r="F22" s="322">
        <v>4650.0</v>
      </c>
      <c r="H22" s="2"/>
      <c r="I22" s="2"/>
      <c r="J22" s="2" t="s">
        <v>320</v>
      </c>
      <c r="L22" s="2" t="s">
        <v>860</v>
      </c>
    </row>
    <row r="23">
      <c r="B23" s="298" t="s">
        <v>1100</v>
      </c>
      <c r="C23" s="248" t="s">
        <v>1302</v>
      </c>
      <c r="E23" s="298" t="s">
        <v>1102</v>
      </c>
      <c r="F23" s="322">
        <v>4650.0</v>
      </c>
      <c r="H23" s="2"/>
      <c r="I23" s="2"/>
      <c r="J23" s="2" t="s">
        <v>320</v>
      </c>
      <c r="L23" s="2" t="s">
        <v>860</v>
      </c>
    </row>
    <row r="24">
      <c r="B24" s="298" t="s">
        <v>1100</v>
      </c>
      <c r="C24" s="248" t="s">
        <v>1302</v>
      </c>
      <c r="E24" s="298" t="s">
        <v>1102</v>
      </c>
      <c r="F24" s="322">
        <v>4650.0</v>
      </c>
      <c r="H24" s="2"/>
      <c r="I24" s="2"/>
      <c r="J24" s="2" t="s">
        <v>320</v>
      </c>
      <c r="L24" s="2" t="s">
        <v>860</v>
      </c>
    </row>
    <row r="25">
      <c r="B25" s="2" t="s">
        <v>862</v>
      </c>
      <c r="C25" s="295" t="s">
        <v>2180</v>
      </c>
      <c r="E25" s="248" t="s">
        <v>1229</v>
      </c>
      <c r="F25" s="250">
        <v>8450.0</v>
      </c>
      <c r="H25" s="2"/>
      <c r="I25" s="2"/>
      <c r="J25" s="2" t="s">
        <v>320</v>
      </c>
      <c r="L25" s="2" t="s">
        <v>860</v>
      </c>
    </row>
    <row r="26">
      <c r="B26" s="298" t="s">
        <v>1415</v>
      </c>
      <c r="C26" s="248" t="s">
        <v>1487</v>
      </c>
      <c r="E26" s="367" t="s">
        <v>1488</v>
      </c>
      <c r="F26" s="322">
        <v>15650.0</v>
      </c>
      <c r="H26" s="2"/>
      <c r="I26" s="2"/>
      <c r="J26" s="2" t="s">
        <v>320</v>
      </c>
      <c r="L26" s="2" t="s">
        <v>860</v>
      </c>
    </row>
    <row r="27">
      <c r="B27" s="2" t="s">
        <v>865</v>
      </c>
      <c r="C27" s="298" t="s">
        <v>1408</v>
      </c>
      <c r="E27" s="367" t="s">
        <v>867</v>
      </c>
      <c r="F27" s="322">
        <v>8160.0</v>
      </c>
      <c r="H27" s="2"/>
      <c r="I27" s="2"/>
      <c r="J27" s="2" t="s">
        <v>320</v>
      </c>
      <c r="L27" s="2" t="s">
        <v>860</v>
      </c>
    </row>
    <row r="28">
      <c r="C28" s="248" t="s">
        <v>871</v>
      </c>
      <c r="E28" s="378"/>
      <c r="F28" s="322">
        <v>1700.0</v>
      </c>
    </row>
    <row r="29">
      <c r="F29" s="255"/>
    </row>
    <row r="30">
      <c r="A30" s="298" t="s">
        <v>1424</v>
      </c>
      <c r="B30" s="379" t="s">
        <v>2503</v>
      </c>
      <c r="C30" s="379" t="s">
        <v>2504</v>
      </c>
      <c r="E30" s="298" t="s">
        <v>2505</v>
      </c>
      <c r="F30" s="322">
        <v>29500.0</v>
      </c>
      <c r="G30" s="322">
        <v>18450.0</v>
      </c>
      <c r="H30" s="2"/>
      <c r="I30" s="2"/>
      <c r="J30" s="2" t="s">
        <v>320</v>
      </c>
      <c r="L30" s="2" t="s">
        <v>860</v>
      </c>
    </row>
    <row r="31">
      <c r="B31" s="379" t="s">
        <v>2503</v>
      </c>
      <c r="C31" s="248" t="s">
        <v>2506</v>
      </c>
      <c r="E31" s="298" t="s">
        <v>2507</v>
      </c>
      <c r="F31" s="322">
        <v>9750.0</v>
      </c>
      <c r="G31" s="255"/>
      <c r="H31" s="2"/>
      <c r="I31" s="2"/>
      <c r="J31" s="2" t="s">
        <v>320</v>
      </c>
      <c r="L31" s="2" t="s">
        <v>860</v>
      </c>
    </row>
    <row r="32">
      <c r="B32" s="379" t="s">
        <v>2503</v>
      </c>
      <c r="C32" s="248" t="s">
        <v>2508</v>
      </c>
      <c r="E32" s="298" t="s">
        <v>2509</v>
      </c>
      <c r="F32" s="322">
        <v>8340.0</v>
      </c>
      <c r="H32" s="2"/>
      <c r="I32" s="2"/>
      <c r="J32" s="2" t="s">
        <v>320</v>
      </c>
      <c r="L32" s="2" t="s">
        <v>860</v>
      </c>
    </row>
    <row r="33">
      <c r="B33" s="379" t="s">
        <v>2503</v>
      </c>
      <c r="C33" s="295" t="s">
        <v>2510</v>
      </c>
      <c r="E33" s="367" t="s">
        <v>2511</v>
      </c>
      <c r="F33" s="322">
        <v>5240.0</v>
      </c>
      <c r="H33" s="2"/>
      <c r="I33" s="2"/>
      <c r="J33" s="2" t="s">
        <v>320</v>
      </c>
      <c r="L33" s="2" t="s">
        <v>860</v>
      </c>
    </row>
    <row r="34">
      <c r="B34" s="2" t="s">
        <v>960</v>
      </c>
      <c r="C34" s="248" t="s">
        <v>946</v>
      </c>
      <c r="E34" s="298" t="s">
        <v>947</v>
      </c>
      <c r="F34" s="337">
        <v>450.0</v>
      </c>
      <c r="H34" s="2"/>
      <c r="I34" s="2"/>
      <c r="J34" s="2" t="s">
        <v>320</v>
      </c>
      <c r="L34" s="2" t="s">
        <v>860</v>
      </c>
    </row>
    <row r="35">
      <c r="B35" s="2" t="s">
        <v>960</v>
      </c>
      <c r="C35" s="298" t="s">
        <v>946</v>
      </c>
      <c r="E35" s="298" t="s">
        <v>947</v>
      </c>
      <c r="F35" s="337">
        <v>450.0</v>
      </c>
      <c r="H35" s="2"/>
      <c r="I35" s="2"/>
      <c r="J35" s="2" t="s">
        <v>320</v>
      </c>
      <c r="L35" s="2" t="s">
        <v>860</v>
      </c>
    </row>
    <row r="36">
      <c r="B36" s="2" t="s">
        <v>960</v>
      </c>
      <c r="C36" s="298" t="s">
        <v>946</v>
      </c>
      <c r="E36" s="298" t="s">
        <v>947</v>
      </c>
      <c r="F36" s="337">
        <v>450.0</v>
      </c>
      <c r="H36" s="2"/>
      <c r="I36" s="2"/>
      <c r="J36" s="2" t="s">
        <v>320</v>
      </c>
      <c r="L36" s="2" t="s">
        <v>860</v>
      </c>
    </row>
    <row r="37">
      <c r="B37" s="2" t="s">
        <v>960</v>
      </c>
      <c r="C37" s="298" t="s">
        <v>946</v>
      </c>
      <c r="E37" s="298" t="s">
        <v>947</v>
      </c>
      <c r="F37" s="337">
        <v>450.0</v>
      </c>
      <c r="H37" s="2"/>
      <c r="I37" s="2"/>
      <c r="J37" s="2" t="s">
        <v>320</v>
      </c>
      <c r="L37" s="2" t="s">
        <v>860</v>
      </c>
    </row>
    <row r="38">
      <c r="B38" s="2" t="s">
        <v>960</v>
      </c>
      <c r="C38" s="298" t="s">
        <v>946</v>
      </c>
      <c r="E38" s="298" t="s">
        <v>947</v>
      </c>
      <c r="F38" s="337">
        <v>450.0</v>
      </c>
      <c r="H38" s="2"/>
      <c r="I38" s="2"/>
      <c r="J38" s="2" t="s">
        <v>320</v>
      </c>
      <c r="L38" s="2" t="s">
        <v>860</v>
      </c>
    </row>
    <row r="39">
      <c r="B39" s="2" t="s">
        <v>883</v>
      </c>
      <c r="C39" s="298" t="s">
        <v>954</v>
      </c>
      <c r="E39" s="367" t="s">
        <v>955</v>
      </c>
      <c r="F39" s="322">
        <v>1700.0</v>
      </c>
      <c r="H39" s="2"/>
      <c r="I39" s="2"/>
      <c r="J39" s="2" t="s">
        <v>320</v>
      </c>
      <c r="L39" s="2" t="s">
        <v>860</v>
      </c>
    </row>
    <row r="40">
      <c r="B40" s="379" t="s">
        <v>2503</v>
      </c>
      <c r="C40" s="248" t="s">
        <v>2512</v>
      </c>
      <c r="E40" s="248" t="s">
        <v>2513</v>
      </c>
      <c r="F40" s="322">
        <v>2450.0</v>
      </c>
      <c r="H40" s="2"/>
      <c r="I40" s="2"/>
      <c r="J40" s="2" t="s">
        <v>320</v>
      </c>
      <c r="L40" s="2" t="s">
        <v>860</v>
      </c>
    </row>
    <row r="41">
      <c r="F41" s="255"/>
    </row>
    <row r="43">
      <c r="A43" s="298" t="s">
        <v>2440</v>
      </c>
      <c r="B43" s="298" t="s">
        <v>868</v>
      </c>
      <c r="C43" s="248" t="s">
        <v>934</v>
      </c>
      <c r="E43" s="298" t="s">
        <v>935</v>
      </c>
      <c r="F43" s="250">
        <v>7750.0</v>
      </c>
      <c r="G43" s="322">
        <v>5450.0</v>
      </c>
      <c r="H43" s="2"/>
      <c r="I43" s="2"/>
      <c r="J43" s="2" t="s">
        <v>320</v>
      </c>
      <c r="L43" s="2" t="s">
        <v>860</v>
      </c>
    </row>
    <row r="44">
      <c r="B44" s="298" t="s">
        <v>868</v>
      </c>
      <c r="C44" s="248" t="s">
        <v>934</v>
      </c>
      <c r="E44" s="298" t="s">
        <v>935</v>
      </c>
      <c r="F44" s="250">
        <v>7750.0</v>
      </c>
      <c r="G44" s="255"/>
      <c r="H44" s="2"/>
      <c r="I44" s="2"/>
      <c r="J44" s="2" t="s">
        <v>320</v>
      </c>
      <c r="L44" s="2" t="s">
        <v>860</v>
      </c>
    </row>
    <row r="45">
      <c r="B45" s="298" t="s">
        <v>868</v>
      </c>
      <c r="C45" s="248" t="s">
        <v>934</v>
      </c>
      <c r="E45" s="298" t="s">
        <v>935</v>
      </c>
      <c r="F45" s="250">
        <v>7750.0</v>
      </c>
      <c r="H45" s="2"/>
      <c r="I45" s="2"/>
      <c r="J45" s="2" t="s">
        <v>320</v>
      </c>
      <c r="L45" s="2" t="s">
        <v>860</v>
      </c>
    </row>
    <row r="46">
      <c r="B46" s="298" t="s">
        <v>868</v>
      </c>
      <c r="C46" s="298" t="s">
        <v>2514</v>
      </c>
      <c r="E46" s="367" t="s">
        <v>2515</v>
      </c>
      <c r="F46" s="250">
        <v>8750.0</v>
      </c>
      <c r="H46" s="2"/>
      <c r="I46" s="2"/>
      <c r="J46" s="2" t="s">
        <v>320</v>
      </c>
      <c r="L46" s="2" t="s">
        <v>860</v>
      </c>
    </row>
    <row r="47">
      <c r="B47" s="298" t="s">
        <v>868</v>
      </c>
      <c r="C47" s="248" t="s">
        <v>2516</v>
      </c>
      <c r="E47" s="367" t="s">
        <v>2517</v>
      </c>
      <c r="F47" s="322">
        <v>2990.0</v>
      </c>
      <c r="H47" s="2"/>
      <c r="I47" s="2"/>
      <c r="J47" s="2" t="s">
        <v>320</v>
      </c>
      <c r="L47" s="2" t="s">
        <v>860</v>
      </c>
    </row>
    <row r="48">
      <c r="B48" s="298" t="s">
        <v>868</v>
      </c>
      <c r="C48" s="248" t="s">
        <v>2516</v>
      </c>
      <c r="E48" s="367" t="s">
        <v>2517</v>
      </c>
      <c r="F48" s="322">
        <v>2990.0</v>
      </c>
      <c r="H48" s="2"/>
      <c r="I48" s="2"/>
      <c r="J48" s="2" t="s">
        <v>320</v>
      </c>
      <c r="L48" s="2" t="s">
        <v>860</v>
      </c>
    </row>
    <row r="49">
      <c r="E49" s="378"/>
      <c r="F49" s="255"/>
    </row>
    <row r="50">
      <c r="A50" s="298" t="s">
        <v>2518</v>
      </c>
      <c r="B50" s="373" t="s">
        <v>862</v>
      </c>
      <c r="C50" s="248" t="s">
        <v>892</v>
      </c>
      <c r="E50" s="298" t="s">
        <v>893</v>
      </c>
      <c r="F50" s="322">
        <v>10600.0</v>
      </c>
      <c r="G50" s="250">
        <v>4250.0</v>
      </c>
      <c r="H50" s="2"/>
      <c r="I50" s="2"/>
      <c r="J50" s="2" t="s">
        <v>320</v>
      </c>
      <c r="L50" s="2" t="s">
        <v>860</v>
      </c>
    </row>
    <row r="51">
      <c r="B51" s="373" t="s">
        <v>862</v>
      </c>
      <c r="C51" s="248" t="s">
        <v>894</v>
      </c>
      <c r="E51" s="298" t="s">
        <v>895</v>
      </c>
      <c r="F51" s="322">
        <v>9480.0</v>
      </c>
      <c r="H51" s="2"/>
      <c r="I51" s="2"/>
      <c r="J51" s="2" t="s">
        <v>320</v>
      </c>
      <c r="L51" s="2" t="s">
        <v>860</v>
      </c>
    </row>
    <row r="52">
      <c r="B52" s="373" t="s">
        <v>862</v>
      </c>
      <c r="C52" s="248" t="s">
        <v>899</v>
      </c>
      <c r="E52" s="298" t="s">
        <v>900</v>
      </c>
      <c r="F52" s="250">
        <v>3750.0</v>
      </c>
      <c r="H52" s="2"/>
      <c r="I52" s="2"/>
      <c r="J52" s="2" t="s">
        <v>320</v>
      </c>
      <c r="L52" s="2" t="s">
        <v>860</v>
      </c>
    </row>
    <row r="54">
      <c r="A54" s="298" t="s">
        <v>2519</v>
      </c>
      <c r="B54" s="2" t="s">
        <v>2520</v>
      </c>
      <c r="C54" s="379" t="s">
        <v>2521</v>
      </c>
      <c r="E54" s="298" t="s">
        <v>1482</v>
      </c>
      <c r="F54" s="322">
        <v>48500.0</v>
      </c>
      <c r="G54" s="322">
        <v>16450.0</v>
      </c>
      <c r="H54" s="2"/>
      <c r="I54" s="2"/>
      <c r="J54" s="2" t="s">
        <v>320</v>
      </c>
      <c r="L54" s="2" t="s">
        <v>860</v>
      </c>
    </row>
    <row r="55">
      <c r="B55" s="2" t="s">
        <v>2520</v>
      </c>
      <c r="C55" s="298" t="s">
        <v>1003</v>
      </c>
      <c r="E55" s="298" t="s">
        <v>1484</v>
      </c>
      <c r="F55" s="322">
        <v>1165.0</v>
      </c>
      <c r="H55" s="2"/>
      <c r="I55" s="2"/>
      <c r="J55" s="2" t="s">
        <v>320</v>
      </c>
      <c r="L55" s="2" t="s">
        <v>860</v>
      </c>
    </row>
    <row r="56">
      <c r="B56" s="2" t="s">
        <v>2520</v>
      </c>
      <c r="C56" s="298" t="s">
        <v>1003</v>
      </c>
      <c r="E56" s="298" t="s">
        <v>1484</v>
      </c>
      <c r="F56" s="322">
        <v>1165.0</v>
      </c>
      <c r="H56" s="2"/>
      <c r="I56" s="2"/>
      <c r="J56" s="2" t="s">
        <v>320</v>
      </c>
      <c r="L56" s="2" t="s">
        <v>860</v>
      </c>
    </row>
    <row r="57">
      <c r="B57" s="2" t="s">
        <v>2520</v>
      </c>
      <c r="C57" s="298" t="s">
        <v>1003</v>
      </c>
      <c r="E57" s="298" t="s">
        <v>1484</v>
      </c>
      <c r="F57" s="322">
        <v>1165.0</v>
      </c>
      <c r="H57" s="2"/>
      <c r="I57" s="2"/>
      <c r="J57" s="2" t="s">
        <v>320</v>
      </c>
      <c r="L57" s="2" t="s">
        <v>860</v>
      </c>
    </row>
    <row r="58">
      <c r="B58" s="2" t="s">
        <v>2520</v>
      </c>
      <c r="C58" s="298" t="s">
        <v>1003</v>
      </c>
      <c r="E58" s="298" t="s">
        <v>1484</v>
      </c>
      <c r="F58" s="322">
        <v>1165.0</v>
      </c>
      <c r="H58" s="2"/>
      <c r="I58" s="2"/>
      <c r="J58" s="2" t="s">
        <v>320</v>
      </c>
      <c r="L58" s="2" t="s">
        <v>860</v>
      </c>
    </row>
    <row r="59">
      <c r="F59" s="255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27.38"/>
    <col customWidth="1" min="4" max="4" width="14.75"/>
    <col customWidth="1" min="17" max="17" width="7.38"/>
  </cols>
  <sheetData>
    <row r="1">
      <c r="A1" s="214"/>
      <c r="B1" s="215" t="s">
        <v>5</v>
      </c>
      <c r="C1" s="216" t="s">
        <v>2522</v>
      </c>
      <c r="D1" s="317">
        <v>8.925881777E9</v>
      </c>
      <c r="E1" s="374"/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22"/>
      <c r="B2" s="223" t="s">
        <v>807</v>
      </c>
      <c r="C2" s="2" t="s">
        <v>293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2484</v>
      </c>
      <c r="S2" s="232" t="s">
        <v>2523</v>
      </c>
      <c r="T2" s="2" t="s">
        <v>2524</v>
      </c>
      <c r="U2" s="2" t="s">
        <v>2525</v>
      </c>
      <c r="V2" s="2">
        <v>13.0</v>
      </c>
      <c r="W2" s="2" t="s">
        <v>2526</v>
      </c>
      <c r="X2" s="2" t="s">
        <v>2300</v>
      </c>
      <c r="Y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2527</v>
      </c>
      <c r="S3" s="238" t="s">
        <v>2528</v>
      </c>
      <c r="T3" s="2" t="s">
        <v>1568</v>
      </c>
      <c r="U3" s="2" t="s">
        <v>2529</v>
      </c>
      <c r="V3" s="2">
        <v>14.0</v>
      </c>
      <c r="W3" s="2" t="s">
        <v>2530</v>
      </c>
      <c r="X3" s="2" t="s">
        <v>2531</v>
      </c>
      <c r="Y3" s="2" t="s">
        <v>2035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2527</v>
      </c>
      <c r="S4" s="238" t="s">
        <v>2532</v>
      </c>
      <c r="T4" s="2" t="s">
        <v>1568</v>
      </c>
      <c r="U4" s="2" t="s">
        <v>2043</v>
      </c>
      <c r="V4" s="2">
        <v>15.0</v>
      </c>
      <c r="W4" s="2" t="s">
        <v>2533</v>
      </c>
      <c r="X4" s="2" t="s">
        <v>1998</v>
      </c>
      <c r="Y4" s="2" t="s">
        <v>2035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2534</v>
      </c>
      <c r="S5" s="238" t="s">
        <v>2535</v>
      </c>
      <c r="T5" s="2" t="s">
        <v>1010</v>
      </c>
      <c r="U5" s="2" t="s">
        <v>2043</v>
      </c>
      <c r="V5" s="2">
        <v>16.0</v>
      </c>
      <c r="W5" s="2" t="s">
        <v>2536</v>
      </c>
      <c r="X5" s="2" t="s">
        <v>2216</v>
      </c>
      <c r="Y5" s="2" t="s">
        <v>2035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2537</v>
      </c>
      <c r="S6" s="238" t="s">
        <v>76</v>
      </c>
      <c r="T6" s="2" t="s">
        <v>1010</v>
      </c>
      <c r="U6" s="2" t="s">
        <v>2043</v>
      </c>
      <c r="V6" s="2">
        <v>17.0</v>
      </c>
      <c r="W6" s="2" t="s">
        <v>2538</v>
      </c>
      <c r="X6" s="2" t="s">
        <v>2539</v>
      </c>
      <c r="Y6" s="2" t="s">
        <v>2043</v>
      </c>
    </row>
    <row r="7">
      <c r="A7" s="239"/>
      <c r="B7" s="229" t="s">
        <v>822</v>
      </c>
      <c r="C7" s="2" t="s">
        <v>2540</v>
      </c>
      <c r="D7" s="2">
        <v>8.825481932E9</v>
      </c>
      <c r="E7" s="237">
        <v>8.925881777E9</v>
      </c>
      <c r="F7" s="229" t="s">
        <v>823</v>
      </c>
      <c r="G7" s="2"/>
      <c r="K7" s="237"/>
      <c r="L7" s="2"/>
      <c r="M7" s="229" t="s">
        <v>17</v>
      </c>
      <c r="O7" s="237"/>
      <c r="Q7" s="231">
        <v>6.0</v>
      </c>
      <c r="R7" s="2" t="s">
        <v>2541</v>
      </c>
      <c r="S7" s="2" t="s">
        <v>2542</v>
      </c>
      <c r="T7" s="2" t="s">
        <v>1010</v>
      </c>
      <c r="U7" s="2" t="s">
        <v>2543</v>
      </c>
      <c r="V7" s="2">
        <v>18.0</v>
      </c>
      <c r="W7" s="2" t="s">
        <v>2544</v>
      </c>
      <c r="X7" s="2" t="s">
        <v>2545</v>
      </c>
      <c r="Y7" s="2" t="s">
        <v>55</v>
      </c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29" t="s">
        <v>18</v>
      </c>
      <c r="O8" s="237"/>
      <c r="Q8" s="231">
        <v>7.0</v>
      </c>
      <c r="R8" s="2" t="s">
        <v>2546</v>
      </c>
      <c r="S8" s="2" t="s">
        <v>2547</v>
      </c>
      <c r="T8" s="2" t="s">
        <v>1010</v>
      </c>
      <c r="U8" s="2" t="s">
        <v>2525</v>
      </c>
      <c r="V8" s="2">
        <v>19.0</v>
      </c>
      <c r="W8" s="2" t="s">
        <v>2548</v>
      </c>
      <c r="X8" s="2" t="s">
        <v>2297</v>
      </c>
      <c r="Y8" s="2" t="s">
        <v>2549</v>
      </c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1765</v>
      </c>
      <c r="S9" s="2" t="s">
        <v>2550</v>
      </c>
      <c r="T9" s="2" t="s">
        <v>1010</v>
      </c>
      <c r="U9" s="2" t="s">
        <v>2035</v>
      </c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31" t="s">
        <v>2551</v>
      </c>
      <c r="S10" s="2" t="s">
        <v>2552</v>
      </c>
      <c r="T10" s="2" t="s">
        <v>1010</v>
      </c>
      <c r="U10" s="2" t="s">
        <v>2035</v>
      </c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2553</v>
      </c>
      <c r="S11" s="2" t="s">
        <v>2554</v>
      </c>
      <c r="T11" s="2" t="s">
        <v>1010</v>
      </c>
      <c r="U11" s="2" t="s">
        <v>2543</v>
      </c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29" t="s">
        <v>23</v>
      </c>
      <c r="N12" s="2"/>
      <c r="O12" s="237"/>
      <c r="Q12" s="231">
        <v>11.0</v>
      </c>
      <c r="R12" s="2" t="s">
        <v>2555</v>
      </c>
      <c r="S12" s="2" t="s">
        <v>2556</v>
      </c>
      <c r="T12" s="2" t="s">
        <v>1010</v>
      </c>
      <c r="U12" s="2" t="s">
        <v>2035</v>
      </c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41" t="s">
        <v>24</v>
      </c>
      <c r="N13" s="242"/>
      <c r="O13" s="243"/>
      <c r="Q13" s="231">
        <v>12.0</v>
      </c>
      <c r="R13" s="2" t="s">
        <v>2557</v>
      </c>
      <c r="S13" s="2" t="s">
        <v>2558</v>
      </c>
      <c r="T13" s="2" t="s">
        <v>1010</v>
      </c>
      <c r="U13" s="2" t="s">
        <v>2035</v>
      </c>
    </row>
    <row r="14">
      <c r="A14" s="244"/>
      <c r="B14" s="241" t="s">
        <v>836</v>
      </c>
      <c r="C14" s="242"/>
      <c r="D14" s="242"/>
      <c r="E14" s="243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872</v>
      </c>
      <c r="B17" s="2" t="s">
        <v>2559</v>
      </c>
      <c r="C17" s="379" t="s">
        <v>2504</v>
      </c>
      <c r="D17" s="291">
        <v>3.21381403E8</v>
      </c>
      <c r="E17" s="298" t="s">
        <v>2505</v>
      </c>
      <c r="F17" s="350">
        <v>24500.0</v>
      </c>
      <c r="G17" s="350">
        <v>18450.0</v>
      </c>
      <c r="H17" s="2"/>
      <c r="I17" s="2"/>
      <c r="J17" s="2" t="s">
        <v>829</v>
      </c>
      <c r="K17" s="2" t="s">
        <v>2535</v>
      </c>
      <c r="L17" s="2" t="s">
        <v>860</v>
      </c>
      <c r="M17" s="2" t="s">
        <v>17</v>
      </c>
      <c r="N17" s="2" t="s">
        <v>2528</v>
      </c>
      <c r="R17" s="2" t="s">
        <v>2534</v>
      </c>
      <c r="S17" s="2">
        <v>284.0</v>
      </c>
    </row>
    <row r="18">
      <c r="B18" s="2" t="s">
        <v>2559</v>
      </c>
      <c r="C18" s="276" t="s">
        <v>2508</v>
      </c>
      <c r="D18" s="291">
        <v>5.118165448E9</v>
      </c>
      <c r="E18" s="298" t="s">
        <v>2509</v>
      </c>
      <c r="F18" s="351">
        <v>7250.0</v>
      </c>
      <c r="G18" s="279"/>
      <c r="H18" s="2"/>
      <c r="I18" s="2"/>
      <c r="J18" s="2" t="s">
        <v>829</v>
      </c>
      <c r="K18" s="2" t="s">
        <v>2547</v>
      </c>
      <c r="L18" s="2" t="s">
        <v>860</v>
      </c>
      <c r="M18" s="2" t="s">
        <v>17</v>
      </c>
      <c r="N18" s="2" t="s">
        <v>2528</v>
      </c>
      <c r="R18" s="2" t="s">
        <v>2546</v>
      </c>
      <c r="S18" s="2">
        <v>284.0</v>
      </c>
    </row>
    <row r="19">
      <c r="B19" s="2" t="s">
        <v>2559</v>
      </c>
      <c r="C19" s="345" t="s">
        <v>2560</v>
      </c>
      <c r="D19" s="291">
        <v>5.24396586E8</v>
      </c>
      <c r="E19" s="298" t="s">
        <v>2561</v>
      </c>
      <c r="F19" s="350">
        <v>7830.0</v>
      </c>
      <c r="H19" s="2"/>
      <c r="I19" s="2"/>
      <c r="J19" s="2" t="s">
        <v>829</v>
      </c>
      <c r="K19" s="2" t="s">
        <v>2542</v>
      </c>
      <c r="L19" s="2" t="s">
        <v>860</v>
      </c>
      <c r="M19" s="2" t="s">
        <v>17</v>
      </c>
      <c r="N19" s="2" t="s">
        <v>76</v>
      </c>
      <c r="R19" s="2" t="s">
        <v>2562</v>
      </c>
      <c r="S19" s="2">
        <v>299.0</v>
      </c>
    </row>
    <row r="20">
      <c r="B20" s="2" t="s">
        <v>2559</v>
      </c>
      <c r="C20" s="276" t="s">
        <v>2506</v>
      </c>
      <c r="D20" s="291">
        <v>2.422434519E9</v>
      </c>
      <c r="E20" s="298" t="s">
        <v>2507</v>
      </c>
      <c r="F20" s="351">
        <v>8750.0</v>
      </c>
      <c r="J20" s="2" t="s">
        <v>829</v>
      </c>
      <c r="K20" s="2" t="s">
        <v>2542</v>
      </c>
      <c r="L20" s="2" t="s">
        <v>860</v>
      </c>
      <c r="M20" s="2" t="s">
        <v>17</v>
      </c>
      <c r="N20" s="2" t="s">
        <v>2528</v>
      </c>
      <c r="R20" s="2" t="s">
        <v>2562</v>
      </c>
      <c r="S20" s="2">
        <v>284.0</v>
      </c>
    </row>
    <row r="21">
      <c r="B21" s="2" t="s">
        <v>2559</v>
      </c>
      <c r="C21" s="276" t="s">
        <v>2512</v>
      </c>
      <c r="D21" s="291">
        <v>2.223170895E9</v>
      </c>
      <c r="E21" s="359" t="s">
        <v>2513</v>
      </c>
      <c r="F21" s="351">
        <v>2165.0</v>
      </c>
      <c r="H21" s="2"/>
      <c r="I21" s="2"/>
      <c r="J21" s="2" t="s">
        <v>829</v>
      </c>
      <c r="K21" s="2" t="s">
        <v>2535</v>
      </c>
      <c r="L21" s="2" t="s">
        <v>860</v>
      </c>
      <c r="M21" s="2" t="s">
        <v>17</v>
      </c>
      <c r="N21" s="2" t="s">
        <v>2528</v>
      </c>
      <c r="R21" s="2" t="s">
        <v>2534</v>
      </c>
      <c r="S21" s="2">
        <v>284.0</v>
      </c>
    </row>
    <row r="22">
      <c r="B22" s="2" t="s">
        <v>2559</v>
      </c>
      <c r="C22" s="276" t="s">
        <v>2563</v>
      </c>
      <c r="D22" s="291">
        <v>5.022385851E9</v>
      </c>
      <c r="E22" s="276" t="s">
        <v>2564</v>
      </c>
      <c r="F22" s="350">
        <v>2020.0</v>
      </c>
      <c r="H22" s="2"/>
      <c r="I22" s="2"/>
      <c r="J22" s="2" t="s">
        <v>829</v>
      </c>
      <c r="K22" s="2" t="s">
        <v>2542</v>
      </c>
      <c r="L22" s="2" t="s">
        <v>860</v>
      </c>
      <c r="M22" s="2" t="s">
        <v>17</v>
      </c>
      <c r="N22" s="2" t="s">
        <v>2528</v>
      </c>
      <c r="R22" s="2" t="s">
        <v>2541</v>
      </c>
      <c r="S22" s="2">
        <v>284.0</v>
      </c>
    </row>
    <row r="23">
      <c r="B23" s="2" t="s">
        <v>2559</v>
      </c>
      <c r="C23" s="276" t="s">
        <v>2563</v>
      </c>
      <c r="D23" s="291">
        <v>5.21200307E8</v>
      </c>
      <c r="E23" s="298" t="s">
        <v>2564</v>
      </c>
      <c r="F23" s="350">
        <v>2020.0</v>
      </c>
      <c r="H23" s="2"/>
      <c r="I23" s="2"/>
      <c r="L23" s="2" t="s">
        <v>860</v>
      </c>
      <c r="M23" s="2" t="s">
        <v>2386</v>
      </c>
      <c r="N23" s="2" t="s">
        <v>2565</v>
      </c>
      <c r="R23" s="2" t="s">
        <v>2553</v>
      </c>
      <c r="S23" s="312">
        <v>299.0</v>
      </c>
    </row>
    <row r="24">
      <c r="B24" s="2" t="s">
        <v>2559</v>
      </c>
      <c r="C24" s="276" t="s">
        <v>2563</v>
      </c>
      <c r="D24" s="291">
        <v>1.21305297E8</v>
      </c>
      <c r="E24" s="298" t="s">
        <v>2564</v>
      </c>
      <c r="F24" s="350">
        <v>2020.0</v>
      </c>
      <c r="H24" s="2"/>
      <c r="I24" s="2"/>
      <c r="J24" s="2" t="s">
        <v>829</v>
      </c>
      <c r="K24" s="2" t="s">
        <v>2542</v>
      </c>
      <c r="L24" s="2" t="s">
        <v>860</v>
      </c>
      <c r="M24" s="2" t="s">
        <v>17</v>
      </c>
      <c r="N24" s="2" t="s">
        <v>2528</v>
      </c>
      <c r="R24" s="2" t="s">
        <v>2541</v>
      </c>
      <c r="S24" s="2">
        <v>284.0</v>
      </c>
    </row>
    <row r="25">
      <c r="B25" s="2" t="s">
        <v>2559</v>
      </c>
      <c r="C25" s="276" t="s">
        <v>2563</v>
      </c>
      <c r="D25" s="291">
        <v>1.24037423E8</v>
      </c>
      <c r="E25" s="298" t="s">
        <v>2564</v>
      </c>
      <c r="F25" s="350">
        <v>2020.0</v>
      </c>
      <c r="H25" s="2"/>
      <c r="I25" s="2"/>
      <c r="J25" s="2" t="s">
        <v>829</v>
      </c>
      <c r="K25" s="2" t="s">
        <v>2542</v>
      </c>
      <c r="L25" s="2" t="s">
        <v>860</v>
      </c>
      <c r="M25" s="2" t="s">
        <v>17</v>
      </c>
      <c r="N25" s="2" t="s">
        <v>2528</v>
      </c>
      <c r="R25" s="2" t="s">
        <v>2541</v>
      </c>
      <c r="S25" s="2">
        <v>299.0</v>
      </c>
    </row>
    <row r="26">
      <c r="B26" s="2" t="s">
        <v>2559</v>
      </c>
      <c r="C26" s="276" t="s">
        <v>2563</v>
      </c>
      <c r="D26" s="291">
        <v>1.24037401E8</v>
      </c>
      <c r="E26" s="298" t="s">
        <v>2564</v>
      </c>
      <c r="F26" s="350">
        <v>2020.0</v>
      </c>
      <c r="H26" s="2"/>
      <c r="I26" s="2"/>
      <c r="L26" s="2" t="s">
        <v>860</v>
      </c>
      <c r="M26" s="2" t="s">
        <v>2386</v>
      </c>
      <c r="N26" s="2" t="s">
        <v>2565</v>
      </c>
      <c r="R26" s="2" t="s">
        <v>2553</v>
      </c>
      <c r="S26" s="2">
        <v>299.0</v>
      </c>
    </row>
    <row r="27">
      <c r="B27" s="2" t="s">
        <v>883</v>
      </c>
      <c r="C27" s="298" t="s">
        <v>884</v>
      </c>
      <c r="E27" s="367" t="s">
        <v>885</v>
      </c>
      <c r="L27" s="2" t="s">
        <v>860</v>
      </c>
      <c r="M27" s="2" t="s">
        <v>18</v>
      </c>
    </row>
    <row r="28">
      <c r="B28" s="2" t="s">
        <v>883</v>
      </c>
      <c r="C28" s="298" t="s">
        <v>884</v>
      </c>
      <c r="E28" s="367" t="s">
        <v>885</v>
      </c>
      <c r="L28" s="2" t="s">
        <v>860</v>
      </c>
      <c r="M28" s="2" t="s">
        <v>18</v>
      </c>
    </row>
    <row r="29">
      <c r="B29" s="2" t="s">
        <v>883</v>
      </c>
      <c r="C29" s="298" t="s">
        <v>884</v>
      </c>
      <c r="E29" s="367" t="s">
        <v>885</v>
      </c>
      <c r="L29" s="2" t="s">
        <v>860</v>
      </c>
      <c r="M29" s="2" t="s">
        <v>18</v>
      </c>
    </row>
    <row r="30">
      <c r="B30" s="2" t="s">
        <v>883</v>
      </c>
      <c r="C30" s="298" t="s">
        <v>884</v>
      </c>
      <c r="E30" s="367" t="s">
        <v>885</v>
      </c>
      <c r="L30" s="2" t="s">
        <v>860</v>
      </c>
      <c r="M30" s="2" t="s">
        <v>18</v>
      </c>
    </row>
    <row r="31">
      <c r="B31" s="2" t="s">
        <v>883</v>
      </c>
      <c r="C31" s="298" t="s">
        <v>884</v>
      </c>
      <c r="E31" s="367" t="s">
        <v>885</v>
      </c>
      <c r="L31" s="2" t="s">
        <v>860</v>
      </c>
      <c r="M31" s="2" t="s">
        <v>18</v>
      </c>
    </row>
    <row r="32">
      <c r="B32" s="2" t="s">
        <v>883</v>
      </c>
      <c r="C32" s="298" t="s">
        <v>884</v>
      </c>
      <c r="E32" s="367" t="s">
        <v>885</v>
      </c>
      <c r="L32" s="2" t="s">
        <v>860</v>
      </c>
      <c r="M32" s="2" t="s">
        <v>18</v>
      </c>
    </row>
    <row r="33">
      <c r="B33" s="2" t="s">
        <v>883</v>
      </c>
      <c r="C33" s="298" t="s">
        <v>884</v>
      </c>
      <c r="E33" s="367" t="s">
        <v>885</v>
      </c>
      <c r="L33" s="2" t="s">
        <v>860</v>
      </c>
      <c r="M33" s="2" t="s">
        <v>18</v>
      </c>
    </row>
    <row r="34">
      <c r="B34" s="2" t="s">
        <v>2559</v>
      </c>
      <c r="C34" s="298" t="s">
        <v>2566</v>
      </c>
      <c r="E34" s="298" t="s">
        <v>2567</v>
      </c>
      <c r="L34" s="2" t="s">
        <v>860</v>
      </c>
      <c r="M34" s="2" t="s">
        <v>18</v>
      </c>
    </row>
    <row r="35">
      <c r="B35" s="2" t="s">
        <v>2559</v>
      </c>
      <c r="C35" s="298" t="s">
        <v>2566</v>
      </c>
      <c r="E35" s="298" t="s">
        <v>2567</v>
      </c>
      <c r="L35" s="2" t="s">
        <v>860</v>
      </c>
      <c r="M35" s="2" t="s">
        <v>18</v>
      </c>
    </row>
    <row r="36">
      <c r="B36" s="2" t="s">
        <v>2559</v>
      </c>
      <c r="C36" s="298" t="s">
        <v>2566</v>
      </c>
      <c r="E36" s="298" t="s">
        <v>2567</v>
      </c>
      <c r="L36" s="2" t="s">
        <v>860</v>
      </c>
      <c r="M36" s="2" t="s">
        <v>18</v>
      </c>
    </row>
    <row r="37">
      <c r="B37" s="2" t="s">
        <v>2559</v>
      </c>
      <c r="C37" s="298" t="s">
        <v>2566</v>
      </c>
      <c r="E37" s="298" t="s">
        <v>2567</v>
      </c>
      <c r="L37" s="2" t="s">
        <v>860</v>
      </c>
      <c r="M37" s="2" t="s">
        <v>18</v>
      </c>
    </row>
    <row r="38">
      <c r="B38" s="2" t="s">
        <v>2559</v>
      </c>
      <c r="C38" s="298" t="s">
        <v>2566</v>
      </c>
      <c r="E38" s="298" t="s">
        <v>2567</v>
      </c>
      <c r="L38" s="2" t="s">
        <v>860</v>
      </c>
      <c r="M38" s="2" t="s">
        <v>18</v>
      </c>
    </row>
    <row r="39">
      <c r="B39" s="2" t="s">
        <v>2559</v>
      </c>
      <c r="C39" s="298" t="s">
        <v>2566</v>
      </c>
      <c r="E39" s="298" t="s">
        <v>2567</v>
      </c>
      <c r="L39" s="2" t="s">
        <v>860</v>
      </c>
      <c r="M39" s="2" t="s">
        <v>18</v>
      </c>
    </row>
    <row r="40">
      <c r="B40" s="2" t="s">
        <v>2559</v>
      </c>
      <c r="C40" s="298" t="s">
        <v>2566</v>
      </c>
      <c r="E40" s="298" t="s">
        <v>2567</v>
      </c>
      <c r="L40" s="2" t="s">
        <v>860</v>
      </c>
      <c r="M40" s="2" t="s">
        <v>18</v>
      </c>
    </row>
    <row r="41">
      <c r="B41" s="2" t="s">
        <v>883</v>
      </c>
      <c r="C41" s="367" t="s">
        <v>2568</v>
      </c>
      <c r="E41" s="298" t="s">
        <v>2569</v>
      </c>
      <c r="F41" s="350">
        <v>1380.0</v>
      </c>
      <c r="H41" s="2"/>
      <c r="I41" s="2"/>
      <c r="J41" s="2" t="s">
        <v>829</v>
      </c>
      <c r="K41" s="2" t="s">
        <v>2552</v>
      </c>
      <c r="L41" s="2" t="s">
        <v>860</v>
      </c>
      <c r="M41" s="2" t="s">
        <v>17</v>
      </c>
      <c r="N41" s="2" t="s">
        <v>2528</v>
      </c>
      <c r="R41" s="2" t="s">
        <v>2551</v>
      </c>
      <c r="S41" s="2">
        <v>284.0</v>
      </c>
    </row>
    <row r="42">
      <c r="B42" s="2" t="s">
        <v>883</v>
      </c>
      <c r="C42" s="367" t="s">
        <v>2568</v>
      </c>
      <c r="E42" s="298" t="s">
        <v>2569</v>
      </c>
      <c r="F42" s="350">
        <v>1380.0</v>
      </c>
      <c r="H42" s="2"/>
      <c r="I42" s="2"/>
      <c r="J42" s="2" t="s">
        <v>829</v>
      </c>
      <c r="K42" s="2" t="s">
        <v>2552</v>
      </c>
      <c r="L42" s="2" t="s">
        <v>860</v>
      </c>
      <c r="M42" s="2" t="s">
        <v>17</v>
      </c>
      <c r="N42" s="2" t="s">
        <v>2528</v>
      </c>
      <c r="R42" s="2" t="s">
        <v>2551</v>
      </c>
      <c r="S42" s="2">
        <v>284.0</v>
      </c>
    </row>
    <row r="43">
      <c r="B43" s="2" t="s">
        <v>883</v>
      </c>
      <c r="C43" s="367" t="s">
        <v>2568</v>
      </c>
      <c r="E43" s="298" t="s">
        <v>2569</v>
      </c>
      <c r="F43" s="350">
        <v>1380.0</v>
      </c>
      <c r="L43" s="2" t="s">
        <v>860</v>
      </c>
      <c r="M43" s="2" t="s">
        <v>2386</v>
      </c>
      <c r="N43" s="2" t="s">
        <v>2528</v>
      </c>
      <c r="S43" s="2">
        <v>284.0</v>
      </c>
    </row>
    <row r="44">
      <c r="C44" s="276"/>
    </row>
    <row r="45">
      <c r="C45" s="378"/>
    </row>
    <row r="46">
      <c r="A46" s="2" t="s">
        <v>336</v>
      </c>
      <c r="B46" s="2" t="s">
        <v>1858</v>
      </c>
      <c r="C46" s="359" t="s">
        <v>2570</v>
      </c>
      <c r="E46" s="359" t="s">
        <v>2571</v>
      </c>
      <c r="F46" s="350">
        <v>1548.0</v>
      </c>
      <c r="H46" s="2"/>
      <c r="I46" s="2"/>
      <c r="J46" s="2" t="s">
        <v>829</v>
      </c>
      <c r="K46" s="2" t="s">
        <v>2532</v>
      </c>
      <c r="L46" s="2" t="s">
        <v>860</v>
      </c>
      <c r="M46" s="2" t="s">
        <v>17</v>
      </c>
      <c r="N46" s="2" t="s">
        <v>2572</v>
      </c>
      <c r="R46" s="2" t="s">
        <v>2527</v>
      </c>
      <c r="S46" s="2">
        <v>281.0</v>
      </c>
    </row>
    <row r="47">
      <c r="B47" s="2" t="s">
        <v>1858</v>
      </c>
      <c r="C47" s="359" t="s">
        <v>2570</v>
      </c>
      <c r="E47" s="359" t="s">
        <v>2571</v>
      </c>
      <c r="F47" s="350">
        <v>1548.0</v>
      </c>
      <c r="H47" s="2"/>
      <c r="I47" s="2"/>
      <c r="J47" s="2" t="s">
        <v>829</v>
      </c>
      <c r="K47" s="2" t="s">
        <v>2532</v>
      </c>
      <c r="L47" s="2" t="s">
        <v>860</v>
      </c>
      <c r="M47" s="2" t="s">
        <v>17</v>
      </c>
      <c r="N47" s="2" t="s">
        <v>2572</v>
      </c>
      <c r="R47" s="2" t="s">
        <v>2527</v>
      </c>
      <c r="S47" s="2">
        <v>281.0</v>
      </c>
    </row>
    <row r="48">
      <c r="B48" s="2" t="s">
        <v>1858</v>
      </c>
      <c r="C48" s="359" t="s">
        <v>2570</v>
      </c>
      <c r="E48" s="359" t="s">
        <v>2571</v>
      </c>
      <c r="F48" s="350">
        <v>1548.0</v>
      </c>
      <c r="H48" s="2"/>
      <c r="I48" s="2"/>
      <c r="J48" s="2" t="s">
        <v>829</v>
      </c>
      <c r="K48" s="2" t="s">
        <v>2532</v>
      </c>
      <c r="L48" s="2" t="s">
        <v>860</v>
      </c>
      <c r="M48" s="2" t="s">
        <v>17</v>
      </c>
      <c r="N48" s="2" t="s">
        <v>2572</v>
      </c>
      <c r="R48" s="2" t="s">
        <v>2527</v>
      </c>
      <c r="S48" s="2">
        <v>281.0</v>
      </c>
    </row>
    <row r="49">
      <c r="B49" s="2" t="s">
        <v>1858</v>
      </c>
      <c r="C49" s="359" t="s">
        <v>2570</v>
      </c>
      <c r="E49" s="359" t="s">
        <v>2571</v>
      </c>
      <c r="F49" s="350">
        <v>1548.0</v>
      </c>
      <c r="H49" s="2"/>
      <c r="I49" s="2"/>
      <c r="J49" s="2" t="s">
        <v>829</v>
      </c>
      <c r="K49" s="2" t="s">
        <v>2532</v>
      </c>
      <c r="L49" s="2" t="s">
        <v>860</v>
      </c>
      <c r="M49" s="2" t="s">
        <v>17</v>
      </c>
      <c r="N49" s="2" t="s">
        <v>2572</v>
      </c>
      <c r="R49" s="2" t="s">
        <v>2527</v>
      </c>
      <c r="S49" s="2">
        <v>281.0</v>
      </c>
    </row>
    <row r="50">
      <c r="B50" s="2" t="s">
        <v>1858</v>
      </c>
      <c r="C50" s="359" t="s">
        <v>2570</v>
      </c>
      <c r="E50" s="359" t="s">
        <v>2571</v>
      </c>
      <c r="F50" s="350">
        <v>1548.0</v>
      </c>
      <c r="H50" s="2"/>
      <c r="I50" s="2"/>
      <c r="J50" s="2" t="s">
        <v>829</v>
      </c>
      <c r="K50" s="2" t="s">
        <v>2532</v>
      </c>
      <c r="L50" s="2" t="s">
        <v>860</v>
      </c>
      <c r="M50" s="2" t="s">
        <v>17</v>
      </c>
      <c r="N50" s="2" t="s">
        <v>2572</v>
      </c>
      <c r="R50" s="2" t="s">
        <v>2527</v>
      </c>
      <c r="S50" s="2">
        <v>281.0</v>
      </c>
    </row>
    <row r="51">
      <c r="B51" s="2" t="s">
        <v>1858</v>
      </c>
      <c r="C51" s="359" t="s">
        <v>2570</v>
      </c>
      <c r="E51" s="359" t="s">
        <v>2571</v>
      </c>
      <c r="F51" s="350">
        <v>1548.0</v>
      </c>
      <c r="H51" s="2"/>
      <c r="I51" s="2"/>
      <c r="J51" s="2" t="s">
        <v>829</v>
      </c>
      <c r="K51" s="2" t="s">
        <v>2532</v>
      </c>
      <c r="L51" s="2" t="s">
        <v>860</v>
      </c>
      <c r="M51" s="2" t="s">
        <v>17</v>
      </c>
      <c r="N51" s="2" t="s">
        <v>2572</v>
      </c>
      <c r="R51" s="2" t="s">
        <v>2527</v>
      </c>
      <c r="S51" s="2">
        <v>281.0</v>
      </c>
    </row>
    <row r="52">
      <c r="B52" s="2" t="s">
        <v>1858</v>
      </c>
      <c r="C52" s="359" t="s">
        <v>2570</v>
      </c>
      <c r="E52" s="359" t="s">
        <v>2571</v>
      </c>
      <c r="F52" s="350">
        <v>1548.0</v>
      </c>
      <c r="H52" s="2"/>
      <c r="I52" s="2"/>
      <c r="J52" s="2" t="s">
        <v>829</v>
      </c>
      <c r="K52" s="2" t="s">
        <v>2532</v>
      </c>
      <c r="L52" s="2" t="s">
        <v>860</v>
      </c>
      <c r="M52" s="2" t="s">
        <v>17</v>
      </c>
      <c r="N52" s="2" t="s">
        <v>2572</v>
      </c>
      <c r="R52" s="2" t="s">
        <v>2527</v>
      </c>
      <c r="S52" s="2">
        <v>281.0</v>
      </c>
    </row>
    <row r="53">
      <c r="B53" s="2" t="s">
        <v>1858</v>
      </c>
      <c r="C53" s="359" t="s">
        <v>2570</v>
      </c>
      <c r="E53" s="359" t="s">
        <v>2571</v>
      </c>
      <c r="F53" s="350">
        <v>1548.0</v>
      </c>
      <c r="H53" s="2"/>
      <c r="I53" s="2"/>
      <c r="L53" s="2" t="s">
        <v>860</v>
      </c>
      <c r="M53" s="2" t="s">
        <v>2386</v>
      </c>
      <c r="N53" s="2" t="s">
        <v>2573</v>
      </c>
      <c r="R53" s="2" t="s">
        <v>2527</v>
      </c>
      <c r="S53" s="2">
        <v>281.0</v>
      </c>
    </row>
    <row r="54">
      <c r="B54" s="2" t="s">
        <v>1858</v>
      </c>
      <c r="C54" s="359" t="s">
        <v>2570</v>
      </c>
      <c r="E54" s="359" t="s">
        <v>2571</v>
      </c>
      <c r="F54" s="350">
        <v>1548.0</v>
      </c>
      <c r="H54" s="2"/>
      <c r="I54" s="2"/>
      <c r="L54" s="2" t="s">
        <v>860</v>
      </c>
      <c r="M54" s="2" t="s">
        <v>2386</v>
      </c>
      <c r="N54" s="2" t="s">
        <v>2573</v>
      </c>
      <c r="R54" s="2" t="s">
        <v>2527</v>
      </c>
      <c r="S54" s="2">
        <v>281.0</v>
      </c>
    </row>
    <row r="55">
      <c r="B55" s="2" t="s">
        <v>1858</v>
      </c>
      <c r="C55" s="359" t="s">
        <v>2570</v>
      </c>
      <c r="E55" s="359" t="s">
        <v>2571</v>
      </c>
      <c r="F55" s="350">
        <v>1548.0</v>
      </c>
      <c r="H55" s="2"/>
      <c r="I55" s="2"/>
      <c r="L55" s="2" t="s">
        <v>860</v>
      </c>
      <c r="M55" s="2" t="s">
        <v>2386</v>
      </c>
      <c r="N55" s="2" t="s">
        <v>2573</v>
      </c>
      <c r="R55" s="2" t="s">
        <v>2527</v>
      </c>
      <c r="S55" s="2">
        <v>281.0</v>
      </c>
    </row>
    <row r="56">
      <c r="B56" s="2" t="s">
        <v>1858</v>
      </c>
      <c r="C56" s="359" t="s">
        <v>2570</v>
      </c>
      <c r="E56" s="359" t="s">
        <v>2571</v>
      </c>
      <c r="F56" s="350">
        <v>1548.0</v>
      </c>
      <c r="H56" s="2"/>
      <c r="I56" s="2"/>
      <c r="L56" s="2" t="s">
        <v>860</v>
      </c>
      <c r="M56" s="2" t="s">
        <v>2386</v>
      </c>
      <c r="N56" s="2" t="s">
        <v>2573</v>
      </c>
      <c r="R56" s="2" t="s">
        <v>2527</v>
      </c>
      <c r="S56" s="2">
        <v>281.0</v>
      </c>
    </row>
    <row r="57">
      <c r="B57" s="2" t="s">
        <v>972</v>
      </c>
      <c r="C57" s="380" t="s">
        <v>2574</v>
      </c>
      <c r="E57" s="359" t="s">
        <v>2575</v>
      </c>
      <c r="F57" s="350">
        <v>1548.0</v>
      </c>
      <c r="H57" s="2"/>
      <c r="I57" s="2"/>
      <c r="J57" s="2" t="s">
        <v>829</v>
      </c>
      <c r="K57" s="2" t="s">
        <v>2542</v>
      </c>
      <c r="L57" s="2" t="s">
        <v>860</v>
      </c>
      <c r="M57" s="2" t="s">
        <v>17</v>
      </c>
      <c r="N57" s="2" t="s">
        <v>76</v>
      </c>
      <c r="R57" s="2" t="s">
        <v>2541</v>
      </c>
      <c r="S57" s="2">
        <v>299.0</v>
      </c>
    </row>
    <row r="58">
      <c r="B58" s="2" t="s">
        <v>972</v>
      </c>
      <c r="C58" s="380" t="s">
        <v>2574</v>
      </c>
      <c r="E58" s="359" t="s">
        <v>2575</v>
      </c>
      <c r="F58" s="350">
        <v>1548.0</v>
      </c>
      <c r="H58" s="2"/>
      <c r="I58" s="2"/>
      <c r="J58" s="2" t="s">
        <v>829</v>
      </c>
      <c r="K58" s="2" t="s">
        <v>2542</v>
      </c>
      <c r="L58" s="2" t="s">
        <v>860</v>
      </c>
      <c r="M58" s="2" t="s">
        <v>17</v>
      </c>
      <c r="N58" s="2" t="s">
        <v>76</v>
      </c>
      <c r="R58" s="2" t="s">
        <v>2541</v>
      </c>
      <c r="S58" s="2">
        <v>299.0</v>
      </c>
    </row>
    <row r="59">
      <c r="B59" s="2" t="s">
        <v>972</v>
      </c>
      <c r="C59" s="380" t="s">
        <v>2574</v>
      </c>
      <c r="E59" s="359" t="s">
        <v>2575</v>
      </c>
      <c r="F59" s="350">
        <v>1548.0</v>
      </c>
      <c r="H59" s="2"/>
      <c r="I59" s="2"/>
      <c r="J59" s="2" t="s">
        <v>2048</v>
      </c>
      <c r="K59" s="2" t="s">
        <v>2550</v>
      </c>
      <c r="L59" s="2" t="s">
        <v>860</v>
      </c>
      <c r="M59" s="2" t="s">
        <v>17</v>
      </c>
      <c r="N59" s="2" t="s">
        <v>2550</v>
      </c>
      <c r="R59" s="2" t="s">
        <v>1765</v>
      </c>
      <c r="S59" s="2">
        <v>307.0</v>
      </c>
    </row>
    <row r="60">
      <c r="B60" s="2" t="s">
        <v>972</v>
      </c>
      <c r="C60" s="380" t="s">
        <v>2574</v>
      </c>
      <c r="E60" s="359" t="s">
        <v>2575</v>
      </c>
      <c r="F60" s="350">
        <v>1548.0</v>
      </c>
      <c r="H60" s="2"/>
      <c r="I60" s="2"/>
      <c r="J60" s="2" t="s">
        <v>2048</v>
      </c>
      <c r="K60" s="2" t="s">
        <v>2550</v>
      </c>
      <c r="L60" s="2" t="s">
        <v>860</v>
      </c>
      <c r="M60" s="2" t="s">
        <v>17</v>
      </c>
      <c r="N60" s="2" t="s">
        <v>2550</v>
      </c>
      <c r="R60" s="2" t="s">
        <v>1765</v>
      </c>
      <c r="S60" s="2">
        <v>307.0</v>
      </c>
    </row>
    <row r="61">
      <c r="B61" s="2" t="s">
        <v>972</v>
      </c>
      <c r="C61" s="380" t="s">
        <v>2574</v>
      </c>
      <c r="E61" s="359" t="s">
        <v>2575</v>
      </c>
      <c r="F61" s="350">
        <v>1548.0</v>
      </c>
      <c r="L61" s="2" t="s">
        <v>860</v>
      </c>
      <c r="M61" s="2" t="s">
        <v>2386</v>
      </c>
      <c r="N61" s="2" t="s">
        <v>2576</v>
      </c>
      <c r="R61" s="2" t="s">
        <v>2553</v>
      </c>
      <c r="S61" s="2">
        <v>307.0</v>
      </c>
    </row>
    <row r="62">
      <c r="B62" s="2" t="s">
        <v>972</v>
      </c>
      <c r="C62" s="380" t="s">
        <v>2574</v>
      </c>
      <c r="E62" s="359" t="s">
        <v>2575</v>
      </c>
      <c r="F62" s="350">
        <v>1548.0</v>
      </c>
      <c r="J62" s="2" t="s">
        <v>2048</v>
      </c>
      <c r="K62" s="2" t="s">
        <v>2554</v>
      </c>
      <c r="L62" s="2" t="s">
        <v>860</v>
      </c>
      <c r="M62" s="2" t="s">
        <v>17</v>
      </c>
      <c r="N62" s="2" t="s">
        <v>2550</v>
      </c>
      <c r="R62" s="2" t="s">
        <v>2553</v>
      </c>
      <c r="S62" s="2">
        <v>307.0</v>
      </c>
    </row>
    <row r="63">
      <c r="B63" s="2" t="s">
        <v>972</v>
      </c>
      <c r="C63" s="380" t="s">
        <v>2574</v>
      </c>
      <c r="E63" s="359" t="s">
        <v>2575</v>
      </c>
      <c r="F63" s="350">
        <v>1548.0</v>
      </c>
      <c r="J63" s="2" t="s">
        <v>2048</v>
      </c>
      <c r="K63" s="2" t="s">
        <v>2554</v>
      </c>
      <c r="L63" s="2" t="s">
        <v>860</v>
      </c>
      <c r="M63" s="2" t="s">
        <v>17</v>
      </c>
      <c r="N63" s="2" t="s">
        <v>2550</v>
      </c>
      <c r="R63" s="2" t="s">
        <v>2553</v>
      </c>
      <c r="S63" s="2">
        <v>307.0</v>
      </c>
    </row>
    <row r="64">
      <c r="B64" s="2" t="s">
        <v>972</v>
      </c>
      <c r="C64" s="380" t="s">
        <v>2574</v>
      </c>
      <c r="E64" s="359" t="s">
        <v>2575</v>
      </c>
      <c r="F64" s="350">
        <v>1548.0</v>
      </c>
      <c r="J64" s="2" t="s">
        <v>2048</v>
      </c>
      <c r="K64" s="2" t="s">
        <v>2554</v>
      </c>
      <c r="L64" s="2" t="s">
        <v>860</v>
      </c>
      <c r="M64" s="2" t="s">
        <v>17</v>
      </c>
      <c r="N64" s="2" t="s">
        <v>2550</v>
      </c>
      <c r="R64" s="2" t="s">
        <v>2553</v>
      </c>
      <c r="S64" s="2">
        <v>307.0</v>
      </c>
    </row>
    <row r="65">
      <c r="B65" s="2" t="s">
        <v>972</v>
      </c>
      <c r="C65" s="380" t="s">
        <v>2574</v>
      </c>
      <c r="E65" s="359" t="s">
        <v>2575</v>
      </c>
      <c r="F65" s="350">
        <v>1548.0</v>
      </c>
      <c r="J65" s="2" t="s">
        <v>2048</v>
      </c>
      <c r="K65" s="2" t="s">
        <v>2554</v>
      </c>
      <c r="L65" s="2" t="s">
        <v>860</v>
      </c>
      <c r="M65" s="2" t="s">
        <v>17</v>
      </c>
      <c r="N65" s="2" t="s">
        <v>2528</v>
      </c>
      <c r="R65" s="2" t="s">
        <v>2553</v>
      </c>
      <c r="S65" s="2">
        <v>284.0</v>
      </c>
    </row>
    <row r="66">
      <c r="B66" s="2" t="s">
        <v>2577</v>
      </c>
      <c r="C66" s="276" t="s">
        <v>2578</v>
      </c>
      <c r="D66" s="381">
        <v>2.30550441067E12</v>
      </c>
      <c r="E66" s="276" t="s">
        <v>2579</v>
      </c>
      <c r="F66" s="351">
        <v>2800.0</v>
      </c>
      <c r="H66" s="2"/>
      <c r="I66" s="2"/>
      <c r="J66" s="2" t="s">
        <v>2048</v>
      </c>
      <c r="K66" s="2" t="s">
        <v>2535</v>
      </c>
      <c r="L66" s="2" t="s">
        <v>860</v>
      </c>
      <c r="M66" s="2" t="s">
        <v>17</v>
      </c>
      <c r="N66" s="2" t="s">
        <v>2528</v>
      </c>
      <c r="R66" s="2" t="s">
        <v>2534</v>
      </c>
      <c r="S66" s="2">
        <v>284.0</v>
      </c>
    </row>
    <row r="67">
      <c r="B67" s="2" t="s">
        <v>2577</v>
      </c>
      <c r="C67" s="276" t="s">
        <v>2578</v>
      </c>
      <c r="D67" s="382">
        <v>2.30550441066E12</v>
      </c>
      <c r="E67" s="359" t="s">
        <v>2579</v>
      </c>
      <c r="F67" s="351">
        <v>2800.0</v>
      </c>
      <c r="J67" s="2" t="s">
        <v>2048</v>
      </c>
      <c r="K67" s="2" t="s">
        <v>2547</v>
      </c>
      <c r="L67" s="2" t="s">
        <v>860</v>
      </c>
      <c r="M67" s="2" t="s">
        <v>17</v>
      </c>
      <c r="N67" s="2" t="s">
        <v>2547</v>
      </c>
      <c r="R67" s="2" t="s">
        <v>2546</v>
      </c>
      <c r="S67" s="2">
        <v>306.0</v>
      </c>
    </row>
    <row r="68">
      <c r="B68" s="2" t="s">
        <v>2577</v>
      </c>
      <c r="C68" s="276" t="s">
        <v>2580</v>
      </c>
      <c r="D68" s="291">
        <v>2.237502730049E12</v>
      </c>
      <c r="E68" s="276" t="s">
        <v>2581</v>
      </c>
      <c r="F68" s="351">
        <v>17100.0</v>
      </c>
      <c r="J68" s="2" t="s">
        <v>2048</v>
      </c>
      <c r="K68" s="2" t="s">
        <v>2558</v>
      </c>
      <c r="L68" s="2" t="s">
        <v>860</v>
      </c>
      <c r="M68" s="2" t="s">
        <v>17</v>
      </c>
      <c r="N68" s="2" t="s">
        <v>2552</v>
      </c>
      <c r="R68" s="2" t="s">
        <v>2557</v>
      </c>
      <c r="S68" s="2">
        <v>308.0</v>
      </c>
    </row>
    <row r="69">
      <c r="B69" s="2" t="s">
        <v>2577</v>
      </c>
      <c r="C69" s="276" t="s">
        <v>2580</v>
      </c>
      <c r="D69" s="291">
        <v>2.12750273019E12</v>
      </c>
      <c r="E69" s="276" t="s">
        <v>2581</v>
      </c>
      <c r="F69" s="351">
        <v>17100.0</v>
      </c>
      <c r="J69" s="2" t="s">
        <v>2048</v>
      </c>
      <c r="K69" s="2" t="s">
        <v>2558</v>
      </c>
      <c r="L69" s="2" t="s">
        <v>860</v>
      </c>
      <c r="M69" s="2" t="s">
        <v>17</v>
      </c>
      <c r="N69" s="2" t="s">
        <v>2552</v>
      </c>
      <c r="R69" s="2" t="s">
        <v>2557</v>
      </c>
      <c r="S69" s="2">
        <v>308.0</v>
      </c>
    </row>
    <row r="70">
      <c r="C70" s="383"/>
      <c r="E70" s="279"/>
    </row>
    <row r="71">
      <c r="A71" s="298" t="s">
        <v>2582</v>
      </c>
      <c r="B71" s="2" t="s">
        <v>901</v>
      </c>
      <c r="C71" s="359" t="s">
        <v>902</v>
      </c>
      <c r="D71" s="277" t="s">
        <v>2583</v>
      </c>
      <c r="E71" s="298" t="s">
        <v>1675</v>
      </c>
      <c r="F71" s="350">
        <v>7410.0</v>
      </c>
      <c r="G71" s="351">
        <v>15200.0</v>
      </c>
      <c r="H71" s="2"/>
      <c r="I71" s="2"/>
      <c r="L71" s="2" t="s">
        <v>860</v>
      </c>
      <c r="M71" s="2" t="s">
        <v>2386</v>
      </c>
      <c r="N71" s="2" t="s">
        <v>2584</v>
      </c>
      <c r="R71" s="2" t="s">
        <v>2553</v>
      </c>
      <c r="S71" s="2">
        <v>281.0</v>
      </c>
    </row>
    <row r="72">
      <c r="B72" s="2" t="s">
        <v>901</v>
      </c>
      <c r="C72" s="359" t="s">
        <v>902</v>
      </c>
      <c r="D72" s="291" t="s">
        <v>2585</v>
      </c>
      <c r="E72" s="298" t="s">
        <v>1675</v>
      </c>
      <c r="F72" s="350">
        <v>7410.0</v>
      </c>
      <c r="H72" s="2"/>
      <c r="I72" s="2"/>
      <c r="L72" s="2" t="s">
        <v>860</v>
      </c>
      <c r="M72" s="2" t="s">
        <v>2386</v>
      </c>
      <c r="N72" s="2" t="s">
        <v>2584</v>
      </c>
      <c r="R72" s="2" t="s">
        <v>2553</v>
      </c>
      <c r="S72" s="2">
        <v>281.0</v>
      </c>
    </row>
    <row r="73">
      <c r="B73" s="2" t="s">
        <v>901</v>
      </c>
      <c r="C73" s="359" t="s">
        <v>902</v>
      </c>
      <c r="D73" s="291" t="s">
        <v>2586</v>
      </c>
      <c r="E73" s="298" t="s">
        <v>1675</v>
      </c>
      <c r="F73" s="350">
        <v>7410.0</v>
      </c>
      <c r="H73" s="2"/>
      <c r="I73" s="2"/>
      <c r="L73" s="2" t="s">
        <v>860</v>
      </c>
      <c r="M73" s="2" t="s">
        <v>2386</v>
      </c>
      <c r="N73" s="2" t="s">
        <v>2584</v>
      </c>
      <c r="R73" s="2" t="s">
        <v>2553</v>
      </c>
      <c r="S73" s="2">
        <v>281.0</v>
      </c>
    </row>
    <row r="74">
      <c r="B74" s="2" t="s">
        <v>901</v>
      </c>
      <c r="C74" s="359" t="s">
        <v>902</v>
      </c>
      <c r="D74" s="291" t="s">
        <v>2587</v>
      </c>
      <c r="E74" s="298" t="s">
        <v>1675</v>
      </c>
      <c r="F74" s="350">
        <v>7410.0</v>
      </c>
      <c r="G74" s="277"/>
      <c r="H74" s="2"/>
      <c r="I74" s="2"/>
      <c r="J74" s="2" t="s">
        <v>2048</v>
      </c>
      <c r="K74" s="2" t="s">
        <v>2552</v>
      </c>
      <c r="L74" s="2" t="s">
        <v>860</v>
      </c>
      <c r="M74" s="2" t="s">
        <v>17</v>
      </c>
      <c r="N74" s="2" t="s">
        <v>2572</v>
      </c>
      <c r="R74" s="2" t="s">
        <v>2551</v>
      </c>
      <c r="S74" s="2">
        <v>281.0</v>
      </c>
    </row>
    <row r="75">
      <c r="B75" s="2" t="s">
        <v>901</v>
      </c>
      <c r="C75" s="359" t="s">
        <v>902</v>
      </c>
      <c r="D75" s="291" t="s">
        <v>2588</v>
      </c>
      <c r="E75" s="298" t="s">
        <v>1675</v>
      </c>
      <c r="F75" s="350">
        <v>7410.0</v>
      </c>
      <c r="J75" s="2" t="s">
        <v>2048</v>
      </c>
      <c r="K75" s="2" t="s">
        <v>2552</v>
      </c>
      <c r="L75" s="2" t="s">
        <v>860</v>
      </c>
      <c r="M75" s="2" t="s">
        <v>17</v>
      </c>
      <c r="N75" s="2" t="s">
        <v>2572</v>
      </c>
      <c r="R75" s="2" t="s">
        <v>2551</v>
      </c>
      <c r="S75" s="2">
        <v>281.0</v>
      </c>
    </row>
    <row r="76">
      <c r="B76" s="2" t="s">
        <v>901</v>
      </c>
      <c r="C76" s="359" t="s">
        <v>902</v>
      </c>
      <c r="D76" s="291" t="s">
        <v>2589</v>
      </c>
      <c r="E76" s="298" t="s">
        <v>1675</v>
      </c>
      <c r="F76" s="350">
        <v>7410.0</v>
      </c>
      <c r="J76" s="2" t="s">
        <v>2048</v>
      </c>
      <c r="K76" s="2" t="s">
        <v>2552</v>
      </c>
      <c r="L76" s="2" t="s">
        <v>860</v>
      </c>
      <c r="M76" s="2" t="s">
        <v>17</v>
      </c>
      <c r="N76" s="2" t="s">
        <v>2572</v>
      </c>
      <c r="R76" s="2" t="s">
        <v>2551</v>
      </c>
      <c r="S76" s="2">
        <v>281.0</v>
      </c>
    </row>
    <row r="77">
      <c r="B77" s="2" t="s">
        <v>901</v>
      </c>
      <c r="C77" s="359" t="s">
        <v>902</v>
      </c>
      <c r="D77" s="291" t="s">
        <v>2590</v>
      </c>
      <c r="E77" s="298" t="s">
        <v>1675</v>
      </c>
      <c r="F77" s="350">
        <v>7410.0</v>
      </c>
      <c r="J77" s="2" t="s">
        <v>2048</v>
      </c>
      <c r="L77" s="2" t="s">
        <v>860</v>
      </c>
      <c r="M77" s="2" t="s">
        <v>17</v>
      </c>
      <c r="N77" s="2" t="s">
        <v>2572</v>
      </c>
      <c r="S77" s="2">
        <v>281.0</v>
      </c>
    </row>
    <row r="78">
      <c r="B78" s="2" t="s">
        <v>901</v>
      </c>
      <c r="C78" s="359" t="s">
        <v>902</v>
      </c>
      <c r="D78" s="291" t="s">
        <v>2591</v>
      </c>
      <c r="E78" s="298" t="s">
        <v>1675</v>
      </c>
      <c r="F78" s="350">
        <v>7410.0</v>
      </c>
      <c r="J78" s="2" t="s">
        <v>2048</v>
      </c>
      <c r="L78" s="2" t="s">
        <v>860</v>
      </c>
      <c r="M78" s="2" t="s">
        <v>17</v>
      </c>
      <c r="N78" s="2" t="s">
        <v>2572</v>
      </c>
      <c r="S78" s="2">
        <v>281.0</v>
      </c>
    </row>
    <row r="79">
      <c r="B79" s="2" t="s">
        <v>901</v>
      </c>
      <c r="C79" s="359" t="s">
        <v>902</v>
      </c>
      <c r="D79" s="291" t="s">
        <v>2592</v>
      </c>
      <c r="E79" s="298" t="s">
        <v>1675</v>
      </c>
      <c r="F79" s="350">
        <v>7410.0</v>
      </c>
      <c r="L79" s="2" t="s">
        <v>860</v>
      </c>
      <c r="M79" s="2" t="s">
        <v>2386</v>
      </c>
      <c r="N79" s="2" t="s">
        <v>2584</v>
      </c>
      <c r="R79" s="2" t="s">
        <v>2553</v>
      </c>
      <c r="S79" s="2">
        <v>281.0</v>
      </c>
    </row>
    <row r="80">
      <c r="B80" s="2" t="s">
        <v>901</v>
      </c>
      <c r="C80" s="359" t="s">
        <v>902</v>
      </c>
      <c r="D80" s="291" t="s">
        <v>2593</v>
      </c>
      <c r="E80" s="298" t="s">
        <v>1675</v>
      </c>
      <c r="F80" s="350">
        <v>7410.0</v>
      </c>
      <c r="J80" s="2" t="s">
        <v>2048</v>
      </c>
      <c r="L80" s="2" t="s">
        <v>860</v>
      </c>
      <c r="M80" s="2" t="s">
        <v>17</v>
      </c>
      <c r="N80" s="2" t="s">
        <v>2572</v>
      </c>
      <c r="S80" s="2">
        <v>281.0</v>
      </c>
    </row>
    <row r="81">
      <c r="B81" s="2" t="s">
        <v>901</v>
      </c>
      <c r="C81" s="359" t="s">
        <v>902</v>
      </c>
      <c r="D81" s="291" t="s">
        <v>2594</v>
      </c>
      <c r="E81" s="298" t="s">
        <v>1675</v>
      </c>
      <c r="F81" s="350">
        <v>7410.0</v>
      </c>
      <c r="L81" s="2" t="s">
        <v>860</v>
      </c>
      <c r="M81" s="2" t="s">
        <v>2386</v>
      </c>
      <c r="N81" s="2" t="s">
        <v>2584</v>
      </c>
      <c r="R81" s="2" t="s">
        <v>2553</v>
      </c>
      <c r="S81" s="2">
        <v>281.0</v>
      </c>
    </row>
    <row r="82">
      <c r="B82" s="2" t="s">
        <v>901</v>
      </c>
      <c r="C82" s="359" t="s">
        <v>902</v>
      </c>
      <c r="D82" s="291" t="s">
        <v>2595</v>
      </c>
      <c r="E82" s="298" t="s">
        <v>1675</v>
      </c>
      <c r="F82" s="350">
        <v>7410.0</v>
      </c>
      <c r="L82" s="2" t="s">
        <v>860</v>
      </c>
      <c r="M82" s="2" t="s">
        <v>2386</v>
      </c>
      <c r="N82" s="2" t="s">
        <v>2584</v>
      </c>
      <c r="R82" s="2" t="s">
        <v>2553</v>
      </c>
      <c r="S82" s="2">
        <v>281.0</v>
      </c>
    </row>
    <row r="83">
      <c r="B83" s="2" t="s">
        <v>901</v>
      </c>
      <c r="C83" s="359" t="s">
        <v>902</v>
      </c>
      <c r="D83" s="291" t="s">
        <v>2596</v>
      </c>
      <c r="E83" s="298" t="s">
        <v>1675</v>
      </c>
      <c r="F83" s="350">
        <v>7410.0</v>
      </c>
      <c r="L83" s="2" t="s">
        <v>860</v>
      </c>
      <c r="M83" s="2" t="s">
        <v>2386</v>
      </c>
      <c r="N83" s="2" t="s">
        <v>2584</v>
      </c>
      <c r="R83" s="2" t="s">
        <v>2553</v>
      </c>
      <c r="S83" s="2">
        <v>281.0</v>
      </c>
    </row>
    <row r="84">
      <c r="B84" s="2" t="s">
        <v>901</v>
      </c>
      <c r="C84" s="359" t="s">
        <v>902</v>
      </c>
      <c r="D84" s="291" t="s">
        <v>2597</v>
      </c>
      <c r="E84" s="298" t="s">
        <v>1675</v>
      </c>
      <c r="F84" s="350">
        <v>7410.0</v>
      </c>
      <c r="L84" s="2" t="s">
        <v>860</v>
      </c>
      <c r="M84" s="2" t="s">
        <v>17</v>
      </c>
      <c r="N84" s="2" t="s">
        <v>2572</v>
      </c>
      <c r="S84" s="2">
        <v>281.0</v>
      </c>
    </row>
    <row r="85">
      <c r="B85" s="2" t="s">
        <v>901</v>
      </c>
      <c r="C85" s="298" t="s">
        <v>1945</v>
      </c>
      <c r="D85" s="291" t="s">
        <v>2598</v>
      </c>
      <c r="E85" s="298" t="s">
        <v>1946</v>
      </c>
      <c r="F85" s="360">
        <v>14700.0</v>
      </c>
      <c r="H85" s="2"/>
      <c r="I85" s="2"/>
      <c r="J85" s="2" t="s">
        <v>2048</v>
      </c>
      <c r="K85" s="2" t="s">
        <v>2550</v>
      </c>
      <c r="L85" s="2" t="s">
        <v>860</v>
      </c>
      <c r="M85" s="2" t="s">
        <v>17</v>
      </c>
      <c r="N85" s="2" t="s">
        <v>2572</v>
      </c>
      <c r="R85" s="2" t="s">
        <v>1765</v>
      </c>
      <c r="S85" s="2">
        <v>281.0</v>
      </c>
    </row>
    <row r="86">
      <c r="B86" s="2" t="s">
        <v>901</v>
      </c>
      <c r="C86" s="298" t="s">
        <v>1945</v>
      </c>
      <c r="D86" s="291" t="s">
        <v>2599</v>
      </c>
      <c r="E86" s="298" t="s">
        <v>1946</v>
      </c>
      <c r="F86" s="360">
        <v>14700.0</v>
      </c>
      <c r="J86" s="2" t="s">
        <v>2048</v>
      </c>
      <c r="K86" s="2" t="s">
        <v>2558</v>
      </c>
      <c r="L86" s="2" t="s">
        <v>860</v>
      </c>
      <c r="M86" s="2" t="s">
        <v>17</v>
      </c>
      <c r="N86" s="2" t="s">
        <v>2572</v>
      </c>
      <c r="R86" s="2" t="s">
        <v>2557</v>
      </c>
      <c r="S86" s="2">
        <v>281.0</v>
      </c>
    </row>
    <row r="87">
      <c r="B87" s="2" t="s">
        <v>901</v>
      </c>
      <c r="C87" s="276" t="s">
        <v>2600</v>
      </c>
      <c r="D87" s="277" t="s">
        <v>2601</v>
      </c>
      <c r="E87" s="276" t="s">
        <v>2602</v>
      </c>
      <c r="F87" s="350">
        <v>7410.0</v>
      </c>
      <c r="J87" s="2" t="s">
        <v>2048</v>
      </c>
      <c r="K87" s="2" t="s">
        <v>2558</v>
      </c>
      <c r="L87" s="2" t="s">
        <v>860</v>
      </c>
      <c r="M87" s="2" t="s">
        <v>17</v>
      </c>
      <c r="N87" s="2" t="s">
        <v>2550</v>
      </c>
      <c r="R87" s="2" t="s">
        <v>2557</v>
      </c>
      <c r="S87" s="2">
        <v>307.0</v>
      </c>
    </row>
    <row r="88">
      <c r="B88" s="2" t="s">
        <v>901</v>
      </c>
      <c r="C88" s="276" t="s">
        <v>2600</v>
      </c>
      <c r="D88" s="277" t="s">
        <v>2603</v>
      </c>
      <c r="E88" s="276" t="s">
        <v>2602</v>
      </c>
      <c r="F88" s="350">
        <v>7410.0</v>
      </c>
      <c r="J88" s="2" t="s">
        <v>2048</v>
      </c>
      <c r="K88" s="2" t="s">
        <v>2558</v>
      </c>
      <c r="L88" s="2" t="s">
        <v>860</v>
      </c>
      <c r="M88" s="2" t="s">
        <v>17</v>
      </c>
      <c r="N88" s="2" t="s">
        <v>2550</v>
      </c>
      <c r="R88" s="2" t="s">
        <v>2557</v>
      </c>
      <c r="S88" s="2">
        <v>307.0</v>
      </c>
    </row>
    <row r="90">
      <c r="B90" s="2" t="s">
        <v>883</v>
      </c>
      <c r="C90" s="384" t="s">
        <v>2604</v>
      </c>
      <c r="D90" s="291" t="s">
        <v>2605</v>
      </c>
      <c r="E90" s="359" t="s">
        <v>949</v>
      </c>
      <c r="F90" s="351">
        <v>2767.0</v>
      </c>
      <c r="H90" s="2"/>
      <c r="I90" s="2"/>
      <c r="J90" s="2" t="s">
        <v>1350</v>
      </c>
      <c r="K90" s="2" t="s">
        <v>2535</v>
      </c>
      <c r="L90" s="2" t="s">
        <v>1019</v>
      </c>
      <c r="M90" s="2" t="s">
        <v>17</v>
      </c>
      <c r="N90" s="2" t="s">
        <v>2528</v>
      </c>
      <c r="R90" s="2" t="s">
        <v>2534</v>
      </c>
      <c r="S90" s="2">
        <v>284.0</v>
      </c>
    </row>
    <row r="91">
      <c r="B91" s="2" t="s">
        <v>883</v>
      </c>
      <c r="C91" s="384" t="s">
        <v>2604</v>
      </c>
      <c r="D91" s="291" t="s">
        <v>2606</v>
      </c>
      <c r="E91" s="359" t="s">
        <v>949</v>
      </c>
      <c r="F91" s="351">
        <v>2767.0</v>
      </c>
      <c r="H91" s="2"/>
      <c r="I91" s="2"/>
      <c r="J91" s="2" t="s">
        <v>1350</v>
      </c>
      <c r="K91" s="2" t="s">
        <v>2535</v>
      </c>
      <c r="L91" s="2" t="s">
        <v>1019</v>
      </c>
      <c r="M91" s="2" t="s">
        <v>17</v>
      </c>
      <c r="N91" s="2" t="s">
        <v>2528</v>
      </c>
      <c r="R91" s="2" t="s">
        <v>2534</v>
      </c>
      <c r="S91" s="2">
        <v>284.0</v>
      </c>
    </row>
    <row r="92">
      <c r="B92" s="2" t="s">
        <v>883</v>
      </c>
      <c r="C92" s="384" t="s">
        <v>2604</v>
      </c>
      <c r="D92" s="291" t="s">
        <v>2607</v>
      </c>
      <c r="E92" s="359" t="s">
        <v>949</v>
      </c>
      <c r="F92" s="351">
        <v>2767.0</v>
      </c>
      <c r="H92" s="2"/>
      <c r="I92" s="2"/>
      <c r="J92" s="2" t="s">
        <v>1350</v>
      </c>
      <c r="K92" s="2" t="s">
        <v>2535</v>
      </c>
      <c r="L92" s="2" t="s">
        <v>1019</v>
      </c>
      <c r="M92" s="2" t="s">
        <v>17</v>
      </c>
      <c r="N92" s="2" t="s">
        <v>2528</v>
      </c>
      <c r="R92" s="2" t="s">
        <v>2534</v>
      </c>
      <c r="S92" s="2">
        <v>284.0</v>
      </c>
    </row>
    <row r="93">
      <c r="B93" s="2" t="s">
        <v>883</v>
      </c>
      <c r="C93" s="384" t="s">
        <v>2604</v>
      </c>
      <c r="D93" s="291" t="s">
        <v>2608</v>
      </c>
      <c r="E93" s="359" t="s">
        <v>949</v>
      </c>
      <c r="F93" s="351">
        <v>2767.0</v>
      </c>
      <c r="H93" s="2"/>
      <c r="I93" s="2"/>
      <c r="J93" s="2" t="s">
        <v>1350</v>
      </c>
      <c r="K93" s="2" t="s">
        <v>2535</v>
      </c>
      <c r="L93" s="2" t="s">
        <v>1019</v>
      </c>
      <c r="M93" s="2" t="s">
        <v>17</v>
      </c>
      <c r="N93" s="2" t="s">
        <v>2528</v>
      </c>
      <c r="R93" s="2" t="s">
        <v>2534</v>
      </c>
      <c r="S93" s="2">
        <v>284.0</v>
      </c>
    </row>
    <row r="94">
      <c r="B94" s="2" t="s">
        <v>883</v>
      </c>
      <c r="C94" s="384" t="s">
        <v>2604</v>
      </c>
      <c r="D94" s="291" t="s">
        <v>2609</v>
      </c>
      <c r="E94" s="359" t="s">
        <v>949</v>
      </c>
      <c r="F94" s="351">
        <v>2767.0</v>
      </c>
      <c r="H94" s="2"/>
      <c r="I94" s="2"/>
      <c r="J94" s="2" t="s">
        <v>1350</v>
      </c>
      <c r="K94" s="2" t="s">
        <v>2535</v>
      </c>
      <c r="L94" s="2" t="s">
        <v>1019</v>
      </c>
      <c r="M94" s="2" t="s">
        <v>17</v>
      </c>
      <c r="N94" s="2" t="s">
        <v>2528</v>
      </c>
      <c r="R94" s="2" t="s">
        <v>2534</v>
      </c>
      <c r="S94" s="2">
        <v>284.0</v>
      </c>
    </row>
    <row r="95">
      <c r="B95" s="2" t="s">
        <v>883</v>
      </c>
      <c r="C95" s="384" t="s">
        <v>2604</v>
      </c>
      <c r="D95" s="291" t="s">
        <v>2610</v>
      </c>
      <c r="E95" s="359" t="s">
        <v>949</v>
      </c>
      <c r="F95" s="351">
        <v>2767.0</v>
      </c>
      <c r="H95" s="2"/>
      <c r="I95" s="2"/>
      <c r="J95" s="2" t="s">
        <v>1350</v>
      </c>
      <c r="K95" s="2" t="s">
        <v>2535</v>
      </c>
      <c r="L95" s="2" t="s">
        <v>1019</v>
      </c>
      <c r="M95" s="2" t="s">
        <v>17</v>
      </c>
      <c r="N95" s="2" t="s">
        <v>2528</v>
      </c>
      <c r="R95" s="2" t="s">
        <v>2534</v>
      </c>
      <c r="S95" s="2">
        <v>284.0</v>
      </c>
    </row>
    <row r="96">
      <c r="B96" s="2" t="s">
        <v>883</v>
      </c>
      <c r="C96" s="384" t="s">
        <v>2604</v>
      </c>
      <c r="D96" s="291" t="s">
        <v>2611</v>
      </c>
      <c r="E96" s="359" t="s">
        <v>949</v>
      </c>
      <c r="F96" s="351">
        <v>2767.0</v>
      </c>
      <c r="H96" s="2"/>
      <c r="I96" s="2"/>
      <c r="J96" s="2" t="s">
        <v>1350</v>
      </c>
      <c r="K96" s="2" t="s">
        <v>2535</v>
      </c>
      <c r="L96" s="2" t="s">
        <v>1019</v>
      </c>
      <c r="M96" s="2" t="s">
        <v>17</v>
      </c>
      <c r="N96" s="2" t="s">
        <v>2528</v>
      </c>
      <c r="R96" s="2" t="s">
        <v>2534</v>
      </c>
      <c r="S96" s="2">
        <v>284.0</v>
      </c>
    </row>
    <row r="97">
      <c r="C97" s="276" t="s">
        <v>2612</v>
      </c>
      <c r="H97" s="2"/>
      <c r="I97" s="2"/>
      <c r="J97" s="2" t="s">
        <v>1350</v>
      </c>
      <c r="K97" s="2" t="s">
        <v>2547</v>
      </c>
      <c r="L97" s="2" t="s">
        <v>1019</v>
      </c>
      <c r="M97" s="2" t="s">
        <v>17</v>
      </c>
      <c r="N97" s="2" t="s">
        <v>2547</v>
      </c>
      <c r="R97" s="2" t="s">
        <v>2546</v>
      </c>
      <c r="S97" s="2">
        <v>306.0</v>
      </c>
    </row>
    <row r="98">
      <c r="B98" s="2" t="s">
        <v>883</v>
      </c>
      <c r="C98" s="276" t="s">
        <v>2604</v>
      </c>
      <c r="D98" s="277" t="s">
        <v>2613</v>
      </c>
      <c r="E98" s="276" t="s">
        <v>949</v>
      </c>
      <c r="F98" s="350">
        <v>2767.0</v>
      </c>
      <c r="J98" s="2" t="s">
        <v>2048</v>
      </c>
      <c r="L98" s="2" t="s">
        <v>1019</v>
      </c>
      <c r="M98" s="2" t="s">
        <v>17</v>
      </c>
      <c r="N98" s="2" t="s">
        <v>2552</v>
      </c>
      <c r="S98" s="2">
        <v>308.0</v>
      </c>
    </row>
    <row r="99">
      <c r="A99" s="266"/>
      <c r="B99" s="266" t="s">
        <v>2559</v>
      </c>
      <c r="C99" s="385" t="s">
        <v>2614</v>
      </c>
      <c r="D99" s="386" t="s">
        <v>2615</v>
      </c>
      <c r="E99" s="385" t="s">
        <v>2511</v>
      </c>
      <c r="F99" s="350">
        <v>5240.0</v>
      </c>
      <c r="G99" s="266"/>
      <c r="H99" s="266"/>
      <c r="I99" s="266"/>
      <c r="J99" s="2" t="s">
        <v>2048</v>
      </c>
      <c r="K99" s="266"/>
      <c r="L99" s="2" t="s">
        <v>1019</v>
      </c>
      <c r="M99" s="266" t="s">
        <v>17</v>
      </c>
      <c r="N99" s="266" t="s">
        <v>2528</v>
      </c>
      <c r="O99" s="266"/>
      <c r="P99" s="266"/>
      <c r="Q99" s="266"/>
      <c r="R99" s="266"/>
      <c r="S99" s="358">
        <v>284.0</v>
      </c>
      <c r="T99" s="266"/>
      <c r="U99" s="266"/>
      <c r="V99" s="266"/>
      <c r="W99" s="266"/>
      <c r="X99" s="266"/>
      <c r="Y99" s="266"/>
      <c r="Z99" s="266"/>
      <c r="AA99" s="266"/>
      <c r="AB99" s="266"/>
    </row>
    <row r="100">
      <c r="B100" s="2" t="s">
        <v>2559</v>
      </c>
      <c r="C100" s="298" t="s">
        <v>2616</v>
      </c>
      <c r="D100" s="291">
        <v>5.2439659E8</v>
      </c>
      <c r="E100" s="298" t="s">
        <v>2561</v>
      </c>
      <c r="F100" s="351">
        <v>7830.0</v>
      </c>
      <c r="H100" s="2"/>
      <c r="I100" s="2"/>
      <c r="J100" s="2" t="s">
        <v>2173</v>
      </c>
      <c r="K100" s="2" t="s">
        <v>2542</v>
      </c>
      <c r="L100" s="2" t="s">
        <v>1019</v>
      </c>
      <c r="M100" s="2" t="s">
        <v>17</v>
      </c>
      <c r="N100" s="2" t="s">
        <v>76</v>
      </c>
      <c r="R100" s="2" t="s">
        <v>2562</v>
      </c>
      <c r="S100" s="2">
        <v>299.0</v>
      </c>
    </row>
    <row r="101">
      <c r="B101" s="2" t="s">
        <v>2559</v>
      </c>
      <c r="C101" s="276" t="s">
        <v>2617</v>
      </c>
      <c r="D101" s="291">
        <v>5.21317615E8</v>
      </c>
      <c r="E101" s="348" t="s">
        <v>2618</v>
      </c>
      <c r="F101" s="350">
        <v>8460.0</v>
      </c>
      <c r="J101" s="2" t="s">
        <v>2048</v>
      </c>
      <c r="K101" s="2" t="s">
        <v>2554</v>
      </c>
      <c r="L101" s="2" t="s">
        <v>1019</v>
      </c>
      <c r="M101" s="2" t="s">
        <v>17</v>
      </c>
      <c r="N101" s="2" t="s">
        <v>2554</v>
      </c>
      <c r="R101" s="2" t="s">
        <v>2553</v>
      </c>
      <c r="S101" s="2">
        <v>15.0</v>
      </c>
    </row>
    <row r="102">
      <c r="B102" s="2" t="s">
        <v>2559</v>
      </c>
      <c r="C102" s="276" t="s">
        <v>2512</v>
      </c>
      <c r="D102" s="291">
        <v>2.823594083E9</v>
      </c>
      <c r="E102" s="276" t="s">
        <v>2513</v>
      </c>
      <c r="F102" s="351">
        <v>2165.0</v>
      </c>
      <c r="J102" s="2" t="s">
        <v>2048</v>
      </c>
      <c r="K102" s="2" t="s">
        <v>2554</v>
      </c>
      <c r="L102" s="2" t="s">
        <v>1019</v>
      </c>
      <c r="M102" s="2" t="s">
        <v>17</v>
      </c>
      <c r="N102" s="2" t="s">
        <v>2554</v>
      </c>
      <c r="R102" s="2" t="s">
        <v>2553</v>
      </c>
      <c r="S102" s="2">
        <v>15.0</v>
      </c>
    </row>
    <row r="103">
      <c r="B103" s="2" t="s">
        <v>972</v>
      </c>
      <c r="C103" s="276" t="s">
        <v>2619</v>
      </c>
      <c r="D103" s="348"/>
      <c r="E103" s="348" t="s">
        <v>2620</v>
      </c>
      <c r="F103" s="350">
        <v>1548.0</v>
      </c>
      <c r="L103" s="2" t="s">
        <v>1019</v>
      </c>
      <c r="M103" s="2" t="s">
        <v>17</v>
      </c>
      <c r="N103" s="387" t="s">
        <v>2300</v>
      </c>
      <c r="S103" s="2">
        <v>24.0</v>
      </c>
    </row>
    <row r="104">
      <c r="B104" s="2" t="s">
        <v>972</v>
      </c>
      <c r="C104" s="276" t="s">
        <v>2619</v>
      </c>
      <c r="D104" s="348"/>
      <c r="E104" s="348" t="s">
        <v>2620</v>
      </c>
      <c r="F104" s="350">
        <v>1548.0</v>
      </c>
      <c r="L104" s="2" t="s">
        <v>1019</v>
      </c>
      <c r="M104" s="2" t="s">
        <v>17</v>
      </c>
      <c r="N104" s="387" t="s">
        <v>2300</v>
      </c>
      <c r="S104" s="2">
        <v>24.0</v>
      </c>
    </row>
    <row r="105">
      <c r="B105" s="2" t="s">
        <v>972</v>
      </c>
      <c r="C105" s="276" t="s">
        <v>2619</v>
      </c>
      <c r="D105" s="348"/>
      <c r="E105" s="348" t="s">
        <v>2620</v>
      </c>
      <c r="F105" s="350">
        <v>1548.0</v>
      </c>
      <c r="L105" s="2" t="s">
        <v>1019</v>
      </c>
      <c r="M105" s="2" t="s">
        <v>17</v>
      </c>
      <c r="N105" s="387" t="s">
        <v>2300</v>
      </c>
      <c r="S105" s="2">
        <v>24.0</v>
      </c>
    </row>
    <row r="106">
      <c r="B106" s="2" t="s">
        <v>972</v>
      </c>
      <c r="C106" s="276" t="s">
        <v>2619</v>
      </c>
      <c r="D106" s="348"/>
      <c r="E106" s="348" t="s">
        <v>2620</v>
      </c>
      <c r="F106" s="350">
        <v>1548.0</v>
      </c>
      <c r="L106" s="2" t="s">
        <v>1019</v>
      </c>
      <c r="M106" s="2" t="s">
        <v>17</v>
      </c>
      <c r="N106" s="387" t="s">
        <v>2300</v>
      </c>
      <c r="S106" s="2">
        <v>24.0</v>
      </c>
    </row>
    <row r="107">
      <c r="C107" s="276" t="s">
        <v>2621</v>
      </c>
      <c r="E107" s="348" t="s">
        <v>2622</v>
      </c>
      <c r="F107" s="350">
        <v>550.0</v>
      </c>
      <c r="L107" s="2" t="s">
        <v>1019</v>
      </c>
      <c r="M107" s="2" t="s">
        <v>17</v>
      </c>
      <c r="N107" s="387" t="s">
        <v>2300</v>
      </c>
      <c r="S107" s="2">
        <v>24.0</v>
      </c>
    </row>
    <row r="108">
      <c r="E108" s="279"/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2623</v>
      </c>
      <c r="D1" s="317"/>
      <c r="E1" s="374">
        <v>9.842795001E9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64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2624</v>
      </c>
      <c r="S2" s="232" t="s">
        <v>2625</v>
      </c>
      <c r="T2" s="2" t="s">
        <v>809</v>
      </c>
      <c r="U2" s="2" t="s">
        <v>55</v>
      </c>
    </row>
    <row r="3">
      <c r="A3" s="233"/>
      <c r="B3" s="229" t="s">
        <v>811</v>
      </c>
      <c r="C3" s="247" t="s">
        <v>2626</v>
      </c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2627</v>
      </c>
      <c r="S3" s="238" t="s">
        <v>696</v>
      </c>
      <c r="T3" s="2" t="s">
        <v>2628</v>
      </c>
      <c r="U3" s="2" t="s">
        <v>2629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2630</v>
      </c>
      <c r="S4" s="238" t="s">
        <v>1902</v>
      </c>
      <c r="T4" s="2" t="s">
        <v>2631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 t="s">
        <v>2632</v>
      </c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2633</v>
      </c>
      <c r="B17" s="298" t="s">
        <v>1100</v>
      </c>
      <c r="C17" s="298" t="s">
        <v>1101</v>
      </c>
      <c r="D17" s="291" t="s">
        <v>2634</v>
      </c>
      <c r="E17" s="298" t="s">
        <v>1102</v>
      </c>
      <c r="F17" s="322">
        <v>4950.0</v>
      </c>
      <c r="G17" s="322">
        <v>10450.0</v>
      </c>
      <c r="H17" s="2"/>
      <c r="I17" s="2"/>
      <c r="J17" s="2" t="s">
        <v>829</v>
      </c>
      <c r="K17" s="2" t="s">
        <v>696</v>
      </c>
      <c r="L17" s="2" t="s">
        <v>860</v>
      </c>
      <c r="M17" s="2" t="s">
        <v>17</v>
      </c>
      <c r="N17" s="2" t="s">
        <v>2635</v>
      </c>
      <c r="R17" s="2" t="s">
        <v>2624</v>
      </c>
      <c r="S17" s="2">
        <v>274.0</v>
      </c>
    </row>
    <row r="18">
      <c r="B18" s="298" t="s">
        <v>1100</v>
      </c>
      <c r="C18" s="298" t="s">
        <v>1101</v>
      </c>
      <c r="D18" s="291" t="s">
        <v>2636</v>
      </c>
      <c r="E18" s="298" t="s">
        <v>1102</v>
      </c>
      <c r="F18" s="322">
        <v>4950.0</v>
      </c>
      <c r="G18" s="378"/>
      <c r="H18" s="2"/>
      <c r="I18" s="2"/>
      <c r="J18" s="2" t="s">
        <v>829</v>
      </c>
      <c r="K18" s="2" t="s">
        <v>696</v>
      </c>
      <c r="L18" s="2" t="s">
        <v>860</v>
      </c>
      <c r="M18" s="2" t="s">
        <v>17</v>
      </c>
      <c r="N18" s="2" t="s">
        <v>2635</v>
      </c>
      <c r="R18" s="2" t="s">
        <v>2624</v>
      </c>
      <c r="S18" s="2">
        <v>274.0</v>
      </c>
    </row>
    <row r="19">
      <c r="B19" s="298" t="s">
        <v>1100</v>
      </c>
      <c r="C19" s="298" t="s">
        <v>1101</v>
      </c>
      <c r="D19" s="291" t="s">
        <v>2637</v>
      </c>
      <c r="E19" s="298" t="s">
        <v>1102</v>
      </c>
      <c r="F19" s="322">
        <v>4950.0</v>
      </c>
      <c r="H19" s="2"/>
      <c r="I19" s="2"/>
      <c r="J19" s="2" t="s">
        <v>829</v>
      </c>
      <c r="K19" s="2" t="s">
        <v>696</v>
      </c>
      <c r="L19" s="2" t="s">
        <v>860</v>
      </c>
      <c r="M19" s="2" t="s">
        <v>17</v>
      </c>
      <c r="N19" s="2" t="s">
        <v>2635</v>
      </c>
      <c r="R19" s="2" t="s">
        <v>2624</v>
      </c>
      <c r="S19" s="2">
        <v>274.0</v>
      </c>
    </row>
    <row r="20">
      <c r="B20" s="298" t="s">
        <v>1100</v>
      </c>
      <c r="C20" s="298" t="s">
        <v>1101</v>
      </c>
      <c r="D20" s="291" t="s">
        <v>2638</v>
      </c>
      <c r="E20" s="298" t="s">
        <v>1102</v>
      </c>
      <c r="F20" s="322">
        <v>4950.0</v>
      </c>
      <c r="H20" s="2"/>
      <c r="I20" s="2"/>
      <c r="J20" s="2" t="s">
        <v>829</v>
      </c>
      <c r="K20" s="2" t="s">
        <v>696</v>
      </c>
      <c r="L20" s="2" t="s">
        <v>860</v>
      </c>
      <c r="M20" s="2" t="s">
        <v>17</v>
      </c>
      <c r="N20" s="2" t="s">
        <v>2635</v>
      </c>
      <c r="R20" s="2" t="s">
        <v>2624</v>
      </c>
      <c r="S20" s="2">
        <v>274.0</v>
      </c>
    </row>
    <row r="21">
      <c r="B21" s="298" t="s">
        <v>1100</v>
      </c>
      <c r="C21" s="298" t="s">
        <v>1101</v>
      </c>
      <c r="D21" s="291" t="s">
        <v>2639</v>
      </c>
      <c r="E21" s="298" t="s">
        <v>1102</v>
      </c>
      <c r="F21" s="322">
        <v>4950.0</v>
      </c>
      <c r="H21" s="2"/>
      <c r="I21" s="2"/>
      <c r="J21" s="2" t="s">
        <v>829</v>
      </c>
      <c r="K21" s="2" t="s">
        <v>696</v>
      </c>
      <c r="L21" s="2" t="s">
        <v>860</v>
      </c>
      <c r="M21" s="2" t="s">
        <v>17</v>
      </c>
      <c r="N21" s="2" t="s">
        <v>2635</v>
      </c>
      <c r="R21" s="2" t="s">
        <v>2624</v>
      </c>
      <c r="S21" s="2">
        <v>274.0</v>
      </c>
    </row>
    <row r="22">
      <c r="B22" s="298" t="s">
        <v>1100</v>
      </c>
      <c r="C22" s="298" t="s">
        <v>1101</v>
      </c>
      <c r="D22" s="291"/>
      <c r="E22" s="298" t="s">
        <v>1102</v>
      </c>
      <c r="M22" s="195" t="s">
        <v>2640</v>
      </c>
    </row>
    <row r="23">
      <c r="B23" s="298" t="s">
        <v>1100</v>
      </c>
      <c r="C23" s="298" t="s">
        <v>1101</v>
      </c>
      <c r="D23" s="291"/>
      <c r="E23" s="298" t="s">
        <v>1102</v>
      </c>
      <c r="M23" s="195" t="s">
        <v>2640</v>
      </c>
    </row>
    <row r="24">
      <c r="B24" s="298" t="s">
        <v>1100</v>
      </c>
      <c r="C24" s="298" t="s">
        <v>1101</v>
      </c>
      <c r="D24" s="291"/>
      <c r="E24" s="298" t="s">
        <v>1102</v>
      </c>
      <c r="M24" s="195" t="s">
        <v>2640</v>
      </c>
    </row>
    <row r="25">
      <c r="B25" s="2" t="s">
        <v>862</v>
      </c>
      <c r="C25" s="298" t="s">
        <v>2410</v>
      </c>
      <c r="D25" s="291" t="s">
        <v>2641</v>
      </c>
      <c r="E25" s="298" t="s">
        <v>1229</v>
      </c>
      <c r="F25" s="250">
        <v>8250.0</v>
      </c>
      <c r="H25" s="2"/>
      <c r="I25" s="2"/>
      <c r="J25" s="2" t="s">
        <v>829</v>
      </c>
      <c r="K25" s="2" t="s">
        <v>696</v>
      </c>
      <c r="L25" s="2" t="s">
        <v>860</v>
      </c>
      <c r="M25" s="2" t="s">
        <v>17</v>
      </c>
      <c r="N25" s="2" t="s">
        <v>2635</v>
      </c>
      <c r="R25" s="2" t="s">
        <v>2624</v>
      </c>
      <c r="S25" s="2">
        <v>274.0</v>
      </c>
    </row>
    <row r="26">
      <c r="B26" s="2" t="s">
        <v>868</v>
      </c>
      <c r="C26" s="298" t="s">
        <v>1230</v>
      </c>
      <c r="D26" s="291">
        <v>2.237122004698E12</v>
      </c>
      <c r="E26" s="298" t="s">
        <v>870</v>
      </c>
      <c r="F26" s="250">
        <v>8050.0</v>
      </c>
      <c r="H26" s="2"/>
      <c r="I26" s="2"/>
      <c r="J26" s="2" t="s">
        <v>829</v>
      </c>
      <c r="K26" s="2" t="s">
        <v>696</v>
      </c>
      <c r="L26" s="2" t="s">
        <v>860</v>
      </c>
      <c r="M26" s="2" t="s">
        <v>17</v>
      </c>
      <c r="N26" s="2" t="s">
        <v>2635</v>
      </c>
      <c r="R26" s="2" t="s">
        <v>2624</v>
      </c>
      <c r="S26" s="2">
        <v>274.0</v>
      </c>
    </row>
    <row r="27">
      <c r="B27" s="2" t="s">
        <v>30</v>
      </c>
      <c r="C27" s="298" t="s">
        <v>1545</v>
      </c>
      <c r="D27" s="291" t="s">
        <v>2642</v>
      </c>
      <c r="E27" s="298" t="s">
        <v>1255</v>
      </c>
      <c r="F27" s="250">
        <v>5450.0</v>
      </c>
      <c r="H27" s="2"/>
      <c r="I27" s="2"/>
      <c r="J27" s="2" t="s">
        <v>829</v>
      </c>
      <c r="K27" s="2" t="s">
        <v>696</v>
      </c>
      <c r="L27" s="2" t="s">
        <v>860</v>
      </c>
      <c r="M27" s="2" t="s">
        <v>17</v>
      </c>
      <c r="N27" s="2" t="s">
        <v>2635</v>
      </c>
      <c r="R27" s="2" t="s">
        <v>2624</v>
      </c>
      <c r="S27" s="2">
        <v>274.0</v>
      </c>
    </row>
    <row r="28">
      <c r="C28" s="298" t="s">
        <v>2643</v>
      </c>
      <c r="F28" s="344">
        <v>470.0</v>
      </c>
      <c r="H28" s="2"/>
      <c r="I28" s="2"/>
      <c r="J28" s="2" t="s">
        <v>829</v>
      </c>
      <c r="K28" s="2" t="s">
        <v>696</v>
      </c>
      <c r="L28" s="2" t="s">
        <v>860</v>
      </c>
      <c r="M28" s="2" t="s">
        <v>17</v>
      </c>
      <c r="N28" s="2" t="s">
        <v>2635</v>
      </c>
      <c r="R28" s="2" t="s">
        <v>2624</v>
      </c>
      <c r="S28" s="2">
        <v>274.0</v>
      </c>
    </row>
    <row r="29">
      <c r="C29" s="298" t="s">
        <v>2016</v>
      </c>
      <c r="E29" s="298">
        <v>8006.0</v>
      </c>
      <c r="F29" s="344">
        <v>950.0</v>
      </c>
      <c r="H29" s="2"/>
      <c r="I29" s="2"/>
      <c r="J29" s="2" t="s">
        <v>829</v>
      </c>
      <c r="K29" s="2" t="s">
        <v>696</v>
      </c>
      <c r="L29" s="2" t="s">
        <v>860</v>
      </c>
      <c r="M29" s="2" t="s">
        <v>17</v>
      </c>
      <c r="N29" s="2" t="s">
        <v>2635</v>
      </c>
      <c r="R29" s="2" t="s">
        <v>2624</v>
      </c>
      <c r="S29" s="2">
        <v>274.0</v>
      </c>
    </row>
    <row r="30">
      <c r="C30" s="298" t="s">
        <v>2016</v>
      </c>
      <c r="E30" s="298">
        <v>8006.0</v>
      </c>
      <c r="F30" s="344">
        <v>950.0</v>
      </c>
      <c r="H30" s="2"/>
      <c r="I30" s="2"/>
      <c r="J30" s="2" t="s">
        <v>829</v>
      </c>
      <c r="K30" s="2" t="s">
        <v>696</v>
      </c>
      <c r="L30" s="2" t="s">
        <v>860</v>
      </c>
      <c r="M30" s="2" t="s">
        <v>17</v>
      </c>
      <c r="N30" s="2" t="s">
        <v>2635</v>
      </c>
      <c r="R30" s="2" t="s">
        <v>2624</v>
      </c>
      <c r="S30" s="2">
        <v>274.0</v>
      </c>
    </row>
    <row r="31">
      <c r="C31" s="298" t="s">
        <v>2016</v>
      </c>
      <c r="E31" s="298">
        <v>8006.0</v>
      </c>
      <c r="F31" s="344">
        <v>950.0</v>
      </c>
      <c r="H31" s="2"/>
      <c r="I31" s="2"/>
      <c r="J31" s="2" t="s">
        <v>829</v>
      </c>
      <c r="K31" s="2" t="s">
        <v>696</v>
      </c>
      <c r="L31" s="2" t="s">
        <v>860</v>
      </c>
      <c r="M31" s="2" t="s">
        <v>17</v>
      </c>
      <c r="N31" s="2" t="s">
        <v>2635</v>
      </c>
      <c r="R31" s="2" t="s">
        <v>2624</v>
      </c>
      <c r="S31" s="2">
        <v>274.0</v>
      </c>
    </row>
    <row r="32">
      <c r="C32" s="298" t="s">
        <v>2016</v>
      </c>
      <c r="E32" s="298">
        <v>8006.0</v>
      </c>
      <c r="F32" s="344">
        <v>950.0</v>
      </c>
      <c r="H32" s="2"/>
      <c r="I32" s="2"/>
      <c r="J32" s="2" t="s">
        <v>829</v>
      </c>
      <c r="K32" s="2" t="s">
        <v>696</v>
      </c>
      <c r="L32" s="2" t="s">
        <v>860</v>
      </c>
      <c r="M32" s="2" t="s">
        <v>17</v>
      </c>
      <c r="N32" s="2" t="s">
        <v>2635</v>
      </c>
      <c r="R32" s="2" t="s">
        <v>2624</v>
      </c>
      <c r="S32" s="2">
        <v>274.0</v>
      </c>
    </row>
    <row r="33">
      <c r="C33" s="298" t="s">
        <v>2016</v>
      </c>
      <c r="E33" s="298">
        <v>8006.0</v>
      </c>
      <c r="F33" s="344">
        <v>950.0</v>
      </c>
      <c r="H33" s="2"/>
      <c r="I33" s="2"/>
      <c r="J33" s="2" t="s">
        <v>829</v>
      </c>
      <c r="K33" s="2" t="s">
        <v>696</v>
      </c>
      <c r="L33" s="2" t="s">
        <v>860</v>
      </c>
      <c r="M33" s="2" t="s">
        <v>17</v>
      </c>
      <c r="N33" s="2" t="s">
        <v>2635</v>
      </c>
      <c r="R33" s="2" t="s">
        <v>2624</v>
      </c>
      <c r="S33" s="2">
        <v>274.0</v>
      </c>
    </row>
    <row r="34">
      <c r="C34" s="298" t="s">
        <v>2016</v>
      </c>
      <c r="E34" s="298">
        <v>8006.0</v>
      </c>
      <c r="F34" s="344">
        <v>950.0</v>
      </c>
      <c r="H34" s="2"/>
      <c r="I34" s="2"/>
      <c r="J34" s="2" t="s">
        <v>829</v>
      </c>
      <c r="K34" s="2" t="s">
        <v>696</v>
      </c>
      <c r="L34" s="2" t="s">
        <v>860</v>
      </c>
      <c r="M34" s="2" t="s">
        <v>17</v>
      </c>
      <c r="N34" s="2" t="s">
        <v>2635</v>
      </c>
      <c r="R34" s="2" t="s">
        <v>2624</v>
      </c>
      <c r="S34" s="2">
        <v>274.0</v>
      </c>
    </row>
    <row r="35">
      <c r="C35" s="298" t="s">
        <v>2016</v>
      </c>
      <c r="E35" s="298">
        <v>8006.0</v>
      </c>
      <c r="F35" s="344">
        <v>950.0</v>
      </c>
      <c r="H35" s="2"/>
      <c r="I35" s="2"/>
      <c r="J35" s="2" t="s">
        <v>829</v>
      </c>
      <c r="K35" s="2" t="s">
        <v>696</v>
      </c>
      <c r="L35" s="2" t="s">
        <v>860</v>
      </c>
      <c r="M35" s="2" t="s">
        <v>17</v>
      </c>
      <c r="N35" s="2" t="s">
        <v>2635</v>
      </c>
      <c r="R35" s="2" t="s">
        <v>2624</v>
      </c>
      <c r="S35" s="2">
        <v>274.0</v>
      </c>
    </row>
    <row r="36">
      <c r="C36" s="298" t="s">
        <v>2016</v>
      </c>
      <c r="E36" s="298">
        <v>8006.0</v>
      </c>
      <c r="F36" s="344">
        <v>950.0</v>
      </c>
      <c r="H36" s="2"/>
      <c r="I36" s="2"/>
      <c r="J36" s="2" t="s">
        <v>829</v>
      </c>
      <c r="K36" s="2" t="s">
        <v>696</v>
      </c>
      <c r="L36" s="2" t="s">
        <v>860</v>
      </c>
      <c r="M36" s="2" t="s">
        <v>17</v>
      </c>
      <c r="N36" s="2" t="s">
        <v>2635</v>
      </c>
      <c r="R36" s="2" t="s">
        <v>2624</v>
      </c>
      <c r="S36" s="2">
        <v>274.0</v>
      </c>
    </row>
    <row r="37">
      <c r="C37" s="298" t="s">
        <v>1184</v>
      </c>
      <c r="F37" s="322">
        <v>1100.0</v>
      </c>
      <c r="H37" s="2"/>
      <c r="I37" s="2"/>
      <c r="J37" s="2" t="s">
        <v>829</v>
      </c>
      <c r="K37" s="2" t="s">
        <v>696</v>
      </c>
      <c r="L37" s="2" t="s">
        <v>860</v>
      </c>
      <c r="M37" s="2" t="s">
        <v>17</v>
      </c>
      <c r="N37" s="2" t="s">
        <v>2635</v>
      </c>
      <c r="R37" s="2" t="s">
        <v>2624</v>
      </c>
      <c r="S37" s="2">
        <v>274.0</v>
      </c>
    </row>
    <row r="38">
      <c r="C38" s="298" t="s">
        <v>1184</v>
      </c>
      <c r="F38" s="322"/>
      <c r="K38" s="2" t="s">
        <v>696</v>
      </c>
      <c r="L38" s="2" t="s">
        <v>860</v>
      </c>
      <c r="M38" s="2" t="s">
        <v>24</v>
      </c>
      <c r="N38" s="2" t="s">
        <v>2635</v>
      </c>
      <c r="R38" s="2" t="s">
        <v>2624</v>
      </c>
      <c r="S38" s="2">
        <v>274.0</v>
      </c>
    </row>
    <row r="39">
      <c r="C39" s="298" t="s">
        <v>1184</v>
      </c>
      <c r="F39" s="378"/>
      <c r="L39" s="2" t="s">
        <v>860</v>
      </c>
      <c r="M39" s="195" t="s">
        <v>2640</v>
      </c>
    </row>
    <row r="40">
      <c r="C40" s="388" t="s">
        <v>2644</v>
      </c>
      <c r="F40" s="1">
        <f>25*25</f>
        <v>625</v>
      </c>
      <c r="M40" s="2" t="s">
        <v>17</v>
      </c>
      <c r="N40" s="2" t="s">
        <v>2635</v>
      </c>
      <c r="R40" s="2" t="s">
        <v>2624</v>
      </c>
      <c r="S40" s="2">
        <v>274.0</v>
      </c>
    </row>
    <row r="41">
      <c r="A41" s="298"/>
      <c r="B41" s="298" t="s">
        <v>1100</v>
      </c>
      <c r="C41" s="359" t="s">
        <v>2645</v>
      </c>
      <c r="D41" s="291" t="s">
        <v>2646</v>
      </c>
      <c r="E41" s="298" t="s">
        <v>1102</v>
      </c>
      <c r="F41" s="2">
        <v>5150.0</v>
      </c>
      <c r="H41" s="2"/>
      <c r="I41" s="2"/>
      <c r="J41" s="2" t="s">
        <v>829</v>
      </c>
      <c r="K41" s="2" t="s">
        <v>696</v>
      </c>
      <c r="L41" s="2" t="s">
        <v>860</v>
      </c>
      <c r="M41" s="2" t="s">
        <v>17</v>
      </c>
      <c r="N41" s="2" t="s">
        <v>2635</v>
      </c>
      <c r="R41" s="2" t="s">
        <v>2624</v>
      </c>
      <c r="S41" s="2">
        <v>274.0</v>
      </c>
    </row>
    <row r="42">
      <c r="A42" s="298"/>
      <c r="B42" s="298" t="s">
        <v>1100</v>
      </c>
      <c r="C42" s="359" t="s">
        <v>2645</v>
      </c>
      <c r="D42" s="291" t="s">
        <v>2647</v>
      </c>
      <c r="E42" s="298" t="s">
        <v>1102</v>
      </c>
      <c r="F42" s="2">
        <v>5150.0</v>
      </c>
      <c r="H42" s="2"/>
      <c r="I42" s="2"/>
      <c r="J42" s="2" t="s">
        <v>829</v>
      </c>
      <c r="K42" s="2" t="s">
        <v>696</v>
      </c>
      <c r="L42" s="2" t="s">
        <v>860</v>
      </c>
      <c r="M42" s="2" t="s">
        <v>17</v>
      </c>
      <c r="N42" s="2" t="s">
        <v>2635</v>
      </c>
      <c r="R42" s="2" t="s">
        <v>2624</v>
      </c>
      <c r="S42" s="2">
        <v>274.0</v>
      </c>
    </row>
    <row r="43">
      <c r="A43" s="298"/>
      <c r="B43" s="298" t="s">
        <v>1100</v>
      </c>
      <c r="C43" s="359" t="s">
        <v>2645</v>
      </c>
      <c r="D43" s="291" t="s">
        <v>2648</v>
      </c>
      <c r="E43" s="298" t="s">
        <v>1102</v>
      </c>
      <c r="F43" s="2">
        <v>5150.0</v>
      </c>
      <c r="H43" s="2"/>
      <c r="I43" s="2"/>
      <c r="J43" s="2" t="s">
        <v>829</v>
      </c>
      <c r="K43" s="2" t="s">
        <v>696</v>
      </c>
      <c r="L43" s="2" t="s">
        <v>860</v>
      </c>
      <c r="M43" s="2" t="s">
        <v>17</v>
      </c>
      <c r="N43" s="2" t="s">
        <v>2635</v>
      </c>
      <c r="R43" s="2" t="s">
        <v>2624</v>
      </c>
      <c r="S43" s="2">
        <v>274.0</v>
      </c>
    </row>
    <row r="44">
      <c r="C44" s="2" t="s">
        <v>871</v>
      </c>
      <c r="F44" s="2">
        <v>950.0</v>
      </c>
    </row>
  </sheetData>
  <hyperlinks>
    <hyperlink r:id="rId1" ref="C3"/>
  </hyperlink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2649</v>
      </c>
      <c r="D1" s="317"/>
      <c r="E1" s="374">
        <v>9.489906999E9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2650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2651</v>
      </c>
      <c r="S2" s="232" t="s">
        <v>2652</v>
      </c>
      <c r="T2" s="2" t="s">
        <v>861</v>
      </c>
      <c r="U2" s="2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2653</v>
      </c>
      <c r="S3" s="232" t="s">
        <v>2654</v>
      </c>
      <c r="T3" s="2" t="s">
        <v>2655</v>
      </c>
      <c r="U3" s="2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2492</v>
      </c>
      <c r="S4" s="238" t="s">
        <v>2656</v>
      </c>
      <c r="T4" s="2" t="s">
        <v>2657</v>
      </c>
      <c r="U4" s="2" t="s">
        <v>87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/>
      <c r="G12" s="2"/>
      <c r="H12" s="2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/>
      <c r="G13" s="2"/>
      <c r="H13" s="2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/>
      <c r="G14" s="242"/>
      <c r="H14" s="242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872</v>
      </c>
      <c r="B17" s="2" t="s">
        <v>862</v>
      </c>
      <c r="C17" s="2" t="s">
        <v>2658</v>
      </c>
      <c r="D17" s="277" t="s">
        <v>2659</v>
      </c>
      <c r="E17" s="298" t="s">
        <v>2660</v>
      </c>
      <c r="F17" s="322">
        <v>16750.0</v>
      </c>
      <c r="G17" s="322">
        <v>16150.0</v>
      </c>
      <c r="J17" s="2" t="s">
        <v>829</v>
      </c>
      <c r="K17" s="2" t="s">
        <v>2661</v>
      </c>
      <c r="L17" s="2" t="s">
        <v>860</v>
      </c>
      <c r="M17" s="2" t="s">
        <v>17</v>
      </c>
      <c r="N17" s="2" t="s">
        <v>1934</v>
      </c>
      <c r="R17" s="2" t="s">
        <v>2662</v>
      </c>
      <c r="S17" s="2">
        <v>63.0</v>
      </c>
    </row>
    <row r="18">
      <c r="B18" s="2" t="s">
        <v>862</v>
      </c>
      <c r="C18" s="2" t="s">
        <v>2658</v>
      </c>
      <c r="D18" s="277" t="s">
        <v>2663</v>
      </c>
      <c r="E18" s="298" t="s">
        <v>2660</v>
      </c>
      <c r="F18" s="322">
        <v>16750.0</v>
      </c>
      <c r="G18" s="255"/>
      <c r="L18" s="2" t="s">
        <v>860</v>
      </c>
      <c r="M18" s="2" t="s">
        <v>2386</v>
      </c>
      <c r="N18" s="2" t="s">
        <v>2664</v>
      </c>
      <c r="R18" s="2" t="s">
        <v>2662</v>
      </c>
      <c r="S18" s="2">
        <v>63.0</v>
      </c>
    </row>
    <row r="19">
      <c r="B19" s="2" t="s">
        <v>862</v>
      </c>
      <c r="C19" s="298" t="s">
        <v>2665</v>
      </c>
      <c r="D19" s="277" t="s">
        <v>2666</v>
      </c>
      <c r="E19" s="298" t="s">
        <v>2667</v>
      </c>
      <c r="F19" s="250">
        <v>4950.0</v>
      </c>
      <c r="L19" s="2" t="s">
        <v>860</v>
      </c>
      <c r="M19" s="2" t="s">
        <v>2386</v>
      </c>
      <c r="N19" s="2" t="s">
        <v>2664</v>
      </c>
      <c r="R19" s="2" t="s">
        <v>2662</v>
      </c>
      <c r="S19" s="2">
        <v>63.0</v>
      </c>
    </row>
    <row r="20">
      <c r="B20" s="2" t="s">
        <v>862</v>
      </c>
      <c r="C20" s="298" t="s">
        <v>2665</v>
      </c>
      <c r="D20" s="277" t="s">
        <v>2668</v>
      </c>
      <c r="E20" s="298" t="s">
        <v>2667</v>
      </c>
      <c r="F20" s="250">
        <v>4950.0</v>
      </c>
      <c r="L20" s="2" t="s">
        <v>860</v>
      </c>
      <c r="M20" s="2" t="s">
        <v>2386</v>
      </c>
      <c r="N20" s="2" t="s">
        <v>2664</v>
      </c>
      <c r="R20" s="2" t="s">
        <v>2662</v>
      </c>
      <c r="S20" s="2">
        <v>63.0</v>
      </c>
    </row>
    <row r="21">
      <c r="B21" s="2" t="s">
        <v>862</v>
      </c>
      <c r="C21" s="298" t="s">
        <v>2665</v>
      </c>
      <c r="D21" s="277" t="s">
        <v>2668</v>
      </c>
      <c r="E21" s="298" t="s">
        <v>2667</v>
      </c>
      <c r="F21" s="250">
        <v>4950.0</v>
      </c>
      <c r="L21" s="2" t="s">
        <v>860</v>
      </c>
      <c r="M21" s="2" t="s">
        <v>2386</v>
      </c>
      <c r="N21" s="2" t="s">
        <v>2664</v>
      </c>
      <c r="R21" s="2" t="s">
        <v>2662</v>
      </c>
      <c r="S21" s="2">
        <v>63.0</v>
      </c>
    </row>
    <row r="22">
      <c r="B22" s="2" t="s">
        <v>862</v>
      </c>
      <c r="C22" s="298" t="s">
        <v>881</v>
      </c>
      <c r="D22" s="277" t="s">
        <v>2669</v>
      </c>
      <c r="E22" s="298" t="s">
        <v>882</v>
      </c>
      <c r="F22" s="322">
        <v>2950.0</v>
      </c>
      <c r="J22" s="2" t="s">
        <v>829</v>
      </c>
      <c r="K22" s="2" t="s">
        <v>2661</v>
      </c>
      <c r="L22" s="2" t="s">
        <v>860</v>
      </c>
      <c r="M22" s="2" t="s">
        <v>17</v>
      </c>
      <c r="N22" s="2" t="s">
        <v>1934</v>
      </c>
      <c r="R22" s="2" t="s">
        <v>2662</v>
      </c>
      <c r="S22" s="2">
        <v>63.0</v>
      </c>
    </row>
    <row r="23">
      <c r="B23" s="2" t="s">
        <v>862</v>
      </c>
      <c r="C23" s="298" t="s">
        <v>881</v>
      </c>
      <c r="D23" s="277" t="s">
        <v>2670</v>
      </c>
      <c r="E23" s="298" t="s">
        <v>882</v>
      </c>
      <c r="F23" s="322">
        <v>2950.0</v>
      </c>
      <c r="J23" s="2" t="s">
        <v>829</v>
      </c>
      <c r="K23" s="2" t="s">
        <v>2661</v>
      </c>
      <c r="L23" s="2" t="s">
        <v>860</v>
      </c>
      <c r="M23" s="2" t="s">
        <v>17</v>
      </c>
      <c r="N23" s="2" t="s">
        <v>1934</v>
      </c>
      <c r="R23" s="2" t="s">
        <v>2662</v>
      </c>
      <c r="S23" s="2">
        <v>63.0</v>
      </c>
    </row>
    <row r="24">
      <c r="B24" s="2" t="s">
        <v>862</v>
      </c>
      <c r="C24" s="298" t="s">
        <v>881</v>
      </c>
      <c r="D24" s="277" t="s">
        <v>2671</v>
      </c>
      <c r="E24" s="298" t="s">
        <v>882</v>
      </c>
      <c r="F24" s="322">
        <v>2950.0</v>
      </c>
      <c r="J24" s="2" t="s">
        <v>829</v>
      </c>
      <c r="K24" s="2" t="s">
        <v>2661</v>
      </c>
      <c r="L24" s="2" t="s">
        <v>860</v>
      </c>
      <c r="M24" s="2" t="s">
        <v>17</v>
      </c>
      <c r="N24" s="2" t="s">
        <v>1934</v>
      </c>
      <c r="R24" s="2" t="s">
        <v>2662</v>
      </c>
      <c r="S24" s="2">
        <v>63.0</v>
      </c>
    </row>
    <row r="25">
      <c r="B25" s="2" t="s">
        <v>862</v>
      </c>
      <c r="C25" s="298" t="s">
        <v>1167</v>
      </c>
      <c r="D25" s="277" t="s">
        <v>2672</v>
      </c>
      <c r="E25" s="367" t="s">
        <v>1671</v>
      </c>
      <c r="F25" s="322">
        <v>1850.0</v>
      </c>
      <c r="L25" s="2" t="s">
        <v>860</v>
      </c>
      <c r="M25" s="2" t="s">
        <v>2386</v>
      </c>
      <c r="N25" s="2" t="s">
        <v>2664</v>
      </c>
      <c r="R25" s="2" t="s">
        <v>2662</v>
      </c>
      <c r="S25" s="2">
        <v>63.0</v>
      </c>
    </row>
    <row r="26">
      <c r="B26" s="2" t="s">
        <v>862</v>
      </c>
      <c r="C26" s="298" t="s">
        <v>1167</v>
      </c>
      <c r="D26" s="277" t="s">
        <v>2673</v>
      </c>
      <c r="E26" s="367" t="s">
        <v>1671</v>
      </c>
      <c r="F26" s="322">
        <v>1850.0</v>
      </c>
      <c r="J26" s="2" t="s">
        <v>829</v>
      </c>
      <c r="K26" s="2" t="s">
        <v>2661</v>
      </c>
      <c r="L26" s="2" t="s">
        <v>860</v>
      </c>
      <c r="M26" s="2" t="s">
        <v>17</v>
      </c>
      <c r="N26" s="2" t="s">
        <v>1934</v>
      </c>
      <c r="R26" s="2" t="s">
        <v>2662</v>
      </c>
      <c r="S26" s="2">
        <v>63.0</v>
      </c>
    </row>
    <row r="27">
      <c r="E27" s="378"/>
      <c r="J27" s="2"/>
    </row>
    <row r="28">
      <c r="A28" s="2" t="s">
        <v>995</v>
      </c>
      <c r="B28" s="2" t="s">
        <v>862</v>
      </c>
      <c r="C28" s="298" t="s">
        <v>1409</v>
      </c>
      <c r="D28" s="277" t="s">
        <v>2674</v>
      </c>
      <c r="E28" s="298" t="s">
        <v>893</v>
      </c>
      <c r="F28" s="322">
        <v>10200.0</v>
      </c>
      <c r="G28" s="250">
        <v>6450.0</v>
      </c>
      <c r="J28" s="2" t="s">
        <v>829</v>
      </c>
      <c r="K28" s="2" t="s">
        <v>2488</v>
      </c>
      <c r="L28" s="2" t="s">
        <v>860</v>
      </c>
      <c r="M28" s="2" t="s">
        <v>17</v>
      </c>
      <c r="N28" s="2" t="s">
        <v>2656</v>
      </c>
      <c r="R28" s="2" t="s">
        <v>2675</v>
      </c>
      <c r="S28" s="2">
        <v>97.0</v>
      </c>
    </row>
    <row r="29">
      <c r="B29" s="2" t="s">
        <v>862</v>
      </c>
      <c r="C29" s="298" t="s">
        <v>1412</v>
      </c>
      <c r="D29" s="277" t="s">
        <v>2676</v>
      </c>
      <c r="E29" s="298" t="s">
        <v>895</v>
      </c>
      <c r="F29" s="250">
        <v>9180.0</v>
      </c>
      <c r="J29" s="2" t="s">
        <v>829</v>
      </c>
      <c r="K29" s="2" t="s">
        <v>2488</v>
      </c>
      <c r="L29" s="2" t="s">
        <v>860</v>
      </c>
      <c r="M29" s="2" t="s">
        <v>17</v>
      </c>
      <c r="N29" s="2" t="s">
        <v>2656</v>
      </c>
      <c r="R29" s="2" t="s">
        <v>2675</v>
      </c>
      <c r="S29" s="2">
        <v>97.0</v>
      </c>
    </row>
    <row r="30">
      <c r="B30" s="2" t="s">
        <v>862</v>
      </c>
      <c r="C30" s="298" t="s">
        <v>1412</v>
      </c>
      <c r="D30" s="277" t="s">
        <v>2677</v>
      </c>
      <c r="E30" s="298" t="s">
        <v>895</v>
      </c>
      <c r="F30" s="250">
        <v>9180.0</v>
      </c>
      <c r="J30" s="2" t="s">
        <v>829</v>
      </c>
      <c r="K30" s="2" t="s">
        <v>2488</v>
      </c>
      <c r="L30" s="2" t="s">
        <v>860</v>
      </c>
      <c r="M30" s="2" t="s">
        <v>17</v>
      </c>
      <c r="N30" s="2" t="s">
        <v>2656</v>
      </c>
      <c r="R30" s="2" t="s">
        <v>2675</v>
      </c>
      <c r="S30" s="2">
        <v>97.0</v>
      </c>
    </row>
    <row r="31">
      <c r="B31" s="2" t="s">
        <v>862</v>
      </c>
      <c r="C31" s="298" t="s">
        <v>1412</v>
      </c>
      <c r="D31" s="277" t="s">
        <v>2678</v>
      </c>
      <c r="E31" s="298" t="s">
        <v>895</v>
      </c>
      <c r="F31" s="250">
        <v>9180.0</v>
      </c>
      <c r="J31" s="2" t="s">
        <v>829</v>
      </c>
      <c r="K31" s="2" t="s">
        <v>2488</v>
      </c>
      <c r="L31" s="2" t="s">
        <v>860</v>
      </c>
      <c r="M31" s="2" t="s">
        <v>17</v>
      </c>
      <c r="N31" s="2" t="s">
        <v>2656</v>
      </c>
      <c r="R31" s="2" t="s">
        <v>2675</v>
      </c>
      <c r="S31" s="2">
        <v>97.0</v>
      </c>
    </row>
    <row r="32">
      <c r="B32" s="2" t="s">
        <v>862</v>
      </c>
      <c r="C32" s="248" t="s">
        <v>899</v>
      </c>
      <c r="D32" s="277" t="s">
        <v>2679</v>
      </c>
      <c r="E32" s="248" t="s">
        <v>900</v>
      </c>
      <c r="F32" s="322">
        <v>3150.0</v>
      </c>
      <c r="J32" s="2" t="s">
        <v>829</v>
      </c>
      <c r="K32" s="2" t="s">
        <v>2488</v>
      </c>
      <c r="L32" s="2" t="s">
        <v>860</v>
      </c>
      <c r="M32" s="2" t="s">
        <v>17</v>
      </c>
      <c r="N32" s="2" t="s">
        <v>2656</v>
      </c>
      <c r="R32" s="2" t="s">
        <v>2675</v>
      </c>
      <c r="S32" s="2">
        <v>97.0</v>
      </c>
    </row>
    <row r="33">
      <c r="B33" s="2" t="s">
        <v>862</v>
      </c>
      <c r="C33" s="248" t="s">
        <v>899</v>
      </c>
      <c r="D33" s="277" t="s">
        <v>2680</v>
      </c>
      <c r="E33" s="248" t="s">
        <v>900</v>
      </c>
      <c r="F33" s="322">
        <v>3150.0</v>
      </c>
      <c r="J33" s="2" t="s">
        <v>829</v>
      </c>
      <c r="K33" s="2" t="s">
        <v>2488</v>
      </c>
      <c r="L33" s="2" t="s">
        <v>860</v>
      </c>
      <c r="M33" s="2" t="s">
        <v>17</v>
      </c>
      <c r="N33" s="2" t="s">
        <v>2656</v>
      </c>
      <c r="R33" s="2" t="s">
        <v>2675</v>
      </c>
      <c r="S33" s="2">
        <v>97.0</v>
      </c>
    </row>
    <row r="34">
      <c r="B34" s="2"/>
      <c r="C34" s="298"/>
      <c r="E34" s="298"/>
      <c r="F34" s="255"/>
      <c r="J34" s="2"/>
      <c r="K34" s="2"/>
    </row>
    <row r="35">
      <c r="A35" s="298" t="s">
        <v>2681</v>
      </c>
      <c r="B35" s="2" t="s">
        <v>868</v>
      </c>
      <c r="C35" s="298" t="s">
        <v>1390</v>
      </c>
      <c r="D35" s="277" t="s">
        <v>2682</v>
      </c>
      <c r="E35" s="298" t="s">
        <v>935</v>
      </c>
      <c r="F35" s="322">
        <v>7750.0</v>
      </c>
      <c r="G35" s="322">
        <v>3450.0</v>
      </c>
      <c r="J35" s="2" t="s">
        <v>829</v>
      </c>
      <c r="K35" s="2" t="s">
        <v>2661</v>
      </c>
      <c r="L35" s="2" t="s">
        <v>860</v>
      </c>
      <c r="M35" s="2" t="s">
        <v>17</v>
      </c>
      <c r="N35" s="2" t="s">
        <v>1934</v>
      </c>
      <c r="R35" s="2" t="s">
        <v>2662</v>
      </c>
      <c r="S35" s="2">
        <v>63.0</v>
      </c>
    </row>
    <row r="36">
      <c r="B36" s="2" t="s">
        <v>868</v>
      </c>
      <c r="C36" s="298" t="s">
        <v>1390</v>
      </c>
      <c r="D36" s="277" t="s">
        <v>2683</v>
      </c>
      <c r="E36" s="298" t="s">
        <v>935</v>
      </c>
      <c r="F36" s="322">
        <v>7750.0</v>
      </c>
      <c r="G36" s="255"/>
      <c r="J36" s="2" t="s">
        <v>829</v>
      </c>
      <c r="K36" s="2" t="s">
        <v>2661</v>
      </c>
      <c r="L36" s="2" t="s">
        <v>860</v>
      </c>
      <c r="M36" s="2" t="s">
        <v>17</v>
      </c>
      <c r="N36" s="2" t="s">
        <v>1934</v>
      </c>
      <c r="R36" s="2" t="s">
        <v>2662</v>
      </c>
      <c r="S36" s="2">
        <v>63.0</v>
      </c>
    </row>
    <row r="37">
      <c r="B37" s="2" t="s">
        <v>868</v>
      </c>
      <c r="C37" s="298" t="s">
        <v>2684</v>
      </c>
      <c r="E37" s="367" t="s">
        <v>2685</v>
      </c>
      <c r="F37" s="337">
        <v>950.0</v>
      </c>
      <c r="J37" s="2" t="s">
        <v>829</v>
      </c>
      <c r="K37" s="2" t="s">
        <v>2661</v>
      </c>
      <c r="L37" s="2" t="s">
        <v>860</v>
      </c>
      <c r="M37" s="2" t="s">
        <v>17</v>
      </c>
      <c r="N37" s="2" t="s">
        <v>2488</v>
      </c>
      <c r="R37" s="2" t="s">
        <v>2662</v>
      </c>
      <c r="S37" s="2">
        <v>113.0</v>
      </c>
    </row>
    <row r="38">
      <c r="B38" s="2" t="s">
        <v>868</v>
      </c>
      <c r="C38" s="298" t="s">
        <v>2684</v>
      </c>
      <c r="E38" s="367" t="s">
        <v>2685</v>
      </c>
      <c r="F38" s="337">
        <v>950.0</v>
      </c>
      <c r="J38" s="2" t="s">
        <v>829</v>
      </c>
      <c r="K38" s="2" t="s">
        <v>2661</v>
      </c>
      <c r="L38" s="2" t="s">
        <v>860</v>
      </c>
      <c r="M38" s="2" t="s">
        <v>17</v>
      </c>
      <c r="N38" s="2" t="s">
        <v>2488</v>
      </c>
      <c r="R38" s="2" t="s">
        <v>2662</v>
      </c>
      <c r="S38" s="2">
        <v>113.0</v>
      </c>
    </row>
    <row r="39">
      <c r="B39" s="2" t="s">
        <v>868</v>
      </c>
      <c r="C39" s="298" t="s">
        <v>2684</v>
      </c>
      <c r="E39" s="367" t="s">
        <v>2685</v>
      </c>
      <c r="F39" s="255"/>
      <c r="J39" s="2" t="s">
        <v>829</v>
      </c>
      <c r="K39" s="2" t="s">
        <v>2661</v>
      </c>
      <c r="L39" s="2" t="s">
        <v>1019</v>
      </c>
      <c r="M39" s="2" t="s">
        <v>17</v>
      </c>
      <c r="N39" s="2" t="s">
        <v>2488</v>
      </c>
      <c r="R39" s="2" t="s">
        <v>2662</v>
      </c>
      <c r="S39" s="2">
        <v>113.0</v>
      </c>
    </row>
    <row r="40">
      <c r="F40" s="255"/>
    </row>
    <row r="41">
      <c r="A41" s="2" t="s">
        <v>336</v>
      </c>
      <c r="B41" s="2" t="s">
        <v>901</v>
      </c>
      <c r="C41" s="2" t="s">
        <v>1674</v>
      </c>
      <c r="D41" s="277" t="s">
        <v>2686</v>
      </c>
      <c r="E41" s="298" t="s">
        <v>1675</v>
      </c>
      <c r="F41" s="250">
        <v>8350.0</v>
      </c>
      <c r="G41" s="322">
        <v>16450.0</v>
      </c>
      <c r="J41" s="2" t="s">
        <v>829</v>
      </c>
      <c r="K41" s="2" t="s">
        <v>2661</v>
      </c>
      <c r="L41" s="2" t="s">
        <v>860</v>
      </c>
      <c r="M41" s="2" t="s">
        <v>17</v>
      </c>
      <c r="N41" s="2" t="s">
        <v>2656</v>
      </c>
      <c r="R41" s="2" t="s">
        <v>2675</v>
      </c>
      <c r="S41" s="2">
        <v>97.0</v>
      </c>
    </row>
    <row r="42">
      <c r="B42" s="2" t="s">
        <v>901</v>
      </c>
      <c r="C42" s="2" t="s">
        <v>1674</v>
      </c>
      <c r="D42" s="277" t="s">
        <v>2687</v>
      </c>
      <c r="E42" s="298" t="s">
        <v>1675</v>
      </c>
      <c r="F42" s="250">
        <v>8350.0</v>
      </c>
      <c r="G42" s="255"/>
      <c r="J42" s="2" t="s">
        <v>829</v>
      </c>
      <c r="K42" s="2" t="s">
        <v>2661</v>
      </c>
      <c r="L42" s="2" t="s">
        <v>860</v>
      </c>
      <c r="M42" s="2" t="s">
        <v>17</v>
      </c>
      <c r="N42" s="2" t="s">
        <v>2656</v>
      </c>
      <c r="R42" s="2" t="s">
        <v>2675</v>
      </c>
      <c r="S42" s="2">
        <v>97.0</v>
      </c>
    </row>
    <row r="43">
      <c r="B43" s="2" t="s">
        <v>901</v>
      </c>
      <c r="C43" s="2" t="s">
        <v>1674</v>
      </c>
      <c r="D43" s="277" t="s">
        <v>2688</v>
      </c>
      <c r="E43" s="298" t="s">
        <v>1675</v>
      </c>
      <c r="F43" s="250">
        <v>8350.0</v>
      </c>
      <c r="J43" s="2" t="s">
        <v>829</v>
      </c>
      <c r="K43" s="2" t="s">
        <v>2661</v>
      </c>
      <c r="L43" s="2" t="s">
        <v>860</v>
      </c>
      <c r="M43" s="2" t="s">
        <v>17</v>
      </c>
      <c r="N43" s="2" t="s">
        <v>2656</v>
      </c>
      <c r="R43" s="2" t="s">
        <v>2675</v>
      </c>
      <c r="S43" s="2">
        <v>97.0</v>
      </c>
    </row>
    <row r="44">
      <c r="B44" s="2" t="s">
        <v>901</v>
      </c>
      <c r="C44" s="2" t="s">
        <v>1674</v>
      </c>
      <c r="D44" s="277" t="s">
        <v>2689</v>
      </c>
      <c r="E44" s="298" t="s">
        <v>1675</v>
      </c>
      <c r="F44" s="250">
        <v>8350.0</v>
      </c>
      <c r="J44" s="2" t="s">
        <v>829</v>
      </c>
      <c r="K44" s="2" t="s">
        <v>2661</v>
      </c>
      <c r="L44" s="2" t="s">
        <v>860</v>
      </c>
      <c r="M44" s="2" t="s">
        <v>17</v>
      </c>
      <c r="N44" s="2" t="s">
        <v>2656</v>
      </c>
      <c r="S44" s="2">
        <v>97.0</v>
      </c>
    </row>
    <row r="45">
      <c r="B45" s="2" t="s">
        <v>901</v>
      </c>
      <c r="C45" s="298" t="s">
        <v>1677</v>
      </c>
      <c r="E45" s="298" t="s">
        <v>1678</v>
      </c>
      <c r="F45" s="322">
        <v>6850.0</v>
      </c>
      <c r="L45" s="2" t="s">
        <v>860</v>
      </c>
      <c r="M45" s="2" t="s">
        <v>18</v>
      </c>
    </row>
    <row r="46">
      <c r="B46" s="2" t="s">
        <v>901</v>
      </c>
      <c r="C46" s="298" t="s">
        <v>1677</v>
      </c>
      <c r="E46" s="298" t="s">
        <v>1678</v>
      </c>
      <c r="F46" s="322">
        <v>6850.0</v>
      </c>
      <c r="L46" s="2" t="s">
        <v>860</v>
      </c>
      <c r="M46" s="2" t="s">
        <v>18</v>
      </c>
    </row>
    <row r="47">
      <c r="B47" s="2" t="s">
        <v>901</v>
      </c>
      <c r="C47" s="298" t="s">
        <v>1677</v>
      </c>
      <c r="E47" s="298" t="s">
        <v>1678</v>
      </c>
      <c r="F47" s="322">
        <v>6850.0</v>
      </c>
      <c r="L47" s="2" t="s">
        <v>860</v>
      </c>
      <c r="M47" s="2" t="s">
        <v>18</v>
      </c>
    </row>
    <row r="48">
      <c r="B48" s="2" t="s">
        <v>901</v>
      </c>
      <c r="C48" s="298" t="s">
        <v>1677</v>
      </c>
      <c r="E48" s="298" t="s">
        <v>1678</v>
      </c>
      <c r="F48" s="322">
        <v>6850.0</v>
      </c>
      <c r="L48" s="2" t="s">
        <v>860</v>
      </c>
      <c r="M48" s="2" t="s">
        <v>18</v>
      </c>
    </row>
    <row r="49">
      <c r="B49" s="2" t="s">
        <v>901</v>
      </c>
      <c r="C49" s="298" t="s">
        <v>1945</v>
      </c>
      <c r="D49" s="277" t="s">
        <v>2690</v>
      </c>
      <c r="E49" s="298" t="s">
        <v>1946</v>
      </c>
      <c r="F49" s="250">
        <v>21500.0</v>
      </c>
      <c r="J49" s="2" t="s">
        <v>829</v>
      </c>
      <c r="K49" s="2" t="s">
        <v>2661</v>
      </c>
      <c r="L49" s="2" t="s">
        <v>860</v>
      </c>
      <c r="M49" s="2" t="s">
        <v>17</v>
      </c>
      <c r="N49" s="2" t="s">
        <v>2656</v>
      </c>
      <c r="R49" s="2" t="s">
        <v>2675</v>
      </c>
      <c r="S49" s="2">
        <v>97.0</v>
      </c>
    </row>
    <row r="50">
      <c r="B50" s="2" t="s">
        <v>901</v>
      </c>
      <c r="C50" s="298" t="s">
        <v>1945</v>
      </c>
      <c r="D50" s="277" t="s">
        <v>2691</v>
      </c>
      <c r="E50" s="298" t="s">
        <v>1946</v>
      </c>
      <c r="F50" s="250">
        <v>21500.0</v>
      </c>
      <c r="J50" s="2" t="s">
        <v>829</v>
      </c>
      <c r="K50" s="2" t="s">
        <v>2661</v>
      </c>
      <c r="L50" s="2" t="s">
        <v>860</v>
      </c>
      <c r="M50" s="2" t="s">
        <v>17</v>
      </c>
      <c r="N50" s="2" t="s">
        <v>2656</v>
      </c>
      <c r="S50" s="2">
        <v>97.0</v>
      </c>
    </row>
    <row r="51">
      <c r="B51" s="2" t="s">
        <v>1858</v>
      </c>
      <c r="C51" s="298" t="s">
        <v>973</v>
      </c>
      <c r="F51" s="322">
        <v>1778.0</v>
      </c>
      <c r="J51" s="2" t="s">
        <v>829</v>
      </c>
      <c r="K51" s="2" t="s">
        <v>2661</v>
      </c>
      <c r="L51" s="2" t="s">
        <v>860</v>
      </c>
      <c r="M51" s="2" t="s">
        <v>17</v>
      </c>
      <c r="N51" s="2" t="s">
        <v>2656</v>
      </c>
      <c r="R51" s="2" t="s">
        <v>2675</v>
      </c>
      <c r="S51" s="2">
        <v>97.0</v>
      </c>
    </row>
    <row r="52">
      <c r="B52" s="2" t="s">
        <v>1858</v>
      </c>
      <c r="C52" s="298" t="s">
        <v>973</v>
      </c>
      <c r="F52" s="322">
        <v>1778.0</v>
      </c>
      <c r="J52" s="2" t="s">
        <v>829</v>
      </c>
      <c r="K52" s="2" t="s">
        <v>2661</v>
      </c>
      <c r="L52" s="2" t="s">
        <v>860</v>
      </c>
      <c r="M52" s="2" t="s">
        <v>17</v>
      </c>
      <c r="N52" s="2" t="s">
        <v>2656</v>
      </c>
      <c r="R52" s="2" t="s">
        <v>2675</v>
      </c>
      <c r="S52" s="2">
        <v>97.0</v>
      </c>
    </row>
    <row r="53">
      <c r="B53" s="2" t="s">
        <v>1858</v>
      </c>
      <c r="C53" s="298" t="s">
        <v>973</v>
      </c>
      <c r="F53" s="322">
        <v>1778.0</v>
      </c>
      <c r="J53" s="2" t="s">
        <v>829</v>
      </c>
      <c r="K53" s="2" t="s">
        <v>2661</v>
      </c>
      <c r="L53" s="2" t="s">
        <v>860</v>
      </c>
      <c r="M53" s="2" t="s">
        <v>17</v>
      </c>
      <c r="N53" s="2" t="s">
        <v>2656</v>
      </c>
      <c r="R53" s="2" t="s">
        <v>2675</v>
      </c>
      <c r="S53" s="2">
        <v>97.0</v>
      </c>
    </row>
    <row r="54">
      <c r="F54" s="255"/>
    </row>
    <row r="57">
      <c r="B57" s="2" t="s">
        <v>1052</v>
      </c>
      <c r="C57" s="359" t="s">
        <v>2692</v>
      </c>
      <c r="F57" s="265">
        <v>25.0</v>
      </c>
      <c r="L57" s="2" t="s">
        <v>1019</v>
      </c>
      <c r="M57" s="2" t="s">
        <v>17</v>
      </c>
      <c r="N57" s="2" t="s">
        <v>2693</v>
      </c>
      <c r="S57" s="2">
        <v>265.0</v>
      </c>
    </row>
    <row r="58">
      <c r="C58" s="276" t="s">
        <v>1839</v>
      </c>
      <c r="L58" s="2" t="s">
        <v>1019</v>
      </c>
      <c r="M58" s="2" t="s">
        <v>17</v>
      </c>
      <c r="N58" s="2" t="s">
        <v>2656</v>
      </c>
      <c r="S58" s="2">
        <v>97.0</v>
      </c>
    </row>
    <row r="59">
      <c r="C59" s="276" t="s">
        <v>1839</v>
      </c>
      <c r="L59" s="2" t="s">
        <v>1019</v>
      </c>
      <c r="M59" s="2" t="s">
        <v>17</v>
      </c>
      <c r="N59" s="2" t="s">
        <v>2656</v>
      </c>
      <c r="S59" s="2">
        <v>97.0</v>
      </c>
    </row>
    <row r="60">
      <c r="C60" s="276" t="s">
        <v>1839</v>
      </c>
      <c r="L60" s="2" t="s">
        <v>1019</v>
      </c>
      <c r="M60" s="2" t="s">
        <v>17</v>
      </c>
      <c r="N60" s="2" t="s">
        <v>2656</v>
      </c>
      <c r="S60" s="2">
        <v>97.0</v>
      </c>
    </row>
    <row r="61">
      <c r="C61" s="276" t="s">
        <v>2694</v>
      </c>
      <c r="L61" s="2" t="s">
        <v>1019</v>
      </c>
      <c r="M61" s="2" t="s">
        <v>17</v>
      </c>
      <c r="N61" s="2" t="s">
        <v>2656</v>
      </c>
      <c r="S61" s="2">
        <v>97.0</v>
      </c>
    </row>
    <row r="62">
      <c r="B62" s="2" t="s">
        <v>868</v>
      </c>
      <c r="C62" s="276" t="s">
        <v>934</v>
      </c>
      <c r="D62" s="277" t="s">
        <v>2695</v>
      </c>
      <c r="E62" s="276" t="s">
        <v>1833</v>
      </c>
      <c r="J62" s="2" t="s">
        <v>829</v>
      </c>
      <c r="K62" s="2" t="s">
        <v>2661</v>
      </c>
      <c r="L62" s="2" t="s">
        <v>1019</v>
      </c>
      <c r="M62" s="2" t="s">
        <v>17</v>
      </c>
      <c r="N62" s="2" t="s">
        <v>2488</v>
      </c>
      <c r="S62" s="2">
        <v>113.0</v>
      </c>
    </row>
    <row r="63">
      <c r="B63" s="2" t="s">
        <v>883</v>
      </c>
      <c r="C63" s="276" t="s">
        <v>1233</v>
      </c>
      <c r="D63" s="277" t="s">
        <v>2696</v>
      </c>
      <c r="E63" s="290" t="s">
        <v>2697</v>
      </c>
      <c r="F63" s="276"/>
      <c r="J63" s="2" t="s">
        <v>829</v>
      </c>
      <c r="K63" s="2" t="s">
        <v>2661</v>
      </c>
      <c r="L63" s="2" t="s">
        <v>1019</v>
      </c>
      <c r="M63" s="2" t="s">
        <v>17</v>
      </c>
      <c r="N63" s="2" t="s">
        <v>2488</v>
      </c>
      <c r="R63" s="2" t="s">
        <v>2662</v>
      </c>
      <c r="S63" s="2">
        <v>113.0</v>
      </c>
    </row>
    <row r="64">
      <c r="B64" s="2" t="s">
        <v>862</v>
      </c>
      <c r="C64" s="276" t="s">
        <v>2698</v>
      </c>
      <c r="D64" s="277" t="s">
        <v>2699</v>
      </c>
      <c r="E64" s="290" t="s">
        <v>2700</v>
      </c>
      <c r="J64" s="2" t="s">
        <v>829</v>
      </c>
      <c r="K64" s="2" t="s">
        <v>2661</v>
      </c>
      <c r="L64" s="2" t="s">
        <v>1019</v>
      </c>
      <c r="M64" s="2" t="s">
        <v>17</v>
      </c>
      <c r="N64" s="2" t="s">
        <v>2661</v>
      </c>
      <c r="R64" s="2" t="s">
        <v>2662</v>
      </c>
      <c r="S64" s="2">
        <v>121.0</v>
      </c>
    </row>
    <row r="65">
      <c r="B65" s="2" t="s">
        <v>862</v>
      </c>
      <c r="C65" s="288" t="s">
        <v>1173</v>
      </c>
      <c r="D65" s="277" t="s">
        <v>2701</v>
      </c>
      <c r="E65" s="276" t="s">
        <v>1175</v>
      </c>
      <c r="J65" s="2" t="s">
        <v>829</v>
      </c>
      <c r="K65" s="2" t="s">
        <v>2661</v>
      </c>
      <c r="L65" s="2" t="s">
        <v>1019</v>
      </c>
      <c r="M65" s="2" t="s">
        <v>17</v>
      </c>
      <c r="N65" s="2" t="s">
        <v>2661</v>
      </c>
      <c r="R65" s="2" t="s">
        <v>2662</v>
      </c>
      <c r="S65" s="2">
        <v>121.0</v>
      </c>
    </row>
    <row r="66">
      <c r="S66" s="2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2702</v>
      </c>
      <c r="D1" s="317" t="s">
        <v>2703</v>
      </c>
      <c r="E1" s="374">
        <v>9.842941617E9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747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32" t="s">
        <v>2704</v>
      </c>
      <c r="T2" s="2" t="s">
        <v>2705</v>
      </c>
      <c r="U2" s="2" t="s">
        <v>72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2706</v>
      </c>
      <c r="S3" s="238" t="s">
        <v>1689</v>
      </c>
      <c r="T3" s="2" t="s">
        <v>2001</v>
      </c>
      <c r="U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2707</v>
      </c>
      <c r="S4" s="238" t="s">
        <v>1721</v>
      </c>
      <c r="T4" s="2" t="s">
        <v>1568</v>
      </c>
      <c r="U4" s="2" t="s">
        <v>138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2708</v>
      </c>
      <c r="S5" s="238" t="s">
        <v>2042</v>
      </c>
      <c r="T5" s="2" t="s">
        <v>1568</v>
      </c>
      <c r="U5" s="2" t="s">
        <v>138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2709</v>
      </c>
      <c r="E7" s="377">
        <v>9.744149439E9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/>
      <c r="G12" s="2"/>
      <c r="H12" s="2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/>
      <c r="G13" s="2"/>
      <c r="H13" s="2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/>
      <c r="G14" s="242"/>
      <c r="H14" s="242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98" t="s">
        <v>2710</v>
      </c>
      <c r="B17" s="2" t="s">
        <v>2058</v>
      </c>
      <c r="C17" s="298" t="s">
        <v>2055</v>
      </c>
      <c r="E17" s="298" t="s">
        <v>2056</v>
      </c>
      <c r="F17" s="322">
        <v>2950.0</v>
      </c>
      <c r="G17" s="322">
        <v>19500.0</v>
      </c>
      <c r="I17" s="2" t="s">
        <v>2711</v>
      </c>
      <c r="J17" s="2" t="s">
        <v>829</v>
      </c>
      <c r="K17" s="2" t="s">
        <v>1721</v>
      </c>
      <c r="L17" s="2" t="s">
        <v>860</v>
      </c>
      <c r="M17" s="2" t="s">
        <v>17</v>
      </c>
      <c r="N17" s="2" t="s">
        <v>2712</v>
      </c>
      <c r="R17" s="2" t="s">
        <v>2707</v>
      </c>
      <c r="S17" s="2">
        <v>136.0</v>
      </c>
    </row>
    <row r="18">
      <c r="B18" s="2" t="s">
        <v>2058</v>
      </c>
      <c r="C18" s="298" t="s">
        <v>2055</v>
      </c>
      <c r="E18" s="298" t="s">
        <v>2056</v>
      </c>
      <c r="F18" s="322">
        <v>2950.0</v>
      </c>
      <c r="G18" s="255"/>
      <c r="I18" s="2" t="s">
        <v>2713</v>
      </c>
      <c r="J18" s="2" t="s">
        <v>829</v>
      </c>
      <c r="K18" s="2" t="s">
        <v>1721</v>
      </c>
      <c r="L18" s="2" t="s">
        <v>860</v>
      </c>
      <c r="M18" s="2" t="s">
        <v>17</v>
      </c>
      <c r="N18" s="2" t="s">
        <v>2712</v>
      </c>
      <c r="R18" s="2" t="s">
        <v>2707</v>
      </c>
      <c r="S18" s="2">
        <v>157.0</v>
      </c>
    </row>
    <row r="19">
      <c r="B19" s="2" t="s">
        <v>2058</v>
      </c>
      <c r="C19" s="298" t="s">
        <v>2055</v>
      </c>
      <c r="E19" s="298" t="s">
        <v>2056</v>
      </c>
      <c r="F19" s="322">
        <v>2950.0</v>
      </c>
      <c r="I19" s="2" t="s">
        <v>2714</v>
      </c>
      <c r="J19" s="2" t="s">
        <v>829</v>
      </c>
      <c r="K19" s="2" t="s">
        <v>1721</v>
      </c>
      <c r="L19" s="2" t="s">
        <v>860</v>
      </c>
      <c r="M19" s="2" t="s">
        <v>17</v>
      </c>
      <c r="N19" s="2" t="s">
        <v>2712</v>
      </c>
      <c r="R19" s="2" t="s">
        <v>2707</v>
      </c>
      <c r="S19" s="2">
        <v>157.0</v>
      </c>
    </row>
    <row r="20">
      <c r="B20" s="2" t="s">
        <v>2058</v>
      </c>
      <c r="C20" s="298" t="s">
        <v>2055</v>
      </c>
      <c r="E20" s="298" t="s">
        <v>2056</v>
      </c>
      <c r="F20" s="322">
        <v>2950.0</v>
      </c>
      <c r="I20" s="2" t="s">
        <v>2715</v>
      </c>
      <c r="J20" s="2" t="s">
        <v>829</v>
      </c>
      <c r="K20" s="2" t="s">
        <v>1721</v>
      </c>
      <c r="L20" s="2" t="s">
        <v>860</v>
      </c>
      <c r="M20" s="2" t="s">
        <v>17</v>
      </c>
      <c r="N20" s="2" t="s">
        <v>2712</v>
      </c>
      <c r="R20" s="2" t="s">
        <v>2707</v>
      </c>
      <c r="S20" s="2">
        <v>157.0</v>
      </c>
    </row>
    <row r="21">
      <c r="B21" s="2" t="s">
        <v>2058</v>
      </c>
      <c r="C21" s="298" t="s">
        <v>2055</v>
      </c>
      <c r="E21" s="298" t="s">
        <v>2056</v>
      </c>
      <c r="F21" s="322">
        <v>2950.0</v>
      </c>
      <c r="I21" s="2" t="s">
        <v>2716</v>
      </c>
      <c r="J21" s="2" t="s">
        <v>829</v>
      </c>
      <c r="K21" s="2" t="s">
        <v>1721</v>
      </c>
      <c r="L21" s="2" t="s">
        <v>860</v>
      </c>
      <c r="M21" s="2" t="s">
        <v>17</v>
      </c>
      <c r="N21" s="2" t="s">
        <v>2712</v>
      </c>
      <c r="R21" s="2" t="s">
        <v>2707</v>
      </c>
      <c r="S21" s="2">
        <v>157.0</v>
      </c>
    </row>
    <row r="22">
      <c r="B22" s="2" t="s">
        <v>2058</v>
      </c>
      <c r="C22" s="298" t="s">
        <v>2055</v>
      </c>
      <c r="E22" s="298" t="s">
        <v>2056</v>
      </c>
      <c r="F22" s="322">
        <v>2950.0</v>
      </c>
      <c r="I22" s="2" t="s">
        <v>2717</v>
      </c>
      <c r="J22" s="2" t="s">
        <v>829</v>
      </c>
      <c r="K22" s="2" t="s">
        <v>1721</v>
      </c>
      <c r="L22" s="2" t="s">
        <v>860</v>
      </c>
      <c r="M22" s="2" t="s">
        <v>17</v>
      </c>
      <c r="N22" s="2" t="s">
        <v>2712</v>
      </c>
      <c r="R22" s="2" t="s">
        <v>2707</v>
      </c>
      <c r="S22" s="2">
        <v>157.0</v>
      </c>
    </row>
    <row r="23">
      <c r="B23" s="2" t="s">
        <v>2058</v>
      </c>
      <c r="C23" s="298" t="s">
        <v>2055</v>
      </c>
      <c r="E23" s="298" t="s">
        <v>2056</v>
      </c>
      <c r="F23" s="322">
        <v>2950.0</v>
      </c>
      <c r="I23" s="2" t="s">
        <v>2718</v>
      </c>
      <c r="J23" s="2" t="s">
        <v>829</v>
      </c>
      <c r="K23" s="2" t="s">
        <v>1721</v>
      </c>
      <c r="L23" s="2" t="s">
        <v>860</v>
      </c>
      <c r="M23" s="2" t="s">
        <v>17</v>
      </c>
      <c r="N23" s="2" t="s">
        <v>2712</v>
      </c>
      <c r="R23" s="2" t="s">
        <v>2707</v>
      </c>
      <c r="S23" s="2">
        <v>157.0</v>
      </c>
    </row>
    <row r="24">
      <c r="B24" s="2" t="s">
        <v>2058</v>
      </c>
      <c r="C24" s="298" t="s">
        <v>2055</v>
      </c>
      <c r="E24" s="298" t="s">
        <v>2056</v>
      </c>
      <c r="F24" s="322">
        <v>2950.0</v>
      </c>
      <c r="I24" s="2" t="s">
        <v>2719</v>
      </c>
      <c r="J24" s="2" t="s">
        <v>829</v>
      </c>
      <c r="K24" s="2" t="s">
        <v>1721</v>
      </c>
      <c r="L24" s="2" t="s">
        <v>860</v>
      </c>
      <c r="M24" s="2" t="s">
        <v>17</v>
      </c>
      <c r="N24" s="2" t="s">
        <v>2712</v>
      </c>
      <c r="R24" s="2" t="s">
        <v>2707</v>
      </c>
      <c r="S24" s="2">
        <v>157.0</v>
      </c>
    </row>
    <row r="25">
      <c r="B25" s="2" t="s">
        <v>2058</v>
      </c>
      <c r="C25" s="298" t="s">
        <v>2055</v>
      </c>
      <c r="E25" s="298" t="s">
        <v>2056</v>
      </c>
      <c r="F25" s="322">
        <v>2950.0</v>
      </c>
      <c r="I25" s="2" t="s">
        <v>2720</v>
      </c>
      <c r="J25" s="2" t="s">
        <v>829</v>
      </c>
      <c r="K25" s="2" t="s">
        <v>1721</v>
      </c>
      <c r="L25" s="2" t="s">
        <v>860</v>
      </c>
      <c r="M25" s="2" t="s">
        <v>17</v>
      </c>
      <c r="N25" s="2" t="s">
        <v>2712</v>
      </c>
      <c r="R25" s="2" t="s">
        <v>2707</v>
      </c>
      <c r="S25" s="2">
        <v>157.0</v>
      </c>
    </row>
    <row r="26">
      <c r="B26" s="2" t="s">
        <v>2058</v>
      </c>
      <c r="C26" s="298" t="s">
        <v>2055</v>
      </c>
      <c r="E26" s="298" t="s">
        <v>2056</v>
      </c>
      <c r="F26" s="322">
        <v>2950.0</v>
      </c>
      <c r="I26" s="2" t="s">
        <v>2721</v>
      </c>
      <c r="J26" s="2" t="s">
        <v>829</v>
      </c>
      <c r="K26" s="2" t="s">
        <v>1721</v>
      </c>
      <c r="L26" s="2" t="s">
        <v>860</v>
      </c>
      <c r="M26" s="2" t="s">
        <v>17</v>
      </c>
      <c r="N26" s="2" t="s">
        <v>2712</v>
      </c>
      <c r="R26" s="2" t="s">
        <v>2707</v>
      </c>
      <c r="S26" s="2">
        <v>157.0</v>
      </c>
    </row>
    <row r="27">
      <c r="B27" s="2" t="s">
        <v>2058</v>
      </c>
      <c r="C27" s="298" t="s">
        <v>2055</v>
      </c>
      <c r="E27" s="298" t="s">
        <v>2056</v>
      </c>
      <c r="F27" s="322">
        <v>2950.0</v>
      </c>
      <c r="I27" s="2" t="s">
        <v>2722</v>
      </c>
      <c r="J27" s="2" t="s">
        <v>829</v>
      </c>
      <c r="K27" s="2" t="s">
        <v>1721</v>
      </c>
      <c r="L27" s="2" t="s">
        <v>860</v>
      </c>
      <c r="M27" s="2" t="s">
        <v>17</v>
      </c>
      <c r="N27" s="2" t="s">
        <v>2712</v>
      </c>
      <c r="R27" s="2" t="s">
        <v>2707</v>
      </c>
      <c r="S27" s="2">
        <v>157.0</v>
      </c>
    </row>
    <row r="28">
      <c r="B28" s="2" t="s">
        <v>2058</v>
      </c>
      <c r="C28" s="298" t="s">
        <v>2055</v>
      </c>
      <c r="E28" s="298" t="s">
        <v>2056</v>
      </c>
      <c r="F28" s="322">
        <v>2950.0</v>
      </c>
      <c r="I28" s="2" t="s">
        <v>2723</v>
      </c>
      <c r="J28" s="2" t="s">
        <v>829</v>
      </c>
      <c r="K28" s="2" t="s">
        <v>1721</v>
      </c>
      <c r="L28" s="2" t="s">
        <v>860</v>
      </c>
      <c r="M28" s="2" t="s">
        <v>17</v>
      </c>
      <c r="N28" s="2" t="s">
        <v>2712</v>
      </c>
      <c r="R28" s="2" t="s">
        <v>2707</v>
      </c>
      <c r="S28" s="2">
        <v>157.0</v>
      </c>
    </row>
    <row r="29">
      <c r="B29" s="2" t="s">
        <v>2058</v>
      </c>
      <c r="C29" s="298" t="s">
        <v>2055</v>
      </c>
      <c r="E29" s="298" t="s">
        <v>2056</v>
      </c>
      <c r="F29" s="322">
        <v>2950.0</v>
      </c>
      <c r="I29" s="2" t="s">
        <v>2724</v>
      </c>
      <c r="J29" s="2" t="s">
        <v>829</v>
      </c>
      <c r="K29" s="2" t="s">
        <v>1721</v>
      </c>
      <c r="L29" s="2" t="s">
        <v>860</v>
      </c>
      <c r="M29" s="2" t="s">
        <v>17</v>
      </c>
      <c r="N29" s="2" t="s">
        <v>2712</v>
      </c>
      <c r="R29" s="2" t="s">
        <v>2707</v>
      </c>
      <c r="S29" s="2">
        <v>157.0</v>
      </c>
    </row>
    <row r="30">
      <c r="B30" s="2" t="s">
        <v>2058</v>
      </c>
      <c r="C30" s="298" t="s">
        <v>2055</v>
      </c>
      <c r="E30" s="298" t="s">
        <v>2056</v>
      </c>
      <c r="F30" s="322">
        <v>2950.0</v>
      </c>
      <c r="I30" s="2" t="s">
        <v>2725</v>
      </c>
      <c r="J30" s="2" t="s">
        <v>829</v>
      </c>
      <c r="K30" s="2" t="s">
        <v>1721</v>
      </c>
      <c r="L30" s="2" t="s">
        <v>860</v>
      </c>
      <c r="M30" s="2" t="s">
        <v>17</v>
      </c>
      <c r="N30" s="2" t="s">
        <v>2712</v>
      </c>
      <c r="R30" s="2" t="s">
        <v>2707</v>
      </c>
      <c r="S30" s="2">
        <v>157.0</v>
      </c>
    </row>
    <row r="31">
      <c r="B31" s="2" t="s">
        <v>2058</v>
      </c>
      <c r="C31" s="298" t="s">
        <v>2055</v>
      </c>
      <c r="E31" s="298" t="s">
        <v>2056</v>
      </c>
      <c r="F31" s="322">
        <v>2950.0</v>
      </c>
      <c r="I31" s="2" t="s">
        <v>2726</v>
      </c>
      <c r="J31" s="2" t="s">
        <v>829</v>
      </c>
      <c r="K31" s="2" t="s">
        <v>1721</v>
      </c>
      <c r="L31" s="2" t="s">
        <v>860</v>
      </c>
      <c r="M31" s="2" t="s">
        <v>17</v>
      </c>
      <c r="N31" s="2" t="s">
        <v>2712</v>
      </c>
      <c r="R31" s="2" t="s">
        <v>2707</v>
      </c>
      <c r="S31" s="2">
        <v>157.0</v>
      </c>
    </row>
    <row r="32">
      <c r="B32" s="2" t="s">
        <v>2058</v>
      </c>
      <c r="C32" s="298" t="s">
        <v>2055</v>
      </c>
      <c r="E32" s="298" t="s">
        <v>2056</v>
      </c>
      <c r="F32" s="322">
        <v>2950.0</v>
      </c>
      <c r="I32" s="2" t="s">
        <v>2727</v>
      </c>
      <c r="J32" s="2" t="s">
        <v>829</v>
      </c>
      <c r="K32" s="2" t="s">
        <v>1721</v>
      </c>
      <c r="L32" s="2" t="s">
        <v>860</v>
      </c>
      <c r="M32" s="2" t="s">
        <v>17</v>
      </c>
      <c r="N32" s="2" t="s">
        <v>2712</v>
      </c>
      <c r="R32" s="2" t="s">
        <v>2707</v>
      </c>
      <c r="S32" s="2">
        <v>157.0</v>
      </c>
    </row>
    <row r="33">
      <c r="B33" s="2" t="s">
        <v>2058</v>
      </c>
      <c r="C33" s="298" t="s">
        <v>2055</v>
      </c>
      <c r="E33" s="298" t="s">
        <v>2056</v>
      </c>
      <c r="F33" s="322">
        <v>2950.0</v>
      </c>
      <c r="I33" s="2" t="s">
        <v>2728</v>
      </c>
      <c r="J33" s="2" t="s">
        <v>829</v>
      </c>
      <c r="K33" s="2" t="s">
        <v>1721</v>
      </c>
      <c r="L33" s="2" t="s">
        <v>860</v>
      </c>
      <c r="M33" s="2" t="s">
        <v>17</v>
      </c>
      <c r="N33" s="2" t="s">
        <v>2712</v>
      </c>
      <c r="R33" s="2" t="s">
        <v>2707</v>
      </c>
      <c r="S33" s="2">
        <v>157.0</v>
      </c>
    </row>
    <row r="34">
      <c r="B34" s="2" t="s">
        <v>2058</v>
      </c>
      <c r="C34" s="298" t="s">
        <v>2055</v>
      </c>
      <c r="E34" s="298" t="s">
        <v>2056</v>
      </c>
      <c r="F34" s="322">
        <v>2950.0</v>
      </c>
      <c r="I34" s="2" t="s">
        <v>2729</v>
      </c>
      <c r="J34" s="2" t="s">
        <v>829</v>
      </c>
      <c r="K34" s="2" t="s">
        <v>1721</v>
      </c>
      <c r="L34" s="2" t="s">
        <v>860</v>
      </c>
      <c r="M34" s="2" t="s">
        <v>17</v>
      </c>
      <c r="N34" s="2" t="s">
        <v>2712</v>
      </c>
      <c r="R34" s="2" t="s">
        <v>2707</v>
      </c>
      <c r="S34" s="2">
        <v>157.0</v>
      </c>
    </row>
    <row r="35">
      <c r="B35" s="2" t="s">
        <v>2058</v>
      </c>
      <c r="C35" s="298" t="s">
        <v>2055</v>
      </c>
      <c r="E35" s="298" t="s">
        <v>2056</v>
      </c>
      <c r="F35" s="322">
        <v>2950.0</v>
      </c>
      <c r="I35" s="2" t="s">
        <v>2730</v>
      </c>
      <c r="J35" s="2" t="s">
        <v>829</v>
      </c>
      <c r="K35" s="2" t="s">
        <v>2042</v>
      </c>
      <c r="L35" s="2" t="s">
        <v>860</v>
      </c>
      <c r="M35" s="2" t="s">
        <v>17</v>
      </c>
      <c r="N35" s="2" t="s">
        <v>2712</v>
      </c>
      <c r="R35" s="2" t="s">
        <v>2708</v>
      </c>
      <c r="S35" s="2">
        <v>157.0</v>
      </c>
    </row>
    <row r="36">
      <c r="B36" s="2" t="s">
        <v>2058</v>
      </c>
      <c r="C36" s="298" t="s">
        <v>2055</v>
      </c>
      <c r="E36" s="298" t="s">
        <v>2056</v>
      </c>
      <c r="F36" s="322">
        <v>2950.0</v>
      </c>
      <c r="I36" s="2" t="s">
        <v>2731</v>
      </c>
      <c r="J36" s="2" t="s">
        <v>829</v>
      </c>
      <c r="K36" s="2" t="s">
        <v>2042</v>
      </c>
      <c r="L36" s="2" t="s">
        <v>860</v>
      </c>
      <c r="M36" s="2" t="s">
        <v>17</v>
      </c>
      <c r="N36" s="2" t="s">
        <v>2712</v>
      </c>
      <c r="R36" s="2" t="s">
        <v>2708</v>
      </c>
      <c r="S36" s="2">
        <v>157.0</v>
      </c>
    </row>
    <row r="37">
      <c r="B37" s="2" t="s">
        <v>2058</v>
      </c>
      <c r="C37" s="298" t="s">
        <v>2055</v>
      </c>
      <c r="E37" s="298" t="s">
        <v>2056</v>
      </c>
      <c r="F37" s="322">
        <v>2950.0</v>
      </c>
      <c r="I37" s="2" t="s">
        <v>2732</v>
      </c>
      <c r="J37" s="2" t="s">
        <v>829</v>
      </c>
      <c r="K37" s="2" t="s">
        <v>2042</v>
      </c>
      <c r="L37" s="2" t="s">
        <v>860</v>
      </c>
      <c r="M37" s="2" t="s">
        <v>17</v>
      </c>
      <c r="N37" s="2" t="s">
        <v>2712</v>
      </c>
      <c r="R37" s="2" t="s">
        <v>2708</v>
      </c>
      <c r="S37" s="2">
        <v>157.0</v>
      </c>
    </row>
    <row r="38">
      <c r="B38" s="2" t="s">
        <v>2058</v>
      </c>
      <c r="C38" s="298" t="s">
        <v>2055</v>
      </c>
      <c r="E38" s="298" t="s">
        <v>2056</v>
      </c>
      <c r="F38" s="322">
        <v>2950.0</v>
      </c>
      <c r="I38" s="2" t="s">
        <v>2733</v>
      </c>
      <c r="L38" s="2" t="s">
        <v>860</v>
      </c>
      <c r="M38" s="2" t="s">
        <v>17</v>
      </c>
      <c r="N38" s="2" t="s">
        <v>2712</v>
      </c>
      <c r="O38" s="2" t="s">
        <v>2734</v>
      </c>
      <c r="R38" s="2" t="s">
        <v>2707</v>
      </c>
      <c r="S38" s="2">
        <v>157.0</v>
      </c>
    </row>
    <row r="39">
      <c r="B39" s="2" t="s">
        <v>2058</v>
      </c>
      <c r="C39" s="298" t="s">
        <v>2055</v>
      </c>
      <c r="E39" s="298" t="s">
        <v>2056</v>
      </c>
      <c r="F39" s="322">
        <v>2950.0</v>
      </c>
      <c r="I39" s="2" t="s">
        <v>2735</v>
      </c>
      <c r="L39" s="2" t="s">
        <v>860</v>
      </c>
      <c r="M39" s="2" t="s">
        <v>17</v>
      </c>
      <c r="N39" s="2" t="s">
        <v>2712</v>
      </c>
      <c r="O39" s="2" t="s">
        <v>2734</v>
      </c>
      <c r="R39" s="2" t="s">
        <v>2707</v>
      </c>
      <c r="S39" s="2">
        <v>157.0</v>
      </c>
    </row>
    <row r="40">
      <c r="B40" s="2" t="s">
        <v>2058</v>
      </c>
      <c r="C40" s="298" t="s">
        <v>2055</v>
      </c>
      <c r="E40" s="298" t="s">
        <v>2056</v>
      </c>
      <c r="F40" s="322">
        <v>2950.0</v>
      </c>
      <c r="I40" s="2" t="s">
        <v>2736</v>
      </c>
      <c r="L40" s="2" t="s">
        <v>860</v>
      </c>
      <c r="M40" s="2" t="s">
        <v>17</v>
      </c>
      <c r="N40" s="2" t="s">
        <v>2712</v>
      </c>
      <c r="O40" s="2" t="s">
        <v>2734</v>
      </c>
      <c r="R40" s="2" t="s">
        <v>2707</v>
      </c>
      <c r="S40" s="2">
        <v>157.0</v>
      </c>
    </row>
    <row r="41">
      <c r="B41" s="379" t="s">
        <v>2737</v>
      </c>
      <c r="C41" s="298" t="s">
        <v>1991</v>
      </c>
      <c r="E41" s="298" t="s">
        <v>1992</v>
      </c>
      <c r="F41" s="322">
        <v>29770.0</v>
      </c>
      <c r="I41" s="2" t="s">
        <v>2738</v>
      </c>
      <c r="J41" s="2" t="s">
        <v>829</v>
      </c>
      <c r="K41" s="2" t="s">
        <v>1721</v>
      </c>
      <c r="L41" s="2" t="s">
        <v>860</v>
      </c>
      <c r="M41" s="2" t="s">
        <v>17</v>
      </c>
      <c r="N41" s="2" t="s">
        <v>1721</v>
      </c>
      <c r="R41" s="2" t="s">
        <v>2707</v>
      </c>
      <c r="S41" s="2">
        <v>161.0</v>
      </c>
    </row>
    <row r="42">
      <c r="B42" s="298" t="s">
        <v>2739</v>
      </c>
      <c r="C42" s="298" t="s">
        <v>2740</v>
      </c>
      <c r="E42" s="298" t="s">
        <v>2741</v>
      </c>
      <c r="F42" s="322">
        <v>5700.0</v>
      </c>
      <c r="I42" s="2" t="s">
        <v>2742</v>
      </c>
      <c r="J42" s="2" t="s">
        <v>829</v>
      </c>
      <c r="K42" s="2" t="s">
        <v>1721</v>
      </c>
      <c r="L42" s="2" t="s">
        <v>860</v>
      </c>
      <c r="M42" s="2" t="s">
        <v>17</v>
      </c>
      <c r="N42" s="2" t="s">
        <v>1721</v>
      </c>
      <c r="R42" s="2" t="s">
        <v>2707</v>
      </c>
      <c r="S42" s="2">
        <v>161.0</v>
      </c>
    </row>
    <row r="43">
      <c r="F43" s="255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4.38"/>
    <col customWidth="1" min="5" max="5" width="17.75"/>
  </cols>
  <sheetData>
    <row r="1">
      <c r="A1" s="214"/>
      <c r="B1" s="215" t="s">
        <v>5</v>
      </c>
      <c r="C1" s="216" t="s">
        <v>2743</v>
      </c>
      <c r="D1" s="217"/>
      <c r="E1" s="374">
        <v>9.894416629E9</v>
      </c>
      <c r="F1" s="219" t="s">
        <v>800</v>
      </c>
      <c r="G1" s="219"/>
      <c r="H1" s="220"/>
      <c r="I1" s="220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197</v>
      </c>
      <c r="D2" s="227"/>
      <c r="E2" s="318"/>
      <c r="F2" s="226" t="s">
        <v>320</v>
      </c>
      <c r="G2" s="227"/>
      <c r="K2" s="228"/>
      <c r="L2" s="2"/>
      <c r="M2" s="229" t="s">
        <v>11</v>
      </c>
      <c r="O2" s="230"/>
      <c r="Q2" s="231">
        <v>1.0</v>
      </c>
      <c r="R2" s="2" t="s">
        <v>2744</v>
      </c>
      <c r="S2" s="232" t="s">
        <v>2532</v>
      </c>
      <c r="T2" s="2" t="s">
        <v>1010</v>
      </c>
      <c r="U2" s="2" t="s">
        <v>72</v>
      </c>
      <c r="V2" s="2" t="s">
        <v>2745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K3" s="237"/>
      <c r="L3" s="2"/>
      <c r="M3" s="229" t="s">
        <v>12</v>
      </c>
      <c r="O3" s="230"/>
      <c r="Q3" s="231">
        <v>2.0</v>
      </c>
      <c r="R3" s="2" t="s">
        <v>1999</v>
      </c>
      <c r="S3" s="238" t="s">
        <v>2746</v>
      </c>
      <c r="T3" s="2" t="s">
        <v>1010</v>
      </c>
      <c r="U3" s="2" t="s">
        <v>2629</v>
      </c>
      <c r="V3" s="2" t="s">
        <v>2747</v>
      </c>
    </row>
    <row r="4">
      <c r="A4" s="239"/>
      <c r="B4" s="229" t="s">
        <v>816</v>
      </c>
      <c r="C4" s="2"/>
      <c r="E4" s="230"/>
      <c r="F4" s="229" t="s">
        <v>817</v>
      </c>
      <c r="G4" s="2"/>
      <c r="K4" s="237"/>
      <c r="L4" s="2"/>
      <c r="M4" s="229" t="s">
        <v>13</v>
      </c>
      <c r="O4" s="230"/>
      <c r="Q4" s="231">
        <v>3.0</v>
      </c>
      <c r="R4" s="2" t="s">
        <v>2748</v>
      </c>
      <c r="S4" s="238" t="s">
        <v>2066</v>
      </c>
      <c r="T4" s="2" t="s">
        <v>2749</v>
      </c>
      <c r="U4" s="2" t="s">
        <v>55</v>
      </c>
    </row>
    <row r="5">
      <c r="A5" s="239"/>
      <c r="B5" s="229" t="s">
        <v>818</v>
      </c>
      <c r="E5" s="237"/>
      <c r="F5" s="229" t="s">
        <v>819</v>
      </c>
      <c r="G5" s="2"/>
      <c r="K5" s="237"/>
      <c r="L5" s="2"/>
      <c r="M5" s="229" t="s">
        <v>14</v>
      </c>
      <c r="O5" s="237"/>
      <c r="Q5" s="231">
        <v>4.0</v>
      </c>
      <c r="R5" s="2" t="s">
        <v>2750</v>
      </c>
      <c r="S5" s="238" t="s">
        <v>2027</v>
      </c>
      <c r="T5" s="2" t="s">
        <v>2749</v>
      </c>
      <c r="U5" s="2" t="s">
        <v>55</v>
      </c>
      <c r="V5" s="2" t="s">
        <v>2751</v>
      </c>
    </row>
    <row r="6">
      <c r="A6" s="239"/>
      <c r="B6" s="229" t="s">
        <v>820</v>
      </c>
      <c r="E6" s="237"/>
      <c r="F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29" t="s">
        <v>823</v>
      </c>
      <c r="G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29" t="s">
        <v>825</v>
      </c>
      <c r="G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29" t="s">
        <v>827</v>
      </c>
      <c r="G9" s="2"/>
      <c r="H9" s="2"/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 t="s">
        <v>833</v>
      </c>
      <c r="G12" s="2"/>
      <c r="H12" s="2"/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 t="s">
        <v>835</v>
      </c>
      <c r="G13" s="2"/>
      <c r="H13" s="2"/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 t="s">
        <v>837</v>
      </c>
      <c r="G14" s="242"/>
      <c r="H14" s="242"/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" t="s">
        <v>901</v>
      </c>
      <c r="C17" s="367" t="s">
        <v>1677</v>
      </c>
      <c r="D17" s="291" t="s">
        <v>2752</v>
      </c>
      <c r="E17" s="380" t="s">
        <v>1264</v>
      </c>
      <c r="F17" s="250">
        <v>6450.0</v>
      </c>
      <c r="G17" s="250">
        <v>10500.0</v>
      </c>
      <c r="L17" s="2" t="s">
        <v>860</v>
      </c>
      <c r="M17" s="2" t="s">
        <v>17</v>
      </c>
      <c r="N17" s="2" t="s">
        <v>2532</v>
      </c>
      <c r="S17" s="2">
        <v>285.0</v>
      </c>
    </row>
    <row r="18">
      <c r="B18" s="2" t="s">
        <v>901</v>
      </c>
      <c r="C18" s="359" t="s">
        <v>2285</v>
      </c>
      <c r="D18" s="291" t="s">
        <v>2753</v>
      </c>
      <c r="E18" s="380" t="s">
        <v>2286</v>
      </c>
      <c r="F18" s="322">
        <v>17500.0</v>
      </c>
      <c r="L18" s="2" t="s">
        <v>860</v>
      </c>
      <c r="M18" s="2" t="s">
        <v>17</v>
      </c>
      <c r="N18" s="2" t="s">
        <v>2532</v>
      </c>
      <c r="S18" s="2">
        <v>285.0</v>
      </c>
    </row>
    <row r="19">
      <c r="B19" s="2" t="s">
        <v>862</v>
      </c>
      <c r="C19" s="359" t="s">
        <v>2754</v>
      </c>
      <c r="D19" s="291" t="s">
        <v>2755</v>
      </c>
      <c r="E19" s="359" t="s">
        <v>2756</v>
      </c>
      <c r="F19" s="322">
        <v>14750.0</v>
      </c>
      <c r="H19" s="2"/>
      <c r="I19" s="2"/>
      <c r="J19" s="2" t="s">
        <v>2173</v>
      </c>
      <c r="K19" s="2" t="s">
        <v>2532</v>
      </c>
      <c r="L19" s="2" t="s">
        <v>860</v>
      </c>
      <c r="M19" s="2" t="s">
        <v>17</v>
      </c>
      <c r="N19" s="2" t="s">
        <v>2532</v>
      </c>
      <c r="R19" s="2" t="s">
        <v>2744</v>
      </c>
      <c r="S19" s="2">
        <v>285.0</v>
      </c>
    </row>
    <row r="20">
      <c r="B20" s="2" t="s">
        <v>862</v>
      </c>
      <c r="C20" s="359" t="s">
        <v>2757</v>
      </c>
      <c r="D20" s="291" t="s">
        <v>2758</v>
      </c>
      <c r="E20" s="359" t="s">
        <v>2759</v>
      </c>
      <c r="F20" s="322">
        <v>2100.0</v>
      </c>
      <c r="H20" s="2"/>
      <c r="I20" s="2"/>
      <c r="J20" s="2" t="s">
        <v>2173</v>
      </c>
      <c r="K20" s="2" t="s">
        <v>2532</v>
      </c>
      <c r="L20" s="2" t="s">
        <v>860</v>
      </c>
      <c r="M20" s="2" t="s">
        <v>17</v>
      </c>
      <c r="N20" s="2" t="s">
        <v>2532</v>
      </c>
      <c r="R20" s="2" t="s">
        <v>2744</v>
      </c>
      <c r="S20" s="2">
        <v>285.0</v>
      </c>
    </row>
    <row r="21">
      <c r="F21" s="255"/>
    </row>
    <row r="22">
      <c r="B22" s="2" t="s">
        <v>862</v>
      </c>
      <c r="C22" s="276" t="s">
        <v>2760</v>
      </c>
      <c r="E22" s="276" t="s">
        <v>1071</v>
      </c>
      <c r="F22" s="322">
        <v>4700.0</v>
      </c>
      <c r="H22" s="2"/>
      <c r="I22" s="2"/>
      <c r="J22" s="2" t="s">
        <v>2173</v>
      </c>
      <c r="K22" s="2" t="s">
        <v>2746</v>
      </c>
      <c r="L22" s="2" t="s">
        <v>1019</v>
      </c>
      <c r="M22" s="2" t="s">
        <v>17</v>
      </c>
      <c r="N22" s="2" t="s">
        <v>2746</v>
      </c>
      <c r="R22" s="2" t="s">
        <v>1999</v>
      </c>
      <c r="S22" s="2">
        <v>294.0</v>
      </c>
    </row>
    <row r="23">
      <c r="B23" s="2" t="s">
        <v>862</v>
      </c>
      <c r="C23" s="276" t="s">
        <v>2760</v>
      </c>
      <c r="E23" s="276" t="s">
        <v>1071</v>
      </c>
      <c r="F23" s="322">
        <v>4700.0</v>
      </c>
      <c r="H23" s="2"/>
      <c r="I23" s="2"/>
      <c r="J23" s="2" t="s">
        <v>2173</v>
      </c>
      <c r="K23" s="2" t="s">
        <v>2746</v>
      </c>
      <c r="L23" s="2" t="s">
        <v>1019</v>
      </c>
      <c r="M23" s="2" t="s">
        <v>17</v>
      </c>
      <c r="N23" s="2" t="s">
        <v>2746</v>
      </c>
      <c r="R23" s="2" t="s">
        <v>1999</v>
      </c>
      <c r="S23" s="2">
        <v>294.0</v>
      </c>
    </row>
    <row r="24">
      <c r="B24" s="2" t="s">
        <v>862</v>
      </c>
      <c r="C24" s="276" t="s">
        <v>2760</v>
      </c>
      <c r="E24" s="276" t="s">
        <v>1071</v>
      </c>
      <c r="F24" s="322">
        <v>4700.0</v>
      </c>
      <c r="H24" s="2"/>
      <c r="I24" s="2"/>
      <c r="J24" s="2" t="s">
        <v>2173</v>
      </c>
      <c r="K24" s="2" t="s">
        <v>2746</v>
      </c>
      <c r="L24" s="2" t="s">
        <v>1019</v>
      </c>
      <c r="M24" s="2" t="s">
        <v>17</v>
      </c>
      <c r="N24" s="2" t="s">
        <v>2746</v>
      </c>
      <c r="R24" s="2" t="s">
        <v>1999</v>
      </c>
      <c r="S24" s="2">
        <v>294.0</v>
      </c>
    </row>
    <row r="25">
      <c r="B25" s="2" t="s">
        <v>862</v>
      </c>
      <c r="C25" s="276" t="s">
        <v>2658</v>
      </c>
      <c r="D25" s="277" t="s">
        <v>2761</v>
      </c>
      <c r="E25" s="276" t="s">
        <v>2660</v>
      </c>
      <c r="F25" s="322">
        <v>14750.0</v>
      </c>
      <c r="H25" s="2"/>
      <c r="I25" s="2"/>
      <c r="J25" s="2" t="s">
        <v>2173</v>
      </c>
      <c r="K25" s="2" t="s">
        <v>2746</v>
      </c>
      <c r="L25" s="2" t="s">
        <v>1019</v>
      </c>
      <c r="M25" s="2" t="s">
        <v>17</v>
      </c>
      <c r="N25" s="2" t="s">
        <v>2746</v>
      </c>
      <c r="R25" s="2" t="s">
        <v>1999</v>
      </c>
      <c r="S25" s="2">
        <v>294.0</v>
      </c>
    </row>
    <row r="26">
      <c r="B26" s="2" t="s">
        <v>862</v>
      </c>
      <c r="C26" s="276" t="s">
        <v>2762</v>
      </c>
      <c r="D26" s="277" t="s">
        <v>2763</v>
      </c>
      <c r="E26" s="276" t="s">
        <v>2764</v>
      </c>
      <c r="F26" s="322">
        <v>5100.0</v>
      </c>
      <c r="H26" s="2"/>
      <c r="I26" s="2"/>
      <c r="J26" s="2" t="s">
        <v>2173</v>
      </c>
      <c r="K26" s="2" t="s">
        <v>2746</v>
      </c>
      <c r="L26" s="2" t="s">
        <v>1019</v>
      </c>
      <c r="M26" s="2" t="s">
        <v>17</v>
      </c>
      <c r="N26" s="2" t="s">
        <v>2746</v>
      </c>
      <c r="R26" s="2" t="s">
        <v>1999</v>
      </c>
      <c r="S26" s="2">
        <v>294.0</v>
      </c>
    </row>
    <row r="27">
      <c r="B27" s="2" t="s">
        <v>862</v>
      </c>
      <c r="C27" s="276" t="s">
        <v>2762</v>
      </c>
      <c r="D27" s="277" t="s">
        <v>2765</v>
      </c>
      <c r="E27" s="276" t="s">
        <v>2764</v>
      </c>
      <c r="F27" s="322">
        <v>5100.0</v>
      </c>
      <c r="H27" s="2"/>
      <c r="I27" s="2"/>
      <c r="J27" s="2" t="s">
        <v>2173</v>
      </c>
      <c r="K27" s="2" t="s">
        <v>2746</v>
      </c>
      <c r="L27" s="2" t="s">
        <v>1019</v>
      </c>
      <c r="M27" s="2" t="s">
        <v>17</v>
      </c>
      <c r="N27" s="2" t="s">
        <v>2746</v>
      </c>
      <c r="R27" s="2" t="s">
        <v>1999</v>
      </c>
      <c r="S27" s="2">
        <v>294.0</v>
      </c>
    </row>
    <row r="28">
      <c r="B28" s="2" t="s">
        <v>901</v>
      </c>
      <c r="C28" s="268" t="s">
        <v>2766</v>
      </c>
      <c r="D28" s="277" t="s">
        <v>2767</v>
      </c>
      <c r="E28" s="348" t="s">
        <v>1264</v>
      </c>
      <c r="F28" s="322">
        <v>6450.0</v>
      </c>
      <c r="L28" s="2" t="s">
        <v>1019</v>
      </c>
      <c r="M28" s="2" t="s">
        <v>17</v>
      </c>
      <c r="N28" s="2" t="s">
        <v>2746</v>
      </c>
      <c r="S28" s="2">
        <v>294.0</v>
      </c>
    </row>
    <row r="29">
      <c r="B29" s="2" t="s">
        <v>2768</v>
      </c>
      <c r="C29" s="276" t="s">
        <v>2769</v>
      </c>
      <c r="D29" s="277" t="s">
        <v>2770</v>
      </c>
      <c r="E29" s="276" t="s">
        <v>2771</v>
      </c>
      <c r="F29" s="353">
        <v>950.0</v>
      </c>
      <c r="H29" s="2"/>
      <c r="I29" s="2"/>
      <c r="J29" s="2" t="s">
        <v>2173</v>
      </c>
      <c r="K29" s="2" t="s">
        <v>2746</v>
      </c>
      <c r="L29" s="2" t="s">
        <v>1019</v>
      </c>
      <c r="M29" s="2" t="s">
        <v>17</v>
      </c>
      <c r="N29" s="2" t="s">
        <v>2746</v>
      </c>
      <c r="R29" s="2" t="s">
        <v>1999</v>
      </c>
      <c r="S29" s="2">
        <v>294.0</v>
      </c>
    </row>
    <row r="30">
      <c r="C30" s="276" t="s">
        <v>1839</v>
      </c>
      <c r="E30" s="348" t="s">
        <v>2772</v>
      </c>
      <c r="F30" s="362">
        <v>250.0</v>
      </c>
      <c r="H30" s="2"/>
      <c r="I30" s="2"/>
      <c r="J30" s="2" t="s">
        <v>2173</v>
      </c>
      <c r="K30" s="2" t="s">
        <v>2746</v>
      </c>
      <c r="L30" s="2" t="s">
        <v>1019</v>
      </c>
      <c r="M30" s="2" t="s">
        <v>17</v>
      </c>
      <c r="N30" s="2" t="s">
        <v>2746</v>
      </c>
      <c r="R30" s="2" t="s">
        <v>1999</v>
      </c>
      <c r="S30" s="2">
        <v>294.0</v>
      </c>
    </row>
    <row r="31">
      <c r="C31" s="276" t="s">
        <v>1839</v>
      </c>
      <c r="E31" s="348" t="s">
        <v>2772</v>
      </c>
      <c r="F31" s="362">
        <v>250.0</v>
      </c>
      <c r="H31" s="2"/>
      <c r="I31" s="2"/>
      <c r="J31" s="2" t="s">
        <v>2173</v>
      </c>
      <c r="K31" s="2" t="s">
        <v>2746</v>
      </c>
      <c r="L31" s="2" t="s">
        <v>1019</v>
      </c>
      <c r="M31" s="2" t="s">
        <v>17</v>
      </c>
      <c r="N31" s="2" t="s">
        <v>2746</v>
      </c>
      <c r="R31" s="2" t="s">
        <v>1999</v>
      </c>
      <c r="S31" s="2">
        <v>294.0</v>
      </c>
    </row>
    <row r="32">
      <c r="E32" s="279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6" t="s">
        <v>2773</v>
      </c>
      <c r="D1" s="317" t="s">
        <v>121</v>
      </c>
      <c r="E1" s="389" t="s">
        <v>2774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109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32" t="s">
        <v>2704</v>
      </c>
      <c r="T2" s="2" t="s">
        <v>1103</v>
      </c>
      <c r="U2" s="2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2775</v>
      </c>
      <c r="S3" s="238" t="s">
        <v>2776</v>
      </c>
      <c r="T3" s="2" t="s">
        <v>814</v>
      </c>
      <c r="U3" s="2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2777</v>
      </c>
      <c r="S4" s="238" t="s">
        <v>2778</v>
      </c>
      <c r="T4" s="2" t="s">
        <v>1328</v>
      </c>
      <c r="U4" s="2" t="s">
        <v>72</v>
      </c>
    </row>
    <row r="5">
      <c r="A5" s="239"/>
      <c r="B5" s="229" t="s">
        <v>818</v>
      </c>
      <c r="C5" s="2" t="s">
        <v>2779</v>
      </c>
      <c r="E5" s="237" t="s">
        <v>2780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2781</v>
      </c>
      <c r="S5" s="238" t="s">
        <v>2782</v>
      </c>
      <c r="T5" s="2" t="s">
        <v>1328</v>
      </c>
      <c r="U5" s="2" t="s">
        <v>55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/>
      <c r="G12" s="2"/>
      <c r="H12" s="2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/>
      <c r="G13" s="2"/>
      <c r="H13" s="2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/>
      <c r="G14" s="242"/>
      <c r="H14" s="242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98" t="s">
        <v>1100</v>
      </c>
      <c r="C17" s="298" t="s">
        <v>1101</v>
      </c>
      <c r="E17" s="298" t="s">
        <v>1726</v>
      </c>
      <c r="F17" s="322">
        <v>4450.0</v>
      </c>
      <c r="G17" s="250">
        <v>16450.0</v>
      </c>
      <c r="H17" s="2" t="s">
        <v>1240</v>
      </c>
      <c r="I17" s="2" t="s">
        <v>2097</v>
      </c>
      <c r="J17" s="2" t="s">
        <v>817</v>
      </c>
      <c r="K17" s="2" t="s">
        <v>2782</v>
      </c>
      <c r="L17" s="2" t="s">
        <v>860</v>
      </c>
      <c r="R17" s="2" t="s">
        <v>2781</v>
      </c>
    </row>
    <row r="18">
      <c r="B18" s="298" t="s">
        <v>1100</v>
      </c>
      <c r="C18" s="298" t="s">
        <v>1101</v>
      </c>
      <c r="E18" s="298" t="s">
        <v>1726</v>
      </c>
      <c r="F18" s="322">
        <v>4450.0</v>
      </c>
      <c r="H18" s="2" t="s">
        <v>1240</v>
      </c>
      <c r="I18" s="2" t="s">
        <v>2100</v>
      </c>
      <c r="J18" s="2" t="s">
        <v>817</v>
      </c>
      <c r="K18" s="2" t="s">
        <v>2782</v>
      </c>
      <c r="L18" s="2" t="s">
        <v>860</v>
      </c>
      <c r="R18" s="2" t="s">
        <v>2781</v>
      </c>
    </row>
    <row r="19">
      <c r="B19" s="298" t="s">
        <v>1100</v>
      </c>
      <c r="C19" s="298" t="s">
        <v>1101</v>
      </c>
      <c r="E19" s="298" t="s">
        <v>1726</v>
      </c>
      <c r="F19" s="322">
        <v>4450.0</v>
      </c>
      <c r="H19" s="2" t="s">
        <v>1240</v>
      </c>
      <c r="I19" s="2" t="s">
        <v>2102</v>
      </c>
      <c r="J19" s="2" t="s">
        <v>817</v>
      </c>
      <c r="K19" s="2" t="s">
        <v>2782</v>
      </c>
      <c r="L19" s="2" t="s">
        <v>860</v>
      </c>
      <c r="R19" s="2" t="s">
        <v>2781</v>
      </c>
    </row>
    <row r="20">
      <c r="B20" s="298" t="s">
        <v>1100</v>
      </c>
      <c r="C20" s="298" t="s">
        <v>1101</v>
      </c>
      <c r="E20" s="298" t="s">
        <v>1726</v>
      </c>
      <c r="F20" s="322">
        <v>4450.0</v>
      </c>
      <c r="H20" s="2" t="s">
        <v>1240</v>
      </c>
      <c r="I20" s="2" t="s">
        <v>2103</v>
      </c>
      <c r="J20" s="2" t="s">
        <v>817</v>
      </c>
      <c r="K20" s="2" t="s">
        <v>2782</v>
      </c>
      <c r="L20" s="2" t="s">
        <v>860</v>
      </c>
      <c r="R20" s="2" t="s">
        <v>2781</v>
      </c>
    </row>
    <row r="21">
      <c r="B21" s="298" t="s">
        <v>1100</v>
      </c>
      <c r="C21" s="298" t="s">
        <v>1101</v>
      </c>
      <c r="E21" s="298" t="s">
        <v>1726</v>
      </c>
      <c r="F21" s="322">
        <v>4450.0</v>
      </c>
      <c r="H21" s="2" t="s">
        <v>1240</v>
      </c>
      <c r="I21" s="2" t="s">
        <v>2104</v>
      </c>
      <c r="J21" s="2" t="s">
        <v>817</v>
      </c>
      <c r="K21" s="2" t="s">
        <v>2782</v>
      </c>
      <c r="L21" s="2" t="s">
        <v>860</v>
      </c>
      <c r="R21" s="2" t="s">
        <v>2781</v>
      </c>
    </row>
    <row r="22">
      <c r="B22" s="298" t="s">
        <v>1100</v>
      </c>
      <c r="C22" s="298" t="s">
        <v>1101</v>
      </c>
      <c r="E22" s="298" t="s">
        <v>1726</v>
      </c>
      <c r="F22" s="322">
        <v>4450.0</v>
      </c>
      <c r="H22" s="2" t="s">
        <v>1240</v>
      </c>
      <c r="I22" s="2" t="s">
        <v>2105</v>
      </c>
      <c r="J22" s="2" t="s">
        <v>817</v>
      </c>
      <c r="K22" s="2" t="s">
        <v>2782</v>
      </c>
      <c r="L22" s="2" t="s">
        <v>860</v>
      </c>
      <c r="R22" s="2" t="s">
        <v>2781</v>
      </c>
    </row>
    <row r="23">
      <c r="B23" s="298" t="s">
        <v>1100</v>
      </c>
      <c r="C23" s="298" t="s">
        <v>1101</v>
      </c>
      <c r="E23" s="298" t="s">
        <v>1726</v>
      </c>
      <c r="F23" s="322">
        <v>4450.0</v>
      </c>
      <c r="H23" s="2" t="s">
        <v>1240</v>
      </c>
      <c r="I23" s="2" t="s">
        <v>2112</v>
      </c>
      <c r="J23" s="2" t="s">
        <v>817</v>
      </c>
      <c r="K23" s="2" t="s">
        <v>2782</v>
      </c>
      <c r="L23" s="2" t="s">
        <v>860</v>
      </c>
      <c r="R23" s="2" t="s">
        <v>2781</v>
      </c>
    </row>
    <row r="24">
      <c r="B24" s="298" t="s">
        <v>1100</v>
      </c>
      <c r="C24" s="298" t="s">
        <v>1101</v>
      </c>
      <c r="E24" s="298" t="s">
        <v>1726</v>
      </c>
      <c r="F24" s="322">
        <v>4450.0</v>
      </c>
      <c r="H24" s="2" t="s">
        <v>1240</v>
      </c>
      <c r="I24" s="2" t="s">
        <v>2118</v>
      </c>
      <c r="J24" s="2" t="s">
        <v>817</v>
      </c>
      <c r="K24" s="2" t="s">
        <v>2782</v>
      </c>
      <c r="L24" s="2" t="s">
        <v>860</v>
      </c>
      <c r="R24" s="2" t="s">
        <v>2781</v>
      </c>
    </row>
    <row r="25">
      <c r="B25" s="298" t="s">
        <v>1100</v>
      </c>
      <c r="C25" s="298" t="s">
        <v>1101</v>
      </c>
      <c r="E25" s="298" t="s">
        <v>1726</v>
      </c>
      <c r="F25" s="322">
        <v>4450.0</v>
      </c>
      <c r="H25" s="2" t="s">
        <v>1240</v>
      </c>
      <c r="I25" s="2" t="s">
        <v>2117</v>
      </c>
      <c r="J25" s="2" t="s">
        <v>817</v>
      </c>
      <c r="K25" s="2" t="s">
        <v>2782</v>
      </c>
      <c r="L25" s="2" t="s">
        <v>860</v>
      </c>
      <c r="R25" s="2" t="s">
        <v>2781</v>
      </c>
    </row>
    <row r="26">
      <c r="B26" s="298" t="s">
        <v>1100</v>
      </c>
      <c r="C26" s="298" t="s">
        <v>1101</v>
      </c>
      <c r="E26" s="298" t="s">
        <v>1726</v>
      </c>
      <c r="F26" s="322">
        <v>4450.0</v>
      </c>
      <c r="H26" s="2" t="s">
        <v>1240</v>
      </c>
      <c r="I26" s="2" t="s">
        <v>2113</v>
      </c>
      <c r="J26" s="2" t="s">
        <v>817</v>
      </c>
      <c r="K26" s="2" t="s">
        <v>2782</v>
      </c>
      <c r="L26" s="2" t="s">
        <v>860</v>
      </c>
      <c r="R26" s="2" t="s">
        <v>2781</v>
      </c>
    </row>
    <row r="27">
      <c r="B27" s="298" t="s">
        <v>1100</v>
      </c>
      <c r="C27" s="298" t="s">
        <v>1101</v>
      </c>
      <c r="E27" s="298" t="s">
        <v>1726</v>
      </c>
      <c r="F27" s="322">
        <v>4450.0</v>
      </c>
      <c r="H27" s="2" t="s">
        <v>1240</v>
      </c>
      <c r="I27" s="2" t="s">
        <v>2114</v>
      </c>
      <c r="J27" s="2" t="s">
        <v>817</v>
      </c>
      <c r="K27" s="2" t="s">
        <v>2782</v>
      </c>
      <c r="L27" s="2" t="s">
        <v>860</v>
      </c>
      <c r="R27" s="2" t="s">
        <v>2781</v>
      </c>
    </row>
    <row r="28">
      <c r="B28" s="298" t="s">
        <v>1100</v>
      </c>
      <c r="C28" s="298" t="s">
        <v>1101</v>
      </c>
      <c r="E28" s="298" t="s">
        <v>1726</v>
      </c>
      <c r="F28" s="322">
        <v>4450.0</v>
      </c>
      <c r="H28" s="2" t="s">
        <v>1240</v>
      </c>
      <c r="I28" s="2" t="s">
        <v>2115</v>
      </c>
      <c r="J28" s="2" t="s">
        <v>817</v>
      </c>
      <c r="K28" s="2" t="s">
        <v>2782</v>
      </c>
      <c r="L28" s="2" t="s">
        <v>860</v>
      </c>
      <c r="R28" s="2" t="s">
        <v>2781</v>
      </c>
    </row>
    <row r="29">
      <c r="B29" s="298" t="s">
        <v>1100</v>
      </c>
      <c r="C29" s="298" t="s">
        <v>1101</v>
      </c>
      <c r="E29" s="298" t="s">
        <v>1726</v>
      </c>
      <c r="F29" s="322">
        <v>4450.0</v>
      </c>
      <c r="H29" s="2" t="s">
        <v>1240</v>
      </c>
      <c r="I29" s="2" t="s">
        <v>2119</v>
      </c>
      <c r="J29" s="2" t="s">
        <v>817</v>
      </c>
      <c r="K29" s="2" t="s">
        <v>2782</v>
      </c>
      <c r="L29" s="2" t="s">
        <v>860</v>
      </c>
      <c r="R29" s="2" t="s">
        <v>2781</v>
      </c>
    </row>
    <row r="30">
      <c r="B30" s="298" t="s">
        <v>1100</v>
      </c>
      <c r="C30" s="298" t="s">
        <v>1101</v>
      </c>
      <c r="E30" s="298" t="s">
        <v>1726</v>
      </c>
      <c r="F30" s="322">
        <v>4450.0</v>
      </c>
      <c r="H30" s="2" t="s">
        <v>1247</v>
      </c>
      <c r="I30" s="2" t="s">
        <v>2783</v>
      </c>
      <c r="J30" s="2" t="s">
        <v>817</v>
      </c>
      <c r="K30" s="2" t="s">
        <v>2782</v>
      </c>
      <c r="L30" s="2" t="s">
        <v>860</v>
      </c>
      <c r="R30" s="2" t="s">
        <v>2781</v>
      </c>
    </row>
    <row r="31">
      <c r="B31" s="298" t="s">
        <v>1100</v>
      </c>
      <c r="C31" s="298" t="s">
        <v>1101</v>
      </c>
      <c r="E31" s="298" t="s">
        <v>1726</v>
      </c>
      <c r="F31" s="322">
        <v>4450.0</v>
      </c>
      <c r="H31" s="2" t="s">
        <v>1247</v>
      </c>
      <c r="I31" s="2" t="s">
        <v>2784</v>
      </c>
      <c r="J31" s="2" t="s">
        <v>817</v>
      </c>
      <c r="K31" s="2" t="s">
        <v>2782</v>
      </c>
      <c r="L31" s="2" t="s">
        <v>860</v>
      </c>
      <c r="R31" s="2" t="s">
        <v>2781</v>
      </c>
    </row>
    <row r="32">
      <c r="B32" s="298" t="s">
        <v>1100</v>
      </c>
      <c r="C32" s="298" t="s">
        <v>1101</v>
      </c>
      <c r="E32" s="298" t="s">
        <v>1726</v>
      </c>
      <c r="F32" s="322">
        <v>4450.0</v>
      </c>
      <c r="H32" s="2" t="s">
        <v>1247</v>
      </c>
      <c r="I32" s="2" t="s">
        <v>2785</v>
      </c>
      <c r="J32" s="2" t="s">
        <v>817</v>
      </c>
      <c r="K32" s="2" t="s">
        <v>2782</v>
      </c>
      <c r="L32" s="2" t="s">
        <v>860</v>
      </c>
      <c r="R32" s="2" t="s">
        <v>2781</v>
      </c>
    </row>
    <row r="33">
      <c r="B33" s="298" t="s">
        <v>1100</v>
      </c>
      <c r="C33" s="298" t="s">
        <v>1101</v>
      </c>
      <c r="E33" s="298" t="s">
        <v>1726</v>
      </c>
      <c r="F33" s="322">
        <v>4450.0</v>
      </c>
      <c r="H33" s="2" t="s">
        <v>1247</v>
      </c>
      <c r="I33" s="2" t="s">
        <v>2786</v>
      </c>
      <c r="J33" s="2" t="s">
        <v>817</v>
      </c>
      <c r="K33" s="2" t="s">
        <v>2782</v>
      </c>
      <c r="L33" s="2" t="s">
        <v>860</v>
      </c>
      <c r="R33" s="2" t="s">
        <v>2781</v>
      </c>
    </row>
    <row r="34">
      <c r="B34" s="298" t="s">
        <v>1100</v>
      </c>
      <c r="C34" s="298" t="s">
        <v>1101</v>
      </c>
      <c r="E34" s="298" t="s">
        <v>1726</v>
      </c>
      <c r="F34" s="322">
        <v>4450.0</v>
      </c>
      <c r="H34" s="2" t="s">
        <v>2787</v>
      </c>
      <c r="I34" s="2" t="s">
        <v>2788</v>
      </c>
      <c r="J34" s="2" t="s">
        <v>817</v>
      </c>
      <c r="K34" s="2" t="s">
        <v>2782</v>
      </c>
      <c r="L34" s="2" t="s">
        <v>860</v>
      </c>
      <c r="R34" s="2" t="s">
        <v>2781</v>
      </c>
    </row>
    <row r="35">
      <c r="B35" s="298" t="s">
        <v>1100</v>
      </c>
      <c r="C35" s="298" t="s">
        <v>1101</v>
      </c>
      <c r="E35" s="298" t="s">
        <v>1726</v>
      </c>
      <c r="F35" s="322">
        <v>4450.0</v>
      </c>
      <c r="H35" s="2" t="s">
        <v>2787</v>
      </c>
      <c r="I35" s="2" t="s">
        <v>2789</v>
      </c>
      <c r="J35" s="2" t="s">
        <v>817</v>
      </c>
      <c r="K35" s="2" t="s">
        <v>2782</v>
      </c>
      <c r="L35" s="2" t="s">
        <v>860</v>
      </c>
      <c r="R35" s="2" t="s">
        <v>2781</v>
      </c>
    </row>
    <row r="36">
      <c r="B36" s="298" t="s">
        <v>1100</v>
      </c>
      <c r="C36" s="298" t="s">
        <v>1101</v>
      </c>
      <c r="E36" s="298" t="s">
        <v>1726</v>
      </c>
      <c r="F36" s="322">
        <v>4450.0</v>
      </c>
      <c r="H36" s="2" t="s">
        <v>2787</v>
      </c>
      <c r="I36" s="2" t="s">
        <v>2790</v>
      </c>
      <c r="J36" s="2" t="s">
        <v>817</v>
      </c>
      <c r="K36" s="2" t="s">
        <v>2782</v>
      </c>
      <c r="L36" s="2" t="s">
        <v>860</v>
      </c>
      <c r="R36" s="2" t="s">
        <v>2781</v>
      </c>
    </row>
    <row r="37">
      <c r="B37" s="2" t="s">
        <v>862</v>
      </c>
      <c r="C37" s="298" t="s">
        <v>2791</v>
      </c>
      <c r="E37" s="298" t="s">
        <v>2792</v>
      </c>
      <c r="F37" s="322">
        <v>19375.0</v>
      </c>
      <c r="J37" s="2" t="s">
        <v>817</v>
      </c>
      <c r="K37" s="2" t="s">
        <v>2782</v>
      </c>
      <c r="L37" s="2" t="s">
        <v>860</v>
      </c>
      <c r="R37" s="2" t="s">
        <v>2781</v>
      </c>
    </row>
    <row r="38">
      <c r="B38" s="2" t="s">
        <v>868</v>
      </c>
      <c r="C38" s="298" t="s">
        <v>2793</v>
      </c>
      <c r="E38" s="298" t="s">
        <v>1488</v>
      </c>
      <c r="F38" s="322">
        <v>14650.0</v>
      </c>
      <c r="J38" s="2" t="s">
        <v>817</v>
      </c>
      <c r="K38" s="2" t="s">
        <v>2782</v>
      </c>
      <c r="L38" s="2" t="s">
        <v>860</v>
      </c>
      <c r="R38" s="2" t="s">
        <v>2781</v>
      </c>
    </row>
    <row r="39">
      <c r="B39" s="2" t="s">
        <v>868</v>
      </c>
      <c r="C39" s="298" t="s">
        <v>2794</v>
      </c>
      <c r="E39" s="367" t="s">
        <v>2795</v>
      </c>
      <c r="F39" s="322">
        <v>21834.0</v>
      </c>
      <c r="J39" s="2" t="s">
        <v>817</v>
      </c>
      <c r="K39" s="2" t="s">
        <v>2782</v>
      </c>
      <c r="L39" s="2" t="s">
        <v>860</v>
      </c>
      <c r="R39" s="2" t="s">
        <v>2781</v>
      </c>
    </row>
    <row r="40">
      <c r="C40" s="248" t="s">
        <v>871</v>
      </c>
      <c r="E40" s="378"/>
      <c r="F40" s="322">
        <v>1750.0</v>
      </c>
      <c r="L40" s="2" t="s">
        <v>860</v>
      </c>
    </row>
    <row r="41">
      <c r="E41" s="378"/>
      <c r="F41" s="255"/>
    </row>
    <row r="42">
      <c r="A42" s="2" t="s">
        <v>336</v>
      </c>
      <c r="B42" s="2" t="s">
        <v>901</v>
      </c>
      <c r="C42" s="298" t="s">
        <v>2796</v>
      </c>
      <c r="E42" s="367" t="s">
        <v>1264</v>
      </c>
      <c r="F42" s="322">
        <v>6450.0</v>
      </c>
      <c r="G42" s="250">
        <v>31500.0</v>
      </c>
      <c r="J42" s="2" t="s">
        <v>320</v>
      </c>
      <c r="K42" s="2" t="s">
        <v>2782</v>
      </c>
      <c r="L42" s="2" t="s">
        <v>860</v>
      </c>
      <c r="R42" s="2" t="s">
        <v>2781</v>
      </c>
    </row>
    <row r="43">
      <c r="B43" s="2" t="s">
        <v>901</v>
      </c>
      <c r="C43" s="298" t="s">
        <v>2796</v>
      </c>
      <c r="E43" s="367" t="s">
        <v>1264</v>
      </c>
      <c r="F43" s="322">
        <v>6450.0</v>
      </c>
      <c r="J43" s="2" t="s">
        <v>320</v>
      </c>
      <c r="K43" s="2" t="s">
        <v>2782</v>
      </c>
      <c r="L43" s="2" t="s">
        <v>860</v>
      </c>
      <c r="R43" s="2" t="s">
        <v>2781</v>
      </c>
    </row>
    <row r="44">
      <c r="B44" s="2" t="s">
        <v>901</v>
      </c>
      <c r="C44" s="298" t="s">
        <v>2796</v>
      </c>
      <c r="E44" s="367" t="s">
        <v>1264</v>
      </c>
      <c r="F44" s="322">
        <v>6450.0</v>
      </c>
      <c r="J44" s="2" t="s">
        <v>320</v>
      </c>
      <c r="K44" s="2" t="s">
        <v>2782</v>
      </c>
      <c r="L44" s="2" t="s">
        <v>860</v>
      </c>
      <c r="R44" s="2" t="s">
        <v>2781</v>
      </c>
    </row>
    <row r="45">
      <c r="B45" s="2" t="s">
        <v>901</v>
      </c>
      <c r="C45" s="298" t="s">
        <v>2796</v>
      </c>
      <c r="E45" s="367" t="s">
        <v>1264</v>
      </c>
      <c r="F45" s="322">
        <v>6450.0</v>
      </c>
      <c r="J45" s="2" t="s">
        <v>320</v>
      </c>
      <c r="K45" s="2" t="s">
        <v>2782</v>
      </c>
      <c r="L45" s="2" t="s">
        <v>860</v>
      </c>
      <c r="R45" s="2" t="s">
        <v>2781</v>
      </c>
    </row>
    <row r="46">
      <c r="B46" s="2" t="s">
        <v>901</v>
      </c>
      <c r="C46" s="298" t="s">
        <v>2796</v>
      </c>
      <c r="E46" s="367" t="s">
        <v>1264</v>
      </c>
      <c r="F46" s="322">
        <v>6450.0</v>
      </c>
      <c r="J46" s="2" t="s">
        <v>320</v>
      </c>
      <c r="K46" s="2" t="s">
        <v>2782</v>
      </c>
      <c r="L46" s="2" t="s">
        <v>860</v>
      </c>
      <c r="R46" s="2" t="s">
        <v>2781</v>
      </c>
    </row>
    <row r="47">
      <c r="B47" s="2" t="s">
        <v>901</v>
      </c>
      <c r="C47" s="298" t="s">
        <v>2796</v>
      </c>
      <c r="E47" s="367" t="s">
        <v>1264</v>
      </c>
      <c r="F47" s="322">
        <v>6450.0</v>
      </c>
      <c r="J47" s="2" t="s">
        <v>320</v>
      </c>
      <c r="K47" s="2" t="s">
        <v>2782</v>
      </c>
      <c r="L47" s="2" t="s">
        <v>860</v>
      </c>
      <c r="R47" s="2" t="s">
        <v>2781</v>
      </c>
    </row>
    <row r="48">
      <c r="B48" s="2" t="s">
        <v>901</v>
      </c>
      <c r="C48" s="298" t="s">
        <v>2796</v>
      </c>
      <c r="E48" s="367" t="s">
        <v>1264</v>
      </c>
      <c r="F48" s="322">
        <v>6450.0</v>
      </c>
      <c r="J48" s="2" t="s">
        <v>320</v>
      </c>
      <c r="K48" s="2" t="s">
        <v>2782</v>
      </c>
      <c r="L48" s="2" t="s">
        <v>860</v>
      </c>
      <c r="R48" s="2" t="s">
        <v>2781</v>
      </c>
    </row>
    <row r="49">
      <c r="B49" s="2" t="s">
        <v>901</v>
      </c>
      <c r="C49" s="298" t="s">
        <v>2796</v>
      </c>
      <c r="E49" s="367" t="s">
        <v>1264</v>
      </c>
      <c r="F49" s="322">
        <v>6450.0</v>
      </c>
      <c r="J49" s="2" t="s">
        <v>320</v>
      </c>
      <c r="K49" s="2" t="s">
        <v>2782</v>
      </c>
      <c r="L49" s="2" t="s">
        <v>860</v>
      </c>
      <c r="R49" s="2" t="s">
        <v>2781</v>
      </c>
    </row>
    <row r="50">
      <c r="B50" s="2" t="s">
        <v>901</v>
      </c>
      <c r="C50" s="298" t="s">
        <v>2796</v>
      </c>
      <c r="E50" s="367" t="s">
        <v>1264</v>
      </c>
      <c r="F50" s="322">
        <v>6450.0</v>
      </c>
      <c r="J50" s="2" t="s">
        <v>320</v>
      </c>
      <c r="K50" s="2" t="s">
        <v>2782</v>
      </c>
      <c r="L50" s="2" t="s">
        <v>860</v>
      </c>
      <c r="R50" s="2" t="s">
        <v>2781</v>
      </c>
    </row>
    <row r="51">
      <c r="B51" s="2" t="s">
        <v>901</v>
      </c>
      <c r="C51" s="298" t="s">
        <v>2796</v>
      </c>
      <c r="E51" s="367" t="s">
        <v>1264</v>
      </c>
      <c r="F51" s="322">
        <v>6450.0</v>
      </c>
      <c r="J51" s="2" t="s">
        <v>320</v>
      </c>
      <c r="K51" s="2" t="s">
        <v>2782</v>
      </c>
      <c r="L51" s="2" t="s">
        <v>860</v>
      </c>
      <c r="R51" s="2" t="s">
        <v>2781</v>
      </c>
    </row>
    <row r="52">
      <c r="B52" s="2" t="s">
        <v>901</v>
      </c>
      <c r="C52" s="298" t="s">
        <v>2796</v>
      </c>
      <c r="E52" s="367" t="s">
        <v>1264</v>
      </c>
      <c r="F52" s="322">
        <v>6450.0</v>
      </c>
      <c r="J52" s="2" t="s">
        <v>320</v>
      </c>
      <c r="K52" s="2" t="s">
        <v>2782</v>
      </c>
      <c r="L52" s="2" t="s">
        <v>860</v>
      </c>
      <c r="R52" s="2" t="s">
        <v>2781</v>
      </c>
    </row>
    <row r="53">
      <c r="B53" s="2" t="s">
        <v>901</v>
      </c>
      <c r="C53" s="298" t="s">
        <v>2796</v>
      </c>
      <c r="E53" s="367" t="s">
        <v>1264</v>
      </c>
      <c r="F53" s="322">
        <v>6450.0</v>
      </c>
      <c r="J53" s="2" t="s">
        <v>320</v>
      </c>
      <c r="K53" s="2" t="s">
        <v>2782</v>
      </c>
      <c r="L53" s="2" t="s">
        <v>860</v>
      </c>
      <c r="R53" s="2" t="s">
        <v>2781</v>
      </c>
    </row>
    <row r="54">
      <c r="B54" s="2" t="s">
        <v>901</v>
      </c>
      <c r="C54" s="298" t="s">
        <v>2796</v>
      </c>
      <c r="E54" s="367" t="s">
        <v>1264</v>
      </c>
      <c r="F54" s="322">
        <v>6450.0</v>
      </c>
      <c r="J54" s="2" t="s">
        <v>320</v>
      </c>
      <c r="K54" s="2" t="s">
        <v>2782</v>
      </c>
      <c r="L54" s="2" t="s">
        <v>860</v>
      </c>
      <c r="R54" s="2" t="s">
        <v>2781</v>
      </c>
    </row>
    <row r="55">
      <c r="B55" s="2" t="s">
        <v>901</v>
      </c>
      <c r="C55" s="298" t="s">
        <v>2796</v>
      </c>
      <c r="E55" s="367" t="s">
        <v>1264</v>
      </c>
      <c r="F55" s="322">
        <v>6450.0</v>
      </c>
      <c r="J55" s="2" t="s">
        <v>320</v>
      </c>
      <c r="K55" s="2" t="s">
        <v>2782</v>
      </c>
      <c r="L55" s="2" t="s">
        <v>860</v>
      </c>
      <c r="R55" s="2" t="s">
        <v>2781</v>
      </c>
    </row>
    <row r="56">
      <c r="B56" s="2" t="s">
        <v>901</v>
      </c>
      <c r="C56" s="298" t="s">
        <v>2796</v>
      </c>
      <c r="E56" s="367" t="s">
        <v>1264</v>
      </c>
      <c r="F56" s="322">
        <v>6450.0</v>
      </c>
      <c r="J56" s="2" t="s">
        <v>320</v>
      </c>
      <c r="K56" s="2" t="s">
        <v>2782</v>
      </c>
      <c r="L56" s="2" t="s">
        <v>860</v>
      </c>
      <c r="R56" s="2" t="s">
        <v>2781</v>
      </c>
    </row>
    <row r="57">
      <c r="B57" s="2" t="s">
        <v>901</v>
      </c>
      <c r="C57" s="298" t="s">
        <v>2796</v>
      </c>
      <c r="E57" s="367" t="s">
        <v>1264</v>
      </c>
      <c r="F57" s="322">
        <v>6450.0</v>
      </c>
      <c r="J57" s="2" t="s">
        <v>320</v>
      </c>
      <c r="K57" s="2" t="s">
        <v>2782</v>
      </c>
      <c r="L57" s="2" t="s">
        <v>860</v>
      </c>
      <c r="R57" s="2" t="s">
        <v>2781</v>
      </c>
    </row>
    <row r="58">
      <c r="B58" s="2" t="s">
        <v>901</v>
      </c>
      <c r="C58" s="298" t="s">
        <v>2796</v>
      </c>
      <c r="E58" s="367" t="s">
        <v>1264</v>
      </c>
      <c r="F58" s="322">
        <v>6450.0</v>
      </c>
      <c r="J58" s="2" t="s">
        <v>320</v>
      </c>
      <c r="K58" s="2" t="s">
        <v>2782</v>
      </c>
      <c r="L58" s="2" t="s">
        <v>860</v>
      </c>
      <c r="R58" s="2" t="s">
        <v>2781</v>
      </c>
    </row>
    <row r="59">
      <c r="B59" s="2" t="s">
        <v>901</v>
      </c>
      <c r="C59" s="298" t="s">
        <v>2796</v>
      </c>
      <c r="E59" s="367" t="s">
        <v>1264</v>
      </c>
      <c r="F59" s="322">
        <v>6450.0</v>
      </c>
      <c r="J59" s="2" t="s">
        <v>320</v>
      </c>
      <c r="K59" s="2" t="s">
        <v>2782</v>
      </c>
      <c r="L59" s="2" t="s">
        <v>860</v>
      </c>
      <c r="R59" s="2" t="s">
        <v>2781</v>
      </c>
    </row>
    <row r="60">
      <c r="B60" s="2" t="s">
        <v>901</v>
      </c>
      <c r="C60" s="298" t="s">
        <v>2796</v>
      </c>
      <c r="E60" s="367" t="s">
        <v>1264</v>
      </c>
      <c r="F60" s="322">
        <v>6450.0</v>
      </c>
      <c r="J60" s="2" t="s">
        <v>320</v>
      </c>
      <c r="K60" s="2" t="s">
        <v>2782</v>
      </c>
      <c r="L60" s="2" t="s">
        <v>860</v>
      </c>
      <c r="R60" s="2" t="s">
        <v>2781</v>
      </c>
    </row>
    <row r="61">
      <c r="B61" s="2" t="s">
        <v>901</v>
      </c>
      <c r="C61" s="298" t="s">
        <v>2796</v>
      </c>
      <c r="E61" s="367" t="s">
        <v>1264</v>
      </c>
      <c r="F61" s="322">
        <v>6450.0</v>
      </c>
      <c r="J61" s="2" t="s">
        <v>320</v>
      </c>
      <c r="K61" s="2" t="s">
        <v>2782</v>
      </c>
      <c r="L61" s="2" t="s">
        <v>860</v>
      </c>
      <c r="R61" s="2" t="s">
        <v>2781</v>
      </c>
    </row>
    <row r="62">
      <c r="B62" s="2" t="s">
        <v>901</v>
      </c>
      <c r="C62" s="298" t="s">
        <v>2796</v>
      </c>
      <c r="E62" s="367" t="s">
        <v>1264</v>
      </c>
      <c r="F62" s="322">
        <v>6450.0</v>
      </c>
      <c r="J62" s="2" t="s">
        <v>320</v>
      </c>
      <c r="K62" s="2" t="s">
        <v>2782</v>
      </c>
      <c r="L62" s="2" t="s">
        <v>860</v>
      </c>
      <c r="R62" s="2" t="s">
        <v>2781</v>
      </c>
    </row>
    <row r="63">
      <c r="B63" s="2" t="s">
        <v>901</v>
      </c>
      <c r="C63" s="298" t="s">
        <v>2796</v>
      </c>
      <c r="E63" s="367" t="s">
        <v>1264</v>
      </c>
      <c r="F63" s="322">
        <v>6450.0</v>
      </c>
      <c r="J63" s="2" t="s">
        <v>320</v>
      </c>
      <c r="K63" s="2" t="s">
        <v>2782</v>
      </c>
      <c r="L63" s="2" t="s">
        <v>860</v>
      </c>
      <c r="R63" s="2" t="s">
        <v>2781</v>
      </c>
    </row>
    <row r="64">
      <c r="B64" s="2" t="s">
        <v>901</v>
      </c>
      <c r="C64" s="298" t="s">
        <v>902</v>
      </c>
      <c r="E64" s="367" t="s">
        <v>903</v>
      </c>
      <c r="F64" s="250">
        <v>7760.0</v>
      </c>
      <c r="J64" s="2" t="s">
        <v>320</v>
      </c>
      <c r="K64" s="2" t="s">
        <v>2782</v>
      </c>
      <c r="L64" s="2" t="s">
        <v>860</v>
      </c>
      <c r="R64" s="2" t="s">
        <v>2781</v>
      </c>
    </row>
    <row r="65">
      <c r="B65" s="2" t="s">
        <v>901</v>
      </c>
      <c r="C65" s="298" t="s">
        <v>902</v>
      </c>
      <c r="E65" s="367" t="s">
        <v>903</v>
      </c>
      <c r="F65" s="250">
        <v>7760.0</v>
      </c>
      <c r="J65" s="2" t="s">
        <v>320</v>
      </c>
      <c r="K65" s="2" t="s">
        <v>2782</v>
      </c>
      <c r="L65" s="2" t="s">
        <v>860</v>
      </c>
      <c r="R65" s="2" t="s">
        <v>2781</v>
      </c>
    </row>
    <row r="66">
      <c r="B66" s="2" t="s">
        <v>901</v>
      </c>
      <c r="C66" s="298" t="s">
        <v>902</v>
      </c>
      <c r="E66" s="367" t="s">
        <v>903</v>
      </c>
      <c r="F66" s="250">
        <v>7760.0</v>
      </c>
      <c r="J66" s="2" t="s">
        <v>320</v>
      </c>
      <c r="K66" s="2" t="s">
        <v>2782</v>
      </c>
      <c r="L66" s="2" t="s">
        <v>860</v>
      </c>
      <c r="R66" s="2" t="s">
        <v>2781</v>
      </c>
    </row>
    <row r="67">
      <c r="B67" s="2" t="s">
        <v>901</v>
      </c>
      <c r="C67" s="298" t="s">
        <v>1945</v>
      </c>
      <c r="E67" s="298" t="s">
        <v>1946</v>
      </c>
      <c r="F67" s="250">
        <v>19500.0</v>
      </c>
      <c r="J67" s="2" t="s">
        <v>320</v>
      </c>
      <c r="K67" s="2" t="s">
        <v>2782</v>
      </c>
      <c r="L67" s="2" t="s">
        <v>860</v>
      </c>
      <c r="R67" s="2" t="s">
        <v>2781</v>
      </c>
    </row>
    <row r="68">
      <c r="B68" s="2" t="s">
        <v>901</v>
      </c>
      <c r="C68" s="298" t="s">
        <v>1945</v>
      </c>
      <c r="E68" s="298" t="s">
        <v>1946</v>
      </c>
      <c r="F68" s="250">
        <v>19500.0</v>
      </c>
      <c r="J68" s="2" t="s">
        <v>320</v>
      </c>
      <c r="K68" s="2" t="s">
        <v>2782</v>
      </c>
      <c r="L68" s="2" t="s">
        <v>860</v>
      </c>
      <c r="R68" s="2" t="s">
        <v>2781</v>
      </c>
    </row>
    <row r="69">
      <c r="B69" s="2" t="s">
        <v>972</v>
      </c>
      <c r="C69" s="298" t="s">
        <v>2797</v>
      </c>
      <c r="E69" s="367" t="s">
        <v>974</v>
      </c>
      <c r="F69" s="322">
        <v>1978.0</v>
      </c>
      <c r="J69" s="2" t="s">
        <v>320</v>
      </c>
      <c r="K69" s="2" t="s">
        <v>2782</v>
      </c>
      <c r="L69" s="2" t="s">
        <v>860</v>
      </c>
      <c r="R69" s="2" t="s">
        <v>2781</v>
      </c>
    </row>
    <row r="70">
      <c r="B70" s="2" t="s">
        <v>972</v>
      </c>
      <c r="C70" s="298" t="s">
        <v>2797</v>
      </c>
      <c r="E70" s="367" t="s">
        <v>974</v>
      </c>
      <c r="F70" s="322">
        <v>1978.0</v>
      </c>
      <c r="J70" s="2" t="s">
        <v>320</v>
      </c>
      <c r="K70" s="2" t="s">
        <v>2782</v>
      </c>
      <c r="L70" s="2" t="s">
        <v>860</v>
      </c>
      <c r="R70" s="2" t="s">
        <v>2781</v>
      </c>
    </row>
    <row r="71">
      <c r="B71" s="2" t="s">
        <v>972</v>
      </c>
      <c r="C71" s="298" t="s">
        <v>2797</v>
      </c>
      <c r="E71" s="367" t="s">
        <v>974</v>
      </c>
      <c r="F71" s="322">
        <v>1978.0</v>
      </c>
      <c r="J71" s="2" t="s">
        <v>320</v>
      </c>
      <c r="K71" s="2" t="s">
        <v>2782</v>
      </c>
      <c r="L71" s="2" t="s">
        <v>860</v>
      </c>
      <c r="R71" s="2" t="s">
        <v>2781</v>
      </c>
    </row>
    <row r="72">
      <c r="B72" s="2" t="s">
        <v>972</v>
      </c>
      <c r="C72" s="298" t="s">
        <v>2797</v>
      </c>
      <c r="E72" s="367" t="s">
        <v>974</v>
      </c>
      <c r="F72" s="322">
        <v>1978.0</v>
      </c>
      <c r="J72" s="2" t="s">
        <v>320</v>
      </c>
      <c r="K72" s="2" t="s">
        <v>2782</v>
      </c>
      <c r="L72" s="2" t="s">
        <v>860</v>
      </c>
      <c r="R72" s="2" t="s">
        <v>2781</v>
      </c>
    </row>
    <row r="73">
      <c r="B73" s="2" t="s">
        <v>972</v>
      </c>
      <c r="C73" s="298" t="s">
        <v>2797</v>
      </c>
      <c r="E73" s="367" t="s">
        <v>974</v>
      </c>
      <c r="F73" s="322">
        <v>1978.0</v>
      </c>
      <c r="J73" s="2" t="s">
        <v>320</v>
      </c>
      <c r="K73" s="2" t="s">
        <v>2782</v>
      </c>
      <c r="L73" s="2" t="s">
        <v>860</v>
      </c>
      <c r="R73" s="2" t="s">
        <v>2781</v>
      </c>
    </row>
    <row r="74">
      <c r="B74" s="2" t="s">
        <v>972</v>
      </c>
      <c r="C74" s="298" t="s">
        <v>1912</v>
      </c>
      <c r="E74" s="378"/>
      <c r="F74" s="322">
        <v>1748.0</v>
      </c>
      <c r="J74" s="2" t="s">
        <v>320</v>
      </c>
      <c r="K74" s="2" t="s">
        <v>2782</v>
      </c>
      <c r="L74" s="2" t="s">
        <v>860</v>
      </c>
      <c r="R74" s="2" t="s">
        <v>2781</v>
      </c>
    </row>
    <row r="75">
      <c r="B75" s="2" t="s">
        <v>972</v>
      </c>
      <c r="C75" s="298" t="s">
        <v>1912</v>
      </c>
      <c r="F75" s="322">
        <v>1748.0</v>
      </c>
      <c r="J75" s="2" t="s">
        <v>320</v>
      </c>
      <c r="K75" s="2" t="s">
        <v>2782</v>
      </c>
      <c r="L75" s="2" t="s">
        <v>860</v>
      </c>
      <c r="R75" s="2" t="s">
        <v>2781</v>
      </c>
    </row>
    <row r="76">
      <c r="B76" s="2" t="s">
        <v>972</v>
      </c>
      <c r="C76" s="298" t="s">
        <v>1912</v>
      </c>
      <c r="F76" s="322">
        <v>1748.0</v>
      </c>
      <c r="J76" s="2" t="s">
        <v>320</v>
      </c>
      <c r="K76" s="2" t="s">
        <v>2782</v>
      </c>
      <c r="L76" s="2" t="s">
        <v>860</v>
      </c>
      <c r="R76" s="2" t="s">
        <v>2781</v>
      </c>
    </row>
    <row r="77">
      <c r="B77" s="2" t="s">
        <v>972</v>
      </c>
      <c r="C77" s="298" t="s">
        <v>1912</v>
      </c>
      <c r="F77" s="322">
        <v>1748.0</v>
      </c>
      <c r="J77" s="2" t="s">
        <v>320</v>
      </c>
      <c r="K77" s="2" t="s">
        <v>2782</v>
      </c>
      <c r="L77" s="2" t="s">
        <v>860</v>
      </c>
      <c r="R77" s="2" t="s">
        <v>2781</v>
      </c>
    </row>
    <row r="78">
      <c r="F78" s="255"/>
    </row>
    <row r="79">
      <c r="A79" s="298" t="s">
        <v>2798</v>
      </c>
      <c r="B79" s="298" t="s">
        <v>2799</v>
      </c>
      <c r="C79" s="379" t="s">
        <v>2504</v>
      </c>
      <c r="E79" s="298" t="s">
        <v>2505</v>
      </c>
      <c r="F79" s="250">
        <v>27500.0</v>
      </c>
      <c r="G79" s="390">
        <v>19450.0</v>
      </c>
      <c r="J79" s="2" t="s">
        <v>817</v>
      </c>
      <c r="K79" s="2" t="s">
        <v>2782</v>
      </c>
      <c r="L79" s="2" t="s">
        <v>860</v>
      </c>
      <c r="R79" s="2" t="s">
        <v>2781</v>
      </c>
    </row>
    <row r="80">
      <c r="B80" s="298" t="s">
        <v>2799</v>
      </c>
      <c r="C80" s="298" t="s">
        <v>2506</v>
      </c>
      <c r="E80" s="298" t="s">
        <v>2507</v>
      </c>
      <c r="F80" s="322">
        <v>8250.0</v>
      </c>
      <c r="G80" s="255"/>
      <c r="J80" s="2" t="s">
        <v>817</v>
      </c>
      <c r="K80" s="2" t="s">
        <v>2782</v>
      </c>
      <c r="L80" s="2" t="s">
        <v>860</v>
      </c>
      <c r="R80" s="2" t="s">
        <v>2781</v>
      </c>
    </row>
    <row r="81">
      <c r="B81" s="298" t="s">
        <v>2799</v>
      </c>
      <c r="C81" s="298" t="s">
        <v>2512</v>
      </c>
      <c r="E81" s="298" t="s">
        <v>2513</v>
      </c>
      <c r="F81" s="322">
        <v>2450.0</v>
      </c>
      <c r="J81" s="2" t="s">
        <v>817</v>
      </c>
      <c r="K81" s="2" t="s">
        <v>2782</v>
      </c>
      <c r="L81" s="2" t="s">
        <v>860</v>
      </c>
      <c r="R81" s="2" t="s">
        <v>2781</v>
      </c>
    </row>
    <row r="82">
      <c r="B82" s="298" t="s">
        <v>2799</v>
      </c>
      <c r="C82" s="298" t="s">
        <v>2560</v>
      </c>
      <c r="E82" s="298" t="s">
        <v>2561</v>
      </c>
      <c r="F82" s="322">
        <v>7450.0</v>
      </c>
      <c r="J82" s="2" t="s">
        <v>817</v>
      </c>
      <c r="K82" s="2" t="s">
        <v>2782</v>
      </c>
      <c r="L82" s="2" t="s">
        <v>860</v>
      </c>
      <c r="R82" s="2" t="s">
        <v>2781</v>
      </c>
    </row>
    <row r="83">
      <c r="B83" s="298" t="s">
        <v>2799</v>
      </c>
      <c r="C83" s="298" t="s">
        <v>2510</v>
      </c>
      <c r="E83" s="367" t="s">
        <v>2511</v>
      </c>
      <c r="F83" s="322">
        <v>4240.0</v>
      </c>
      <c r="J83" s="2" t="s">
        <v>817</v>
      </c>
      <c r="K83" s="2" t="s">
        <v>2782</v>
      </c>
      <c r="L83" s="2" t="s">
        <v>860</v>
      </c>
      <c r="R83" s="2" t="s">
        <v>2781</v>
      </c>
    </row>
    <row r="84">
      <c r="B84" s="298" t="s">
        <v>2799</v>
      </c>
      <c r="C84" s="298" t="s">
        <v>2563</v>
      </c>
      <c r="E84" s="298" t="s">
        <v>2564</v>
      </c>
      <c r="F84" s="322">
        <v>2250.0</v>
      </c>
      <c r="H84" s="2" t="s">
        <v>1240</v>
      </c>
      <c r="I84" s="2" t="s">
        <v>2123</v>
      </c>
      <c r="J84" s="2" t="s">
        <v>817</v>
      </c>
      <c r="K84" s="2" t="s">
        <v>2782</v>
      </c>
      <c r="L84" s="2" t="s">
        <v>860</v>
      </c>
      <c r="R84" s="2" t="s">
        <v>2781</v>
      </c>
    </row>
    <row r="85">
      <c r="B85" s="298" t="s">
        <v>2799</v>
      </c>
      <c r="C85" s="298" t="s">
        <v>2563</v>
      </c>
      <c r="E85" s="298" t="s">
        <v>2564</v>
      </c>
      <c r="F85" s="322">
        <v>2250.0</v>
      </c>
      <c r="H85" s="2" t="s">
        <v>1240</v>
      </c>
      <c r="I85" s="2" t="s">
        <v>2124</v>
      </c>
      <c r="J85" s="2" t="s">
        <v>817</v>
      </c>
      <c r="K85" s="2" t="s">
        <v>2782</v>
      </c>
      <c r="L85" s="2" t="s">
        <v>860</v>
      </c>
      <c r="R85" s="2" t="s">
        <v>2781</v>
      </c>
    </row>
    <row r="86">
      <c r="B86" s="298" t="s">
        <v>2799</v>
      </c>
      <c r="C86" s="298" t="s">
        <v>2563</v>
      </c>
      <c r="E86" s="298" t="s">
        <v>2564</v>
      </c>
      <c r="F86" s="322">
        <v>2250.0</v>
      </c>
      <c r="H86" s="2" t="s">
        <v>1240</v>
      </c>
      <c r="I86" s="2" t="s">
        <v>2125</v>
      </c>
      <c r="J86" s="2" t="s">
        <v>817</v>
      </c>
      <c r="K86" s="2" t="s">
        <v>2782</v>
      </c>
      <c r="L86" s="2" t="s">
        <v>860</v>
      </c>
      <c r="R86" s="2" t="s">
        <v>2781</v>
      </c>
    </row>
    <row r="87">
      <c r="B87" s="298" t="s">
        <v>2799</v>
      </c>
      <c r="C87" s="298" t="s">
        <v>2563</v>
      </c>
      <c r="E87" s="298" t="s">
        <v>2564</v>
      </c>
      <c r="F87" s="322">
        <v>2250.0</v>
      </c>
      <c r="H87" s="2" t="s">
        <v>1247</v>
      </c>
      <c r="I87" s="2" t="s">
        <v>2129</v>
      </c>
      <c r="J87" s="2" t="s">
        <v>817</v>
      </c>
      <c r="K87" s="2" t="s">
        <v>2782</v>
      </c>
      <c r="L87" s="2" t="s">
        <v>860</v>
      </c>
      <c r="R87" s="2" t="s">
        <v>2781</v>
      </c>
    </row>
    <row r="88">
      <c r="B88" s="298" t="s">
        <v>2799</v>
      </c>
      <c r="C88" s="298" t="s">
        <v>2563</v>
      </c>
      <c r="E88" s="298" t="s">
        <v>2564</v>
      </c>
      <c r="F88" s="322">
        <v>2250.0</v>
      </c>
      <c r="H88" s="2" t="s">
        <v>1247</v>
      </c>
      <c r="I88" s="2" t="s">
        <v>2130</v>
      </c>
      <c r="J88" s="2" t="s">
        <v>817</v>
      </c>
      <c r="K88" s="2" t="s">
        <v>2782</v>
      </c>
      <c r="L88" s="2" t="s">
        <v>860</v>
      </c>
      <c r="R88" s="2" t="s">
        <v>2781</v>
      </c>
    </row>
    <row r="89">
      <c r="B89" s="298" t="s">
        <v>2799</v>
      </c>
      <c r="C89" s="298" t="s">
        <v>2563</v>
      </c>
      <c r="E89" s="298" t="s">
        <v>2564</v>
      </c>
      <c r="F89" s="322">
        <v>2250.0</v>
      </c>
      <c r="H89" s="2" t="s">
        <v>2787</v>
      </c>
      <c r="I89" s="2" t="s">
        <v>2135</v>
      </c>
      <c r="J89" s="2" t="s">
        <v>817</v>
      </c>
      <c r="K89" s="2" t="s">
        <v>2782</v>
      </c>
      <c r="L89" s="2" t="s">
        <v>860</v>
      </c>
      <c r="R89" s="2" t="s">
        <v>2781</v>
      </c>
    </row>
    <row r="90">
      <c r="B90" s="298" t="s">
        <v>2799</v>
      </c>
      <c r="C90" s="298" t="s">
        <v>2563</v>
      </c>
      <c r="E90" s="298" t="s">
        <v>2564</v>
      </c>
      <c r="F90" s="322">
        <v>2250.0</v>
      </c>
      <c r="H90" s="2" t="s">
        <v>2787</v>
      </c>
      <c r="I90" s="2" t="s">
        <v>2136</v>
      </c>
      <c r="J90" s="2" t="s">
        <v>817</v>
      </c>
      <c r="K90" s="2" t="s">
        <v>2782</v>
      </c>
      <c r="L90" s="2" t="s">
        <v>860</v>
      </c>
      <c r="R90" s="2" t="s">
        <v>2781</v>
      </c>
    </row>
    <row r="91">
      <c r="B91" s="298" t="s">
        <v>2799</v>
      </c>
      <c r="C91" s="298" t="s">
        <v>2800</v>
      </c>
      <c r="E91" s="367" t="s">
        <v>2801</v>
      </c>
      <c r="F91" s="322">
        <v>4770.0</v>
      </c>
      <c r="H91" s="2" t="s">
        <v>1240</v>
      </c>
      <c r="I91" s="2" t="s">
        <v>2127</v>
      </c>
      <c r="J91" s="2" t="s">
        <v>817</v>
      </c>
      <c r="K91" s="2" t="s">
        <v>2782</v>
      </c>
      <c r="L91" s="2" t="s">
        <v>860</v>
      </c>
      <c r="R91" s="2" t="s">
        <v>2781</v>
      </c>
    </row>
    <row r="92">
      <c r="B92" s="298" t="s">
        <v>2799</v>
      </c>
      <c r="C92" s="298" t="s">
        <v>2800</v>
      </c>
      <c r="E92" s="367" t="s">
        <v>2801</v>
      </c>
      <c r="F92" s="322">
        <v>4770.0</v>
      </c>
      <c r="H92" s="2" t="s">
        <v>1247</v>
      </c>
      <c r="I92" s="2" t="s">
        <v>2131</v>
      </c>
      <c r="J92" s="2" t="s">
        <v>817</v>
      </c>
      <c r="K92" s="2" t="s">
        <v>2782</v>
      </c>
      <c r="L92" s="2" t="s">
        <v>860</v>
      </c>
      <c r="R92" s="2" t="s">
        <v>2781</v>
      </c>
    </row>
    <row r="93">
      <c r="B93" s="298" t="s">
        <v>2799</v>
      </c>
      <c r="C93" s="298" t="s">
        <v>2800</v>
      </c>
      <c r="E93" s="369" t="s">
        <v>2801</v>
      </c>
      <c r="F93" s="322">
        <v>4770.0</v>
      </c>
      <c r="H93" s="2" t="s">
        <v>1247</v>
      </c>
      <c r="I93" s="2" t="s">
        <v>2132</v>
      </c>
      <c r="J93" s="2" t="s">
        <v>817</v>
      </c>
      <c r="K93" s="2" t="s">
        <v>2782</v>
      </c>
      <c r="L93" s="2" t="s">
        <v>860</v>
      </c>
      <c r="R93" s="2" t="s">
        <v>2781</v>
      </c>
    </row>
    <row r="94">
      <c r="B94" s="298" t="s">
        <v>2799</v>
      </c>
      <c r="C94" s="298" t="s">
        <v>2800</v>
      </c>
      <c r="E94" s="369" t="s">
        <v>2801</v>
      </c>
      <c r="F94" s="322">
        <v>4770.0</v>
      </c>
      <c r="H94" s="2" t="s">
        <v>1247</v>
      </c>
      <c r="I94" s="2" t="s">
        <v>2133</v>
      </c>
      <c r="J94" s="2" t="s">
        <v>817</v>
      </c>
      <c r="K94" s="2" t="s">
        <v>2782</v>
      </c>
      <c r="L94" s="2" t="s">
        <v>860</v>
      </c>
      <c r="R94" s="2" t="s">
        <v>2781</v>
      </c>
    </row>
    <row r="95">
      <c r="B95" s="298" t="s">
        <v>2799</v>
      </c>
      <c r="C95" s="298" t="s">
        <v>2800</v>
      </c>
      <c r="E95" s="369" t="s">
        <v>2801</v>
      </c>
      <c r="F95" s="322">
        <v>4770.0</v>
      </c>
      <c r="H95" s="2" t="s">
        <v>1247</v>
      </c>
      <c r="I95" s="2" t="s">
        <v>2134</v>
      </c>
      <c r="J95" s="2" t="s">
        <v>817</v>
      </c>
      <c r="K95" s="2" t="s">
        <v>2782</v>
      </c>
      <c r="L95" s="2" t="s">
        <v>860</v>
      </c>
      <c r="R95" s="2" t="s">
        <v>2781</v>
      </c>
    </row>
    <row r="96">
      <c r="B96" s="298" t="s">
        <v>2799</v>
      </c>
      <c r="C96" s="298" t="s">
        <v>2800</v>
      </c>
      <c r="E96" s="369" t="s">
        <v>2801</v>
      </c>
      <c r="F96" s="322">
        <v>4770.0</v>
      </c>
      <c r="H96" s="2" t="s">
        <v>2787</v>
      </c>
      <c r="I96" s="2" t="s">
        <v>2137</v>
      </c>
      <c r="J96" s="2" t="s">
        <v>817</v>
      </c>
      <c r="K96" s="2" t="s">
        <v>2782</v>
      </c>
      <c r="L96" s="2" t="s">
        <v>860</v>
      </c>
      <c r="R96" s="2" t="s">
        <v>2781</v>
      </c>
    </row>
    <row r="97">
      <c r="B97" s="298" t="s">
        <v>2799</v>
      </c>
      <c r="C97" s="298" t="s">
        <v>2802</v>
      </c>
      <c r="E97" s="298" t="s">
        <v>2803</v>
      </c>
      <c r="F97" s="322">
        <v>2700.0</v>
      </c>
      <c r="H97" s="2" t="s">
        <v>1240</v>
      </c>
      <c r="I97" s="2" t="s">
        <v>2128</v>
      </c>
      <c r="J97" s="2" t="s">
        <v>817</v>
      </c>
      <c r="K97" s="2" t="s">
        <v>2782</v>
      </c>
      <c r="L97" s="2" t="s">
        <v>860</v>
      </c>
      <c r="R97" s="2" t="s">
        <v>2781</v>
      </c>
    </row>
    <row r="98">
      <c r="B98" s="2" t="s">
        <v>883</v>
      </c>
      <c r="C98" s="298" t="s">
        <v>954</v>
      </c>
      <c r="E98" s="298" t="s">
        <v>955</v>
      </c>
      <c r="F98" s="250">
        <v>1700.0</v>
      </c>
      <c r="J98" s="2" t="s">
        <v>817</v>
      </c>
      <c r="K98" s="2" t="s">
        <v>2782</v>
      </c>
      <c r="L98" s="2" t="s">
        <v>860</v>
      </c>
    </row>
    <row r="99">
      <c r="J99" s="2"/>
    </row>
    <row r="100">
      <c r="A100" s="298" t="s">
        <v>936</v>
      </c>
      <c r="B100" s="298" t="s">
        <v>1702</v>
      </c>
      <c r="C100" s="298" t="s">
        <v>1409</v>
      </c>
      <c r="F100" s="322">
        <v>10200.0</v>
      </c>
      <c r="G100" s="322">
        <v>4450.0</v>
      </c>
      <c r="H100" s="2" t="s">
        <v>1240</v>
      </c>
      <c r="I100" s="2" t="s">
        <v>2804</v>
      </c>
      <c r="J100" s="2" t="s">
        <v>817</v>
      </c>
      <c r="K100" s="2" t="s">
        <v>2782</v>
      </c>
      <c r="L100" s="2" t="s">
        <v>860</v>
      </c>
      <c r="R100" s="2" t="s">
        <v>2781</v>
      </c>
    </row>
    <row r="101">
      <c r="B101" s="298" t="s">
        <v>1702</v>
      </c>
      <c r="C101" s="298" t="s">
        <v>1412</v>
      </c>
      <c r="F101" s="250">
        <v>9230.0</v>
      </c>
      <c r="H101" s="2" t="s">
        <v>1240</v>
      </c>
      <c r="I101" s="2" t="s">
        <v>2805</v>
      </c>
      <c r="J101" s="2" t="s">
        <v>817</v>
      </c>
      <c r="K101" s="2" t="s">
        <v>2782</v>
      </c>
      <c r="L101" s="2" t="s">
        <v>860</v>
      </c>
      <c r="R101" s="2" t="s">
        <v>2781</v>
      </c>
    </row>
    <row r="102">
      <c r="B102" s="298" t="s">
        <v>1702</v>
      </c>
      <c r="C102" s="298" t="s">
        <v>1412</v>
      </c>
      <c r="F102" s="250">
        <v>9230.0</v>
      </c>
      <c r="H102" s="2" t="s">
        <v>1247</v>
      </c>
      <c r="I102" s="2" t="s">
        <v>2806</v>
      </c>
      <c r="J102" s="2" t="s">
        <v>817</v>
      </c>
      <c r="K102" s="2" t="s">
        <v>2782</v>
      </c>
      <c r="L102" s="2" t="s">
        <v>860</v>
      </c>
      <c r="R102" s="2" t="s">
        <v>2781</v>
      </c>
    </row>
    <row r="103">
      <c r="B103" s="298"/>
      <c r="J103" s="2"/>
    </row>
    <row r="104">
      <c r="A104" s="298" t="s">
        <v>1913</v>
      </c>
      <c r="B104" s="298" t="s">
        <v>868</v>
      </c>
      <c r="C104" s="298" t="s">
        <v>1416</v>
      </c>
      <c r="E104" s="367" t="s">
        <v>935</v>
      </c>
      <c r="F104" s="322">
        <v>7750.0</v>
      </c>
      <c r="G104" s="250">
        <v>6150.0</v>
      </c>
      <c r="H104" s="2" t="s">
        <v>1240</v>
      </c>
      <c r="I104" s="2" t="s">
        <v>2807</v>
      </c>
      <c r="J104" s="2" t="s">
        <v>817</v>
      </c>
      <c r="K104" s="2" t="s">
        <v>2782</v>
      </c>
      <c r="L104" s="2" t="s">
        <v>860</v>
      </c>
      <c r="R104" s="2" t="s">
        <v>2781</v>
      </c>
    </row>
    <row r="105">
      <c r="C105" s="298" t="s">
        <v>1416</v>
      </c>
      <c r="E105" s="367" t="s">
        <v>935</v>
      </c>
      <c r="F105" s="322">
        <v>7750.0</v>
      </c>
      <c r="H105" s="2" t="s">
        <v>1240</v>
      </c>
      <c r="I105" s="2" t="s">
        <v>2808</v>
      </c>
      <c r="J105" s="2" t="s">
        <v>817</v>
      </c>
      <c r="K105" s="2" t="s">
        <v>2782</v>
      </c>
      <c r="L105" s="2" t="s">
        <v>860</v>
      </c>
      <c r="R105" s="2" t="s">
        <v>2781</v>
      </c>
    </row>
    <row r="106">
      <c r="C106" s="298" t="s">
        <v>1416</v>
      </c>
      <c r="E106" s="367" t="s">
        <v>935</v>
      </c>
      <c r="F106" s="322">
        <v>7750.0</v>
      </c>
      <c r="H106" s="2" t="s">
        <v>1247</v>
      </c>
      <c r="I106" s="2" t="s">
        <v>2809</v>
      </c>
      <c r="J106" s="2" t="s">
        <v>817</v>
      </c>
      <c r="K106" s="2" t="s">
        <v>2782</v>
      </c>
      <c r="L106" s="2" t="s">
        <v>860</v>
      </c>
      <c r="R106" s="2" t="s">
        <v>2781</v>
      </c>
    </row>
    <row r="107">
      <c r="C107" s="298" t="s">
        <v>1416</v>
      </c>
      <c r="E107" s="367" t="s">
        <v>935</v>
      </c>
      <c r="F107" s="322">
        <v>7750.0</v>
      </c>
      <c r="H107" s="2" t="s">
        <v>1247</v>
      </c>
      <c r="I107" s="2" t="s">
        <v>2810</v>
      </c>
      <c r="J107" s="2" t="s">
        <v>817</v>
      </c>
      <c r="K107" s="2" t="s">
        <v>2782</v>
      </c>
      <c r="L107" s="2" t="s">
        <v>860</v>
      </c>
      <c r="R107" s="2" t="s">
        <v>2781</v>
      </c>
    </row>
    <row r="108">
      <c r="F108" s="255"/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5" max="5" width="18.63"/>
  </cols>
  <sheetData>
    <row r="1">
      <c r="A1" s="214"/>
      <c r="B1" s="215" t="s">
        <v>5</v>
      </c>
      <c r="C1" s="216" t="s">
        <v>2811</v>
      </c>
      <c r="D1" s="391"/>
      <c r="E1" s="392">
        <v>9.443712375E9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218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32" t="s">
        <v>2704</v>
      </c>
      <c r="T2" s="2" t="s">
        <v>2705</v>
      </c>
      <c r="U2" s="2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2812</v>
      </c>
      <c r="S3" s="238" t="s">
        <v>2813</v>
      </c>
      <c r="T3" s="2" t="s">
        <v>273</v>
      </c>
      <c r="U3" s="2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2814</v>
      </c>
      <c r="S4" s="238" t="s">
        <v>2815</v>
      </c>
      <c r="T4" s="2" t="s">
        <v>1378</v>
      </c>
    </row>
    <row r="5">
      <c r="A5" s="239"/>
      <c r="B5" s="229" t="s">
        <v>818</v>
      </c>
      <c r="C5" s="2" t="s">
        <v>2816</v>
      </c>
      <c r="E5" s="237">
        <v>9.738756839E9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2817</v>
      </c>
      <c r="E7" s="237" t="s">
        <v>2818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/>
      <c r="G12" s="2"/>
      <c r="H12" s="2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/>
      <c r="G13" s="2"/>
      <c r="H13" s="2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/>
      <c r="G14" s="242"/>
      <c r="H14" s="242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1047</v>
      </c>
      <c r="C17" s="298" t="s">
        <v>1101</v>
      </c>
      <c r="E17" s="298" t="s">
        <v>1102</v>
      </c>
      <c r="F17" s="250">
        <v>4650.0</v>
      </c>
      <c r="G17" s="322">
        <v>12450.0</v>
      </c>
      <c r="H17" s="2" t="s">
        <v>1240</v>
      </c>
      <c r="I17" s="2" t="s">
        <v>2097</v>
      </c>
      <c r="J17" s="229" t="s">
        <v>817</v>
      </c>
      <c r="K17" s="2" t="s">
        <v>2815</v>
      </c>
      <c r="L17" s="2" t="s">
        <v>860</v>
      </c>
    </row>
    <row r="18">
      <c r="B18" s="2" t="s">
        <v>1047</v>
      </c>
      <c r="C18" s="298" t="s">
        <v>1101</v>
      </c>
      <c r="E18" s="298" t="s">
        <v>1102</v>
      </c>
      <c r="F18" s="250">
        <v>4650.0</v>
      </c>
      <c r="G18" s="255"/>
      <c r="H18" s="2" t="s">
        <v>1240</v>
      </c>
      <c r="I18" s="2" t="s">
        <v>2100</v>
      </c>
      <c r="J18" s="229" t="s">
        <v>817</v>
      </c>
      <c r="K18" s="2" t="s">
        <v>2815</v>
      </c>
      <c r="L18" s="2" t="s">
        <v>860</v>
      </c>
    </row>
    <row r="19">
      <c r="B19" s="2" t="s">
        <v>1047</v>
      </c>
      <c r="C19" s="298" t="s">
        <v>1101</v>
      </c>
      <c r="E19" s="298" t="s">
        <v>1102</v>
      </c>
      <c r="F19" s="250">
        <v>4650.0</v>
      </c>
      <c r="H19" s="2" t="s">
        <v>1240</v>
      </c>
      <c r="I19" s="2" t="s">
        <v>2102</v>
      </c>
      <c r="J19" s="229" t="s">
        <v>817</v>
      </c>
      <c r="K19" s="2" t="s">
        <v>2815</v>
      </c>
      <c r="L19" s="2" t="s">
        <v>860</v>
      </c>
    </row>
    <row r="20">
      <c r="B20" s="2" t="s">
        <v>1047</v>
      </c>
      <c r="C20" s="298" t="s">
        <v>1101</v>
      </c>
      <c r="E20" s="298" t="s">
        <v>1102</v>
      </c>
      <c r="F20" s="250">
        <v>4650.0</v>
      </c>
      <c r="H20" s="2" t="s">
        <v>1240</v>
      </c>
      <c r="I20" s="2" t="s">
        <v>2103</v>
      </c>
      <c r="J20" s="229" t="s">
        <v>817</v>
      </c>
      <c r="K20" s="2" t="s">
        <v>2815</v>
      </c>
      <c r="L20" s="2" t="s">
        <v>860</v>
      </c>
    </row>
    <row r="21">
      <c r="B21" s="2" t="s">
        <v>1047</v>
      </c>
      <c r="C21" s="298" t="s">
        <v>1101</v>
      </c>
      <c r="E21" s="298" t="s">
        <v>1102</v>
      </c>
      <c r="F21" s="250">
        <v>4650.0</v>
      </c>
      <c r="H21" s="2" t="s">
        <v>1240</v>
      </c>
      <c r="I21" s="2" t="s">
        <v>2104</v>
      </c>
      <c r="J21" s="229" t="s">
        <v>817</v>
      </c>
      <c r="K21" s="2" t="s">
        <v>2815</v>
      </c>
      <c r="L21" s="2" t="s">
        <v>860</v>
      </c>
    </row>
    <row r="22">
      <c r="B22" s="2" t="s">
        <v>1047</v>
      </c>
      <c r="C22" s="298" t="s">
        <v>1101</v>
      </c>
      <c r="E22" s="298" t="s">
        <v>1102</v>
      </c>
      <c r="F22" s="250">
        <v>4650.0</v>
      </c>
      <c r="H22" s="2" t="s">
        <v>1240</v>
      </c>
      <c r="I22" s="2" t="s">
        <v>2105</v>
      </c>
      <c r="J22" s="229" t="s">
        <v>817</v>
      </c>
      <c r="K22" s="2" t="s">
        <v>2815</v>
      </c>
      <c r="L22" s="2" t="s">
        <v>860</v>
      </c>
    </row>
    <row r="23">
      <c r="B23" s="2" t="s">
        <v>1047</v>
      </c>
      <c r="C23" s="298" t="s">
        <v>1101</v>
      </c>
      <c r="E23" s="298" t="s">
        <v>1102</v>
      </c>
      <c r="F23" s="250">
        <v>4650.0</v>
      </c>
      <c r="H23" s="2" t="s">
        <v>1240</v>
      </c>
      <c r="I23" s="2" t="s">
        <v>2112</v>
      </c>
      <c r="J23" s="229" t="s">
        <v>817</v>
      </c>
      <c r="K23" s="2" t="s">
        <v>2815</v>
      </c>
      <c r="L23" s="2" t="s">
        <v>860</v>
      </c>
    </row>
    <row r="24">
      <c r="B24" s="2" t="s">
        <v>1047</v>
      </c>
      <c r="C24" s="298" t="s">
        <v>1101</v>
      </c>
      <c r="E24" s="298" t="s">
        <v>1102</v>
      </c>
      <c r="F24" s="250">
        <v>4650.0</v>
      </c>
      <c r="H24" s="2" t="s">
        <v>1240</v>
      </c>
      <c r="I24" s="2" t="s">
        <v>2118</v>
      </c>
      <c r="J24" s="229" t="s">
        <v>817</v>
      </c>
      <c r="K24" s="2" t="s">
        <v>2815</v>
      </c>
      <c r="L24" s="2" t="s">
        <v>860</v>
      </c>
    </row>
    <row r="25">
      <c r="B25" s="2" t="s">
        <v>862</v>
      </c>
      <c r="C25" s="367" t="s">
        <v>2819</v>
      </c>
      <c r="E25" s="298" t="s">
        <v>864</v>
      </c>
      <c r="F25" s="322">
        <v>14780.0</v>
      </c>
      <c r="J25" s="229" t="s">
        <v>817</v>
      </c>
      <c r="K25" s="2" t="s">
        <v>2815</v>
      </c>
      <c r="L25" s="2" t="s">
        <v>860</v>
      </c>
    </row>
    <row r="26">
      <c r="B26" s="2" t="s">
        <v>868</v>
      </c>
      <c r="C26" s="298" t="s">
        <v>2820</v>
      </c>
      <c r="E26" s="298" t="s">
        <v>919</v>
      </c>
      <c r="F26" s="322">
        <v>16650.0</v>
      </c>
      <c r="J26" s="229" t="s">
        <v>817</v>
      </c>
      <c r="K26" s="2" t="s">
        <v>2815</v>
      </c>
      <c r="L26" s="2" t="s">
        <v>860</v>
      </c>
    </row>
    <row r="27">
      <c r="B27" s="2" t="s">
        <v>30</v>
      </c>
      <c r="C27" s="298" t="s">
        <v>1545</v>
      </c>
      <c r="E27" s="298" t="s">
        <v>1255</v>
      </c>
      <c r="F27" s="322">
        <v>5250.0</v>
      </c>
      <c r="J27" s="229" t="s">
        <v>817</v>
      </c>
      <c r="K27" s="2" t="s">
        <v>2815</v>
      </c>
      <c r="L27" s="2" t="s">
        <v>860</v>
      </c>
    </row>
    <row r="28">
      <c r="C28" s="298" t="s">
        <v>2821</v>
      </c>
      <c r="F28" s="250">
        <v>2795.0</v>
      </c>
      <c r="L28" s="2" t="s">
        <v>860</v>
      </c>
    </row>
    <row r="29">
      <c r="C29" s="248" t="s">
        <v>871</v>
      </c>
      <c r="F29" s="322">
        <v>1750.0</v>
      </c>
      <c r="L29" s="2" t="s">
        <v>860</v>
      </c>
    </row>
    <row r="30">
      <c r="F30" s="255"/>
    </row>
    <row r="31">
      <c r="A31" s="2" t="s">
        <v>336</v>
      </c>
      <c r="B31" s="2" t="s">
        <v>901</v>
      </c>
      <c r="C31" s="298" t="s">
        <v>2822</v>
      </c>
      <c r="E31" s="2" t="s">
        <v>1675</v>
      </c>
      <c r="F31" s="322">
        <v>8450.0</v>
      </c>
      <c r="G31" s="250">
        <v>14450.0</v>
      </c>
      <c r="K31" s="2" t="s">
        <v>2823</v>
      </c>
      <c r="L31" s="2" t="s">
        <v>860</v>
      </c>
      <c r="P31" s="2" t="s">
        <v>2824</v>
      </c>
    </row>
    <row r="32">
      <c r="B32" s="2" t="s">
        <v>901</v>
      </c>
      <c r="C32" s="298" t="s">
        <v>2822</v>
      </c>
      <c r="E32" s="2" t="s">
        <v>1675</v>
      </c>
      <c r="F32" s="322">
        <v>8450.0</v>
      </c>
      <c r="K32" s="2" t="s">
        <v>2823</v>
      </c>
      <c r="L32" s="2" t="s">
        <v>860</v>
      </c>
      <c r="P32" s="2" t="s">
        <v>2824</v>
      </c>
    </row>
    <row r="33">
      <c r="B33" s="2" t="s">
        <v>901</v>
      </c>
      <c r="C33" s="298" t="s">
        <v>1945</v>
      </c>
      <c r="E33" s="367" t="s">
        <v>1946</v>
      </c>
      <c r="F33" s="250">
        <v>23500.0</v>
      </c>
      <c r="K33" s="2" t="s">
        <v>2815</v>
      </c>
      <c r="L33" s="2" t="s">
        <v>860</v>
      </c>
      <c r="P33" s="2" t="s">
        <v>2825</v>
      </c>
    </row>
    <row r="35">
      <c r="A35" s="298" t="s">
        <v>1424</v>
      </c>
      <c r="B35" s="2" t="s">
        <v>2826</v>
      </c>
      <c r="C35" s="379" t="s">
        <v>2827</v>
      </c>
      <c r="E35" s="298" t="s">
        <v>2505</v>
      </c>
      <c r="F35" s="322">
        <v>27500.0</v>
      </c>
      <c r="G35" s="322">
        <v>22450.0</v>
      </c>
      <c r="J35" s="2" t="s">
        <v>812</v>
      </c>
      <c r="K35" s="2" t="s">
        <v>2813</v>
      </c>
      <c r="L35" s="2" t="s">
        <v>860</v>
      </c>
    </row>
    <row r="36">
      <c r="B36" s="2" t="s">
        <v>2826</v>
      </c>
      <c r="C36" s="298" t="s">
        <v>2506</v>
      </c>
      <c r="E36" s="298" t="s">
        <v>2507</v>
      </c>
      <c r="F36" s="250">
        <v>8750.0</v>
      </c>
      <c r="G36" s="255"/>
      <c r="J36" s="2" t="s">
        <v>812</v>
      </c>
      <c r="K36" s="2" t="s">
        <v>2813</v>
      </c>
      <c r="L36" s="2" t="s">
        <v>860</v>
      </c>
    </row>
    <row r="37">
      <c r="B37" s="2" t="s">
        <v>2826</v>
      </c>
      <c r="C37" s="293" t="s">
        <v>2508</v>
      </c>
      <c r="E37" s="298" t="s">
        <v>2509</v>
      </c>
      <c r="F37" s="322">
        <v>8950.0</v>
      </c>
      <c r="J37" s="2" t="s">
        <v>812</v>
      </c>
      <c r="K37" s="2" t="s">
        <v>2813</v>
      </c>
      <c r="L37" s="2" t="s">
        <v>860</v>
      </c>
    </row>
    <row r="38">
      <c r="B38" s="2" t="s">
        <v>960</v>
      </c>
      <c r="C38" s="298" t="s">
        <v>946</v>
      </c>
      <c r="E38" s="298" t="s">
        <v>947</v>
      </c>
      <c r="F38" s="337">
        <v>450.0</v>
      </c>
      <c r="H38" s="2" t="s">
        <v>1240</v>
      </c>
      <c r="I38" s="2" t="s">
        <v>2123</v>
      </c>
      <c r="J38" s="2" t="s">
        <v>812</v>
      </c>
      <c r="K38" s="2" t="s">
        <v>2813</v>
      </c>
      <c r="L38" s="2" t="s">
        <v>860</v>
      </c>
    </row>
    <row r="39">
      <c r="B39" s="2" t="s">
        <v>960</v>
      </c>
      <c r="C39" s="298" t="s">
        <v>946</v>
      </c>
      <c r="E39" s="298" t="s">
        <v>947</v>
      </c>
      <c r="F39" s="337">
        <v>450.0</v>
      </c>
      <c r="H39" s="2" t="s">
        <v>1240</v>
      </c>
      <c r="I39" s="2" t="s">
        <v>2124</v>
      </c>
      <c r="J39" s="2" t="s">
        <v>812</v>
      </c>
      <c r="K39" s="2" t="s">
        <v>2813</v>
      </c>
      <c r="L39" s="2" t="s">
        <v>860</v>
      </c>
    </row>
    <row r="40">
      <c r="B40" s="2" t="s">
        <v>960</v>
      </c>
      <c r="C40" s="298" t="s">
        <v>946</v>
      </c>
      <c r="E40" s="298" t="s">
        <v>947</v>
      </c>
      <c r="F40" s="337">
        <v>450.0</v>
      </c>
      <c r="H40" s="2" t="s">
        <v>1240</v>
      </c>
      <c r="I40" s="2" t="s">
        <v>2125</v>
      </c>
      <c r="J40" s="2" t="s">
        <v>812</v>
      </c>
      <c r="K40" s="2" t="s">
        <v>2813</v>
      </c>
      <c r="L40" s="2" t="s">
        <v>860</v>
      </c>
    </row>
    <row r="41">
      <c r="B41" s="2" t="s">
        <v>960</v>
      </c>
      <c r="C41" s="298" t="s">
        <v>946</v>
      </c>
      <c r="E41" s="298" t="s">
        <v>947</v>
      </c>
      <c r="F41" s="337">
        <v>450.0</v>
      </c>
      <c r="H41" s="2" t="s">
        <v>1247</v>
      </c>
      <c r="I41" s="2" t="s">
        <v>2129</v>
      </c>
      <c r="J41" s="2" t="s">
        <v>812</v>
      </c>
      <c r="K41" s="2" t="s">
        <v>2813</v>
      </c>
      <c r="L41" s="2" t="s">
        <v>860</v>
      </c>
    </row>
    <row r="42">
      <c r="B42" s="2" t="s">
        <v>960</v>
      </c>
      <c r="C42" s="298" t="s">
        <v>946</v>
      </c>
      <c r="E42" s="298" t="s">
        <v>947</v>
      </c>
      <c r="F42" s="337">
        <v>450.0</v>
      </c>
      <c r="H42" s="2" t="s">
        <v>1247</v>
      </c>
      <c r="I42" s="2" t="s">
        <v>2130</v>
      </c>
      <c r="J42" s="2" t="s">
        <v>812</v>
      </c>
      <c r="K42" s="2" t="s">
        <v>2813</v>
      </c>
      <c r="L42" s="2" t="s">
        <v>860</v>
      </c>
    </row>
    <row r="43">
      <c r="B43" s="2" t="s">
        <v>960</v>
      </c>
      <c r="C43" s="298" t="s">
        <v>946</v>
      </c>
      <c r="E43" s="298" t="s">
        <v>947</v>
      </c>
      <c r="F43" s="337">
        <v>450.0</v>
      </c>
      <c r="H43" s="2" t="s">
        <v>1247</v>
      </c>
      <c r="I43" s="2" t="s">
        <v>2131</v>
      </c>
      <c r="J43" s="2" t="s">
        <v>812</v>
      </c>
      <c r="K43" s="2" t="s">
        <v>2813</v>
      </c>
      <c r="L43" s="2" t="s">
        <v>860</v>
      </c>
    </row>
    <row r="44">
      <c r="B44" s="2" t="s">
        <v>1318</v>
      </c>
      <c r="C44" s="298" t="s">
        <v>2802</v>
      </c>
      <c r="E44" s="298" t="s">
        <v>2803</v>
      </c>
      <c r="F44" s="322">
        <v>2900.0</v>
      </c>
      <c r="J44" s="2" t="s">
        <v>812</v>
      </c>
      <c r="K44" s="2" t="s">
        <v>2815</v>
      </c>
      <c r="L44" s="2" t="s">
        <v>860</v>
      </c>
      <c r="P44" s="2" t="s">
        <v>2824</v>
      </c>
    </row>
    <row r="45">
      <c r="B45" s="2" t="s">
        <v>1318</v>
      </c>
      <c r="C45" s="298" t="s">
        <v>2802</v>
      </c>
      <c r="E45" s="298" t="s">
        <v>2803</v>
      </c>
      <c r="F45" s="322">
        <v>2900.0</v>
      </c>
      <c r="J45" s="2" t="s">
        <v>812</v>
      </c>
      <c r="K45" s="2" t="s">
        <v>2815</v>
      </c>
      <c r="L45" s="2" t="s">
        <v>860</v>
      </c>
      <c r="P45" s="2" t="s">
        <v>2824</v>
      </c>
    </row>
    <row r="46">
      <c r="B46" s="2" t="s">
        <v>883</v>
      </c>
      <c r="C46" s="298" t="s">
        <v>2828</v>
      </c>
      <c r="E46" s="298" t="s">
        <v>885</v>
      </c>
      <c r="F46" s="322">
        <v>3267.0</v>
      </c>
      <c r="H46" s="2" t="s">
        <v>1240</v>
      </c>
      <c r="I46" s="2" t="s">
        <v>2127</v>
      </c>
      <c r="J46" s="2" t="s">
        <v>812</v>
      </c>
      <c r="K46" s="2" t="s">
        <v>2813</v>
      </c>
      <c r="L46" s="2" t="s">
        <v>860</v>
      </c>
    </row>
    <row r="47">
      <c r="B47" s="2" t="s">
        <v>883</v>
      </c>
      <c r="C47" s="298" t="s">
        <v>2828</v>
      </c>
      <c r="E47" s="298" t="s">
        <v>885</v>
      </c>
      <c r="F47" s="322">
        <v>3267.0</v>
      </c>
      <c r="H47" s="2" t="s">
        <v>1240</v>
      </c>
      <c r="I47" s="2" t="s">
        <v>2128</v>
      </c>
      <c r="J47" s="2" t="s">
        <v>812</v>
      </c>
      <c r="K47" s="2" t="s">
        <v>2813</v>
      </c>
      <c r="L47" s="2" t="s">
        <v>860</v>
      </c>
    </row>
    <row r="48">
      <c r="B48" s="2" t="s">
        <v>883</v>
      </c>
      <c r="C48" s="298" t="s">
        <v>2828</v>
      </c>
      <c r="E48" s="298" t="s">
        <v>885</v>
      </c>
      <c r="F48" s="322">
        <v>3267.0</v>
      </c>
      <c r="H48" s="2" t="s">
        <v>1240</v>
      </c>
      <c r="I48" s="2" t="s">
        <v>2129</v>
      </c>
      <c r="J48" s="2" t="s">
        <v>812</v>
      </c>
      <c r="K48" s="2" t="s">
        <v>2813</v>
      </c>
      <c r="L48" s="2" t="s">
        <v>860</v>
      </c>
    </row>
    <row r="49">
      <c r="B49" s="2" t="s">
        <v>883</v>
      </c>
      <c r="C49" s="298" t="s">
        <v>2828</v>
      </c>
      <c r="E49" s="298" t="s">
        <v>885</v>
      </c>
      <c r="F49" s="322">
        <v>3267.0</v>
      </c>
      <c r="H49" s="2" t="s">
        <v>1247</v>
      </c>
      <c r="I49" s="2" t="s">
        <v>2132</v>
      </c>
      <c r="J49" s="2" t="s">
        <v>812</v>
      </c>
      <c r="K49" s="2" t="s">
        <v>2813</v>
      </c>
      <c r="L49" s="2" t="s">
        <v>860</v>
      </c>
    </row>
    <row r="50">
      <c r="B50" s="2" t="s">
        <v>883</v>
      </c>
      <c r="C50" s="298" t="s">
        <v>2828</v>
      </c>
      <c r="E50" s="298" t="s">
        <v>885</v>
      </c>
      <c r="F50" s="322">
        <v>3267.0</v>
      </c>
      <c r="H50" s="2" t="s">
        <v>1247</v>
      </c>
      <c r="I50" s="2" t="s">
        <v>2133</v>
      </c>
      <c r="J50" s="2" t="s">
        <v>812</v>
      </c>
      <c r="K50" s="2" t="s">
        <v>2813</v>
      </c>
      <c r="L50" s="2" t="s">
        <v>860</v>
      </c>
    </row>
    <row r="51">
      <c r="B51" s="2" t="s">
        <v>883</v>
      </c>
      <c r="C51" s="298" t="s">
        <v>2828</v>
      </c>
      <c r="E51" s="298" t="s">
        <v>885</v>
      </c>
      <c r="F51" s="322">
        <v>3267.0</v>
      </c>
      <c r="H51" s="2" t="s">
        <v>1247</v>
      </c>
      <c r="I51" s="2" t="s">
        <v>2134</v>
      </c>
      <c r="J51" s="2" t="s">
        <v>812</v>
      </c>
      <c r="K51" s="2" t="s">
        <v>2813</v>
      </c>
      <c r="L51" s="2" t="s">
        <v>860</v>
      </c>
    </row>
    <row r="52">
      <c r="B52" s="2" t="s">
        <v>883</v>
      </c>
      <c r="C52" s="298" t="s">
        <v>2828</v>
      </c>
      <c r="E52" s="298" t="s">
        <v>885</v>
      </c>
      <c r="F52" s="322">
        <v>3267.0</v>
      </c>
      <c r="H52" s="2" t="s">
        <v>1247</v>
      </c>
      <c r="I52" s="2" t="s">
        <v>2135</v>
      </c>
      <c r="J52" s="2" t="s">
        <v>812</v>
      </c>
      <c r="K52" s="2" t="s">
        <v>2813</v>
      </c>
      <c r="L52" s="2" t="s">
        <v>860</v>
      </c>
    </row>
    <row r="53">
      <c r="B53" s="2" t="s">
        <v>883</v>
      </c>
      <c r="C53" s="298" t="s">
        <v>954</v>
      </c>
      <c r="F53" s="322">
        <v>2100.0</v>
      </c>
      <c r="J53" s="2" t="s">
        <v>812</v>
      </c>
      <c r="K53" s="2" t="s">
        <v>2813</v>
      </c>
      <c r="L53" s="2" t="s">
        <v>860</v>
      </c>
    </row>
    <row r="54">
      <c r="F54" s="255"/>
      <c r="J54" s="2"/>
    </row>
    <row r="55">
      <c r="A55" s="2" t="s">
        <v>933</v>
      </c>
      <c r="B55" s="2" t="s">
        <v>868</v>
      </c>
      <c r="C55" s="298" t="s">
        <v>1416</v>
      </c>
      <c r="E55" s="2" t="s">
        <v>935</v>
      </c>
      <c r="F55" s="322">
        <v>7750.0</v>
      </c>
      <c r="G55" s="322">
        <v>7450.0</v>
      </c>
      <c r="H55" s="2" t="s">
        <v>1240</v>
      </c>
      <c r="I55" s="2" t="s">
        <v>2113</v>
      </c>
      <c r="J55" s="2" t="s">
        <v>812</v>
      </c>
      <c r="K55" s="2" t="s">
        <v>2813</v>
      </c>
      <c r="L55" s="2" t="s">
        <v>860</v>
      </c>
    </row>
    <row r="56">
      <c r="B56" s="2" t="s">
        <v>868</v>
      </c>
      <c r="C56" s="298" t="s">
        <v>1416</v>
      </c>
      <c r="E56" s="2" t="s">
        <v>935</v>
      </c>
      <c r="F56" s="322">
        <v>7750.0</v>
      </c>
      <c r="G56" s="255"/>
      <c r="H56" s="2" t="s">
        <v>1240</v>
      </c>
      <c r="I56" s="2" t="s">
        <v>2114</v>
      </c>
      <c r="J56" s="2" t="s">
        <v>812</v>
      </c>
      <c r="K56" s="2" t="s">
        <v>2813</v>
      </c>
      <c r="L56" s="2" t="s">
        <v>860</v>
      </c>
    </row>
    <row r="57">
      <c r="B57" s="2" t="s">
        <v>868</v>
      </c>
      <c r="C57" s="298" t="s">
        <v>1416</v>
      </c>
      <c r="E57" s="2" t="s">
        <v>935</v>
      </c>
      <c r="F57" s="322">
        <v>7750.0</v>
      </c>
      <c r="J57" s="2" t="s">
        <v>812</v>
      </c>
      <c r="K57" s="2" t="s">
        <v>2813</v>
      </c>
      <c r="L57" s="2" t="s">
        <v>860</v>
      </c>
    </row>
    <row r="58">
      <c r="B58" s="2" t="s">
        <v>868</v>
      </c>
      <c r="C58" s="298" t="s">
        <v>1416</v>
      </c>
      <c r="E58" s="2" t="s">
        <v>935</v>
      </c>
      <c r="F58" s="322">
        <v>7750.0</v>
      </c>
      <c r="J58" s="2" t="s">
        <v>812</v>
      </c>
      <c r="K58" s="2" t="s">
        <v>2813</v>
      </c>
      <c r="L58" s="2" t="s">
        <v>860</v>
      </c>
    </row>
    <row r="59">
      <c r="B59" s="2" t="s">
        <v>868</v>
      </c>
      <c r="C59" s="367" t="s">
        <v>2829</v>
      </c>
      <c r="F59" s="250">
        <v>1450.0</v>
      </c>
      <c r="J59" s="2" t="s">
        <v>812</v>
      </c>
      <c r="K59" s="2" t="s">
        <v>2813</v>
      </c>
      <c r="L59" s="2" t="s">
        <v>860</v>
      </c>
    </row>
    <row r="60">
      <c r="J60" s="2"/>
    </row>
    <row r="61">
      <c r="A61" s="2" t="s">
        <v>995</v>
      </c>
      <c r="B61" s="2" t="s">
        <v>862</v>
      </c>
      <c r="C61" s="298" t="s">
        <v>1409</v>
      </c>
      <c r="E61" s="367" t="s">
        <v>893</v>
      </c>
      <c r="F61" s="322">
        <v>10450.0</v>
      </c>
      <c r="G61" s="322">
        <v>6500.0</v>
      </c>
      <c r="H61" s="2" t="s">
        <v>1240</v>
      </c>
      <c r="I61" s="2" t="s">
        <v>2808</v>
      </c>
      <c r="J61" s="2" t="s">
        <v>812</v>
      </c>
      <c r="K61" s="2" t="s">
        <v>2813</v>
      </c>
      <c r="L61" s="2" t="s">
        <v>860</v>
      </c>
    </row>
    <row r="62">
      <c r="B62" s="2" t="s">
        <v>862</v>
      </c>
      <c r="C62" s="298" t="s">
        <v>1409</v>
      </c>
      <c r="E62" s="367" t="s">
        <v>893</v>
      </c>
      <c r="F62" s="322">
        <v>10450.0</v>
      </c>
      <c r="G62" s="255"/>
      <c r="H62" s="2" t="s">
        <v>1240</v>
      </c>
      <c r="I62" s="2" t="s">
        <v>2830</v>
      </c>
      <c r="J62" s="2" t="s">
        <v>812</v>
      </c>
      <c r="K62" s="2" t="s">
        <v>2813</v>
      </c>
      <c r="L62" s="2" t="s">
        <v>860</v>
      </c>
    </row>
    <row r="63">
      <c r="B63" s="2" t="s">
        <v>862</v>
      </c>
      <c r="C63" s="298" t="s">
        <v>1412</v>
      </c>
      <c r="E63" s="367" t="s">
        <v>895</v>
      </c>
      <c r="F63" s="322">
        <v>9250.0</v>
      </c>
      <c r="H63" s="2" t="s">
        <v>1240</v>
      </c>
      <c r="I63" s="2" t="s">
        <v>2119</v>
      </c>
      <c r="J63" s="2" t="s">
        <v>812</v>
      </c>
      <c r="K63" s="2" t="s">
        <v>2813</v>
      </c>
      <c r="L63" s="2" t="s">
        <v>860</v>
      </c>
    </row>
    <row r="64">
      <c r="F64" s="255"/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1">
      <c r="A1" s="214"/>
      <c r="B1" s="215" t="s">
        <v>5</v>
      </c>
      <c r="C1" s="216" t="s">
        <v>111</v>
      </c>
      <c r="D1" s="391"/>
      <c r="E1" s="392">
        <v>9.86581E9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22"/>
      <c r="B2" s="223" t="s">
        <v>807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2831</v>
      </c>
      <c r="S2" s="232" t="s">
        <v>2832</v>
      </c>
      <c r="T2" s="2" t="s">
        <v>1958</v>
      </c>
      <c r="U2" s="2" t="s">
        <v>55</v>
      </c>
      <c r="V2" s="2">
        <v>13.0</v>
      </c>
      <c r="W2" s="2" t="s">
        <v>2833</v>
      </c>
      <c r="X2" s="2" t="s">
        <v>2556</v>
      </c>
      <c r="Y2" s="2" t="s">
        <v>1328</v>
      </c>
      <c r="Z2" s="2" t="s">
        <v>72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2834</v>
      </c>
      <c r="S3" s="238" t="s">
        <v>2835</v>
      </c>
      <c r="T3" s="2" t="s">
        <v>2836</v>
      </c>
      <c r="U3" s="2" t="s">
        <v>55</v>
      </c>
      <c r="V3" s="2">
        <v>14.0</v>
      </c>
      <c r="W3" s="2" t="s">
        <v>2837</v>
      </c>
      <c r="X3" s="2" t="s">
        <v>2838</v>
      </c>
      <c r="Y3" s="2" t="s">
        <v>1328</v>
      </c>
      <c r="Z3" s="2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2839</v>
      </c>
      <c r="S4" s="238" t="s">
        <v>2840</v>
      </c>
      <c r="T4" s="2" t="s">
        <v>1328</v>
      </c>
      <c r="U4" s="2" t="s">
        <v>72</v>
      </c>
      <c r="V4" s="2">
        <v>15.0</v>
      </c>
      <c r="W4" s="2" t="s">
        <v>2841</v>
      </c>
      <c r="X4" s="2" t="s">
        <v>2842</v>
      </c>
      <c r="Y4" s="2" t="s">
        <v>1328</v>
      </c>
      <c r="Z4" s="2" t="s">
        <v>210</v>
      </c>
    </row>
    <row r="5">
      <c r="A5" s="239"/>
      <c r="B5" s="229" t="s">
        <v>818</v>
      </c>
      <c r="C5" s="2" t="s">
        <v>2843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2844</v>
      </c>
      <c r="S5" s="238" t="s">
        <v>2845</v>
      </c>
      <c r="T5" s="2" t="s">
        <v>2846</v>
      </c>
      <c r="U5" s="2" t="s">
        <v>72</v>
      </c>
      <c r="V5" s="2">
        <v>16.0</v>
      </c>
      <c r="W5" s="2" t="s">
        <v>2847</v>
      </c>
      <c r="X5" s="2" t="s">
        <v>2848</v>
      </c>
      <c r="Y5" s="2" t="s">
        <v>1328</v>
      </c>
      <c r="Z5" s="2" t="s">
        <v>2849</v>
      </c>
    </row>
    <row r="6">
      <c r="A6" s="239"/>
      <c r="B6" s="229" t="s">
        <v>820</v>
      </c>
      <c r="C6" s="2" t="s">
        <v>2850</v>
      </c>
      <c r="E6" s="237">
        <v>7.868801842E9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2851</v>
      </c>
      <c r="S6" s="2" t="s">
        <v>2852</v>
      </c>
      <c r="T6" s="2" t="s">
        <v>1328</v>
      </c>
      <c r="U6" s="2" t="s">
        <v>72</v>
      </c>
      <c r="V6" s="2">
        <v>17.0</v>
      </c>
      <c r="W6" s="2" t="s">
        <v>2853</v>
      </c>
      <c r="X6" s="2" t="s">
        <v>2854</v>
      </c>
      <c r="Y6" s="2" t="s">
        <v>1328</v>
      </c>
      <c r="Z6" s="2" t="s">
        <v>72</v>
      </c>
    </row>
    <row r="7">
      <c r="A7" s="239"/>
      <c r="B7" s="229" t="s">
        <v>822</v>
      </c>
      <c r="C7" s="2" t="s">
        <v>2855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2856</v>
      </c>
      <c r="S7" s="2" t="s">
        <v>2523</v>
      </c>
      <c r="T7" s="2" t="s">
        <v>1328</v>
      </c>
      <c r="U7" s="2" t="s">
        <v>72</v>
      </c>
      <c r="V7" s="2">
        <v>18.0</v>
      </c>
      <c r="W7" s="2" t="s">
        <v>2857</v>
      </c>
      <c r="X7" s="2" t="s">
        <v>1269</v>
      </c>
      <c r="Y7" s="2" t="s">
        <v>1328</v>
      </c>
      <c r="Z7" s="2" t="s">
        <v>72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 t="s">
        <v>2833</v>
      </c>
      <c r="S8" s="2" t="s">
        <v>2556</v>
      </c>
      <c r="T8" s="2" t="s">
        <v>1328</v>
      </c>
      <c r="U8" s="2" t="s">
        <v>72</v>
      </c>
      <c r="V8" s="2">
        <v>19.0</v>
      </c>
      <c r="W8" s="2" t="s">
        <v>2858</v>
      </c>
      <c r="X8" s="2" t="s">
        <v>2778</v>
      </c>
      <c r="Y8" s="2" t="s">
        <v>2485</v>
      </c>
      <c r="Z8" s="2" t="s">
        <v>72</v>
      </c>
    </row>
    <row r="9">
      <c r="A9" s="239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2859</v>
      </c>
      <c r="S9" s="2" t="s">
        <v>2539</v>
      </c>
      <c r="T9" s="2" t="s">
        <v>1328</v>
      </c>
      <c r="U9" s="2" t="s">
        <v>72</v>
      </c>
      <c r="V9" s="2">
        <v>20.0</v>
      </c>
      <c r="W9" s="2" t="s">
        <v>2860</v>
      </c>
      <c r="X9" s="2" t="s">
        <v>2861</v>
      </c>
      <c r="Y9" s="2" t="s">
        <v>2485</v>
      </c>
      <c r="Z9" s="2" t="s">
        <v>72</v>
      </c>
    </row>
    <row r="10">
      <c r="A10" s="239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2862</v>
      </c>
      <c r="S10" s="2" t="s">
        <v>2863</v>
      </c>
      <c r="T10" s="2" t="s">
        <v>1328</v>
      </c>
      <c r="U10" s="2" t="s">
        <v>72</v>
      </c>
      <c r="V10" s="2">
        <v>21.0</v>
      </c>
      <c r="W10" s="2" t="s">
        <v>2864</v>
      </c>
      <c r="X10" s="2" t="s">
        <v>1372</v>
      </c>
      <c r="Y10" s="2" t="s">
        <v>1272</v>
      </c>
      <c r="Z10" s="2" t="s">
        <v>2525</v>
      </c>
    </row>
    <row r="11">
      <c r="A11" s="239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2211</v>
      </c>
      <c r="S11" s="2" t="s">
        <v>2865</v>
      </c>
      <c r="T11" s="2" t="s">
        <v>2866</v>
      </c>
      <c r="U11" s="2" t="s">
        <v>72</v>
      </c>
      <c r="V11" s="2">
        <v>22.0</v>
      </c>
      <c r="W11" s="2" t="s">
        <v>2225</v>
      </c>
      <c r="X11" s="2" t="s">
        <v>2867</v>
      </c>
      <c r="Y11" s="2" t="s">
        <v>1010</v>
      </c>
      <c r="Z11" s="2" t="s">
        <v>55</v>
      </c>
    </row>
    <row r="12">
      <c r="A12" s="239"/>
      <c r="B12" s="229" t="s">
        <v>832</v>
      </c>
      <c r="D12" s="2"/>
      <c r="E12" s="237"/>
      <c r="F12" s="2"/>
      <c r="G12" s="2"/>
      <c r="H12" s="2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2868</v>
      </c>
      <c r="S12" s="2" t="s">
        <v>2869</v>
      </c>
      <c r="T12" s="2" t="s">
        <v>2870</v>
      </c>
      <c r="U12" s="2" t="s">
        <v>72</v>
      </c>
      <c r="V12" s="2">
        <v>23.0</v>
      </c>
      <c r="W12" s="2" t="s">
        <v>2871</v>
      </c>
      <c r="X12" s="2" t="s">
        <v>2872</v>
      </c>
      <c r="Y12" s="2" t="s">
        <v>1010</v>
      </c>
      <c r="Z12" s="2" t="s">
        <v>72</v>
      </c>
    </row>
    <row r="13">
      <c r="A13" s="239"/>
      <c r="B13" s="229" t="s">
        <v>834</v>
      </c>
      <c r="D13" s="2"/>
      <c r="E13" s="237"/>
      <c r="F13" s="2"/>
      <c r="G13" s="2"/>
      <c r="H13" s="2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2873</v>
      </c>
      <c r="S13" s="2" t="s">
        <v>2874</v>
      </c>
      <c r="T13" s="2" t="s">
        <v>1328</v>
      </c>
      <c r="U13" s="2" t="s">
        <v>72</v>
      </c>
      <c r="V13" s="2">
        <v>24.0</v>
      </c>
      <c r="W13" s="2" t="s">
        <v>2875</v>
      </c>
      <c r="X13" s="2" t="s">
        <v>2876</v>
      </c>
      <c r="Y13" s="2" t="s">
        <v>1568</v>
      </c>
      <c r="Z13" s="2" t="s">
        <v>72</v>
      </c>
    </row>
    <row r="14">
      <c r="A14" s="244"/>
      <c r="B14" s="241" t="s">
        <v>836</v>
      </c>
      <c r="C14" s="242"/>
      <c r="D14" s="242"/>
      <c r="E14" s="243"/>
      <c r="F14" s="242"/>
      <c r="G14" s="242"/>
      <c r="H14" s="242" t="s">
        <v>837</v>
      </c>
      <c r="I14" s="242"/>
      <c r="J14" s="2"/>
      <c r="K14" s="243"/>
      <c r="L14" s="242"/>
      <c r="M14" s="242"/>
      <c r="N14" s="242"/>
      <c r="O14" s="242"/>
      <c r="P14" s="245"/>
      <c r="Q14" s="246"/>
      <c r="R14" s="245"/>
      <c r="S14" s="245"/>
      <c r="V14" s="2">
        <v>25.0</v>
      </c>
      <c r="W14" s="2" t="s">
        <v>2877</v>
      </c>
      <c r="X14" s="2" t="s">
        <v>2878</v>
      </c>
      <c r="Y14" s="2" t="s">
        <v>1333</v>
      </c>
      <c r="Z14" s="2" t="s">
        <v>2525</v>
      </c>
    </row>
    <row r="15">
      <c r="A15" s="2"/>
      <c r="B15" s="2"/>
      <c r="C15" s="298"/>
      <c r="V15" s="2">
        <v>26.0</v>
      </c>
      <c r="W15" s="2" t="s">
        <v>2879</v>
      </c>
      <c r="X15" s="2" t="s">
        <v>2880</v>
      </c>
      <c r="Y15" s="2" t="s">
        <v>1568</v>
      </c>
      <c r="Z15" s="2" t="s">
        <v>72</v>
      </c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V16" s="2">
        <v>27.0</v>
      </c>
      <c r="W16" s="2" t="s">
        <v>2881</v>
      </c>
      <c r="X16" s="2" t="s">
        <v>1289</v>
      </c>
      <c r="Y16" s="2" t="s">
        <v>1568</v>
      </c>
      <c r="Z16" s="2" t="s">
        <v>72</v>
      </c>
    </row>
    <row r="17">
      <c r="A17" s="2" t="s">
        <v>335</v>
      </c>
      <c r="B17" s="2" t="s">
        <v>862</v>
      </c>
      <c r="C17" s="298" t="s">
        <v>2882</v>
      </c>
      <c r="D17" s="277" t="s">
        <v>2883</v>
      </c>
      <c r="E17" s="298" t="s">
        <v>932</v>
      </c>
      <c r="F17" s="322">
        <v>6650.0</v>
      </c>
      <c r="G17" s="322">
        <v>29400.0</v>
      </c>
      <c r="J17" s="2" t="s">
        <v>817</v>
      </c>
      <c r="K17" s="2" t="s">
        <v>2835</v>
      </c>
      <c r="L17" s="2" t="s">
        <v>860</v>
      </c>
      <c r="M17" s="2" t="s">
        <v>17</v>
      </c>
      <c r="N17" s="2" t="s">
        <v>1372</v>
      </c>
      <c r="R17" s="2" t="s">
        <v>2834</v>
      </c>
      <c r="S17" s="2">
        <v>20.0</v>
      </c>
      <c r="V17" s="2">
        <v>28.0</v>
      </c>
      <c r="W17" s="2" t="s">
        <v>2884</v>
      </c>
      <c r="X17" s="2" t="s">
        <v>2885</v>
      </c>
      <c r="Y17" s="2" t="s">
        <v>1568</v>
      </c>
      <c r="Z17" s="2" t="s">
        <v>72</v>
      </c>
    </row>
    <row r="18">
      <c r="B18" s="2" t="s">
        <v>862</v>
      </c>
      <c r="C18" s="298" t="s">
        <v>2882</v>
      </c>
      <c r="D18" s="277" t="s">
        <v>2886</v>
      </c>
      <c r="E18" s="298" t="s">
        <v>932</v>
      </c>
      <c r="F18" s="322">
        <v>6650.0</v>
      </c>
      <c r="G18" s="255"/>
      <c r="J18" s="2" t="s">
        <v>817</v>
      </c>
      <c r="K18" s="2" t="s">
        <v>2835</v>
      </c>
      <c r="L18" s="2" t="s">
        <v>860</v>
      </c>
      <c r="M18" s="2" t="s">
        <v>17</v>
      </c>
      <c r="N18" s="2" t="s">
        <v>1372</v>
      </c>
      <c r="R18" s="2" t="s">
        <v>2834</v>
      </c>
      <c r="S18" s="2">
        <v>20.0</v>
      </c>
      <c r="V18" s="2">
        <v>29.0</v>
      </c>
      <c r="W18" s="2" t="s">
        <v>1270</v>
      </c>
      <c r="X18" s="2" t="s">
        <v>2887</v>
      </c>
      <c r="Y18" s="2" t="s">
        <v>1568</v>
      </c>
      <c r="Z18" s="2" t="s">
        <v>72</v>
      </c>
    </row>
    <row r="19">
      <c r="B19" s="2" t="s">
        <v>862</v>
      </c>
      <c r="C19" s="298" t="s">
        <v>2882</v>
      </c>
      <c r="D19" s="277" t="s">
        <v>2888</v>
      </c>
      <c r="E19" s="298" t="s">
        <v>932</v>
      </c>
      <c r="F19" s="322">
        <v>6650.0</v>
      </c>
      <c r="J19" s="2" t="s">
        <v>817</v>
      </c>
      <c r="K19" s="2" t="s">
        <v>2835</v>
      </c>
      <c r="L19" s="2" t="s">
        <v>860</v>
      </c>
      <c r="M19" s="2" t="s">
        <v>17</v>
      </c>
      <c r="N19" s="2" t="s">
        <v>1372</v>
      </c>
      <c r="R19" s="2" t="s">
        <v>2834</v>
      </c>
      <c r="S19" s="2">
        <v>20.0</v>
      </c>
      <c r="V19" s="2">
        <v>30.0</v>
      </c>
      <c r="W19" s="2" t="s">
        <v>2889</v>
      </c>
      <c r="X19" s="2" t="s">
        <v>2890</v>
      </c>
      <c r="Y19" s="2" t="s">
        <v>1568</v>
      </c>
      <c r="Z19" s="2" t="s">
        <v>72</v>
      </c>
    </row>
    <row r="20">
      <c r="B20" s="2" t="s">
        <v>862</v>
      </c>
      <c r="C20" s="298" t="s">
        <v>2882</v>
      </c>
      <c r="D20" s="277" t="s">
        <v>2891</v>
      </c>
      <c r="E20" s="298" t="s">
        <v>932</v>
      </c>
      <c r="F20" s="322">
        <v>6650.0</v>
      </c>
      <c r="J20" s="2" t="s">
        <v>817</v>
      </c>
      <c r="K20" s="2" t="s">
        <v>2835</v>
      </c>
      <c r="L20" s="2" t="s">
        <v>860</v>
      </c>
      <c r="M20" s="2" t="s">
        <v>17</v>
      </c>
      <c r="N20" s="2" t="s">
        <v>1372</v>
      </c>
      <c r="R20" s="2" t="s">
        <v>2834</v>
      </c>
      <c r="S20" s="2">
        <v>20.0</v>
      </c>
      <c r="V20" s="2">
        <v>31.0</v>
      </c>
      <c r="W20" s="2" t="s">
        <v>1330</v>
      </c>
      <c r="X20" s="2" t="s">
        <v>2892</v>
      </c>
      <c r="Y20" s="2" t="s">
        <v>1568</v>
      </c>
      <c r="Z20" s="2" t="s">
        <v>2525</v>
      </c>
    </row>
    <row r="21">
      <c r="B21" s="2" t="s">
        <v>862</v>
      </c>
      <c r="C21" s="298" t="s">
        <v>2882</v>
      </c>
      <c r="D21" s="277" t="s">
        <v>2893</v>
      </c>
      <c r="E21" s="298" t="s">
        <v>932</v>
      </c>
      <c r="F21" s="322">
        <v>6650.0</v>
      </c>
      <c r="J21" s="2" t="s">
        <v>817</v>
      </c>
      <c r="K21" s="2" t="s">
        <v>2835</v>
      </c>
      <c r="L21" s="2" t="s">
        <v>860</v>
      </c>
      <c r="M21" s="2" t="s">
        <v>17</v>
      </c>
      <c r="N21" s="2" t="s">
        <v>1372</v>
      </c>
      <c r="R21" s="2" t="s">
        <v>2834</v>
      </c>
      <c r="S21" s="2">
        <v>20.0</v>
      </c>
      <c r="V21" s="2">
        <v>32.0</v>
      </c>
      <c r="W21" s="2" t="s">
        <v>2894</v>
      </c>
      <c r="X21" s="2" t="s">
        <v>2895</v>
      </c>
      <c r="Y21" s="2" t="s">
        <v>1568</v>
      </c>
      <c r="Z21" s="2" t="s">
        <v>2525</v>
      </c>
    </row>
    <row r="22">
      <c r="B22" s="2" t="s">
        <v>862</v>
      </c>
      <c r="C22" s="298" t="s">
        <v>2882</v>
      </c>
      <c r="D22" s="277" t="s">
        <v>2896</v>
      </c>
      <c r="E22" s="298" t="s">
        <v>932</v>
      </c>
      <c r="F22" s="322">
        <v>6650.0</v>
      </c>
      <c r="J22" s="2" t="s">
        <v>817</v>
      </c>
      <c r="K22" s="2" t="s">
        <v>2835</v>
      </c>
      <c r="L22" s="2" t="s">
        <v>860</v>
      </c>
      <c r="M22" s="2" t="s">
        <v>17</v>
      </c>
      <c r="N22" s="2" t="s">
        <v>1372</v>
      </c>
      <c r="R22" s="2" t="s">
        <v>2834</v>
      </c>
      <c r="S22" s="2">
        <v>20.0</v>
      </c>
      <c r="V22" s="2">
        <v>33.0</v>
      </c>
      <c r="W22" s="2" t="s">
        <v>2897</v>
      </c>
      <c r="X22" s="2" t="s">
        <v>2898</v>
      </c>
      <c r="Y22" s="2" t="s">
        <v>1568</v>
      </c>
      <c r="Z22" s="2" t="s">
        <v>2525</v>
      </c>
    </row>
    <row r="23">
      <c r="B23" s="2" t="s">
        <v>862</v>
      </c>
      <c r="C23" s="298" t="s">
        <v>2882</v>
      </c>
      <c r="D23" s="277" t="s">
        <v>2899</v>
      </c>
      <c r="E23" s="298" t="s">
        <v>932</v>
      </c>
      <c r="F23" s="322">
        <v>6650.0</v>
      </c>
      <c r="J23" s="2" t="s">
        <v>817</v>
      </c>
      <c r="K23" s="2" t="s">
        <v>2835</v>
      </c>
      <c r="L23" s="2" t="s">
        <v>860</v>
      </c>
      <c r="M23" s="2" t="s">
        <v>17</v>
      </c>
      <c r="N23" s="2" t="s">
        <v>1372</v>
      </c>
      <c r="R23" s="2" t="s">
        <v>2834</v>
      </c>
      <c r="S23" s="2">
        <v>20.0</v>
      </c>
      <c r="V23" s="2">
        <v>34.0</v>
      </c>
      <c r="W23" s="2" t="s">
        <v>2900</v>
      </c>
      <c r="X23" s="2" t="s">
        <v>1338</v>
      </c>
      <c r="Y23" s="2" t="s">
        <v>1568</v>
      </c>
      <c r="Z23" s="2" t="s">
        <v>2525</v>
      </c>
    </row>
    <row r="24">
      <c r="B24" s="2" t="s">
        <v>862</v>
      </c>
      <c r="C24" s="298" t="s">
        <v>2882</v>
      </c>
      <c r="D24" s="277" t="s">
        <v>2901</v>
      </c>
      <c r="E24" s="298" t="s">
        <v>932</v>
      </c>
      <c r="F24" s="322">
        <v>6650.0</v>
      </c>
      <c r="J24" s="2" t="s">
        <v>817</v>
      </c>
      <c r="K24" s="2" t="s">
        <v>2835</v>
      </c>
      <c r="L24" s="2" t="s">
        <v>860</v>
      </c>
      <c r="M24" s="2" t="s">
        <v>17</v>
      </c>
      <c r="N24" s="2" t="s">
        <v>1372</v>
      </c>
      <c r="R24" s="2" t="s">
        <v>2834</v>
      </c>
      <c r="S24" s="2">
        <v>20.0</v>
      </c>
      <c r="V24" s="2">
        <v>35.0</v>
      </c>
      <c r="W24" s="2" t="s">
        <v>2902</v>
      </c>
      <c r="X24" s="2" t="s">
        <v>2903</v>
      </c>
      <c r="Y24" s="2" t="s">
        <v>1568</v>
      </c>
      <c r="Z24" s="2" t="s">
        <v>213</v>
      </c>
    </row>
    <row r="25">
      <c r="B25" s="2" t="s">
        <v>862</v>
      </c>
      <c r="C25" s="298" t="s">
        <v>2882</v>
      </c>
      <c r="D25" s="277" t="s">
        <v>2904</v>
      </c>
      <c r="E25" s="298" t="s">
        <v>932</v>
      </c>
      <c r="F25" s="322">
        <v>6650.0</v>
      </c>
      <c r="J25" s="2" t="s">
        <v>817</v>
      </c>
      <c r="K25" s="2" t="s">
        <v>2835</v>
      </c>
      <c r="L25" s="2" t="s">
        <v>860</v>
      </c>
      <c r="M25" s="2" t="s">
        <v>17</v>
      </c>
      <c r="N25" s="2" t="s">
        <v>1372</v>
      </c>
      <c r="R25" s="2" t="s">
        <v>2834</v>
      </c>
      <c r="S25" s="2">
        <v>20.0</v>
      </c>
      <c r="V25" s="2">
        <v>36.0</v>
      </c>
      <c r="W25" s="2" t="s">
        <v>1695</v>
      </c>
      <c r="X25" s="2" t="s">
        <v>2905</v>
      </c>
      <c r="Y25" s="2" t="s">
        <v>1568</v>
      </c>
      <c r="Z25" s="2" t="s">
        <v>72</v>
      </c>
    </row>
    <row r="26">
      <c r="B26" s="2" t="s">
        <v>862</v>
      </c>
      <c r="C26" s="298" t="s">
        <v>2882</v>
      </c>
      <c r="D26" s="277" t="s">
        <v>2906</v>
      </c>
      <c r="E26" s="298" t="s">
        <v>932</v>
      </c>
      <c r="F26" s="322">
        <v>6650.0</v>
      </c>
      <c r="J26" s="2" t="s">
        <v>817</v>
      </c>
      <c r="K26" s="2" t="s">
        <v>2835</v>
      </c>
      <c r="L26" s="2" t="s">
        <v>860</v>
      </c>
      <c r="M26" s="2" t="s">
        <v>17</v>
      </c>
      <c r="N26" s="2" t="s">
        <v>1372</v>
      </c>
      <c r="R26" s="2" t="s">
        <v>2834</v>
      </c>
      <c r="S26" s="2">
        <v>20.0</v>
      </c>
      <c r="V26" s="2">
        <v>37.0</v>
      </c>
      <c r="W26" s="2" t="s">
        <v>2907</v>
      </c>
      <c r="X26" s="2" t="s">
        <v>1342</v>
      </c>
      <c r="Y26" s="2" t="s">
        <v>1568</v>
      </c>
      <c r="Z26" s="2" t="s">
        <v>138</v>
      </c>
    </row>
    <row r="27">
      <c r="B27" s="2" t="s">
        <v>862</v>
      </c>
      <c r="C27" s="298" t="s">
        <v>2882</v>
      </c>
      <c r="D27" s="277" t="s">
        <v>2908</v>
      </c>
      <c r="E27" s="298" t="s">
        <v>932</v>
      </c>
      <c r="F27" s="322">
        <v>6650.0</v>
      </c>
      <c r="J27" s="2" t="s">
        <v>817</v>
      </c>
      <c r="K27" s="2" t="s">
        <v>2835</v>
      </c>
      <c r="L27" s="2" t="s">
        <v>860</v>
      </c>
      <c r="M27" s="2" t="s">
        <v>17</v>
      </c>
      <c r="N27" s="2" t="s">
        <v>1372</v>
      </c>
      <c r="R27" s="2" t="s">
        <v>2834</v>
      </c>
      <c r="S27" s="2">
        <v>20.0</v>
      </c>
    </row>
    <row r="28">
      <c r="B28" s="2" t="s">
        <v>862</v>
      </c>
      <c r="C28" s="298" t="s">
        <v>2882</v>
      </c>
      <c r="D28" s="277" t="s">
        <v>2909</v>
      </c>
      <c r="E28" s="298" t="s">
        <v>932</v>
      </c>
      <c r="F28" s="322">
        <v>6650.0</v>
      </c>
      <c r="J28" s="2" t="s">
        <v>817</v>
      </c>
      <c r="K28" s="2" t="s">
        <v>2835</v>
      </c>
      <c r="L28" s="2" t="s">
        <v>860</v>
      </c>
      <c r="M28" s="2" t="s">
        <v>17</v>
      </c>
      <c r="N28" s="2" t="s">
        <v>1372</v>
      </c>
      <c r="R28" s="2" t="s">
        <v>2834</v>
      </c>
      <c r="S28" s="2">
        <v>20.0</v>
      </c>
    </row>
    <row r="29">
      <c r="B29" s="2" t="s">
        <v>862</v>
      </c>
      <c r="C29" s="298" t="s">
        <v>2882</v>
      </c>
      <c r="D29" s="277" t="s">
        <v>2910</v>
      </c>
      <c r="E29" s="298" t="s">
        <v>932</v>
      </c>
      <c r="F29" s="322">
        <v>6650.0</v>
      </c>
      <c r="J29" s="2" t="s">
        <v>817</v>
      </c>
      <c r="K29" s="2" t="s">
        <v>2835</v>
      </c>
      <c r="L29" s="2" t="s">
        <v>860</v>
      </c>
      <c r="M29" s="2" t="s">
        <v>17</v>
      </c>
      <c r="N29" s="2" t="s">
        <v>1372</v>
      </c>
      <c r="R29" s="2" t="s">
        <v>2834</v>
      </c>
      <c r="S29" s="2">
        <v>20.0</v>
      </c>
    </row>
    <row r="30">
      <c r="B30" s="2" t="s">
        <v>862</v>
      </c>
      <c r="C30" s="298" t="s">
        <v>2882</v>
      </c>
      <c r="D30" s="277" t="s">
        <v>2911</v>
      </c>
      <c r="E30" s="298" t="s">
        <v>932</v>
      </c>
      <c r="F30" s="322">
        <v>6650.0</v>
      </c>
      <c r="J30" s="2" t="s">
        <v>817</v>
      </c>
      <c r="K30" s="2" t="s">
        <v>2835</v>
      </c>
      <c r="L30" s="2" t="s">
        <v>860</v>
      </c>
      <c r="M30" s="2" t="s">
        <v>17</v>
      </c>
      <c r="N30" s="2" t="s">
        <v>1372</v>
      </c>
      <c r="R30" s="2" t="s">
        <v>2834</v>
      </c>
      <c r="S30" s="2">
        <v>20.0</v>
      </c>
    </row>
    <row r="31">
      <c r="B31" s="2" t="s">
        <v>862</v>
      </c>
      <c r="C31" s="298" t="s">
        <v>2882</v>
      </c>
      <c r="D31" s="277" t="s">
        <v>2912</v>
      </c>
      <c r="E31" s="298" t="s">
        <v>932</v>
      </c>
      <c r="F31" s="322">
        <v>6650.0</v>
      </c>
      <c r="J31" s="2" t="s">
        <v>817</v>
      </c>
      <c r="K31" s="2" t="s">
        <v>2835</v>
      </c>
      <c r="L31" s="2" t="s">
        <v>860</v>
      </c>
      <c r="M31" s="2" t="s">
        <v>17</v>
      </c>
      <c r="N31" s="2" t="s">
        <v>1372</v>
      </c>
      <c r="R31" s="2" t="s">
        <v>2834</v>
      </c>
      <c r="S31" s="2">
        <v>20.0</v>
      </c>
    </row>
    <row r="32">
      <c r="B32" s="2" t="s">
        <v>862</v>
      </c>
      <c r="C32" s="298" t="s">
        <v>2882</v>
      </c>
      <c r="E32" s="298" t="s">
        <v>932</v>
      </c>
      <c r="F32" s="322">
        <v>6650.0</v>
      </c>
      <c r="J32" s="2" t="s">
        <v>817</v>
      </c>
      <c r="K32" s="2" t="s">
        <v>2835</v>
      </c>
      <c r="L32" s="2" t="s">
        <v>860</v>
      </c>
      <c r="R32" s="2" t="s">
        <v>2834</v>
      </c>
    </row>
    <row r="33">
      <c r="B33" s="2" t="s">
        <v>862</v>
      </c>
      <c r="C33" s="298" t="s">
        <v>2882</v>
      </c>
      <c r="E33" s="298" t="s">
        <v>932</v>
      </c>
      <c r="F33" s="322">
        <v>6650.0</v>
      </c>
      <c r="J33" s="2" t="s">
        <v>817</v>
      </c>
      <c r="K33" s="2" t="s">
        <v>2835</v>
      </c>
      <c r="L33" s="2" t="s">
        <v>860</v>
      </c>
      <c r="R33" s="2" t="s">
        <v>2834</v>
      </c>
    </row>
    <row r="34">
      <c r="B34" s="2" t="s">
        <v>862</v>
      </c>
      <c r="C34" s="298" t="s">
        <v>2882</v>
      </c>
      <c r="E34" s="298" t="s">
        <v>932</v>
      </c>
      <c r="F34" s="322">
        <v>6650.0</v>
      </c>
      <c r="J34" s="2" t="s">
        <v>817</v>
      </c>
      <c r="K34" s="2" t="s">
        <v>2835</v>
      </c>
      <c r="L34" s="2" t="s">
        <v>860</v>
      </c>
      <c r="R34" s="2" t="s">
        <v>2834</v>
      </c>
    </row>
    <row r="35">
      <c r="B35" s="2" t="s">
        <v>862</v>
      </c>
      <c r="C35" s="298" t="s">
        <v>2882</v>
      </c>
      <c r="E35" s="298" t="s">
        <v>932</v>
      </c>
      <c r="F35" s="322">
        <v>6650.0</v>
      </c>
      <c r="J35" s="2" t="s">
        <v>817</v>
      </c>
      <c r="K35" s="2" t="s">
        <v>2835</v>
      </c>
      <c r="L35" s="2" t="s">
        <v>860</v>
      </c>
      <c r="R35" s="2" t="s">
        <v>2834</v>
      </c>
    </row>
    <row r="36">
      <c r="B36" s="2" t="s">
        <v>862</v>
      </c>
      <c r="C36" s="298" t="s">
        <v>2882</v>
      </c>
      <c r="E36" s="298" t="s">
        <v>932</v>
      </c>
      <c r="F36" s="322">
        <v>6650.0</v>
      </c>
      <c r="J36" s="2" t="s">
        <v>817</v>
      </c>
      <c r="K36" s="2" t="s">
        <v>2835</v>
      </c>
      <c r="L36" s="2" t="s">
        <v>860</v>
      </c>
      <c r="R36" s="2" t="s">
        <v>2834</v>
      </c>
    </row>
    <row r="37">
      <c r="B37" s="2" t="s">
        <v>862</v>
      </c>
      <c r="C37" s="298" t="s">
        <v>2882</v>
      </c>
      <c r="E37" s="298" t="s">
        <v>932</v>
      </c>
      <c r="F37" s="322">
        <v>6650.0</v>
      </c>
      <c r="J37" s="2" t="s">
        <v>817</v>
      </c>
      <c r="K37" s="2" t="s">
        <v>2835</v>
      </c>
      <c r="L37" s="2" t="s">
        <v>860</v>
      </c>
      <c r="R37" s="2" t="s">
        <v>2834</v>
      </c>
    </row>
    <row r="38">
      <c r="B38" s="2" t="s">
        <v>862</v>
      </c>
      <c r="C38" s="298" t="s">
        <v>2882</v>
      </c>
      <c r="E38" s="298" t="s">
        <v>932</v>
      </c>
      <c r="F38" s="322">
        <v>6650.0</v>
      </c>
      <c r="J38" s="2" t="s">
        <v>817</v>
      </c>
      <c r="K38" s="2" t="s">
        <v>2835</v>
      </c>
      <c r="L38" s="2" t="s">
        <v>860</v>
      </c>
      <c r="R38" s="2" t="s">
        <v>2834</v>
      </c>
    </row>
    <row r="39">
      <c r="B39" s="2" t="s">
        <v>862</v>
      </c>
      <c r="C39" s="298" t="s">
        <v>2882</v>
      </c>
      <c r="E39" s="298" t="s">
        <v>932</v>
      </c>
      <c r="F39" s="322">
        <v>6650.0</v>
      </c>
      <c r="J39" s="2" t="s">
        <v>817</v>
      </c>
      <c r="K39" s="2" t="s">
        <v>2835</v>
      </c>
      <c r="L39" s="2" t="s">
        <v>860</v>
      </c>
      <c r="R39" s="2" t="s">
        <v>2834</v>
      </c>
    </row>
    <row r="40">
      <c r="B40" s="2" t="s">
        <v>862</v>
      </c>
      <c r="C40" s="298" t="s">
        <v>2882</v>
      </c>
      <c r="E40" s="298" t="s">
        <v>932</v>
      </c>
      <c r="F40" s="322">
        <v>6650.0</v>
      </c>
      <c r="J40" s="2" t="s">
        <v>817</v>
      </c>
      <c r="K40" s="2" t="s">
        <v>2835</v>
      </c>
      <c r="L40" s="2" t="s">
        <v>860</v>
      </c>
      <c r="R40" s="2" t="s">
        <v>2834</v>
      </c>
    </row>
    <row r="41">
      <c r="B41" s="2" t="s">
        <v>862</v>
      </c>
      <c r="C41" s="298" t="s">
        <v>2882</v>
      </c>
      <c r="E41" s="298" t="s">
        <v>932</v>
      </c>
      <c r="F41" s="322">
        <v>6650.0</v>
      </c>
      <c r="J41" s="2" t="s">
        <v>817</v>
      </c>
      <c r="K41" s="2" t="s">
        <v>2835</v>
      </c>
      <c r="L41" s="2" t="s">
        <v>860</v>
      </c>
      <c r="R41" s="2" t="s">
        <v>2834</v>
      </c>
    </row>
    <row r="42">
      <c r="B42" s="2" t="s">
        <v>862</v>
      </c>
      <c r="C42" s="298" t="s">
        <v>2882</v>
      </c>
      <c r="E42" s="298" t="s">
        <v>932</v>
      </c>
      <c r="F42" s="322">
        <v>6650.0</v>
      </c>
      <c r="J42" s="2" t="s">
        <v>817</v>
      </c>
      <c r="K42" s="2" t="s">
        <v>2835</v>
      </c>
      <c r="L42" s="2" t="s">
        <v>860</v>
      </c>
      <c r="R42" s="2" t="s">
        <v>2834</v>
      </c>
    </row>
    <row r="43">
      <c r="B43" s="2" t="s">
        <v>862</v>
      </c>
      <c r="C43" s="298" t="s">
        <v>2791</v>
      </c>
      <c r="D43" s="277" t="s">
        <v>2913</v>
      </c>
      <c r="E43" s="298" t="s">
        <v>2914</v>
      </c>
      <c r="F43" s="322">
        <v>29375.0</v>
      </c>
      <c r="J43" s="2" t="s">
        <v>817</v>
      </c>
      <c r="K43" s="2" t="s">
        <v>2835</v>
      </c>
      <c r="L43" s="2" t="s">
        <v>860</v>
      </c>
      <c r="M43" s="2" t="s">
        <v>17</v>
      </c>
      <c r="N43" s="2" t="s">
        <v>1372</v>
      </c>
      <c r="R43" s="2" t="s">
        <v>2834</v>
      </c>
      <c r="S43" s="2">
        <v>20.0</v>
      </c>
    </row>
    <row r="44">
      <c r="B44" s="2" t="s">
        <v>862</v>
      </c>
      <c r="C44" s="298" t="s">
        <v>2915</v>
      </c>
      <c r="E44" s="298" t="s">
        <v>2916</v>
      </c>
      <c r="F44" s="322">
        <v>8750.0</v>
      </c>
      <c r="J44" s="2" t="s">
        <v>817</v>
      </c>
      <c r="K44" s="2" t="s">
        <v>2835</v>
      </c>
      <c r="L44" s="2" t="s">
        <v>860</v>
      </c>
      <c r="R44" s="2" t="s">
        <v>2834</v>
      </c>
    </row>
    <row r="45">
      <c r="B45" s="2" t="s">
        <v>868</v>
      </c>
      <c r="C45" s="298" t="s">
        <v>2917</v>
      </c>
      <c r="D45" s="291">
        <v>2.2481800303E11</v>
      </c>
      <c r="E45" s="367" t="s">
        <v>1308</v>
      </c>
      <c r="F45" s="322">
        <v>24570.0</v>
      </c>
      <c r="J45" s="2" t="s">
        <v>817</v>
      </c>
      <c r="K45" s="2" t="s">
        <v>2835</v>
      </c>
      <c r="L45" s="2" t="s">
        <v>860</v>
      </c>
      <c r="M45" s="2" t="s">
        <v>17</v>
      </c>
      <c r="N45" s="2" t="s">
        <v>1372</v>
      </c>
      <c r="R45" s="2" t="s">
        <v>2834</v>
      </c>
      <c r="S45" s="2">
        <v>20.0</v>
      </c>
    </row>
    <row r="46">
      <c r="B46" s="2" t="s">
        <v>868</v>
      </c>
      <c r="C46" s="298" t="s">
        <v>2917</v>
      </c>
      <c r="D46" s="291">
        <v>2.248518003078E12</v>
      </c>
      <c r="E46" s="367" t="s">
        <v>1308</v>
      </c>
      <c r="F46" s="322">
        <v>24570.0</v>
      </c>
      <c r="J46" s="2" t="s">
        <v>817</v>
      </c>
      <c r="K46" s="2" t="s">
        <v>2835</v>
      </c>
      <c r="L46" s="2" t="s">
        <v>860</v>
      </c>
      <c r="M46" s="2" t="s">
        <v>17</v>
      </c>
      <c r="N46" s="2" t="s">
        <v>1372</v>
      </c>
      <c r="R46" s="2" t="s">
        <v>2834</v>
      </c>
      <c r="S46" s="2">
        <v>20.0</v>
      </c>
    </row>
    <row r="47">
      <c r="B47" s="2" t="s">
        <v>865</v>
      </c>
      <c r="C47" s="298" t="s">
        <v>2918</v>
      </c>
      <c r="D47" s="277" t="s">
        <v>2919</v>
      </c>
      <c r="E47" s="367" t="s">
        <v>867</v>
      </c>
      <c r="F47" s="250">
        <v>8160.0</v>
      </c>
      <c r="J47" s="2" t="s">
        <v>817</v>
      </c>
      <c r="K47" s="2" t="s">
        <v>2835</v>
      </c>
      <c r="L47" s="2" t="s">
        <v>860</v>
      </c>
      <c r="M47" s="2" t="s">
        <v>17</v>
      </c>
      <c r="N47" s="2" t="s">
        <v>1372</v>
      </c>
      <c r="R47" s="2" t="s">
        <v>2834</v>
      </c>
      <c r="S47" s="2">
        <v>20.0</v>
      </c>
    </row>
    <row r="48" ht="16.5" customHeight="1">
      <c r="B48" s="2" t="s">
        <v>865</v>
      </c>
      <c r="C48" s="298" t="s">
        <v>2918</v>
      </c>
      <c r="D48" s="277" t="s">
        <v>2920</v>
      </c>
      <c r="E48" s="298" t="s">
        <v>1255</v>
      </c>
      <c r="F48" s="250">
        <v>8160.0</v>
      </c>
      <c r="J48" s="2" t="s">
        <v>817</v>
      </c>
      <c r="K48" s="2" t="s">
        <v>2835</v>
      </c>
      <c r="L48" s="2" t="s">
        <v>860</v>
      </c>
      <c r="M48" s="2" t="s">
        <v>17</v>
      </c>
      <c r="N48" s="2" t="s">
        <v>1372</v>
      </c>
      <c r="R48" s="2" t="s">
        <v>2834</v>
      </c>
      <c r="S48" s="2">
        <v>20.0</v>
      </c>
    </row>
    <row r="49">
      <c r="C49" s="248" t="s">
        <v>1057</v>
      </c>
      <c r="F49" s="322">
        <v>4500.0</v>
      </c>
    </row>
    <row r="50">
      <c r="F50" s="255"/>
    </row>
    <row r="51">
      <c r="A51" s="298" t="s">
        <v>336</v>
      </c>
      <c r="B51" s="2" t="s">
        <v>925</v>
      </c>
      <c r="C51" s="298" t="s">
        <v>2921</v>
      </c>
      <c r="F51" s="322">
        <v>39500.0</v>
      </c>
      <c r="G51" s="250">
        <v>54450.0</v>
      </c>
      <c r="J51" s="2" t="s">
        <v>817</v>
      </c>
      <c r="K51" s="2" t="s">
        <v>2835</v>
      </c>
      <c r="L51" s="2" t="s">
        <v>860</v>
      </c>
      <c r="R51" s="2" t="s">
        <v>2834</v>
      </c>
    </row>
    <row r="52">
      <c r="B52" s="2" t="s">
        <v>925</v>
      </c>
      <c r="C52" s="298" t="s">
        <v>926</v>
      </c>
      <c r="E52" s="298" t="s">
        <v>961</v>
      </c>
      <c r="F52" s="322">
        <v>24900.0</v>
      </c>
      <c r="J52" s="2" t="s">
        <v>817</v>
      </c>
      <c r="K52" s="2" t="s">
        <v>2835</v>
      </c>
      <c r="L52" s="2" t="s">
        <v>860</v>
      </c>
      <c r="R52" s="2" t="s">
        <v>2834</v>
      </c>
    </row>
    <row r="53">
      <c r="B53" s="2" t="s">
        <v>925</v>
      </c>
      <c r="C53" s="298" t="s">
        <v>2922</v>
      </c>
      <c r="E53" s="367" t="s">
        <v>2923</v>
      </c>
      <c r="F53" s="250">
        <v>67500.0</v>
      </c>
      <c r="J53" s="2" t="s">
        <v>817</v>
      </c>
      <c r="K53" s="2" t="s">
        <v>2835</v>
      </c>
      <c r="L53" s="2" t="s">
        <v>860</v>
      </c>
      <c r="R53" s="2" t="s">
        <v>2834</v>
      </c>
    </row>
    <row r="54">
      <c r="B54" s="2" t="s">
        <v>925</v>
      </c>
      <c r="C54" s="298" t="s">
        <v>968</v>
      </c>
      <c r="E54" s="367" t="s">
        <v>969</v>
      </c>
      <c r="F54" s="322">
        <v>16250.0</v>
      </c>
      <c r="J54" s="2" t="s">
        <v>817</v>
      </c>
      <c r="K54" s="2" t="s">
        <v>2835</v>
      </c>
      <c r="L54" s="2" t="s">
        <v>860</v>
      </c>
      <c r="R54" s="2" t="s">
        <v>2834</v>
      </c>
    </row>
    <row r="55">
      <c r="B55" s="2" t="s">
        <v>925</v>
      </c>
      <c r="C55" s="298" t="s">
        <v>968</v>
      </c>
      <c r="E55" s="367" t="s">
        <v>969</v>
      </c>
      <c r="F55" s="322">
        <v>16250.0</v>
      </c>
      <c r="J55" s="2" t="s">
        <v>817</v>
      </c>
      <c r="K55" s="2" t="s">
        <v>2835</v>
      </c>
      <c r="L55" s="2" t="s">
        <v>860</v>
      </c>
      <c r="R55" s="2" t="s">
        <v>2834</v>
      </c>
    </row>
    <row r="56">
      <c r="B56" s="2" t="s">
        <v>925</v>
      </c>
      <c r="C56" s="298" t="s">
        <v>968</v>
      </c>
      <c r="E56" s="367" t="s">
        <v>969</v>
      </c>
      <c r="F56" s="322">
        <v>16250.0</v>
      </c>
      <c r="J56" s="2" t="s">
        <v>817</v>
      </c>
      <c r="K56" s="2" t="s">
        <v>2835</v>
      </c>
      <c r="L56" s="2" t="s">
        <v>860</v>
      </c>
      <c r="R56" s="2" t="s">
        <v>2834</v>
      </c>
    </row>
    <row r="57">
      <c r="C57" s="298" t="s">
        <v>2924</v>
      </c>
      <c r="E57" s="298" t="s">
        <v>2925</v>
      </c>
      <c r="F57" s="322">
        <v>110000.0</v>
      </c>
      <c r="J57" s="2" t="s">
        <v>817</v>
      </c>
      <c r="K57" s="2" t="s">
        <v>2835</v>
      </c>
      <c r="L57" s="2" t="s">
        <v>860</v>
      </c>
      <c r="R57" s="2" t="s">
        <v>2834</v>
      </c>
    </row>
    <row r="58">
      <c r="F58" s="255"/>
      <c r="J58" s="2"/>
    </row>
    <row r="59">
      <c r="A59" s="298" t="s">
        <v>1424</v>
      </c>
      <c r="B59" s="2" t="s">
        <v>883</v>
      </c>
      <c r="C59" s="276" t="s">
        <v>2926</v>
      </c>
      <c r="D59" s="277" t="s">
        <v>2927</v>
      </c>
      <c r="E59" s="276" t="s">
        <v>1426</v>
      </c>
      <c r="F59" s="322">
        <v>32509.0</v>
      </c>
      <c r="G59" s="250">
        <v>47300.0</v>
      </c>
      <c r="J59" s="2" t="s">
        <v>817</v>
      </c>
      <c r="K59" s="2" t="s">
        <v>2835</v>
      </c>
      <c r="L59" s="2" t="s">
        <v>860</v>
      </c>
      <c r="M59" s="2" t="s">
        <v>17</v>
      </c>
      <c r="N59" s="2" t="s">
        <v>2928</v>
      </c>
      <c r="R59" s="2" t="s">
        <v>2834</v>
      </c>
      <c r="S59" s="2">
        <v>23.0</v>
      </c>
    </row>
    <row r="60">
      <c r="B60" s="2" t="s">
        <v>883</v>
      </c>
      <c r="C60" s="288" t="s">
        <v>2929</v>
      </c>
      <c r="D60" s="277" t="s">
        <v>2930</v>
      </c>
      <c r="E60" s="276" t="s">
        <v>2931</v>
      </c>
      <c r="F60" s="322">
        <v>18500.0</v>
      </c>
      <c r="J60" s="2" t="s">
        <v>817</v>
      </c>
      <c r="K60" s="2" t="s">
        <v>2835</v>
      </c>
      <c r="L60" s="2" t="s">
        <v>860</v>
      </c>
      <c r="M60" s="2" t="s">
        <v>17</v>
      </c>
      <c r="N60" s="2" t="s">
        <v>2928</v>
      </c>
      <c r="R60" s="2" t="s">
        <v>2834</v>
      </c>
      <c r="S60" s="2">
        <v>23.0</v>
      </c>
    </row>
    <row r="61">
      <c r="B61" s="2" t="s">
        <v>883</v>
      </c>
      <c r="C61" s="276" t="s">
        <v>952</v>
      </c>
      <c r="D61" s="277" t="s">
        <v>2932</v>
      </c>
      <c r="E61" s="276" t="s">
        <v>953</v>
      </c>
      <c r="F61" s="250">
        <v>8750.0</v>
      </c>
      <c r="J61" s="2" t="s">
        <v>817</v>
      </c>
      <c r="K61" s="2" t="s">
        <v>2835</v>
      </c>
      <c r="L61" s="2" t="s">
        <v>860</v>
      </c>
      <c r="M61" s="2" t="s">
        <v>17</v>
      </c>
      <c r="N61" s="2" t="s">
        <v>2928</v>
      </c>
      <c r="R61" s="2" t="s">
        <v>2834</v>
      </c>
      <c r="S61" s="2">
        <v>23.0</v>
      </c>
    </row>
    <row r="62">
      <c r="B62" s="2" t="s">
        <v>883</v>
      </c>
      <c r="C62" s="276" t="s">
        <v>2933</v>
      </c>
      <c r="D62" s="291">
        <v>4.624448553E9</v>
      </c>
      <c r="E62" s="276" t="s">
        <v>1504</v>
      </c>
      <c r="F62" s="322"/>
      <c r="G62" s="276"/>
      <c r="J62" s="2"/>
      <c r="K62" s="2"/>
      <c r="L62" s="2" t="s">
        <v>860</v>
      </c>
      <c r="M62" s="2" t="s">
        <v>17</v>
      </c>
      <c r="N62" s="2" t="s">
        <v>2928</v>
      </c>
      <c r="R62" s="2"/>
      <c r="S62" s="2">
        <v>23.0</v>
      </c>
    </row>
    <row r="63">
      <c r="B63" s="2" t="s">
        <v>883</v>
      </c>
      <c r="C63" s="276" t="s">
        <v>2934</v>
      </c>
      <c r="D63" s="291">
        <v>4.124534322E9</v>
      </c>
      <c r="E63" s="367"/>
      <c r="F63" s="322"/>
      <c r="J63" s="2"/>
      <c r="K63" s="2"/>
      <c r="L63" s="2" t="s">
        <v>860</v>
      </c>
      <c r="M63" s="2" t="s">
        <v>17</v>
      </c>
      <c r="N63" s="2" t="s">
        <v>2928</v>
      </c>
      <c r="R63" s="2"/>
      <c r="S63" s="2">
        <v>23.0</v>
      </c>
    </row>
    <row r="64">
      <c r="B64" s="2" t="s">
        <v>883</v>
      </c>
      <c r="C64" s="276" t="s">
        <v>2934</v>
      </c>
      <c r="D64" s="291">
        <v>4.124534346E9</v>
      </c>
      <c r="E64" s="367"/>
      <c r="F64" s="322"/>
      <c r="J64" s="2"/>
      <c r="K64" s="2"/>
      <c r="L64" s="2" t="s">
        <v>860</v>
      </c>
      <c r="M64" s="2" t="s">
        <v>17</v>
      </c>
      <c r="N64" s="2" t="s">
        <v>2928</v>
      </c>
      <c r="R64" s="2"/>
      <c r="S64" s="2">
        <v>23.0</v>
      </c>
    </row>
    <row r="65">
      <c r="B65" s="2" t="s">
        <v>2503</v>
      </c>
      <c r="C65" s="298" t="s">
        <v>2510</v>
      </c>
      <c r="E65" s="367" t="s">
        <v>2511</v>
      </c>
      <c r="F65" s="322">
        <v>4750.0</v>
      </c>
      <c r="J65" s="2" t="s">
        <v>817</v>
      </c>
      <c r="K65" s="2" t="s">
        <v>2835</v>
      </c>
      <c r="L65" s="2" t="s">
        <v>860</v>
      </c>
      <c r="R65" s="2" t="s">
        <v>2834</v>
      </c>
    </row>
    <row r="66">
      <c r="B66" s="2" t="s">
        <v>2503</v>
      </c>
      <c r="C66" s="298" t="s">
        <v>2510</v>
      </c>
      <c r="E66" s="367" t="s">
        <v>2511</v>
      </c>
      <c r="F66" s="322">
        <v>4750.0</v>
      </c>
      <c r="J66" s="2" t="s">
        <v>817</v>
      </c>
      <c r="K66" s="2" t="s">
        <v>2835</v>
      </c>
      <c r="L66" s="2" t="s">
        <v>860</v>
      </c>
      <c r="R66" s="2" t="s">
        <v>2834</v>
      </c>
    </row>
    <row r="67">
      <c r="B67" s="2" t="s">
        <v>2503</v>
      </c>
      <c r="C67" s="298" t="s">
        <v>2510</v>
      </c>
      <c r="E67" s="367" t="s">
        <v>2511</v>
      </c>
      <c r="F67" s="322">
        <v>4750.0</v>
      </c>
      <c r="J67" s="2" t="s">
        <v>817</v>
      </c>
      <c r="K67" s="2" t="s">
        <v>2835</v>
      </c>
      <c r="L67" s="2" t="s">
        <v>860</v>
      </c>
      <c r="R67" s="2" t="s">
        <v>2834</v>
      </c>
    </row>
    <row r="68">
      <c r="B68" s="2" t="s">
        <v>2503</v>
      </c>
      <c r="C68" s="298" t="s">
        <v>2935</v>
      </c>
      <c r="E68" s="298" t="s">
        <v>2509</v>
      </c>
      <c r="F68" s="322">
        <v>8580.0</v>
      </c>
      <c r="J68" s="2" t="s">
        <v>817</v>
      </c>
      <c r="K68" s="2" t="s">
        <v>2835</v>
      </c>
      <c r="L68" s="2" t="s">
        <v>860</v>
      </c>
      <c r="R68" s="2" t="s">
        <v>2834</v>
      </c>
    </row>
    <row r="69">
      <c r="B69" s="2" t="s">
        <v>2503</v>
      </c>
      <c r="C69" s="298" t="s">
        <v>2935</v>
      </c>
      <c r="E69" s="298" t="s">
        <v>2509</v>
      </c>
      <c r="F69" s="322">
        <v>8580.0</v>
      </c>
      <c r="J69" s="2" t="s">
        <v>817</v>
      </c>
      <c r="K69" s="2" t="s">
        <v>2835</v>
      </c>
      <c r="L69" s="2" t="s">
        <v>860</v>
      </c>
      <c r="R69" s="2" t="s">
        <v>2834</v>
      </c>
    </row>
    <row r="70">
      <c r="B70" s="2" t="s">
        <v>2503</v>
      </c>
      <c r="C70" s="298" t="s">
        <v>2935</v>
      </c>
      <c r="E70" s="298" t="s">
        <v>2509</v>
      </c>
      <c r="F70" s="322">
        <v>8580.0</v>
      </c>
      <c r="J70" s="2" t="s">
        <v>817</v>
      </c>
      <c r="K70" s="2" t="s">
        <v>2835</v>
      </c>
      <c r="L70" s="2" t="s">
        <v>860</v>
      </c>
      <c r="R70" s="2" t="s">
        <v>2834</v>
      </c>
    </row>
    <row r="71">
      <c r="B71" s="2" t="s">
        <v>960</v>
      </c>
      <c r="C71" s="298" t="s">
        <v>946</v>
      </c>
      <c r="E71" s="367" t="s">
        <v>947</v>
      </c>
      <c r="F71" s="337">
        <v>450.0</v>
      </c>
      <c r="J71" s="2" t="s">
        <v>817</v>
      </c>
      <c r="K71" s="2" t="s">
        <v>2835</v>
      </c>
      <c r="L71" s="2" t="s">
        <v>860</v>
      </c>
      <c r="R71" s="2" t="s">
        <v>2834</v>
      </c>
    </row>
    <row r="72">
      <c r="B72" s="2" t="s">
        <v>960</v>
      </c>
      <c r="C72" s="298" t="s">
        <v>946</v>
      </c>
      <c r="E72" s="367" t="s">
        <v>947</v>
      </c>
      <c r="F72" s="337">
        <v>450.0</v>
      </c>
      <c r="J72" s="2" t="s">
        <v>817</v>
      </c>
      <c r="K72" s="2" t="s">
        <v>2835</v>
      </c>
      <c r="L72" s="2" t="s">
        <v>860</v>
      </c>
      <c r="R72" s="2" t="s">
        <v>2834</v>
      </c>
    </row>
    <row r="73">
      <c r="B73" s="2" t="s">
        <v>960</v>
      </c>
      <c r="C73" s="298" t="s">
        <v>946</v>
      </c>
      <c r="E73" s="367" t="s">
        <v>947</v>
      </c>
      <c r="F73" s="337">
        <v>450.0</v>
      </c>
      <c r="J73" s="2" t="s">
        <v>817</v>
      </c>
      <c r="K73" s="2" t="s">
        <v>2835</v>
      </c>
      <c r="L73" s="2" t="s">
        <v>860</v>
      </c>
      <c r="R73" s="2" t="s">
        <v>2834</v>
      </c>
    </row>
    <row r="74">
      <c r="B74" s="2" t="s">
        <v>960</v>
      </c>
      <c r="C74" s="298" t="s">
        <v>946</v>
      </c>
      <c r="E74" s="367" t="s">
        <v>947</v>
      </c>
      <c r="F74" s="337">
        <v>450.0</v>
      </c>
      <c r="J74" s="2" t="s">
        <v>817</v>
      </c>
      <c r="K74" s="2" t="s">
        <v>2835</v>
      </c>
      <c r="L74" s="2" t="s">
        <v>860</v>
      </c>
      <c r="R74" s="2" t="s">
        <v>2834</v>
      </c>
    </row>
    <row r="75">
      <c r="B75" s="2" t="s">
        <v>960</v>
      </c>
      <c r="C75" s="298" t="s">
        <v>946</v>
      </c>
      <c r="E75" s="367" t="s">
        <v>947</v>
      </c>
      <c r="F75" s="337">
        <v>450.0</v>
      </c>
      <c r="J75" s="2" t="s">
        <v>817</v>
      </c>
      <c r="K75" s="2" t="s">
        <v>2835</v>
      </c>
      <c r="L75" s="2" t="s">
        <v>860</v>
      </c>
      <c r="R75" s="2" t="s">
        <v>2834</v>
      </c>
    </row>
    <row r="76">
      <c r="B76" s="2" t="s">
        <v>960</v>
      </c>
      <c r="C76" s="298" t="s">
        <v>946</v>
      </c>
      <c r="E76" s="367" t="s">
        <v>947</v>
      </c>
      <c r="F76" s="337">
        <v>450.0</v>
      </c>
      <c r="J76" s="2" t="s">
        <v>817</v>
      </c>
      <c r="K76" s="2" t="s">
        <v>2835</v>
      </c>
      <c r="L76" s="2" t="s">
        <v>860</v>
      </c>
      <c r="R76" s="2" t="s">
        <v>2834</v>
      </c>
    </row>
    <row r="77">
      <c r="B77" s="2" t="s">
        <v>960</v>
      </c>
      <c r="C77" s="298" t="s">
        <v>946</v>
      </c>
      <c r="E77" s="367" t="s">
        <v>947</v>
      </c>
      <c r="F77" s="337">
        <v>450.0</v>
      </c>
      <c r="J77" s="2" t="s">
        <v>817</v>
      </c>
      <c r="K77" s="2" t="s">
        <v>2835</v>
      </c>
      <c r="L77" s="2" t="s">
        <v>860</v>
      </c>
      <c r="R77" s="2" t="s">
        <v>2834</v>
      </c>
    </row>
    <row r="78">
      <c r="B78" s="2" t="s">
        <v>960</v>
      </c>
      <c r="C78" s="298" t="s">
        <v>946</v>
      </c>
      <c r="E78" s="367" t="s">
        <v>947</v>
      </c>
      <c r="F78" s="337">
        <v>450.0</v>
      </c>
      <c r="J78" s="2" t="s">
        <v>817</v>
      </c>
      <c r="K78" s="2" t="s">
        <v>2835</v>
      </c>
      <c r="L78" s="2" t="s">
        <v>860</v>
      </c>
      <c r="R78" s="2" t="s">
        <v>2834</v>
      </c>
    </row>
    <row r="79">
      <c r="B79" s="2" t="s">
        <v>960</v>
      </c>
      <c r="C79" s="298" t="s">
        <v>946</v>
      </c>
      <c r="E79" s="367" t="s">
        <v>947</v>
      </c>
      <c r="F79" s="337">
        <v>450.0</v>
      </c>
      <c r="J79" s="2" t="s">
        <v>817</v>
      </c>
      <c r="K79" s="2" t="s">
        <v>2835</v>
      </c>
      <c r="L79" s="2" t="s">
        <v>860</v>
      </c>
      <c r="R79" s="2" t="s">
        <v>2834</v>
      </c>
    </row>
    <row r="80">
      <c r="B80" s="2" t="s">
        <v>960</v>
      </c>
      <c r="C80" s="298" t="s">
        <v>946</v>
      </c>
      <c r="E80" s="367" t="s">
        <v>947</v>
      </c>
      <c r="F80" s="337">
        <v>450.0</v>
      </c>
      <c r="J80" s="2" t="s">
        <v>817</v>
      </c>
      <c r="K80" s="2" t="s">
        <v>2835</v>
      </c>
      <c r="L80" s="2" t="s">
        <v>860</v>
      </c>
      <c r="R80" s="2" t="s">
        <v>2834</v>
      </c>
    </row>
    <row r="81">
      <c r="B81" s="2" t="s">
        <v>960</v>
      </c>
      <c r="C81" s="298" t="s">
        <v>946</v>
      </c>
      <c r="E81" s="367" t="s">
        <v>947</v>
      </c>
      <c r="F81" s="337">
        <v>450.0</v>
      </c>
      <c r="J81" s="2" t="s">
        <v>817</v>
      </c>
      <c r="K81" s="2" t="s">
        <v>2835</v>
      </c>
      <c r="L81" s="2" t="s">
        <v>860</v>
      </c>
      <c r="R81" s="2" t="s">
        <v>2834</v>
      </c>
    </row>
    <row r="82">
      <c r="B82" s="2" t="s">
        <v>960</v>
      </c>
      <c r="C82" s="298" t="s">
        <v>946</v>
      </c>
      <c r="E82" s="367" t="s">
        <v>947</v>
      </c>
      <c r="F82" s="337">
        <v>450.0</v>
      </c>
      <c r="J82" s="2" t="s">
        <v>817</v>
      </c>
      <c r="K82" s="2" t="s">
        <v>2835</v>
      </c>
      <c r="L82" s="2" t="s">
        <v>860</v>
      </c>
      <c r="R82" s="2" t="s">
        <v>2834</v>
      </c>
    </row>
    <row r="83">
      <c r="B83" s="2" t="s">
        <v>960</v>
      </c>
      <c r="C83" s="298" t="s">
        <v>946</v>
      </c>
      <c r="E83" s="367" t="s">
        <v>947</v>
      </c>
      <c r="F83" s="337">
        <v>450.0</v>
      </c>
      <c r="J83" s="2" t="s">
        <v>817</v>
      </c>
      <c r="K83" s="2" t="s">
        <v>2835</v>
      </c>
      <c r="L83" s="2" t="s">
        <v>860</v>
      </c>
      <c r="R83" s="2" t="s">
        <v>2834</v>
      </c>
    </row>
    <row r="84">
      <c r="B84" s="2" t="s">
        <v>960</v>
      </c>
      <c r="C84" s="298" t="s">
        <v>946</v>
      </c>
      <c r="E84" s="367" t="s">
        <v>947</v>
      </c>
      <c r="F84" s="337">
        <v>450.0</v>
      </c>
      <c r="J84" s="2" t="s">
        <v>817</v>
      </c>
      <c r="K84" s="2" t="s">
        <v>2835</v>
      </c>
      <c r="L84" s="2" t="s">
        <v>860</v>
      </c>
      <c r="R84" s="2" t="s">
        <v>2834</v>
      </c>
    </row>
    <row r="85">
      <c r="B85" s="2" t="s">
        <v>960</v>
      </c>
      <c r="C85" s="298" t="s">
        <v>946</v>
      </c>
      <c r="E85" s="367" t="s">
        <v>947</v>
      </c>
      <c r="F85" s="337">
        <v>450.0</v>
      </c>
      <c r="J85" s="2" t="s">
        <v>817</v>
      </c>
      <c r="K85" s="2" t="s">
        <v>2835</v>
      </c>
      <c r="L85" s="2" t="s">
        <v>860</v>
      </c>
      <c r="R85" s="2" t="s">
        <v>2834</v>
      </c>
    </row>
    <row r="86">
      <c r="B86" s="2" t="s">
        <v>960</v>
      </c>
      <c r="C86" s="298" t="s">
        <v>946</v>
      </c>
      <c r="E86" s="367" t="s">
        <v>947</v>
      </c>
      <c r="F86" s="337">
        <v>450.0</v>
      </c>
      <c r="J86" s="2" t="s">
        <v>817</v>
      </c>
      <c r="K86" s="2" t="s">
        <v>2835</v>
      </c>
      <c r="L86" s="2" t="s">
        <v>860</v>
      </c>
      <c r="R86" s="2" t="s">
        <v>2834</v>
      </c>
    </row>
    <row r="87">
      <c r="B87" s="2" t="s">
        <v>960</v>
      </c>
      <c r="C87" s="298" t="s">
        <v>946</v>
      </c>
      <c r="E87" s="367" t="s">
        <v>947</v>
      </c>
      <c r="F87" s="337">
        <v>450.0</v>
      </c>
      <c r="J87" s="2" t="s">
        <v>817</v>
      </c>
      <c r="K87" s="2" t="s">
        <v>2835</v>
      </c>
      <c r="L87" s="2" t="s">
        <v>860</v>
      </c>
      <c r="R87" s="2" t="s">
        <v>2834</v>
      </c>
    </row>
    <row r="88">
      <c r="B88" s="2" t="s">
        <v>960</v>
      </c>
      <c r="C88" s="298" t="s">
        <v>946</v>
      </c>
      <c r="E88" s="367" t="s">
        <v>947</v>
      </c>
      <c r="F88" s="337">
        <v>450.0</v>
      </c>
      <c r="J88" s="2" t="s">
        <v>817</v>
      </c>
      <c r="K88" s="2" t="s">
        <v>2835</v>
      </c>
      <c r="L88" s="2" t="s">
        <v>860</v>
      </c>
      <c r="R88" s="2" t="s">
        <v>2834</v>
      </c>
    </row>
    <row r="89">
      <c r="B89" s="2" t="s">
        <v>960</v>
      </c>
      <c r="C89" s="298" t="s">
        <v>946</v>
      </c>
      <c r="E89" s="367" t="s">
        <v>947</v>
      </c>
      <c r="F89" s="337">
        <v>450.0</v>
      </c>
      <c r="J89" s="2" t="s">
        <v>817</v>
      </c>
      <c r="K89" s="2" t="s">
        <v>2835</v>
      </c>
      <c r="L89" s="2" t="s">
        <v>860</v>
      </c>
      <c r="R89" s="2" t="s">
        <v>2834</v>
      </c>
    </row>
    <row r="90">
      <c r="B90" s="2" t="s">
        <v>960</v>
      </c>
      <c r="C90" s="298" t="s">
        <v>946</v>
      </c>
      <c r="E90" s="367" t="s">
        <v>947</v>
      </c>
      <c r="F90" s="337">
        <v>450.0</v>
      </c>
      <c r="J90" s="2" t="s">
        <v>817</v>
      </c>
      <c r="K90" s="2" t="s">
        <v>2835</v>
      </c>
      <c r="L90" s="2" t="s">
        <v>860</v>
      </c>
      <c r="R90" s="2" t="s">
        <v>2834</v>
      </c>
    </row>
    <row r="91">
      <c r="B91" s="2" t="s">
        <v>960</v>
      </c>
      <c r="C91" s="298" t="s">
        <v>946</v>
      </c>
      <c r="E91" s="367" t="s">
        <v>947</v>
      </c>
      <c r="F91" s="337">
        <v>450.0</v>
      </c>
      <c r="J91" s="2" t="s">
        <v>817</v>
      </c>
      <c r="K91" s="2" t="s">
        <v>2835</v>
      </c>
      <c r="L91" s="2" t="s">
        <v>860</v>
      </c>
      <c r="R91" s="2" t="s">
        <v>2834</v>
      </c>
    </row>
    <row r="92">
      <c r="B92" s="2" t="s">
        <v>960</v>
      </c>
      <c r="C92" s="298" t="s">
        <v>946</v>
      </c>
      <c r="E92" s="367" t="s">
        <v>947</v>
      </c>
      <c r="F92" s="337">
        <v>450.0</v>
      </c>
      <c r="J92" s="2" t="s">
        <v>817</v>
      </c>
      <c r="K92" s="2" t="s">
        <v>2835</v>
      </c>
      <c r="L92" s="2" t="s">
        <v>860</v>
      </c>
      <c r="R92" s="2" t="s">
        <v>2834</v>
      </c>
    </row>
    <row r="93">
      <c r="B93" s="2" t="s">
        <v>960</v>
      </c>
      <c r="C93" s="298" t="s">
        <v>946</v>
      </c>
      <c r="E93" s="367" t="s">
        <v>947</v>
      </c>
      <c r="F93" s="337">
        <v>450.0</v>
      </c>
      <c r="J93" s="2" t="s">
        <v>817</v>
      </c>
      <c r="K93" s="2" t="s">
        <v>2835</v>
      </c>
      <c r="L93" s="2" t="s">
        <v>860</v>
      </c>
      <c r="R93" s="2" t="s">
        <v>2834</v>
      </c>
    </row>
    <row r="94">
      <c r="B94" s="2" t="s">
        <v>960</v>
      </c>
      <c r="C94" s="298" t="s">
        <v>946</v>
      </c>
      <c r="E94" s="367" t="s">
        <v>947</v>
      </c>
      <c r="F94" s="337">
        <v>450.0</v>
      </c>
      <c r="J94" s="2" t="s">
        <v>817</v>
      </c>
      <c r="K94" s="2" t="s">
        <v>2835</v>
      </c>
      <c r="L94" s="2" t="s">
        <v>860</v>
      </c>
      <c r="R94" s="2" t="s">
        <v>2834</v>
      </c>
    </row>
    <row r="95">
      <c r="B95" s="2" t="s">
        <v>960</v>
      </c>
      <c r="C95" s="298" t="s">
        <v>946</v>
      </c>
      <c r="E95" s="367" t="s">
        <v>947</v>
      </c>
      <c r="F95" s="337">
        <v>450.0</v>
      </c>
      <c r="J95" s="2" t="s">
        <v>817</v>
      </c>
      <c r="K95" s="2" t="s">
        <v>2835</v>
      </c>
      <c r="L95" s="2" t="s">
        <v>860</v>
      </c>
      <c r="R95" s="2" t="s">
        <v>2834</v>
      </c>
    </row>
    <row r="96">
      <c r="B96" s="2" t="s">
        <v>960</v>
      </c>
      <c r="C96" s="298" t="s">
        <v>946</v>
      </c>
      <c r="E96" s="367" t="s">
        <v>947</v>
      </c>
      <c r="F96" s="337">
        <v>450.0</v>
      </c>
      <c r="J96" s="2" t="s">
        <v>817</v>
      </c>
      <c r="K96" s="2" t="s">
        <v>2835</v>
      </c>
      <c r="L96" s="2" t="s">
        <v>860</v>
      </c>
      <c r="R96" s="2" t="s">
        <v>2834</v>
      </c>
    </row>
    <row r="97">
      <c r="B97" s="2" t="s">
        <v>883</v>
      </c>
      <c r="C97" s="276" t="s">
        <v>1505</v>
      </c>
      <c r="D97" s="277">
        <v>3.5243737E9</v>
      </c>
      <c r="E97" s="367" t="s">
        <v>1506</v>
      </c>
      <c r="F97" s="250"/>
      <c r="G97" s="344"/>
      <c r="H97" s="344"/>
      <c r="J97" s="2" t="s">
        <v>817</v>
      </c>
      <c r="K97" s="2" t="s">
        <v>2835</v>
      </c>
      <c r="L97" s="2" t="s">
        <v>860</v>
      </c>
      <c r="M97" s="2" t="s">
        <v>17</v>
      </c>
      <c r="N97" s="2" t="s">
        <v>2928</v>
      </c>
      <c r="R97" s="2" t="s">
        <v>2834</v>
      </c>
      <c r="S97" s="2">
        <v>23.0</v>
      </c>
    </row>
    <row r="98">
      <c r="B98" s="2" t="s">
        <v>883</v>
      </c>
      <c r="C98" s="276" t="s">
        <v>1505</v>
      </c>
      <c r="D98" s="277">
        <v>3.724187165E9</v>
      </c>
      <c r="E98" s="367" t="s">
        <v>1506</v>
      </c>
      <c r="F98" s="250"/>
      <c r="J98" s="2" t="s">
        <v>817</v>
      </c>
      <c r="K98" s="2" t="s">
        <v>2835</v>
      </c>
      <c r="L98" s="2" t="s">
        <v>860</v>
      </c>
      <c r="M98" s="2" t="s">
        <v>17</v>
      </c>
      <c r="N98" s="2" t="s">
        <v>2928</v>
      </c>
      <c r="R98" s="2" t="s">
        <v>2834</v>
      </c>
      <c r="S98" s="2">
        <v>23.0</v>
      </c>
    </row>
    <row r="99">
      <c r="B99" s="2" t="s">
        <v>883</v>
      </c>
      <c r="C99" s="276" t="s">
        <v>1505</v>
      </c>
      <c r="D99" s="289">
        <v>3.524373682E9</v>
      </c>
      <c r="E99" s="367" t="s">
        <v>1506</v>
      </c>
      <c r="F99" s="250"/>
      <c r="J99" s="2" t="s">
        <v>817</v>
      </c>
      <c r="K99" s="2" t="s">
        <v>2835</v>
      </c>
      <c r="L99" s="2" t="s">
        <v>860</v>
      </c>
      <c r="M99" s="2" t="s">
        <v>17</v>
      </c>
      <c r="N99" s="2" t="s">
        <v>2928</v>
      </c>
      <c r="R99" s="2" t="s">
        <v>2834</v>
      </c>
      <c r="S99" s="2">
        <v>23.0</v>
      </c>
    </row>
    <row r="100">
      <c r="B100" s="2" t="s">
        <v>883</v>
      </c>
      <c r="C100" s="276" t="s">
        <v>1505</v>
      </c>
      <c r="D100" s="289">
        <v>4.12450298E9</v>
      </c>
      <c r="E100" s="367" t="s">
        <v>1506</v>
      </c>
      <c r="F100" s="250"/>
      <c r="J100" s="2" t="s">
        <v>817</v>
      </c>
      <c r="K100" s="2" t="s">
        <v>2835</v>
      </c>
      <c r="L100" s="2" t="s">
        <v>860</v>
      </c>
      <c r="M100" s="2" t="s">
        <v>17</v>
      </c>
      <c r="N100" s="2" t="s">
        <v>2928</v>
      </c>
      <c r="R100" s="2" t="s">
        <v>2834</v>
      </c>
      <c r="S100" s="2">
        <v>23.0</v>
      </c>
    </row>
    <row r="101">
      <c r="B101" s="2" t="s">
        <v>883</v>
      </c>
      <c r="C101" s="276" t="s">
        <v>1505</v>
      </c>
      <c r="D101" s="277">
        <v>4.124502996E9</v>
      </c>
      <c r="E101" s="367" t="s">
        <v>1506</v>
      </c>
      <c r="F101" s="250"/>
      <c r="J101" s="2" t="s">
        <v>817</v>
      </c>
      <c r="K101" s="2" t="s">
        <v>2835</v>
      </c>
      <c r="L101" s="2" t="s">
        <v>860</v>
      </c>
      <c r="M101" s="2" t="s">
        <v>17</v>
      </c>
      <c r="N101" s="2" t="s">
        <v>2928</v>
      </c>
      <c r="R101" s="2" t="s">
        <v>2834</v>
      </c>
      <c r="S101" s="2">
        <v>23.0</v>
      </c>
    </row>
    <row r="102">
      <c r="B102" s="2" t="s">
        <v>883</v>
      </c>
      <c r="C102" s="276" t="s">
        <v>1505</v>
      </c>
      <c r="D102" s="277">
        <v>4.124503083E9</v>
      </c>
      <c r="E102" s="367" t="s">
        <v>1506</v>
      </c>
      <c r="F102" s="250"/>
      <c r="J102" s="2" t="s">
        <v>817</v>
      </c>
      <c r="K102" s="2" t="s">
        <v>2835</v>
      </c>
      <c r="L102" s="2" t="s">
        <v>860</v>
      </c>
      <c r="M102" s="2" t="s">
        <v>17</v>
      </c>
      <c r="N102" s="2" t="s">
        <v>2928</v>
      </c>
      <c r="R102" s="2" t="s">
        <v>2834</v>
      </c>
      <c r="S102" s="2">
        <v>23.0</v>
      </c>
    </row>
    <row r="103">
      <c r="B103" s="2" t="s">
        <v>883</v>
      </c>
      <c r="C103" s="276" t="s">
        <v>1505</v>
      </c>
      <c r="D103" s="289">
        <v>3.724187275E9</v>
      </c>
      <c r="E103" s="367" t="s">
        <v>1506</v>
      </c>
      <c r="F103" s="250"/>
      <c r="J103" s="2" t="s">
        <v>817</v>
      </c>
      <c r="K103" s="2" t="s">
        <v>2835</v>
      </c>
      <c r="L103" s="2" t="s">
        <v>860</v>
      </c>
      <c r="M103" s="2" t="s">
        <v>17</v>
      </c>
      <c r="N103" s="2" t="s">
        <v>2928</v>
      </c>
      <c r="R103" s="2" t="s">
        <v>2834</v>
      </c>
      <c r="S103" s="2">
        <v>23.0</v>
      </c>
    </row>
    <row r="104">
      <c r="B104" s="2" t="s">
        <v>883</v>
      </c>
      <c r="C104" s="276" t="s">
        <v>1505</v>
      </c>
      <c r="D104" s="289">
        <v>4.124503199E9</v>
      </c>
      <c r="E104" s="367" t="s">
        <v>1506</v>
      </c>
      <c r="F104" s="250"/>
      <c r="J104" s="2" t="s">
        <v>817</v>
      </c>
      <c r="K104" s="2" t="s">
        <v>2835</v>
      </c>
      <c r="L104" s="2" t="s">
        <v>860</v>
      </c>
      <c r="M104" s="2" t="s">
        <v>17</v>
      </c>
      <c r="N104" s="2" t="s">
        <v>2928</v>
      </c>
      <c r="R104" s="2" t="s">
        <v>2834</v>
      </c>
      <c r="S104" s="2">
        <v>23.0</v>
      </c>
    </row>
    <row r="105">
      <c r="B105" s="2" t="s">
        <v>883</v>
      </c>
      <c r="C105" s="276" t="s">
        <v>1505</v>
      </c>
      <c r="D105" s="277">
        <v>4.12450302E9</v>
      </c>
      <c r="E105" s="367" t="s">
        <v>1506</v>
      </c>
      <c r="F105" s="250"/>
      <c r="J105" s="2" t="s">
        <v>817</v>
      </c>
      <c r="K105" s="2" t="s">
        <v>2835</v>
      </c>
      <c r="L105" s="2" t="s">
        <v>860</v>
      </c>
      <c r="M105" s="2" t="s">
        <v>17</v>
      </c>
      <c r="N105" s="2" t="s">
        <v>2928</v>
      </c>
      <c r="R105" s="2" t="s">
        <v>2834</v>
      </c>
      <c r="S105" s="2">
        <v>23.0</v>
      </c>
    </row>
    <row r="106">
      <c r="B106" s="2" t="s">
        <v>883</v>
      </c>
      <c r="C106" s="276" t="s">
        <v>1505</v>
      </c>
      <c r="D106" s="289">
        <v>4.124503003E9</v>
      </c>
      <c r="E106" s="367" t="s">
        <v>1506</v>
      </c>
      <c r="F106" s="250"/>
      <c r="J106" s="2" t="s">
        <v>817</v>
      </c>
      <c r="K106" s="2" t="s">
        <v>2835</v>
      </c>
      <c r="L106" s="2" t="s">
        <v>860</v>
      </c>
      <c r="M106" s="2" t="s">
        <v>17</v>
      </c>
      <c r="N106" s="2" t="s">
        <v>2928</v>
      </c>
      <c r="R106" s="2" t="s">
        <v>2834</v>
      </c>
      <c r="S106" s="2">
        <v>23.0</v>
      </c>
    </row>
    <row r="107">
      <c r="B107" s="2" t="s">
        <v>883</v>
      </c>
      <c r="C107" s="276" t="s">
        <v>1505</v>
      </c>
      <c r="D107" s="277">
        <v>4.124503169E9</v>
      </c>
      <c r="E107" s="367" t="s">
        <v>1506</v>
      </c>
      <c r="F107" s="250"/>
      <c r="J107" s="2" t="s">
        <v>817</v>
      </c>
      <c r="K107" s="2" t="s">
        <v>2835</v>
      </c>
      <c r="L107" s="2" t="s">
        <v>860</v>
      </c>
      <c r="M107" s="2" t="s">
        <v>17</v>
      </c>
      <c r="N107" s="2" t="s">
        <v>2928</v>
      </c>
      <c r="R107" s="2" t="s">
        <v>2834</v>
      </c>
      <c r="S107" s="2">
        <v>23.0</v>
      </c>
    </row>
    <row r="108">
      <c r="B108" s="2" t="s">
        <v>883</v>
      </c>
      <c r="C108" s="276" t="s">
        <v>1505</v>
      </c>
      <c r="D108" s="289">
        <v>4.124502994E9</v>
      </c>
      <c r="E108" s="367" t="s">
        <v>1506</v>
      </c>
      <c r="F108" s="250"/>
      <c r="J108" s="2" t="s">
        <v>817</v>
      </c>
      <c r="K108" s="2" t="s">
        <v>2835</v>
      </c>
      <c r="L108" s="2" t="s">
        <v>860</v>
      </c>
      <c r="M108" s="2" t="s">
        <v>17</v>
      </c>
      <c r="N108" s="2" t="s">
        <v>2928</v>
      </c>
      <c r="R108" s="2" t="s">
        <v>2834</v>
      </c>
      <c r="S108" s="2">
        <v>23.0</v>
      </c>
    </row>
    <row r="109">
      <c r="B109" s="2" t="s">
        <v>883</v>
      </c>
      <c r="C109" s="276" t="s">
        <v>1505</v>
      </c>
      <c r="D109" s="277">
        <v>4.12450303E8</v>
      </c>
      <c r="E109" s="367" t="s">
        <v>1506</v>
      </c>
      <c r="F109" s="250"/>
      <c r="J109" s="2" t="s">
        <v>817</v>
      </c>
      <c r="K109" s="2" t="s">
        <v>2835</v>
      </c>
      <c r="L109" s="2" t="s">
        <v>860</v>
      </c>
      <c r="M109" s="2" t="s">
        <v>17</v>
      </c>
      <c r="N109" s="2" t="s">
        <v>2928</v>
      </c>
      <c r="R109" s="2" t="s">
        <v>2834</v>
      </c>
      <c r="S109" s="2">
        <v>23.0</v>
      </c>
    </row>
    <row r="110">
      <c r="B110" s="2" t="s">
        <v>883</v>
      </c>
      <c r="C110" s="276" t="s">
        <v>1505</v>
      </c>
      <c r="D110" s="277">
        <v>4.124503284E9</v>
      </c>
      <c r="E110" s="367" t="s">
        <v>1506</v>
      </c>
      <c r="F110" s="250"/>
      <c r="J110" s="2" t="s">
        <v>817</v>
      </c>
      <c r="K110" s="2" t="s">
        <v>2835</v>
      </c>
      <c r="L110" s="2" t="s">
        <v>860</v>
      </c>
      <c r="M110" s="2" t="s">
        <v>17</v>
      </c>
      <c r="N110" s="2" t="s">
        <v>2928</v>
      </c>
      <c r="R110" s="2" t="s">
        <v>2834</v>
      </c>
      <c r="S110" s="2">
        <v>23.0</v>
      </c>
    </row>
    <row r="111">
      <c r="B111" s="2" t="s">
        <v>883</v>
      </c>
      <c r="C111" s="276" t="s">
        <v>1505</v>
      </c>
      <c r="D111" s="277">
        <v>5.019121248E9</v>
      </c>
      <c r="E111" s="367" t="s">
        <v>1506</v>
      </c>
      <c r="F111" s="250">
        <v>3267.0</v>
      </c>
      <c r="J111" s="2" t="s">
        <v>817</v>
      </c>
      <c r="K111" s="2" t="s">
        <v>2835</v>
      </c>
      <c r="L111" s="2" t="s">
        <v>860</v>
      </c>
      <c r="M111" s="2" t="s">
        <v>17</v>
      </c>
      <c r="N111" s="2" t="s">
        <v>2885</v>
      </c>
      <c r="R111" s="2" t="s">
        <v>2834</v>
      </c>
      <c r="S111" s="2">
        <v>38.0</v>
      </c>
    </row>
    <row r="112">
      <c r="B112" s="2" t="s">
        <v>883</v>
      </c>
      <c r="C112" s="276" t="s">
        <v>1505</v>
      </c>
      <c r="D112" s="277">
        <v>5.019121243E9</v>
      </c>
      <c r="E112" s="367" t="s">
        <v>1506</v>
      </c>
      <c r="F112" s="250">
        <v>3267.0</v>
      </c>
      <c r="J112" s="2" t="s">
        <v>817</v>
      </c>
      <c r="K112" s="2" t="s">
        <v>2835</v>
      </c>
      <c r="L112" s="2" t="s">
        <v>860</v>
      </c>
      <c r="M112" s="2" t="s">
        <v>17</v>
      </c>
      <c r="N112" s="2" t="s">
        <v>2885</v>
      </c>
      <c r="R112" s="2" t="s">
        <v>2834</v>
      </c>
      <c r="S112" s="2">
        <v>38.0</v>
      </c>
    </row>
    <row r="113">
      <c r="B113" s="2" t="s">
        <v>883</v>
      </c>
      <c r="C113" s="276" t="s">
        <v>1505</v>
      </c>
      <c r="D113" s="277">
        <v>5.019121249E9</v>
      </c>
      <c r="E113" s="367" t="s">
        <v>1506</v>
      </c>
      <c r="F113" s="250">
        <v>3267.0</v>
      </c>
      <c r="J113" s="2" t="s">
        <v>817</v>
      </c>
      <c r="K113" s="2" t="s">
        <v>2835</v>
      </c>
      <c r="L113" s="2" t="s">
        <v>860</v>
      </c>
      <c r="M113" s="2" t="s">
        <v>17</v>
      </c>
      <c r="N113" s="2" t="s">
        <v>2885</v>
      </c>
      <c r="R113" s="2" t="s">
        <v>2834</v>
      </c>
      <c r="S113" s="2">
        <v>38.0</v>
      </c>
    </row>
    <row r="114">
      <c r="B114" s="2" t="s">
        <v>883</v>
      </c>
      <c r="C114" s="276" t="s">
        <v>1505</v>
      </c>
      <c r="D114" s="277">
        <v>5.019121242E9</v>
      </c>
      <c r="E114" s="367" t="s">
        <v>1506</v>
      </c>
      <c r="F114" s="250">
        <v>3267.0</v>
      </c>
      <c r="J114" s="2" t="s">
        <v>817</v>
      </c>
      <c r="K114" s="2" t="s">
        <v>2835</v>
      </c>
      <c r="L114" s="2" t="s">
        <v>860</v>
      </c>
      <c r="M114" s="2" t="s">
        <v>17</v>
      </c>
      <c r="N114" s="2" t="s">
        <v>2885</v>
      </c>
      <c r="R114" s="2" t="s">
        <v>2834</v>
      </c>
      <c r="S114" s="2">
        <v>38.0</v>
      </c>
    </row>
    <row r="115">
      <c r="B115" s="2" t="s">
        <v>883</v>
      </c>
      <c r="C115" s="276" t="s">
        <v>1505</v>
      </c>
      <c r="D115" s="277">
        <v>5.019121256E9</v>
      </c>
      <c r="E115" s="367" t="s">
        <v>1506</v>
      </c>
      <c r="F115" s="250">
        <v>3267.0</v>
      </c>
      <c r="G115" s="2" t="s">
        <v>34</v>
      </c>
      <c r="J115" s="2" t="s">
        <v>817</v>
      </c>
      <c r="K115" s="2" t="s">
        <v>2835</v>
      </c>
      <c r="L115" s="2" t="s">
        <v>860</v>
      </c>
      <c r="M115" s="2" t="s">
        <v>17</v>
      </c>
      <c r="N115" s="2" t="s">
        <v>2885</v>
      </c>
      <c r="R115" s="2" t="s">
        <v>2834</v>
      </c>
      <c r="S115" s="2">
        <v>38.0</v>
      </c>
    </row>
    <row r="116">
      <c r="B116" s="2" t="s">
        <v>883</v>
      </c>
      <c r="C116" s="276" t="s">
        <v>1505</v>
      </c>
      <c r="D116" s="277">
        <v>5.019121246E9</v>
      </c>
      <c r="E116" s="367" t="s">
        <v>1506</v>
      </c>
      <c r="F116" s="250">
        <v>3267.0</v>
      </c>
      <c r="J116" s="2" t="s">
        <v>817</v>
      </c>
      <c r="K116" s="2" t="s">
        <v>2835</v>
      </c>
      <c r="L116" s="2" t="s">
        <v>860</v>
      </c>
      <c r="M116" s="2" t="s">
        <v>17</v>
      </c>
      <c r="N116" s="2" t="s">
        <v>2885</v>
      </c>
      <c r="R116" s="2" t="s">
        <v>2834</v>
      </c>
      <c r="S116" s="2">
        <v>38.0</v>
      </c>
    </row>
    <row r="117">
      <c r="B117" s="2" t="s">
        <v>883</v>
      </c>
      <c r="C117" s="276" t="s">
        <v>1505</v>
      </c>
      <c r="D117" s="277">
        <v>5.019121241E9</v>
      </c>
      <c r="E117" s="367" t="s">
        <v>1506</v>
      </c>
      <c r="F117" s="250">
        <v>3267.0</v>
      </c>
      <c r="J117" s="2" t="s">
        <v>817</v>
      </c>
      <c r="K117" s="2" t="s">
        <v>2835</v>
      </c>
      <c r="L117" s="2" t="s">
        <v>860</v>
      </c>
      <c r="M117" s="2" t="s">
        <v>17</v>
      </c>
      <c r="N117" s="2" t="s">
        <v>2885</v>
      </c>
      <c r="R117" s="2" t="s">
        <v>2834</v>
      </c>
      <c r="S117" s="2">
        <v>38.0</v>
      </c>
    </row>
    <row r="118">
      <c r="B118" s="2" t="s">
        <v>883</v>
      </c>
      <c r="C118" s="276" t="s">
        <v>1505</v>
      </c>
      <c r="D118" s="277">
        <v>5.019121251E9</v>
      </c>
      <c r="E118" s="367" t="s">
        <v>1506</v>
      </c>
      <c r="F118" s="250">
        <v>3267.0</v>
      </c>
      <c r="J118" s="2" t="s">
        <v>817</v>
      </c>
      <c r="K118" s="2" t="s">
        <v>2835</v>
      </c>
      <c r="L118" s="2" t="s">
        <v>860</v>
      </c>
      <c r="M118" s="2" t="s">
        <v>17</v>
      </c>
      <c r="N118" s="2" t="s">
        <v>2885</v>
      </c>
      <c r="R118" s="2" t="s">
        <v>2834</v>
      </c>
      <c r="S118" s="2">
        <v>38.0</v>
      </c>
    </row>
    <row r="119">
      <c r="B119" s="2" t="s">
        <v>883</v>
      </c>
      <c r="C119" s="298" t="s">
        <v>2936</v>
      </c>
      <c r="E119" s="367" t="s">
        <v>885</v>
      </c>
      <c r="F119" s="250">
        <v>3267.0</v>
      </c>
      <c r="J119" s="2" t="s">
        <v>817</v>
      </c>
      <c r="K119" s="2" t="s">
        <v>2835</v>
      </c>
      <c r="L119" s="2" t="s">
        <v>860</v>
      </c>
      <c r="R119" s="2" t="s">
        <v>2834</v>
      </c>
    </row>
    <row r="120">
      <c r="B120" s="2" t="s">
        <v>883</v>
      </c>
      <c r="C120" s="298" t="s">
        <v>2936</v>
      </c>
      <c r="E120" s="367" t="s">
        <v>885</v>
      </c>
      <c r="F120" s="250">
        <v>3267.0</v>
      </c>
      <c r="J120" s="2" t="s">
        <v>817</v>
      </c>
      <c r="K120" s="2" t="s">
        <v>2835</v>
      </c>
      <c r="L120" s="2" t="s">
        <v>860</v>
      </c>
      <c r="R120" s="2" t="s">
        <v>2834</v>
      </c>
    </row>
    <row r="121">
      <c r="B121" s="2" t="s">
        <v>883</v>
      </c>
      <c r="C121" s="298" t="s">
        <v>2936</v>
      </c>
      <c r="E121" s="367" t="s">
        <v>885</v>
      </c>
      <c r="F121" s="250">
        <v>3267.0</v>
      </c>
      <c r="J121" s="2" t="s">
        <v>817</v>
      </c>
      <c r="K121" s="2" t="s">
        <v>2835</v>
      </c>
      <c r="L121" s="2" t="s">
        <v>860</v>
      </c>
      <c r="R121" s="2" t="s">
        <v>2834</v>
      </c>
    </row>
    <row r="122">
      <c r="B122" s="2" t="s">
        <v>883</v>
      </c>
      <c r="C122" s="298" t="s">
        <v>2936</v>
      </c>
      <c r="E122" s="367" t="s">
        <v>885</v>
      </c>
      <c r="F122" s="250">
        <v>3267.0</v>
      </c>
      <c r="J122" s="2" t="s">
        <v>817</v>
      </c>
      <c r="K122" s="2" t="s">
        <v>2835</v>
      </c>
      <c r="L122" s="2" t="s">
        <v>860</v>
      </c>
      <c r="R122" s="2" t="s">
        <v>2834</v>
      </c>
    </row>
    <row r="123">
      <c r="B123" s="2" t="s">
        <v>883</v>
      </c>
      <c r="C123" s="298" t="s">
        <v>2936</v>
      </c>
      <c r="E123" s="367" t="s">
        <v>885</v>
      </c>
      <c r="F123" s="250">
        <v>3267.0</v>
      </c>
      <c r="J123" s="2" t="s">
        <v>817</v>
      </c>
      <c r="K123" s="2" t="s">
        <v>2835</v>
      </c>
      <c r="L123" s="2" t="s">
        <v>860</v>
      </c>
      <c r="R123" s="2" t="s">
        <v>2834</v>
      </c>
    </row>
    <row r="124">
      <c r="B124" s="2" t="s">
        <v>883</v>
      </c>
      <c r="C124" s="298" t="s">
        <v>2936</v>
      </c>
      <c r="E124" s="367" t="s">
        <v>885</v>
      </c>
      <c r="F124" s="250">
        <v>3267.0</v>
      </c>
      <c r="J124" s="2" t="s">
        <v>817</v>
      </c>
      <c r="K124" s="2" t="s">
        <v>2835</v>
      </c>
      <c r="L124" s="2" t="s">
        <v>860</v>
      </c>
      <c r="R124" s="2" t="s">
        <v>2834</v>
      </c>
    </row>
    <row r="125">
      <c r="B125" s="2" t="s">
        <v>883</v>
      </c>
      <c r="C125" s="298" t="s">
        <v>2936</v>
      </c>
      <c r="E125" s="367" t="s">
        <v>885</v>
      </c>
      <c r="F125" s="250">
        <v>3267.0</v>
      </c>
      <c r="J125" s="2" t="s">
        <v>817</v>
      </c>
      <c r="K125" s="2" t="s">
        <v>2835</v>
      </c>
      <c r="L125" s="2" t="s">
        <v>860</v>
      </c>
      <c r="R125" s="2" t="s">
        <v>2834</v>
      </c>
    </row>
    <row r="126">
      <c r="B126" s="2" t="s">
        <v>883</v>
      </c>
      <c r="C126" s="298" t="s">
        <v>2936</v>
      </c>
      <c r="E126" s="367" t="s">
        <v>885</v>
      </c>
      <c r="F126" s="250">
        <v>3267.0</v>
      </c>
      <c r="J126" s="2" t="s">
        <v>817</v>
      </c>
      <c r="K126" s="2" t="s">
        <v>2835</v>
      </c>
      <c r="L126" s="2" t="s">
        <v>860</v>
      </c>
      <c r="R126" s="2" t="s">
        <v>2834</v>
      </c>
    </row>
    <row r="127">
      <c r="B127" s="2" t="s">
        <v>883</v>
      </c>
      <c r="C127" s="298" t="s">
        <v>2936</v>
      </c>
      <c r="E127" s="367" t="s">
        <v>885</v>
      </c>
      <c r="F127" s="250">
        <v>3267.0</v>
      </c>
      <c r="J127" s="2" t="s">
        <v>817</v>
      </c>
      <c r="K127" s="2" t="s">
        <v>2835</v>
      </c>
      <c r="L127" s="2" t="s">
        <v>860</v>
      </c>
      <c r="R127" s="2" t="s">
        <v>2834</v>
      </c>
    </row>
    <row r="128">
      <c r="B128" s="2" t="s">
        <v>883</v>
      </c>
      <c r="C128" s="298" t="s">
        <v>2936</v>
      </c>
      <c r="E128" s="367" t="s">
        <v>885</v>
      </c>
      <c r="F128" s="250">
        <v>3267.0</v>
      </c>
      <c r="J128" s="2" t="s">
        <v>817</v>
      </c>
      <c r="K128" s="2" t="s">
        <v>2835</v>
      </c>
      <c r="L128" s="2" t="s">
        <v>860</v>
      </c>
      <c r="R128" s="2" t="s">
        <v>2834</v>
      </c>
    </row>
    <row r="129">
      <c r="B129" s="2" t="s">
        <v>883</v>
      </c>
      <c r="C129" s="298" t="s">
        <v>2936</v>
      </c>
      <c r="E129" s="367" t="s">
        <v>885</v>
      </c>
      <c r="F129" s="250">
        <v>3267.0</v>
      </c>
      <c r="J129" s="2" t="s">
        <v>817</v>
      </c>
      <c r="K129" s="2" t="s">
        <v>2835</v>
      </c>
      <c r="L129" s="2" t="s">
        <v>860</v>
      </c>
      <c r="R129" s="2" t="s">
        <v>2834</v>
      </c>
    </row>
    <row r="130">
      <c r="B130" s="2" t="s">
        <v>883</v>
      </c>
      <c r="C130" s="298" t="s">
        <v>2936</v>
      </c>
      <c r="E130" s="367" t="s">
        <v>885</v>
      </c>
      <c r="F130" s="250">
        <v>3267.0</v>
      </c>
      <c r="J130" s="2" t="s">
        <v>817</v>
      </c>
      <c r="K130" s="2" t="s">
        <v>2835</v>
      </c>
      <c r="L130" s="2" t="s">
        <v>860</v>
      </c>
      <c r="R130" s="2" t="s">
        <v>2834</v>
      </c>
    </row>
    <row r="131">
      <c r="B131" s="2" t="s">
        <v>883</v>
      </c>
      <c r="C131" s="298" t="s">
        <v>2936</v>
      </c>
      <c r="E131" s="367" t="s">
        <v>885</v>
      </c>
      <c r="F131" s="250">
        <v>3267.0</v>
      </c>
      <c r="J131" s="2" t="s">
        <v>817</v>
      </c>
      <c r="K131" s="2" t="s">
        <v>2835</v>
      </c>
      <c r="L131" s="2" t="s">
        <v>860</v>
      </c>
      <c r="R131" s="2" t="s">
        <v>2834</v>
      </c>
    </row>
    <row r="132">
      <c r="B132" s="2" t="s">
        <v>883</v>
      </c>
      <c r="C132" s="298" t="s">
        <v>2936</v>
      </c>
      <c r="E132" s="367" t="s">
        <v>885</v>
      </c>
      <c r="F132" s="250">
        <v>3267.0</v>
      </c>
      <c r="J132" s="2" t="s">
        <v>817</v>
      </c>
      <c r="K132" s="2" t="s">
        <v>2835</v>
      </c>
      <c r="L132" s="2" t="s">
        <v>860</v>
      </c>
      <c r="R132" s="2" t="s">
        <v>2834</v>
      </c>
    </row>
    <row r="133">
      <c r="B133" s="2" t="s">
        <v>883</v>
      </c>
      <c r="C133" s="298" t="s">
        <v>2936</v>
      </c>
      <c r="E133" s="367" t="s">
        <v>885</v>
      </c>
      <c r="F133" s="250">
        <v>3267.0</v>
      </c>
      <c r="J133" s="2" t="s">
        <v>817</v>
      </c>
      <c r="K133" s="2" t="s">
        <v>2835</v>
      </c>
      <c r="L133" s="2" t="s">
        <v>860</v>
      </c>
      <c r="R133" s="2" t="s">
        <v>2834</v>
      </c>
    </row>
    <row r="134">
      <c r="B134" s="2" t="s">
        <v>883</v>
      </c>
      <c r="C134" s="298" t="s">
        <v>2936</v>
      </c>
      <c r="E134" s="367" t="s">
        <v>885</v>
      </c>
      <c r="F134" s="250">
        <v>3267.0</v>
      </c>
      <c r="J134" s="2" t="s">
        <v>817</v>
      </c>
      <c r="K134" s="2" t="s">
        <v>2835</v>
      </c>
      <c r="L134" s="2" t="s">
        <v>860</v>
      </c>
      <c r="R134" s="2" t="s">
        <v>2834</v>
      </c>
    </row>
    <row r="135">
      <c r="B135" s="2" t="s">
        <v>883</v>
      </c>
      <c r="C135" s="298" t="s">
        <v>2936</v>
      </c>
      <c r="E135" s="367" t="s">
        <v>885</v>
      </c>
      <c r="F135" s="250">
        <v>3267.0</v>
      </c>
      <c r="J135" s="2" t="s">
        <v>817</v>
      </c>
      <c r="K135" s="2" t="s">
        <v>2835</v>
      </c>
      <c r="L135" s="2" t="s">
        <v>860</v>
      </c>
      <c r="R135" s="2" t="s">
        <v>2834</v>
      </c>
    </row>
    <row r="136">
      <c r="B136" s="2" t="s">
        <v>883</v>
      </c>
      <c r="C136" s="298" t="s">
        <v>2936</v>
      </c>
      <c r="E136" s="367" t="s">
        <v>885</v>
      </c>
      <c r="F136" s="250">
        <v>3267.0</v>
      </c>
      <c r="J136" s="2" t="s">
        <v>817</v>
      </c>
      <c r="K136" s="2" t="s">
        <v>2835</v>
      </c>
      <c r="L136" s="2" t="s">
        <v>860</v>
      </c>
      <c r="R136" s="2" t="s">
        <v>2834</v>
      </c>
    </row>
    <row r="137">
      <c r="B137" s="2" t="s">
        <v>883</v>
      </c>
      <c r="C137" s="298" t="s">
        <v>954</v>
      </c>
      <c r="E137" s="367" t="s">
        <v>955</v>
      </c>
      <c r="F137" s="322">
        <v>1708.0</v>
      </c>
      <c r="J137" s="2" t="s">
        <v>817</v>
      </c>
      <c r="K137" s="2" t="s">
        <v>2835</v>
      </c>
      <c r="L137" s="2" t="s">
        <v>860</v>
      </c>
      <c r="M137" s="2" t="s">
        <v>17</v>
      </c>
      <c r="N137" s="2" t="s">
        <v>2928</v>
      </c>
      <c r="R137" s="2" t="s">
        <v>2834</v>
      </c>
      <c r="S137" s="2">
        <v>23.0</v>
      </c>
    </row>
    <row r="138">
      <c r="B138" s="2" t="s">
        <v>883</v>
      </c>
      <c r="C138" s="276" t="s">
        <v>944</v>
      </c>
      <c r="E138" s="276" t="s">
        <v>945</v>
      </c>
      <c r="F138" s="255"/>
      <c r="J138" s="2"/>
      <c r="K138" s="2"/>
      <c r="L138" s="2" t="s">
        <v>860</v>
      </c>
      <c r="M138" s="2" t="s">
        <v>17</v>
      </c>
      <c r="N138" s="2" t="s">
        <v>2928</v>
      </c>
      <c r="R138" s="2"/>
      <c r="S138" s="2">
        <v>23.0</v>
      </c>
    </row>
    <row r="139">
      <c r="B139" s="2" t="s">
        <v>883</v>
      </c>
      <c r="C139" s="288" t="s">
        <v>2937</v>
      </c>
      <c r="E139" s="290" t="s">
        <v>1639</v>
      </c>
      <c r="F139" s="339"/>
      <c r="J139" s="2"/>
      <c r="K139" s="2"/>
      <c r="L139" s="2"/>
      <c r="M139" s="2" t="s">
        <v>17</v>
      </c>
      <c r="N139" s="2" t="s">
        <v>2928</v>
      </c>
      <c r="R139" s="2"/>
      <c r="S139" s="2">
        <v>23.0</v>
      </c>
    </row>
    <row r="140">
      <c r="B140" s="2" t="s">
        <v>883</v>
      </c>
      <c r="C140" s="276" t="s">
        <v>1512</v>
      </c>
      <c r="D140" s="291">
        <v>8.8014068E7</v>
      </c>
      <c r="E140" s="276" t="s">
        <v>1513</v>
      </c>
      <c r="F140" s="255"/>
      <c r="J140" s="2"/>
      <c r="K140" s="2"/>
      <c r="L140" s="2"/>
      <c r="M140" s="2" t="s">
        <v>17</v>
      </c>
      <c r="N140" s="2" t="s">
        <v>2928</v>
      </c>
      <c r="R140" s="2"/>
      <c r="S140" s="2">
        <v>23.0</v>
      </c>
    </row>
    <row r="141">
      <c r="B141" s="2" t="s">
        <v>883</v>
      </c>
      <c r="C141" s="276" t="s">
        <v>1646</v>
      </c>
      <c r="D141" s="277" t="s">
        <v>2938</v>
      </c>
      <c r="E141" s="393" t="s">
        <v>1647</v>
      </c>
      <c r="F141" s="255"/>
      <c r="J141" s="2"/>
      <c r="K141" s="2"/>
      <c r="L141" s="2"/>
      <c r="M141" s="2" t="s">
        <v>2939</v>
      </c>
      <c r="N141" s="2" t="s">
        <v>2928</v>
      </c>
      <c r="R141" s="2"/>
      <c r="S141" s="2">
        <v>23.0</v>
      </c>
    </row>
    <row r="142">
      <c r="E142" s="279"/>
      <c r="F142" s="255"/>
      <c r="R142" s="2" t="s">
        <v>2834</v>
      </c>
    </row>
    <row r="143">
      <c r="A143" s="2" t="s">
        <v>933</v>
      </c>
      <c r="B143" s="2" t="s">
        <v>868</v>
      </c>
      <c r="C143" s="298" t="s">
        <v>934</v>
      </c>
      <c r="D143" s="277" t="s">
        <v>2940</v>
      </c>
      <c r="E143" s="2" t="s">
        <v>935</v>
      </c>
      <c r="F143" s="250">
        <v>8240.0</v>
      </c>
      <c r="G143" s="322">
        <v>12500.0</v>
      </c>
      <c r="J143" s="2" t="s">
        <v>817</v>
      </c>
      <c r="K143" s="2" t="s">
        <v>2835</v>
      </c>
      <c r="L143" s="2" t="s">
        <v>860</v>
      </c>
      <c r="M143" s="2" t="s">
        <v>17</v>
      </c>
      <c r="N143" s="2" t="s">
        <v>1372</v>
      </c>
      <c r="R143" s="2" t="s">
        <v>2834</v>
      </c>
      <c r="S143" s="2">
        <v>20.0</v>
      </c>
    </row>
    <row r="144">
      <c r="B144" s="2" t="s">
        <v>868</v>
      </c>
      <c r="C144" s="298" t="s">
        <v>934</v>
      </c>
      <c r="D144" s="277" t="s">
        <v>2941</v>
      </c>
      <c r="E144" s="2" t="s">
        <v>935</v>
      </c>
      <c r="F144" s="250">
        <v>8240.0</v>
      </c>
      <c r="G144" s="255"/>
      <c r="J144" s="2" t="s">
        <v>817</v>
      </c>
      <c r="K144" s="2" t="s">
        <v>2835</v>
      </c>
      <c r="L144" s="2" t="s">
        <v>860</v>
      </c>
      <c r="M144" s="2" t="s">
        <v>17</v>
      </c>
      <c r="N144" s="2" t="s">
        <v>1372</v>
      </c>
      <c r="R144" s="2" t="s">
        <v>2834</v>
      </c>
      <c r="S144" s="2">
        <v>20.0</v>
      </c>
    </row>
    <row r="145">
      <c r="B145" s="2" t="s">
        <v>868</v>
      </c>
      <c r="C145" s="298" t="s">
        <v>934</v>
      </c>
      <c r="D145" s="277" t="s">
        <v>2942</v>
      </c>
      <c r="E145" s="2" t="s">
        <v>935</v>
      </c>
      <c r="F145" s="250">
        <v>8240.0</v>
      </c>
      <c r="J145" s="2" t="s">
        <v>817</v>
      </c>
      <c r="K145" s="2" t="s">
        <v>2835</v>
      </c>
      <c r="L145" s="2" t="s">
        <v>860</v>
      </c>
      <c r="M145" s="2" t="s">
        <v>17</v>
      </c>
      <c r="N145" s="2" t="s">
        <v>1372</v>
      </c>
      <c r="R145" s="2" t="s">
        <v>2834</v>
      </c>
      <c r="S145" s="2">
        <v>20.0</v>
      </c>
    </row>
    <row r="146">
      <c r="B146" s="2" t="s">
        <v>868</v>
      </c>
      <c r="C146" s="298" t="s">
        <v>934</v>
      </c>
      <c r="D146" s="277" t="s">
        <v>2943</v>
      </c>
      <c r="E146" s="2" t="s">
        <v>935</v>
      </c>
      <c r="F146" s="250">
        <v>8240.0</v>
      </c>
      <c r="J146" s="2" t="s">
        <v>817</v>
      </c>
      <c r="K146" s="2" t="s">
        <v>2835</v>
      </c>
      <c r="L146" s="2" t="s">
        <v>860</v>
      </c>
      <c r="M146" s="2" t="s">
        <v>17</v>
      </c>
      <c r="N146" s="2" t="s">
        <v>1372</v>
      </c>
      <c r="R146" s="2" t="s">
        <v>2834</v>
      </c>
      <c r="S146" s="2">
        <v>20.0</v>
      </c>
    </row>
    <row r="147">
      <c r="B147" s="2" t="s">
        <v>868</v>
      </c>
      <c r="C147" s="298" t="s">
        <v>934</v>
      </c>
      <c r="D147" s="277" t="s">
        <v>2944</v>
      </c>
      <c r="E147" s="2" t="s">
        <v>935</v>
      </c>
      <c r="F147" s="250">
        <v>8240.0</v>
      </c>
      <c r="J147" s="2" t="s">
        <v>817</v>
      </c>
      <c r="K147" s="2" t="s">
        <v>2835</v>
      </c>
      <c r="L147" s="2" t="s">
        <v>860</v>
      </c>
      <c r="M147" s="2" t="s">
        <v>17</v>
      </c>
      <c r="N147" s="2" t="s">
        <v>1372</v>
      </c>
      <c r="R147" s="2" t="s">
        <v>2834</v>
      </c>
      <c r="S147" s="2">
        <v>20.0</v>
      </c>
    </row>
    <row r="148">
      <c r="B148" s="2" t="s">
        <v>868</v>
      </c>
      <c r="C148" s="298" t="s">
        <v>934</v>
      </c>
      <c r="D148" s="277" t="s">
        <v>2945</v>
      </c>
      <c r="E148" s="2" t="s">
        <v>935</v>
      </c>
      <c r="F148" s="250">
        <v>8240.0</v>
      </c>
      <c r="J148" s="2" t="s">
        <v>817</v>
      </c>
      <c r="K148" s="2" t="s">
        <v>2835</v>
      </c>
      <c r="L148" s="2" t="s">
        <v>860</v>
      </c>
      <c r="M148" s="2" t="s">
        <v>17</v>
      </c>
      <c r="N148" s="2" t="s">
        <v>1372</v>
      </c>
      <c r="R148" s="2" t="s">
        <v>2834</v>
      </c>
      <c r="S148" s="2">
        <v>20.0</v>
      </c>
    </row>
    <row r="149">
      <c r="B149" s="2" t="s">
        <v>868</v>
      </c>
      <c r="C149" s="298" t="s">
        <v>934</v>
      </c>
      <c r="E149" s="2" t="s">
        <v>935</v>
      </c>
      <c r="F149" s="250">
        <v>8240.0</v>
      </c>
      <c r="J149" s="2" t="s">
        <v>817</v>
      </c>
      <c r="K149" s="2" t="s">
        <v>2835</v>
      </c>
      <c r="L149" s="2" t="s">
        <v>860</v>
      </c>
      <c r="R149" s="2" t="s">
        <v>2834</v>
      </c>
    </row>
    <row r="150">
      <c r="B150" s="2" t="s">
        <v>868</v>
      </c>
      <c r="C150" s="298" t="s">
        <v>1059</v>
      </c>
      <c r="D150" s="277" t="s">
        <v>2946</v>
      </c>
      <c r="E150" s="367" t="s">
        <v>1607</v>
      </c>
      <c r="F150" s="250">
        <v>3450.0</v>
      </c>
      <c r="J150" s="2" t="s">
        <v>817</v>
      </c>
      <c r="K150" s="2" t="s">
        <v>2835</v>
      </c>
      <c r="L150" s="2" t="s">
        <v>860</v>
      </c>
      <c r="M150" s="2" t="s">
        <v>17</v>
      </c>
      <c r="N150" s="2" t="s">
        <v>2892</v>
      </c>
      <c r="R150" s="2" t="s">
        <v>2834</v>
      </c>
      <c r="S150" s="2">
        <v>48.0</v>
      </c>
    </row>
    <row r="151">
      <c r="B151" s="2" t="s">
        <v>868</v>
      </c>
      <c r="C151" s="298" t="s">
        <v>1059</v>
      </c>
      <c r="D151" s="277" t="s">
        <v>2947</v>
      </c>
      <c r="E151" s="367" t="s">
        <v>1607</v>
      </c>
      <c r="F151" s="250">
        <v>3450.0</v>
      </c>
      <c r="J151" s="2" t="s">
        <v>817</v>
      </c>
      <c r="K151" s="2" t="s">
        <v>2835</v>
      </c>
      <c r="L151" s="2" t="s">
        <v>860</v>
      </c>
      <c r="R151" s="2" t="s">
        <v>2834</v>
      </c>
    </row>
    <row r="152">
      <c r="A152" s="2"/>
      <c r="B152" s="2"/>
      <c r="C152" s="298"/>
      <c r="E152" s="298"/>
      <c r="F152" s="322"/>
      <c r="G152" s="250"/>
      <c r="J152" s="2"/>
      <c r="K152" s="2"/>
      <c r="L152" s="2"/>
      <c r="R152" s="2"/>
    </row>
    <row r="153">
      <c r="A153" s="2" t="s">
        <v>995</v>
      </c>
      <c r="B153" s="2" t="s">
        <v>862</v>
      </c>
      <c r="C153" s="298" t="s">
        <v>1409</v>
      </c>
      <c r="E153" s="298" t="s">
        <v>893</v>
      </c>
      <c r="F153" s="322">
        <v>9600.0</v>
      </c>
      <c r="G153" s="250">
        <v>9900.0</v>
      </c>
      <c r="J153" s="2" t="s">
        <v>817</v>
      </c>
      <c r="K153" s="2" t="s">
        <v>2835</v>
      </c>
      <c r="L153" s="2" t="s">
        <v>860</v>
      </c>
      <c r="R153" s="2" t="s">
        <v>2834</v>
      </c>
    </row>
    <row r="154">
      <c r="B154" s="2" t="s">
        <v>862</v>
      </c>
      <c r="C154" s="298" t="s">
        <v>1409</v>
      </c>
      <c r="E154" s="298" t="s">
        <v>893</v>
      </c>
      <c r="F154" s="322">
        <v>9600.0</v>
      </c>
      <c r="J154" s="2" t="s">
        <v>817</v>
      </c>
      <c r="K154" s="2" t="s">
        <v>2835</v>
      </c>
      <c r="L154" s="2" t="s">
        <v>860</v>
      </c>
      <c r="R154" s="2" t="s">
        <v>2834</v>
      </c>
    </row>
    <row r="155">
      <c r="B155" s="2" t="s">
        <v>862</v>
      </c>
      <c r="C155" s="298" t="s">
        <v>1412</v>
      </c>
      <c r="D155" s="277" t="s">
        <v>2948</v>
      </c>
      <c r="E155" s="298" t="s">
        <v>895</v>
      </c>
      <c r="F155" s="322">
        <v>10480.0</v>
      </c>
      <c r="J155" s="2" t="s">
        <v>817</v>
      </c>
      <c r="K155" s="2" t="s">
        <v>2835</v>
      </c>
      <c r="L155" s="2" t="s">
        <v>2949</v>
      </c>
      <c r="M155" s="2" t="s">
        <v>17</v>
      </c>
      <c r="N155" s="2" t="s">
        <v>2878</v>
      </c>
      <c r="R155" s="2" t="s">
        <v>2834</v>
      </c>
      <c r="S155" s="2">
        <v>26.0</v>
      </c>
    </row>
    <row r="156">
      <c r="B156" s="2" t="s">
        <v>862</v>
      </c>
      <c r="C156" s="298" t="s">
        <v>1412</v>
      </c>
      <c r="D156" s="277" t="s">
        <v>2950</v>
      </c>
      <c r="E156" s="298" t="s">
        <v>895</v>
      </c>
      <c r="F156" s="322">
        <v>10480.0</v>
      </c>
      <c r="J156" s="2"/>
      <c r="K156" s="2"/>
      <c r="L156" s="2"/>
      <c r="M156" s="2" t="s">
        <v>17</v>
      </c>
      <c r="N156" s="2" t="s">
        <v>2878</v>
      </c>
      <c r="R156" s="2"/>
      <c r="S156" s="2">
        <v>26.0</v>
      </c>
    </row>
    <row r="157">
      <c r="B157" s="2" t="s">
        <v>862</v>
      </c>
      <c r="C157" s="298" t="s">
        <v>1412</v>
      </c>
      <c r="D157" s="277" t="s">
        <v>2951</v>
      </c>
      <c r="E157" s="298" t="s">
        <v>895</v>
      </c>
      <c r="F157" s="322">
        <v>10480.0</v>
      </c>
      <c r="J157" s="2" t="s">
        <v>817</v>
      </c>
      <c r="K157" s="2" t="s">
        <v>2835</v>
      </c>
      <c r="L157" s="2" t="s">
        <v>860</v>
      </c>
      <c r="M157" s="2" t="s">
        <v>17</v>
      </c>
      <c r="N157" s="2" t="s">
        <v>2890</v>
      </c>
      <c r="R157" s="2" t="s">
        <v>2834</v>
      </c>
      <c r="S157" s="2">
        <v>47.0</v>
      </c>
    </row>
    <row r="158">
      <c r="B158" s="2" t="s">
        <v>862</v>
      </c>
      <c r="C158" s="298" t="s">
        <v>1412</v>
      </c>
      <c r="E158" s="298" t="s">
        <v>895</v>
      </c>
      <c r="F158" s="322">
        <v>10480.0</v>
      </c>
      <c r="J158" s="2" t="s">
        <v>817</v>
      </c>
      <c r="K158" s="2" t="s">
        <v>2835</v>
      </c>
      <c r="L158" s="2" t="s">
        <v>860</v>
      </c>
      <c r="R158" s="2" t="s">
        <v>2834</v>
      </c>
    </row>
    <row r="159">
      <c r="B159" s="2" t="s">
        <v>862</v>
      </c>
      <c r="C159" s="298" t="s">
        <v>1258</v>
      </c>
      <c r="E159" s="298" t="s">
        <v>900</v>
      </c>
      <c r="F159" s="322">
        <v>4200.0</v>
      </c>
      <c r="J159" s="2" t="s">
        <v>817</v>
      </c>
      <c r="K159" s="2" t="s">
        <v>2835</v>
      </c>
      <c r="L159" s="2" t="s">
        <v>860</v>
      </c>
      <c r="R159" s="2" t="s">
        <v>2834</v>
      </c>
    </row>
    <row r="160">
      <c r="B160" s="2" t="s">
        <v>862</v>
      </c>
      <c r="C160" s="298" t="s">
        <v>1258</v>
      </c>
      <c r="E160" s="298" t="s">
        <v>900</v>
      </c>
      <c r="F160" s="322">
        <v>4200.0</v>
      </c>
      <c r="J160" s="2" t="s">
        <v>817</v>
      </c>
      <c r="K160" s="2" t="s">
        <v>2835</v>
      </c>
      <c r="L160" s="2" t="s">
        <v>860</v>
      </c>
      <c r="R160" s="2" t="s">
        <v>2834</v>
      </c>
    </row>
    <row r="161">
      <c r="F161" s="255"/>
    </row>
    <row r="163">
      <c r="C163" s="276" t="s">
        <v>2299</v>
      </c>
      <c r="L163" s="2" t="s">
        <v>1019</v>
      </c>
      <c r="M163" s="2" t="s">
        <v>17</v>
      </c>
      <c r="N163" s="2" t="s">
        <v>2952</v>
      </c>
      <c r="S163" s="2">
        <v>9.0</v>
      </c>
    </row>
    <row r="164">
      <c r="C164" s="276" t="s">
        <v>2299</v>
      </c>
      <c r="L164" s="2" t="s">
        <v>1019</v>
      </c>
      <c r="M164" s="2" t="s">
        <v>17</v>
      </c>
      <c r="N164" s="2" t="s">
        <v>2952</v>
      </c>
      <c r="S164" s="2">
        <v>9.0</v>
      </c>
    </row>
    <row r="165">
      <c r="C165" s="276" t="s">
        <v>2953</v>
      </c>
      <c r="L165" s="2" t="s">
        <v>1019</v>
      </c>
      <c r="M165" s="2" t="s">
        <v>17</v>
      </c>
      <c r="N165" s="2" t="s">
        <v>2952</v>
      </c>
      <c r="S165" s="2">
        <v>9.0</v>
      </c>
    </row>
    <row r="166">
      <c r="C166" s="276" t="s">
        <v>2953</v>
      </c>
      <c r="L166" s="2" t="s">
        <v>1019</v>
      </c>
      <c r="M166" s="2" t="s">
        <v>17</v>
      </c>
      <c r="N166" s="2" t="s">
        <v>2952</v>
      </c>
      <c r="S166" s="2">
        <v>9.0</v>
      </c>
    </row>
    <row r="167">
      <c r="C167" s="276" t="s">
        <v>2301</v>
      </c>
      <c r="L167" s="2" t="s">
        <v>1019</v>
      </c>
      <c r="M167" s="2" t="s">
        <v>17</v>
      </c>
      <c r="N167" s="2" t="s">
        <v>2952</v>
      </c>
      <c r="S167" s="2">
        <v>9.0</v>
      </c>
    </row>
    <row r="168">
      <c r="C168" s="276" t="s">
        <v>2301</v>
      </c>
      <c r="L168" s="2" t="s">
        <v>1019</v>
      </c>
      <c r="M168" s="2" t="s">
        <v>17</v>
      </c>
      <c r="N168" s="2" t="s">
        <v>2952</v>
      </c>
      <c r="S168" s="2">
        <v>9.0</v>
      </c>
    </row>
    <row r="169">
      <c r="C169" s="276" t="s">
        <v>2302</v>
      </c>
      <c r="L169" s="2" t="s">
        <v>1019</v>
      </c>
      <c r="M169" s="2" t="s">
        <v>17</v>
      </c>
      <c r="N169" s="2" t="s">
        <v>2952</v>
      </c>
      <c r="S169" s="2">
        <v>9.0</v>
      </c>
    </row>
    <row r="170">
      <c r="C170" s="276" t="s">
        <v>2302</v>
      </c>
      <c r="L170" s="2" t="s">
        <v>1019</v>
      </c>
      <c r="M170" s="2" t="s">
        <v>17</v>
      </c>
      <c r="N170" s="2" t="s">
        <v>2952</v>
      </c>
      <c r="S170" s="2">
        <v>9.0</v>
      </c>
    </row>
    <row r="171">
      <c r="C171" s="276" t="s">
        <v>2954</v>
      </c>
      <c r="L171" s="2" t="s">
        <v>1019</v>
      </c>
      <c r="M171" s="2" t="s">
        <v>17</v>
      </c>
      <c r="N171" s="2" t="s">
        <v>2955</v>
      </c>
      <c r="S171" s="2">
        <v>19.0</v>
      </c>
    </row>
    <row r="172">
      <c r="C172" s="268" t="s">
        <v>2956</v>
      </c>
      <c r="L172" s="2" t="s">
        <v>1019</v>
      </c>
      <c r="M172" s="2" t="s">
        <v>17</v>
      </c>
      <c r="N172" s="2" t="s">
        <v>2955</v>
      </c>
      <c r="S172" s="2">
        <v>19.0</v>
      </c>
    </row>
    <row r="173">
      <c r="C173" s="276" t="s">
        <v>2957</v>
      </c>
      <c r="L173" s="2" t="s">
        <v>1019</v>
      </c>
      <c r="M173" s="2" t="s">
        <v>17</v>
      </c>
      <c r="N173" s="2" t="s">
        <v>1372</v>
      </c>
      <c r="S173" s="2">
        <v>20.0</v>
      </c>
    </row>
    <row r="174">
      <c r="C174" s="276" t="s">
        <v>2958</v>
      </c>
      <c r="L174" s="2" t="s">
        <v>1019</v>
      </c>
      <c r="M174" s="2" t="s">
        <v>17</v>
      </c>
      <c r="N174" s="2" t="s">
        <v>1372</v>
      </c>
      <c r="S174" s="2">
        <v>20.0</v>
      </c>
    </row>
    <row r="175">
      <c r="C175" s="276" t="s">
        <v>2959</v>
      </c>
      <c r="L175" s="2" t="s">
        <v>1019</v>
      </c>
      <c r="M175" s="2" t="s">
        <v>17</v>
      </c>
      <c r="N175" s="2" t="s">
        <v>1372</v>
      </c>
      <c r="S175" s="2">
        <v>20.0</v>
      </c>
    </row>
    <row r="176">
      <c r="C176" s="2" t="s">
        <v>2960</v>
      </c>
      <c r="L176" s="2" t="s">
        <v>1019</v>
      </c>
      <c r="M176" s="2" t="s">
        <v>17</v>
      </c>
      <c r="N176" s="2" t="s">
        <v>1372</v>
      </c>
      <c r="S176" s="2">
        <v>20.0</v>
      </c>
    </row>
    <row r="177">
      <c r="C177" s="276" t="s">
        <v>1649</v>
      </c>
      <c r="D177" s="277">
        <v>5.02126724E9</v>
      </c>
      <c r="E177" s="276" t="s">
        <v>1651</v>
      </c>
      <c r="L177" s="2" t="s">
        <v>1019</v>
      </c>
      <c r="M177" s="2" t="s">
        <v>17</v>
      </c>
      <c r="N177" s="2" t="s">
        <v>2885</v>
      </c>
      <c r="S177" s="2">
        <v>38.0</v>
      </c>
    </row>
    <row r="178">
      <c r="C178" s="276" t="s">
        <v>1649</v>
      </c>
      <c r="D178" s="277">
        <v>2.524425803E9</v>
      </c>
      <c r="E178" s="276" t="s">
        <v>1651</v>
      </c>
      <c r="L178" s="2" t="s">
        <v>1019</v>
      </c>
      <c r="M178" s="2" t="s">
        <v>17</v>
      </c>
      <c r="N178" s="2" t="s">
        <v>2885</v>
      </c>
      <c r="S178" s="2">
        <v>38.0</v>
      </c>
    </row>
    <row r="179">
      <c r="C179" s="276" t="s">
        <v>1649</v>
      </c>
      <c r="D179" s="277">
        <v>2.524425803E9</v>
      </c>
      <c r="E179" s="276" t="s">
        <v>1651</v>
      </c>
      <c r="L179" s="2" t="s">
        <v>1019</v>
      </c>
      <c r="M179" s="2" t="s">
        <v>17</v>
      </c>
      <c r="N179" s="2" t="s">
        <v>2887</v>
      </c>
      <c r="S179" s="2">
        <v>40.0</v>
      </c>
    </row>
    <row r="180">
      <c r="C180" s="276" t="s">
        <v>2961</v>
      </c>
      <c r="E180" s="2" t="s">
        <v>1110</v>
      </c>
      <c r="L180" s="2" t="s">
        <v>1019</v>
      </c>
      <c r="M180" s="2" t="s">
        <v>17</v>
      </c>
      <c r="N180" s="2" t="s">
        <v>2887</v>
      </c>
      <c r="S180" s="2">
        <v>40.0</v>
      </c>
    </row>
    <row r="181">
      <c r="C181" s="276" t="s">
        <v>2962</v>
      </c>
      <c r="D181" s="394" t="s">
        <v>2963</v>
      </c>
      <c r="E181" s="276" t="s">
        <v>2964</v>
      </c>
      <c r="L181" s="2" t="s">
        <v>1019</v>
      </c>
      <c r="M181" s="2" t="s">
        <v>17</v>
      </c>
      <c r="N181" s="2" t="s">
        <v>2890</v>
      </c>
      <c r="S181" s="2">
        <v>47.0</v>
      </c>
    </row>
    <row r="182">
      <c r="C182" s="276" t="s">
        <v>1653</v>
      </c>
      <c r="D182" s="277">
        <v>3.824429178E9</v>
      </c>
      <c r="E182" s="290" t="s">
        <v>2965</v>
      </c>
      <c r="F182" s="339"/>
      <c r="L182" s="2" t="s">
        <v>1019</v>
      </c>
      <c r="M182" s="2" t="s">
        <v>17</v>
      </c>
      <c r="N182" s="2" t="s">
        <v>2892</v>
      </c>
      <c r="S182" s="2">
        <v>48.0</v>
      </c>
    </row>
    <row r="183">
      <c r="C183" s="276" t="s">
        <v>1653</v>
      </c>
      <c r="D183" s="277">
        <v>3.824429202E9</v>
      </c>
      <c r="E183" s="290" t="s">
        <v>2965</v>
      </c>
      <c r="F183" s="339"/>
      <c r="L183" s="2" t="s">
        <v>1019</v>
      </c>
      <c r="M183" s="2" t="s">
        <v>17</v>
      </c>
      <c r="N183" s="2" t="s">
        <v>2892</v>
      </c>
      <c r="S183" s="2">
        <v>48.0</v>
      </c>
    </row>
    <row r="184">
      <c r="C184" s="276" t="s">
        <v>1653</v>
      </c>
      <c r="D184" s="277">
        <v>3.824429101E9</v>
      </c>
      <c r="E184" s="290" t="s">
        <v>2965</v>
      </c>
      <c r="F184" s="339"/>
      <c r="L184" s="2" t="s">
        <v>1019</v>
      </c>
      <c r="M184" s="2" t="s">
        <v>17</v>
      </c>
      <c r="N184" s="2" t="s">
        <v>2892</v>
      </c>
      <c r="S184" s="2">
        <v>48.0</v>
      </c>
    </row>
    <row r="185">
      <c r="C185" s="276" t="s">
        <v>1653</v>
      </c>
      <c r="D185" s="277">
        <v>3.824429199E9</v>
      </c>
      <c r="E185" s="290" t="s">
        <v>2965</v>
      </c>
      <c r="F185" s="339"/>
      <c r="L185" s="2" t="s">
        <v>1019</v>
      </c>
      <c r="M185" s="2" t="s">
        <v>17</v>
      </c>
      <c r="N185" s="2" t="s">
        <v>2892</v>
      </c>
      <c r="S185" s="2">
        <v>48.0</v>
      </c>
    </row>
    <row r="186">
      <c r="C186" s="276" t="s">
        <v>1653</v>
      </c>
      <c r="D186" s="277">
        <v>3.824429112E9</v>
      </c>
      <c r="E186" s="290" t="s">
        <v>2965</v>
      </c>
      <c r="F186" s="339"/>
      <c r="L186" s="2" t="s">
        <v>1019</v>
      </c>
      <c r="M186" s="2" t="s">
        <v>17</v>
      </c>
      <c r="N186" s="2" t="s">
        <v>2892</v>
      </c>
      <c r="S186" s="2">
        <v>48.0</v>
      </c>
    </row>
    <row r="187">
      <c r="C187" s="276" t="s">
        <v>1653</v>
      </c>
      <c r="D187" s="277">
        <v>3.824427968E9</v>
      </c>
      <c r="E187" s="290" t="s">
        <v>2965</v>
      </c>
      <c r="F187" s="339"/>
      <c r="L187" s="2" t="s">
        <v>1019</v>
      </c>
      <c r="M187" s="2" t="s">
        <v>17</v>
      </c>
      <c r="N187" s="2" t="s">
        <v>2892</v>
      </c>
      <c r="S187" s="2">
        <v>48.0</v>
      </c>
    </row>
    <row r="188">
      <c r="C188" s="276" t="s">
        <v>1653</v>
      </c>
      <c r="D188" s="277">
        <v>3.824429234E9</v>
      </c>
      <c r="E188" s="290" t="s">
        <v>2965</v>
      </c>
      <c r="F188" s="339"/>
      <c r="L188" s="2" t="s">
        <v>1019</v>
      </c>
      <c r="M188" s="2" t="s">
        <v>17</v>
      </c>
      <c r="N188" s="2" t="s">
        <v>2892</v>
      </c>
      <c r="S188" s="2">
        <v>48.0</v>
      </c>
    </row>
    <row r="189">
      <c r="C189" s="276" t="s">
        <v>1653</v>
      </c>
      <c r="D189" s="277">
        <v>3.824429135E9</v>
      </c>
      <c r="E189" s="290" t="s">
        <v>2965</v>
      </c>
      <c r="F189" s="339"/>
      <c r="L189" s="2" t="s">
        <v>1019</v>
      </c>
      <c r="M189" s="2" t="s">
        <v>17</v>
      </c>
      <c r="N189" s="2" t="s">
        <v>2892</v>
      </c>
      <c r="S189" s="2">
        <v>48.0</v>
      </c>
    </row>
    <row r="190">
      <c r="C190" s="276" t="s">
        <v>1653</v>
      </c>
      <c r="D190" s="277">
        <v>3.824429254E9</v>
      </c>
      <c r="E190" s="290" t="s">
        <v>2965</v>
      </c>
      <c r="F190" s="339"/>
      <c r="L190" s="2" t="s">
        <v>1019</v>
      </c>
      <c r="M190" s="2" t="s">
        <v>17</v>
      </c>
      <c r="N190" s="2" t="s">
        <v>2892</v>
      </c>
      <c r="S190" s="2">
        <v>48.0</v>
      </c>
    </row>
    <row r="191">
      <c r="C191" s="276" t="s">
        <v>1653</v>
      </c>
      <c r="D191" s="277">
        <v>3.824428898E9</v>
      </c>
      <c r="E191" s="290" t="s">
        <v>2965</v>
      </c>
      <c r="F191" s="339"/>
      <c r="L191" s="2" t="s">
        <v>1019</v>
      </c>
      <c r="M191" s="2" t="s">
        <v>17</v>
      </c>
      <c r="N191" s="2" t="s">
        <v>2892</v>
      </c>
      <c r="S191" s="2">
        <v>48.0</v>
      </c>
    </row>
    <row r="192">
      <c r="C192" s="276" t="s">
        <v>1653</v>
      </c>
      <c r="D192" s="277">
        <v>3.824429E9</v>
      </c>
      <c r="E192" s="290" t="s">
        <v>2965</v>
      </c>
      <c r="F192" s="339"/>
      <c r="L192" s="2" t="s">
        <v>1019</v>
      </c>
      <c r="M192" s="2" t="s">
        <v>17</v>
      </c>
      <c r="N192" s="2" t="s">
        <v>2892</v>
      </c>
      <c r="S192" s="2">
        <v>48.0</v>
      </c>
    </row>
    <row r="193">
      <c r="C193" s="276" t="s">
        <v>1653</v>
      </c>
      <c r="D193" s="277">
        <v>3.824429052E9</v>
      </c>
      <c r="E193" s="290" t="s">
        <v>2965</v>
      </c>
      <c r="F193" s="339"/>
      <c r="L193" s="2" t="s">
        <v>1019</v>
      </c>
      <c r="M193" s="2" t="s">
        <v>17</v>
      </c>
      <c r="N193" s="2" t="s">
        <v>2892</v>
      </c>
      <c r="S193" s="2">
        <v>48.0</v>
      </c>
    </row>
    <row r="194">
      <c r="C194" s="276" t="s">
        <v>1653</v>
      </c>
      <c r="D194" s="277">
        <v>3.824429049E9</v>
      </c>
      <c r="E194" s="290" t="s">
        <v>2965</v>
      </c>
      <c r="F194" s="339"/>
      <c r="L194" s="2" t="s">
        <v>1019</v>
      </c>
      <c r="M194" s="2" t="s">
        <v>17</v>
      </c>
      <c r="N194" s="2" t="s">
        <v>2892</v>
      </c>
      <c r="S194" s="2">
        <v>48.0</v>
      </c>
    </row>
    <row r="195">
      <c r="C195" s="276" t="s">
        <v>1653</v>
      </c>
      <c r="D195" s="277">
        <v>3.824420291E9</v>
      </c>
      <c r="E195" s="290" t="s">
        <v>2965</v>
      </c>
      <c r="F195" s="339"/>
      <c r="L195" s="2" t="s">
        <v>1019</v>
      </c>
      <c r="M195" s="2" t="s">
        <v>17</v>
      </c>
      <c r="N195" s="2" t="s">
        <v>2892</v>
      </c>
      <c r="S195" s="2">
        <v>48.0</v>
      </c>
    </row>
    <row r="196">
      <c r="C196" s="276" t="s">
        <v>1653</v>
      </c>
      <c r="D196" s="277">
        <v>3.824429225E9</v>
      </c>
      <c r="E196" s="290" t="s">
        <v>2965</v>
      </c>
      <c r="F196" s="339"/>
      <c r="L196" s="2" t="s">
        <v>1019</v>
      </c>
      <c r="M196" s="2" t="s">
        <v>17</v>
      </c>
      <c r="N196" s="2" t="s">
        <v>2892</v>
      </c>
      <c r="S196" s="2">
        <v>48.0</v>
      </c>
    </row>
    <row r="197">
      <c r="C197" s="276" t="s">
        <v>1653</v>
      </c>
      <c r="D197" s="277">
        <v>3.82442891E9</v>
      </c>
      <c r="E197" s="290" t="s">
        <v>2965</v>
      </c>
      <c r="F197" s="339"/>
      <c r="L197" s="2" t="s">
        <v>1019</v>
      </c>
      <c r="M197" s="2" t="s">
        <v>17</v>
      </c>
      <c r="N197" s="2" t="s">
        <v>2892</v>
      </c>
      <c r="S197" s="2">
        <v>48.0</v>
      </c>
    </row>
    <row r="198">
      <c r="C198" s="276" t="s">
        <v>1653</v>
      </c>
      <c r="D198" s="277">
        <v>3.824429121E9</v>
      </c>
      <c r="E198" s="290" t="s">
        <v>2965</v>
      </c>
      <c r="L198" s="2" t="s">
        <v>1019</v>
      </c>
      <c r="M198" s="2" t="s">
        <v>17</v>
      </c>
      <c r="N198" s="2" t="s">
        <v>2892</v>
      </c>
      <c r="S198" s="2">
        <v>50.0</v>
      </c>
    </row>
    <row r="199">
      <c r="C199" s="276" t="s">
        <v>1653</v>
      </c>
      <c r="D199" s="289">
        <v>3.824428939E9</v>
      </c>
      <c r="E199" s="290" t="s">
        <v>2965</v>
      </c>
      <c r="L199" s="2" t="s">
        <v>1019</v>
      </c>
      <c r="M199" s="2" t="s">
        <v>17</v>
      </c>
      <c r="N199" s="2" t="s">
        <v>2892</v>
      </c>
      <c r="S199" s="2">
        <v>50.0</v>
      </c>
    </row>
    <row r="200">
      <c r="C200" s="276" t="s">
        <v>1653</v>
      </c>
      <c r="D200" s="277">
        <v>3.824429198E9</v>
      </c>
      <c r="E200" s="290" t="s">
        <v>2965</v>
      </c>
      <c r="L200" s="2" t="s">
        <v>1019</v>
      </c>
      <c r="M200" s="2" t="s">
        <v>17</v>
      </c>
      <c r="N200" s="2" t="s">
        <v>2892</v>
      </c>
      <c r="S200" s="2">
        <v>50.0</v>
      </c>
    </row>
    <row r="201">
      <c r="C201" s="276" t="s">
        <v>1653</v>
      </c>
      <c r="D201" s="277">
        <v>3.824429325E9</v>
      </c>
      <c r="E201" s="290" t="s">
        <v>2965</v>
      </c>
      <c r="L201" s="2" t="s">
        <v>1019</v>
      </c>
      <c r="M201" s="2" t="s">
        <v>17</v>
      </c>
      <c r="N201" s="2" t="s">
        <v>2892</v>
      </c>
      <c r="S201" s="2">
        <v>50.0</v>
      </c>
    </row>
    <row r="202">
      <c r="E202" s="290"/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214"/>
      <c r="B1" s="215" t="s">
        <v>5</v>
      </c>
      <c r="C1" s="216" t="s">
        <v>754</v>
      </c>
      <c r="D1" s="391"/>
      <c r="E1" s="392">
        <v>8.668199163E9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137</v>
      </c>
      <c r="D2" s="227" t="s">
        <v>2966</v>
      </c>
      <c r="E2" s="318">
        <v>9.790137871E9</v>
      </c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2967</v>
      </c>
      <c r="S2" s="395">
        <v>45210.0</v>
      </c>
      <c r="T2" s="2" t="s">
        <v>2968</v>
      </c>
      <c r="U2" s="266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2969</v>
      </c>
      <c r="S3" s="238" t="s">
        <v>2970</v>
      </c>
      <c r="T3" s="2" t="s">
        <v>2866</v>
      </c>
      <c r="U3" s="266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2971</v>
      </c>
      <c r="S4" s="238" t="s">
        <v>2972</v>
      </c>
      <c r="T4" s="2" t="s">
        <v>1899</v>
      </c>
      <c r="U4" s="266" t="s">
        <v>55</v>
      </c>
    </row>
    <row r="5">
      <c r="A5" s="239"/>
      <c r="B5" s="229" t="s">
        <v>818</v>
      </c>
      <c r="C5" s="2" t="s">
        <v>2973</v>
      </c>
      <c r="E5" s="237">
        <v>8.778891267E9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2527</v>
      </c>
      <c r="S5" s="238" t="s">
        <v>2974</v>
      </c>
      <c r="T5" s="2" t="s">
        <v>814</v>
      </c>
      <c r="U5" s="2" t="s">
        <v>72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2975</v>
      </c>
      <c r="S6" s="2" t="s">
        <v>2976</v>
      </c>
      <c r="T6" s="2" t="s">
        <v>1328</v>
      </c>
    </row>
    <row r="7">
      <c r="A7" s="239"/>
      <c r="B7" s="229" t="s">
        <v>822</v>
      </c>
      <c r="C7" s="2" t="s">
        <v>1937</v>
      </c>
      <c r="E7" s="237">
        <v>9.884342544E9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1720</v>
      </c>
      <c r="S7" s="2" t="s">
        <v>2977</v>
      </c>
      <c r="T7" s="2" t="s">
        <v>2978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 t="s">
        <v>2979</v>
      </c>
      <c r="S8" s="396">
        <v>45482.0</v>
      </c>
      <c r="T8" s="2" t="s">
        <v>2980</v>
      </c>
    </row>
    <row r="9">
      <c r="A9" s="239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2979</v>
      </c>
      <c r="S9" s="2" t="s">
        <v>2981</v>
      </c>
      <c r="T9" s="2" t="s">
        <v>2982</v>
      </c>
    </row>
    <row r="10">
      <c r="A10" s="239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2983</v>
      </c>
      <c r="S10" s="396">
        <v>45332.0</v>
      </c>
      <c r="T10" s="2" t="s">
        <v>814</v>
      </c>
    </row>
    <row r="11">
      <c r="A11" s="239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/>
      <c r="G12" s="2"/>
      <c r="H12" s="2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/>
      <c r="G13" s="2"/>
      <c r="H13" s="2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/>
      <c r="G14" s="242"/>
      <c r="H14" s="242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98" t="s">
        <v>2882</v>
      </c>
      <c r="E17" s="298" t="s">
        <v>932</v>
      </c>
      <c r="F17" s="250">
        <v>6850.0</v>
      </c>
      <c r="G17" s="322">
        <v>12450.0</v>
      </c>
      <c r="J17" s="2" t="s">
        <v>812</v>
      </c>
      <c r="K17" s="2" t="s">
        <v>2984</v>
      </c>
      <c r="L17" s="2" t="s">
        <v>860</v>
      </c>
    </row>
    <row r="18">
      <c r="B18" s="2" t="s">
        <v>862</v>
      </c>
      <c r="C18" s="298" t="s">
        <v>2882</v>
      </c>
      <c r="E18" s="298" t="s">
        <v>932</v>
      </c>
      <c r="F18" s="250">
        <v>6850.0</v>
      </c>
      <c r="G18" s="255"/>
      <c r="J18" s="2" t="s">
        <v>812</v>
      </c>
      <c r="K18" s="2" t="s">
        <v>2984</v>
      </c>
      <c r="L18" s="2" t="s">
        <v>860</v>
      </c>
      <c r="W18" s="2" t="s">
        <v>2985</v>
      </c>
    </row>
    <row r="19">
      <c r="B19" s="2" t="s">
        <v>862</v>
      </c>
      <c r="C19" s="298" t="s">
        <v>2882</v>
      </c>
      <c r="E19" s="298" t="s">
        <v>932</v>
      </c>
      <c r="F19" s="250">
        <v>6850.0</v>
      </c>
      <c r="J19" s="2" t="s">
        <v>812</v>
      </c>
      <c r="K19" s="2" t="s">
        <v>2984</v>
      </c>
      <c r="L19" s="2" t="s">
        <v>860</v>
      </c>
    </row>
    <row r="20">
      <c r="B20" s="2" t="s">
        <v>862</v>
      </c>
      <c r="C20" s="298" t="s">
        <v>2882</v>
      </c>
      <c r="E20" s="298" t="s">
        <v>932</v>
      </c>
      <c r="F20" s="250">
        <v>6850.0</v>
      </c>
      <c r="J20" s="2" t="s">
        <v>812</v>
      </c>
      <c r="K20" s="2" t="s">
        <v>2984</v>
      </c>
      <c r="L20" s="2" t="s">
        <v>860</v>
      </c>
    </row>
    <row r="21">
      <c r="B21" s="2" t="s">
        <v>862</v>
      </c>
      <c r="C21" s="298" t="s">
        <v>2882</v>
      </c>
      <c r="E21" s="298" t="s">
        <v>932</v>
      </c>
      <c r="F21" s="250">
        <v>6850.0</v>
      </c>
      <c r="J21" s="2" t="s">
        <v>812</v>
      </c>
      <c r="K21" s="2" t="s">
        <v>2984</v>
      </c>
      <c r="L21" s="2" t="s">
        <v>860</v>
      </c>
    </row>
    <row r="22">
      <c r="B22" s="2" t="s">
        <v>862</v>
      </c>
      <c r="C22" s="298" t="s">
        <v>2882</v>
      </c>
      <c r="E22" s="298" t="s">
        <v>932</v>
      </c>
      <c r="F22" s="250">
        <v>6850.0</v>
      </c>
      <c r="J22" s="2" t="s">
        <v>812</v>
      </c>
      <c r="K22" s="2" t="s">
        <v>2984</v>
      </c>
      <c r="L22" s="2" t="s">
        <v>860</v>
      </c>
    </row>
    <row r="23">
      <c r="B23" s="2" t="s">
        <v>862</v>
      </c>
      <c r="C23" s="298" t="s">
        <v>2882</v>
      </c>
      <c r="E23" s="298" t="s">
        <v>932</v>
      </c>
      <c r="F23" s="250">
        <v>6850.0</v>
      </c>
      <c r="J23" s="2" t="s">
        <v>812</v>
      </c>
      <c r="K23" s="2" t="s">
        <v>2984</v>
      </c>
      <c r="L23" s="2" t="s">
        <v>860</v>
      </c>
    </row>
    <row r="24">
      <c r="B24" s="2" t="s">
        <v>862</v>
      </c>
      <c r="C24" s="298" t="s">
        <v>2882</v>
      </c>
      <c r="E24" s="298" t="s">
        <v>932</v>
      </c>
      <c r="F24" s="250">
        <v>6850.0</v>
      </c>
      <c r="J24" s="2" t="s">
        <v>812</v>
      </c>
      <c r="K24" s="2" t="s">
        <v>2984</v>
      </c>
      <c r="L24" s="2" t="s">
        <v>860</v>
      </c>
    </row>
    <row r="25">
      <c r="B25" s="2" t="s">
        <v>862</v>
      </c>
      <c r="C25" s="298" t="s">
        <v>2882</v>
      </c>
      <c r="E25" s="298" t="s">
        <v>932</v>
      </c>
      <c r="F25" s="250">
        <v>6850.0</v>
      </c>
      <c r="J25" s="2" t="s">
        <v>812</v>
      </c>
      <c r="K25" s="2" t="s">
        <v>2984</v>
      </c>
      <c r="L25" s="2" t="s">
        <v>860</v>
      </c>
    </row>
    <row r="26">
      <c r="B26" s="2" t="s">
        <v>862</v>
      </c>
      <c r="C26" s="298" t="s">
        <v>1407</v>
      </c>
      <c r="E26" s="298" t="s">
        <v>864</v>
      </c>
      <c r="F26" s="322">
        <v>14680.0</v>
      </c>
      <c r="J26" s="2" t="s">
        <v>812</v>
      </c>
      <c r="K26" s="2" t="s">
        <v>2984</v>
      </c>
      <c r="L26" s="2" t="s">
        <v>860</v>
      </c>
    </row>
    <row r="27">
      <c r="B27" s="298" t="s">
        <v>868</v>
      </c>
      <c r="C27" s="298" t="s">
        <v>2793</v>
      </c>
      <c r="E27" s="367" t="s">
        <v>1488</v>
      </c>
      <c r="F27" s="322">
        <v>16650.0</v>
      </c>
      <c r="J27" s="2" t="s">
        <v>812</v>
      </c>
      <c r="K27" s="2" t="s">
        <v>2984</v>
      </c>
      <c r="L27" s="2" t="s">
        <v>860</v>
      </c>
    </row>
    <row r="28">
      <c r="B28" s="2" t="s">
        <v>865</v>
      </c>
      <c r="C28" s="298" t="s">
        <v>1408</v>
      </c>
      <c r="E28" s="367" t="s">
        <v>867</v>
      </c>
      <c r="F28" s="322">
        <v>8160.0</v>
      </c>
      <c r="J28" s="2" t="s">
        <v>812</v>
      </c>
      <c r="K28" s="2" t="s">
        <v>2984</v>
      </c>
      <c r="L28" s="2" t="s">
        <v>860</v>
      </c>
    </row>
    <row r="29">
      <c r="C29" s="2" t="s">
        <v>871</v>
      </c>
      <c r="E29" s="378"/>
      <c r="F29" s="322">
        <v>2500.0</v>
      </c>
    </row>
    <row r="30">
      <c r="E30" s="378"/>
      <c r="F30" s="255"/>
    </row>
    <row r="31">
      <c r="A31" s="2" t="s">
        <v>872</v>
      </c>
      <c r="B31" s="2" t="s">
        <v>2503</v>
      </c>
      <c r="C31" s="379" t="s">
        <v>2504</v>
      </c>
      <c r="E31" s="298" t="s">
        <v>2505</v>
      </c>
      <c r="F31" s="322">
        <v>31500.0</v>
      </c>
      <c r="J31" s="2" t="s">
        <v>812</v>
      </c>
      <c r="K31" s="2" t="s">
        <v>2984</v>
      </c>
      <c r="L31" s="2" t="s">
        <v>860</v>
      </c>
    </row>
    <row r="32">
      <c r="B32" s="2" t="s">
        <v>2503</v>
      </c>
      <c r="C32" s="298" t="s">
        <v>2506</v>
      </c>
      <c r="E32" s="298" t="s">
        <v>2507</v>
      </c>
      <c r="F32" s="250">
        <v>8750.0</v>
      </c>
      <c r="J32" s="2" t="s">
        <v>812</v>
      </c>
      <c r="K32" s="2" t="s">
        <v>2984</v>
      </c>
      <c r="L32" s="2" t="s">
        <v>860</v>
      </c>
    </row>
    <row r="33">
      <c r="B33" s="2" t="s">
        <v>2503</v>
      </c>
      <c r="C33" s="367" t="s">
        <v>2512</v>
      </c>
      <c r="E33" s="367" t="s">
        <v>2513</v>
      </c>
      <c r="F33" s="322">
        <v>2750.0</v>
      </c>
      <c r="J33" s="2" t="s">
        <v>812</v>
      </c>
      <c r="K33" s="2" t="s">
        <v>2984</v>
      </c>
      <c r="L33" s="2" t="s">
        <v>860</v>
      </c>
    </row>
    <row r="34">
      <c r="B34" s="2" t="s">
        <v>2503</v>
      </c>
      <c r="C34" s="367" t="s">
        <v>2512</v>
      </c>
      <c r="E34" s="367" t="s">
        <v>2513</v>
      </c>
      <c r="F34" s="322">
        <v>2750.0</v>
      </c>
      <c r="J34" s="2" t="s">
        <v>812</v>
      </c>
      <c r="K34" s="2" t="s">
        <v>2984</v>
      </c>
      <c r="L34" s="2" t="s">
        <v>860</v>
      </c>
    </row>
    <row r="35">
      <c r="B35" s="2" t="s">
        <v>960</v>
      </c>
      <c r="C35" s="298" t="s">
        <v>946</v>
      </c>
      <c r="E35" s="367" t="s">
        <v>947</v>
      </c>
      <c r="F35" s="265">
        <v>450.0</v>
      </c>
      <c r="J35" s="2" t="s">
        <v>812</v>
      </c>
      <c r="K35" s="2" t="s">
        <v>2984</v>
      </c>
      <c r="L35" s="2" t="s">
        <v>860</v>
      </c>
    </row>
    <row r="36">
      <c r="B36" s="2" t="s">
        <v>960</v>
      </c>
      <c r="C36" s="298" t="s">
        <v>946</v>
      </c>
      <c r="E36" s="367" t="s">
        <v>947</v>
      </c>
      <c r="F36" s="265">
        <v>450.0</v>
      </c>
      <c r="J36" s="2" t="s">
        <v>812</v>
      </c>
      <c r="K36" s="2" t="s">
        <v>2984</v>
      </c>
      <c r="L36" s="2" t="s">
        <v>860</v>
      </c>
    </row>
    <row r="37">
      <c r="B37" s="2" t="s">
        <v>960</v>
      </c>
      <c r="C37" s="298" t="s">
        <v>946</v>
      </c>
      <c r="E37" s="367" t="s">
        <v>947</v>
      </c>
      <c r="F37" s="265">
        <v>450.0</v>
      </c>
      <c r="J37" s="2" t="s">
        <v>812</v>
      </c>
      <c r="K37" s="2" t="s">
        <v>2984</v>
      </c>
      <c r="L37" s="2" t="s">
        <v>860</v>
      </c>
    </row>
    <row r="38">
      <c r="B38" s="2" t="s">
        <v>960</v>
      </c>
      <c r="C38" s="298" t="s">
        <v>946</v>
      </c>
      <c r="E38" s="367" t="s">
        <v>947</v>
      </c>
      <c r="F38" s="265">
        <v>450.0</v>
      </c>
      <c r="J38" s="2" t="s">
        <v>812</v>
      </c>
      <c r="K38" s="2" t="s">
        <v>2984</v>
      </c>
      <c r="L38" s="2" t="s">
        <v>860</v>
      </c>
    </row>
    <row r="39">
      <c r="B39" s="2" t="s">
        <v>883</v>
      </c>
      <c r="C39" s="298" t="s">
        <v>954</v>
      </c>
      <c r="E39" s="298" t="s">
        <v>955</v>
      </c>
      <c r="F39" s="322">
        <v>2100.0</v>
      </c>
      <c r="J39" s="2" t="s">
        <v>812</v>
      </c>
      <c r="K39" s="2" t="s">
        <v>2984</v>
      </c>
      <c r="L39" s="2" t="s">
        <v>860</v>
      </c>
    </row>
    <row r="40">
      <c r="F40" s="255"/>
    </row>
    <row r="41">
      <c r="A41" s="298" t="s">
        <v>2440</v>
      </c>
      <c r="B41" s="2" t="s">
        <v>868</v>
      </c>
      <c r="C41" s="298" t="s">
        <v>1416</v>
      </c>
      <c r="E41" s="298" t="s">
        <v>1833</v>
      </c>
      <c r="F41" s="322">
        <v>8250.0</v>
      </c>
      <c r="G41" s="250">
        <v>6450.0</v>
      </c>
      <c r="J41" s="2" t="s">
        <v>812</v>
      </c>
      <c r="K41" s="2" t="s">
        <v>2984</v>
      </c>
      <c r="L41" s="2" t="s">
        <v>860</v>
      </c>
    </row>
    <row r="42">
      <c r="B42" s="2" t="s">
        <v>868</v>
      </c>
      <c r="C42" s="298" t="s">
        <v>1416</v>
      </c>
      <c r="E42" s="298" t="s">
        <v>1833</v>
      </c>
      <c r="F42" s="322">
        <v>8250.0</v>
      </c>
      <c r="J42" s="2" t="s">
        <v>812</v>
      </c>
      <c r="K42" s="2" t="s">
        <v>2984</v>
      </c>
      <c r="L42" s="2" t="s">
        <v>860</v>
      </c>
    </row>
    <row r="43">
      <c r="B43" s="2" t="s">
        <v>868</v>
      </c>
      <c r="C43" s="298" t="s">
        <v>2986</v>
      </c>
      <c r="E43" s="367" t="s">
        <v>938</v>
      </c>
      <c r="F43" s="322">
        <v>4240.0</v>
      </c>
      <c r="J43" s="2" t="s">
        <v>812</v>
      </c>
      <c r="K43" s="2" t="s">
        <v>2984</v>
      </c>
      <c r="L43" s="2" t="s">
        <v>860</v>
      </c>
    </row>
    <row r="44">
      <c r="E44" s="378"/>
      <c r="F44" s="255"/>
      <c r="J44" s="2" t="s">
        <v>812</v>
      </c>
      <c r="K44" s="2" t="s">
        <v>2984</v>
      </c>
    </row>
    <row r="45">
      <c r="A45" s="298" t="s">
        <v>2187</v>
      </c>
      <c r="B45" s="2" t="s">
        <v>862</v>
      </c>
      <c r="C45" s="298" t="s">
        <v>1409</v>
      </c>
      <c r="E45" s="298" t="s">
        <v>893</v>
      </c>
      <c r="F45" s="322">
        <v>11400.0</v>
      </c>
      <c r="G45" s="322">
        <v>5450.0</v>
      </c>
      <c r="J45" s="2" t="s">
        <v>812</v>
      </c>
      <c r="K45" s="2" t="s">
        <v>2984</v>
      </c>
      <c r="L45" s="2" t="s">
        <v>860</v>
      </c>
    </row>
    <row r="46">
      <c r="B46" s="2" t="s">
        <v>862</v>
      </c>
      <c r="C46" s="298" t="s">
        <v>1412</v>
      </c>
      <c r="E46" s="367" t="s">
        <v>895</v>
      </c>
      <c r="F46" s="322">
        <v>9480.0</v>
      </c>
      <c r="G46" s="255"/>
      <c r="J46" s="2" t="s">
        <v>812</v>
      </c>
      <c r="K46" s="2" t="s">
        <v>2984</v>
      </c>
      <c r="L46" s="2" t="s">
        <v>860</v>
      </c>
    </row>
    <row r="47">
      <c r="B47" s="2" t="s">
        <v>862</v>
      </c>
      <c r="C47" s="298" t="s">
        <v>1258</v>
      </c>
      <c r="E47" s="298" t="s">
        <v>900</v>
      </c>
      <c r="F47" s="322">
        <v>3750.0</v>
      </c>
      <c r="J47" s="2" t="s">
        <v>812</v>
      </c>
      <c r="K47" s="2" t="s">
        <v>2984</v>
      </c>
      <c r="L47" s="2" t="s">
        <v>860</v>
      </c>
    </row>
    <row r="48">
      <c r="F48" s="255"/>
    </row>
    <row r="49">
      <c r="A49" s="2" t="s">
        <v>336</v>
      </c>
      <c r="B49" s="298" t="s">
        <v>2987</v>
      </c>
      <c r="C49" s="379" t="s">
        <v>2988</v>
      </c>
      <c r="E49" s="248" t="s">
        <v>1482</v>
      </c>
      <c r="F49" s="322">
        <v>47000.0</v>
      </c>
      <c r="G49" s="322">
        <v>14450.0</v>
      </c>
      <c r="L49" s="2" t="s">
        <v>860</v>
      </c>
    </row>
    <row r="50">
      <c r="C50" s="298" t="s">
        <v>1003</v>
      </c>
      <c r="D50" s="248"/>
      <c r="E50" s="248" t="s">
        <v>1484</v>
      </c>
      <c r="F50" s="322">
        <v>1060.0</v>
      </c>
      <c r="G50" s="255"/>
      <c r="L50" s="2" t="s">
        <v>860</v>
      </c>
    </row>
    <row r="51">
      <c r="C51" s="298" t="s">
        <v>1003</v>
      </c>
      <c r="D51" s="248"/>
      <c r="E51" s="248" t="s">
        <v>1484</v>
      </c>
      <c r="F51" s="322">
        <v>1060.0</v>
      </c>
    </row>
    <row r="52">
      <c r="C52" s="298" t="s">
        <v>1003</v>
      </c>
      <c r="D52" s="248"/>
      <c r="E52" s="248" t="s">
        <v>1484</v>
      </c>
      <c r="F52" s="322">
        <v>1060.0</v>
      </c>
    </row>
    <row r="53">
      <c r="C53" s="298" t="s">
        <v>1003</v>
      </c>
      <c r="D53" s="248"/>
      <c r="E53" s="248" t="s">
        <v>1484</v>
      </c>
      <c r="F53" s="322">
        <v>1060.0</v>
      </c>
    </row>
    <row r="54">
      <c r="C54" s="298" t="s">
        <v>1003</v>
      </c>
      <c r="D54" s="248"/>
      <c r="E54" s="248" t="s">
        <v>1484</v>
      </c>
      <c r="F54" s="322">
        <v>1060.0</v>
      </c>
    </row>
    <row r="55">
      <c r="C55" s="298" t="s">
        <v>1003</v>
      </c>
      <c r="D55" s="248"/>
      <c r="E55" s="248" t="s">
        <v>1484</v>
      </c>
      <c r="F55" s="322">
        <v>1060.0</v>
      </c>
    </row>
    <row r="56">
      <c r="C56" s="298" t="s">
        <v>1003</v>
      </c>
      <c r="D56" s="248"/>
      <c r="E56" s="248" t="s">
        <v>1484</v>
      </c>
      <c r="F56" s="322">
        <v>1060.0</v>
      </c>
    </row>
    <row r="57">
      <c r="C57" s="298" t="s">
        <v>1003</v>
      </c>
      <c r="D57" s="248"/>
      <c r="E57" s="248" t="s">
        <v>1484</v>
      </c>
      <c r="F57" s="322">
        <v>1060.0</v>
      </c>
    </row>
    <row r="58">
      <c r="C58" s="298" t="s">
        <v>1003</v>
      </c>
      <c r="D58" s="248"/>
      <c r="E58" s="248" t="s">
        <v>1484</v>
      </c>
      <c r="F58" s="322">
        <v>1060.0</v>
      </c>
    </row>
    <row r="59">
      <c r="C59" s="298" t="s">
        <v>1003</v>
      </c>
      <c r="D59" s="248"/>
      <c r="E59" s="248" t="s">
        <v>1484</v>
      </c>
      <c r="F59" s="322">
        <v>1060.0</v>
      </c>
    </row>
    <row r="61">
      <c r="A61" s="298" t="s">
        <v>2989</v>
      </c>
      <c r="B61" s="2" t="s">
        <v>1478</v>
      </c>
      <c r="C61" s="298" t="s">
        <v>2990</v>
      </c>
      <c r="E61" s="298" t="s">
        <v>2991</v>
      </c>
      <c r="L61" s="2" t="s">
        <v>860</v>
      </c>
    </row>
    <row r="62">
      <c r="B62" s="2" t="s">
        <v>1478</v>
      </c>
      <c r="C62" s="298" t="s">
        <v>2990</v>
      </c>
      <c r="E62" s="298" t="s">
        <v>2991</v>
      </c>
      <c r="L62" s="2" t="s">
        <v>860</v>
      </c>
    </row>
    <row r="63">
      <c r="B63" s="2" t="s">
        <v>1478</v>
      </c>
      <c r="C63" s="298" t="s">
        <v>2990</v>
      </c>
      <c r="E63" s="298" t="s">
        <v>2991</v>
      </c>
      <c r="L63" s="2" t="s">
        <v>860</v>
      </c>
    </row>
    <row r="64">
      <c r="B64" s="2" t="s">
        <v>1478</v>
      </c>
      <c r="C64" s="298" t="s">
        <v>2990</v>
      </c>
      <c r="E64" s="298" t="s">
        <v>2991</v>
      </c>
      <c r="L64" s="2" t="s">
        <v>860</v>
      </c>
    </row>
    <row r="65">
      <c r="B65" s="2" t="s">
        <v>1314</v>
      </c>
      <c r="C65" s="298" t="s">
        <v>2992</v>
      </c>
      <c r="D65" s="2" t="s">
        <v>2993</v>
      </c>
      <c r="E65" s="2" t="s">
        <v>2994</v>
      </c>
      <c r="J65" s="2" t="s">
        <v>1350</v>
      </c>
      <c r="K65" s="2" t="s">
        <v>2995</v>
      </c>
      <c r="L65" s="2" t="s">
        <v>860</v>
      </c>
      <c r="M65" s="2" t="s">
        <v>17</v>
      </c>
      <c r="N65" s="2" t="s">
        <v>2996</v>
      </c>
      <c r="R65" s="2" t="s">
        <v>2997</v>
      </c>
      <c r="S65" s="2">
        <v>194.0</v>
      </c>
    </row>
    <row r="66">
      <c r="B66" s="2" t="s">
        <v>1314</v>
      </c>
      <c r="C66" s="298" t="s">
        <v>2992</v>
      </c>
      <c r="D66" s="2" t="s">
        <v>2998</v>
      </c>
      <c r="E66" s="2" t="s">
        <v>2994</v>
      </c>
      <c r="J66" s="2" t="s">
        <v>1350</v>
      </c>
      <c r="K66" s="2" t="s">
        <v>2995</v>
      </c>
      <c r="L66" s="2" t="s">
        <v>860</v>
      </c>
      <c r="M66" s="2" t="s">
        <v>17</v>
      </c>
      <c r="N66" s="2" t="s">
        <v>2996</v>
      </c>
      <c r="R66" s="2" t="s">
        <v>2997</v>
      </c>
      <c r="S66" s="2">
        <v>194.0</v>
      </c>
    </row>
    <row r="67">
      <c r="B67" s="2" t="s">
        <v>1314</v>
      </c>
      <c r="C67" s="298" t="s">
        <v>2992</v>
      </c>
      <c r="D67" s="2" t="s">
        <v>2999</v>
      </c>
      <c r="E67" s="2" t="s">
        <v>2994</v>
      </c>
      <c r="J67" s="2" t="s">
        <v>1350</v>
      </c>
      <c r="K67" s="2" t="s">
        <v>2995</v>
      </c>
      <c r="L67" s="2" t="s">
        <v>860</v>
      </c>
      <c r="M67" s="2" t="s">
        <v>17</v>
      </c>
      <c r="N67" s="2" t="s">
        <v>2996</v>
      </c>
      <c r="R67" s="2" t="s">
        <v>2997</v>
      </c>
      <c r="S67" s="2">
        <v>194.0</v>
      </c>
    </row>
    <row r="68">
      <c r="B68" s="2" t="s">
        <v>1314</v>
      </c>
      <c r="C68" s="298" t="s">
        <v>2992</v>
      </c>
      <c r="L68" s="2" t="s">
        <v>860</v>
      </c>
    </row>
    <row r="69">
      <c r="B69" s="2" t="s">
        <v>1314</v>
      </c>
      <c r="C69" s="298" t="s">
        <v>2992</v>
      </c>
      <c r="L69" s="2" t="s">
        <v>860</v>
      </c>
    </row>
    <row r="70">
      <c r="C70" s="298" t="s">
        <v>1732</v>
      </c>
      <c r="D70" s="2" t="s">
        <v>3000</v>
      </c>
      <c r="E70" s="293" t="s">
        <v>1733</v>
      </c>
      <c r="J70" s="2" t="s">
        <v>1350</v>
      </c>
      <c r="K70" s="2" t="s">
        <v>2995</v>
      </c>
      <c r="L70" s="2" t="s">
        <v>860</v>
      </c>
      <c r="M70" s="2" t="s">
        <v>17</v>
      </c>
      <c r="N70" s="2" t="s">
        <v>2996</v>
      </c>
      <c r="R70" s="2" t="s">
        <v>2997</v>
      </c>
      <c r="S70" s="2">
        <v>194.0</v>
      </c>
    </row>
    <row r="71">
      <c r="E71" s="378"/>
    </row>
    <row r="72">
      <c r="C72" s="298" t="s">
        <v>3001</v>
      </c>
      <c r="E72" s="298" t="s">
        <v>3002</v>
      </c>
      <c r="L72" s="2" t="s">
        <v>860</v>
      </c>
    </row>
    <row r="73">
      <c r="C73" s="298" t="s">
        <v>3003</v>
      </c>
      <c r="E73" s="298" t="s">
        <v>3004</v>
      </c>
      <c r="F73" s="259"/>
      <c r="L73" s="2" t="s">
        <v>860</v>
      </c>
    </row>
    <row r="74">
      <c r="C74" s="293" t="s">
        <v>3005</v>
      </c>
      <c r="E74" s="298" t="s">
        <v>3006</v>
      </c>
      <c r="L74" s="2" t="s">
        <v>860</v>
      </c>
    </row>
    <row r="75">
      <c r="C75" s="298" t="s">
        <v>3007</v>
      </c>
      <c r="E75" s="298" t="s">
        <v>3008</v>
      </c>
      <c r="L75" s="2" t="s">
        <v>860</v>
      </c>
    </row>
    <row r="76">
      <c r="C76" s="298" t="s">
        <v>1983</v>
      </c>
      <c r="E76" s="293" t="s">
        <v>3009</v>
      </c>
      <c r="L76" s="2" t="s">
        <v>860</v>
      </c>
    </row>
    <row r="77">
      <c r="E77" s="378"/>
    </row>
    <row r="78">
      <c r="S78" s="2">
        <v>85.0</v>
      </c>
    </row>
    <row r="79">
      <c r="B79" s="2" t="s">
        <v>1052</v>
      </c>
      <c r="C79" s="276" t="s">
        <v>3010</v>
      </c>
      <c r="E79" s="290" t="s">
        <v>1528</v>
      </c>
      <c r="F79" s="265">
        <v>29.0</v>
      </c>
      <c r="L79" s="2" t="s">
        <v>1019</v>
      </c>
      <c r="M79" s="2" t="s">
        <v>17</v>
      </c>
      <c r="N79" s="2" t="s">
        <v>3011</v>
      </c>
      <c r="S79" s="2">
        <v>85.0</v>
      </c>
    </row>
    <row r="80">
      <c r="B80" s="2" t="s">
        <v>3012</v>
      </c>
      <c r="C80" s="276" t="s">
        <v>3013</v>
      </c>
      <c r="E80" s="359">
        <v>8544.0</v>
      </c>
      <c r="F80" s="320">
        <v>55.0</v>
      </c>
      <c r="L80" s="2" t="s">
        <v>1019</v>
      </c>
      <c r="M80" s="2" t="s">
        <v>17</v>
      </c>
      <c r="N80" s="2" t="s">
        <v>3011</v>
      </c>
    </row>
    <row r="81">
      <c r="F81" s="255"/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18.0"/>
    <col customWidth="1" min="5" max="5" width="16.63"/>
  </cols>
  <sheetData>
    <row r="1">
      <c r="A1" s="214"/>
      <c r="B1" s="215" t="s">
        <v>5</v>
      </c>
      <c r="C1" s="216" t="s">
        <v>108</v>
      </c>
      <c r="D1" s="391"/>
      <c r="E1" s="392">
        <v>9.443239601E9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109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38"/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3014</v>
      </c>
      <c r="S3" s="238" t="s">
        <v>2403</v>
      </c>
      <c r="T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/>
      <c r="S4" s="238"/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3015</v>
      </c>
      <c r="E7" s="237">
        <v>9.042400041E9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29" t="s">
        <v>832</v>
      </c>
      <c r="D12" s="2"/>
      <c r="E12" s="237"/>
      <c r="F12" s="2"/>
      <c r="G12" s="2"/>
      <c r="H12" s="2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29" t="s">
        <v>834</v>
      </c>
      <c r="D13" s="2"/>
      <c r="E13" s="237"/>
      <c r="F13" s="2"/>
      <c r="G13" s="2"/>
      <c r="H13" s="2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1" t="s">
        <v>836</v>
      </c>
      <c r="C14" s="242"/>
      <c r="D14" s="242"/>
      <c r="E14" s="243"/>
      <c r="F14" s="242"/>
      <c r="G14" s="242"/>
      <c r="H14" s="242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76" t="s">
        <v>1047</v>
      </c>
      <c r="C17" s="298" t="s">
        <v>3016</v>
      </c>
      <c r="D17" s="277" t="s">
        <v>3017</v>
      </c>
      <c r="E17" s="298" t="s">
        <v>3018</v>
      </c>
      <c r="F17" s="322">
        <v>5150.0</v>
      </c>
      <c r="G17" s="322">
        <v>17500.0</v>
      </c>
      <c r="J17" s="2" t="s">
        <v>320</v>
      </c>
      <c r="L17" s="2" t="s">
        <v>860</v>
      </c>
      <c r="M17" s="2" t="s">
        <v>17</v>
      </c>
      <c r="N17" s="2" t="s">
        <v>3019</v>
      </c>
      <c r="S17" s="2">
        <v>164.0</v>
      </c>
    </row>
    <row r="18">
      <c r="B18" s="276" t="s">
        <v>1047</v>
      </c>
      <c r="C18" s="298" t="s">
        <v>3016</v>
      </c>
      <c r="D18" s="277" t="s">
        <v>3020</v>
      </c>
      <c r="E18" s="298" t="s">
        <v>3018</v>
      </c>
      <c r="F18" s="322">
        <v>5150.0</v>
      </c>
      <c r="G18" s="255"/>
      <c r="J18" s="2" t="s">
        <v>320</v>
      </c>
      <c r="L18" s="2" t="s">
        <v>860</v>
      </c>
      <c r="M18" s="2" t="s">
        <v>17</v>
      </c>
      <c r="N18" s="2" t="s">
        <v>3019</v>
      </c>
      <c r="S18" s="2">
        <v>164.0</v>
      </c>
    </row>
    <row r="19">
      <c r="B19" s="276" t="s">
        <v>1047</v>
      </c>
      <c r="C19" s="298" t="s">
        <v>3016</v>
      </c>
      <c r="D19" s="277" t="s">
        <v>3021</v>
      </c>
      <c r="E19" s="298" t="s">
        <v>3018</v>
      </c>
      <c r="F19" s="322">
        <v>5150.0</v>
      </c>
      <c r="J19" s="2" t="s">
        <v>320</v>
      </c>
      <c r="L19" s="2" t="s">
        <v>860</v>
      </c>
      <c r="M19" s="2" t="s">
        <v>17</v>
      </c>
      <c r="N19" s="2" t="s">
        <v>3019</v>
      </c>
      <c r="S19" s="2">
        <v>164.0</v>
      </c>
    </row>
    <row r="20">
      <c r="B20" s="276" t="s">
        <v>1047</v>
      </c>
      <c r="C20" s="298" t="s">
        <v>3016</v>
      </c>
      <c r="D20" s="277" t="s">
        <v>3022</v>
      </c>
      <c r="E20" s="298" t="s">
        <v>3018</v>
      </c>
      <c r="F20" s="322">
        <v>5150.0</v>
      </c>
      <c r="J20" s="2" t="s">
        <v>320</v>
      </c>
      <c r="L20" s="2" t="s">
        <v>860</v>
      </c>
      <c r="M20" s="2" t="s">
        <v>17</v>
      </c>
      <c r="N20" s="2" t="s">
        <v>3019</v>
      </c>
      <c r="S20" s="2">
        <v>164.0</v>
      </c>
    </row>
    <row r="21">
      <c r="B21" s="276" t="s">
        <v>1047</v>
      </c>
      <c r="C21" s="298" t="s">
        <v>3016</v>
      </c>
      <c r="D21" s="277" t="s">
        <v>3023</v>
      </c>
      <c r="E21" s="298" t="s">
        <v>3018</v>
      </c>
      <c r="F21" s="322">
        <v>5150.0</v>
      </c>
      <c r="J21" s="2" t="s">
        <v>320</v>
      </c>
      <c r="L21" s="2" t="s">
        <v>860</v>
      </c>
      <c r="M21" s="2" t="s">
        <v>17</v>
      </c>
      <c r="N21" s="2" t="s">
        <v>3019</v>
      </c>
      <c r="S21" s="2">
        <v>164.0</v>
      </c>
    </row>
    <row r="22">
      <c r="B22" s="276" t="s">
        <v>1047</v>
      </c>
      <c r="C22" s="298" t="s">
        <v>3016</v>
      </c>
      <c r="D22" s="277" t="s">
        <v>3024</v>
      </c>
      <c r="E22" s="298" t="s">
        <v>3018</v>
      </c>
      <c r="F22" s="322">
        <v>5150.0</v>
      </c>
      <c r="J22" s="2" t="s">
        <v>320</v>
      </c>
      <c r="L22" s="2" t="s">
        <v>860</v>
      </c>
      <c r="M22" s="2" t="s">
        <v>17</v>
      </c>
      <c r="N22" s="2" t="s">
        <v>3019</v>
      </c>
      <c r="S22" s="2">
        <v>164.0</v>
      </c>
    </row>
    <row r="23">
      <c r="B23" s="276" t="s">
        <v>1047</v>
      </c>
      <c r="C23" s="298" t="s">
        <v>3016</v>
      </c>
      <c r="D23" s="277" t="s">
        <v>3025</v>
      </c>
      <c r="E23" s="298" t="s">
        <v>3018</v>
      </c>
      <c r="F23" s="322">
        <v>5150.0</v>
      </c>
      <c r="J23" s="2" t="s">
        <v>320</v>
      </c>
      <c r="L23" s="2" t="s">
        <v>860</v>
      </c>
      <c r="M23" s="2" t="s">
        <v>17</v>
      </c>
      <c r="N23" s="2" t="s">
        <v>3019</v>
      </c>
      <c r="S23" s="2">
        <v>164.0</v>
      </c>
    </row>
    <row r="24">
      <c r="B24" s="276" t="s">
        <v>1047</v>
      </c>
      <c r="C24" s="298" t="s">
        <v>3016</v>
      </c>
      <c r="D24" s="277" t="s">
        <v>3026</v>
      </c>
      <c r="E24" s="298" t="s">
        <v>3018</v>
      </c>
      <c r="F24" s="322">
        <v>5150.0</v>
      </c>
      <c r="J24" s="2" t="s">
        <v>320</v>
      </c>
      <c r="L24" s="2" t="s">
        <v>860</v>
      </c>
      <c r="M24" s="2" t="s">
        <v>17</v>
      </c>
      <c r="N24" s="2" t="s">
        <v>3019</v>
      </c>
      <c r="S24" s="2">
        <v>164.0</v>
      </c>
    </row>
    <row r="25">
      <c r="B25" s="276" t="s">
        <v>1047</v>
      </c>
      <c r="C25" s="298" t="s">
        <v>3016</v>
      </c>
      <c r="D25" s="277" t="s">
        <v>3027</v>
      </c>
      <c r="E25" s="298" t="s">
        <v>3018</v>
      </c>
      <c r="F25" s="322">
        <v>5150.0</v>
      </c>
      <c r="J25" s="2" t="s">
        <v>320</v>
      </c>
      <c r="L25" s="2" t="s">
        <v>860</v>
      </c>
      <c r="M25" s="2" t="s">
        <v>17</v>
      </c>
      <c r="N25" s="2" t="s">
        <v>3019</v>
      </c>
      <c r="S25" s="2">
        <v>164.0</v>
      </c>
    </row>
    <row r="26">
      <c r="B26" s="276" t="s">
        <v>1047</v>
      </c>
      <c r="C26" s="298" t="s">
        <v>3016</v>
      </c>
      <c r="D26" s="277" t="s">
        <v>3028</v>
      </c>
      <c r="E26" s="298" t="s">
        <v>3018</v>
      </c>
      <c r="F26" s="322">
        <v>5150.0</v>
      </c>
      <c r="J26" s="2" t="s">
        <v>320</v>
      </c>
      <c r="L26" s="2" t="s">
        <v>860</v>
      </c>
      <c r="M26" s="2" t="s">
        <v>17</v>
      </c>
      <c r="N26" s="2" t="s">
        <v>3019</v>
      </c>
      <c r="S26" s="2">
        <v>164.0</v>
      </c>
    </row>
    <row r="27">
      <c r="B27" s="276" t="s">
        <v>1047</v>
      </c>
      <c r="C27" s="298" t="s">
        <v>3016</v>
      </c>
      <c r="D27" s="277" t="s">
        <v>3029</v>
      </c>
      <c r="E27" s="298" t="s">
        <v>3018</v>
      </c>
      <c r="F27" s="322">
        <v>5150.0</v>
      </c>
      <c r="J27" s="2" t="s">
        <v>320</v>
      </c>
      <c r="L27" s="2" t="s">
        <v>860</v>
      </c>
      <c r="M27" s="2" t="s">
        <v>17</v>
      </c>
      <c r="N27" s="2" t="s">
        <v>3019</v>
      </c>
      <c r="S27" s="2">
        <v>164.0</v>
      </c>
    </row>
    <row r="28">
      <c r="B28" s="276" t="s">
        <v>1047</v>
      </c>
      <c r="C28" s="298" t="s">
        <v>3016</v>
      </c>
      <c r="D28" s="277" t="s">
        <v>3030</v>
      </c>
      <c r="E28" s="298" t="s">
        <v>3018</v>
      </c>
      <c r="F28" s="322">
        <v>5150.0</v>
      </c>
      <c r="J28" s="2" t="s">
        <v>320</v>
      </c>
      <c r="L28" s="2" t="s">
        <v>860</v>
      </c>
      <c r="M28" s="2" t="s">
        <v>17</v>
      </c>
      <c r="N28" s="2" t="s">
        <v>3019</v>
      </c>
      <c r="S28" s="2">
        <v>164.0</v>
      </c>
    </row>
    <row r="29">
      <c r="B29" s="276" t="s">
        <v>1047</v>
      </c>
      <c r="C29" s="298" t="s">
        <v>3016</v>
      </c>
      <c r="D29" s="277" t="s">
        <v>3031</v>
      </c>
      <c r="E29" s="298" t="s">
        <v>3018</v>
      </c>
      <c r="F29" s="322">
        <v>5150.0</v>
      </c>
      <c r="J29" s="2" t="s">
        <v>320</v>
      </c>
      <c r="L29" s="2" t="s">
        <v>860</v>
      </c>
      <c r="M29" s="2" t="s">
        <v>17</v>
      </c>
      <c r="N29" s="2" t="s">
        <v>3019</v>
      </c>
      <c r="S29" s="2">
        <v>164.0</v>
      </c>
    </row>
    <row r="30">
      <c r="B30" s="276" t="s">
        <v>1047</v>
      </c>
      <c r="C30" s="298" t="s">
        <v>3016</v>
      </c>
      <c r="D30" s="277" t="s">
        <v>3032</v>
      </c>
      <c r="E30" s="298" t="s">
        <v>3018</v>
      </c>
      <c r="F30" s="322">
        <v>5150.0</v>
      </c>
      <c r="J30" s="2" t="s">
        <v>320</v>
      </c>
      <c r="L30" s="2" t="s">
        <v>860</v>
      </c>
      <c r="M30" s="2" t="s">
        <v>17</v>
      </c>
      <c r="N30" s="2" t="s">
        <v>3019</v>
      </c>
      <c r="S30" s="2">
        <v>164.0</v>
      </c>
    </row>
    <row r="31">
      <c r="B31" s="276" t="s">
        <v>1047</v>
      </c>
      <c r="C31" s="298" t="s">
        <v>3016</v>
      </c>
      <c r="D31" s="277" t="s">
        <v>3033</v>
      </c>
      <c r="E31" s="298" t="s">
        <v>3018</v>
      </c>
      <c r="F31" s="322">
        <v>5150.0</v>
      </c>
      <c r="J31" s="2" t="s">
        <v>320</v>
      </c>
      <c r="L31" s="2" t="s">
        <v>860</v>
      </c>
      <c r="M31" s="2" t="s">
        <v>17</v>
      </c>
      <c r="N31" s="2" t="s">
        <v>3019</v>
      </c>
      <c r="S31" s="2">
        <v>164.0</v>
      </c>
    </row>
    <row r="32">
      <c r="B32" s="276" t="s">
        <v>1047</v>
      </c>
      <c r="C32" s="298" t="s">
        <v>3016</v>
      </c>
      <c r="D32" s="277" t="s">
        <v>3034</v>
      </c>
      <c r="E32" s="298" t="s">
        <v>3018</v>
      </c>
      <c r="F32" s="322">
        <v>5150.0</v>
      </c>
      <c r="J32" s="2" t="s">
        <v>320</v>
      </c>
      <c r="L32" s="2" t="s">
        <v>860</v>
      </c>
      <c r="M32" s="2" t="s">
        <v>17</v>
      </c>
      <c r="N32" s="2" t="s">
        <v>3019</v>
      </c>
      <c r="S32" s="2">
        <v>164.0</v>
      </c>
    </row>
    <row r="33">
      <c r="B33" s="276" t="s">
        <v>1047</v>
      </c>
      <c r="C33" s="298" t="s">
        <v>3016</v>
      </c>
      <c r="D33" s="277" t="s">
        <v>3035</v>
      </c>
      <c r="E33" s="298" t="s">
        <v>3018</v>
      </c>
      <c r="F33" s="322">
        <v>5150.0</v>
      </c>
      <c r="J33" s="2" t="s">
        <v>320</v>
      </c>
      <c r="L33" s="2" t="s">
        <v>860</v>
      </c>
      <c r="M33" s="2" t="s">
        <v>17</v>
      </c>
      <c r="N33" s="2" t="s">
        <v>3019</v>
      </c>
      <c r="S33" s="2">
        <v>164.0</v>
      </c>
    </row>
    <row r="34">
      <c r="B34" s="276" t="s">
        <v>1047</v>
      </c>
      <c r="C34" s="298" t="s">
        <v>3016</v>
      </c>
      <c r="D34" s="277" t="s">
        <v>3036</v>
      </c>
      <c r="E34" s="298" t="s">
        <v>3018</v>
      </c>
      <c r="F34" s="322">
        <v>5150.0</v>
      </c>
      <c r="J34" s="2" t="s">
        <v>320</v>
      </c>
      <c r="L34" s="2" t="s">
        <v>860</v>
      </c>
      <c r="M34" s="2" t="s">
        <v>17</v>
      </c>
      <c r="N34" s="2" t="s">
        <v>3019</v>
      </c>
      <c r="S34" s="2">
        <v>164.0</v>
      </c>
    </row>
    <row r="35">
      <c r="B35" s="276" t="s">
        <v>1047</v>
      </c>
      <c r="C35" s="278" t="s">
        <v>1104</v>
      </c>
      <c r="D35" s="277" t="s">
        <v>3037</v>
      </c>
      <c r="E35" s="298" t="s">
        <v>3038</v>
      </c>
      <c r="F35" s="322"/>
      <c r="J35" s="2"/>
      <c r="L35" s="2"/>
    </row>
    <row r="36">
      <c r="B36" s="2" t="s">
        <v>862</v>
      </c>
      <c r="C36" s="298" t="s">
        <v>2791</v>
      </c>
      <c r="D36" s="277" t="s">
        <v>3039</v>
      </c>
      <c r="E36" s="298" t="s">
        <v>2792</v>
      </c>
      <c r="F36" s="322">
        <v>21375.0</v>
      </c>
      <c r="J36" s="2" t="s">
        <v>320</v>
      </c>
      <c r="L36" s="2" t="s">
        <v>860</v>
      </c>
      <c r="M36" s="2" t="s">
        <v>17</v>
      </c>
      <c r="N36" s="2" t="s">
        <v>3040</v>
      </c>
      <c r="S36" s="2">
        <v>166.0</v>
      </c>
    </row>
    <row r="37">
      <c r="B37" s="2" t="s">
        <v>868</v>
      </c>
      <c r="C37" s="298" t="s">
        <v>2917</v>
      </c>
      <c r="D37" s="291">
        <v>2.249531001162E12</v>
      </c>
      <c r="E37" s="293" t="s">
        <v>1308</v>
      </c>
      <c r="F37" s="322">
        <v>22650.0</v>
      </c>
      <c r="J37" s="2" t="s">
        <v>320</v>
      </c>
      <c r="L37" s="2" t="s">
        <v>860</v>
      </c>
      <c r="M37" s="2" t="s">
        <v>17</v>
      </c>
      <c r="N37" s="2" t="s">
        <v>3019</v>
      </c>
      <c r="S37" s="2">
        <v>164.0</v>
      </c>
    </row>
    <row r="38">
      <c r="B38" s="2" t="s">
        <v>865</v>
      </c>
      <c r="C38" s="298" t="s">
        <v>1408</v>
      </c>
      <c r="D38" s="277" t="s">
        <v>3041</v>
      </c>
      <c r="E38" s="293" t="s">
        <v>867</v>
      </c>
      <c r="F38" s="322">
        <v>8160.0</v>
      </c>
      <c r="J38" s="2" t="s">
        <v>320</v>
      </c>
      <c r="L38" s="2" t="s">
        <v>860</v>
      </c>
      <c r="M38" s="2" t="s">
        <v>17</v>
      </c>
      <c r="N38" s="2" t="s">
        <v>3019</v>
      </c>
      <c r="S38" s="2">
        <v>164.0</v>
      </c>
    </row>
    <row r="39">
      <c r="C39" s="248" t="s">
        <v>871</v>
      </c>
      <c r="E39" s="378"/>
      <c r="F39" s="250">
        <v>3500.0</v>
      </c>
    </row>
    <row r="40">
      <c r="E40" s="378"/>
      <c r="F40" s="255"/>
    </row>
    <row r="41">
      <c r="A41" s="2" t="s">
        <v>336</v>
      </c>
      <c r="B41" s="2" t="s">
        <v>901</v>
      </c>
      <c r="C41" s="276" t="s">
        <v>3042</v>
      </c>
      <c r="D41" s="277" t="s">
        <v>3043</v>
      </c>
      <c r="E41" s="276" t="s">
        <v>1264</v>
      </c>
      <c r="F41" s="292">
        <v>6540.0</v>
      </c>
      <c r="G41" s="292">
        <v>22400.0</v>
      </c>
      <c r="J41" s="2" t="s">
        <v>320</v>
      </c>
      <c r="L41" s="2" t="s">
        <v>860</v>
      </c>
      <c r="M41" s="2" t="s">
        <v>17</v>
      </c>
      <c r="N41" s="2" t="s">
        <v>3019</v>
      </c>
      <c r="S41" s="2">
        <v>164.0</v>
      </c>
    </row>
    <row r="42">
      <c r="B42" s="2" t="s">
        <v>901</v>
      </c>
      <c r="C42" s="276" t="s">
        <v>3042</v>
      </c>
      <c r="D42" s="277" t="s">
        <v>3044</v>
      </c>
      <c r="E42" s="276" t="s">
        <v>1264</v>
      </c>
      <c r="F42" s="292">
        <v>6540.0</v>
      </c>
      <c r="G42" s="255"/>
      <c r="J42" s="2" t="s">
        <v>320</v>
      </c>
      <c r="L42" s="2" t="s">
        <v>860</v>
      </c>
      <c r="M42" s="2" t="s">
        <v>17</v>
      </c>
      <c r="N42" s="2" t="s">
        <v>3019</v>
      </c>
      <c r="S42" s="2">
        <v>164.0</v>
      </c>
    </row>
    <row r="43">
      <c r="B43" s="2" t="s">
        <v>901</v>
      </c>
      <c r="C43" s="276" t="s">
        <v>3042</v>
      </c>
      <c r="D43" s="277" t="s">
        <v>3045</v>
      </c>
      <c r="E43" s="276" t="s">
        <v>1264</v>
      </c>
      <c r="F43" s="292">
        <v>6540.0</v>
      </c>
      <c r="J43" s="2" t="s">
        <v>320</v>
      </c>
      <c r="L43" s="2" t="s">
        <v>860</v>
      </c>
      <c r="M43" s="2" t="s">
        <v>17</v>
      </c>
      <c r="N43" s="2" t="s">
        <v>3019</v>
      </c>
      <c r="S43" s="2">
        <v>164.0</v>
      </c>
    </row>
    <row r="44">
      <c r="B44" s="2" t="s">
        <v>901</v>
      </c>
      <c r="C44" s="276" t="s">
        <v>3042</v>
      </c>
      <c r="D44" s="277" t="s">
        <v>3046</v>
      </c>
      <c r="E44" s="276" t="s">
        <v>1264</v>
      </c>
      <c r="F44" s="292">
        <v>6540.0</v>
      </c>
      <c r="J44" s="2" t="s">
        <v>320</v>
      </c>
      <c r="L44" s="2" t="s">
        <v>860</v>
      </c>
      <c r="M44" s="2" t="s">
        <v>17</v>
      </c>
      <c r="N44" s="2" t="s">
        <v>3019</v>
      </c>
      <c r="S44" s="2">
        <v>164.0</v>
      </c>
    </row>
    <row r="45">
      <c r="B45" s="2" t="s">
        <v>901</v>
      </c>
      <c r="C45" s="276" t="s">
        <v>3042</v>
      </c>
      <c r="D45" s="277" t="s">
        <v>3047</v>
      </c>
      <c r="E45" s="276" t="s">
        <v>1264</v>
      </c>
      <c r="F45" s="292">
        <v>6540.0</v>
      </c>
      <c r="J45" s="2" t="s">
        <v>320</v>
      </c>
      <c r="L45" s="2" t="s">
        <v>860</v>
      </c>
      <c r="M45" s="2" t="s">
        <v>17</v>
      </c>
      <c r="N45" s="2" t="s">
        <v>3019</v>
      </c>
      <c r="S45" s="2">
        <v>164.0</v>
      </c>
    </row>
    <row r="46">
      <c r="B46" s="2" t="s">
        <v>901</v>
      </c>
      <c r="C46" s="276" t="s">
        <v>1265</v>
      </c>
      <c r="D46" s="277" t="s">
        <v>3048</v>
      </c>
      <c r="E46" s="298" t="s">
        <v>1946</v>
      </c>
      <c r="F46" s="292">
        <v>22500.0</v>
      </c>
      <c r="J46" s="2" t="s">
        <v>320</v>
      </c>
      <c r="L46" s="2" t="s">
        <v>860</v>
      </c>
      <c r="M46" s="2" t="s">
        <v>17</v>
      </c>
      <c r="N46" s="2" t="s">
        <v>3019</v>
      </c>
      <c r="S46" s="2">
        <v>164.0</v>
      </c>
    </row>
    <row r="47">
      <c r="B47" s="2" t="s">
        <v>972</v>
      </c>
      <c r="C47" s="298" t="s">
        <v>973</v>
      </c>
      <c r="E47" s="293" t="s">
        <v>974</v>
      </c>
      <c r="F47" s="250">
        <v>1978.0</v>
      </c>
      <c r="J47" s="2" t="s">
        <v>320</v>
      </c>
      <c r="L47" s="2" t="s">
        <v>860</v>
      </c>
    </row>
    <row r="48">
      <c r="B48" s="2" t="s">
        <v>972</v>
      </c>
      <c r="C48" s="298" t="s">
        <v>973</v>
      </c>
      <c r="E48" s="293" t="s">
        <v>974</v>
      </c>
      <c r="F48" s="250">
        <v>1978.0</v>
      </c>
      <c r="J48" s="2" t="s">
        <v>320</v>
      </c>
      <c r="L48" s="2" t="s">
        <v>860</v>
      </c>
    </row>
    <row r="49">
      <c r="B49" s="2" t="s">
        <v>972</v>
      </c>
      <c r="C49" s="298" t="s">
        <v>973</v>
      </c>
      <c r="E49" s="293" t="s">
        <v>974</v>
      </c>
      <c r="F49" s="250">
        <v>1978.0</v>
      </c>
      <c r="J49" s="2" t="s">
        <v>320</v>
      </c>
      <c r="L49" s="2" t="s">
        <v>860</v>
      </c>
    </row>
    <row r="50">
      <c r="B50" s="2" t="s">
        <v>972</v>
      </c>
      <c r="C50" s="298" t="s">
        <v>973</v>
      </c>
      <c r="E50" s="293" t="s">
        <v>974</v>
      </c>
      <c r="F50" s="250">
        <v>1978.0</v>
      </c>
      <c r="J50" s="2" t="s">
        <v>320</v>
      </c>
      <c r="L50" s="2" t="s">
        <v>860</v>
      </c>
    </row>
    <row r="51">
      <c r="E51" s="378"/>
    </row>
    <row r="52">
      <c r="A52" s="2" t="s">
        <v>872</v>
      </c>
      <c r="B52" s="2" t="s">
        <v>883</v>
      </c>
      <c r="C52" s="276" t="s">
        <v>1501</v>
      </c>
      <c r="D52" s="291">
        <v>8.0007412E7</v>
      </c>
      <c r="E52" s="298" t="s">
        <v>2505</v>
      </c>
      <c r="F52" s="250">
        <v>27500.0</v>
      </c>
      <c r="G52" s="322">
        <v>19650.0</v>
      </c>
      <c r="J52" s="2" t="s">
        <v>320</v>
      </c>
      <c r="L52" s="2" t="s">
        <v>860</v>
      </c>
      <c r="M52" s="2" t="s">
        <v>17</v>
      </c>
      <c r="N52" s="2" t="s">
        <v>3019</v>
      </c>
      <c r="S52" s="2">
        <v>164.0</v>
      </c>
    </row>
    <row r="53">
      <c r="B53" s="2" t="s">
        <v>883</v>
      </c>
      <c r="C53" s="276" t="s">
        <v>2937</v>
      </c>
      <c r="D53" s="251"/>
      <c r="E53" s="251" t="s">
        <v>1639</v>
      </c>
      <c r="F53" s="250"/>
      <c r="G53" s="255"/>
      <c r="J53" s="2" t="s">
        <v>320</v>
      </c>
      <c r="L53" s="2"/>
      <c r="M53" s="2" t="s">
        <v>17</v>
      </c>
      <c r="N53" s="2" t="s">
        <v>3019</v>
      </c>
      <c r="S53" s="2">
        <v>164.0</v>
      </c>
    </row>
    <row r="54">
      <c r="B54" s="2" t="s">
        <v>883</v>
      </c>
      <c r="C54" s="276" t="s">
        <v>1635</v>
      </c>
      <c r="D54" s="277" t="s">
        <v>3049</v>
      </c>
      <c r="E54" s="397" t="s">
        <v>1637</v>
      </c>
      <c r="F54" s="397"/>
      <c r="G54" s="255"/>
      <c r="J54" s="2"/>
      <c r="L54" s="2"/>
      <c r="M54" s="2" t="s">
        <v>17</v>
      </c>
      <c r="N54" s="2" t="s">
        <v>3019</v>
      </c>
      <c r="S54" s="2">
        <v>164.0</v>
      </c>
    </row>
    <row r="55">
      <c r="B55" s="2" t="s">
        <v>883</v>
      </c>
      <c r="C55" s="276" t="s">
        <v>2197</v>
      </c>
      <c r="D55" s="277" t="s">
        <v>3050</v>
      </c>
      <c r="E55" s="276" t="s">
        <v>2198</v>
      </c>
      <c r="F55" s="250"/>
      <c r="G55" s="255"/>
      <c r="J55" s="2"/>
      <c r="L55" s="2"/>
      <c r="M55" s="2" t="s">
        <v>17</v>
      </c>
      <c r="N55" s="2" t="s">
        <v>3019</v>
      </c>
      <c r="S55" s="2">
        <v>164.0</v>
      </c>
    </row>
    <row r="56">
      <c r="B56" s="2" t="s">
        <v>883</v>
      </c>
      <c r="C56" s="278" t="s">
        <v>952</v>
      </c>
      <c r="D56" s="277" t="s">
        <v>3051</v>
      </c>
      <c r="E56" s="276" t="s">
        <v>953</v>
      </c>
      <c r="F56" s="322">
        <v>8540.0</v>
      </c>
      <c r="J56" s="2" t="s">
        <v>320</v>
      </c>
      <c r="L56" s="2" t="s">
        <v>860</v>
      </c>
      <c r="M56" s="2" t="s">
        <v>17</v>
      </c>
      <c r="N56" s="2" t="s">
        <v>3019</v>
      </c>
      <c r="S56" s="2">
        <v>164.0</v>
      </c>
    </row>
    <row r="57">
      <c r="B57" s="2" t="s">
        <v>883</v>
      </c>
      <c r="C57" s="276" t="s">
        <v>1503</v>
      </c>
      <c r="E57" s="276" t="s">
        <v>1504</v>
      </c>
      <c r="F57" s="322"/>
      <c r="J57" s="2"/>
      <c r="L57" s="2"/>
      <c r="M57" s="2" t="s">
        <v>17</v>
      </c>
      <c r="N57" s="2" t="s">
        <v>3019</v>
      </c>
      <c r="S57" s="2">
        <v>164.0</v>
      </c>
    </row>
    <row r="58">
      <c r="B58" s="2" t="s">
        <v>960</v>
      </c>
      <c r="C58" s="298" t="s">
        <v>946</v>
      </c>
      <c r="E58" s="298" t="s">
        <v>947</v>
      </c>
      <c r="F58" s="265">
        <v>450.0</v>
      </c>
      <c r="J58" s="2" t="s">
        <v>320</v>
      </c>
      <c r="L58" s="2" t="s">
        <v>860</v>
      </c>
      <c r="M58" s="2" t="s">
        <v>17</v>
      </c>
      <c r="N58" s="2" t="s">
        <v>1196</v>
      </c>
      <c r="S58" s="2">
        <v>93.0</v>
      </c>
    </row>
    <row r="59">
      <c r="B59" s="2" t="s">
        <v>960</v>
      </c>
      <c r="C59" s="298" t="s">
        <v>946</v>
      </c>
      <c r="E59" s="298" t="s">
        <v>947</v>
      </c>
      <c r="F59" s="265">
        <v>450.0</v>
      </c>
      <c r="J59" s="2" t="s">
        <v>320</v>
      </c>
      <c r="L59" s="2" t="s">
        <v>860</v>
      </c>
      <c r="M59" s="2" t="s">
        <v>17</v>
      </c>
      <c r="N59" s="2" t="s">
        <v>3040</v>
      </c>
      <c r="S59" s="2">
        <v>166.0</v>
      </c>
    </row>
    <row r="60">
      <c r="B60" s="2" t="s">
        <v>960</v>
      </c>
      <c r="C60" s="298" t="s">
        <v>946</v>
      </c>
      <c r="E60" s="298" t="s">
        <v>947</v>
      </c>
      <c r="F60" s="265">
        <v>450.0</v>
      </c>
      <c r="J60" s="2" t="s">
        <v>320</v>
      </c>
      <c r="L60" s="2" t="s">
        <v>860</v>
      </c>
      <c r="M60" s="2" t="s">
        <v>17</v>
      </c>
      <c r="N60" s="2" t="s">
        <v>3040</v>
      </c>
      <c r="S60" s="2">
        <v>166.0</v>
      </c>
    </row>
    <row r="61">
      <c r="B61" s="2" t="s">
        <v>960</v>
      </c>
      <c r="C61" s="298" t="s">
        <v>946</v>
      </c>
      <c r="E61" s="298" t="s">
        <v>947</v>
      </c>
      <c r="F61" s="265">
        <v>450.0</v>
      </c>
      <c r="J61" s="2" t="s">
        <v>320</v>
      </c>
      <c r="L61" s="2" t="s">
        <v>860</v>
      </c>
      <c r="M61" s="2" t="s">
        <v>17</v>
      </c>
      <c r="N61" s="2" t="s">
        <v>3040</v>
      </c>
      <c r="S61" s="2">
        <v>166.0</v>
      </c>
    </row>
    <row r="62">
      <c r="B62" s="2" t="s">
        <v>960</v>
      </c>
      <c r="C62" s="298" t="s">
        <v>946</v>
      </c>
      <c r="E62" s="298" t="s">
        <v>947</v>
      </c>
      <c r="F62" s="265">
        <v>450.0</v>
      </c>
      <c r="J62" s="2" t="s">
        <v>320</v>
      </c>
      <c r="L62" s="2" t="s">
        <v>860</v>
      </c>
      <c r="M62" s="2" t="s">
        <v>17</v>
      </c>
      <c r="N62" s="2" t="s">
        <v>3040</v>
      </c>
      <c r="S62" s="2">
        <v>166.0</v>
      </c>
    </row>
    <row r="63">
      <c r="B63" s="2" t="s">
        <v>883</v>
      </c>
      <c r="C63" s="298" t="s">
        <v>954</v>
      </c>
      <c r="E63" s="298" t="s">
        <v>955</v>
      </c>
      <c r="F63" s="250">
        <v>1700.0</v>
      </c>
      <c r="J63" s="2" t="s">
        <v>320</v>
      </c>
      <c r="L63" s="2" t="s">
        <v>860</v>
      </c>
      <c r="M63" s="2" t="s">
        <v>17</v>
      </c>
      <c r="N63" s="2" t="s">
        <v>1196</v>
      </c>
      <c r="S63" s="2">
        <v>93.0</v>
      </c>
    </row>
    <row r="64">
      <c r="B64" s="2" t="s">
        <v>960</v>
      </c>
      <c r="C64" s="276" t="s">
        <v>1559</v>
      </c>
      <c r="E64" s="276" t="s">
        <v>1560</v>
      </c>
      <c r="M64" s="2" t="s">
        <v>17</v>
      </c>
      <c r="N64" s="2" t="s">
        <v>1196</v>
      </c>
      <c r="S64" s="2">
        <v>93.0</v>
      </c>
    </row>
    <row r="65">
      <c r="B65" s="2" t="s">
        <v>960</v>
      </c>
      <c r="C65" s="276" t="s">
        <v>1559</v>
      </c>
      <c r="E65" s="276" t="s">
        <v>1560</v>
      </c>
      <c r="M65" s="2" t="s">
        <v>17</v>
      </c>
      <c r="N65" s="2" t="s">
        <v>1196</v>
      </c>
      <c r="S65" s="2">
        <v>93.0</v>
      </c>
    </row>
    <row r="66">
      <c r="B66" s="2" t="s">
        <v>960</v>
      </c>
      <c r="C66" s="276" t="s">
        <v>1559</v>
      </c>
      <c r="E66" s="276" t="s">
        <v>1560</v>
      </c>
      <c r="M66" s="2" t="s">
        <v>17</v>
      </c>
      <c r="N66" s="2" t="s">
        <v>1196</v>
      </c>
      <c r="S66" s="2">
        <v>93.0</v>
      </c>
    </row>
    <row r="67">
      <c r="B67" s="2" t="s">
        <v>960</v>
      </c>
      <c r="C67" s="276" t="s">
        <v>1559</v>
      </c>
      <c r="E67" s="276" t="s">
        <v>1560</v>
      </c>
      <c r="M67" s="2" t="s">
        <v>17</v>
      </c>
      <c r="N67" s="2" t="s">
        <v>1196</v>
      </c>
      <c r="S67" s="2">
        <v>93.0</v>
      </c>
    </row>
    <row r="68">
      <c r="B68" s="2" t="s">
        <v>960</v>
      </c>
      <c r="C68" s="276" t="s">
        <v>1559</v>
      </c>
      <c r="E68" s="276" t="s">
        <v>1560</v>
      </c>
      <c r="M68" s="2" t="s">
        <v>17</v>
      </c>
      <c r="N68" s="2" t="s">
        <v>1196</v>
      </c>
      <c r="S68" s="2">
        <v>93.0</v>
      </c>
    </row>
    <row r="70">
      <c r="A70" s="2" t="s">
        <v>933</v>
      </c>
      <c r="B70" s="2" t="s">
        <v>868</v>
      </c>
      <c r="C70" s="2" t="s">
        <v>1390</v>
      </c>
      <c r="D70" s="291">
        <v>2.249524003794E12</v>
      </c>
      <c r="E70" s="298" t="s">
        <v>935</v>
      </c>
      <c r="F70" s="322">
        <v>8450.0</v>
      </c>
      <c r="G70" s="322">
        <v>9500.0</v>
      </c>
      <c r="J70" s="2" t="s">
        <v>320</v>
      </c>
      <c r="L70" s="2" t="s">
        <v>860</v>
      </c>
      <c r="M70" s="2" t="s">
        <v>17</v>
      </c>
      <c r="N70" s="2" t="s">
        <v>3019</v>
      </c>
      <c r="S70" s="2">
        <v>164.0</v>
      </c>
    </row>
    <row r="71">
      <c r="B71" s="2" t="s">
        <v>868</v>
      </c>
      <c r="C71" s="2" t="s">
        <v>1390</v>
      </c>
      <c r="D71" s="277" t="s">
        <v>3052</v>
      </c>
      <c r="E71" s="298" t="s">
        <v>935</v>
      </c>
      <c r="F71" s="322">
        <v>8450.0</v>
      </c>
      <c r="G71" s="255"/>
      <c r="J71" s="2" t="s">
        <v>320</v>
      </c>
      <c r="L71" s="2" t="s">
        <v>860</v>
      </c>
      <c r="M71" s="2" t="s">
        <v>17</v>
      </c>
      <c r="N71" s="2" t="s">
        <v>3019</v>
      </c>
      <c r="S71" s="2">
        <v>164.0</v>
      </c>
    </row>
    <row r="72">
      <c r="B72" s="2" t="s">
        <v>868</v>
      </c>
      <c r="C72" s="2" t="s">
        <v>1390</v>
      </c>
      <c r="D72" s="277" t="s">
        <v>3053</v>
      </c>
      <c r="E72" s="298" t="s">
        <v>935</v>
      </c>
      <c r="F72" s="322">
        <v>8450.0</v>
      </c>
      <c r="J72" s="2" t="s">
        <v>320</v>
      </c>
      <c r="L72" s="2" t="s">
        <v>860</v>
      </c>
      <c r="M72" s="2" t="s">
        <v>17</v>
      </c>
      <c r="N72" s="2" t="s">
        <v>3019</v>
      </c>
      <c r="S72" s="2">
        <v>164.0</v>
      </c>
    </row>
    <row r="73">
      <c r="B73" s="2" t="s">
        <v>868</v>
      </c>
      <c r="C73" s="2" t="s">
        <v>1390</v>
      </c>
      <c r="D73" s="291">
        <v>2.24952400385E12</v>
      </c>
      <c r="E73" s="298" t="s">
        <v>935</v>
      </c>
      <c r="F73" s="322">
        <v>8450.0</v>
      </c>
      <c r="J73" s="2" t="s">
        <v>320</v>
      </c>
      <c r="L73" s="2" t="s">
        <v>860</v>
      </c>
      <c r="M73" s="2" t="s">
        <v>17</v>
      </c>
      <c r="N73" s="2" t="s">
        <v>3019</v>
      </c>
      <c r="S73" s="2">
        <v>164.0</v>
      </c>
    </row>
    <row r="74">
      <c r="B74" s="2" t="s">
        <v>868</v>
      </c>
      <c r="C74" s="2" t="s">
        <v>1390</v>
      </c>
      <c r="D74" s="277" t="s">
        <v>3054</v>
      </c>
      <c r="E74" s="298" t="s">
        <v>935</v>
      </c>
      <c r="F74" s="322">
        <v>8450.0</v>
      </c>
      <c r="J74" s="2" t="s">
        <v>320</v>
      </c>
      <c r="L74" s="2" t="s">
        <v>860</v>
      </c>
      <c r="M74" s="2" t="s">
        <v>17</v>
      </c>
      <c r="N74" s="2" t="s">
        <v>3019</v>
      </c>
      <c r="S74" s="2">
        <v>164.0</v>
      </c>
    </row>
    <row r="75">
      <c r="B75" s="2" t="s">
        <v>868</v>
      </c>
      <c r="C75" s="293" t="s">
        <v>1606</v>
      </c>
      <c r="D75" s="277" t="s">
        <v>3055</v>
      </c>
      <c r="E75" s="293" t="s">
        <v>1607</v>
      </c>
      <c r="F75" s="322">
        <v>3240.0</v>
      </c>
      <c r="J75" s="2" t="s">
        <v>320</v>
      </c>
      <c r="L75" s="2" t="s">
        <v>860</v>
      </c>
    </row>
    <row r="76">
      <c r="E76" s="378"/>
      <c r="F76" s="255"/>
    </row>
    <row r="77">
      <c r="A77" s="2" t="s">
        <v>995</v>
      </c>
      <c r="B77" s="2" t="s">
        <v>862</v>
      </c>
      <c r="C77" s="298" t="s">
        <v>1409</v>
      </c>
      <c r="D77" s="277" t="s">
        <v>3056</v>
      </c>
      <c r="E77" s="298" t="s">
        <v>893</v>
      </c>
      <c r="F77" s="322">
        <v>10600.0</v>
      </c>
      <c r="G77" s="322">
        <v>5900.0</v>
      </c>
      <c r="J77" s="2" t="s">
        <v>320</v>
      </c>
      <c r="L77" s="2" t="s">
        <v>860</v>
      </c>
    </row>
    <row r="78">
      <c r="B78" s="2" t="s">
        <v>862</v>
      </c>
      <c r="C78" s="298" t="s">
        <v>1409</v>
      </c>
      <c r="E78" s="298" t="s">
        <v>893</v>
      </c>
      <c r="F78" s="322">
        <v>10600.0</v>
      </c>
      <c r="G78" s="255"/>
      <c r="J78" s="2" t="s">
        <v>320</v>
      </c>
      <c r="L78" s="2" t="s">
        <v>860</v>
      </c>
    </row>
    <row r="79">
      <c r="B79" s="2" t="s">
        <v>862</v>
      </c>
      <c r="C79" s="298" t="s">
        <v>1412</v>
      </c>
      <c r="D79" s="277" t="s">
        <v>3057</v>
      </c>
      <c r="E79" s="298" t="s">
        <v>895</v>
      </c>
      <c r="F79" s="322">
        <v>9480.0</v>
      </c>
      <c r="J79" s="2" t="s">
        <v>320</v>
      </c>
      <c r="L79" s="2" t="s">
        <v>860</v>
      </c>
    </row>
    <row r="80">
      <c r="B80" s="2" t="s">
        <v>862</v>
      </c>
      <c r="C80" s="298" t="s">
        <v>1412</v>
      </c>
      <c r="E80" s="298" t="s">
        <v>895</v>
      </c>
      <c r="F80" s="322">
        <v>9480.0</v>
      </c>
      <c r="J80" s="2" t="s">
        <v>320</v>
      </c>
      <c r="L80" s="2" t="s">
        <v>860</v>
      </c>
    </row>
    <row r="81">
      <c r="B81" s="2" t="s">
        <v>862</v>
      </c>
      <c r="C81" s="298" t="s">
        <v>1258</v>
      </c>
      <c r="D81" s="277" t="s">
        <v>3058</v>
      </c>
      <c r="E81" s="298" t="s">
        <v>900</v>
      </c>
      <c r="F81" s="250">
        <v>3950.0</v>
      </c>
      <c r="J81" s="2" t="s">
        <v>320</v>
      </c>
      <c r="L81" s="2" t="s">
        <v>860</v>
      </c>
    </row>
    <row r="84">
      <c r="C84" s="2" t="s">
        <v>3059</v>
      </c>
      <c r="L84" s="2" t="s">
        <v>1019</v>
      </c>
      <c r="M84" s="2" t="s">
        <v>17</v>
      </c>
      <c r="N84" s="2" t="s">
        <v>3060</v>
      </c>
      <c r="S84" s="2">
        <v>365.0</v>
      </c>
    </row>
    <row r="85">
      <c r="C85" s="276" t="s">
        <v>3061</v>
      </c>
      <c r="D85" s="276"/>
      <c r="E85" s="276" t="s">
        <v>3062</v>
      </c>
      <c r="L85" s="2" t="s">
        <v>1019</v>
      </c>
      <c r="M85" s="2" t="s">
        <v>17</v>
      </c>
      <c r="N85" s="2" t="s">
        <v>2928</v>
      </c>
      <c r="S85" s="2">
        <v>37.0</v>
      </c>
    </row>
    <row r="86">
      <c r="C86" s="278" t="s">
        <v>2301</v>
      </c>
      <c r="D86" s="278"/>
      <c r="L86" s="2" t="s">
        <v>1019</v>
      </c>
      <c r="M86" s="2" t="s">
        <v>17</v>
      </c>
      <c r="N86" s="2" t="s">
        <v>2928</v>
      </c>
      <c r="S86" s="2">
        <v>37.0</v>
      </c>
    </row>
    <row r="87">
      <c r="C87" s="278" t="s">
        <v>2953</v>
      </c>
      <c r="D87" s="278"/>
      <c r="L87" s="2" t="s">
        <v>1019</v>
      </c>
      <c r="M87" s="2" t="s">
        <v>17</v>
      </c>
      <c r="N87" s="2" t="s">
        <v>2928</v>
      </c>
      <c r="S87" s="2">
        <v>37.0</v>
      </c>
    </row>
    <row r="88">
      <c r="C88" s="276" t="s">
        <v>2302</v>
      </c>
      <c r="D88" s="276"/>
      <c r="E88" s="276" t="s">
        <v>3063</v>
      </c>
      <c r="L88" s="2" t="s">
        <v>1019</v>
      </c>
      <c r="M88" s="2" t="s">
        <v>17</v>
      </c>
      <c r="N88" s="2" t="s">
        <v>2928</v>
      </c>
      <c r="S88" s="2">
        <v>37.0</v>
      </c>
    </row>
    <row r="89">
      <c r="C89" s="276" t="s">
        <v>3064</v>
      </c>
      <c r="E89" s="276" t="s">
        <v>3065</v>
      </c>
      <c r="L89" s="2" t="s">
        <v>1019</v>
      </c>
      <c r="M89" s="2" t="s">
        <v>17</v>
      </c>
      <c r="N89" s="2" t="s">
        <v>2928</v>
      </c>
      <c r="S89" s="2">
        <v>37.0</v>
      </c>
    </row>
    <row r="90">
      <c r="C90" s="276" t="s">
        <v>3066</v>
      </c>
      <c r="L90" s="2" t="s">
        <v>1019</v>
      </c>
      <c r="M90" s="2" t="s">
        <v>17</v>
      </c>
      <c r="N90" s="2" t="s">
        <v>1196</v>
      </c>
      <c r="S90" s="2">
        <v>93.0</v>
      </c>
    </row>
    <row r="91">
      <c r="C91" s="276" t="s">
        <v>3066</v>
      </c>
      <c r="L91" s="2" t="s">
        <v>1019</v>
      </c>
      <c r="M91" s="2" t="s">
        <v>17</v>
      </c>
      <c r="N91" s="2" t="s">
        <v>1196</v>
      </c>
      <c r="S91" s="2">
        <v>93.0</v>
      </c>
    </row>
    <row r="92">
      <c r="C92" s="276" t="s">
        <v>3066</v>
      </c>
      <c r="L92" s="2" t="s">
        <v>1019</v>
      </c>
      <c r="M92" s="2" t="s">
        <v>17</v>
      </c>
      <c r="N92" s="2" t="s">
        <v>1196</v>
      </c>
      <c r="S92" s="2">
        <v>93.0</v>
      </c>
    </row>
    <row r="93">
      <c r="C93" s="276" t="s">
        <v>3066</v>
      </c>
      <c r="L93" s="2" t="s">
        <v>1019</v>
      </c>
      <c r="M93" s="2" t="s">
        <v>17</v>
      </c>
      <c r="N93" s="2" t="s">
        <v>1196</v>
      </c>
      <c r="S93" s="2">
        <v>93.0</v>
      </c>
    </row>
    <row r="94">
      <c r="C94" s="276" t="s">
        <v>3066</v>
      </c>
      <c r="L94" s="2" t="s">
        <v>1019</v>
      </c>
      <c r="M94" s="2" t="s">
        <v>17</v>
      </c>
      <c r="N94" s="2" t="s">
        <v>1196</v>
      </c>
      <c r="S94" s="2">
        <v>93.0</v>
      </c>
    </row>
    <row r="95">
      <c r="C95" s="268" t="s">
        <v>3067</v>
      </c>
      <c r="M95" s="2" t="s">
        <v>17</v>
      </c>
      <c r="N95" s="2" t="s">
        <v>3019</v>
      </c>
      <c r="S95" s="2">
        <v>164.0</v>
      </c>
    </row>
    <row r="96">
      <c r="C96" s="276" t="s">
        <v>3068</v>
      </c>
      <c r="M96" s="2" t="s">
        <v>17</v>
      </c>
      <c r="N96" s="2" t="s">
        <v>3069</v>
      </c>
      <c r="S96" s="2">
        <v>175.0</v>
      </c>
    </row>
    <row r="97">
      <c r="C97" s="276" t="s">
        <v>1182</v>
      </c>
      <c r="M97" s="2" t="s">
        <v>17</v>
      </c>
      <c r="N97" s="2" t="s">
        <v>3069</v>
      </c>
      <c r="S97" s="2">
        <v>175.0</v>
      </c>
    </row>
    <row r="98">
      <c r="C98" s="276" t="s">
        <v>1182</v>
      </c>
      <c r="M98" s="2" t="s">
        <v>17</v>
      </c>
      <c r="N98" s="2" t="s">
        <v>3069</v>
      </c>
      <c r="S98" s="2">
        <v>175.0</v>
      </c>
    </row>
    <row r="99">
      <c r="C99" s="276" t="s">
        <v>1182</v>
      </c>
      <c r="M99" s="2" t="s">
        <v>17</v>
      </c>
      <c r="N99" s="2" t="s">
        <v>3069</v>
      </c>
      <c r="S99" s="2">
        <v>175.0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13" max="13" width="12.63"/>
    <col customWidth="1" min="18" max="18" width="23.13"/>
    <col customWidth="1" min="21" max="21" width="16.38"/>
  </cols>
  <sheetData>
    <row r="1">
      <c r="A1" s="214"/>
      <c r="B1" s="215" t="s">
        <v>5</v>
      </c>
      <c r="C1" s="216" t="s">
        <v>682</v>
      </c>
      <c r="D1" s="391"/>
      <c r="E1" s="392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64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3070</v>
      </c>
      <c r="S2" s="238" t="s">
        <v>3071</v>
      </c>
      <c r="T2" s="2" t="s">
        <v>2655</v>
      </c>
      <c r="U2" s="266" t="s">
        <v>72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3072</v>
      </c>
      <c r="S3" s="238" t="s">
        <v>3073</v>
      </c>
      <c r="T3" s="2" t="s">
        <v>3074</v>
      </c>
      <c r="U3" s="266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3075</v>
      </c>
      <c r="S4" s="238" t="s">
        <v>2984</v>
      </c>
      <c r="T4" s="2" t="s">
        <v>1568</v>
      </c>
      <c r="U4" s="266" t="s">
        <v>72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3076</v>
      </c>
      <c r="S5" s="238" t="s">
        <v>3077</v>
      </c>
      <c r="T5" s="2" t="s">
        <v>1568</v>
      </c>
      <c r="U5" s="266" t="s">
        <v>72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3078</v>
      </c>
      <c r="S6" s="2" t="s">
        <v>3079</v>
      </c>
      <c r="T6" s="2" t="s">
        <v>3080</v>
      </c>
      <c r="U6" s="266" t="s">
        <v>72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1195</v>
      </c>
      <c r="S7" s="2" t="s">
        <v>1962</v>
      </c>
      <c r="T7" s="2" t="s">
        <v>3081</v>
      </c>
      <c r="U7" s="2" t="s">
        <v>87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C9" s="2" t="s">
        <v>3082</v>
      </c>
      <c r="D9" s="2"/>
      <c r="E9" s="237">
        <v>7.373047387E9</v>
      </c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 t="s">
        <v>836</v>
      </c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1047</v>
      </c>
      <c r="C17" s="276" t="s">
        <v>858</v>
      </c>
      <c r="D17" s="291" t="s">
        <v>3083</v>
      </c>
      <c r="E17" s="276" t="s">
        <v>1227</v>
      </c>
      <c r="F17" s="351">
        <v>4850.0</v>
      </c>
      <c r="G17" s="360">
        <v>19700.0</v>
      </c>
      <c r="J17" s="2" t="s">
        <v>829</v>
      </c>
      <c r="K17" s="2" t="s">
        <v>3084</v>
      </c>
      <c r="L17" s="2" t="s">
        <v>860</v>
      </c>
      <c r="M17" s="2" t="s">
        <v>3085</v>
      </c>
      <c r="N17" s="2" t="s">
        <v>3086</v>
      </c>
      <c r="R17" s="2" t="s">
        <v>3087</v>
      </c>
      <c r="S17" s="2">
        <v>204.0</v>
      </c>
    </row>
    <row r="18">
      <c r="B18" s="2" t="s">
        <v>1047</v>
      </c>
      <c r="C18" s="276" t="s">
        <v>858</v>
      </c>
      <c r="D18" s="291" t="s">
        <v>3088</v>
      </c>
      <c r="E18" s="276" t="s">
        <v>1227</v>
      </c>
      <c r="F18" s="351">
        <v>4850.0</v>
      </c>
      <c r="G18" s="279"/>
      <c r="J18" s="2" t="s">
        <v>829</v>
      </c>
      <c r="K18" s="2" t="s">
        <v>2984</v>
      </c>
      <c r="L18" s="2" t="s">
        <v>860</v>
      </c>
      <c r="M18" s="2" t="s">
        <v>3085</v>
      </c>
      <c r="N18" s="2" t="s">
        <v>3086</v>
      </c>
      <c r="R18" s="2" t="s">
        <v>3087</v>
      </c>
      <c r="S18" s="2">
        <v>204.0</v>
      </c>
    </row>
    <row r="19">
      <c r="B19" s="2" t="s">
        <v>1047</v>
      </c>
      <c r="C19" s="276" t="s">
        <v>858</v>
      </c>
      <c r="D19" s="291" t="s">
        <v>3089</v>
      </c>
      <c r="E19" s="276" t="s">
        <v>1227</v>
      </c>
      <c r="F19" s="351">
        <v>4850.0</v>
      </c>
      <c r="J19" s="2" t="s">
        <v>829</v>
      </c>
      <c r="K19" s="2" t="s">
        <v>3071</v>
      </c>
      <c r="L19" s="2" t="s">
        <v>860</v>
      </c>
      <c r="M19" s="2" t="s">
        <v>3085</v>
      </c>
      <c r="N19" s="2" t="s">
        <v>3086</v>
      </c>
      <c r="R19" s="2" t="s">
        <v>3087</v>
      </c>
      <c r="S19" s="2">
        <v>204.0</v>
      </c>
    </row>
    <row r="20">
      <c r="B20" s="2" t="s">
        <v>1047</v>
      </c>
      <c r="C20" s="276" t="s">
        <v>858</v>
      </c>
      <c r="D20" s="291" t="s">
        <v>3090</v>
      </c>
      <c r="E20" s="276" t="s">
        <v>1227</v>
      </c>
      <c r="F20" s="351">
        <v>4850.0</v>
      </c>
      <c r="J20" s="2" t="s">
        <v>829</v>
      </c>
      <c r="K20" s="2" t="s">
        <v>3071</v>
      </c>
      <c r="L20" s="2" t="s">
        <v>860</v>
      </c>
      <c r="M20" s="2" t="s">
        <v>3085</v>
      </c>
      <c r="N20" s="2" t="s">
        <v>3086</v>
      </c>
      <c r="R20" s="2" t="s">
        <v>3087</v>
      </c>
      <c r="S20" s="2">
        <v>204.0</v>
      </c>
    </row>
    <row r="21">
      <c r="B21" s="2" t="s">
        <v>1047</v>
      </c>
      <c r="C21" s="276" t="s">
        <v>858</v>
      </c>
      <c r="D21" s="291" t="s">
        <v>3091</v>
      </c>
      <c r="E21" s="276" t="s">
        <v>1227</v>
      </c>
      <c r="F21" s="351">
        <v>4850.0</v>
      </c>
      <c r="J21" s="2" t="s">
        <v>829</v>
      </c>
      <c r="K21" s="2" t="s">
        <v>3071</v>
      </c>
      <c r="L21" s="2" t="s">
        <v>860</v>
      </c>
      <c r="M21" s="2" t="s">
        <v>3085</v>
      </c>
      <c r="N21" s="2" t="s">
        <v>3086</v>
      </c>
      <c r="R21" s="2" t="s">
        <v>3087</v>
      </c>
      <c r="S21" s="2">
        <v>204.0</v>
      </c>
    </row>
    <row r="22">
      <c r="B22" s="2" t="s">
        <v>1047</v>
      </c>
      <c r="C22" s="276" t="s">
        <v>858</v>
      </c>
      <c r="D22" s="291" t="s">
        <v>3092</v>
      </c>
      <c r="E22" s="276" t="s">
        <v>1227</v>
      </c>
      <c r="F22" s="351">
        <v>4850.0</v>
      </c>
      <c r="J22" s="2" t="s">
        <v>829</v>
      </c>
      <c r="K22" s="2" t="s">
        <v>3071</v>
      </c>
      <c r="L22" s="2" t="s">
        <v>860</v>
      </c>
      <c r="M22" s="2" t="s">
        <v>3085</v>
      </c>
      <c r="N22" s="2" t="s">
        <v>3086</v>
      </c>
      <c r="R22" s="2" t="s">
        <v>3087</v>
      </c>
      <c r="S22" s="2">
        <v>204.0</v>
      </c>
    </row>
    <row r="23">
      <c r="B23" s="2" t="s">
        <v>1047</v>
      </c>
      <c r="C23" s="276" t="s">
        <v>858</v>
      </c>
      <c r="D23" s="291" t="s">
        <v>3093</v>
      </c>
      <c r="E23" s="276" t="s">
        <v>1227</v>
      </c>
      <c r="F23" s="351">
        <v>4850.0</v>
      </c>
      <c r="J23" s="2" t="s">
        <v>829</v>
      </c>
      <c r="K23" s="2" t="s">
        <v>3071</v>
      </c>
      <c r="L23" s="2" t="s">
        <v>860</v>
      </c>
      <c r="M23" s="2" t="s">
        <v>3085</v>
      </c>
      <c r="N23" s="2" t="s">
        <v>3086</v>
      </c>
      <c r="R23" s="2" t="s">
        <v>3087</v>
      </c>
      <c r="S23" s="2">
        <v>204.0</v>
      </c>
    </row>
    <row r="24">
      <c r="B24" s="2" t="s">
        <v>1047</v>
      </c>
      <c r="C24" s="276" t="s">
        <v>858</v>
      </c>
      <c r="D24" s="291" t="s">
        <v>3094</v>
      </c>
      <c r="E24" s="276" t="s">
        <v>1227</v>
      </c>
      <c r="F24" s="351">
        <v>4850.0</v>
      </c>
      <c r="J24" s="2" t="s">
        <v>829</v>
      </c>
      <c r="K24" s="2" t="s">
        <v>3071</v>
      </c>
      <c r="L24" s="2" t="s">
        <v>860</v>
      </c>
      <c r="M24" s="2" t="s">
        <v>3085</v>
      </c>
      <c r="N24" s="2" t="s">
        <v>3086</v>
      </c>
      <c r="R24" s="2" t="s">
        <v>3087</v>
      </c>
      <c r="S24" s="2">
        <v>204.0</v>
      </c>
    </row>
    <row r="25">
      <c r="B25" s="2" t="s">
        <v>1047</v>
      </c>
      <c r="C25" s="298" t="s">
        <v>3095</v>
      </c>
      <c r="D25" s="291" t="s">
        <v>3096</v>
      </c>
      <c r="E25" s="298" t="s">
        <v>3097</v>
      </c>
      <c r="F25" s="351">
        <v>4850.0</v>
      </c>
      <c r="J25" s="2" t="s">
        <v>829</v>
      </c>
      <c r="K25" s="2" t="s">
        <v>3071</v>
      </c>
      <c r="L25" s="2" t="s">
        <v>860</v>
      </c>
      <c r="M25" s="2" t="s">
        <v>3085</v>
      </c>
      <c r="N25" s="2" t="s">
        <v>3086</v>
      </c>
      <c r="R25" s="2" t="s">
        <v>3087</v>
      </c>
      <c r="S25" s="2">
        <v>204.0</v>
      </c>
    </row>
    <row r="26">
      <c r="B26" s="2" t="s">
        <v>1047</v>
      </c>
      <c r="C26" s="298" t="s">
        <v>3095</v>
      </c>
      <c r="D26" s="291" t="s">
        <v>3098</v>
      </c>
      <c r="E26" s="298" t="s">
        <v>3097</v>
      </c>
      <c r="F26" s="351">
        <v>4850.0</v>
      </c>
      <c r="J26" s="2" t="s">
        <v>829</v>
      </c>
      <c r="K26" s="2" t="s">
        <v>3071</v>
      </c>
      <c r="L26" s="2" t="s">
        <v>860</v>
      </c>
      <c r="M26" s="2" t="s">
        <v>3085</v>
      </c>
      <c r="N26" s="2" t="s">
        <v>3086</v>
      </c>
      <c r="R26" s="2" t="s">
        <v>3087</v>
      </c>
      <c r="S26" s="2">
        <v>204.0</v>
      </c>
    </row>
    <row r="27">
      <c r="B27" s="2" t="s">
        <v>1047</v>
      </c>
      <c r="C27" s="298" t="s">
        <v>3099</v>
      </c>
      <c r="D27" s="291" t="s">
        <v>3100</v>
      </c>
      <c r="E27" s="298" t="s">
        <v>3097</v>
      </c>
      <c r="F27" s="351">
        <v>4850.0</v>
      </c>
      <c r="J27" s="2" t="s">
        <v>829</v>
      </c>
      <c r="K27" s="2" t="s">
        <v>3071</v>
      </c>
      <c r="L27" s="2" t="s">
        <v>860</v>
      </c>
      <c r="M27" s="2" t="s">
        <v>3085</v>
      </c>
      <c r="N27" s="2" t="s">
        <v>3086</v>
      </c>
      <c r="R27" s="2" t="s">
        <v>3087</v>
      </c>
      <c r="S27" s="2">
        <v>204.0</v>
      </c>
    </row>
    <row r="28">
      <c r="B28" s="2" t="s">
        <v>1047</v>
      </c>
      <c r="C28" s="298" t="s">
        <v>3099</v>
      </c>
      <c r="D28" s="291" t="s">
        <v>3101</v>
      </c>
      <c r="E28" s="298" t="s">
        <v>3097</v>
      </c>
      <c r="F28" s="351">
        <v>4850.0</v>
      </c>
      <c r="J28" s="2" t="s">
        <v>829</v>
      </c>
      <c r="K28" s="2" t="s">
        <v>3079</v>
      </c>
      <c r="L28" s="2" t="s">
        <v>860</v>
      </c>
      <c r="M28" s="2" t="s">
        <v>3085</v>
      </c>
      <c r="N28" s="2" t="s">
        <v>3086</v>
      </c>
      <c r="R28" s="2" t="s">
        <v>3102</v>
      </c>
      <c r="S28" s="2">
        <v>204.0</v>
      </c>
    </row>
    <row r="29">
      <c r="B29" s="2" t="s">
        <v>862</v>
      </c>
      <c r="C29" s="298" t="s">
        <v>2791</v>
      </c>
      <c r="D29" s="291" t="s">
        <v>3103</v>
      </c>
      <c r="E29" s="298" t="s">
        <v>2792</v>
      </c>
      <c r="F29" s="360">
        <v>22375.0</v>
      </c>
      <c r="J29" s="2" t="s">
        <v>829</v>
      </c>
      <c r="K29" s="2" t="s">
        <v>3071</v>
      </c>
      <c r="L29" s="2" t="s">
        <v>860</v>
      </c>
      <c r="M29" s="2" t="s">
        <v>3085</v>
      </c>
      <c r="N29" s="2" t="s">
        <v>3086</v>
      </c>
      <c r="R29" s="2" t="s">
        <v>3087</v>
      </c>
      <c r="S29" s="2">
        <v>204.0</v>
      </c>
    </row>
    <row r="30">
      <c r="B30" s="2" t="s">
        <v>868</v>
      </c>
      <c r="C30" s="298" t="s">
        <v>2917</v>
      </c>
      <c r="D30" s="291" t="s">
        <v>3104</v>
      </c>
      <c r="E30" s="298" t="s">
        <v>1308</v>
      </c>
      <c r="F30" s="351">
        <v>24450.0</v>
      </c>
      <c r="J30" s="2" t="s">
        <v>829</v>
      </c>
      <c r="K30" s="2" t="s">
        <v>3071</v>
      </c>
      <c r="L30" s="2" t="s">
        <v>860</v>
      </c>
      <c r="M30" s="2" t="s">
        <v>3085</v>
      </c>
      <c r="N30" s="2" t="s">
        <v>3086</v>
      </c>
      <c r="R30" s="2" t="s">
        <v>3087</v>
      </c>
      <c r="S30" s="2">
        <v>204.0</v>
      </c>
    </row>
    <row r="31">
      <c r="B31" s="2" t="s">
        <v>865</v>
      </c>
      <c r="C31" s="298" t="s">
        <v>1408</v>
      </c>
      <c r="D31" s="291" t="s">
        <v>3105</v>
      </c>
      <c r="E31" s="293" t="s">
        <v>867</v>
      </c>
      <c r="F31" s="360">
        <v>8160.0</v>
      </c>
      <c r="J31" s="2" t="s">
        <v>829</v>
      </c>
      <c r="L31" s="2" t="s">
        <v>860</v>
      </c>
      <c r="M31" s="2" t="s">
        <v>3085</v>
      </c>
      <c r="N31" s="2" t="s">
        <v>3086</v>
      </c>
      <c r="R31" s="2" t="s">
        <v>3087</v>
      </c>
      <c r="S31" s="2">
        <v>204.0</v>
      </c>
    </row>
    <row r="32">
      <c r="C32" s="298" t="s">
        <v>3106</v>
      </c>
      <c r="E32" s="298" t="s">
        <v>1054</v>
      </c>
      <c r="F32" s="362">
        <v>25.0</v>
      </c>
      <c r="J32" s="2" t="s">
        <v>829</v>
      </c>
      <c r="L32" s="2" t="s">
        <v>860</v>
      </c>
      <c r="M32" s="2" t="s">
        <v>3085</v>
      </c>
      <c r="N32" s="2" t="s">
        <v>3086</v>
      </c>
      <c r="R32" s="2" t="s">
        <v>3087</v>
      </c>
      <c r="S32" s="2">
        <v>204.0</v>
      </c>
    </row>
    <row r="33">
      <c r="C33" s="367" t="s">
        <v>1182</v>
      </c>
      <c r="L33" s="2" t="s">
        <v>860</v>
      </c>
    </row>
    <row r="34">
      <c r="C34" s="367" t="s">
        <v>1182</v>
      </c>
      <c r="L34" s="2" t="s">
        <v>860</v>
      </c>
    </row>
    <row r="35">
      <c r="C35" s="367" t="s">
        <v>1182</v>
      </c>
      <c r="L35" s="2" t="s">
        <v>860</v>
      </c>
    </row>
    <row r="36">
      <c r="C36" s="367" t="s">
        <v>1182</v>
      </c>
      <c r="L36" s="2" t="s">
        <v>860</v>
      </c>
    </row>
    <row r="37">
      <c r="C37" s="367" t="s">
        <v>1182</v>
      </c>
      <c r="L37" s="2" t="s">
        <v>860</v>
      </c>
    </row>
    <row r="38">
      <c r="C38" s="367" t="s">
        <v>1182</v>
      </c>
      <c r="L38" s="2" t="s">
        <v>860</v>
      </c>
    </row>
    <row r="39">
      <c r="C39" s="367" t="s">
        <v>1182</v>
      </c>
      <c r="L39" s="2" t="s">
        <v>860</v>
      </c>
    </row>
    <row r="40">
      <c r="C40" s="367" t="s">
        <v>1182</v>
      </c>
      <c r="L40" s="2" t="s">
        <v>860</v>
      </c>
    </row>
    <row r="41">
      <c r="C41" s="367" t="s">
        <v>1182</v>
      </c>
      <c r="L41" s="2" t="s">
        <v>860</v>
      </c>
    </row>
    <row r="42">
      <c r="C42" s="367" t="s">
        <v>1182</v>
      </c>
      <c r="L42" s="2" t="s">
        <v>860</v>
      </c>
    </row>
    <row r="43">
      <c r="C43" s="367" t="s">
        <v>1182</v>
      </c>
      <c r="L43" s="2" t="s">
        <v>860</v>
      </c>
    </row>
    <row r="44">
      <c r="C44" s="367" t="s">
        <v>1182</v>
      </c>
      <c r="L44" s="2" t="s">
        <v>860</v>
      </c>
    </row>
    <row r="45">
      <c r="C45" s="367" t="s">
        <v>1182</v>
      </c>
      <c r="L45" s="2" t="s">
        <v>860</v>
      </c>
    </row>
    <row r="46">
      <c r="C46" s="367" t="s">
        <v>1182</v>
      </c>
      <c r="L46" s="2" t="s">
        <v>860</v>
      </c>
    </row>
    <row r="47">
      <c r="C47" s="298" t="s">
        <v>2643</v>
      </c>
      <c r="L47" s="2" t="s">
        <v>860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20.25"/>
    <col customWidth="1" min="17" max="17" width="18.88"/>
  </cols>
  <sheetData>
    <row r="1">
      <c r="A1" s="214"/>
      <c r="B1" s="215" t="s">
        <v>5</v>
      </c>
      <c r="C1" s="216" t="s">
        <v>738</v>
      </c>
      <c r="D1" s="317" t="s">
        <v>3107</v>
      </c>
      <c r="E1" s="392" t="s">
        <v>3108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22"/>
      <c r="B2" s="223" t="s">
        <v>807</v>
      </c>
      <c r="C2" s="2" t="s">
        <v>218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3109</v>
      </c>
      <c r="S2" s="238" t="s">
        <v>3110</v>
      </c>
      <c r="T2" s="2" t="s">
        <v>809</v>
      </c>
      <c r="U2" s="398" t="s">
        <v>55</v>
      </c>
      <c r="V2" s="2">
        <v>14.0</v>
      </c>
      <c r="W2" s="2" t="s">
        <v>2208</v>
      </c>
      <c r="X2" s="2" t="s">
        <v>3111</v>
      </c>
      <c r="Y2" s="2" t="s">
        <v>1010</v>
      </c>
      <c r="Z2" s="2" t="s">
        <v>2043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3112</v>
      </c>
      <c r="S3" s="238" t="s">
        <v>3073</v>
      </c>
      <c r="T3" s="2" t="s">
        <v>1521</v>
      </c>
      <c r="U3" s="398" t="s">
        <v>55</v>
      </c>
      <c r="V3" s="2">
        <v>15.0</v>
      </c>
      <c r="W3" s="2" t="s">
        <v>2208</v>
      </c>
      <c r="X3" s="2" t="s">
        <v>3113</v>
      </c>
      <c r="Y3" s="2" t="s">
        <v>1568</v>
      </c>
      <c r="Z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3114</v>
      </c>
      <c r="S4" s="238" t="s">
        <v>3115</v>
      </c>
      <c r="T4" s="2" t="s">
        <v>3116</v>
      </c>
      <c r="U4" s="398" t="s">
        <v>55</v>
      </c>
      <c r="V4" s="2">
        <v>16.0</v>
      </c>
      <c r="W4" s="2" t="s">
        <v>3117</v>
      </c>
      <c r="X4" s="2" t="s">
        <v>3118</v>
      </c>
      <c r="Y4" s="2" t="s">
        <v>1568</v>
      </c>
      <c r="Z4" s="2" t="s">
        <v>55</v>
      </c>
    </row>
    <row r="5">
      <c r="A5" s="239"/>
      <c r="B5" s="229" t="s">
        <v>818</v>
      </c>
      <c r="C5" s="2" t="s">
        <v>3119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3120</v>
      </c>
      <c r="S5" s="238" t="s">
        <v>3121</v>
      </c>
      <c r="T5" s="2" t="s">
        <v>3122</v>
      </c>
      <c r="U5" s="398" t="s">
        <v>55</v>
      </c>
      <c r="V5" s="2">
        <v>17.0</v>
      </c>
      <c r="W5" s="2" t="s">
        <v>3123</v>
      </c>
      <c r="X5" s="2" t="s">
        <v>1877</v>
      </c>
      <c r="Y5" s="2" t="s">
        <v>1568</v>
      </c>
      <c r="Z5" s="2" t="s">
        <v>55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3124</v>
      </c>
      <c r="S6" s="2" t="s">
        <v>3125</v>
      </c>
      <c r="T6" s="2" t="s">
        <v>3126</v>
      </c>
      <c r="U6" s="266" t="s">
        <v>55</v>
      </c>
      <c r="V6" s="2">
        <v>18.0</v>
      </c>
      <c r="W6" s="2" t="s">
        <v>3127</v>
      </c>
      <c r="X6" s="2" t="s">
        <v>3128</v>
      </c>
      <c r="Y6" s="2" t="s">
        <v>1568</v>
      </c>
      <c r="Z6" s="2" t="s">
        <v>55</v>
      </c>
    </row>
    <row r="7">
      <c r="A7" s="239"/>
      <c r="B7" s="229" t="s">
        <v>822</v>
      </c>
      <c r="C7" s="2" t="s">
        <v>3129</v>
      </c>
      <c r="E7" s="237">
        <v>9.524197979E9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3130</v>
      </c>
      <c r="S7" s="2" t="s">
        <v>3131</v>
      </c>
      <c r="T7" s="2" t="s">
        <v>3132</v>
      </c>
      <c r="U7" s="266" t="s">
        <v>55</v>
      </c>
      <c r="V7" s="2">
        <v>19.0</v>
      </c>
      <c r="W7" s="2" t="s">
        <v>3133</v>
      </c>
      <c r="X7" s="2" t="s">
        <v>3134</v>
      </c>
      <c r="Y7" s="2" t="s">
        <v>1010</v>
      </c>
      <c r="Z7" s="2" t="s">
        <v>55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3135</v>
      </c>
      <c r="S8" s="2" t="s">
        <v>2693</v>
      </c>
      <c r="T8" s="2" t="s">
        <v>3136</v>
      </c>
      <c r="U8" s="266" t="s">
        <v>55</v>
      </c>
      <c r="V8" s="2">
        <v>20.0</v>
      </c>
      <c r="W8" s="2" t="s">
        <v>2428</v>
      </c>
      <c r="X8" s="2" t="s">
        <v>3137</v>
      </c>
      <c r="Y8" s="2" t="s">
        <v>1010</v>
      </c>
      <c r="Z8" s="2" t="s">
        <v>55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1897</v>
      </c>
      <c r="S9" s="2" t="s">
        <v>2083</v>
      </c>
      <c r="T9" s="2" t="s">
        <v>1272</v>
      </c>
      <c r="U9" s="2" t="s">
        <v>55</v>
      </c>
      <c r="V9" s="2">
        <v>21.0</v>
      </c>
      <c r="W9" s="2" t="s">
        <v>1578</v>
      </c>
      <c r="X9" s="2" t="s">
        <v>2656</v>
      </c>
      <c r="Y9" s="2" t="s">
        <v>1010</v>
      </c>
      <c r="Z9" s="2" t="s">
        <v>2035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2775</v>
      </c>
      <c r="S10" s="2" t="s">
        <v>3138</v>
      </c>
      <c r="T10" s="2" t="s">
        <v>1272</v>
      </c>
      <c r="U10" s="2" t="s">
        <v>55</v>
      </c>
      <c r="V10" s="2">
        <v>22.0</v>
      </c>
      <c r="W10" s="2" t="s">
        <v>3139</v>
      </c>
      <c r="X10" s="2" t="s">
        <v>2435</v>
      </c>
      <c r="Y10" s="2" t="s">
        <v>1568</v>
      </c>
      <c r="Z10" s="2" t="s">
        <v>55</v>
      </c>
    </row>
    <row r="11">
      <c r="A11" s="239"/>
      <c r="B11" s="2" t="s">
        <v>830</v>
      </c>
      <c r="C11" s="2" t="s">
        <v>2036</v>
      </c>
      <c r="D11" s="2"/>
      <c r="E11" s="2">
        <v>9.585558999E9</v>
      </c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3140</v>
      </c>
      <c r="S11" s="2" t="s">
        <v>3141</v>
      </c>
      <c r="T11" s="2" t="s">
        <v>1010</v>
      </c>
      <c r="U11" s="2" t="s">
        <v>2043</v>
      </c>
      <c r="V11" s="2">
        <v>23.0</v>
      </c>
      <c r="W11" s="2" t="s">
        <v>2548</v>
      </c>
      <c r="X11" s="2" t="s">
        <v>2049</v>
      </c>
      <c r="Y11" s="2" t="s">
        <v>1568</v>
      </c>
      <c r="Z11" s="2" t="s">
        <v>2035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3142</v>
      </c>
      <c r="S12" s="2" t="s">
        <v>3143</v>
      </c>
      <c r="T12" s="2" t="s">
        <v>3144</v>
      </c>
      <c r="U12" s="2" t="s">
        <v>2043</v>
      </c>
      <c r="V12" s="2">
        <v>24.0</v>
      </c>
      <c r="W12" s="2" t="s">
        <v>2548</v>
      </c>
      <c r="X12" s="2" t="s">
        <v>3145</v>
      </c>
      <c r="Y12" s="2" t="s">
        <v>1568</v>
      </c>
      <c r="Z12" s="2" t="s">
        <v>2035</v>
      </c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2862</v>
      </c>
      <c r="S13" s="2" t="s">
        <v>3146</v>
      </c>
      <c r="T13" s="2" t="s">
        <v>3147</v>
      </c>
      <c r="U13" s="2" t="s">
        <v>2043</v>
      </c>
      <c r="V13" s="2">
        <v>25.0</v>
      </c>
      <c r="W13" s="2" t="s">
        <v>3148</v>
      </c>
      <c r="X13" s="2" t="s">
        <v>2038</v>
      </c>
      <c r="Y13" s="2" t="s">
        <v>1568</v>
      </c>
      <c r="Z13" s="2" t="s">
        <v>55</v>
      </c>
    </row>
    <row r="14">
      <c r="A14" s="244"/>
      <c r="B14" s="242" t="s">
        <v>836</v>
      </c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349">
        <v>13.0</v>
      </c>
      <c r="R14" s="2" t="s">
        <v>3149</v>
      </c>
      <c r="S14" s="2" t="s">
        <v>3150</v>
      </c>
      <c r="T14" s="2" t="s">
        <v>1010</v>
      </c>
      <c r="U14" s="2" t="s">
        <v>55</v>
      </c>
      <c r="V14" s="2">
        <v>26.0</v>
      </c>
      <c r="W14" s="2" t="s">
        <v>3151</v>
      </c>
      <c r="X14" s="2" t="s">
        <v>3152</v>
      </c>
      <c r="Y14" s="2" t="s">
        <v>1568</v>
      </c>
      <c r="Z14" s="2" t="s">
        <v>55</v>
      </c>
    </row>
    <row r="15">
      <c r="V15" s="2">
        <v>27.0</v>
      </c>
      <c r="W15" s="2" t="s">
        <v>2841</v>
      </c>
      <c r="X15" s="2" t="s">
        <v>2712</v>
      </c>
      <c r="Y15" s="2" t="s">
        <v>1568</v>
      </c>
      <c r="Z15" s="2" t="s">
        <v>2043</v>
      </c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2633</v>
      </c>
      <c r="B17" s="2" t="s">
        <v>959</v>
      </c>
      <c r="C17" s="298" t="s">
        <v>1101</v>
      </c>
      <c r="D17" s="277" t="s">
        <v>3153</v>
      </c>
      <c r="E17" s="298" t="s">
        <v>1102</v>
      </c>
      <c r="F17" s="322">
        <v>4650.0</v>
      </c>
      <c r="G17" s="322">
        <v>9650.0</v>
      </c>
      <c r="H17" s="2" t="s">
        <v>1240</v>
      </c>
      <c r="I17" s="2" t="s">
        <v>2097</v>
      </c>
      <c r="J17" s="2" t="s">
        <v>829</v>
      </c>
      <c r="K17" s="2" t="s">
        <v>2212</v>
      </c>
      <c r="L17" s="2" t="s">
        <v>860</v>
      </c>
      <c r="M17" s="2" t="s">
        <v>17</v>
      </c>
      <c r="N17" s="2" t="s">
        <v>3154</v>
      </c>
      <c r="R17" s="2" t="s">
        <v>3117</v>
      </c>
      <c r="S17" s="2">
        <v>56.0</v>
      </c>
    </row>
    <row r="18">
      <c r="B18" s="2" t="s">
        <v>959</v>
      </c>
      <c r="C18" s="298" t="s">
        <v>1101</v>
      </c>
      <c r="D18" s="277" t="s">
        <v>3155</v>
      </c>
      <c r="E18" s="298" t="s">
        <v>1102</v>
      </c>
      <c r="F18" s="322">
        <v>4650.0</v>
      </c>
      <c r="G18" s="255"/>
      <c r="H18" s="2" t="s">
        <v>1240</v>
      </c>
      <c r="I18" s="2" t="s">
        <v>2100</v>
      </c>
      <c r="J18" s="2" t="s">
        <v>829</v>
      </c>
      <c r="K18" s="2" t="s">
        <v>2212</v>
      </c>
      <c r="L18" s="2" t="s">
        <v>860</v>
      </c>
      <c r="M18" s="2" t="s">
        <v>17</v>
      </c>
      <c r="N18" s="2" t="s">
        <v>3154</v>
      </c>
      <c r="R18" s="2" t="s">
        <v>3117</v>
      </c>
      <c r="S18" s="2">
        <v>56.0</v>
      </c>
    </row>
    <row r="19">
      <c r="B19" s="2" t="s">
        <v>959</v>
      </c>
      <c r="C19" s="298" t="s">
        <v>1101</v>
      </c>
      <c r="D19" s="277" t="s">
        <v>3156</v>
      </c>
      <c r="E19" s="298" t="s">
        <v>1102</v>
      </c>
      <c r="F19" s="322">
        <v>4650.0</v>
      </c>
      <c r="H19" s="2" t="s">
        <v>1240</v>
      </c>
      <c r="I19" s="2" t="s">
        <v>2102</v>
      </c>
      <c r="J19" s="2" t="s">
        <v>829</v>
      </c>
      <c r="K19" s="2" t="s">
        <v>2212</v>
      </c>
      <c r="L19" s="2" t="s">
        <v>860</v>
      </c>
      <c r="M19" s="2" t="s">
        <v>17</v>
      </c>
      <c r="N19" s="2" t="s">
        <v>3154</v>
      </c>
      <c r="R19" s="2" t="s">
        <v>3117</v>
      </c>
      <c r="S19" s="2">
        <v>56.0</v>
      </c>
      <c r="X19" s="266"/>
    </row>
    <row r="20">
      <c r="B20" s="2" t="s">
        <v>959</v>
      </c>
      <c r="C20" s="298" t="s">
        <v>1101</v>
      </c>
      <c r="D20" s="277" t="s">
        <v>3157</v>
      </c>
      <c r="E20" s="298" t="s">
        <v>1102</v>
      </c>
      <c r="F20" s="322">
        <v>4650.0</v>
      </c>
      <c r="H20" s="2" t="s">
        <v>1240</v>
      </c>
      <c r="I20" s="2" t="s">
        <v>2103</v>
      </c>
      <c r="J20" s="2" t="s">
        <v>829</v>
      </c>
      <c r="K20" s="2" t="s">
        <v>2212</v>
      </c>
      <c r="L20" s="2" t="s">
        <v>860</v>
      </c>
      <c r="M20" s="2" t="s">
        <v>17</v>
      </c>
      <c r="N20" s="2" t="s">
        <v>3154</v>
      </c>
      <c r="R20" s="2" t="s">
        <v>3117</v>
      </c>
      <c r="S20" s="2">
        <v>56.0</v>
      </c>
      <c r="X20" s="266"/>
    </row>
    <row r="21">
      <c r="B21" s="2" t="s">
        <v>959</v>
      </c>
      <c r="C21" s="298" t="s">
        <v>1101</v>
      </c>
      <c r="D21" s="277" t="s">
        <v>3158</v>
      </c>
      <c r="E21" s="298" t="s">
        <v>1102</v>
      </c>
      <c r="F21" s="322">
        <v>4650.0</v>
      </c>
      <c r="H21" s="2" t="s">
        <v>1240</v>
      </c>
      <c r="I21" s="2" t="s">
        <v>2104</v>
      </c>
      <c r="J21" s="2" t="s">
        <v>829</v>
      </c>
      <c r="K21" s="2" t="s">
        <v>2212</v>
      </c>
      <c r="L21" s="2" t="s">
        <v>860</v>
      </c>
      <c r="M21" s="2" t="s">
        <v>17</v>
      </c>
      <c r="N21" s="2" t="s">
        <v>3154</v>
      </c>
      <c r="R21" s="2" t="s">
        <v>3117</v>
      </c>
      <c r="S21" s="2">
        <v>56.0</v>
      </c>
      <c r="X21" s="266"/>
    </row>
    <row r="22">
      <c r="B22" s="2" t="s">
        <v>959</v>
      </c>
      <c r="C22" s="298" t="s">
        <v>1101</v>
      </c>
      <c r="D22" s="277" t="s">
        <v>3159</v>
      </c>
      <c r="E22" s="298" t="s">
        <v>1102</v>
      </c>
      <c r="F22" s="322">
        <v>4650.0</v>
      </c>
      <c r="H22" s="2" t="s">
        <v>1240</v>
      </c>
      <c r="I22" s="2" t="s">
        <v>2105</v>
      </c>
      <c r="J22" s="2" t="s">
        <v>829</v>
      </c>
      <c r="K22" s="2" t="s">
        <v>2212</v>
      </c>
      <c r="L22" s="2" t="s">
        <v>860</v>
      </c>
      <c r="M22" s="2" t="s">
        <v>17</v>
      </c>
      <c r="N22" s="2" t="s">
        <v>3154</v>
      </c>
      <c r="R22" s="2" t="s">
        <v>3117</v>
      </c>
      <c r="S22" s="2">
        <v>56.0</v>
      </c>
    </row>
    <row r="23">
      <c r="B23" s="2" t="s">
        <v>959</v>
      </c>
      <c r="C23" s="298" t="s">
        <v>1101</v>
      </c>
      <c r="D23" s="277" t="s">
        <v>3160</v>
      </c>
      <c r="E23" s="298" t="s">
        <v>1102</v>
      </c>
      <c r="F23" s="322">
        <v>4650.0</v>
      </c>
      <c r="H23" s="2" t="s">
        <v>1240</v>
      </c>
      <c r="I23" s="2" t="s">
        <v>2112</v>
      </c>
      <c r="J23" s="2" t="s">
        <v>829</v>
      </c>
      <c r="K23" s="2" t="s">
        <v>2212</v>
      </c>
      <c r="L23" s="2" t="s">
        <v>860</v>
      </c>
      <c r="M23" s="2" t="s">
        <v>17</v>
      </c>
      <c r="N23" s="2" t="s">
        <v>3154</v>
      </c>
      <c r="R23" s="2" t="s">
        <v>3117</v>
      </c>
      <c r="S23" s="2">
        <v>56.0</v>
      </c>
    </row>
    <row r="24">
      <c r="B24" s="2" t="s">
        <v>959</v>
      </c>
      <c r="C24" s="298" t="s">
        <v>1101</v>
      </c>
      <c r="D24" s="277" t="s">
        <v>3161</v>
      </c>
      <c r="E24" s="298" t="s">
        <v>1102</v>
      </c>
      <c r="F24" s="322">
        <v>4650.0</v>
      </c>
      <c r="H24" s="2" t="s">
        <v>1240</v>
      </c>
      <c r="I24" s="2" t="s">
        <v>2118</v>
      </c>
      <c r="J24" s="2" t="s">
        <v>829</v>
      </c>
      <c r="K24" s="2" t="s">
        <v>2212</v>
      </c>
      <c r="L24" s="2" t="s">
        <v>860</v>
      </c>
      <c r="M24" s="2" t="s">
        <v>17</v>
      </c>
      <c r="N24" s="2" t="s">
        <v>3154</v>
      </c>
      <c r="R24" s="2" t="s">
        <v>3117</v>
      </c>
      <c r="S24" s="2">
        <v>56.0</v>
      </c>
    </row>
    <row r="25">
      <c r="B25" s="2" t="s">
        <v>959</v>
      </c>
      <c r="C25" s="298" t="s">
        <v>1101</v>
      </c>
      <c r="D25" s="277" t="s">
        <v>3162</v>
      </c>
      <c r="E25" s="298" t="s">
        <v>1102</v>
      </c>
      <c r="F25" s="322">
        <v>4650.0</v>
      </c>
      <c r="H25" s="2" t="s">
        <v>1240</v>
      </c>
      <c r="I25" s="2" t="s">
        <v>2117</v>
      </c>
      <c r="J25" s="2" t="s">
        <v>829</v>
      </c>
      <c r="K25" s="2" t="s">
        <v>2212</v>
      </c>
      <c r="L25" s="2" t="s">
        <v>860</v>
      </c>
      <c r="M25" s="2" t="s">
        <v>17</v>
      </c>
      <c r="N25" s="2" t="s">
        <v>3154</v>
      </c>
      <c r="R25" s="2" t="s">
        <v>3117</v>
      </c>
      <c r="S25" s="2">
        <v>56.0</v>
      </c>
    </row>
    <row r="26">
      <c r="B26" s="2" t="s">
        <v>959</v>
      </c>
      <c r="C26" s="298" t="s">
        <v>1101</v>
      </c>
      <c r="D26" s="277" t="s">
        <v>3163</v>
      </c>
      <c r="E26" s="298" t="s">
        <v>1102</v>
      </c>
      <c r="F26" s="322">
        <v>4650.0</v>
      </c>
      <c r="H26" s="2" t="s">
        <v>1240</v>
      </c>
      <c r="I26" s="2" t="s">
        <v>2113</v>
      </c>
      <c r="J26" s="2" t="s">
        <v>829</v>
      </c>
      <c r="K26" s="2" t="s">
        <v>2212</v>
      </c>
      <c r="L26" s="2" t="s">
        <v>860</v>
      </c>
      <c r="M26" s="2" t="s">
        <v>17</v>
      </c>
      <c r="N26" s="2" t="s">
        <v>3154</v>
      </c>
      <c r="R26" s="2" t="s">
        <v>3117</v>
      </c>
      <c r="S26" s="2">
        <v>56.0</v>
      </c>
    </row>
    <row r="27">
      <c r="B27" s="2" t="s">
        <v>959</v>
      </c>
      <c r="C27" s="298" t="s">
        <v>1101</v>
      </c>
      <c r="D27" s="277" t="s">
        <v>3164</v>
      </c>
      <c r="E27" s="298" t="s">
        <v>1102</v>
      </c>
      <c r="F27" s="322">
        <v>4650.0</v>
      </c>
      <c r="H27" s="2" t="s">
        <v>1247</v>
      </c>
      <c r="I27" s="2" t="s">
        <v>2808</v>
      </c>
      <c r="J27" s="2" t="s">
        <v>829</v>
      </c>
      <c r="K27" s="2" t="s">
        <v>2712</v>
      </c>
      <c r="L27" s="2" t="s">
        <v>860</v>
      </c>
      <c r="M27" s="2" t="s">
        <v>17</v>
      </c>
      <c r="N27" s="2" t="s">
        <v>3154</v>
      </c>
      <c r="R27" s="2" t="s">
        <v>2841</v>
      </c>
      <c r="S27" s="2">
        <v>56.0</v>
      </c>
    </row>
    <row r="28">
      <c r="B28" s="2" t="s">
        <v>959</v>
      </c>
      <c r="C28" s="298" t="s">
        <v>1101</v>
      </c>
      <c r="D28" s="277" t="s">
        <v>3165</v>
      </c>
      <c r="E28" s="298" t="s">
        <v>1102</v>
      </c>
      <c r="F28" s="322">
        <v>4650.0</v>
      </c>
      <c r="H28" s="2" t="s">
        <v>3166</v>
      </c>
      <c r="I28" s="2" t="s">
        <v>2786</v>
      </c>
      <c r="J28" s="2" t="s">
        <v>829</v>
      </c>
      <c r="K28" s="2" t="s">
        <v>2712</v>
      </c>
      <c r="L28" s="2" t="s">
        <v>860</v>
      </c>
      <c r="M28" s="2" t="s">
        <v>17</v>
      </c>
      <c r="N28" s="2" t="s">
        <v>3154</v>
      </c>
      <c r="R28" s="2" t="s">
        <v>2841</v>
      </c>
      <c r="S28" s="2">
        <v>56.0</v>
      </c>
    </row>
    <row r="29">
      <c r="B29" s="2" t="s">
        <v>862</v>
      </c>
      <c r="C29" s="298" t="s">
        <v>1407</v>
      </c>
      <c r="D29" s="277" t="s">
        <v>3167</v>
      </c>
      <c r="E29" s="298" t="s">
        <v>864</v>
      </c>
      <c r="F29" s="322">
        <v>13450.0</v>
      </c>
      <c r="J29" s="2" t="s">
        <v>829</v>
      </c>
      <c r="K29" s="2" t="s">
        <v>2212</v>
      </c>
      <c r="L29" s="2" t="s">
        <v>860</v>
      </c>
      <c r="M29" s="2" t="s">
        <v>17</v>
      </c>
      <c r="N29" s="2" t="s">
        <v>3154</v>
      </c>
      <c r="R29" s="2" t="s">
        <v>3117</v>
      </c>
      <c r="S29" s="2">
        <v>56.0</v>
      </c>
    </row>
    <row r="30">
      <c r="B30" s="276" t="s">
        <v>1872</v>
      </c>
      <c r="C30" s="298" t="s">
        <v>1408</v>
      </c>
      <c r="D30" s="277" t="s">
        <v>3168</v>
      </c>
      <c r="E30" s="276" t="s">
        <v>1873</v>
      </c>
      <c r="F30" s="322">
        <v>8160.0</v>
      </c>
      <c r="J30" s="2" t="s">
        <v>829</v>
      </c>
      <c r="K30" s="2" t="s">
        <v>2212</v>
      </c>
      <c r="L30" s="2" t="s">
        <v>860</v>
      </c>
      <c r="M30" s="2" t="s">
        <v>17</v>
      </c>
      <c r="N30" s="2" t="s">
        <v>3154</v>
      </c>
      <c r="R30" s="2" t="s">
        <v>3117</v>
      </c>
      <c r="S30" s="2">
        <v>56.0</v>
      </c>
    </row>
    <row r="31">
      <c r="B31" s="2" t="s">
        <v>868</v>
      </c>
      <c r="C31" s="276" t="s">
        <v>1307</v>
      </c>
      <c r="D31" s="277" t="s">
        <v>3169</v>
      </c>
      <c r="E31" s="348" t="s">
        <v>1308</v>
      </c>
      <c r="F31" s="322">
        <v>15700.0</v>
      </c>
      <c r="J31" s="2" t="s">
        <v>829</v>
      </c>
      <c r="K31" s="2" t="s">
        <v>2212</v>
      </c>
      <c r="L31" s="2" t="s">
        <v>860</v>
      </c>
      <c r="M31" s="2" t="s">
        <v>17</v>
      </c>
      <c r="N31" s="2" t="s">
        <v>3154</v>
      </c>
      <c r="R31" s="2" t="s">
        <v>3117</v>
      </c>
      <c r="S31" s="2">
        <v>56.0</v>
      </c>
    </row>
    <row r="32">
      <c r="C32" s="248" t="s">
        <v>871</v>
      </c>
      <c r="E32" s="279"/>
      <c r="F32" s="250">
        <v>3500.0</v>
      </c>
    </row>
    <row r="33">
      <c r="C33" s="277" t="s">
        <v>3170</v>
      </c>
      <c r="E33" s="276" t="s">
        <v>1054</v>
      </c>
      <c r="F33" s="255"/>
      <c r="M33" s="2" t="s">
        <v>17</v>
      </c>
      <c r="N33" s="2" t="s">
        <v>3154</v>
      </c>
      <c r="S33" s="2">
        <v>56.0</v>
      </c>
    </row>
    <row r="35">
      <c r="A35" s="399" t="s">
        <v>999</v>
      </c>
      <c r="C35" s="298" t="s">
        <v>3171</v>
      </c>
      <c r="E35" s="298" t="s">
        <v>3172</v>
      </c>
      <c r="F35" s="250">
        <v>42500.0</v>
      </c>
      <c r="G35" s="322">
        <v>5000.0</v>
      </c>
      <c r="J35" s="2" t="s">
        <v>320</v>
      </c>
      <c r="L35" s="2" t="s">
        <v>860</v>
      </c>
    </row>
    <row r="36">
      <c r="C36" s="298" t="s">
        <v>1003</v>
      </c>
      <c r="E36" s="298" t="s">
        <v>1484</v>
      </c>
      <c r="F36" s="322">
        <v>1465.0</v>
      </c>
      <c r="G36" s="255"/>
      <c r="J36" s="2" t="s">
        <v>320</v>
      </c>
      <c r="L36" s="2" t="s">
        <v>860</v>
      </c>
    </row>
    <row r="37">
      <c r="E37" s="277"/>
      <c r="F37" s="255"/>
    </row>
    <row r="39">
      <c r="A39" s="2" t="s">
        <v>872</v>
      </c>
      <c r="B39" s="298" t="s">
        <v>883</v>
      </c>
      <c r="C39" s="276" t="s">
        <v>3173</v>
      </c>
      <c r="D39" s="277" t="s">
        <v>3174</v>
      </c>
      <c r="E39" s="276" t="s">
        <v>1513</v>
      </c>
      <c r="F39" s="322">
        <v>32782.0</v>
      </c>
      <c r="G39" s="322">
        <v>23700.0</v>
      </c>
      <c r="J39" s="2" t="s">
        <v>2048</v>
      </c>
      <c r="K39" s="2" t="s">
        <v>3145</v>
      </c>
      <c r="L39" s="2" t="s">
        <v>860</v>
      </c>
      <c r="M39" s="2" t="s">
        <v>17</v>
      </c>
      <c r="N39" s="2" t="s">
        <v>3154</v>
      </c>
      <c r="R39" s="2" t="s">
        <v>2548</v>
      </c>
      <c r="S39" s="2">
        <v>57.0</v>
      </c>
    </row>
    <row r="40">
      <c r="B40" s="298" t="s">
        <v>883</v>
      </c>
      <c r="C40" s="276" t="s">
        <v>3173</v>
      </c>
      <c r="D40" s="277" t="s">
        <v>3174</v>
      </c>
      <c r="E40" s="276" t="s">
        <v>1513</v>
      </c>
      <c r="F40" s="322">
        <v>32782.0</v>
      </c>
      <c r="G40" s="255"/>
      <c r="J40" s="2" t="s">
        <v>2048</v>
      </c>
      <c r="K40" s="2" t="s">
        <v>3145</v>
      </c>
      <c r="L40" s="2" t="s">
        <v>860</v>
      </c>
      <c r="M40" s="2" t="s">
        <v>17</v>
      </c>
      <c r="N40" s="2" t="s">
        <v>3154</v>
      </c>
      <c r="R40" s="2" t="s">
        <v>2548</v>
      </c>
      <c r="S40" s="2">
        <v>57.0</v>
      </c>
    </row>
    <row r="41">
      <c r="B41" s="298" t="s">
        <v>883</v>
      </c>
      <c r="C41" s="298" t="s">
        <v>952</v>
      </c>
      <c r="D41" s="277" t="s">
        <v>3175</v>
      </c>
      <c r="E41" s="298" t="s">
        <v>953</v>
      </c>
      <c r="F41" s="250">
        <v>9780.0</v>
      </c>
      <c r="G41" s="255"/>
      <c r="J41" s="2" t="s">
        <v>2048</v>
      </c>
      <c r="K41" s="2" t="s">
        <v>3145</v>
      </c>
      <c r="L41" s="2" t="s">
        <v>860</v>
      </c>
      <c r="M41" s="2" t="s">
        <v>17</v>
      </c>
      <c r="N41" s="2" t="s">
        <v>3154</v>
      </c>
      <c r="R41" s="2" t="s">
        <v>2548</v>
      </c>
      <c r="S41" s="2">
        <v>57.0</v>
      </c>
    </row>
    <row r="42">
      <c r="B42" s="298" t="s">
        <v>883</v>
      </c>
      <c r="C42" s="298" t="s">
        <v>1635</v>
      </c>
      <c r="D42" s="277" t="s">
        <v>3176</v>
      </c>
      <c r="E42" s="367" t="s">
        <v>1637</v>
      </c>
      <c r="F42" s="250">
        <v>12350.0</v>
      </c>
      <c r="J42" s="2" t="s">
        <v>2048</v>
      </c>
      <c r="K42" s="2" t="s">
        <v>2712</v>
      </c>
      <c r="L42" s="2" t="s">
        <v>860</v>
      </c>
      <c r="M42" s="2" t="s">
        <v>17</v>
      </c>
      <c r="N42" s="2" t="s">
        <v>3154</v>
      </c>
      <c r="R42" s="2" t="s">
        <v>2841</v>
      </c>
      <c r="S42" s="2">
        <v>57.0</v>
      </c>
    </row>
    <row r="43">
      <c r="B43" s="298" t="s">
        <v>883</v>
      </c>
      <c r="C43" s="298" t="s">
        <v>1490</v>
      </c>
      <c r="D43" s="277" t="s">
        <v>3177</v>
      </c>
      <c r="E43" s="298" t="s">
        <v>1491</v>
      </c>
      <c r="F43" s="322">
        <v>7653.0</v>
      </c>
      <c r="J43" s="2" t="s">
        <v>2048</v>
      </c>
      <c r="K43" s="2" t="s">
        <v>2049</v>
      </c>
      <c r="L43" s="2" t="s">
        <v>860</v>
      </c>
      <c r="M43" s="2" t="s">
        <v>17</v>
      </c>
      <c r="N43" s="2" t="s">
        <v>3154</v>
      </c>
      <c r="R43" s="2" t="s">
        <v>2548</v>
      </c>
      <c r="S43" s="2">
        <v>57.0</v>
      </c>
    </row>
    <row r="44">
      <c r="B44" s="298" t="s">
        <v>883</v>
      </c>
      <c r="C44" s="298" t="s">
        <v>1490</v>
      </c>
      <c r="D44" s="277" t="s">
        <v>3178</v>
      </c>
      <c r="E44" s="298" t="s">
        <v>1491</v>
      </c>
      <c r="F44" s="322">
        <v>7653.0</v>
      </c>
      <c r="J44" s="2" t="s">
        <v>2048</v>
      </c>
      <c r="K44" s="2" t="s">
        <v>2049</v>
      </c>
      <c r="L44" s="2" t="s">
        <v>860</v>
      </c>
      <c r="M44" s="2" t="s">
        <v>17</v>
      </c>
      <c r="N44" s="2" t="s">
        <v>3154</v>
      </c>
      <c r="R44" s="2" t="s">
        <v>2548</v>
      </c>
      <c r="S44" s="2">
        <v>57.0</v>
      </c>
    </row>
    <row r="45">
      <c r="B45" s="298" t="s">
        <v>883</v>
      </c>
      <c r="C45" s="298" t="s">
        <v>1490</v>
      </c>
      <c r="D45" s="277" t="s">
        <v>3179</v>
      </c>
      <c r="E45" s="298" t="s">
        <v>1491</v>
      </c>
      <c r="F45" s="322">
        <v>7653.0</v>
      </c>
      <c r="J45" s="2" t="s">
        <v>2048</v>
      </c>
      <c r="K45" s="2" t="s">
        <v>2049</v>
      </c>
      <c r="L45" s="2" t="s">
        <v>860</v>
      </c>
      <c r="M45" s="2" t="s">
        <v>17</v>
      </c>
      <c r="N45" s="2" t="s">
        <v>3154</v>
      </c>
      <c r="R45" s="2" t="s">
        <v>2548</v>
      </c>
      <c r="S45" s="2">
        <v>57.0</v>
      </c>
    </row>
    <row r="46">
      <c r="B46" s="298" t="s">
        <v>883</v>
      </c>
      <c r="C46" s="298" t="s">
        <v>1490</v>
      </c>
      <c r="D46" s="277" t="s">
        <v>3180</v>
      </c>
      <c r="E46" s="298" t="s">
        <v>1491</v>
      </c>
      <c r="F46" s="322">
        <v>7653.0</v>
      </c>
      <c r="J46" s="2" t="s">
        <v>2048</v>
      </c>
      <c r="K46" s="2" t="s">
        <v>2049</v>
      </c>
      <c r="L46" s="2" t="s">
        <v>860</v>
      </c>
      <c r="M46" s="2" t="s">
        <v>17</v>
      </c>
      <c r="N46" s="2" t="s">
        <v>3154</v>
      </c>
      <c r="R46" s="2" t="s">
        <v>2548</v>
      </c>
      <c r="S46" s="2">
        <v>57.0</v>
      </c>
    </row>
    <row r="47">
      <c r="B47" s="298" t="s">
        <v>883</v>
      </c>
      <c r="C47" s="298" t="s">
        <v>1490</v>
      </c>
      <c r="D47" s="277" t="s">
        <v>3181</v>
      </c>
      <c r="E47" s="298" t="s">
        <v>1491</v>
      </c>
      <c r="F47" s="322">
        <v>7653.0</v>
      </c>
      <c r="H47" s="2"/>
      <c r="I47" s="2"/>
      <c r="J47" s="2" t="s">
        <v>2048</v>
      </c>
      <c r="K47" s="2" t="s">
        <v>2049</v>
      </c>
      <c r="L47" s="2" t="s">
        <v>860</v>
      </c>
      <c r="M47" s="2" t="s">
        <v>17</v>
      </c>
      <c r="N47" s="2" t="s">
        <v>3154</v>
      </c>
      <c r="R47" s="2" t="s">
        <v>2548</v>
      </c>
      <c r="S47" s="2">
        <v>57.0</v>
      </c>
    </row>
    <row r="48">
      <c r="B48" s="298" t="s">
        <v>883</v>
      </c>
      <c r="C48" s="298" t="s">
        <v>1490</v>
      </c>
      <c r="D48" s="277" t="s">
        <v>3182</v>
      </c>
      <c r="E48" s="298" t="s">
        <v>1491</v>
      </c>
      <c r="F48" s="322">
        <v>7653.0</v>
      </c>
      <c r="H48" s="2"/>
      <c r="I48" s="2"/>
      <c r="J48" s="2" t="s">
        <v>2048</v>
      </c>
      <c r="K48" s="2" t="s">
        <v>2049</v>
      </c>
      <c r="L48" s="2" t="s">
        <v>860</v>
      </c>
      <c r="M48" s="2" t="s">
        <v>17</v>
      </c>
      <c r="N48" s="2" t="s">
        <v>3154</v>
      </c>
      <c r="R48" s="2" t="s">
        <v>2548</v>
      </c>
      <c r="S48" s="2">
        <v>57.0</v>
      </c>
    </row>
    <row r="49">
      <c r="B49" s="2" t="s">
        <v>960</v>
      </c>
      <c r="C49" s="298" t="s">
        <v>946</v>
      </c>
      <c r="E49" s="298" t="s">
        <v>947</v>
      </c>
      <c r="F49" s="337">
        <v>450.0</v>
      </c>
      <c r="H49" s="2" t="s">
        <v>1240</v>
      </c>
      <c r="I49" s="2" t="s">
        <v>2123</v>
      </c>
      <c r="K49" s="2" t="s">
        <v>3138</v>
      </c>
      <c r="L49" s="2" t="s">
        <v>860</v>
      </c>
      <c r="Q49" s="2" t="s">
        <v>3183</v>
      </c>
      <c r="R49" s="2" t="s">
        <v>2775</v>
      </c>
    </row>
    <row r="50">
      <c r="B50" s="2" t="s">
        <v>960</v>
      </c>
      <c r="C50" s="298" t="s">
        <v>946</v>
      </c>
      <c r="E50" s="298" t="s">
        <v>947</v>
      </c>
      <c r="F50" s="337">
        <v>450.0</v>
      </c>
      <c r="H50" s="2" t="s">
        <v>1240</v>
      </c>
      <c r="I50" s="2" t="s">
        <v>2124</v>
      </c>
      <c r="J50" s="2" t="s">
        <v>3184</v>
      </c>
      <c r="K50" s="2" t="s">
        <v>3113</v>
      </c>
      <c r="L50" s="2" t="s">
        <v>860</v>
      </c>
      <c r="M50" s="2" t="s">
        <v>17</v>
      </c>
      <c r="N50" s="2" t="s">
        <v>3154</v>
      </c>
      <c r="Q50" s="2" t="s">
        <v>3185</v>
      </c>
      <c r="R50" s="2" t="s">
        <v>3186</v>
      </c>
      <c r="S50" s="2">
        <v>58.0</v>
      </c>
    </row>
    <row r="51">
      <c r="B51" s="2" t="s">
        <v>960</v>
      </c>
      <c r="C51" s="298" t="s">
        <v>946</v>
      </c>
      <c r="E51" s="298" t="s">
        <v>947</v>
      </c>
      <c r="F51" s="337">
        <v>450.0</v>
      </c>
      <c r="H51" s="2" t="s">
        <v>1240</v>
      </c>
      <c r="I51" s="2" t="s">
        <v>2125</v>
      </c>
      <c r="J51" s="2" t="s">
        <v>3184</v>
      </c>
      <c r="K51" s="2" t="s">
        <v>3113</v>
      </c>
      <c r="L51" s="2" t="s">
        <v>860</v>
      </c>
      <c r="M51" s="2" t="s">
        <v>17</v>
      </c>
      <c r="N51" s="2" t="s">
        <v>3154</v>
      </c>
      <c r="Q51" s="2" t="s">
        <v>3185</v>
      </c>
      <c r="R51" s="2" t="s">
        <v>3186</v>
      </c>
      <c r="S51" s="2">
        <v>58.0</v>
      </c>
    </row>
    <row r="52">
      <c r="B52" s="2" t="s">
        <v>960</v>
      </c>
      <c r="C52" s="298" t="s">
        <v>946</v>
      </c>
      <c r="E52" s="298" t="s">
        <v>947</v>
      </c>
      <c r="F52" s="337">
        <v>450.0</v>
      </c>
      <c r="H52" s="2" t="s">
        <v>1240</v>
      </c>
      <c r="I52" s="2" t="s">
        <v>2127</v>
      </c>
      <c r="L52" s="2" t="s">
        <v>860</v>
      </c>
      <c r="M52" s="2" t="s">
        <v>17</v>
      </c>
      <c r="N52" s="2" t="s">
        <v>2083</v>
      </c>
      <c r="Q52" s="2" t="s">
        <v>3187</v>
      </c>
      <c r="R52" s="2" t="s">
        <v>2775</v>
      </c>
      <c r="S52" s="2">
        <v>5.0</v>
      </c>
    </row>
    <row r="53">
      <c r="B53" s="2" t="s">
        <v>960</v>
      </c>
      <c r="C53" s="298" t="s">
        <v>946</v>
      </c>
      <c r="E53" s="298" t="s">
        <v>947</v>
      </c>
      <c r="F53" s="337">
        <v>450.0</v>
      </c>
      <c r="H53" s="2" t="s">
        <v>1240</v>
      </c>
      <c r="I53" s="2" t="s">
        <v>2128</v>
      </c>
      <c r="J53" s="2" t="s">
        <v>3184</v>
      </c>
      <c r="K53" s="2" t="s">
        <v>3113</v>
      </c>
      <c r="L53" s="2" t="s">
        <v>860</v>
      </c>
      <c r="M53" s="2" t="s">
        <v>17</v>
      </c>
      <c r="N53" s="2" t="s">
        <v>3154</v>
      </c>
      <c r="Q53" s="2" t="s">
        <v>3185</v>
      </c>
      <c r="R53" s="2" t="s">
        <v>3186</v>
      </c>
      <c r="S53" s="2">
        <v>58.0</v>
      </c>
    </row>
    <row r="54">
      <c r="B54" s="2" t="s">
        <v>960</v>
      </c>
      <c r="C54" s="298" t="s">
        <v>946</v>
      </c>
      <c r="E54" s="298" t="s">
        <v>947</v>
      </c>
      <c r="F54" s="337">
        <v>450.0</v>
      </c>
      <c r="H54" s="2" t="s">
        <v>1240</v>
      </c>
      <c r="I54" s="2" t="s">
        <v>2129</v>
      </c>
      <c r="J54" s="2" t="s">
        <v>3184</v>
      </c>
      <c r="K54" s="2" t="s">
        <v>3113</v>
      </c>
      <c r="L54" s="2" t="s">
        <v>860</v>
      </c>
      <c r="M54" s="2" t="s">
        <v>17</v>
      </c>
      <c r="N54" s="2" t="s">
        <v>3154</v>
      </c>
      <c r="Q54" s="2" t="s">
        <v>3185</v>
      </c>
      <c r="R54" s="2" t="s">
        <v>3186</v>
      </c>
      <c r="S54" s="2">
        <v>58.0</v>
      </c>
    </row>
    <row r="55">
      <c r="B55" s="2" t="s">
        <v>960</v>
      </c>
      <c r="C55" s="298" t="s">
        <v>946</v>
      </c>
      <c r="E55" s="298" t="s">
        <v>947</v>
      </c>
      <c r="F55" s="337">
        <v>450.0</v>
      </c>
      <c r="H55" s="2" t="s">
        <v>1240</v>
      </c>
      <c r="I55" s="2" t="s">
        <v>2130</v>
      </c>
      <c r="L55" s="2" t="s">
        <v>860</v>
      </c>
      <c r="Q55" s="2" t="s">
        <v>3183</v>
      </c>
      <c r="R55" s="2" t="s">
        <v>2775</v>
      </c>
    </row>
    <row r="56">
      <c r="B56" s="2" t="s">
        <v>960</v>
      </c>
      <c r="C56" s="298" t="s">
        <v>946</v>
      </c>
      <c r="E56" s="298" t="s">
        <v>947</v>
      </c>
      <c r="F56" s="337">
        <v>450.0</v>
      </c>
      <c r="H56" s="2" t="s">
        <v>1240</v>
      </c>
      <c r="I56" s="2" t="s">
        <v>2131</v>
      </c>
      <c r="J56" s="2" t="s">
        <v>821</v>
      </c>
      <c r="K56" s="2" t="s">
        <v>3138</v>
      </c>
      <c r="L56" s="2" t="s">
        <v>860</v>
      </c>
      <c r="M56" s="2" t="s">
        <v>17</v>
      </c>
      <c r="N56" s="2" t="s">
        <v>3154</v>
      </c>
      <c r="Q56" s="2" t="s">
        <v>3185</v>
      </c>
      <c r="R56" s="2" t="s">
        <v>2775</v>
      </c>
    </row>
    <row r="57">
      <c r="B57" s="2" t="s">
        <v>960</v>
      </c>
      <c r="C57" s="298" t="s">
        <v>946</v>
      </c>
      <c r="E57" s="298" t="s">
        <v>947</v>
      </c>
      <c r="F57" s="337">
        <v>450.0</v>
      </c>
      <c r="H57" s="2" t="s">
        <v>1240</v>
      </c>
      <c r="I57" s="2" t="s">
        <v>2132</v>
      </c>
      <c r="K57" s="2" t="s">
        <v>3138</v>
      </c>
      <c r="L57" s="2" t="s">
        <v>860</v>
      </c>
      <c r="Q57" s="2" t="s">
        <v>3188</v>
      </c>
      <c r="R57" s="2" t="s">
        <v>2775</v>
      </c>
    </row>
    <row r="58">
      <c r="B58" s="2" t="s">
        <v>960</v>
      </c>
      <c r="C58" s="298" t="s">
        <v>946</v>
      </c>
      <c r="E58" s="298" t="s">
        <v>947</v>
      </c>
      <c r="F58" s="337">
        <v>450.0</v>
      </c>
      <c r="H58" s="2" t="s">
        <v>1240</v>
      </c>
      <c r="I58" s="2" t="s">
        <v>3189</v>
      </c>
      <c r="J58" s="2" t="s">
        <v>821</v>
      </c>
      <c r="K58" s="2" t="s">
        <v>3141</v>
      </c>
      <c r="L58" s="2" t="s">
        <v>860</v>
      </c>
      <c r="M58" s="2" t="s">
        <v>17</v>
      </c>
      <c r="N58" s="2" t="s">
        <v>3154</v>
      </c>
      <c r="Q58" s="2" t="s">
        <v>3185</v>
      </c>
      <c r="R58" s="2" t="s">
        <v>2775</v>
      </c>
      <c r="S58" s="2">
        <v>58.0</v>
      </c>
    </row>
    <row r="59">
      <c r="B59" s="2" t="s">
        <v>960</v>
      </c>
      <c r="C59" s="298" t="s">
        <v>946</v>
      </c>
      <c r="E59" s="298" t="s">
        <v>947</v>
      </c>
      <c r="F59" s="337">
        <v>450.0</v>
      </c>
      <c r="H59" s="2" t="s">
        <v>1240</v>
      </c>
      <c r="I59" s="2" t="s">
        <v>3190</v>
      </c>
      <c r="J59" s="2" t="s">
        <v>831</v>
      </c>
      <c r="K59" s="2" t="s">
        <v>3141</v>
      </c>
      <c r="L59" s="2" t="s">
        <v>860</v>
      </c>
      <c r="M59" s="2" t="s">
        <v>17</v>
      </c>
      <c r="N59" s="2" t="s">
        <v>3141</v>
      </c>
      <c r="Q59" s="2" t="s">
        <v>3185</v>
      </c>
      <c r="R59" s="2" t="s">
        <v>3140</v>
      </c>
      <c r="S59" s="2">
        <v>27.0</v>
      </c>
    </row>
    <row r="60">
      <c r="B60" s="2" t="s">
        <v>960</v>
      </c>
      <c r="C60" s="298" t="s">
        <v>946</v>
      </c>
      <c r="E60" s="298" t="s">
        <v>947</v>
      </c>
      <c r="F60" s="337">
        <v>450.0</v>
      </c>
      <c r="H60" s="2" t="s">
        <v>1247</v>
      </c>
      <c r="I60" s="2" t="s">
        <v>3191</v>
      </c>
      <c r="K60" s="2" t="s">
        <v>3138</v>
      </c>
      <c r="L60" s="2" t="s">
        <v>860</v>
      </c>
      <c r="Q60" s="2" t="s">
        <v>3188</v>
      </c>
      <c r="R60" s="2" t="s">
        <v>2775</v>
      </c>
    </row>
    <row r="61">
      <c r="B61" s="2" t="s">
        <v>960</v>
      </c>
      <c r="C61" s="298" t="s">
        <v>946</v>
      </c>
      <c r="E61" s="298" t="s">
        <v>947</v>
      </c>
      <c r="F61" s="337">
        <v>450.0</v>
      </c>
      <c r="H61" s="2" t="s">
        <v>1247</v>
      </c>
      <c r="I61" s="2" t="s">
        <v>3192</v>
      </c>
      <c r="J61" s="2" t="s">
        <v>821</v>
      </c>
      <c r="K61" s="2" t="s">
        <v>3138</v>
      </c>
      <c r="L61" s="2" t="s">
        <v>860</v>
      </c>
      <c r="Q61" s="2" t="s">
        <v>3193</v>
      </c>
      <c r="R61" s="2" t="s">
        <v>2775</v>
      </c>
    </row>
    <row r="62">
      <c r="B62" s="2" t="s">
        <v>960</v>
      </c>
      <c r="C62" s="298" t="s">
        <v>946</v>
      </c>
      <c r="E62" s="298" t="s">
        <v>947</v>
      </c>
      <c r="F62" s="337">
        <v>450.0</v>
      </c>
      <c r="H62" s="2" t="s">
        <v>1247</v>
      </c>
      <c r="I62" s="2" t="s">
        <v>3194</v>
      </c>
      <c r="J62" s="2" t="s">
        <v>821</v>
      </c>
      <c r="K62" s="2" t="s">
        <v>3138</v>
      </c>
      <c r="L62" s="2" t="s">
        <v>860</v>
      </c>
      <c r="Q62" s="2" t="s">
        <v>3195</v>
      </c>
      <c r="R62" s="2" t="s">
        <v>2775</v>
      </c>
    </row>
    <row r="63">
      <c r="B63" s="2" t="s">
        <v>960</v>
      </c>
      <c r="C63" s="298" t="s">
        <v>946</v>
      </c>
      <c r="E63" s="298" t="s">
        <v>947</v>
      </c>
      <c r="F63" s="337">
        <v>450.0</v>
      </c>
      <c r="H63" s="2" t="s">
        <v>1247</v>
      </c>
      <c r="I63" s="2" t="s">
        <v>3196</v>
      </c>
      <c r="L63" s="2" t="s">
        <v>860</v>
      </c>
    </row>
    <row r="64">
      <c r="B64" s="2" t="s">
        <v>960</v>
      </c>
      <c r="C64" s="298" t="s">
        <v>946</v>
      </c>
      <c r="E64" s="298" t="s">
        <v>947</v>
      </c>
      <c r="F64" s="337">
        <v>450.0</v>
      </c>
      <c r="H64" s="2" t="s">
        <v>1247</v>
      </c>
      <c r="I64" s="2" t="s">
        <v>3197</v>
      </c>
      <c r="J64" s="2" t="s">
        <v>831</v>
      </c>
      <c r="K64" s="2" t="s">
        <v>3141</v>
      </c>
      <c r="L64" s="2" t="s">
        <v>860</v>
      </c>
      <c r="M64" s="2" t="s">
        <v>17</v>
      </c>
      <c r="N64" s="2" t="s">
        <v>3141</v>
      </c>
      <c r="Q64" s="2" t="s">
        <v>3185</v>
      </c>
      <c r="R64" s="2" t="s">
        <v>3140</v>
      </c>
      <c r="S64" s="2">
        <v>27.0</v>
      </c>
    </row>
    <row r="65">
      <c r="B65" s="2" t="s">
        <v>960</v>
      </c>
      <c r="C65" s="298" t="s">
        <v>946</v>
      </c>
      <c r="E65" s="298" t="s">
        <v>947</v>
      </c>
      <c r="F65" s="337">
        <v>450.0</v>
      </c>
      <c r="H65" s="2" t="s">
        <v>1247</v>
      </c>
      <c r="I65" s="2" t="s">
        <v>3198</v>
      </c>
      <c r="J65" s="275"/>
      <c r="K65" s="275"/>
      <c r="L65" s="2" t="s">
        <v>860</v>
      </c>
      <c r="M65" s="275" t="s">
        <v>17</v>
      </c>
    </row>
    <row r="66">
      <c r="B66" s="2" t="s">
        <v>960</v>
      </c>
      <c r="C66" s="298" t="s">
        <v>946</v>
      </c>
      <c r="E66" s="298" t="s">
        <v>947</v>
      </c>
      <c r="F66" s="337">
        <v>450.0</v>
      </c>
      <c r="H66" s="2" t="s">
        <v>1247</v>
      </c>
      <c r="I66" s="2" t="s">
        <v>3199</v>
      </c>
      <c r="L66" s="2" t="s">
        <v>860</v>
      </c>
      <c r="M66" s="2" t="s">
        <v>17</v>
      </c>
    </row>
    <row r="67">
      <c r="B67" s="2" t="s">
        <v>960</v>
      </c>
      <c r="C67" s="298" t="s">
        <v>946</v>
      </c>
      <c r="E67" s="298" t="s">
        <v>947</v>
      </c>
      <c r="F67" s="337">
        <v>450.0</v>
      </c>
      <c r="H67" s="2" t="s">
        <v>1247</v>
      </c>
      <c r="I67" s="2" t="s">
        <v>3200</v>
      </c>
      <c r="J67" s="2" t="s">
        <v>829</v>
      </c>
      <c r="K67" s="2" t="s">
        <v>3141</v>
      </c>
      <c r="L67" s="2" t="s">
        <v>860</v>
      </c>
      <c r="M67" s="2" t="s">
        <v>17</v>
      </c>
      <c r="N67" s="2" t="s">
        <v>3141</v>
      </c>
      <c r="Q67" s="2" t="s">
        <v>3185</v>
      </c>
      <c r="R67" s="2" t="s">
        <v>3140</v>
      </c>
      <c r="S67" s="2">
        <v>27.0</v>
      </c>
    </row>
    <row r="68">
      <c r="B68" s="2" t="s">
        <v>960</v>
      </c>
      <c r="C68" s="298" t="s">
        <v>946</v>
      </c>
      <c r="E68" s="298" t="s">
        <v>947</v>
      </c>
      <c r="F68" s="337">
        <v>450.0</v>
      </c>
      <c r="H68" s="2" t="s">
        <v>1247</v>
      </c>
      <c r="I68" s="2" t="s">
        <v>3201</v>
      </c>
      <c r="J68" s="2" t="s">
        <v>3202</v>
      </c>
      <c r="K68" s="2" t="s">
        <v>3141</v>
      </c>
      <c r="L68" s="2" t="s">
        <v>860</v>
      </c>
      <c r="M68" s="2" t="s">
        <v>17</v>
      </c>
      <c r="N68" s="2" t="s">
        <v>3141</v>
      </c>
      <c r="Q68" s="2" t="s">
        <v>3203</v>
      </c>
      <c r="S68" s="2">
        <v>27.0</v>
      </c>
    </row>
    <row r="69">
      <c r="B69" s="2" t="s">
        <v>960</v>
      </c>
      <c r="C69" s="298" t="s">
        <v>946</v>
      </c>
      <c r="E69" s="298" t="s">
        <v>947</v>
      </c>
      <c r="F69" s="337">
        <v>450.0</v>
      </c>
      <c r="H69" s="2" t="s">
        <v>1247</v>
      </c>
      <c r="I69" s="2" t="s">
        <v>3204</v>
      </c>
      <c r="J69" s="2" t="s">
        <v>829</v>
      </c>
      <c r="K69" s="2" t="s">
        <v>3141</v>
      </c>
      <c r="L69" s="2" t="s">
        <v>860</v>
      </c>
      <c r="M69" s="2" t="s">
        <v>17</v>
      </c>
      <c r="N69" s="2" t="s">
        <v>3141</v>
      </c>
      <c r="Q69" s="2" t="s">
        <v>3185</v>
      </c>
      <c r="R69" s="2" t="s">
        <v>3140</v>
      </c>
      <c r="S69" s="2">
        <v>27.0</v>
      </c>
    </row>
    <row r="70">
      <c r="B70" s="2" t="s">
        <v>960</v>
      </c>
      <c r="C70" s="298" t="s">
        <v>946</v>
      </c>
      <c r="E70" s="298" t="s">
        <v>947</v>
      </c>
      <c r="F70" s="337">
        <v>450.0</v>
      </c>
      <c r="H70" s="2" t="s">
        <v>1247</v>
      </c>
      <c r="I70" s="2" t="s">
        <v>3205</v>
      </c>
      <c r="J70" s="2" t="s">
        <v>829</v>
      </c>
      <c r="K70" s="2" t="s">
        <v>3141</v>
      </c>
      <c r="L70" s="2" t="s">
        <v>860</v>
      </c>
      <c r="M70" s="2" t="s">
        <v>17</v>
      </c>
      <c r="N70" s="2" t="s">
        <v>3141</v>
      </c>
      <c r="Q70" s="2" t="s">
        <v>3185</v>
      </c>
      <c r="R70" s="2" t="s">
        <v>3140</v>
      </c>
      <c r="S70" s="2">
        <v>27.0</v>
      </c>
    </row>
    <row r="71">
      <c r="B71" s="2" t="s">
        <v>960</v>
      </c>
      <c r="C71" s="298" t="s">
        <v>946</v>
      </c>
      <c r="E71" s="298" t="s">
        <v>947</v>
      </c>
      <c r="F71" s="337">
        <v>450.0</v>
      </c>
      <c r="H71" s="2" t="s">
        <v>1247</v>
      </c>
      <c r="I71" s="2" t="s">
        <v>3206</v>
      </c>
      <c r="J71" s="2" t="s">
        <v>829</v>
      </c>
      <c r="K71" s="2" t="s">
        <v>3141</v>
      </c>
      <c r="L71" s="2" t="s">
        <v>860</v>
      </c>
      <c r="M71" s="2" t="s">
        <v>17</v>
      </c>
      <c r="N71" s="2" t="s">
        <v>3141</v>
      </c>
      <c r="Q71" s="2" t="s">
        <v>3185</v>
      </c>
      <c r="R71" s="2" t="s">
        <v>3140</v>
      </c>
      <c r="S71" s="2">
        <v>27.0</v>
      </c>
    </row>
    <row r="72">
      <c r="B72" s="2" t="s">
        <v>960</v>
      </c>
      <c r="C72" s="298" t="s">
        <v>946</v>
      </c>
      <c r="E72" s="298" t="s">
        <v>947</v>
      </c>
      <c r="F72" s="337">
        <v>450.0</v>
      </c>
      <c r="H72" s="2" t="s">
        <v>1247</v>
      </c>
      <c r="I72" s="2" t="s">
        <v>3207</v>
      </c>
      <c r="J72" s="2" t="s">
        <v>829</v>
      </c>
      <c r="K72" s="2" t="s">
        <v>3111</v>
      </c>
      <c r="L72" s="2" t="s">
        <v>860</v>
      </c>
      <c r="M72" s="2" t="s">
        <v>17</v>
      </c>
      <c r="N72" s="2" t="s">
        <v>3154</v>
      </c>
      <c r="R72" s="2" t="s">
        <v>2208</v>
      </c>
      <c r="S72" s="2">
        <v>58.0</v>
      </c>
    </row>
    <row r="73">
      <c r="B73" s="2" t="s">
        <v>960</v>
      </c>
      <c r="C73" s="298" t="s">
        <v>946</v>
      </c>
      <c r="E73" s="298" t="s">
        <v>947</v>
      </c>
      <c r="F73" s="337">
        <v>450.0</v>
      </c>
      <c r="H73" s="2" t="s">
        <v>1247</v>
      </c>
      <c r="I73" s="2" t="s">
        <v>3208</v>
      </c>
      <c r="J73" s="2" t="s">
        <v>829</v>
      </c>
      <c r="K73" s="2" t="s">
        <v>3113</v>
      </c>
      <c r="L73" s="2" t="s">
        <v>860</v>
      </c>
      <c r="M73" s="2" t="s">
        <v>17</v>
      </c>
      <c r="N73" s="2" t="s">
        <v>3154</v>
      </c>
      <c r="R73" s="2" t="s">
        <v>3186</v>
      </c>
      <c r="S73" s="2">
        <v>58.0</v>
      </c>
    </row>
    <row r="74">
      <c r="B74" s="2" t="s">
        <v>960</v>
      </c>
      <c r="C74" s="298" t="s">
        <v>946</v>
      </c>
      <c r="E74" s="298" t="s">
        <v>947</v>
      </c>
      <c r="F74" s="337">
        <v>450.0</v>
      </c>
      <c r="H74" s="2" t="s">
        <v>1247</v>
      </c>
      <c r="I74" s="2" t="s">
        <v>3209</v>
      </c>
      <c r="J74" s="2" t="s">
        <v>829</v>
      </c>
      <c r="K74" s="2" t="s">
        <v>3113</v>
      </c>
      <c r="L74" s="2" t="s">
        <v>860</v>
      </c>
      <c r="M74" s="2" t="s">
        <v>17</v>
      </c>
      <c r="N74" s="2" t="s">
        <v>3154</v>
      </c>
      <c r="R74" s="2" t="s">
        <v>3186</v>
      </c>
      <c r="S74" s="2">
        <v>58.0</v>
      </c>
    </row>
    <row r="75">
      <c r="B75" s="2" t="s">
        <v>960</v>
      </c>
      <c r="C75" s="298" t="s">
        <v>946</v>
      </c>
      <c r="E75" s="298" t="s">
        <v>947</v>
      </c>
      <c r="F75" s="337">
        <v>450.0</v>
      </c>
      <c r="H75" s="2" t="s">
        <v>1247</v>
      </c>
      <c r="I75" s="2" t="s">
        <v>3210</v>
      </c>
      <c r="J75" s="2" t="s">
        <v>829</v>
      </c>
      <c r="K75" s="2" t="s">
        <v>3113</v>
      </c>
      <c r="L75" s="2" t="s">
        <v>860</v>
      </c>
      <c r="M75" s="2" t="s">
        <v>17</v>
      </c>
      <c r="N75" s="2" t="s">
        <v>3154</v>
      </c>
      <c r="R75" s="2" t="s">
        <v>3186</v>
      </c>
      <c r="S75" s="2">
        <v>58.0</v>
      </c>
    </row>
    <row r="76">
      <c r="B76" s="2" t="s">
        <v>960</v>
      </c>
      <c r="C76" s="298" t="s">
        <v>946</v>
      </c>
      <c r="E76" s="298" t="s">
        <v>947</v>
      </c>
      <c r="F76" s="337">
        <v>450.0</v>
      </c>
      <c r="H76" s="2" t="s">
        <v>1247</v>
      </c>
      <c r="I76" s="2" t="s">
        <v>3211</v>
      </c>
      <c r="J76" s="2" t="s">
        <v>829</v>
      </c>
      <c r="K76" s="2" t="s">
        <v>3113</v>
      </c>
      <c r="L76" s="2" t="s">
        <v>860</v>
      </c>
      <c r="M76" s="2" t="s">
        <v>17</v>
      </c>
      <c r="N76" s="2" t="s">
        <v>3154</v>
      </c>
      <c r="R76" s="2" t="s">
        <v>3186</v>
      </c>
      <c r="S76" s="2">
        <v>58.0</v>
      </c>
    </row>
    <row r="77">
      <c r="B77" s="2" t="s">
        <v>960</v>
      </c>
      <c r="C77" s="298" t="s">
        <v>946</v>
      </c>
      <c r="E77" s="298" t="s">
        <v>947</v>
      </c>
      <c r="F77" s="337">
        <v>450.0</v>
      </c>
      <c r="H77" s="2" t="s">
        <v>1249</v>
      </c>
      <c r="I77" s="2" t="s">
        <v>3212</v>
      </c>
      <c r="J77" s="2" t="s">
        <v>829</v>
      </c>
      <c r="L77" s="2" t="s">
        <v>860</v>
      </c>
      <c r="M77" s="2" t="s">
        <v>17</v>
      </c>
      <c r="N77" s="2" t="s">
        <v>3154</v>
      </c>
      <c r="S77" s="2">
        <v>58.0</v>
      </c>
    </row>
    <row r="78">
      <c r="B78" s="2" t="s">
        <v>960</v>
      </c>
      <c r="C78" s="298" t="s">
        <v>946</v>
      </c>
      <c r="E78" s="298" t="s">
        <v>947</v>
      </c>
      <c r="F78" s="337">
        <v>450.0</v>
      </c>
      <c r="H78" s="2" t="s">
        <v>1249</v>
      </c>
      <c r="I78" s="2" t="s">
        <v>3213</v>
      </c>
      <c r="J78" s="2" t="s">
        <v>829</v>
      </c>
      <c r="L78" s="2" t="s">
        <v>860</v>
      </c>
      <c r="M78" s="2" t="s">
        <v>17</v>
      </c>
      <c r="N78" s="2" t="s">
        <v>3154</v>
      </c>
      <c r="S78" s="2">
        <v>58.0</v>
      </c>
    </row>
    <row r="79">
      <c r="B79" s="2" t="s">
        <v>960</v>
      </c>
      <c r="C79" s="298" t="s">
        <v>946</v>
      </c>
      <c r="E79" s="298" t="s">
        <v>947</v>
      </c>
      <c r="F79" s="337">
        <v>450.0</v>
      </c>
      <c r="H79" s="2" t="s">
        <v>1249</v>
      </c>
      <c r="I79" s="2" t="s">
        <v>3214</v>
      </c>
      <c r="J79" s="2" t="s">
        <v>829</v>
      </c>
      <c r="K79" s="2" t="s">
        <v>3137</v>
      </c>
      <c r="L79" s="2" t="s">
        <v>860</v>
      </c>
      <c r="M79" s="2" t="s">
        <v>17</v>
      </c>
      <c r="N79" s="2" t="s">
        <v>3154</v>
      </c>
      <c r="R79" s="2" t="s">
        <v>2428</v>
      </c>
      <c r="S79" s="2">
        <v>58.0</v>
      </c>
    </row>
    <row r="80">
      <c r="B80" s="2" t="s">
        <v>960</v>
      </c>
      <c r="C80" s="298" t="s">
        <v>946</v>
      </c>
      <c r="E80" s="298" t="s">
        <v>947</v>
      </c>
      <c r="F80" s="337">
        <v>450.0</v>
      </c>
      <c r="H80" s="2" t="s">
        <v>1249</v>
      </c>
      <c r="I80" s="2" t="s">
        <v>3215</v>
      </c>
      <c r="J80" s="2" t="s">
        <v>829</v>
      </c>
      <c r="K80" s="2" t="s">
        <v>3137</v>
      </c>
      <c r="L80" s="2" t="s">
        <v>860</v>
      </c>
      <c r="M80" s="2" t="s">
        <v>17</v>
      </c>
      <c r="N80" s="2" t="s">
        <v>3154</v>
      </c>
      <c r="R80" s="2" t="s">
        <v>2428</v>
      </c>
      <c r="S80" s="2">
        <v>58.0</v>
      </c>
    </row>
    <row r="81">
      <c r="B81" s="2" t="s">
        <v>960</v>
      </c>
      <c r="C81" s="298" t="s">
        <v>946</v>
      </c>
      <c r="E81" s="298" t="s">
        <v>947</v>
      </c>
      <c r="F81" s="337">
        <v>450.0</v>
      </c>
      <c r="H81" s="2" t="s">
        <v>1249</v>
      </c>
      <c r="I81" s="2" t="s">
        <v>3216</v>
      </c>
      <c r="J81" s="2" t="s">
        <v>829</v>
      </c>
      <c r="K81" s="2" t="s">
        <v>3137</v>
      </c>
      <c r="L81" s="2" t="s">
        <v>860</v>
      </c>
      <c r="M81" s="2" t="s">
        <v>17</v>
      </c>
      <c r="N81" s="2" t="s">
        <v>3154</v>
      </c>
      <c r="R81" s="2" t="s">
        <v>2428</v>
      </c>
      <c r="S81" s="2">
        <v>58.0</v>
      </c>
    </row>
    <row r="82">
      <c r="B82" s="2" t="s">
        <v>960</v>
      </c>
      <c r="C82" s="298" t="s">
        <v>946</v>
      </c>
      <c r="E82" s="298" t="s">
        <v>947</v>
      </c>
      <c r="F82" s="337">
        <v>450.0</v>
      </c>
      <c r="H82" s="2" t="s">
        <v>1249</v>
      </c>
      <c r="I82" s="2" t="s">
        <v>3217</v>
      </c>
      <c r="J82" s="2" t="s">
        <v>829</v>
      </c>
      <c r="K82" s="2" t="s">
        <v>3137</v>
      </c>
      <c r="L82" s="2" t="s">
        <v>860</v>
      </c>
      <c r="M82" s="2" t="s">
        <v>17</v>
      </c>
      <c r="N82" s="2" t="s">
        <v>3154</v>
      </c>
      <c r="R82" s="2" t="s">
        <v>2428</v>
      </c>
      <c r="S82" s="2">
        <v>58.0</v>
      </c>
    </row>
    <row r="83">
      <c r="B83" s="2" t="s">
        <v>960</v>
      </c>
      <c r="C83" s="298" t="s">
        <v>946</v>
      </c>
      <c r="E83" s="298" t="s">
        <v>947</v>
      </c>
      <c r="F83" s="337">
        <v>450.0</v>
      </c>
      <c r="H83" s="2" t="s">
        <v>1249</v>
      </c>
      <c r="I83" s="2" t="s">
        <v>3218</v>
      </c>
      <c r="J83" s="2" t="s">
        <v>829</v>
      </c>
      <c r="K83" s="2" t="s">
        <v>3137</v>
      </c>
      <c r="L83" s="2" t="s">
        <v>860</v>
      </c>
      <c r="M83" s="2" t="s">
        <v>17</v>
      </c>
      <c r="N83" s="2" t="s">
        <v>3154</v>
      </c>
      <c r="R83" s="2" t="s">
        <v>2428</v>
      </c>
      <c r="S83" s="2">
        <v>58.0</v>
      </c>
    </row>
    <row r="84">
      <c r="B84" s="2" t="s">
        <v>960</v>
      </c>
      <c r="C84" s="298" t="s">
        <v>946</v>
      </c>
      <c r="E84" s="298" t="s">
        <v>947</v>
      </c>
      <c r="F84" s="337">
        <v>450.0</v>
      </c>
      <c r="H84" s="2" t="s">
        <v>1249</v>
      </c>
      <c r="I84" s="2" t="s">
        <v>3219</v>
      </c>
      <c r="J84" s="2" t="s">
        <v>829</v>
      </c>
      <c r="L84" s="2" t="s">
        <v>860</v>
      </c>
      <c r="M84" s="2" t="s">
        <v>17</v>
      </c>
      <c r="N84" s="2" t="s">
        <v>3154</v>
      </c>
      <c r="S84" s="2">
        <v>58.0</v>
      </c>
    </row>
    <row r="85">
      <c r="B85" s="2" t="s">
        <v>960</v>
      </c>
      <c r="C85" s="298" t="s">
        <v>946</v>
      </c>
      <c r="E85" s="298" t="s">
        <v>947</v>
      </c>
      <c r="F85" s="337">
        <v>450.0</v>
      </c>
      <c r="L85" s="2" t="s">
        <v>860</v>
      </c>
      <c r="S85" s="2">
        <v>58.0</v>
      </c>
    </row>
    <row r="86">
      <c r="B86" s="2" t="s">
        <v>960</v>
      </c>
      <c r="C86" s="298" t="s">
        <v>946</v>
      </c>
      <c r="E86" s="298" t="s">
        <v>947</v>
      </c>
      <c r="F86" s="337">
        <v>450.0</v>
      </c>
      <c r="L86" s="2" t="s">
        <v>860</v>
      </c>
      <c r="M86" s="2" t="s">
        <v>17</v>
      </c>
      <c r="N86" s="2" t="s">
        <v>3154</v>
      </c>
      <c r="R86" s="266" t="s">
        <v>2775</v>
      </c>
      <c r="S86" s="2">
        <v>58.0</v>
      </c>
    </row>
    <row r="87">
      <c r="B87" s="2" t="s">
        <v>883</v>
      </c>
      <c r="C87" s="276" t="s">
        <v>948</v>
      </c>
      <c r="D87" s="277" t="s">
        <v>3220</v>
      </c>
      <c r="E87" s="348" t="s">
        <v>949</v>
      </c>
      <c r="F87" s="322">
        <v>3240.0</v>
      </c>
      <c r="H87" s="2" t="s">
        <v>1240</v>
      </c>
      <c r="I87" s="2" t="s">
        <v>2136</v>
      </c>
      <c r="J87" s="2" t="s">
        <v>829</v>
      </c>
      <c r="K87" s="2" t="s">
        <v>3113</v>
      </c>
      <c r="L87" s="2" t="s">
        <v>860</v>
      </c>
      <c r="M87" s="2" t="s">
        <v>17</v>
      </c>
      <c r="N87" s="2" t="s">
        <v>3154</v>
      </c>
      <c r="R87" s="275" t="s">
        <v>3186</v>
      </c>
      <c r="S87" s="2">
        <v>57.0</v>
      </c>
    </row>
    <row r="88">
      <c r="B88" s="2" t="s">
        <v>883</v>
      </c>
      <c r="C88" s="276" t="s">
        <v>948</v>
      </c>
      <c r="D88" s="277" t="s">
        <v>3221</v>
      </c>
      <c r="E88" s="348" t="s">
        <v>949</v>
      </c>
      <c r="F88" s="322">
        <v>3240.0</v>
      </c>
      <c r="H88" s="2" t="s">
        <v>1240</v>
      </c>
      <c r="I88" s="2" t="s">
        <v>2137</v>
      </c>
      <c r="J88" s="2" t="s">
        <v>829</v>
      </c>
      <c r="K88" s="2" t="s">
        <v>3113</v>
      </c>
      <c r="L88" s="2" t="s">
        <v>860</v>
      </c>
      <c r="M88" s="2" t="s">
        <v>17</v>
      </c>
      <c r="N88" s="2" t="s">
        <v>3154</v>
      </c>
      <c r="R88" s="275" t="s">
        <v>3186</v>
      </c>
      <c r="S88" s="2">
        <v>57.0</v>
      </c>
    </row>
    <row r="89">
      <c r="B89" s="2" t="s">
        <v>883</v>
      </c>
      <c r="C89" s="276" t="s">
        <v>948</v>
      </c>
      <c r="D89" s="277" t="s">
        <v>3222</v>
      </c>
      <c r="E89" s="348" t="s">
        <v>949</v>
      </c>
      <c r="F89" s="322">
        <v>3240.0</v>
      </c>
      <c r="H89" s="2" t="s">
        <v>1240</v>
      </c>
      <c r="I89" s="2" t="s">
        <v>2138</v>
      </c>
      <c r="L89" s="2" t="s">
        <v>860</v>
      </c>
      <c r="M89" s="2" t="s">
        <v>17</v>
      </c>
      <c r="N89" s="2" t="s">
        <v>3154</v>
      </c>
      <c r="Q89" s="2" t="s">
        <v>3223</v>
      </c>
      <c r="R89" s="266" t="s">
        <v>2775</v>
      </c>
      <c r="S89" s="2">
        <v>57.0</v>
      </c>
    </row>
    <row r="90">
      <c r="B90" s="2" t="s">
        <v>883</v>
      </c>
      <c r="C90" s="276" t="s">
        <v>948</v>
      </c>
      <c r="D90" s="277" t="s">
        <v>3224</v>
      </c>
      <c r="E90" s="348" t="s">
        <v>949</v>
      </c>
      <c r="F90" s="322">
        <v>3240.0</v>
      </c>
      <c r="H90" s="2" t="s">
        <v>1240</v>
      </c>
      <c r="I90" s="2" t="s">
        <v>2139</v>
      </c>
      <c r="J90" s="2" t="s">
        <v>829</v>
      </c>
      <c r="K90" s="2" t="s">
        <v>3137</v>
      </c>
      <c r="L90" s="2" t="s">
        <v>860</v>
      </c>
      <c r="M90" s="2" t="s">
        <v>17</v>
      </c>
      <c r="N90" s="2" t="s">
        <v>3154</v>
      </c>
      <c r="R90" s="275" t="s">
        <v>3133</v>
      </c>
      <c r="S90" s="2">
        <v>57.0</v>
      </c>
    </row>
    <row r="91">
      <c r="B91" s="2" t="s">
        <v>883</v>
      </c>
      <c r="C91" s="276" t="s">
        <v>948</v>
      </c>
      <c r="D91" s="277" t="s">
        <v>3225</v>
      </c>
      <c r="E91" s="348" t="s">
        <v>949</v>
      </c>
      <c r="F91" s="322">
        <v>3240.0</v>
      </c>
      <c r="H91" s="2" t="s">
        <v>1240</v>
      </c>
      <c r="I91" s="2" t="s">
        <v>2140</v>
      </c>
      <c r="J91" s="2" t="s">
        <v>829</v>
      </c>
      <c r="K91" s="2" t="s">
        <v>3113</v>
      </c>
      <c r="L91" s="2" t="s">
        <v>860</v>
      </c>
      <c r="M91" s="2" t="s">
        <v>17</v>
      </c>
      <c r="N91" s="2" t="s">
        <v>3154</v>
      </c>
      <c r="R91" s="275" t="s">
        <v>3186</v>
      </c>
      <c r="S91" s="2">
        <v>57.0</v>
      </c>
    </row>
    <row r="92">
      <c r="B92" s="2" t="s">
        <v>883</v>
      </c>
      <c r="C92" s="276" t="s">
        <v>948</v>
      </c>
      <c r="D92" s="277" t="s">
        <v>3226</v>
      </c>
      <c r="E92" s="348" t="s">
        <v>949</v>
      </c>
      <c r="F92" s="322">
        <v>3240.0</v>
      </c>
      <c r="H92" s="2" t="s">
        <v>1240</v>
      </c>
      <c r="I92" s="2" t="s">
        <v>2141</v>
      </c>
      <c r="J92" s="2" t="s">
        <v>829</v>
      </c>
      <c r="K92" s="2" t="s">
        <v>3113</v>
      </c>
      <c r="L92" s="2" t="s">
        <v>860</v>
      </c>
      <c r="M92" s="2" t="s">
        <v>17</v>
      </c>
      <c r="N92" s="2" t="s">
        <v>3154</v>
      </c>
      <c r="Q92" s="2" t="s">
        <v>3227</v>
      </c>
      <c r="R92" s="275" t="s">
        <v>3186</v>
      </c>
      <c r="S92" s="2">
        <v>57.0</v>
      </c>
    </row>
    <row r="93">
      <c r="B93" s="2" t="s">
        <v>883</v>
      </c>
      <c r="C93" s="276" t="s">
        <v>948</v>
      </c>
      <c r="D93" s="277" t="s">
        <v>3228</v>
      </c>
      <c r="E93" s="348" t="s">
        <v>949</v>
      </c>
      <c r="F93" s="322">
        <v>3240.0</v>
      </c>
      <c r="H93" s="2" t="s">
        <v>1240</v>
      </c>
      <c r="I93" s="2" t="s">
        <v>2126</v>
      </c>
      <c r="J93" s="2" t="s">
        <v>829</v>
      </c>
      <c r="K93" s="2" t="s">
        <v>3113</v>
      </c>
      <c r="L93" s="2" t="s">
        <v>860</v>
      </c>
      <c r="M93" s="2" t="s">
        <v>17</v>
      </c>
      <c r="N93" s="2" t="s">
        <v>3154</v>
      </c>
      <c r="R93" s="275" t="s">
        <v>3186</v>
      </c>
      <c r="S93" s="2">
        <v>57.0</v>
      </c>
    </row>
    <row r="94">
      <c r="B94" s="2" t="s">
        <v>883</v>
      </c>
      <c r="C94" s="276" t="s">
        <v>948</v>
      </c>
      <c r="D94" s="277" t="s">
        <v>3229</v>
      </c>
      <c r="E94" s="348" t="s">
        <v>949</v>
      </c>
      <c r="F94" s="322">
        <v>3240.0</v>
      </c>
      <c r="H94" s="2" t="s">
        <v>1240</v>
      </c>
      <c r="I94" s="2" t="s">
        <v>2142</v>
      </c>
      <c r="J94" s="2" t="s">
        <v>829</v>
      </c>
      <c r="K94" s="2" t="s">
        <v>3113</v>
      </c>
      <c r="L94" s="2" t="s">
        <v>860</v>
      </c>
      <c r="M94" s="2" t="s">
        <v>17</v>
      </c>
      <c r="N94" s="2" t="s">
        <v>3154</v>
      </c>
      <c r="R94" s="275" t="s">
        <v>3186</v>
      </c>
      <c r="S94" s="2">
        <v>57.0</v>
      </c>
    </row>
    <row r="95">
      <c r="B95" s="2" t="s">
        <v>883</v>
      </c>
      <c r="C95" s="276" t="s">
        <v>948</v>
      </c>
      <c r="D95" s="277" t="s">
        <v>3230</v>
      </c>
      <c r="E95" s="348" t="s">
        <v>949</v>
      </c>
      <c r="F95" s="322">
        <v>3240.0</v>
      </c>
      <c r="H95" s="2" t="s">
        <v>1240</v>
      </c>
      <c r="I95" s="2" t="s">
        <v>2143</v>
      </c>
      <c r="J95" s="2" t="s">
        <v>829</v>
      </c>
      <c r="K95" s="2" t="s">
        <v>3113</v>
      </c>
      <c r="L95" s="2" t="s">
        <v>860</v>
      </c>
      <c r="M95" s="2" t="s">
        <v>17</v>
      </c>
      <c r="N95" s="2" t="s">
        <v>3154</v>
      </c>
      <c r="R95" s="275" t="s">
        <v>3186</v>
      </c>
      <c r="S95" s="2">
        <v>57.0</v>
      </c>
    </row>
    <row r="96">
      <c r="B96" s="2" t="s">
        <v>883</v>
      </c>
      <c r="C96" s="276" t="s">
        <v>948</v>
      </c>
      <c r="D96" s="277" t="s">
        <v>3231</v>
      </c>
      <c r="E96" s="348" t="s">
        <v>949</v>
      </c>
      <c r="F96" s="322">
        <v>3240.0</v>
      </c>
      <c r="H96" s="2" t="s">
        <v>1240</v>
      </c>
      <c r="I96" s="2" t="s">
        <v>2144</v>
      </c>
      <c r="J96" s="2" t="s">
        <v>829</v>
      </c>
      <c r="K96" s="2" t="s">
        <v>3113</v>
      </c>
      <c r="L96" s="2" t="s">
        <v>860</v>
      </c>
      <c r="M96" s="2" t="s">
        <v>17</v>
      </c>
      <c r="N96" s="2" t="s">
        <v>3154</v>
      </c>
      <c r="R96" s="275" t="s">
        <v>3186</v>
      </c>
      <c r="S96" s="2">
        <v>57.0</v>
      </c>
    </row>
    <row r="97">
      <c r="B97" s="2" t="s">
        <v>883</v>
      </c>
      <c r="C97" s="276" t="s">
        <v>948</v>
      </c>
      <c r="D97" s="277" t="s">
        <v>3232</v>
      </c>
      <c r="E97" s="348" t="s">
        <v>949</v>
      </c>
      <c r="F97" s="322">
        <v>3240.0</v>
      </c>
      <c r="H97" s="2" t="s">
        <v>1240</v>
      </c>
      <c r="I97" s="2" t="s">
        <v>2145</v>
      </c>
      <c r="J97" s="2" t="s">
        <v>831</v>
      </c>
      <c r="K97" s="2" t="s">
        <v>2656</v>
      </c>
      <c r="L97" s="2" t="s">
        <v>860</v>
      </c>
      <c r="M97" s="2" t="s">
        <v>17</v>
      </c>
      <c r="N97" s="2" t="s">
        <v>3154</v>
      </c>
      <c r="R97" s="275" t="s">
        <v>1578</v>
      </c>
      <c r="S97" s="2">
        <v>57.0</v>
      </c>
    </row>
    <row r="98">
      <c r="B98" s="2" t="s">
        <v>883</v>
      </c>
      <c r="C98" s="276" t="s">
        <v>948</v>
      </c>
      <c r="D98" s="277" t="s">
        <v>3233</v>
      </c>
      <c r="E98" s="348" t="s">
        <v>949</v>
      </c>
      <c r="F98" s="322">
        <v>3240.0</v>
      </c>
      <c r="H98" s="2" t="s">
        <v>1240</v>
      </c>
      <c r="I98" s="2" t="s">
        <v>2146</v>
      </c>
      <c r="J98" s="2" t="s">
        <v>831</v>
      </c>
      <c r="K98" s="2" t="s">
        <v>3113</v>
      </c>
      <c r="L98" s="2" t="s">
        <v>860</v>
      </c>
      <c r="M98" s="2" t="s">
        <v>17</v>
      </c>
      <c r="N98" s="2" t="s">
        <v>3154</v>
      </c>
      <c r="R98" s="275" t="s">
        <v>3186</v>
      </c>
      <c r="S98" s="2">
        <v>57.0</v>
      </c>
    </row>
    <row r="99">
      <c r="B99" s="2" t="s">
        <v>883</v>
      </c>
      <c r="C99" s="276" t="s">
        <v>948</v>
      </c>
      <c r="D99" s="277" t="s">
        <v>3234</v>
      </c>
      <c r="E99" s="348" t="s">
        <v>949</v>
      </c>
      <c r="F99" s="322">
        <v>3240.0</v>
      </c>
      <c r="H99" s="2" t="s">
        <v>1240</v>
      </c>
      <c r="I99" s="2" t="s">
        <v>2147</v>
      </c>
      <c r="J99" s="2" t="s">
        <v>831</v>
      </c>
      <c r="K99" s="2" t="s">
        <v>3113</v>
      </c>
      <c r="L99" s="2" t="s">
        <v>860</v>
      </c>
      <c r="M99" s="2" t="s">
        <v>17</v>
      </c>
      <c r="N99" s="2" t="s">
        <v>3154</v>
      </c>
      <c r="R99" s="275" t="s">
        <v>3186</v>
      </c>
      <c r="S99" s="2">
        <v>57.0</v>
      </c>
    </row>
    <row r="100">
      <c r="B100" s="2" t="s">
        <v>883</v>
      </c>
      <c r="C100" s="276" t="s">
        <v>948</v>
      </c>
      <c r="D100" s="277" t="s">
        <v>3235</v>
      </c>
      <c r="E100" s="348" t="s">
        <v>949</v>
      </c>
      <c r="F100" s="322">
        <v>3240.0</v>
      </c>
      <c r="H100" s="2" t="s">
        <v>1240</v>
      </c>
      <c r="I100" s="2" t="s">
        <v>3236</v>
      </c>
      <c r="J100" s="2" t="s">
        <v>831</v>
      </c>
      <c r="K100" s="2" t="s">
        <v>2656</v>
      </c>
      <c r="L100" s="2" t="s">
        <v>860</v>
      </c>
      <c r="M100" s="2" t="s">
        <v>17</v>
      </c>
      <c r="N100" s="2" t="s">
        <v>3154</v>
      </c>
      <c r="R100" s="275" t="s">
        <v>1578</v>
      </c>
      <c r="S100" s="2">
        <v>57.0</v>
      </c>
    </row>
    <row r="101">
      <c r="B101" s="2" t="s">
        <v>883</v>
      </c>
      <c r="C101" s="276" t="s">
        <v>948</v>
      </c>
      <c r="D101" s="277" t="s">
        <v>3237</v>
      </c>
      <c r="E101" s="348" t="s">
        <v>949</v>
      </c>
      <c r="F101" s="322">
        <v>3240.0</v>
      </c>
      <c r="H101" s="2" t="s">
        <v>1240</v>
      </c>
      <c r="I101" s="2" t="s">
        <v>3238</v>
      </c>
      <c r="J101" s="2" t="s">
        <v>831</v>
      </c>
      <c r="K101" s="2" t="s">
        <v>2656</v>
      </c>
      <c r="L101" s="2" t="s">
        <v>860</v>
      </c>
      <c r="M101" s="2" t="s">
        <v>17</v>
      </c>
      <c r="N101" s="2" t="s">
        <v>3154</v>
      </c>
      <c r="R101" s="275" t="s">
        <v>1578</v>
      </c>
      <c r="S101" s="2">
        <v>57.0</v>
      </c>
    </row>
    <row r="102">
      <c r="B102" s="2" t="s">
        <v>883</v>
      </c>
      <c r="C102" s="276" t="s">
        <v>948</v>
      </c>
      <c r="D102" s="277" t="s">
        <v>3239</v>
      </c>
      <c r="E102" s="348" t="s">
        <v>949</v>
      </c>
      <c r="F102" s="322">
        <v>3240.0</v>
      </c>
      <c r="H102" s="2" t="s">
        <v>1240</v>
      </c>
      <c r="I102" s="2" t="s">
        <v>3240</v>
      </c>
      <c r="J102" s="2" t="s">
        <v>3241</v>
      </c>
      <c r="K102" s="2" t="s">
        <v>3137</v>
      </c>
      <c r="L102" s="2" t="s">
        <v>860</v>
      </c>
      <c r="M102" s="2" t="s">
        <v>17</v>
      </c>
      <c r="N102" s="2" t="s">
        <v>3154</v>
      </c>
      <c r="R102" s="275" t="s">
        <v>3133</v>
      </c>
      <c r="S102" s="2">
        <v>57.0</v>
      </c>
    </row>
    <row r="103">
      <c r="B103" s="2" t="s">
        <v>883</v>
      </c>
      <c r="C103" s="276" t="s">
        <v>948</v>
      </c>
      <c r="D103" s="277" t="s">
        <v>3242</v>
      </c>
      <c r="E103" s="348" t="s">
        <v>949</v>
      </c>
      <c r="F103" s="322">
        <v>3240.0</v>
      </c>
      <c r="H103" s="2" t="s">
        <v>1240</v>
      </c>
      <c r="I103" s="2" t="s">
        <v>3243</v>
      </c>
      <c r="J103" s="2" t="s">
        <v>831</v>
      </c>
      <c r="K103" s="2" t="s">
        <v>2656</v>
      </c>
      <c r="L103" s="2" t="s">
        <v>860</v>
      </c>
      <c r="M103" s="2" t="s">
        <v>17</v>
      </c>
      <c r="N103" s="2" t="s">
        <v>3154</v>
      </c>
      <c r="R103" s="275" t="s">
        <v>1578</v>
      </c>
      <c r="S103" s="2">
        <v>57.0</v>
      </c>
    </row>
    <row r="104">
      <c r="B104" s="2" t="s">
        <v>883</v>
      </c>
      <c r="C104" s="276" t="s">
        <v>948</v>
      </c>
      <c r="D104" s="277" t="s">
        <v>3244</v>
      </c>
      <c r="E104" s="348" t="s">
        <v>949</v>
      </c>
      <c r="F104" s="322">
        <v>3240.0</v>
      </c>
      <c r="H104" s="2" t="s">
        <v>1247</v>
      </c>
      <c r="I104" s="2" t="s">
        <v>3245</v>
      </c>
      <c r="J104" s="2" t="s">
        <v>3246</v>
      </c>
      <c r="K104" s="2" t="s">
        <v>3111</v>
      </c>
      <c r="L104" s="2" t="s">
        <v>860</v>
      </c>
      <c r="M104" s="2" t="s">
        <v>17</v>
      </c>
      <c r="N104" s="2" t="s">
        <v>3154</v>
      </c>
      <c r="R104" s="275" t="s">
        <v>2208</v>
      </c>
      <c r="S104" s="2">
        <v>57.0</v>
      </c>
    </row>
    <row r="105">
      <c r="B105" s="2" t="s">
        <v>883</v>
      </c>
      <c r="C105" s="276" t="s">
        <v>948</v>
      </c>
      <c r="D105" s="277" t="s">
        <v>3247</v>
      </c>
      <c r="E105" s="348" t="s">
        <v>949</v>
      </c>
      <c r="F105" s="322">
        <v>3240.0</v>
      </c>
      <c r="H105" s="2" t="s">
        <v>1247</v>
      </c>
      <c r="I105" s="2" t="s">
        <v>3248</v>
      </c>
      <c r="J105" s="2" t="s">
        <v>3246</v>
      </c>
      <c r="K105" s="2" t="s">
        <v>2656</v>
      </c>
      <c r="L105" s="2" t="s">
        <v>860</v>
      </c>
      <c r="M105" s="2" t="s">
        <v>17</v>
      </c>
      <c r="N105" s="2" t="s">
        <v>3154</v>
      </c>
      <c r="R105" s="275" t="s">
        <v>1578</v>
      </c>
      <c r="S105" s="2">
        <v>57.0</v>
      </c>
    </row>
    <row r="106">
      <c r="B106" s="2" t="s">
        <v>883</v>
      </c>
      <c r="C106" s="276" t="s">
        <v>948</v>
      </c>
      <c r="D106" s="277" t="s">
        <v>3249</v>
      </c>
      <c r="E106" s="348" t="s">
        <v>949</v>
      </c>
      <c r="F106" s="322">
        <v>3240.0</v>
      </c>
      <c r="H106" s="2" t="s">
        <v>1247</v>
      </c>
      <c r="I106" s="2" t="s">
        <v>3250</v>
      </c>
      <c r="J106" s="2" t="s">
        <v>3246</v>
      </c>
      <c r="K106" s="2" t="s">
        <v>3138</v>
      </c>
      <c r="L106" s="2" t="s">
        <v>860</v>
      </c>
      <c r="M106" s="2" t="s">
        <v>17</v>
      </c>
      <c r="N106" s="2" t="s">
        <v>3154</v>
      </c>
      <c r="R106" s="266" t="s">
        <v>2775</v>
      </c>
      <c r="S106" s="2">
        <v>57.0</v>
      </c>
    </row>
    <row r="107">
      <c r="B107" s="2" t="s">
        <v>883</v>
      </c>
      <c r="C107" s="276" t="s">
        <v>948</v>
      </c>
      <c r="D107" s="277" t="s">
        <v>3251</v>
      </c>
      <c r="E107" s="348" t="s">
        <v>949</v>
      </c>
      <c r="F107" s="322">
        <v>3240.0</v>
      </c>
      <c r="H107" s="2" t="s">
        <v>1247</v>
      </c>
      <c r="I107" s="2" t="s">
        <v>3252</v>
      </c>
      <c r="J107" s="2" t="s">
        <v>3246</v>
      </c>
      <c r="K107" s="2" t="s">
        <v>3138</v>
      </c>
      <c r="L107" s="2" t="s">
        <v>860</v>
      </c>
      <c r="M107" s="2" t="s">
        <v>17</v>
      </c>
      <c r="N107" s="2" t="s">
        <v>3154</v>
      </c>
      <c r="R107" s="266" t="s">
        <v>2775</v>
      </c>
      <c r="S107" s="2">
        <v>57.0</v>
      </c>
    </row>
    <row r="108">
      <c r="B108" s="2" t="s">
        <v>883</v>
      </c>
      <c r="C108" s="276" t="s">
        <v>948</v>
      </c>
      <c r="D108" s="277" t="s">
        <v>3253</v>
      </c>
      <c r="E108" s="348" t="s">
        <v>949</v>
      </c>
      <c r="F108" s="322">
        <v>3240.0</v>
      </c>
      <c r="H108" s="2" t="s">
        <v>1247</v>
      </c>
      <c r="I108" s="2" t="s">
        <v>3254</v>
      </c>
      <c r="J108" s="2" t="s">
        <v>3246</v>
      </c>
      <c r="K108" s="2" t="s">
        <v>3138</v>
      </c>
      <c r="L108" s="2" t="s">
        <v>860</v>
      </c>
      <c r="M108" s="2" t="s">
        <v>17</v>
      </c>
      <c r="N108" s="2" t="s">
        <v>3154</v>
      </c>
      <c r="R108" s="266" t="s">
        <v>2775</v>
      </c>
      <c r="S108" s="2">
        <v>57.0</v>
      </c>
    </row>
    <row r="109">
      <c r="B109" s="2" t="s">
        <v>883</v>
      </c>
      <c r="C109" s="276" t="s">
        <v>948</v>
      </c>
      <c r="D109" s="277" t="s">
        <v>3255</v>
      </c>
      <c r="E109" s="348" t="s">
        <v>949</v>
      </c>
      <c r="F109" s="322">
        <v>3240.0</v>
      </c>
      <c r="H109" s="2" t="s">
        <v>1247</v>
      </c>
      <c r="I109" s="2" t="s">
        <v>3256</v>
      </c>
      <c r="J109" s="2" t="s">
        <v>3246</v>
      </c>
      <c r="K109" s="2" t="s">
        <v>3138</v>
      </c>
      <c r="L109" s="2" t="s">
        <v>860</v>
      </c>
      <c r="M109" s="2" t="s">
        <v>17</v>
      </c>
      <c r="N109" s="2" t="s">
        <v>3154</v>
      </c>
      <c r="R109" s="266" t="s">
        <v>2775</v>
      </c>
      <c r="S109" s="2">
        <v>57.0</v>
      </c>
    </row>
    <row r="110">
      <c r="B110" s="2" t="s">
        <v>883</v>
      </c>
      <c r="C110" s="276" t="s">
        <v>948</v>
      </c>
      <c r="D110" s="277" t="s">
        <v>3257</v>
      </c>
      <c r="E110" s="348" t="s">
        <v>949</v>
      </c>
      <c r="F110" s="322">
        <v>3240.0</v>
      </c>
      <c r="H110" s="2" t="s">
        <v>1247</v>
      </c>
      <c r="I110" s="2" t="s">
        <v>3258</v>
      </c>
      <c r="J110" s="2" t="s">
        <v>3246</v>
      </c>
      <c r="K110" s="2" t="s">
        <v>3138</v>
      </c>
      <c r="L110" s="2" t="s">
        <v>860</v>
      </c>
      <c r="M110" s="2" t="s">
        <v>17</v>
      </c>
      <c r="N110" s="2" t="s">
        <v>3154</v>
      </c>
      <c r="R110" s="266" t="s">
        <v>2775</v>
      </c>
      <c r="S110" s="2">
        <v>57.0</v>
      </c>
    </row>
    <row r="111">
      <c r="B111" s="2" t="s">
        <v>883</v>
      </c>
      <c r="C111" s="276" t="s">
        <v>948</v>
      </c>
      <c r="D111" s="277" t="s">
        <v>3259</v>
      </c>
      <c r="E111" s="348" t="s">
        <v>949</v>
      </c>
      <c r="F111" s="322">
        <v>3240.0</v>
      </c>
      <c r="H111" s="2" t="s">
        <v>1247</v>
      </c>
      <c r="I111" s="2" t="s">
        <v>3260</v>
      </c>
      <c r="J111" s="2" t="s">
        <v>3246</v>
      </c>
      <c r="K111" s="2" t="s">
        <v>3138</v>
      </c>
      <c r="L111" s="2" t="s">
        <v>860</v>
      </c>
      <c r="M111" s="2" t="s">
        <v>17</v>
      </c>
      <c r="N111" s="2" t="s">
        <v>3154</v>
      </c>
      <c r="R111" s="266" t="s">
        <v>2775</v>
      </c>
      <c r="S111" s="2">
        <v>57.0</v>
      </c>
    </row>
    <row r="112">
      <c r="B112" s="2" t="s">
        <v>883</v>
      </c>
      <c r="C112" s="276" t="s">
        <v>948</v>
      </c>
      <c r="D112" s="277" t="s">
        <v>3261</v>
      </c>
      <c r="E112" s="348" t="s">
        <v>949</v>
      </c>
      <c r="F112" s="322">
        <v>3240.0</v>
      </c>
      <c r="H112" s="2" t="s">
        <v>1247</v>
      </c>
      <c r="I112" s="2" t="s">
        <v>3262</v>
      </c>
      <c r="J112" s="2" t="s">
        <v>3246</v>
      </c>
      <c r="K112" s="2" t="s">
        <v>3138</v>
      </c>
      <c r="L112" s="2" t="s">
        <v>860</v>
      </c>
      <c r="M112" s="2" t="s">
        <v>17</v>
      </c>
      <c r="N112" s="2" t="s">
        <v>3154</v>
      </c>
      <c r="R112" s="266" t="s">
        <v>2775</v>
      </c>
      <c r="S112" s="2">
        <v>57.0</v>
      </c>
    </row>
    <row r="113">
      <c r="B113" s="2" t="s">
        <v>883</v>
      </c>
      <c r="C113" s="276" t="s">
        <v>948</v>
      </c>
      <c r="D113" s="277" t="s">
        <v>3263</v>
      </c>
      <c r="E113" s="348" t="s">
        <v>949</v>
      </c>
      <c r="F113" s="322">
        <v>3240.0</v>
      </c>
      <c r="H113" s="2" t="s">
        <v>1247</v>
      </c>
      <c r="I113" s="2" t="s">
        <v>3264</v>
      </c>
      <c r="J113" s="2" t="s">
        <v>3246</v>
      </c>
      <c r="K113" s="2" t="s">
        <v>3138</v>
      </c>
      <c r="L113" s="2" t="s">
        <v>860</v>
      </c>
      <c r="M113" s="2" t="s">
        <v>17</v>
      </c>
      <c r="N113" s="2" t="s">
        <v>3154</v>
      </c>
      <c r="R113" s="266" t="s">
        <v>2775</v>
      </c>
      <c r="S113" s="2">
        <v>57.0</v>
      </c>
    </row>
    <row r="114">
      <c r="B114" s="2" t="s">
        <v>883</v>
      </c>
      <c r="C114" s="276" t="s">
        <v>948</v>
      </c>
      <c r="D114" s="277" t="s">
        <v>3265</v>
      </c>
      <c r="E114" s="348" t="s">
        <v>949</v>
      </c>
      <c r="F114" s="322">
        <v>3240.0</v>
      </c>
      <c r="H114" s="2" t="s">
        <v>1247</v>
      </c>
      <c r="I114" s="2" t="s">
        <v>3266</v>
      </c>
      <c r="J114" s="2" t="s">
        <v>3246</v>
      </c>
      <c r="K114" s="2" t="s">
        <v>2656</v>
      </c>
      <c r="L114" s="2" t="s">
        <v>860</v>
      </c>
      <c r="M114" s="2" t="s">
        <v>17</v>
      </c>
      <c r="N114" s="2" t="s">
        <v>3154</v>
      </c>
      <c r="R114" s="2" t="s">
        <v>1578</v>
      </c>
      <c r="S114" s="2">
        <v>57.0</v>
      </c>
    </row>
    <row r="115">
      <c r="B115" s="2" t="s">
        <v>883</v>
      </c>
      <c r="C115" s="276" t="s">
        <v>948</v>
      </c>
      <c r="D115" s="277" t="s">
        <v>3267</v>
      </c>
      <c r="E115" s="348" t="s">
        <v>949</v>
      </c>
      <c r="F115" s="322">
        <v>3240.0</v>
      </c>
      <c r="H115" s="2" t="s">
        <v>1247</v>
      </c>
      <c r="I115" s="2" t="s">
        <v>3268</v>
      </c>
      <c r="J115" s="2" t="s">
        <v>3246</v>
      </c>
      <c r="K115" s="2" t="s">
        <v>3137</v>
      </c>
      <c r="L115" s="2" t="s">
        <v>860</v>
      </c>
      <c r="M115" s="2" t="s">
        <v>17</v>
      </c>
      <c r="N115" s="2" t="s">
        <v>3154</v>
      </c>
      <c r="R115" s="2" t="s">
        <v>2428</v>
      </c>
      <c r="S115" s="2">
        <v>58.0</v>
      </c>
    </row>
    <row r="116">
      <c r="B116" s="2" t="s">
        <v>883</v>
      </c>
      <c r="C116" s="276" t="s">
        <v>948</v>
      </c>
      <c r="D116" s="277" t="s">
        <v>3269</v>
      </c>
      <c r="E116" s="348" t="s">
        <v>949</v>
      </c>
      <c r="F116" s="322">
        <v>3240.0</v>
      </c>
      <c r="H116" s="2" t="s">
        <v>1247</v>
      </c>
      <c r="I116" s="2" t="s">
        <v>3270</v>
      </c>
      <c r="J116" s="2" t="s">
        <v>3246</v>
      </c>
      <c r="K116" s="2" t="s">
        <v>2656</v>
      </c>
      <c r="L116" s="2" t="s">
        <v>860</v>
      </c>
      <c r="M116" s="2" t="s">
        <v>17</v>
      </c>
      <c r="N116" s="2" t="s">
        <v>3154</v>
      </c>
      <c r="R116" s="2" t="s">
        <v>1578</v>
      </c>
      <c r="S116" s="2">
        <v>57.0</v>
      </c>
    </row>
    <row r="117">
      <c r="B117" s="2" t="s">
        <v>883</v>
      </c>
      <c r="C117" s="276" t="s">
        <v>948</v>
      </c>
      <c r="D117" s="240"/>
      <c r="E117" s="348" t="s">
        <v>949</v>
      </c>
      <c r="F117" s="322">
        <v>3240.0</v>
      </c>
      <c r="H117" s="2" t="s">
        <v>1247</v>
      </c>
      <c r="I117" s="2" t="s">
        <v>3271</v>
      </c>
      <c r="J117" s="2" t="s">
        <v>3246</v>
      </c>
      <c r="K117" s="2" t="s">
        <v>3137</v>
      </c>
      <c r="L117" s="2" t="s">
        <v>860</v>
      </c>
      <c r="M117" s="2" t="s">
        <v>17</v>
      </c>
      <c r="N117" s="2" t="s">
        <v>3154</v>
      </c>
      <c r="R117" s="2" t="s">
        <v>2428</v>
      </c>
      <c r="S117" s="2">
        <v>58.0</v>
      </c>
    </row>
    <row r="118">
      <c r="B118" s="2" t="s">
        <v>883</v>
      </c>
      <c r="C118" s="298" t="s">
        <v>954</v>
      </c>
      <c r="D118" s="240"/>
      <c r="E118" s="367" t="s">
        <v>955</v>
      </c>
      <c r="F118" s="322">
        <v>1750.0</v>
      </c>
      <c r="J118" s="2" t="s">
        <v>1350</v>
      </c>
      <c r="K118" s="2" t="s">
        <v>2712</v>
      </c>
      <c r="L118" s="2" t="s">
        <v>860</v>
      </c>
      <c r="M118" s="2" t="s">
        <v>17</v>
      </c>
      <c r="N118" s="2" t="s">
        <v>3154</v>
      </c>
      <c r="R118" s="2" t="s">
        <v>2841</v>
      </c>
      <c r="S118" s="2">
        <v>57.0</v>
      </c>
    </row>
    <row r="119">
      <c r="B119" s="2" t="s">
        <v>883</v>
      </c>
      <c r="C119" s="276" t="s">
        <v>944</v>
      </c>
      <c r="D119" s="291" t="s">
        <v>3272</v>
      </c>
      <c r="E119" s="298" t="s">
        <v>945</v>
      </c>
      <c r="F119" s="322">
        <v>3808.0</v>
      </c>
      <c r="J119" s="2" t="s">
        <v>829</v>
      </c>
      <c r="K119" s="2" t="s">
        <v>3145</v>
      </c>
      <c r="L119" s="2" t="s">
        <v>860</v>
      </c>
      <c r="M119" s="2" t="s">
        <v>17</v>
      </c>
      <c r="N119" s="2" t="s">
        <v>3154</v>
      </c>
      <c r="R119" s="2" t="s">
        <v>2548</v>
      </c>
      <c r="S119" s="2">
        <v>56.0</v>
      </c>
    </row>
    <row r="120">
      <c r="B120" s="2" t="s">
        <v>883</v>
      </c>
      <c r="C120" s="276" t="s">
        <v>944</v>
      </c>
      <c r="D120" s="240"/>
      <c r="E120" s="298" t="s">
        <v>945</v>
      </c>
      <c r="F120" s="322">
        <v>3808.0</v>
      </c>
      <c r="J120" s="2" t="s">
        <v>829</v>
      </c>
      <c r="K120" s="2" t="s">
        <v>3145</v>
      </c>
      <c r="L120" s="2" t="s">
        <v>860</v>
      </c>
      <c r="M120" s="2" t="s">
        <v>17</v>
      </c>
      <c r="N120" s="2" t="s">
        <v>3154</v>
      </c>
      <c r="R120" s="2" t="s">
        <v>2548</v>
      </c>
      <c r="S120" s="2">
        <v>56.0</v>
      </c>
    </row>
    <row r="121">
      <c r="C121" s="298" t="s">
        <v>889</v>
      </c>
      <c r="D121" s="240"/>
      <c r="E121" s="298" t="s">
        <v>890</v>
      </c>
      <c r="F121" s="322">
        <v>2240.0</v>
      </c>
      <c r="J121" s="2" t="s">
        <v>829</v>
      </c>
      <c r="K121" s="2" t="s">
        <v>2038</v>
      </c>
      <c r="L121" s="2" t="s">
        <v>860</v>
      </c>
      <c r="M121" s="2" t="s">
        <v>17</v>
      </c>
      <c r="N121" s="2" t="s">
        <v>3145</v>
      </c>
      <c r="R121" s="2" t="s">
        <v>3148</v>
      </c>
      <c r="S121" s="2">
        <v>147.0</v>
      </c>
    </row>
    <row r="122">
      <c r="C122" s="298" t="s">
        <v>889</v>
      </c>
      <c r="D122" s="240"/>
      <c r="E122" s="298" t="s">
        <v>890</v>
      </c>
      <c r="F122" s="322">
        <v>2240.0</v>
      </c>
      <c r="J122" s="2" t="s">
        <v>829</v>
      </c>
      <c r="K122" s="2" t="s">
        <v>2038</v>
      </c>
      <c r="L122" s="2" t="s">
        <v>860</v>
      </c>
      <c r="M122" s="2" t="s">
        <v>17</v>
      </c>
      <c r="N122" s="2" t="s">
        <v>3145</v>
      </c>
      <c r="R122" s="2" t="s">
        <v>3148</v>
      </c>
      <c r="S122" s="2">
        <v>147.0</v>
      </c>
    </row>
    <row r="123">
      <c r="B123" s="2" t="s">
        <v>883</v>
      </c>
      <c r="C123" s="276" t="s">
        <v>1642</v>
      </c>
      <c r="D123" s="291">
        <v>4.923436618E9</v>
      </c>
      <c r="E123" s="276" t="s">
        <v>1504</v>
      </c>
      <c r="F123" s="255"/>
      <c r="M123" s="2" t="s">
        <v>17</v>
      </c>
      <c r="N123" s="2" t="s">
        <v>3154</v>
      </c>
      <c r="S123" s="2">
        <v>57.0</v>
      </c>
    </row>
    <row r="124">
      <c r="D124" s="240"/>
      <c r="F124" s="255"/>
    </row>
    <row r="125">
      <c r="A125" s="298" t="s">
        <v>2440</v>
      </c>
      <c r="B125" s="373" t="s">
        <v>868</v>
      </c>
      <c r="C125" s="298" t="s">
        <v>1416</v>
      </c>
      <c r="D125" s="291">
        <v>2.241170001449E12</v>
      </c>
      <c r="E125" s="298" t="s">
        <v>935</v>
      </c>
      <c r="F125" s="322">
        <v>7750.0</v>
      </c>
      <c r="G125" s="322">
        <v>5250.0</v>
      </c>
      <c r="H125" s="2" t="s">
        <v>1240</v>
      </c>
      <c r="I125" s="2" t="s">
        <v>2114</v>
      </c>
      <c r="J125" s="2" t="s">
        <v>829</v>
      </c>
      <c r="K125" s="2" t="s">
        <v>3128</v>
      </c>
      <c r="L125" s="2" t="s">
        <v>860</v>
      </c>
      <c r="M125" s="2" t="s">
        <v>17</v>
      </c>
      <c r="N125" s="2" t="s">
        <v>3273</v>
      </c>
      <c r="R125" s="2" t="s">
        <v>3127</v>
      </c>
      <c r="S125" s="2">
        <v>56.0</v>
      </c>
    </row>
    <row r="126">
      <c r="B126" s="373" t="s">
        <v>868</v>
      </c>
      <c r="C126" s="298" t="s">
        <v>1416</v>
      </c>
      <c r="D126" s="291">
        <v>2.241170001486E12</v>
      </c>
      <c r="E126" s="298" t="s">
        <v>935</v>
      </c>
      <c r="F126" s="322">
        <v>7750.0</v>
      </c>
      <c r="G126" s="255"/>
      <c r="H126" s="2" t="s">
        <v>1240</v>
      </c>
      <c r="I126" s="2" t="s">
        <v>2115</v>
      </c>
      <c r="J126" s="2" t="s">
        <v>829</v>
      </c>
      <c r="K126" s="2" t="s">
        <v>3128</v>
      </c>
      <c r="L126" s="2" t="s">
        <v>860</v>
      </c>
      <c r="M126" s="2" t="s">
        <v>17</v>
      </c>
      <c r="N126" s="2" t="s">
        <v>3273</v>
      </c>
      <c r="R126" s="2" t="s">
        <v>3127</v>
      </c>
      <c r="S126" s="2">
        <v>56.0</v>
      </c>
    </row>
    <row r="127">
      <c r="B127" s="373" t="s">
        <v>868</v>
      </c>
      <c r="C127" s="298" t="s">
        <v>1416</v>
      </c>
      <c r="D127" s="291">
        <v>2.241170001491E12</v>
      </c>
      <c r="E127" s="298" t="s">
        <v>935</v>
      </c>
      <c r="F127" s="322">
        <v>7750.0</v>
      </c>
      <c r="H127" s="2" t="s">
        <v>1247</v>
      </c>
      <c r="I127" s="2" t="s">
        <v>2804</v>
      </c>
      <c r="J127" s="2" t="s">
        <v>829</v>
      </c>
      <c r="K127" s="2" t="s">
        <v>3128</v>
      </c>
      <c r="L127" s="2" t="s">
        <v>860</v>
      </c>
      <c r="M127" s="2" t="s">
        <v>17</v>
      </c>
      <c r="N127" s="2" t="s">
        <v>3273</v>
      </c>
      <c r="R127" s="2" t="s">
        <v>3127</v>
      </c>
      <c r="S127" s="2">
        <v>56.0</v>
      </c>
    </row>
    <row r="128">
      <c r="B128" s="373" t="s">
        <v>868</v>
      </c>
      <c r="C128" s="298" t="s">
        <v>1416</v>
      </c>
      <c r="D128" s="291">
        <v>2.241170001492E12</v>
      </c>
      <c r="E128" s="298" t="s">
        <v>935</v>
      </c>
      <c r="F128" s="322">
        <v>7750.0</v>
      </c>
      <c r="G128" s="2" t="s">
        <v>32</v>
      </c>
      <c r="H128" s="2" t="s">
        <v>1247</v>
      </c>
      <c r="I128" s="2" t="s">
        <v>2783</v>
      </c>
      <c r="J128" s="2" t="s">
        <v>829</v>
      </c>
      <c r="K128" s="2" t="s">
        <v>3128</v>
      </c>
      <c r="L128" s="2" t="s">
        <v>860</v>
      </c>
      <c r="M128" s="2" t="s">
        <v>17</v>
      </c>
      <c r="N128" s="2" t="s">
        <v>3273</v>
      </c>
      <c r="R128" s="2" t="s">
        <v>3127</v>
      </c>
      <c r="S128" s="2">
        <v>56.0</v>
      </c>
    </row>
    <row r="129">
      <c r="B129" s="373" t="s">
        <v>868</v>
      </c>
      <c r="C129" s="298" t="s">
        <v>1416</v>
      </c>
      <c r="D129" s="291">
        <v>2.241170001495E12</v>
      </c>
      <c r="E129" s="298" t="s">
        <v>935</v>
      </c>
      <c r="F129" s="322">
        <v>7750.0</v>
      </c>
      <c r="H129" s="2" t="s">
        <v>1249</v>
      </c>
      <c r="I129" s="2" t="s">
        <v>2784</v>
      </c>
      <c r="J129" s="2" t="s">
        <v>829</v>
      </c>
      <c r="K129" s="2" t="s">
        <v>3128</v>
      </c>
      <c r="L129" s="2" t="s">
        <v>860</v>
      </c>
      <c r="M129" s="2" t="s">
        <v>17</v>
      </c>
      <c r="N129" s="2" t="s">
        <v>3273</v>
      </c>
      <c r="R129" s="2" t="s">
        <v>3127</v>
      </c>
      <c r="S129" s="2">
        <v>56.0</v>
      </c>
    </row>
    <row r="130">
      <c r="B130" s="373" t="s">
        <v>868</v>
      </c>
      <c r="C130" s="298" t="s">
        <v>869</v>
      </c>
      <c r="E130" s="367" t="s">
        <v>870</v>
      </c>
      <c r="F130" s="322">
        <v>8100.0</v>
      </c>
      <c r="L130" s="2" t="s">
        <v>860</v>
      </c>
    </row>
    <row r="131">
      <c r="C131" s="276"/>
      <c r="E131" s="290"/>
      <c r="F131" s="255"/>
    </row>
    <row r="132">
      <c r="E132" s="378"/>
      <c r="F132" s="255"/>
    </row>
    <row r="133">
      <c r="A133" s="298" t="s">
        <v>2439</v>
      </c>
      <c r="B133" s="373" t="s">
        <v>862</v>
      </c>
      <c r="C133" s="298" t="s">
        <v>3274</v>
      </c>
      <c r="D133" s="277" t="s">
        <v>3275</v>
      </c>
      <c r="E133" s="298" t="s">
        <v>893</v>
      </c>
      <c r="F133" s="322">
        <v>10600.0</v>
      </c>
      <c r="G133" s="322">
        <v>4450.0</v>
      </c>
      <c r="H133" s="2" t="s">
        <v>1240</v>
      </c>
      <c r="I133" s="2" t="s">
        <v>2119</v>
      </c>
      <c r="J133" s="2" t="s">
        <v>829</v>
      </c>
      <c r="K133" s="2" t="s">
        <v>3128</v>
      </c>
      <c r="L133" s="2" t="s">
        <v>860</v>
      </c>
      <c r="M133" s="2" t="s">
        <v>17</v>
      </c>
      <c r="N133" s="2" t="s">
        <v>3154</v>
      </c>
      <c r="Q133" s="2" t="s">
        <v>3276</v>
      </c>
      <c r="R133" s="2" t="s">
        <v>3127</v>
      </c>
      <c r="S133" s="2">
        <v>56.0</v>
      </c>
    </row>
    <row r="134">
      <c r="B134" s="373" t="s">
        <v>862</v>
      </c>
      <c r="C134" s="298" t="s">
        <v>1412</v>
      </c>
      <c r="D134" s="277" t="s">
        <v>3277</v>
      </c>
      <c r="E134" s="367" t="s">
        <v>895</v>
      </c>
      <c r="F134" s="322">
        <v>9480.0</v>
      </c>
      <c r="G134" s="255"/>
      <c r="H134" s="2" t="s">
        <v>1240</v>
      </c>
      <c r="I134" s="2" t="s">
        <v>2807</v>
      </c>
      <c r="J134" s="2" t="s">
        <v>829</v>
      </c>
      <c r="K134" s="2" t="s">
        <v>3128</v>
      </c>
      <c r="L134" s="2" t="s">
        <v>860</v>
      </c>
      <c r="M134" s="2" t="s">
        <v>17</v>
      </c>
      <c r="N134" s="2" t="s">
        <v>3154</v>
      </c>
      <c r="R134" s="2" t="s">
        <v>3127</v>
      </c>
      <c r="S134" s="2">
        <v>56.0</v>
      </c>
    </row>
    <row r="135">
      <c r="B135" s="373" t="s">
        <v>862</v>
      </c>
      <c r="C135" s="298" t="s">
        <v>1412</v>
      </c>
      <c r="D135" s="277" t="s">
        <v>3278</v>
      </c>
      <c r="E135" s="367" t="s">
        <v>895</v>
      </c>
      <c r="F135" s="322">
        <v>9480.0</v>
      </c>
      <c r="H135" s="2" t="s">
        <v>1247</v>
      </c>
      <c r="I135" s="2" t="s">
        <v>2808</v>
      </c>
      <c r="J135" s="2" t="s">
        <v>829</v>
      </c>
      <c r="K135" s="2" t="s">
        <v>3128</v>
      </c>
      <c r="L135" s="2" t="s">
        <v>860</v>
      </c>
      <c r="M135" s="2" t="s">
        <v>17</v>
      </c>
      <c r="N135" s="2" t="s">
        <v>3154</v>
      </c>
      <c r="R135" s="2" t="s">
        <v>3127</v>
      </c>
      <c r="S135" s="2">
        <v>56.0</v>
      </c>
    </row>
    <row r="136">
      <c r="B136" s="373" t="s">
        <v>862</v>
      </c>
      <c r="C136" s="298" t="s">
        <v>1412</v>
      </c>
      <c r="D136" s="277" t="s">
        <v>3279</v>
      </c>
      <c r="E136" s="367" t="s">
        <v>895</v>
      </c>
      <c r="F136" s="322">
        <v>9480.0</v>
      </c>
      <c r="H136" s="2" t="s">
        <v>1249</v>
      </c>
      <c r="I136" s="2" t="s">
        <v>2785</v>
      </c>
      <c r="J136" s="2" t="s">
        <v>829</v>
      </c>
      <c r="K136" s="2" t="s">
        <v>3128</v>
      </c>
      <c r="L136" s="2" t="s">
        <v>860</v>
      </c>
      <c r="M136" s="2" t="s">
        <v>17</v>
      </c>
      <c r="N136" s="2" t="s">
        <v>3154</v>
      </c>
      <c r="R136" s="2" t="s">
        <v>3127</v>
      </c>
      <c r="S136" s="2">
        <v>56.0</v>
      </c>
    </row>
    <row r="137">
      <c r="B137" s="373" t="s">
        <v>862</v>
      </c>
      <c r="C137" s="298" t="s">
        <v>1258</v>
      </c>
      <c r="E137" s="298" t="s">
        <v>900</v>
      </c>
      <c r="F137" s="322">
        <v>3750.0</v>
      </c>
      <c r="L137" s="2" t="s">
        <v>860</v>
      </c>
      <c r="M137" s="2" t="s">
        <v>17</v>
      </c>
      <c r="N137" s="2" t="s">
        <v>3154</v>
      </c>
      <c r="S137" s="2">
        <v>56.0</v>
      </c>
    </row>
    <row r="138">
      <c r="F138" s="255"/>
    </row>
    <row r="139">
      <c r="C139" s="276" t="s">
        <v>1182</v>
      </c>
      <c r="L139" s="2" t="s">
        <v>1019</v>
      </c>
      <c r="M139" s="2" t="s">
        <v>17</v>
      </c>
      <c r="N139" s="2" t="s">
        <v>3280</v>
      </c>
      <c r="S139" s="2">
        <v>40.0</v>
      </c>
    </row>
    <row r="140">
      <c r="C140" s="276" t="s">
        <v>1182</v>
      </c>
      <c r="L140" s="2" t="s">
        <v>1019</v>
      </c>
      <c r="M140" s="2" t="s">
        <v>17</v>
      </c>
      <c r="N140" s="2" t="s">
        <v>3280</v>
      </c>
      <c r="S140" s="2">
        <v>40.0</v>
      </c>
    </row>
    <row r="141">
      <c r="C141" s="276" t="s">
        <v>1182</v>
      </c>
      <c r="L141" s="2" t="s">
        <v>1019</v>
      </c>
      <c r="M141" s="2" t="s">
        <v>17</v>
      </c>
      <c r="N141" s="2" t="s">
        <v>3280</v>
      </c>
      <c r="S141" s="2">
        <v>40.0</v>
      </c>
    </row>
    <row r="142">
      <c r="C142" s="276" t="s">
        <v>1182</v>
      </c>
      <c r="L142" s="2" t="s">
        <v>1019</v>
      </c>
      <c r="M142" s="2" t="s">
        <v>17</v>
      </c>
      <c r="N142" s="2" t="s">
        <v>3280</v>
      </c>
      <c r="S142" s="2">
        <v>40.0</v>
      </c>
    </row>
    <row r="143">
      <c r="C143" s="276" t="s">
        <v>1182</v>
      </c>
      <c r="L143" s="2" t="s">
        <v>1019</v>
      </c>
      <c r="M143" s="2" t="s">
        <v>17</v>
      </c>
      <c r="N143" s="2" t="s">
        <v>3280</v>
      </c>
      <c r="S143" s="2">
        <v>40.0</v>
      </c>
    </row>
    <row r="144">
      <c r="C144" s="276" t="s">
        <v>1182</v>
      </c>
      <c r="L144" s="2" t="s">
        <v>1019</v>
      </c>
      <c r="M144" s="2" t="s">
        <v>17</v>
      </c>
      <c r="N144" s="2" t="s">
        <v>3280</v>
      </c>
      <c r="S144" s="2">
        <v>40.0</v>
      </c>
    </row>
    <row r="145">
      <c r="C145" s="276" t="s">
        <v>1182</v>
      </c>
      <c r="L145" s="2" t="s">
        <v>1019</v>
      </c>
      <c r="M145" s="2" t="s">
        <v>17</v>
      </c>
      <c r="N145" s="2" t="s">
        <v>3280</v>
      </c>
      <c r="S145" s="2">
        <v>40.0</v>
      </c>
    </row>
    <row r="146">
      <c r="C146" s="276" t="s">
        <v>1182</v>
      </c>
      <c r="L146" s="2" t="s">
        <v>1019</v>
      </c>
      <c r="M146" s="2" t="s">
        <v>17</v>
      </c>
      <c r="N146" s="2" t="s">
        <v>3280</v>
      </c>
      <c r="S146" s="2">
        <v>40.0</v>
      </c>
    </row>
    <row r="147">
      <c r="C147" s="276" t="s">
        <v>1182</v>
      </c>
      <c r="L147" s="2" t="s">
        <v>1019</v>
      </c>
      <c r="M147" s="2" t="s">
        <v>17</v>
      </c>
      <c r="N147" s="2" t="s">
        <v>3280</v>
      </c>
      <c r="S147" s="2">
        <v>40.0</v>
      </c>
    </row>
    <row r="148">
      <c r="C148" s="276" t="s">
        <v>1182</v>
      </c>
      <c r="L148" s="2" t="s">
        <v>1019</v>
      </c>
      <c r="M148" s="2" t="s">
        <v>17</v>
      </c>
      <c r="N148" s="2" t="s">
        <v>3280</v>
      </c>
      <c r="S148" s="2">
        <v>40.0</v>
      </c>
    </row>
    <row r="149">
      <c r="C149" s="276" t="s">
        <v>1638</v>
      </c>
      <c r="L149" s="2" t="s">
        <v>1019</v>
      </c>
      <c r="M149" s="2" t="s">
        <v>17</v>
      </c>
      <c r="N149" s="2" t="s">
        <v>3154</v>
      </c>
      <c r="S149" s="2">
        <v>57.0</v>
      </c>
    </row>
    <row r="150">
      <c r="C150" s="276" t="s">
        <v>1638</v>
      </c>
      <c r="D150" s="240"/>
      <c r="L150" s="2" t="s">
        <v>1019</v>
      </c>
      <c r="M150" s="2" t="s">
        <v>17</v>
      </c>
      <c r="N150" s="2" t="s">
        <v>3154</v>
      </c>
      <c r="S150" s="2">
        <v>57.0</v>
      </c>
    </row>
    <row r="151">
      <c r="B151" s="2" t="s">
        <v>883</v>
      </c>
      <c r="C151" s="288" t="s">
        <v>1649</v>
      </c>
      <c r="D151" s="291">
        <v>4.923100849E9</v>
      </c>
      <c r="E151" s="290" t="s">
        <v>1651</v>
      </c>
      <c r="H151" s="2" t="s">
        <v>1240</v>
      </c>
      <c r="J151" s="2" t="s">
        <v>829</v>
      </c>
      <c r="K151" s="2" t="s">
        <v>3152</v>
      </c>
      <c r="L151" s="2" t="s">
        <v>1019</v>
      </c>
      <c r="M151" s="2" t="s">
        <v>17</v>
      </c>
      <c r="N151" s="2" t="s">
        <v>3154</v>
      </c>
      <c r="R151" s="2" t="s">
        <v>3151</v>
      </c>
      <c r="S151" s="2">
        <v>57.0</v>
      </c>
    </row>
    <row r="152">
      <c r="B152" s="2" t="s">
        <v>883</v>
      </c>
      <c r="C152" s="288" t="s">
        <v>1649</v>
      </c>
      <c r="D152" s="291">
        <v>4.923100706E9</v>
      </c>
      <c r="E152" s="290" t="s">
        <v>1651</v>
      </c>
      <c r="H152" s="2" t="s">
        <v>1249</v>
      </c>
      <c r="J152" s="2" t="s">
        <v>829</v>
      </c>
      <c r="K152" s="2" t="s">
        <v>3152</v>
      </c>
      <c r="L152" s="2" t="s">
        <v>1019</v>
      </c>
      <c r="M152" s="2" t="s">
        <v>17</v>
      </c>
      <c r="N152" s="2" t="s">
        <v>3154</v>
      </c>
      <c r="R152" s="2" t="s">
        <v>3151</v>
      </c>
      <c r="S152" s="2">
        <v>57.0</v>
      </c>
    </row>
    <row r="153">
      <c r="B153" s="2" t="s">
        <v>883</v>
      </c>
      <c r="C153" s="276" t="s">
        <v>1653</v>
      </c>
      <c r="D153" s="291">
        <v>4.323216418E9</v>
      </c>
      <c r="E153" s="276" t="s">
        <v>2965</v>
      </c>
      <c r="H153" s="2" t="s">
        <v>1240</v>
      </c>
      <c r="J153" s="2" t="s">
        <v>829</v>
      </c>
      <c r="K153" s="2" t="s">
        <v>3152</v>
      </c>
      <c r="L153" s="2" t="s">
        <v>1019</v>
      </c>
      <c r="M153" s="2" t="s">
        <v>17</v>
      </c>
      <c r="N153" s="2" t="s">
        <v>3154</v>
      </c>
      <c r="R153" s="2" t="s">
        <v>3151</v>
      </c>
      <c r="S153" s="2">
        <v>57.0</v>
      </c>
    </row>
    <row r="154">
      <c r="B154" s="2" t="s">
        <v>883</v>
      </c>
      <c r="C154" s="276" t="s">
        <v>1653</v>
      </c>
      <c r="D154" s="291">
        <v>4.323216383E9</v>
      </c>
      <c r="E154" s="276" t="s">
        <v>2965</v>
      </c>
      <c r="H154" s="2" t="s">
        <v>1240</v>
      </c>
      <c r="J154" s="2" t="s">
        <v>829</v>
      </c>
      <c r="K154" s="2" t="s">
        <v>3152</v>
      </c>
      <c r="L154" s="2" t="s">
        <v>1019</v>
      </c>
      <c r="M154" s="2" t="s">
        <v>17</v>
      </c>
      <c r="N154" s="2" t="s">
        <v>3154</v>
      </c>
      <c r="R154" s="2" t="s">
        <v>3151</v>
      </c>
      <c r="S154" s="2">
        <v>57.0</v>
      </c>
    </row>
    <row r="155">
      <c r="B155" s="2" t="s">
        <v>883</v>
      </c>
      <c r="C155" s="276" t="s">
        <v>1653</v>
      </c>
      <c r="D155" s="291">
        <v>4.323216392E9</v>
      </c>
      <c r="E155" s="276" t="s">
        <v>2965</v>
      </c>
      <c r="H155" s="2" t="s">
        <v>1240</v>
      </c>
      <c r="J155" s="2" t="s">
        <v>829</v>
      </c>
      <c r="K155" s="2" t="s">
        <v>3152</v>
      </c>
      <c r="L155" s="2" t="s">
        <v>1019</v>
      </c>
      <c r="M155" s="2" t="s">
        <v>17</v>
      </c>
      <c r="N155" s="2" t="s">
        <v>3154</v>
      </c>
      <c r="R155" s="2" t="s">
        <v>3151</v>
      </c>
      <c r="S155" s="2">
        <v>57.0</v>
      </c>
    </row>
    <row r="156">
      <c r="B156" s="2" t="s">
        <v>883</v>
      </c>
      <c r="C156" s="276" t="s">
        <v>1653</v>
      </c>
      <c r="D156" s="291">
        <v>4.323216388E9</v>
      </c>
      <c r="E156" s="276" t="s">
        <v>2965</v>
      </c>
      <c r="H156" s="2" t="s">
        <v>1240</v>
      </c>
      <c r="J156" s="2" t="s">
        <v>829</v>
      </c>
      <c r="K156" s="2" t="s">
        <v>3152</v>
      </c>
      <c r="L156" s="2" t="s">
        <v>1019</v>
      </c>
      <c r="M156" s="2" t="s">
        <v>17</v>
      </c>
      <c r="N156" s="2" t="s">
        <v>3154</v>
      </c>
      <c r="R156" s="2" t="s">
        <v>3151</v>
      </c>
      <c r="S156" s="2">
        <v>57.0</v>
      </c>
    </row>
    <row r="157">
      <c r="B157" s="2" t="s">
        <v>883</v>
      </c>
      <c r="C157" s="276" t="s">
        <v>1653</v>
      </c>
      <c r="D157" s="291">
        <v>4.323216384E9</v>
      </c>
      <c r="E157" s="276" t="s">
        <v>2965</v>
      </c>
      <c r="H157" s="2" t="s">
        <v>1240</v>
      </c>
      <c r="J157" s="2" t="s">
        <v>829</v>
      </c>
      <c r="K157" s="2" t="s">
        <v>3152</v>
      </c>
      <c r="L157" s="2" t="s">
        <v>1019</v>
      </c>
      <c r="M157" s="2" t="s">
        <v>17</v>
      </c>
      <c r="N157" s="2" t="s">
        <v>3154</v>
      </c>
      <c r="R157" s="2" t="s">
        <v>3151</v>
      </c>
      <c r="S157" s="2">
        <v>57.0</v>
      </c>
    </row>
    <row r="158">
      <c r="B158" s="2" t="s">
        <v>883</v>
      </c>
      <c r="C158" s="276" t="s">
        <v>1653</v>
      </c>
      <c r="D158" s="291">
        <v>4.323216387E9</v>
      </c>
      <c r="E158" s="276" t="s">
        <v>2965</v>
      </c>
      <c r="H158" s="2" t="s">
        <v>1240</v>
      </c>
      <c r="J158" s="2" t="s">
        <v>829</v>
      </c>
      <c r="K158" s="2" t="s">
        <v>3152</v>
      </c>
      <c r="L158" s="2" t="s">
        <v>1019</v>
      </c>
      <c r="M158" s="2" t="s">
        <v>17</v>
      </c>
      <c r="N158" s="2" t="s">
        <v>3154</v>
      </c>
      <c r="R158" s="2" t="s">
        <v>3151</v>
      </c>
      <c r="S158" s="2">
        <v>57.0</v>
      </c>
    </row>
    <row r="159">
      <c r="B159" s="2" t="s">
        <v>883</v>
      </c>
      <c r="C159" s="276" t="s">
        <v>1653</v>
      </c>
      <c r="D159" s="291">
        <v>4.323216406E9</v>
      </c>
      <c r="E159" s="276" t="s">
        <v>2965</v>
      </c>
      <c r="H159" s="2" t="s">
        <v>1240</v>
      </c>
      <c r="J159" s="2" t="s">
        <v>829</v>
      </c>
      <c r="K159" s="2" t="s">
        <v>3152</v>
      </c>
      <c r="L159" s="2" t="s">
        <v>1019</v>
      </c>
      <c r="M159" s="2" t="s">
        <v>17</v>
      </c>
      <c r="N159" s="2" t="s">
        <v>3154</v>
      </c>
      <c r="R159" s="2" t="s">
        <v>3151</v>
      </c>
      <c r="S159" s="2">
        <v>57.0</v>
      </c>
    </row>
    <row r="160">
      <c r="B160" s="2" t="s">
        <v>883</v>
      </c>
      <c r="C160" s="276" t="s">
        <v>1653</v>
      </c>
      <c r="D160" s="291">
        <v>4.323216379E9</v>
      </c>
      <c r="E160" s="276" t="s">
        <v>2965</v>
      </c>
      <c r="H160" s="2" t="s">
        <v>1240</v>
      </c>
      <c r="J160" s="2" t="s">
        <v>829</v>
      </c>
      <c r="K160" s="2" t="s">
        <v>3152</v>
      </c>
      <c r="L160" s="2" t="s">
        <v>1019</v>
      </c>
      <c r="M160" s="2" t="s">
        <v>17</v>
      </c>
      <c r="N160" s="2" t="s">
        <v>3154</v>
      </c>
      <c r="R160" s="2" t="s">
        <v>3151</v>
      </c>
      <c r="S160" s="2">
        <v>57.0</v>
      </c>
    </row>
    <row r="161">
      <c r="B161" s="2" t="s">
        <v>883</v>
      </c>
      <c r="C161" s="276" t="s">
        <v>1653</v>
      </c>
      <c r="D161" s="291">
        <v>4.323216428E9</v>
      </c>
      <c r="E161" s="276" t="s">
        <v>2965</v>
      </c>
      <c r="H161" s="2" t="s">
        <v>1240</v>
      </c>
      <c r="J161" s="2" t="s">
        <v>829</v>
      </c>
      <c r="K161" s="2" t="s">
        <v>3152</v>
      </c>
      <c r="L161" s="2" t="s">
        <v>1019</v>
      </c>
      <c r="M161" s="2" t="s">
        <v>17</v>
      </c>
      <c r="N161" s="2" t="s">
        <v>3154</v>
      </c>
      <c r="R161" s="2" t="s">
        <v>3151</v>
      </c>
      <c r="S161" s="2">
        <v>57.0</v>
      </c>
    </row>
    <row r="162">
      <c r="B162" s="2" t="s">
        <v>883</v>
      </c>
      <c r="C162" s="276" t="s">
        <v>1653</v>
      </c>
      <c r="D162" s="291">
        <v>4.3232164E9</v>
      </c>
      <c r="E162" s="276" t="s">
        <v>2965</v>
      </c>
      <c r="H162" s="2" t="s">
        <v>1240</v>
      </c>
      <c r="J162" s="2" t="s">
        <v>829</v>
      </c>
      <c r="K162" s="2" t="s">
        <v>3152</v>
      </c>
      <c r="L162" s="2" t="s">
        <v>1019</v>
      </c>
      <c r="M162" s="2" t="s">
        <v>17</v>
      </c>
      <c r="N162" s="2" t="s">
        <v>3154</v>
      </c>
      <c r="R162" s="2" t="s">
        <v>3151</v>
      </c>
      <c r="S162" s="2">
        <v>57.0</v>
      </c>
    </row>
    <row r="163">
      <c r="B163" s="2" t="s">
        <v>883</v>
      </c>
      <c r="C163" s="276" t="s">
        <v>1653</v>
      </c>
      <c r="D163" s="291">
        <v>4.323216395E9</v>
      </c>
      <c r="E163" s="276" t="s">
        <v>2965</v>
      </c>
      <c r="H163" s="2" t="s">
        <v>1240</v>
      </c>
      <c r="J163" s="2" t="s">
        <v>829</v>
      </c>
      <c r="K163" s="2" t="s">
        <v>3152</v>
      </c>
      <c r="L163" s="2" t="s">
        <v>1019</v>
      </c>
      <c r="M163" s="2" t="s">
        <v>17</v>
      </c>
      <c r="N163" s="2" t="s">
        <v>3154</v>
      </c>
      <c r="R163" s="2" t="s">
        <v>3151</v>
      </c>
      <c r="S163" s="2">
        <v>57.0</v>
      </c>
    </row>
    <row r="164">
      <c r="B164" s="2" t="s">
        <v>883</v>
      </c>
      <c r="C164" s="276" t="s">
        <v>1653</v>
      </c>
      <c r="D164" s="400">
        <v>4.323216435E9</v>
      </c>
      <c r="E164" s="276" t="s">
        <v>2965</v>
      </c>
      <c r="H164" s="2" t="s">
        <v>1240</v>
      </c>
      <c r="J164" s="2" t="s">
        <v>829</v>
      </c>
      <c r="K164" s="2" t="s">
        <v>3152</v>
      </c>
      <c r="L164" s="2" t="s">
        <v>1019</v>
      </c>
      <c r="M164" s="2" t="s">
        <v>17</v>
      </c>
      <c r="N164" s="2" t="s">
        <v>3154</v>
      </c>
      <c r="R164" s="2" t="s">
        <v>3151</v>
      </c>
      <c r="S164" s="2">
        <v>57.0</v>
      </c>
    </row>
    <row r="165">
      <c r="B165" s="2" t="s">
        <v>883</v>
      </c>
      <c r="C165" s="276" t="s">
        <v>1653</v>
      </c>
      <c r="D165" s="400">
        <v>4.323216485E9</v>
      </c>
      <c r="E165" s="276" t="s">
        <v>2965</v>
      </c>
      <c r="H165" s="2" t="s">
        <v>1240</v>
      </c>
      <c r="J165" s="2" t="s">
        <v>829</v>
      </c>
      <c r="K165" s="2" t="s">
        <v>3152</v>
      </c>
      <c r="L165" s="2" t="s">
        <v>1019</v>
      </c>
      <c r="M165" s="2" t="s">
        <v>17</v>
      </c>
      <c r="N165" s="2" t="s">
        <v>3154</v>
      </c>
      <c r="R165" s="2" t="s">
        <v>3151</v>
      </c>
      <c r="S165" s="2">
        <v>57.0</v>
      </c>
    </row>
    <row r="166">
      <c r="B166" s="2" t="s">
        <v>883</v>
      </c>
      <c r="C166" s="276" t="s">
        <v>1653</v>
      </c>
      <c r="D166" s="291">
        <v>4.323216419E9</v>
      </c>
      <c r="E166" s="276" t="s">
        <v>2965</v>
      </c>
      <c r="H166" s="2" t="s">
        <v>1240</v>
      </c>
      <c r="J166" s="2" t="s">
        <v>829</v>
      </c>
      <c r="K166" s="2" t="s">
        <v>3152</v>
      </c>
      <c r="L166" s="2" t="s">
        <v>1019</v>
      </c>
      <c r="M166" s="2" t="s">
        <v>17</v>
      </c>
      <c r="N166" s="2" t="s">
        <v>3154</v>
      </c>
      <c r="R166" s="2" t="s">
        <v>3151</v>
      </c>
      <c r="S166" s="2">
        <v>57.0</v>
      </c>
    </row>
    <row r="167">
      <c r="B167" s="2" t="s">
        <v>883</v>
      </c>
      <c r="C167" s="276" t="s">
        <v>1653</v>
      </c>
      <c r="D167" s="291">
        <v>4.33216397E8</v>
      </c>
      <c r="E167" s="276" t="s">
        <v>2965</v>
      </c>
      <c r="L167" s="2" t="s">
        <v>1019</v>
      </c>
      <c r="M167" s="2" t="s">
        <v>17</v>
      </c>
      <c r="N167" s="2" t="s">
        <v>3154</v>
      </c>
      <c r="S167" s="2">
        <v>57.0</v>
      </c>
    </row>
    <row r="168">
      <c r="C168" s="276" t="s">
        <v>1638</v>
      </c>
      <c r="D168" s="240"/>
      <c r="M168" s="2" t="s">
        <v>17</v>
      </c>
      <c r="N168" s="2" t="s">
        <v>3154</v>
      </c>
      <c r="S168" s="2">
        <v>57.0</v>
      </c>
    </row>
    <row r="169">
      <c r="C169" s="276" t="s">
        <v>1425</v>
      </c>
      <c r="D169" s="291">
        <v>8.0007411E7</v>
      </c>
      <c r="E169" s="276" t="s">
        <v>1426</v>
      </c>
      <c r="M169" s="2" t="s">
        <v>17</v>
      </c>
      <c r="N169" s="2" t="s">
        <v>3281</v>
      </c>
      <c r="S169" s="2">
        <v>68.0</v>
      </c>
    </row>
    <row r="170">
      <c r="C170" s="276" t="s">
        <v>3282</v>
      </c>
      <c r="D170" s="291" t="s">
        <v>3283</v>
      </c>
      <c r="E170" s="276" t="s">
        <v>1647</v>
      </c>
      <c r="M170" s="2" t="s">
        <v>17</v>
      </c>
      <c r="N170" s="2" t="s">
        <v>3281</v>
      </c>
      <c r="S170" s="2">
        <v>68.0</v>
      </c>
    </row>
    <row r="171">
      <c r="C171" s="276" t="s">
        <v>1638</v>
      </c>
      <c r="M171" s="2" t="s">
        <v>17</v>
      </c>
      <c r="N171" s="2" t="s">
        <v>3281</v>
      </c>
      <c r="S171" s="2">
        <v>68.0</v>
      </c>
    </row>
    <row r="172">
      <c r="C172" s="276" t="s">
        <v>1020</v>
      </c>
      <c r="L172" s="2" t="s">
        <v>1019</v>
      </c>
      <c r="M172" s="2" t="s">
        <v>17</v>
      </c>
      <c r="N172" s="2" t="s">
        <v>3284</v>
      </c>
      <c r="S172" s="2">
        <v>71.0</v>
      </c>
    </row>
    <row r="173">
      <c r="C173" s="276" t="s">
        <v>1020</v>
      </c>
      <c r="L173" s="2" t="s">
        <v>1019</v>
      </c>
      <c r="M173" s="2" t="s">
        <v>17</v>
      </c>
      <c r="N173" s="2" t="s">
        <v>3284</v>
      </c>
      <c r="S173" s="2">
        <v>71.0</v>
      </c>
    </row>
    <row r="174">
      <c r="C174" s="2" t="s">
        <v>3285</v>
      </c>
      <c r="L174" s="2" t="s">
        <v>1019</v>
      </c>
      <c r="M174" s="2" t="s">
        <v>17</v>
      </c>
      <c r="N174" s="2" t="s">
        <v>3145</v>
      </c>
      <c r="S174" s="2">
        <v>147.0</v>
      </c>
    </row>
    <row r="175">
      <c r="C175" s="2" t="s">
        <v>3286</v>
      </c>
      <c r="L175" s="2" t="s">
        <v>1019</v>
      </c>
      <c r="M175" s="2" t="s">
        <v>17</v>
      </c>
      <c r="N175" s="2" t="s">
        <v>3145</v>
      </c>
      <c r="S175" s="2">
        <v>147.0</v>
      </c>
    </row>
    <row r="176">
      <c r="C176" s="2" t="s">
        <v>3287</v>
      </c>
      <c r="L176" s="2" t="s">
        <v>1019</v>
      </c>
      <c r="M176" s="2" t="s">
        <v>17</v>
      </c>
      <c r="N176" s="2" t="s">
        <v>3145</v>
      </c>
      <c r="S176" s="2">
        <v>147.0</v>
      </c>
    </row>
    <row r="177">
      <c r="C177" s="2" t="s">
        <v>3288</v>
      </c>
      <c r="L177" s="2" t="s">
        <v>1019</v>
      </c>
      <c r="M177" s="2" t="s">
        <v>17</v>
      </c>
      <c r="N177" s="2" t="s">
        <v>3145</v>
      </c>
      <c r="S177" s="2">
        <v>147.0</v>
      </c>
    </row>
    <row r="178">
      <c r="A178" s="266"/>
      <c r="B178" s="266"/>
      <c r="C178" s="270"/>
      <c r="D178" s="266"/>
      <c r="E178" s="270"/>
      <c r="F178" s="401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358"/>
      <c r="T178" s="266"/>
      <c r="U178" s="266"/>
      <c r="V178" s="266"/>
      <c r="W178" s="266"/>
      <c r="X178" s="266"/>
      <c r="Y178" s="266"/>
      <c r="Z178" s="266"/>
      <c r="AA178" s="266"/>
      <c r="AB178" s="266"/>
      <c r="AC178" s="266"/>
    </row>
    <row r="179">
      <c r="A179" s="266"/>
      <c r="B179" s="266"/>
      <c r="C179" s="270"/>
      <c r="D179" s="266"/>
      <c r="E179" s="270"/>
      <c r="F179" s="401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358"/>
      <c r="T179" s="266"/>
      <c r="U179" s="266"/>
      <c r="V179" s="266"/>
      <c r="W179" s="266"/>
      <c r="X179" s="266"/>
      <c r="Y179" s="266"/>
      <c r="Z179" s="266"/>
      <c r="AA179" s="266"/>
      <c r="AB179" s="266"/>
      <c r="AC179" s="266"/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5" max="5" width="15.38"/>
  </cols>
  <sheetData>
    <row r="1">
      <c r="A1" s="214"/>
      <c r="B1" s="215" t="s">
        <v>5</v>
      </c>
      <c r="C1" s="216" t="s">
        <v>3289</v>
      </c>
      <c r="D1" s="402">
        <v>9.840876754E9</v>
      </c>
      <c r="E1" s="392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107</v>
      </c>
      <c r="D2" s="403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3290</v>
      </c>
      <c r="S2" s="238" t="s">
        <v>3291</v>
      </c>
      <c r="T2" s="2" t="s">
        <v>809</v>
      </c>
      <c r="U2" s="238" t="s">
        <v>72</v>
      </c>
    </row>
    <row r="3">
      <c r="A3" s="233"/>
      <c r="B3" s="229" t="s">
        <v>811</v>
      </c>
      <c r="C3" s="234"/>
      <c r="D3" s="240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1710</v>
      </c>
      <c r="S3" s="238" t="s">
        <v>3154</v>
      </c>
      <c r="T3" s="2" t="s">
        <v>2485</v>
      </c>
      <c r="U3" s="2" t="s">
        <v>72</v>
      </c>
    </row>
    <row r="4">
      <c r="A4" s="239"/>
      <c r="B4" s="229" t="s">
        <v>816</v>
      </c>
      <c r="C4" s="2"/>
      <c r="D4" s="240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3292</v>
      </c>
      <c r="S4" s="238" t="s">
        <v>3293</v>
      </c>
      <c r="T4" s="2" t="s">
        <v>1328</v>
      </c>
      <c r="U4" s="2" t="s">
        <v>72</v>
      </c>
    </row>
    <row r="5">
      <c r="A5" s="239"/>
      <c r="B5" s="229" t="s">
        <v>818</v>
      </c>
      <c r="D5" s="240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3186</v>
      </c>
      <c r="S5" s="238" t="s">
        <v>3294</v>
      </c>
      <c r="T5" s="2" t="s">
        <v>814</v>
      </c>
      <c r="U5" s="2" t="s">
        <v>72</v>
      </c>
    </row>
    <row r="6">
      <c r="A6" s="239"/>
      <c r="B6" s="229" t="s">
        <v>820</v>
      </c>
      <c r="C6" s="2" t="s">
        <v>3295</v>
      </c>
      <c r="D6" s="231">
        <v>9.688339898E9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S6" s="2" t="s">
        <v>3296</v>
      </c>
      <c r="T6" s="2" t="s">
        <v>1328</v>
      </c>
      <c r="U6" s="2" t="s">
        <v>72</v>
      </c>
    </row>
    <row r="7">
      <c r="A7" s="239"/>
      <c r="B7" s="229" t="s">
        <v>822</v>
      </c>
      <c r="C7" s="2" t="s">
        <v>3297</v>
      </c>
      <c r="D7" s="231">
        <v>9.742354076E9</v>
      </c>
      <c r="E7" s="237" t="s">
        <v>3298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3299</v>
      </c>
      <c r="S7" s="2" t="s">
        <v>3300</v>
      </c>
      <c r="T7" s="2" t="s">
        <v>1328</v>
      </c>
      <c r="U7" s="2" t="s">
        <v>72</v>
      </c>
    </row>
    <row r="8">
      <c r="A8" s="239"/>
      <c r="B8" s="229" t="s">
        <v>824</v>
      </c>
      <c r="C8" s="2"/>
      <c r="D8" s="240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 t="s">
        <v>3301</v>
      </c>
      <c r="S8" s="2" t="s">
        <v>2867</v>
      </c>
      <c r="T8" s="2" t="s">
        <v>3302</v>
      </c>
      <c r="U8" s="2" t="s">
        <v>72</v>
      </c>
    </row>
    <row r="9">
      <c r="A9" s="239"/>
      <c r="B9" s="229" t="s">
        <v>826</v>
      </c>
      <c r="D9" s="231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3303</v>
      </c>
      <c r="S9" s="2" t="s">
        <v>3304</v>
      </c>
      <c r="T9" s="2" t="s">
        <v>3305</v>
      </c>
      <c r="U9" s="2" t="s">
        <v>72</v>
      </c>
    </row>
    <row r="10">
      <c r="A10" s="239"/>
      <c r="B10" s="241" t="s">
        <v>828</v>
      </c>
      <c r="C10" s="242"/>
      <c r="D10" s="349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3306</v>
      </c>
      <c r="S10" s="2" t="s">
        <v>3307</v>
      </c>
      <c r="T10" s="2" t="s">
        <v>2655</v>
      </c>
      <c r="U10" s="2" t="s">
        <v>138</v>
      </c>
    </row>
    <row r="11">
      <c r="A11" s="239"/>
      <c r="B11" s="2" t="s">
        <v>830</v>
      </c>
      <c r="C11" s="2"/>
      <c r="D11" s="231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3308</v>
      </c>
      <c r="S11" s="2" t="s">
        <v>3309</v>
      </c>
      <c r="T11" s="2" t="s">
        <v>1272</v>
      </c>
      <c r="U11" s="2" t="s">
        <v>138</v>
      </c>
    </row>
    <row r="12">
      <c r="A12" s="239"/>
      <c r="B12" s="2" t="s">
        <v>832</v>
      </c>
      <c r="D12" s="231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31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 t="s">
        <v>836</v>
      </c>
      <c r="C14" s="242"/>
      <c r="D14" s="349"/>
      <c r="E14" s="242"/>
      <c r="F14" s="242"/>
      <c r="G14" s="242"/>
      <c r="H14" s="241" t="s">
        <v>837</v>
      </c>
      <c r="I14" s="242"/>
      <c r="J14" s="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  <c r="D15" s="240"/>
    </row>
    <row r="16">
      <c r="A16" s="12"/>
      <c r="B16" s="12" t="s">
        <v>27</v>
      </c>
      <c r="C16" s="12" t="s">
        <v>28</v>
      </c>
      <c r="D16" s="404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2633</v>
      </c>
      <c r="B17" s="2" t="s">
        <v>959</v>
      </c>
      <c r="C17" s="276" t="s">
        <v>1239</v>
      </c>
      <c r="D17" s="291" t="s">
        <v>3310</v>
      </c>
      <c r="E17" s="276" t="s">
        <v>1049</v>
      </c>
      <c r="F17" s="322">
        <v>4450.0</v>
      </c>
      <c r="G17" s="250">
        <v>12650.0</v>
      </c>
      <c r="H17" s="2" t="s">
        <v>1240</v>
      </c>
      <c r="I17" s="2" t="s">
        <v>2097</v>
      </c>
      <c r="J17" s="2" t="s">
        <v>819</v>
      </c>
      <c r="K17" s="2" t="s">
        <v>3293</v>
      </c>
      <c r="L17" s="2" t="s">
        <v>860</v>
      </c>
      <c r="M17" s="2" t="s">
        <v>17</v>
      </c>
      <c r="N17" s="2" t="s">
        <v>1332</v>
      </c>
      <c r="R17" s="2" t="s">
        <v>3292</v>
      </c>
      <c r="S17" s="2">
        <v>58.0</v>
      </c>
    </row>
    <row r="18">
      <c r="B18" s="2" t="s">
        <v>959</v>
      </c>
      <c r="C18" s="276" t="s">
        <v>1239</v>
      </c>
      <c r="D18" s="291" t="s">
        <v>3311</v>
      </c>
      <c r="E18" s="276" t="s">
        <v>1049</v>
      </c>
      <c r="F18" s="322">
        <v>4450.0</v>
      </c>
      <c r="H18" s="2" t="s">
        <v>1240</v>
      </c>
      <c r="I18" s="2" t="s">
        <v>2100</v>
      </c>
      <c r="J18" s="2" t="s">
        <v>819</v>
      </c>
      <c r="K18" s="2" t="s">
        <v>3293</v>
      </c>
      <c r="L18" s="2" t="s">
        <v>860</v>
      </c>
      <c r="M18" s="2" t="s">
        <v>17</v>
      </c>
      <c r="N18" s="2" t="s">
        <v>1332</v>
      </c>
      <c r="R18" s="2" t="s">
        <v>3292</v>
      </c>
      <c r="S18" s="2">
        <v>58.0</v>
      </c>
    </row>
    <row r="19">
      <c r="B19" s="2" t="s">
        <v>959</v>
      </c>
      <c r="C19" s="276" t="s">
        <v>1239</v>
      </c>
      <c r="D19" s="291" t="s">
        <v>3312</v>
      </c>
      <c r="E19" s="276" t="s">
        <v>1049</v>
      </c>
      <c r="F19" s="322">
        <v>4450.0</v>
      </c>
      <c r="H19" s="2" t="s">
        <v>1240</v>
      </c>
      <c r="I19" s="2" t="s">
        <v>2102</v>
      </c>
      <c r="J19" s="2" t="s">
        <v>819</v>
      </c>
      <c r="K19" s="2" t="s">
        <v>3293</v>
      </c>
      <c r="L19" s="2" t="s">
        <v>860</v>
      </c>
      <c r="M19" s="2" t="s">
        <v>17</v>
      </c>
      <c r="N19" s="2" t="s">
        <v>1332</v>
      </c>
      <c r="R19" s="2" t="s">
        <v>3292</v>
      </c>
      <c r="S19" s="2">
        <v>58.0</v>
      </c>
    </row>
    <row r="20">
      <c r="B20" s="2" t="s">
        <v>959</v>
      </c>
      <c r="C20" s="276" t="s">
        <v>1239</v>
      </c>
      <c r="D20" s="291" t="s">
        <v>3313</v>
      </c>
      <c r="E20" s="276" t="s">
        <v>1049</v>
      </c>
      <c r="F20" s="322">
        <v>4450.0</v>
      </c>
      <c r="H20" s="2" t="s">
        <v>1240</v>
      </c>
      <c r="I20" s="2" t="s">
        <v>2103</v>
      </c>
      <c r="J20" s="2" t="s">
        <v>819</v>
      </c>
      <c r="K20" s="2" t="s">
        <v>3293</v>
      </c>
      <c r="L20" s="2" t="s">
        <v>860</v>
      </c>
      <c r="M20" s="2" t="s">
        <v>17</v>
      </c>
      <c r="N20" s="2" t="s">
        <v>1332</v>
      </c>
      <c r="R20" s="2" t="s">
        <v>3292</v>
      </c>
      <c r="S20" s="2">
        <v>58.0</v>
      </c>
    </row>
    <row r="21">
      <c r="B21" s="2" t="s">
        <v>959</v>
      </c>
      <c r="C21" s="276" t="s">
        <v>1239</v>
      </c>
      <c r="D21" s="291" t="s">
        <v>3314</v>
      </c>
      <c r="E21" s="276" t="s">
        <v>1049</v>
      </c>
      <c r="F21" s="322">
        <v>4450.0</v>
      </c>
      <c r="H21" s="2" t="s">
        <v>1240</v>
      </c>
      <c r="I21" s="2" t="s">
        <v>2104</v>
      </c>
      <c r="J21" s="2" t="s">
        <v>819</v>
      </c>
      <c r="K21" s="2" t="s">
        <v>3293</v>
      </c>
      <c r="L21" s="2" t="s">
        <v>860</v>
      </c>
      <c r="M21" s="2" t="s">
        <v>17</v>
      </c>
      <c r="N21" s="2" t="s">
        <v>1332</v>
      </c>
      <c r="R21" s="2" t="s">
        <v>3292</v>
      </c>
      <c r="S21" s="2">
        <v>58.0</v>
      </c>
    </row>
    <row r="22">
      <c r="B22" s="2" t="s">
        <v>959</v>
      </c>
      <c r="C22" s="276" t="s">
        <v>1239</v>
      </c>
      <c r="D22" s="291" t="s">
        <v>3315</v>
      </c>
      <c r="E22" s="276" t="s">
        <v>1049</v>
      </c>
      <c r="F22" s="322">
        <v>4450.0</v>
      </c>
      <c r="H22" s="2" t="s">
        <v>1240</v>
      </c>
      <c r="I22" s="2" t="s">
        <v>2105</v>
      </c>
      <c r="J22" s="2" t="s">
        <v>819</v>
      </c>
      <c r="K22" s="2" t="s">
        <v>3293</v>
      </c>
      <c r="L22" s="2" t="s">
        <v>860</v>
      </c>
      <c r="M22" s="2" t="s">
        <v>17</v>
      </c>
      <c r="N22" s="2" t="s">
        <v>1332</v>
      </c>
      <c r="R22" s="2" t="s">
        <v>3292</v>
      </c>
      <c r="S22" s="2">
        <v>58.0</v>
      </c>
    </row>
    <row r="23">
      <c r="B23" s="2" t="s">
        <v>959</v>
      </c>
      <c r="C23" s="276" t="s">
        <v>1239</v>
      </c>
      <c r="D23" s="291" t="s">
        <v>3316</v>
      </c>
      <c r="E23" s="276" t="s">
        <v>1049</v>
      </c>
      <c r="F23" s="322">
        <v>4450.0</v>
      </c>
      <c r="H23" s="2" t="s">
        <v>1240</v>
      </c>
      <c r="I23" s="2" t="s">
        <v>2112</v>
      </c>
      <c r="J23" s="2" t="s">
        <v>819</v>
      </c>
      <c r="K23" s="2" t="s">
        <v>3293</v>
      </c>
      <c r="L23" s="2" t="s">
        <v>860</v>
      </c>
      <c r="M23" s="2" t="s">
        <v>17</v>
      </c>
      <c r="N23" s="2" t="s">
        <v>1332</v>
      </c>
      <c r="R23" s="2" t="s">
        <v>3292</v>
      </c>
      <c r="S23" s="2">
        <v>58.0</v>
      </c>
    </row>
    <row r="24">
      <c r="B24" s="2" t="s">
        <v>959</v>
      </c>
      <c r="C24" s="276" t="s">
        <v>1239</v>
      </c>
      <c r="D24" s="291" t="s">
        <v>3317</v>
      </c>
      <c r="E24" s="276" t="s">
        <v>1049</v>
      </c>
      <c r="F24" s="322">
        <v>4450.0</v>
      </c>
      <c r="H24" s="2" t="s">
        <v>1240</v>
      </c>
      <c r="I24" s="2" t="s">
        <v>2118</v>
      </c>
      <c r="J24" s="2" t="s">
        <v>819</v>
      </c>
      <c r="K24" s="2" t="s">
        <v>3293</v>
      </c>
      <c r="L24" s="2" t="s">
        <v>860</v>
      </c>
      <c r="M24" s="2" t="s">
        <v>17</v>
      </c>
      <c r="N24" s="2" t="s">
        <v>1332</v>
      </c>
      <c r="R24" s="2" t="s">
        <v>3292</v>
      </c>
      <c r="S24" s="2">
        <v>58.0</v>
      </c>
    </row>
    <row r="25">
      <c r="B25" s="2" t="s">
        <v>959</v>
      </c>
      <c r="C25" s="276" t="s">
        <v>1239</v>
      </c>
      <c r="D25" s="291" t="s">
        <v>3318</v>
      </c>
      <c r="E25" s="276" t="s">
        <v>1049</v>
      </c>
      <c r="F25" s="322">
        <v>4450.0</v>
      </c>
      <c r="J25" s="2" t="s">
        <v>819</v>
      </c>
      <c r="K25" s="2" t="s">
        <v>3293</v>
      </c>
      <c r="L25" s="2" t="s">
        <v>860</v>
      </c>
      <c r="M25" s="2" t="s">
        <v>17</v>
      </c>
      <c r="N25" s="2" t="s">
        <v>1332</v>
      </c>
      <c r="R25" s="2" t="s">
        <v>3292</v>
      </c>
      <c r="S25" s="2">
        <v>58.0</v>
      </c>
    </row>
    <row r="26">
      <c r="B26" s="2" t="s">
        <v>959</v>
      </c>
      <c r="C26" s="276" t="s">
        <v>1239</v>
      </c>
      <c r="D26" s="291" t="s">
        <v>3319</v>
      </c>
      <c r="E26" s="276" t="s">
        <v>1049</v>
      </c>
      <c r="F26" s="322">
        <v>4450.0</v>
      </c>
      <c r="J26" s="2" t="s">
        <v>819</v>
      </c>
      <c r="K26" s="2" t="s">
        <v>3293</v>
      </c>
      <c r="L26" s="2" t="s">
        <v>860</v>
      </c>
      <c r="M26" s="2" t="s">
        <v>17</v>
      </c>
      <c r="N26" s="2" t="s">
        <v>1332</v>
      </c>
      <c r="R26" s="2" t="s">
        <v>3292</v>
      </c>
      <c r="S26" s="2">
        <v>58.0</v>
      </c>
    </row>
    <row r="27">
      <c r="B27" s="2" t="s">
        <v>959</v>
      </c>
      <c r="C27" s="276" t="s">
        <v>1574</v>
      </c>
      <c r="D27" s="291" t="s">
        <v>3320</v>
      </c>
      <c r="E27" s="251" t="s">
        <v>1105</v>
      </c>
      <c r="F27" s="301">
        <v>4750.0</v>
      </c>
      <c r="J27" s="2"/>
      <c r="K27" s="2"/>
      <c r="L27" s="2" t="s">
        <v>1019</v>
      </c>
      <c r="M27" s="2" t="s">
        <v>17</v>
      </c>
      <c r="N27" s="2" t="s">
        <v>1332</v>
      </c>
      <c r="R27" s="2" t="s">
        <v>3292</v>
      </c>
      <c r="S27" s="2">
        <v>58.0</v>
      </c>
    </row>
    <row r="28">
      <c r="B28" s="2" t="s">
        <v>862</v>
      </c>
      <c r="C28" s="276" t="s">
        <v>1407</v>
      </c>
      <c r="D28" s="291" t="s">
        <v>3321</v>
      </c>
      <c r="E28" s="276" t="s">
        <v>864</v>
      </c>
      <c r="F28" s="250">
        <v>8750.0</v>
      </c>
      <c r="J28" s="2" t="s">
        <v>819</v>
      </c>
      <c r="K28" s="2" t="s">
        <v>3293</v>
      </c>
      <c r="L28" s="2" t="s">
        <v>860</v>
      </c>
      <c r="M28" s="2" t="s">
        <v>17</v>
      </c>
      <c r="N28" s="2" t="s">
        <v>1332</v>
      </c>
      <c r="R28" s="2" t="s">
        <v>3292</v>
      </c>
      <c r="S28" s="2">
        <v>58.0</v>
      </c>
    </row>
    <row r="29">
      <c r="B29" s="298" t="s">
        <v>868</v>
      </c>
      <c r="C29" s="276" t="s">
        <v>1307</v>
      </c>
      <c r="D29" s="291" t="s">
        <v>3322</v>
      </c>
      <c r="E29" s="251" t="s">
        <v>1308</v>
      </c>
      <c r="F29" s="405"/>
      <c r="J29" s="2" t="s">
        <v>819</v>
      </c>
      <c r="K29" s="2" t="s">
        <v>3293</v>
      </c>
      <c r="L29" s="2" t="s">
        <v>860</v>
      </c>
      <c r="M29" s="2" t="s">
        <v>17</v>
      </c>
      <c r="N29" s="2" t="s">
        <v>1332</v>
      </c>
      <c r="R29" s="2" t="s">
        <v>3292</v>
      </c>
      <c r="S29" s="2">
        <v>58.0</v>
      </c>
    </row>
    <row r="30">
      <c r="B30" s="2" t="s">
        <v>865</v>
      </c>
      <c r="C30" s="276" t="s">
        <v>1408</v>
      </c>
      <c r="D30" s="291" t="s">
        <v>3323</v>
      </c>
      <c r="E30" s="276" t="s">
        <v>867</v>
      </c>
      <c r="F30" s="322">
        <v>5250.0</v>
      </c>
      <c r="J30" s="2" t="s">
        <v>819</v>
      </c>
      <c r="L30" s="2" t="s">
        <v>860</v>
      </c>
      <c r="M30" s="2" t="s">
        <v>17</v>
      </c>
      <c r="N30" s="2" t="s">
        <v>1332</v>
      </c>
      <c r="R30" s="2" t="s">
        <v>3292</v>
      </c>
      <c r="S30" s="2">
        <v>58.0</v>
      </c>
    </row>
    <row r="31">
      <c r="B31" s="298" t="s">
        <v>868</v>
      </c>
      <c r="C31" s="276" t="s">
        <v>1606</v>
      </c>
      <c r="D31" s="291">
        <v>2.248172004349E12</v>
      </c>
      <c r="E31" s="276" t="s">
        <v>3324</v>
      </c>
      <c r="F31" s="322"/>
      <c r="J31" s="2"/>
      <c r="L31" s="2"/>
      <c r="M31" s="2" t="s">
        <v>17</v>
      </c>
      <c r="N31" s="2" t="s">
        <v>1332</v>
      </c>
      <c r="R31" s="2" t="s">
        <v>3292</v>
      </c>
      <c r="S31" s="2">
        <v>58.0</v>
      </c>
    </row>
    <row r="32">
      <c r="C32" s="298" t="s">
        <v>871</v>
      </c>
      <c r="D32" s="240"/>
      <c r="F32" s="322">
        <v>1750.0</v>
      </c>
      <c r="J32" s="2" t="s">
        <v>819</v>
      </c>
      <c r="L32" s="2" t="s">
        <v>860</v>
      </c>
    </row>
    <row r="33">
      <c r="D33" s="240"/>
      <c r="F33" s="255"/>
    </row>
    <row r="34">
      <c r="A34" s="2" t="s">
        <v>872</v>
      </c>
      <c r="B34" s="2" t="s">
        <v>883</v>
      </c>
      <c r="C34" s="276" t="s">
        <v>1632</v>
      </c>
      <c r="D34" s="406">
        <v>45566.0</v>
      </c>
      <c r="E34" s="276" t="s">
        <v>941</v>
      </c>
      <c r="F34" s="322">
        <v>31500.0</v>
      </c>
      <c r="G34" s="322">
        <v>24450.0</v>
      </c>
      <c r="J34" s="2" t="s">
        <v>812</v>
      </c>
      <c r="L34" s="2" t="s">
        <v>860</v>
      </c>
      <c r="M34" s="2" t="s">
        <v>17</v>
      </c>
      <c r="N34" s="2" t="s">
        <v>1332</v>
      </c>
      <c r="S34" s="2">
        <v>58.0</v>
      </c>
    </row>
    <row r="35">
      <c r="B35" s="2" t="s">
        <v>883</v>
      </c>
      <c r="C35" s="276" t="s">
        <v>952</v>
      </c>
      <c r="D35" s="291" t="s">
        <v>3325</v>
      </c>
      <c r="E35" s="276" t="s">
        <v>953</v>
      </c>
      <c r="F35" s="322"/>
      <c r="G35" s="255"/>
      <c r="J35" s="2"/>
      <c r="L35" s="2" t="s">
        <v>860</v>
      </c>
      <c r="M35" s="2" t="s">
        <v>17</v>
      </c>
      <c r="N35" s="2" t="s">
        <v>1332</v>
      </c>
      <c r="S35" s="2">
        <v>58.0</v>
      </c>
    </row>
    <row r="36">
      <c r="B36" s="2" t="s">
        <v>883</v>
      </c>
      <c r="C36" s="276" t="s">
        <v>1635</v>
      </c>
      <c r="D36" s="277" t="s">
        <v>3326</v>
      </c>
      <c r="E36" s="276" t="s">
        <v>1637</v>
      </c>
      <c r="F36" s="265"/>
      <c r="G36" s="344"/>
      <c r="H36" s="344"/>
      <c r="I36" s="344"/>
      <c r="J36" s="2"/>
      <c r="L36" s="2"/>
      <c r="M36" s="2" t="s">
        <v>17</v>
      </c>
      <c r="N36" s="2" t="s">
        <v>1332</v>
      </c>
      <c r="S36" s="2">
        <v>58.0</v>
      </c>
    </row>
    <row r="37">
      <c r="B37" s="2" t="s">
        <v>960</v>
      </c>
      <c r="C37" s="298" t="s">
        <v>946</v>
      </c>
      <c r="D37" s="407"/>
      <c r="E37" s="367" t="s">
        <v>947</v>
      </c>
      <c r="F37" s="265">
        <v>450.0</v>
      </c>
      <c r="G37" s="344"/>
      <c r="H37" s="344"/>
      <c r="I37" s="344"/>
      <c r="J37" s="2" t="s">
        <v>812</v>
      </c>
      <c r="L37" s="2" t="s">
        <v>860</v>
      </c>
      <c r="M37" s="2" t="s">
        <v>17</v>
      </c>
      <c r="N37" s="2" t="s">
        <v>1332</v>
      </c>
      <c r="S37" s="2">
        <v>58.0</v>
      </c>
    </row>
    <row r="38">
      <c r="B38" s="2" t="s">
        <v>960</v>
      </c>
      <c r="C38" s="298" t="s">
        <v>946</v>
      </c>
      <c r="D38" s="407"/>
      <c r="E38" s="367" t="s">
        <v>947</v>
      </c>
      <c r="F38" s="265">
        <v>450.0</v>
      </c>
      <c r="G38" s="344"/>
      <c r="H38" s="344"/>
      <c r="I38" s="344"/>
      <c r="J38" s="2" t="s">
        <v>812</v>
      </c>
      <c r="L38" s="2" t="s">
        <v>860</v>
      </c>
      <c r="M38" s="2" t="s">
        <v>17</v>
      </c>
      <c r="N38" s="2" t="s">
        <v>1332</v>
      </c>
      <c r="S38" s="2">
        <v>58.0</v>
      </c>
    </row>
    <row r="39">
      <c r="B39" s="2" t="s">
        <v>960</v>
      </c>
      <c r="C39" s="298" t="s">
        <v>946</v>
      </c>
      <c r="D39" s="407"/>
      <c r="E39" s="367" t="s">
        <v>947</v>
      </c>
      <c r="F39" s="265">
        <v>450.0</v>
      </c>
      <c r="G39" s="344"/>
      <c r="H39" s="344"/>
      <c r="I39" s="344"/>
      <c r="J39" s="2" t="s">
        <v>812</v>
      </c>
      <c r="L39" s="2" t="s">
        <v>860</v>
      </c>
      <c r="M39" s="2" t="s">
        <v>17</v>
      </c>
      <c r="N39" s="2" t="s">
        <v>1332</v>
      </c>
      <c r="S39" s="2">
        <v>58.0</v>
      </c>
    </row>
    <row r="40">
      <c r="B40" s="2" t="s">
        <v>960</v>
      </c>
      <c r="C40" s="298" t="s">
        <v>946</v>
      </c>
      <c r="D40" s="407"/>
      <c r="E40" s="367" t="s">
        <v>947</v>
      </c>
      <c r="F40" s="265">
        <v>450.0</v>
      </c>
      <c r="G40" s="344"/>
      <c r="H40" s="344"/>
      <c r="I40" s="344"/>
      <c r="J40" s="2" t="s">
        <v>812</v>
      </c>
      <c r="L40" s="2" t="s">
        <v>860</v>
      </c>
      <c r="M40" s="2" t="s">
        <v>17</v>
      </c>
      <c r="N40" s="2" t="s">
        <v>1332</v>
      </c>
      <c r="S40" s="2">
        <v>58.0</v>
      </c>
    </row>
    <row r="41">
      <c r="B41" s="2" t="s">
        <v>960</v>
      </c>
      <c r="C41" s="298" t="s">
        <v>946</v>
      </c>
      <c r="D41" s="407"/>
      <c r="E41" s="367" t="s">
        <v>947</v>
      </c>
      <c r="F41" s="265">
        <v>450.0</v>
      </c>
      <c r="G41" s="344"/>
      <c r="H41" s="344"/>
      <c r="I41" s="344"/>
      <c r="J41" s="2" t="s">
        <v>812</v>
      </c>
      <c r="L41" s="2" t="s">
        <v>860</v>
      </c>
      <c r="M41" s="2" t="s">
        <v>17</v>
      </c>
      <c r="N41" s="2" t="s">
        <v>1332</v>
      </c>
      <c r="S41" s="2">
        <v>58.0</v>
      </c>
    </row>
    <row r="42">
      <c r="B42" s="2" t="s">
        <v>883</v>
      </c>
      <c r="C42" s="298" t="s">
        <v>884</v>
      </c>
      <c r="D42" s="240"/>
      <c r="E42" s="367" t="s">
        <v>885</v>
      </c>
      <c r="F42" s="322">
        <v>3267.0</v>
      </c>
      <c r="J42" s="2" t="s">
        <v>812</v>
      </c>
      <c r="L42" s="2" t="s">
        <v>860</v>
      </c>
      <c r="M42" s="2" t="s">
        <v>17</v>
      </c>
      <c r="N42" s="2" t="s">
        <v>1332</v>
      </c>
      <c r="S42" s="2">
        <v>58.0</v>
      </c>
    </row>
    <row r="43">
      <c r="B43" s="2" t="s">
        <v>883</v>
      </c>
      <c r="C43" s="298" t="s">
        <v>884</v>
      </c>
      <c r="D43" s="240"/>
      <c r="E43" s="367" t="s">
        <v>885</v>
      </c>
      <c r="F43" s="322">
        <v>3267.0</v>
      </c>
      <c r="J43" s="2" t="s">
        <v>812</v>
      </c>
      <c r="L43" s="2" t="s">
        <v>860</v>
      </c>
      <c r="M43" s="2" t="s">
        <v>17</v>
      </c>
      <c r="N43" s="2" t="s">
        <v>1332</v>
      </c>
      <c r="S43" s="2">
        <v>58.0</v>
      </c>
    </row>
    <row r="44">
      <c r="B44" s="2" t="s">
        <v>883</v>
      </c>
      <c r="C44" s="298" t="s">
        <v>884</v>
      </c>
      <c r="D44" s="240"/>
      <c r="E44" s="367" t="s">
        <v>885</v>
      </c>
      <c r="F44" s="322">
        <v>3267.0</v>
      </c>
      <c r="J44" s="2" t="s">
        <v>812</v>
      </c>
      <c r="L44" s="2" t="s">
        <v>860</v>
      </c>
      <c r="M44" s="2" t="s">
        <v>17</v>
      </c>
      <c r="N44" s="2" t="s">
        <v>1332</v>
      </c>
      <c r="S44" s="2">
        <v>58.0</v>
      </c>
    </row>
    <row r="45">
      <c r="B45" s="2" t="s">
        <v>883</v>
      </c>
      <c r="C45" s="298" t="s">
        <v>884</v>
      </c>
      <c r="D45" s="240"/>
      <c r="E45" s="367" t="s">
        <v>885</v>
      </c>
      <c r="F45" s="322">
        <v>3267.0</v>
      </c>
      <c r="J45" s="2" t="s">
        <v>812</v>
      </c>
      <c r="L45" s="2" t="s">
        <v>860</v>
      </c>
      <c r="M45" s="2" t="s">
        <v>17</v>
      </c>
      <c r="N45" s="2" t="s">
        <v>1332</v>
      </c>
      <c r="S45" s="2">
        <v>58.0</v>
      </c>
    </row>
    <row r="46">
      <c r="B46" s="2" t="s">
        <v>883</v>
      </c>
      <c r="C46" s="298" t="s">
        <v>884</v>
      </c>
      <c r="D46" s="240"/>
      <c r="E46" s="367" t="s">
        <v>885</v>
      </c>
      <c r="F46" s="322">
        <v>3267.0</v>
      </c>
      <c r="J46" s="2" t="s">
        <v>812</v>
      </c>
      <c r="L46" s="2" t="s">
        <v>860</v>
      </c>
      <c r="M46" s="2" t="s">
        <v>17</v>
      </c>
      <c r="N46" s="2" t="s">
        <v>1332</v>
      </c>
      <c r="S46" s="2">
        <v>58.0</v>
      </c>
    </row>
    <row r="47">
      <c r="B47" s="2" t="s">
        <v>883</v>
      </c>
      <c r="C47" s="298" t="s">
        <v>884</v>
      </c>
      <c r="D47" s="240"/>
      <c r="E47" s="367" t="s">
        <v>885</v>
      </c>
      <c r="F47" s="322">
        <v>3267.0</v>
      </c>
      <c r="J47" s="2" t="s">
        <v>812</v>
      </c>
      <c r="L47" s="2" t="s">
        <v>860</v>
      </c>
      <c r="M47" s="2" t="s">
        <v>17</v>
      </c>
      <c r="N47" s="2" t="s">
        <v>1332</v>
      </c>
      <c r="S47" s="2">
        <v>58.0</v>
      </c>
    </row>
    <row r="48">
      <c r="B48" s="2" t="s">
        <v>883</v>
      </c>
      <c r="C48" s="298" t="s">
        <v>954</v>
      </c>
      <c r="D48" s="240"/>
      <c r="E48" s="298" t="s">
        <v>955</v>
      </c>
      <c r="F48" s="322">
        <v>1700.0</v>
      </c>
      <c r="J48" s="2" t="s">
        <v>812</v>
      </c>
      <c r="L48" s="2" t="s">
        <v>860</v>
      </c>
      <c r="M48" s="2" t="s">
        <v>17</v>
      </c>
      <c r="N48" s="2" t="s">
        <v>1332</v>
      </c>
      <c r="S48" s="2">
        <v>58.0</v>
      </c>
    </row>
    <row r="49">
      <c r="D49" s="240"/>
      <c r="F49" s="255"/>
    </row>
    <row r="50">
      <c r="D50" s="240"/>
    </row>
    <row r="51">
      <c r="A51" s="2" t="s">
        <v>995</v>
      </c>
      <c r="B51" s="2" t="s">
        <v>862</v>
      </c>
      <c r="C51" s="298" t="s">
        <v>1409</v>
      </c>
      <c r="D51" s="277" t="s">
        <v>3327</v>
      </c>
      <c r="E51" s="298" t="s">
        <v>893</v>
      </c>
      <c r="F51" s="322">
        <v>10400.0</v>
      </c>
      <c r="G51" s="322">
        <v>6450.0</v>
      </c>
      <c r="H51" s="2" t="s">
        <v>1240</v>
      </c>
      <c r="I51" s="2" t="s">
        <v>2114</v>
      </c>
      <c r="J51" s="2" t="s">
        <v>812</v>
      </c>
      <c r="L51" s="2" t="s">
        <v>860</v>
      </c>
      <c r="M51" s="2" t="s">
        <v>17</v>
      </c>
      <c r="N51" s="2" t="s">
        <v>1332</v>
      </c>
      <c r="S51" s="2">
        <v>58.0</v>
      </c>
    </row>
    <row r="52">
      <c r="B52" s="2" t="s">
        <v>862</v>
      </c>
      <c r="C52" s="298" t="s">
        <v>1412</v>
      </c>
      <c r="D52" s="277" t="s">
        <v>3328</v>
      </c>
      <c r="E52" s="298" t="s">
        <v>895</v>
      </c>
      <c r="F52" s="322">
        <v>9780.0</v>
      </c>
      <c r="G52" s="322"/>
      <c r="H52" s="255"/>
      <c r="J52" s="2" t="s">
        <v>812</v>
      </c>
      <c r="L52" s="2" t="s">
        <v>860</v>
      </c>
      <c r="M52" s="2" t="s">
        <v>17</v>
      </c>
      <c r="N52" s="2" t="s">
        <v>1332</v>
      </c>
      <c r="S52" s="2">
        <v>58.0</v>
      </c>
    </row>
    <row r="53">
      <c r="D53" s="240"/>
      <c r="G53" s="255"/>
    </row>
    <row r="54">
      <c r="A54" s="298" t="s">
        <v>2440</v>
      </c>
      <c r="B54" s="2" t="s">
        <v>868</v>
      </c>
      <c r="C54" s="298" t="s">
        <v>1390</v>
      </c>
      <c r="D54" s="277" t="s">
        <v>3329</v>
      </c>
      <c r="E54" s="298" t="s">
        <v>935</v>
      </c>
      <c r="F54" s="250">
        <v>8250.0</v>
      </c>
      <c r="G54" s="322">
        <v>7250.0</v>
      </c>
      <c r="H54" s="2" t="s">
        <v>1240</v>
      </c>
      <c r="I54" s="2" t="s">
        <v>2117</v>
      </c>
      <c r="J54" s="2" t="s">
        <v>812</v>
      </c>
      <c r="L54" s="2" t="s">
        <v>860</v>
      </c>
      <c r="M54" s="2" t="s">
        <v>17</v>
      </c>
      <c r="N54" s="2" t="s">
        <v>1332</v>
      </c>
      <c r="S54" s="2">
        <v>58.0</v>
      </c>
    </row>
    <row r="55">
      <c r="B55" s="2" t="s">
        <v>868</v>
      </c>
      <c r="C55" s="298" t="s">
        <v>1390</v>
      </c>
      <c r="D55" s="291">
        <v>2.249524000314E12</v>
      </c>
      <c r="E55" s="298" t="s">
        <v>935</v>
      </c>
      <c r="F55" s="250">
        <v>8250.0</v>
      </c>
      <c r="G55" s="255"/>
      <c r="H55" s="2" t="s">
        <v>1240</v>
      </c>
      <c r="I55" s="2" t="s">
        <v>2113</v>
      </c>
      <c r="J55" s="2" t="s">
        <v>812</v>
      </c>
      <c r="L55" s="2" t="s">
        <v>860</v>
      </c>
      <c r="M55" s="2" t="s">
        <v>17</v>
      </c>
      <c r="N55" s="2" t="s">
        <v>1332</v>
      </c>
      <c r="S55" s="2">
        <v>58.0</v>
      </c>
    </row>
    <row r="56">
      <c r="B56" s="2" t="s">
        <v>868</v>
      </c>
      <c r="C56" s="298" t="s">
        <v>1390</v>
      </c>
      <c r="D56" s="291">
        <v>2.249524000849E12</v>
      </c>
      <c r="E56" s="298" t="s">
        <v>935</v>
      </c>
      <c r="F56" s="250">
        <v>8250.0</v>
      </c>
      <c r="H56" s="2" t="s">
        <v>1247</v>
      </c>
      <c r="I56" s="2" t="s">
        <v>2119</v>
      </c>
      <c r="J56" s="2" t="s">
        <v>812</v>
      </c>
      <c r="L56" s="2" t="s">
        <v>860</v>
      </c>
      <c r="M56" s="2" t="s">
        <v>17</v>
      </c>
      <c r="N56" s="2" t="s">
        <v>1332</v>
      </c>
      <c r="S56" s="2">
        <v>58.0</v>
      </c>
    </row>
    <row r="57">
      <c r="B57" s="2" t="s">
        <v>868</v>
      </c>
      <c r="C57" s="298" t="s">
        <v>1390</v>
      </c>
      <c r="D57" s="277" t="s">
        <v>3330</v>
      </c>
      <c r="E57" s="298" t="s">
        <v>935</v>
      </c>
      <c r="F57" s="250">
        <v>8250.0</v>
      </c>
      <c r="H57" s="2" t="s">
        <v>1247</v>
      </c>
      <c r="I57" s="2" t="s">
        <v>2807</v>
      </c>
      <c r="J57" s="2" t="s">
        <v>812</v>
      </c>
      <c r="L57" s="2" t="s">
        <v>860</v>
      </c>
      <c r="M57" s="2" t="s">
        <v>17</v>
      </c>
      <c r="N57" s="2" t="s">
        <v>1332</v>
      </c>
      <c r="S57" s="2">
        <v>58.0</v>
      </c>
    </row>
    <row r="58">
      <c r="B58" s="2" t="s">
        <v>868</v>
      </c>
      <c r="C58" s="298" t="s">
        <v>1390</v>
      </c>
      <c r="D58" s="277" t="s">
        <v>3331</v>
      </c>
      <c r="E58" s="298" t="s">
        <v>935</v>
      </c>
      <c r="F58" s="250">
        <v>8250.0</v>
      </c>
      <c r="J58" s="2" t="s">
        <v>812</v>
      </c>
      <c r="L58" s="2" t="s">
        <v>1019</v>
      </c>
      <c r="M58" s="2" t="s">
        <v>17</v>
      </c>
      <c r="N58" s="2" t="s">
        <v>1332</v>
      </c>
      <c r="S58" s="2">
        <v>58.0</v>
      </c>
    </row>
    <row r="59">
      <c r="B59" s="2" t="s">
        <v>868</v>
      </c>
      <c r="C59" s="298" t="s">
        <v>1390</v>
      </c>
      <c r="D59" s="277" t="s">
        <v>3332</v>
      </c>
      <c r="E59" s="298" t="s">
        <v>935</v>
      </c>
      <c r="F59" s="250">
        <v>8250.0</v>
      </c>
      <c r="J59" s="2" t="s">
        <v>812</v>
      </c>
      <c r="L59" s="2" t="s">
        <v>1019</v>
      </c>
      <c r="M59" s="2" t="s">
        <v>17</v>
      </c>
      <c r="N59" s="2" t="s">
        <v>1332</v>
      </c>
      <c r="S59" s="2">
        <v>58.0</v>
      </c>
    </row>
    <row r="60">
      <c r="B60" s="2" t="s">
        <v>868</v>
      </c>
      <c r="C60" s="298" t="s">
        <v>3333</v>
      </c>
      <c r="D60" s="240"/>
      <c r="E60" s="298" t="s">
        <v>1876</v>
      </c>
      <c r="F60" s="322">
        <v>1950.0</v>
      </c>
      <c r="J60" s="2" t="s">
        <v>812</v>
      </c>
      <c r="L60" s="2" t="s">
        <v>860</v>
      </c>
    </row>
    <row r="61">
      <c r="D61" s="240"/>
      <c r="F61" s="255"/>
    </row>
    <row r="62">
      <c r="D62" s="240"/>
    </row>
    <row r="63">
      <c r="A63" s="2" t="s">
        <v>336</v>
      </c>
      <c r="B63" s="2" t="s">
        <v>925</v>
      </c>
      <c r="C63" s="298" t="s">
        <v>926</v>
      </c>
      <c r="D63" s="240"/>
      <c r="E63" s="298" t="s">
        <v>961</v>
      </c>
      <c r="F63" s="322">
        <v>23770.0</v>
      </c>
      <c r="G63" s="322">
        <v>124240.0</v>
      </c>
      <c r="J63" s="2" t="s">
        <v>320</v>
      </c>
      <c r="L63" s="2" t="s">
        <v>860</v>
      </c>
    </row>
    <row r="64">
      <c r="B64" s="2" t="s">
        <v>925</v>
      </c>
      <c r="C64" s="298" t="s">
        <v>3334</v>
      </c>
      <c r="D64" s="240"/>
      <c r="F64" s="322">
        <v>27540.0</v>
      </c>
      <c r="G64" s="255"/>
      <c r="J64" s="2" t="s">
        <v>320</v>
      </c>
      <c r="L64" s="2" t="s">
        <v>860</v>
      </c>
    </row>
    <row r="65">
      <c r="B65" s="2" t="s">
        <v>925</v>
      </c>
      <c r="C65" s="298" t="s">
        <v>2922</v>
      </c>
      <c r="D65" s="240"/>
      <c r="E65" s="298" t="s">
        <v>2923</v>
      </c>
      <c r="F65" s="322">
        <v>62420.0</v>
      </c>
      <c r="J65" s="2" t="s">
        <v>320</v>
      </c>
      <c r="L65" s="2" t="s">
        <v>860</v>
      </c>
    </row>
    <row r="66">
      <c r="B66" s="2" t="s">
        <v>925</v>
      </c>
      <c r="C66" s="298" t="s">
        <v>2922</v>
      </c>
      <c r="D66" s="240"/>
      <c r="E66" s="298" t="s">
        <v>2923</v>
      </c>
      <c r="F66" s="322">
        <v>62420.0</v>
      </c>
      <c r="J66" s="2" t="s">
        <v>320</v>
      </c>
      <c r="L66" s="2" t="s">
        <v>860</v>
      </c>
    </row>
    <row r="67">
      <c r="B67" s="2" t="s">
        <v>925</v>
      </c>
      <c r="C67" s="298" t="s">
        <v>3335</v>
      </c>
      <c r="D67" s="240"/>
      <c r="E67" s="298" t="s">
        <v>3336</v>
      </c>
      <c r="F67" s="322">
        <v>32200.0</v>
      </c>
      <c r="J67" s="2" t="s">
        <v>320</v>
      </c>
      <c r="L67" s="2" t="s">
        <v>860</v>
      </c>
    </row>
    <row r="68">
      <c r="B68" s="2" t="s">
        <v>925</v>
      </c>
      <c r="C68" s="298" t="s">
        <v>3337</v>
      </c>
      <c r="D68" s="240"/>
      <c r="E68" s="293" t="s">
        <v>3338</v>
      </c>
      <c r="F68" s="322">
        <v>42999.0</v>
      </c>
      <c r="J68" s="2" t="s">
        <v>320</v>
      </c>
      <c r="L68" s="2" t="s">
        <v>860</v>
      </c>
    </row>
    <row r="69">
      <c r="B69" s="2" t="s">
        <v>925</v>
      </c>
      <c r="C69" s="298" t="s">
        <v>968</v>
      </c>
      <c r="D69" s="240"/>
      <c r="E69" s="298" t="s">
        <v>969</v>
      </c>
      <c r="F69" s="322">
        <v>14250.0</v>
      </c>
      <c r="J69" s="2" t="s">
        <v>320</v>
      </c>
      <c r="L69" s="2" t="s">
        <v>860</v>
      </c>
    </row>
    <row r="70">
      <c r="B70" s="2" t="s">
        <v>925</v>
      </c>
      <c r="C70" s="298" t="s">
        <v>968</v>
      </c>
      <c r="D70" s="240"/>
      <c r="E70" s="298" t="s">
        <v>969</v>
      </c>
      <c r="F70" s="322">
        <v>14250.0</v>
      </c>
      <c r="J70" s="2" t="s">
        <v>320</v>
      </c>
      <c r="L70" s="2" t="s">
        <v>860</v>
      </c>
    </row>
    <row r="71">
      <c r="B71" s="2" t="s">
        <v>925</v>
      </c>
      <c r="C71" s="298" t="s">
        <v>968</v>
      </c>
      <c r="D71" s="240"/>
      <c r="E71" s="298" t="s">
        <v>969</v>
      </c>
      <c r="F71" s="322">
        <v>14250.0</v>
      </c>
      <c r="J71" s="2" t="s">
        <v>320</v>
      </c>
      <c r="L71" s="2" t="s">
        <v>860</v>
      </c>
    </row>
    <row r="72">
      <c r="B72" s="2" t="s">
        <v>925</v>
      </c>
      <c r="C72" s="298" t="s">
        <v>968</v>
      </c>
      <c r="D72" s="240"/>
      <c r="E72" s="298" t="s">
        <v>969</v>
      </c>
      <c r="F72" s="322">
        <v>14250.0</v>
      </c>
      <c r="J72" s="2" t="s">
        <v>320</v>
      </c>
      <c r="L72" s="2" t="s">
        <v>860</v>
      </c>
    </row>
    <row r="73">
      <c r="B73" s="2" t="s">
        <v>925</v>
      </c>
      <c r="C73" s="298" t="s">
        <v>968</v>
      </c>
      <c r="D73" s="240"/>
      <c r="E73" s="298" t="s">
        <v>969</v>
      </c>
      <c r="F73" s="322">
        <v>14250.0</v>
      </c>
      <c r="J73" s="2" t="s">
        <v>320</v>
      </c>
      <c r="L73" s="2" t="s">
        <v>860</v>
      </c>
    </row>
    <row r="74">
      <c r="B74" s="2" t="s">
        <v>925</v>
      </c>
      <c r="C74" s="298" t="s">
        <v>968</v>
      </c>
      <c r="D74" s="240"/>
      <c r="E74" s="298" t="s">
        <v>969</v>
      </c>
      <c r="F74" s="322">
        <v>14250.0</v>
      </c>
      <c r="J74" s="2" t="s">
        <v>320</v>
      </c>
      <c r="L74" s="2" t="s">
        <v>860</v>
      </c>
    </row>
    <row r="75">
      <c r="B75" s="2" t="s">
        <v>925</v>
      </c>
      <c r="C75" s="298" t="s">
        <v>968</v>
      </c>
      <c r="D75" s="240"/>
      <c r="E75" s="298" t="s">
        <v>969</v>
      </c>
      <c r="F75" s="322">
        <v>14250.0</v>
      </c>
      <c r="J75" s="2" t="s">
        <v>320</v>
      </c>
      <c r="L75" s="2" t="s">
        <v>860</v>
      </c>
    </row>
    <row r="76">
      <c r="B76" s="2" t="s">
        <v>925</v>
      </c>
      <c r="C76" s="298" t="s">
        <v>968</v>
      </c>
      <c r="D76" s="240"/>
      <c r="E76" s="298" t="s">
        <v>969</v>
      </c>
      <c r="F76" s="322">
        <v>14250.0</v>
      </c>
      <c r="J76" s="2" t="s">
        <v>320</v>
      </c>
      <c r="L76" s="2" t="s">
        <v>860</v>
      </c>
    </row>
    <row r="77">
      <c r="B77" s="2" t="s">
        <v>925</v>
      </c>
      <c r="C77" s="298" t="s">
        <v>968</v>
      </c>
      <c r="D77" s="240"/>
      <c r="E77" s="298" t="s">
        <v>969</v>
      </c>
      <c r="F77" s="322">
        <v>14250.0</v>
      </c>
      <c r="J77" s="2" t="s">
        <v>320</v>
      </c>
      <c r="L77" s="2" t="s">
        <v>860</v>
      </c>
    </row>
    <row r="78">
      <c r="B78" s="2" t="s">
        <v>925</v>
      </c>
      <c r="C78" s="298" t="s">
        <v>968</v>
      </c>
      <c r="D78" s="240"/>
      <c r="E78" s="298" t="s">
        <v>969</v>
      </c>
      <c r="F78" s="322">
        <v>14250.0</v>
      </c>
      <c r="J78" s="2" t="s">
        <v>320</v>
      </c>
      <c r="L78" s="2" t="s">
        <v>860</v>
      </c>
    </row>
    <row r="79">
      <c r="B79" s="2" t="s">
        <v>925</v>
      </c>
      <c r="C79" s="298" t="s">
        <v>968</v>
      </c>
      <c r="D79" s="240"/>
      <c r="E79" s="298" t="s">
        <v>969</v>
      </c>
      <c r="F79" s="322">
        <v>14250.0</v>
      </c>
      <c r="J79" s="2" t="s">
        <v>320</v>
      </c>
      <c r="L79" s="2" t="s">
        <v>860</v>
      </c>
    </row>
    <row r="80">
      <c r="B80" s="2" t="s">
        <v>925</v>
      </c>
      <c r="C80" s="298" t="s">
        <v>968</v>
      </c>
      <c r="D80" s="240"/>
      <c r="E80" s="298" t="s">
        <v>969</v>
      </c>
      <c r="F80" s="322">
        <v>14250.0</v>
      </c>
      <c r="J80" s="2" t="s">
        <v>320</v>
      </c>
      <c r="L80" s="2" t="s">
        <v>860</v>
      </c>
    </row>
    <row r="81">
      <c r="B81" s="2" t="s">
        <v>925</v>
      </c>
      <c r="C81" s="298" t="s">
        <v>970</v>
      </c>
      <c r="D81" s="240"/>
      <c r="E81" s="293" t="s">
        <v>971</v>
      </c>
      <c r="F81" s="322">
        <v>36500.0</v>
      </c>
      <c r="J81" s="2" t="s">
        <v>320</v>
      </c>
      <c r="L81" s="2" t="s">
        <v>860</v>
      </c>
    </row>
    <row r="82">
      <c r="B82" s="2" t="s">
        <v>972</v>
      </c>
      <c r="C82" s="298" t="s">
        <v>973</v>
      </c>
      <c r="D82" s="240"/>
      <c r="E82" s="298" t="s">
        <v>974</v>
      </c>
      <c r="F82" s="322">
        <v>1975.0</v>
      </c>
      <c r="H82" s="2" t="s">
        <v>3339</v>
      </c>
      <c r="J82" s="2" t="s">
        <v>320</v>
      </c>
      <c r="L82" s="2" t="s">
        <v>860</v>
      </c>
    </row>
    <row r="83">
      <c r="B83" s="2" t="s">
        <v>972</v>
      </c>
      <c r="C83" s="298" t="s">
        <v>973</v>
      </c>
      <c r="D83" s="240"/>
      <c r="E83" s="298" t="s">
        <v>974</v>
      </c>
      <c r="F83" s="322">
        <v>1975.0</v>
      </c>
      <c r="H83" s="2" t="s">
        <v>3339</v>
      </c>
      <c r="J83" s="2" t="s">
        <v>320</v>
      </c>
      <c r="L83" s="2" t="s">
        <v>860</v>
      </c>
    </row>
    <row r="84">
      <c r="B84" s="2" t="s">
        <v>972</v>
      </c>
      <c r="C84" s="298" t="s">
        <v>973</v>
      </c>
      <c r="D84" s="240"/>
      <c r="E84" s="298" t="s">
        <v>974</v>
      </c>
      <c r="F84" s="322">
        <v>1975.0</v>
      </c>
      <c r="H84" s="2" t="s">
        <v>3340</v>
      </c>
      <c r="J84" s="2" t="s">
        <v>320</v>
      </c>
      <c r="L84" s="2" t="s">
        <v>860</v>
      </c>
    </row>
    <row r="85">
      <c r="B85" s="2" t="s">
        <v>972</v>
      </c>
      <c r="C85" s="298" t="s">
        <v>973</v>
      </c>
      <c r="D85" s="240"/>
      <c r="E85" s="298" t="s">
        <v>974</v>
      </c>
      <c r="F85" s="322">
        <v>1975.0</v>
      </c>
      <c r="H85" s="2" t="s">
        <v>3341</v>
      </c>
      <c r="J85" s="2" t="s">
        <v>320</v>
      </c>
      <c r="L85" s="2" t="s">
        <v>860</v>
      </c>
    </row>
    <row r="86">
      <c r="B86" s="2" t="s">
        <v>972</v>
      </c>
      <c r="C86" s="298" t="s">
        <v>973</v>
      </c>
      <c r="D86" s="240"/>
      <c r="E86" s="298" t="s">
        <v>974</v>
      </c>
      <c r="F86" s="322">
        <v>1975.0</v>
      </c>
      <c r="H86" s="2" t="s">
        <v>3341</v>
      </c>
      <c r="J86" s="2" t="s">
        <v>320</v>
      </c>
      <c r="L86" s="2" t="s">
        <v>860</v>
      </c>
    </row>
    <row r="87">
      <c r="B87" s="2" t="s">
        <v>972</v>
      </c>
      <c r="C87" s="298" t="s">
        <v>973</v>
      </c>
      <c r="D87" s="240"/>
      <c r="E87" s="298" t="s">
        <v>974</v>
      </c>
      <c r="F87" s="322">
        <v>1975.0</v>
      </c>
      <c r="H87" s="2" t="s">
        <v>3342</v>
      </c>
      <c r="J87" s="2" t="s">
        <v>320</v>
      </c>
      <c r="L87" s="2" t="s">
        <v>860</v>
      </c>
    </row>
    <row r="88">
      <c r="B88" s="2" t="s">
        <v>972</v>
      </c>
      <c r="C88" s="298" t="s">
        <v>973</v>
      </c>
      <c r="D88" s="240"/>
      <c r="E88" s="298" t="s">
        <v>974</v>
      </c>
      <c r="F88" s="322">
        <v>1975.0</v>
      </c>
      <c r="H88" s="2" t="s">
        <v>3342</v>
      </c>
      <c r="J88" s="2" t="s">
        <v>320</v>
      </c>
      <c r="L88" s="2" t="s">
        <v>860</v>
      </c>
    </row>
    <row r="89">
      <c r="B89" s="2" t="s">
        <v>972</v>
      </c>
      <c r="C89" s="298" t="s">
        <v>973</v>
      </c>
      <c r="D89" s="240"/>
      <c r="E89" s="298" t="s">
        <v>974</v>
      </c>
      <c r="F89" s="322">
        <v>1975.0</v>
      </c>
      <c r="H89" s="2" t="s">
        <v>3343</v>
      </c>
      <c r="J89" s="2" t="s">
        <v>320</v>
      </c>
      <c r="L89" s="2" t="s">
        <v>860</v>
      </c>
    </row>
    <row r="90">
      <c r="B90" s="2" t="s">
        <v>972</v>
      </c>
      <c r="C90" s="298" t="s">
        <v>973</v>
      </c>
      <c r="D90" s="240"/>
      <c r="E90" s="298" t="s">
        <v>974</v>
      </c>
      <c r="F90" s="322">
        <v>1975.0</v>
      </c>
      <c r="J90" s="2" t="s">
        <v>320</v>
      </c>
      <c r="L90" s="2" t="s">
        <v>860</v>
      </c>
    </row>
    <row r="91">
      <c r="B91" s="2" t="s">
        <v>972</v>
      </c>
      <c r="C91" s="298" t="s">
        <v>973</v>
      </c>
      <c r="D91" s="240"/>
      <c r="E91" s="298" t="s">
        <v>974</v>
      </c>
      <c r="F91" s="322">
        <v>1975.0</v>
      </c>
      <c r="J91" s="2" t="s">
        <v>320</v>
      </c>
      <c r="L91" s="2" t="s">
        <v>860</v>
      </c>
    </row>
    <row r="92">
      <c r="B92" s="2" t="s">
        <v>972</v>
      </c>
      <c r="C92" s="298" t="s">
        <v>973</v>
      </c>
      <c r="D92" s="240"/>
      <c r="E92" s="298" t="s">
        <v>974</v>
      </c>
      <c r="F92" s="322">
        <v>1975.0</v>
      </c>
      <c r="J92" s="2" t="s">
        <v>320</v>
      </c>
      <c r="L92" s="2" t="s">
        <v>860</v>
      </c>
    </row>
    <row r="93">
      <c r="B93" s="2" t="s">
        <v>972</v>
      </c>
      <c r="C93" s="298" t="s">
        <v>973</v>
      </c>
      <c r="D93" s="240"/>
      <c r="E93" s="298" t="s">
        <v>974</v>
      </c>
      <c r="F93" s="322">
        <v>1975.0</v>
      </c>
      <c r="J93" s="2" t="s">
        <v>320</v>
      </c>
      <c r="L93" s="2" t="s">
        <v>860</v>
      </c>
    </row>
    <row r="94">
      <c r="B94" s="2" t="s">
        <v>925</v>
      </c>
      <c r="C94" s="367" t="s">
        <v>2924</v>
      </c>
      <c r="D94" s="240"/>
      <c r="E94" s="298" t="s">
        <v>2925</v>
      </c>
      <c r="F94" s="250">
        <v>114000.0</v>
      </c>
      <c r="J94" s="2" t="s">
        <v>320</v>
      </c>
      <c r="L94" s="2" t="s">
        <v>860</v>
      </c>
    </row>
    <row r="95">
      <c r="B95" s="2" t="s">
        <v>925</v>
      </c>
      <c r="C95" s="2" t="s">
        <v>1927</v>
      </c>
      <c r="D95" s="240"/>
      <c r="F95" s="250">
        <v>99770.0</v>
      </c>
      <c r="J95" s="2" t="s">
        <v>320</v>
      </c>
      <c r="L95" s="2" t="s">
        <v>860</v>
      </c>
    </row>
    <row r="96">
      <c r="A96" s="239"/>
      <c r="B96" s="2"/>
      <c r="C96" s="2"/>
      <c r="D96" s="240"/>
      <c r="E96" s="2"/>
      <c r="J96" s="2"/>
      <c r="L96" s="2"/>
    </row>
    <row r="97">
      <c r="A97" s="239" t="s">
        <v>3344</v>
      </c>
      <c r="B97" s="2" t="s">
        <v>3345</v>
      </c>
      <c r="C97" s="2" t="s">
        <v>3346</v>
      </c>
      <c r="D97" s="240"/>
      <c r="E97" s="2" t="s">
        <v>3347</v>
      </c>
      <c r="F97" s="322">
        <v>67500.0</v>
      </c>
      <c r="G97" s="322">
        <v>23660.0</v>
      </c>
      <c r="J97" s="2" t="s">
        <v>320</v>
      </c>
      <c r="L97" s="2" t="s">
        <v>860</v>
      </c>
    </row>
    <row r="98">
      <c r="D98" s="240"/>
      <c r="F98" s="255"/>
      <c r="G98" s="255"/>
    </row>
    <row r="99">
      <c r="C99" s="276" t="s">
        <v>2299</v>
      </c>
      <c r="D99" s="240"/>
      <c r="F99" s="328">
        <v>5500.0</v>
      </c>
      <c r="G99" s="329"/>
      <c r="L99" s="2" t="s">
        <v>1019</v>
      </c>
      <c r="M99" s="2" t="s">
        <v>17</v>
      </c>
      <c r="N99" s="2" t="s">
        <v>1332</v>
      </c>
      <c r="S99" s="2">
        <v>58.0</v>
      </c>
    </row>
    <row r="100">
      <c r="C100" s="276" t="s">
        <v>2301</v>
      </c>
      <c r="D100" s="240"/>
      <c r="F100" s="334">
        <v>750.0</v>
      </c>
      <c r="G100" s="329"/>
      <c r="L100" s="2" t="s">
        <v>1019</v>
      </c>
      <c r="M100" s="2" t="s">
        <v>17</v>
      </c>
      <c r="N100" s="2" t="s">
        <v>1332</v>
      </c>
      <c r="S100" s="2">
        <v>58.0</v>
      </c>
    </row>
    <row r="101">
      <c r="C101" s="276" t="s">
        <v>2302</v>
      </c>
      <c r="D101" s="240"/>
      <c r="F101" s="307">
        <v>950.0</v>
      </c>
      <c r="L101" s="2" t="s">
        <v>1019</v>
      </c>
      <c r="M101" s="2" t="s">
        <v>17</v>
      </c>
      <c r="N101" s="2" t="s">
        <v>1332</v>
      </c>
      <c r="S101" s="2">
        <v>58.0</v>
      </c>
    </row>
    <row r="102">
      <c r="C102" s="276" t="s">
        <v>3348</v>
      </c>
      <c r="D102" s="240"/>
      <c r="L102" s="2" t="s">
        <v>1019</v>
      </c>
      <c r="M102" s="2" t="s">
        <v>17</v>
      </c>
      <c r="N102" s="2" t="s">
        <v>1332</v>
      </c>
      <c r="S102" s="2">
        <v>58.0</v>
      </c>
    </row>
    <row r="103">
      <c r="C103" s="276" t="s">
        <v>3349</v>
      </c>
      <c r="D103" s="240"/>
      <c r="L103" s="2" t="s">
        <v>1019</v>
      </c>
      <c r="M103" s="2" t="s">
        <v>17</v>
      </c>
      <c r="N103" s="2" t="s">
        <v>1332</v>
      </c>
      <c r="S103" s="2">
        <v>58.0</v>
      </c>
    </row>
    <row r="104">
      <c r="C104" s="2" t="s">
        <v>3350</v>
      </c>
      <c r="D104" s="240"/>
      <c r="L104" s="2" t="s">
        <v>1019</v>
      </c>
      <c r="M104" s="2" t="s">
        <v>17</v>
      </c>
      <c r="N104" s="2" t="s">
        <v>1332</v>
      </c>
      <c r="S104" s="2">
        <v>58.0</v>
      </c>
    </row>
    <row r="105">
      <c r="D105" s="240"/>
      <c r="S105" s="2">
        <v>58.0</v>
      </c>
    </row>
    <row r="106">
      <c r="D106" s="240"/>
    </row>
    <row r="107">
      <c r="D107" s="240"/>
    </row>
    <row r="108">
      <c r="D108" s="240"/>
    </row>
    <row r="109">
      <c r="D109" s="240"/>
    </row>
    <row r="110">
      <c r="D110" s="240"/>
    </row>
    <row r="111">
      <c r="D111" s="240"/>
    </row>
    <row r="112">
      <c r="D112" s="240"/>
    </row>
    <row r="113">
      <c r="D113" s="240"/>
    </row>
    <row r="114">
      <c r="D114" s="240"/>
    </row>
    <row r="115">
      <c r="D115" s="240"/>
    </row>
    <row r="116">
      <c r="D116" s="240"/>
    </row>
    <row r="117">
      <c r="D117" s="240"/>
    </row>
    <row r="118">
      <c r="D118" s="240"/>
    </row>
    <row r="119">
      <c r="D119" s="240"/>
    </row>
    <row r="120">
      <c r="D120" s="240"/>
    </row>
    <row r="121">
      <c r="D121" s="240"/>
    </row>
    <row r="122">
      <c r="D122" s="240"/>
    </row>
    <row r="123">
      <c r="D123" s="240"/>
    </row>
    <row r="124">
      <c r="D124" s="240"/>
    </row>
    <row r="125">
      <c r="D125" s="240"/>
    </row>
    <row r="126">
      <c r="D126" s="240"/>
    </row>
    <row r="127">
      <c r="D127" s="240"/>
    </row>
    <row r="128">
      <c r="D128" s="240"/>
    </row>
    <row r="129">
      <c r="D129" s="240"/>
    </row>
    <row r="130">
      <c r="D130" s="240"/>
    </row>
    <row r="131">
      <c r="D131" s="240"/>
    </row>
    <row r="132">
      <c r="D132" s="240"/>
    </row>
    <row r="133">
      <c r="D133" s="240"/>
    </row>
    <row r="134">
      <c r="D134" s="240"/>
    </row>
    <row r="135">
      <c r="D135" s="240"/>
    </row>
    <row r="136">
      <c r="D136" s="240"/>
    </row>
    <row r="137">
      <c r="D137" s="240"/>
    </row>
    <row r="138">
      <c r="D138" s="240"/>
    </row>
    <row r="139">
      <c r="D139" s="240"/>
    </row>
    <row r="140">
      <c r="D140" s="240"/>
    </row>
    <row r="141">
      <c r="D141" s="240"/>
    </row>
    <row r="142">
      <c r="D142" s="240"/>
    </row>
    <row r="143">
      <c r="D143" s="240"/>
    </row>
    <row r="144">
      <c r="D144" s="240"/>
    </row>
    <row r="145">
      <c r="D145" s="240"/>
    </row>
    <row r="146">
      <c r="D146" s="240"/>
    </row>
    <row r="147">
      <c r="D147" s="240"/>
    </row>
    <row r="148">
      <c r="D148" s="240"/>
    </row>
    <row r="149">
      <c r="D149" s="240"/>
    </row>
    <row r="150">
      <c r="D150" s="240"/>
    </row>
    <row r="151">
      <c r="D151" s="240"/>
    </row>
    <row r="152">
      <c r="D152" s="240"/>
    </row>
    <row r="153">
      <c r="D153" s="240"/>
    </row>
    <row r="154">
      <c r="D154" s="240"/>
    </row>
    <row r="155">
      <c r="D155" s="240"/>
    </row>
    <row r="156">
      <c r="D156" s="240"/>
    </row>
    <row r="157">
      <c r="D157" s="240"/>
    </row>
    <row r="158">
      <c r="D158" s="240"/>
    </row>
    <row r="159">
      <c r="D159" s="240"/>
    </row>
    <row r="160">
      <c r="D160" s="240"/>
    </row>
    <row r="161">
      <c r="D161" s="240"/>
    </row>
    <row r="162">
      <c r="D162" s="240"/>
    </row>
    <row r="163">
      <c r="D163" s="240"/>
    </row>
    <row r="164">
      <c r="D164" s="240"/>
    </row>
    <row r="165">
      <c r="D165" s="240"/>
    </row>
    <row r="166">
      <c r="D166" s="240"/>
    </row>
    <row r="167">
      <c r="D167" s="240"/>
    </row>
    <row r="168">
      <c r="D168" s="240"/>
    </row>
    <row r="169">
      <c r="D169" s="240"/>
    </row>
    <row r="170">
      <c r="D170" s="240"/>
    </row>
    <row r="171">
      <c r="D171" s="240"/>
    </row>
    <row r="172">
      <c r="D172" s="240"/>
    </row>
    <row r="173">
      <c r="D173" s="240"/>
    </row>
    <row r="174">
      <c r="D174" s="240"/>
    </row>
    <row r="175">
      <c r="D175" s="240"/>
    </row>
    <row r="176">
      <c r="D176" s="240"/>
    </row>
    <row r="177">
      <c r="D177" s="240"/>
    </row>
    <row r="178">
      <c r="D178" s="240"/>
    </row>
    <row r="179">
      <c r="D179" s="240"/>
    </row>
    <row r="180">
      <c r="D180" s="240"/>
    </row>
    <row r="181">
      <c r="D181" s="240"/>
    </row>
    <row r="182">
      <c r="D182" s="240"/>
    </row>
    <row r="183">
      <c r="D183" s="240"/>
    </row>
    <row r="184">
      <c r="D184" s="240"/>
    </row>
    <row r="185">
      <c r="D185" s="240"/>
    </row>
    <row r="186">
      <c r="D186" s="240"/>
    </row>
    <row r="187">
      <c r="D187" s="240"/>
    </row>
    <row r="188">
      <c r="D188" s="240"/>
    </row>
    <row r="189">
      <c r="D189" s="240"/>
    </row>
    <row r="190">
      <c r="D190" s="240"/>
    </row>
    <row r="191">
      <c r="D191" s="240"/>
    </row>
    <row r="192">
      <c r="D192" s="240"/>
    </row>
    <row r="193">
      <c r="D193" s="240"/>
    </row>
    <row r="194">
      <c r="D194" s="240"/>
    </row>
    <row r="195">
      <c r="D195" s="240"/>
    </row>
    <row r="196">
      <c r="D196" s="240"/>
    </row>
    <row r="197">
      <c r="D197" s="240"/>
    </row>
    <row r="198">
      <c r="D198" s="240"/>
    </row>
    <row r="199">
      <c r="D199" s="240"/>
    </row>
    <row r="200">
      <c r="D200" s="240"/>
    </row>
    <row r="201">
      <c r="D201" s="240"/>
    </row>
    <row r="202">
      <c r="D202" s="240"/>
    </row>
    <row r="203">
      <c r="D203" s="240"/>
    </row>
    <row r="204">
      <c r="D204" s="240"/>
    </row>
    <row r="205">
      <c r="D205" s="240"/>
    </row>
    <row r="206">
      <c r="D206" s="240"/>
    </row>
    <row r="207">
      <c r="D207" s="240"/>
    </row>
    <row r="208">
      <c r="D208" s="240"/>
    </row>
    <row r="209">
      <c r="D209" s="240"/>
    </row>
    <row r="210">
      <c r="D210" s="240"/>
    </row>
    <row r="211">
      <c r="D211" s="240"/>
    </row>
    <row r="212">
      <c r="D212" s="240"/>
    </row>
    <row r="213">
      <c r="D213" s="240"/>
    </row>
    <row r="214">
      <c r="D214" s="240"/>
    </row>
    <row r="215">
      <c r="D215" s="240"/>
    </row>
    <row r="216">
      <c r="D216" s="240"/>
    </row>
    <row r="217">
      <c r="D217" s="240"/>
    </row>
    <row r="218">
      <c r="D218" s="240"/>
    </row>
    <row r="219">
      <c r="D219" s="240"/>
    </row>
    <row r="220">
      <c r="D220" s="240"/>
    </row>
    <row r="221">
      <c r="D221" s="240"/>
    </row>
    <row r="222">
      <c r="D222" s="240"/>
    </row>
    <row r="223">
      <c r="D223" s="240"/>
    </row>
    <row r="224">
      <c r="D224" s="240"/>
    </row>
    <row r="225">
      <c r="D225" s="240"/>
    </row>
    <row r="226">
      <c r="D226" s="240"/>
    </row>
    <row r="227">
      <c r="D227" s="240"/>
    </row>
    <row r="228">
      <c r="D228" s="240"/>
    </row>
    <row r="229">
      <c r="D229" s="240"/>
    </row>
    <row r="230">
      <c r="D230" s="240"/>
    </row>
    <row r="231">
      <c r="D231" s="240"/>
    </row>
    <row r="232">
      <c r="D232" s="240"/>
    </row>
    <row r="233">
      <c r="D233" s="240"/>
    </row>
    <row r="234">
      <c r="D234" s="240"/>
    </row>
    <row r="235">
      <c r="D235" s="240"/>
    </row>
    <row r="236">
      <c r="D236" s="240"/>
    </row>
    <row r="237">
      <c r="D237" s="240"/>
    </row>
    <row r="238">
      <c r="D238" s="240"/>
    </row>
    <row r="239">
      <c r="D239" s="240"/>
    </row>
    <row r="240">
      <c r="D240" s="240"/>
    </row>
    <row r="241">
      <c r="D241" s="240"/>
    </row>
    <row r="242">
      <c r="D242" s="240"/>
    </row>
    <row r="243">
      <c r="D243" s="240"/>
    </row>
    <row r="244">
      <c r="D244" s="240"/>
    </row>
    <row r="245">
      <c r="D245" s="240"/>
    </row>
    <row r="246">
      <c r="D246" s="240"/>
    </row>
    <row r="247">
      <c r="D247" s="240"/>
    </row>
    <row r="248">
      <c r="D248" s="240"/>
    </row>
    <row r="249">
      <c r="D249" s="240"/>
    </row>
    <row r="250">
      <c r="D250" s="240"/>
    </row>
    <row r="251">
      <c r="D251" s="240"/>
    </row>
    <row r="252">
      <c r="D252" s="240"/>
    </row>
    <row r="253">
      <c r="D253" s="240"/>
    </row>
    <row r="254">
      <c r="D254" s="240"/>
    </row>
    <row r="255">
      <c r="D255" s="240"/>
    </row>
    <row r="256">
      <c r="D256" s="240"/>
    </row>
    <row r="257">
      <c r="D257" s="240"/>
    </row>
    <row r="258">
      <c r="D258" s="240"/>
    </row>
    <row r="259">
      <c r="D259" s="240"/>
    </row>
    <row r="260">
      <c r="D260" s="240"/>
    </row>
    <row r="261">
      <c r="D261" s="240"/>
    </row>
    <row r="262">
      <c r="D262" s="240"/>
    </row>
    <row r="263">
      <c r="D263" s="240"/>
    </row>
    <row r="264">
      <c r="D264" s="240"/>
    </row>
    <row r="265">
      <c r="D265" s="240"/>
    </row>
    <row r="266">
      <c r="D266" s="240"/>
    </row>
    <row r="267">
      <c r="D267" s="240"/>
    </row>
    <row r="268">
      <c r="D268" s="240"/>
    </row>
    <row r="269">
      <c r="D269" s="240"/>
    </row>
    <row r="270">
      <c r="D270" s="240"/>
    </row>
    <row r="271">
      <c r="D271" s="240"/>
    </row>
    <row r="272">
      <c r="D272" s="240"/>
    </row>
    <row r="273">
      <c r="D273" s="240"/>
    </row>
    <row r="274">
      <c r="D274" s="240"/>
    </row>
    <row r="275">
      <c r="D275" s="240"/>
    </row>
    <row r="276">
      <c r="D276" s="240"/>
    </row>
    <row r="277">
      <c r="D277" s="240"/>
    </row>
    <row r="278">
      <c r="D278" s="240"/>
    </row>
    <row r="279">
      <c r="D279" s="240"/>
    </row>
    <row r="280">
      <c r="D280" s="240"/>
    </row>
    <row r="281">
      <c r="D281" s="240"/>
    </row>
    <row r="282">
      <c r="D282" s="240"/>
    </row>
    <row r="283">
      <c r="D283" s="240"/>
    </row>
    <row r="284">
      <c r="D284" s="240"/>
    </row>
    <row r="285">
      <c r="D285" s="240"/>
    </row>
    <row r="286">
      <c r="D286" s="240"/>
    </row>
    <row r="287">
      <c r="D287" s="240"/>
    </row>
    <row r="288">
      <c r="D288" s="240"/>
    </row>
    <row r="289">
      <c r="D289" s="240"/>
    </row>
    <row r="290">
      <c r="D290" s="240"/>
    </row>
    <row r="291">
      <c r="D291" s="240"/>
    </row>
    <row r="292">
      <c r="D292" s="240"/>
    </row>
    <row r="293">
      <c r="D293" s="240"/>
    </row>
    <row r="294">
      <c r="D294" s="240"/>
    </row>
    <row r="295">
      <c r="D295" s="240"/>
    </row>
    <row r="296">
      <c r="D296" s="240"/>
    </row>
    <row r="297">
      <c r="D297" s="240"/>
    </row>
    <row r="298">
      <c r="D298" s="240"/>
    </row>
    <row r="299">
      <c r="D299" s="240"/>
    </row>
    <row r="300">
      <c r="D300" s="240"/>
    </row>
    <row r="301">
      <c r="D301" s="240"/>
    </row>
    <row r="302">
      <c r="D302" s="240"/>
    </row>
    <row r="303">
      <c r="D303" s="240"/>
    </row>
    <row r="304">
      <c r="D304" s="240"/>
    </row>
    <row r="305">
      <c r="D305" s="240"/>
    </row>
    <row r="306">
      <c r="D306" s="240"/>
    </row>
    <row r="307">
      <c r="D307" s="240"/>
    </row>
    <row r="308">
      <c r="D308" s="240"/>
    </row>
    <row r="309">
      <c r="D309" s="240"/>
    </row>
    <row r="310">
      <c r="D310" s="240"/>
    </row>
    <row r="311">
      <c r="D311" s="240"/>
    </row>
    <row r="312">
      <c r="D312" s="240"/>
    </row>
    <row r="313">
      <c r="D313" s="240"/>
    </row>
    <row r="314">
      <c r="D314" s="240"/>
    </row>
    <row r="315">
      <c r="D315" s="240"/>
    </row>
    <row r="316">
      <c r="D316" s="240"/>
    </row>
    <row r="317">
      <c r="D317" s="240"/>
    </row>
    <row r="318">
      <c r="D318" s="240"/>
    </row>
    <row r="319">
      <c r="D319" s="240"/>
    </row>
    <row r="320">
      <c r="D320" s="240"/>
    </row>
    <row r="321">
      <c r="D321" s="240"/>
    </row>
    <row r="322">
      <c r="D322" s="240"/>
    </row>
    <row r="323">
      <c r="D323" s="240"/>
    </row>
    <row r="324">
      <c r="D324" s="240"/>
    </row>
    <row r="325">
      <c r="D325" s="240"/>
    </row>
    <row r="326">
      <c r="D326" s="240"/>
    </row>
    <row r="327">
      <c r="D327" s="240"/>
    </row>
    <row r="328">
      <c r="D328" s="240"/>
    </row>
    <row r="329">
      <c r="D329" s="240"/>
    </row>
    <row r="330">
      <c r="D330" s="240"/>
    </row>
    <row r="331">
      <c r="D331" s="240"/>
    </row>
    <row r="332">
      <c r="D332" s="240"/>
    </row>
    <row r="333">
      <c r="D333" s="240"/>
    </row>
    <row r="334">
      <c r="D334" s="240"/>
    </row>
    <row r="335">
      <c r="D335" s="240"/>
    </row>
    <row r="336">
      <c r="D336" s="240"/>
    </row>
    <row r="337">
      <c r="D337" s="240"/>
    </row>
    <row r="338">
      <c r="D338" s="240"/>
    </row>
    <row r="339">
      <c r="D339" s="240"/>
    </row>
    <row r="340">
      <c r="D340" s="240"/>
    </row>
    <row r="341">
      <c r="D341" s="240"/>
    </row>
    <row r="342">
      <c r="D342" s="240"/>
    </row>
    <row r="343">
      <c r="D343" s="240"/>
    </row>
    <row r="344">
      <c r="D344" s="240"/>
    </row>
    <row r="345">
      <c r="D345" s="240"/>
    </row>
    <row r="346">
      <c r="D346" s="240"/>
    </row>
    <row r="347">
      <c r="D347" s="240"/>
    </row>
    <row r="348">
      <c r="D348" s="240"/>
    </row>
    <row r="349">
      <c r="D349" s="240"/>
    </row>
    <row r="350">
      <c r="D350" s="240"/>
    </row>
    <row r="351">
      <c r="D351" s="240"/>
    </row>
    <row r="352">
      <c r="D352" s="240"/>
    </row>
    <row r="353">
      <c r="D353" s="240"/>
    </row>
    <row r="354">
      <c r="D354" s="240"/>
    </row>
    <row r="355">
      <c r="D355" s="240"/>
    </row>
    <row r="356">
      <c r="D356" s="240"/>
    </row>
    <row r="357">
      <c r="D357" s="240"/>
    </row>
    <row r="358">
      <c r="D358" s="240"/>
    </row>
    <row r="359">
      <c r="D359" s="240"/>
    </row>
    <row r="360">
      <c r="D360" s="240"/>
    </row>
    <row r="361">
      <c r="D361" s="240"/>
    </row>
    <row r="362">
      <c r="D362" s="240"/>
    </row>
    <row r="363">
      <c r="D363" s="240"/>
    </row>
    <row r="364">
      <c r="D364" s="240"/>
    </row>
    <row r="365">
      <c r="D365" s="240"/>
    </row>
    <row r="366">
      <c r="D366" s="240"/>
    </row>
    <row r="367">
      <c r="D367" s="240"/>
    </row>
    <row r="368">
      <c r="D368" s="240"/>
    </row>
    <row r="369">
      <c r="D369" s="240"/>
    </row>
    <row r="370">
      <c r="D370" s="240"/>
    </row>
    <row r="371">
      <c r="D371" s="240"/>
    </row>
    <row r="372">
      <c r="D372" s="240"/>
    </row>
    <row r="373">
      <c r="D373" s="240"/>
    </row>
    <row r="374">
      <c r="D374" s="240"/>
    </row>
    <row r="375">
      <c r="D375" s="240"/>
    </row>
    <row r="376">
      <c r="D376" s="240"/>
    </row>
    <row r="377">
      <c r="D377" s="240"/>
    </row>
    <row r="378">
      <c r="D378" s="240"/>
    </row>
    <row r="379">
      <c r="D379" s="240"/>
    </row>
    <row r="380">
      <c r="D380" s="240"/>
    </row>
    <row r="381">
      <c r="D381" s="240"/>
    </row>
    <row r="382">
      <c r="D382" s="240"/>
    </row>
    <row r="383">
      <c r="D383" s="240"/>
    </row>
    <row r="384">
      <c r="D384" s="240"/>
    </row>
    <row r="385">
      <c r="D385" s="240"/>
    </row>
    <row r="386">
      <c r="D386" s="240"/>
    </row>
    <row r="387">
      <c r="D387" s="240"/>
    </row>
    <row r="388">
      <c r="D388" s="240"/>
    </row>
    <row r="389">
      <c r="D389" s="240"/>
    </row>
    <row r="390">
      <c r="D390" s="240"/>
    </row>
    <row r="391">
      <c r="D391" s="240"/>
    </row>
    <row r="392">
      <c r="D392" s="240"/>
    </row>
    <row r="393">
      <c r="D393" s="240"/>
    </row>
    <row r="394">
      <c r="D394" s="240"/>
    </row>
    <row r="395">
      <c r="D395" s="240"/>
    </row>
    <row r="396">
      <c r="D396" s="240"/>
    </row>
    <row r="397">
      <c r="D397" s="240"/>
    </row>
    <row r="398">
      <c r="D398" s="240"/>
    </row>
    <row r="399">
      <c r="D399" s="240"/>
    </row>
    <row r="400">
      <c r="D400" s="240"/>
    </row>
    <row r="401">
      <c r="D401" s="240"/>
    </row>
    <row r="402">
      <c r="D402" s="240"/>
    </row>
    <row r="403">
      <c r="D403" s="240"/>
    </row>
    <row r="404">
      <c r="D404" s="240"/>
    </row>
    <row r="405">
      <c r="D405" s="240"/>
    </row>
    <row r="406">
      <c r="D406" s="240"/>
    </row>
    <row r="407">
      <c r="D407" s="240"/>
    </row>
    <row r="408">
      <c r="D408" s="240"/>
    </row>
    <row r="409">
      <c r="D409" s="240"/>
    </row>
    <row r="410">
      <c r="D410" s="240"/>
    </row>
    <row r="411">
      <c r="D411" s="240"/>
    </row>
    <row r="412">
      <c r="D412" s="240"/>
    </row>
    <row r="413">
      <c r="D413" s="240"/>
    </row>
    <row r="414">
      <c r="D414" s="240"/>
    </row>
    <row r="415">
      <c r="D415" s="240"/>
    </row>
    <row r="416">
      <c r="D416" s="240"/>
    </row>
    <row r="417">
      <c r="D417" s="240"/>
    </row>
    <row r="418">
      <c r="D418" s="240"/>
    </row>
    <row r="419">
      <c r="D419" s="240"/>
    </row>
    <row r="420">
      <c r="D420" s="240"/>
    </row>
    <row r="421">
      <c r="D421" s="240"/>
    </row>
    <row r="422">
      <c r="D422" s="240"/>
    </row>
    <row r="423">
      <c r="D423" s="240"/>
    </row>
    <row r="424">
      <c r="D424" s="240"/>
    </row>
    <row r="425">
      <c r="D425" s="240"/>
    </row>
    <row r="426">
      <c r="D426" s="240"/>
    </row>
    <row r="427">
      <c r="D427" s="240"/>
    </row>
    <row r="428">
      <c r="D428" s="240"/>
    </row>
    <row r="429">
      <c r="D429" s="240"/>
    </row>
    <row r="430">
      <c r="D430" s="240"/>
    </row>
    <row r="431">
      <c r="D431" s="240"/>
    </row>
    <row r="432">
      <c r="D432" s="240"/>
    </row>
    <row r="433">
      <c r="D433" s="240"/>
    </row>
    <row r="434">
      <c r="D434" s="240"/>
    </row>
    <row r="435">
      <c r="D435" s="240"/>
    </row>
    <row r="436">
      <c r="D436" s="240"/>
    </row>
    <row r="437">
      <c r="D437" s="240"/>
    </row>
    <row r="438">
      <c r="D438" s="240"/>
    </row>
    <row r="439">
      <c r="D439" s="240"/>
    </row>
    <row r="440">
      <c r="D440" s="240"/>
    </row>
    <row r="441">
      <c r="D441" s="240"/>
    </row>
    <row r="442">
      <c r="D442" s="240"/>
    </row>
    <row r="443">
      <c r="D443" s="240"/>
    </row>
    <row r="444">
      <c r="D444" s="240"/>
    </row>
    <row r="445">
      <c r="D445" s="240"/>
    </row>
    <row r="446">
      <c r="D446" s="240"/>
    </row>
    <row r="447">
      <c r="D447" s="240"/>
    </row>
    <row r="448">
      <c r="D448" s="240"/>
    </row>
    <row r="449">
      <c r="D449" s="240"/>
    </row>
    <row r="450">
      <c r="D450" s="240"/>
    </row>
    <row r="451">
      <c r="D451" s="240"/>
    </row>
    <row r="452">
      <c r="D452" s="240"/>
    </row>
    <row r="453">
      <c r="D453" s="240"/>
    </row>
    <row r="454">
      <c r="D454" s="240"/>
    </row>
    <row r="455">
      <c r="D455" s="240"/>
    </row>
    <row r="456">
      <c r="D456" s="240"/>
    </row>
    <row r="457">
      <c r="D457" s="240"/>
    </row>
    <row r="458">
      <c r="D458" s="240"/>
    </row>
    <row r="459">
      <c r="D459" s="240"/>
    </row>
    <row r="460">
      <c r="D460" s="240"/>
    </row>
    <row r="461">
      <c r="D461" s="240"/>
    </row>
    <row r="462">
      <c r="D462" s="240"/>
    </row>
    <row r="463">
      <c r="D463" s="240"/>
    </row>
    <row r="464">
      <c r="D464" s="240"/>
    </row>
    <row r="465">
      <c r="D465" s="240"/>
    </row>
    <row r="466">
      <c r="D466" s="240"/>
    </row>
    <row r="467">
      <c r="D467" s="240"/>
    </row>
    <row r="468">
      <c r="D468" s="240"/>
    </row>
    <row r="469">
      <c r="D469" s="240"/>
    </row>
    <row r="470">
      <c r="D470" s="240"/>
    </row>
    <row r="471">
      <c r="D471" s="240"/>
    </row>
    <row r="472">
      <c r="D472" s="240"/>
    </row>
    <row r="473">
      <c r="D473" s="240"/>
    </row>
    <row r="474">
      <c r="D474" s="240"/>
    </row>
    <row r="475">
      <c r="D475" s="240"/>
    </row>
    <row r="476">
      <c r="D476" s="240"/>
    </row>
    <row r="477">
      <c r="D477" s="240"/>
    </row>
    <row r="478">
      <c r="D478" s="240"/>
    </row>
    <row r="479">
      <c r="D479" s="240"/>
    </row>
    <row r="480">
      <c r="D480" s="240"/>
    </row>
    <row r="481">
      <c r="D481" s="240"/>
    </row>
    <row r="482">
      <c r="D482" s="240"/>
    </row>
    <row r="483">
      <c r="D483" s="240"/>
    </row>
    <row r="484">
      <c r="D484" s="240"/>
    </row>
    <row r="485">
      <c r="D485" s="240"/>
    </row>
    <row r="486">
      <c r="D486" s="240"/>
    </row>
    <row r="487">
      <c r="D487" s="240"/>
    </row>
    <row r="488">
      <c r="D488" s="240"/>
    </row>
    <row r="489">
      <c r="D489" s="240"/>
    </row>
    <row r="490">
      <c r="D490" s="240"/>
    </row>
    <row r="491">
      <c r="D491" s="240"/>
    </row>
    <row r="492">
      <c r="D492" s="240"/>
    </row>
    <row r="493">
      <c r="D493" s="240"/>
    </row>
    <row r="494">
      <c r="D494" s="240"/>
    </row>
    <row r="495">
      <c r="D495" s="240"/>
    </row>
    <row r="496">
      <c r="D496" s="240"/>
    </row>
    <row r="497">
      <c r="D497" s="240"/>
    </row>
    <row r="498">
      <c r="D498" s="240"/>
    </row>
    <row r="499">
      <c r="D499" s="240"/>
    </row>
    <row r="500">
      <c r="D500" s="240"/>
    </row>
    <row r="501">
      <c r="D501" s="240"/>
    </row>
    <row r="502">
      <c r="D502" s="240"/>
    </row>
    <row r="503">
      <c r="D503" s="240"/>
    </row>
    <row r="504">
      <c r="D504" s="240"/>
    </row>
    <row r="505">
      <c r="D505" s="240"/>
    </row>
    <row r="506">
      <c r="D506" s="240"/>
    </row>
    <row r="507">
      <c r="D507" s="240"/>
    </row>
    <row r="508">
      <c r="D508" s="240"/>
    </row>
    <row r="509">
      <c r="D509" s="240"/>
    </row>
    <row r="510">
      <c r="D510" s="240"/>
    </row>
    <row r="511">
      <c r="D511" s="240"/>
    </row>
    <row r="512">
      <c r="D512" s="240"/>
    </row>
    <row r="513">
      <c r="D513" s="240"/>
    </row>
    <row r="514">
      <c r="D514" s="240"/>
    </row>
    <row r="515">
      <c r="D515" s="240"/>
    </row>
    <row r="516">
      <c r="D516" s="240"/>
    </row>
    <row r="517">
      <c r="D517" s="240"/>
    </row>
    <row r="518">
      <c r="D518" s="240"/>
    </row>
    <row r="519">
      <c r="D519" s="240"/>
    </row>
    <row r="520">
      <c r="D520" s="240"/>
    </row>
    <row r="521">
      <c r="D521" s="240"/>
    </row>
    <row r="522">
      <c r="D522" s="240"/>
    </row>
    <row r="523">
      <c r="D523" s="240"/>
    </row>
    <row r="524">
      <c r="D524" s="240"/>
    </row>
    <row r="525">
      <c r="D525" s="240"/>
    </row>
    <row r="526">
      <c r="D526" s="240"/>
    </row>
    <row r="527">
      <c r="D527" s="240"/>
    </row>
    <row r="528">
      <c r="D528" s="240"/>
    </row>
    <row r="529">
      <c r="D529" s="240"/>
    </row>
    <row r="530">
      <c r="D530" s="240"/>
    </row>
    <row r="531">
      <c r="D531" s="240"/>
    </row>
    <row r="532">
      <c r="D532" s="240"/>
    </row>
    <row r="533">
      <c r="D533" s="240"/>
    </row>
    <row r="534">
      <c r="D534" s="240"/>
    </row>
    <row r="535">
      <c r="D535" s="240"/>
    </row>
    <row r="536">
      <c r="D536" s="240"/>
    </row>
    <row r="537">
      <c r="D537" s="240"/>
    </row>
    <row r="538">
      <c r="D538" s="240"/>
    </row>
    <row r="539">
      <c r="D539" s="240"/>
    </row>
    <row r="540">
      <c r="D540" s="240"/>
    </row>
    <row r="541">
      <c r="D541" s="240"/>
    </row>
    <row r="542">
      <c r="D542" s="240"/>
    </row>
    <row r="543">
      <c r="D543" s="240"/>
    </row>
    <row r="544">
      <c r="D544" s="240"/>
    </row>
    <row r="545">
      <c r="D545" s="240"/>
    </row>
    <row r="546">
      <c r="D546" s="240"/>
    </row>
    <row r="547">
      <c r="D547" s="240"/>
    </row>
    <row r="548">
      <c r="D548" s="240"/>
    </row>
    <row r="549">
      <c r="D549" s="240"/>
    </row>
    <row r="550">
      <c r="D550" s="240"/>
    </row>
    <row r="551">
      <c r="D551" s="240"/>
    </row>
    <row r="552">
      <c r="D552" s="240"/>
    </row>
    <row r="553">
      <c r="D553" s="240"/>
    </row>
    <row r="554">
      <c r="D554" s="240"/>
    </row>
    <row r="555">
      <c r="D555" s="240"/>
    </row>
    <row r="556">
      <c r="D556" s="240"/>
    </row>
    <row r="557">
      <c r="D557" s="240"/>
    </row>
    <row r="558">
      <c r="D558" s="240"/>
    </row>
    <row r="559">
      <c r="D559" s="240"/>
    </row>
    <row r="560">
      <c r="D560" s="240"/>
    </row>
    <row r="561">
      <c r="D561" s="240"/>
    </row>
    <row r="562">
      <c r="D562" s="240"/>
    </row>
    <row r="563">
      <c r="D563" s="240"/>
    </row>
    <row r="564">
      <c r="D564" s="240"/>
    </row>
    <row r="565">
      <c r="D565" s="240"/>
    </row>
    <row r="566">
      <c r="D566" s="240"/>
    </row>
    <row r="567">
      <c r="D567" s="240"/>
    </row>
    <row r="568">
      <c r="D568" s="240"/>
    </row>
    <row r="569">
      <c r="D569" s="240"/>
    </row>
    <row r="570">
      <c r="D570" s="240"/>
    </row>
    <row r="571">
      <c r="D571" s="240"/>
    </row>
    <row r="572">
      <c r="D572" s="240"/>
    </row>
    <row r="573">
      <c r="D573" s="240"/>
    </row>
    <row r="574">
      <c r="D574" s="240"/>
    </row>
    <row r="575">
      <c r="D575" s="240"/>
    </row>
    <row r="576">
      <c r="D576" s="240"/>
    </row>
    <row r="577">
      <c r="D577" s="240"/>
    </row>
    <row r="578">
      <c r="D578" s="240"/>
    </row>
    <row r="579">
      <c r="D579" s="240"/>
    </row>
    <row r="580">
      <c r="D580" s="240"/>
    </row>
    <row r="581">
      <c r="D581" s="240"/>
    </row>
    <row r="582">
      <c r="D582" s="240"/>
    </row>
    <row r="583">
      <c r="D583" s="240"/>
    </row>
    <row r="584">
      <c r="D584" s="240"/>
    </row>
    <row r="585">
      <c r="D585" s="240"/>
    </row>
    <row r="586">
      <c r="D586" s="240"/>
    </row>
    <row r="587">
      <c r="D587" s="240"/>
    </row>
    <row r="588">
      <c r="D588" s="240"/>
    </row>
    <row r="589">
      <c r="D589" s="240"/>
    </row>
    <row r="590">
      <c r="D590" s="240"/>
    </row>
    <row r="591">
      <c r="D591" s="240"/>
    </row>
    <row r="592">
      <c r="D592" s="240"/>
    </row>
    <row r="593">
      <c r="D593" s="240"/>
    </row>
    <row r="594">
      <c r="D594" s="240"/>
    </row>
    <row r="595">
      <c r="D595" s="240"/>
    </row>
    <row r="596">
      <c r="D596" s="240"/>
    </row>
    <row r="597">
      <c r="D597" s="240"/>
    </row>
    <row r="598">
      <c r="D598" s="240"/>
    </row>
    <row r="599">
      <c r="D599" s="240"/>
    </row>
    <row r="600">
      <c r="D600" s="240"/>
    </row>
    <row r="601">
      <c r="D601" s="240"/>
    </row>
    <row r="602">
      <c r="D602" s="240"/>
    </row>
    <row r="603">
      <c r="D603" s="240"/>
    </row>
    <row r="604">
      <c r="D604" s="240"/>
    </row>
    <row r="605">
      <c r="D605" s="240"/>
    </row>
    <row r="606">
      <c r="D606" s="240"/>
    </row>
    <row r="607">
      <c r="D607" s="240"/>
    </row>
    <row r="608">
      <c r="D608" s="240"/>
    </row>
    <row r="609">
      <c r="D609" s="240"/>
    </row>
    <row r="610">
      <c r="D610" s="240"/>
    </row>
    <row r="611">
      <c r="D611" s="240"/>
    </row>
    <row r="612">
      <c r="D612" s="240"/>
    </row>
    <row r="613">
      <c r="D613" s="240"/>
    </row>
    <row r="614">
      <c r="D614" s="240"/>
    </row>
    <row r="615">
      <c r="D615" s="240"/>
    </row>
    <row r="616">
      <c r="D616" s="240"/>
    </row>
    <row r="617">
      <c r="D617" s="240"/>
    </row>
    <row r="618">
      <c r="D618" s="240"/>
    </row>
    <row r="619">
      <c r="D619" s="240"/>
    </row>
    <row r="620">
      <c r="D620" s="240"/>
    </row>
    <row r="621">
      <c r="D621" s="240"/>
    </row>
    <row r="622">
      <c r="D622" s="240"/>
    </row>
    <row r="623">
      <c r="D623" s="240"/>
    </row>
    <row r="624">
      <c r="D624" s="240"/>
    </row>
    <row r="625">
      <c r="D625" s="240"/>
    </row>
    <row r="626">
      <c r="D626" s="240"/>
    </row>
    <row r="627">
      <c r="D627" s="240"/>
    </row>
    <row r="628">
      <c r="D628" s="240"/>
    </row>
    <row r="629">
      <c r="D629" s="240"/>
    </row>
    <row r="630">
      <c r="D630" s="240"/>
    </row>
    <row r="631">
      <c r="D631" s="240"/>
    </row>
    <row r="632">
      <c r="D632" s="240"/>
    </row>
    <row r="633">
      <c r="D633" s="240"/>
    </row>
    <row r="634">
      <c r="D634" s="240"/>
    </row>
    <row r="635">
      <c r="D635" s="240"/>
    </row>
    <row r="636">
      <c r="D636" s="240"/>
    </row>
    <row r="637">
      <c r="D637" s="240"/>
    </row>
    <row r="638">
      <c r="D638" s="240"/>
    </row>
    <row r="639">
      <c r="D639" s="240"/>
    </row>
    <row r="640">
      <c r="D640" s="240"/>
    </row>
    <row r="641">
      <c r="D641" s="240"/>
    </row>
    <row r="642">
      <c r="D642" s="240"/>
    </row>
    <row r="643">
      <c r="D643" s="240"/>
    </row>
    <row r="644">
      <c r="D644" s="240"/>
    </row>
    <row r="645">
      <c r="D645" s="240"/>
    </row>
    <row r="646">
      <c r="D646" s="240"/>
    </row>
    <row r="647">
      <c r="D647" s="240"/>
    </row>
    <row r="648">
      <c r="D648" s="240"/>
    </row>
    <row r="649">
      <c r="D649" s="240"/>
    </row>
    <row r="650">
      <c r="D650" s="240"/>
    </row>
    <row r="651">
      <c r="D651" s="240"/>
    </row>
    <row r="652">
      <c r="D652" s="240"/>
    </row>
    <row r="653">
      <c r="D653" s="240"/>
    </row>
    <row r="654">
      <c r="D654" s="240"/>
    </row>
    <row r="655">
      <c r="D655" s="240"/>
    </row>
    <row r="656">
      <c r="D656" s="240"/>
    </row>
    <row r="657">
      <c r="D657" s="240"/>
    </row>
    <row r="658">
      <c r="D658" s="240"/>
    </row>
    <row r="659">
      <c r="D659" s="240"/>
    </row>
    <row r="660">
      <c r="D660" s="240"/>
    </row>
    <row r="661">
      <c r="D661" s="240"/>
    </row>
    <row r="662">
      <c r="D662" s="240"/>
    </row>
    <row r="663">
      <c r="D663" s="240"/>
    </row>
    <row r="664">
      <c r="D664" s="240"/>
    </row>
    <row r="665">
      <c r="D665" s="240"/>
    </row>
    <row r="666">
      <c r="D666" s="240"/>
    </row>
    <row r="667">
      <c r="D667" s="240"/>
    </row>
    <row r="668">
      <c r="D668" s="240"/>
    </row>
    <row r="669">
      <c r="D669" s="240"/>
    </row>
    <row r="670">
      <c r="D670" s="240"/>
    </row>
    <row r="671">
      <c r="D671" s="240"/>
    </row>
    <row r="672">
      <c r="D672" s="240"/>
    </row>
    <row r="673">
      <c r="D673" s="240"/>
    </row>
    <row r="674">
      <c r="D674" s="240"/>
    </row>
    <row r="675">
      <c r="D675" s="240"/>
    </row>
    <row r="676">
      <c r="D676" s="240"/>
    </row>
    <row r="677">
      <c r="D677" s="240"/>
    </row>
    <row r="678">
      <c r="D678" s="240"/>
    </row>
    <row r="679">
      <c r="D679" s="240"/>
    </row>
    <row r="680">
      <c r="D680" s="240"/>
    </row>
    <row r="681">
      <c r="D681" s="240"/>
    </row>
    <row r="682">
      <c r="D682" s="240"/>
    </row>
    <row r="683">
      <c r="D683" s="240"/>
    </row>
    <row r="684">
      <c r="D684" s="240"/>
    </row>
    <row r="685">
      <c r="D685" s="240"/>
    </row>
    <row r="686">
      <c r="D686" s="240"/>
    </row>
    <row r="687">
      <c r="D687" s="240"/>
    </row>
    <row r="688">
      <c r="D688" s="240"/>
    </row>
    <row r="689">
      <c r="D689" s="240"/>
    </row>
    <row r="690">
      <c r="D690" s="240"/>
    </row>
    <row r="691">
      <c r="D691" s="240"/>
    </row>
    <row r="692">
      <c r="D692" s="240"/>
    </row>
    <row r="693">
      <c r="D693" s="240"/>
    </row>
    <row r="694">
      <c r="D694" s="240"/>
    </row>
    <row r="695">
      <c r="D695" s="240"/>
    </row>
    <row r="696">
      <c r="D696" s="240"/>
    </row>
    <row r="697">
      <c r="D697" s="240"/>
    </row>
    <row r="698">
      <c r="D698" s="240"/>
    </row>
    <row r="699">
      <c r="D699" s="240"/>
    </row>
    <row r="700">
      <c r="D700" s="240"/>
    </row>
    <row r="701">
      <c r="D701" s="240"/>
    </row>
    <row r="702">
      <c r="D702" s="240"/>
    </row>
    <row r="703">
      <c r="D703" s="240"/>
    </row>
    <row r="704">
      <c r="D704" s="240"/>
    </row>
    <row r="705">
      <c r="D705" s="240"/>
    </row>
    <row r="706">
      <c r="D706" s="240"/>
    </row>
    <row r="707">
      <c r="D707" s="240"/>
    </row>
    <row r="708">
      <c r="D708" s="240"/>
    </row>
    <row r="709">
      <c r="D709" s="240"/>
    </row>
    <row r="710">
      <c r="D710" s="240"/>
    </row>
    <row r="711">
      <c r="D711" s="240"/>
    </row>
    <row r="712">
      <c r="D712" s="240"/>
    </row>
    <row r="713">
      <c r="D713" s="240"/>
    </row>
    <row r="714">
      <c r="D714" s="240"/>
    </row>
    <row r="715">
      <c r="D715" s="240"/>
    </row>
    <row r="716">
      <c r="D716" s="240"/>
    </row>
    <row r="717">
      <c r="D717" s="240"/>
    </row>
    <row r="718">
      <c r="D718" s="240"/>
    </row>
    <row r="719">
      <c r="D719" s="240"/>
    </row>
    <row r="720">
      <c r="D720" s="240"/>
    </row>
    <row r="721">
      <c r="D721" s="240"/>
    </row>
    <row r="722">
      <c r="D722" s="240"/>
    </row>
    <row r="723">
      <c r="D723" s="240"/>
    </row>
    <row r="724">
      <c r="D724" s="240"/>
    </row>
    <row r="725">
      <c r="D725" s="240"/>
    </row>
    <row r="726">
      <c r="D726" s="240"/>
    </row>
    <row r="727">
      <c r="D727" s="240"/>
    </row>
    <row r="728">
      <c r="D728" s="240"/>
    </row>
    <row r="729">
      <c r="D729" s="240"/>
    </row>
    <row r="730">
      <c r="D730" s="240"/>
    </row>
    <row r="731">
      <c r="D731" s="240"/>
    </row>
    <row r="732">
      <c r="D732" s="240"/>
    </row>
    <row r="733">
      <c r="D733" s="240"/>
    </row>
    <row r="734">
      <c r="D734" s="240"/>
    </row>
    <row r="735">
      <c r="D735" s="240"/>
    </row>
    <row r="736">
      <c r="D736" s="240"/>
    </row>
    <row r="737">
      <c r="D737" s="240"/>
    </row>
    <row r="738">
      <c r="D738" s="240"/>
    </row>
    <row r="739">
      <c r="D739" s="240"/>
    </row>
    <row r="740">
      <c r="D740" s="240"/>
    </row>
    <row r="741">
      <c r="D741" s="240"/>
    </row>
    <row r="742">
      <c r="D742" s="240"/>
    </row>
    <row r="743">
      <c r="D743" s="240"/>
    </row>
    <row r="744">
      <c r="D744" s="240"/>
    </row>
    <row r="745">
      <c r="D745" s="240"/>
    </row>
    <row r="746">
      <c r="D746" s="240"/>
    </row>
    <row r="747">
      <c r="D747" s="240"/>
    </row>
    <row r="748">
      <c r="D748" s="240"/>
    </row>
    <row r="749">
      <c r="D749" s="240"/>
    </row>
    <row r="750">
      <c r="D750" s="240"/>
    </row>
    <row r="751">
      <c r="D751" s="240"/>
    </row>
    <row r="752">
      <c r="D752" s="240"/>
    </row>
    <row r="753">
      <c r="D753" s="240"/>
    </row>
    <row r="754">
      <c r="D754" s="240"/>
    </row>
    <row r="755">
      <c r="D755" s="240"/>
    </row>
    <row r="756">
      <c r="D756" s="240"/>
    </row>
    <row r="757">
      <c r="D757" s="240"/>
    </row>
    <row r="758">
      <c r="D758" s="240"/>
    </row>
    <row r="759">
      <c r="D759" s="240"/>
    </row>
    <row r="760">
      <c r="D760" s="240"/>
    </row>
    <row r="761">
      <c r="D761" s="240"/>
    </row>
    <row r="762">
      <c r="D762" s="240"/>
    </row>
    <row r="763">
      <c r="D763" s="240"/>
    </row>
    <row r="764">
      <c r="D764" s="240"/>
    </row>
    <row r="765">
      <c r="D765" s="240"/>
    </row>
    <row r="766">
      <c r="D766" s="240"/>
    </row>
    <row r="767">
      <c r="D767" s="240"/>
    </row>
    <row r="768">
      <c r="D768" s="240"/>
    </row>
    <row r="769">
      <c r="D769" s="240"/>
    </row>
    <row r="770">
      <c r="D770" s="240"/>
    </row>
    <row r="771">
      <c r="D771" s="240"/>
    </row>
    <row r="772">
      <c r="D772" s="240"/>
    </row>
    <row r="773">
      <c r="D773" s="240"/>
    </row>
    <row r="774">
      <c r="D774" s="240"/>
    </row>
    <row r="775">
      <c r="D775" s="240"/>
    </row>
    <row r="776">
      <c r="D776" s="240"/>
    </row>
    <row r="777">
      <c r="D777" s="240"/>
    </row>
    <row r="778">
      <c r="D778" s="240"/>
    </row>
    <row r="779">
      <c r="D779" s="240"/>
    </row>
    <row r="780">
      <c r="D780" s="240"/>
    </row>
    <row r="781">
      <c r="D781" s="240"/>
    </row>
    <row r="782">
      <c r="D782" s="240"/>
    </row>
    <row r="783">
      <c r="D783" s="240"/>
    </row>
    <row r="784">
      <c r="D784" s="240"/>
    </row>
    <row r="785">
      <c r="D785" s="240"/>
    </row>
    <row r="786">
      <c r="D786" s="240"/>
    </row>
    <row r="787">
      <c r="D787" s="240"/>
    </row>
    <row r="788">
      <c r="D788" s="240"/>
    </row>
    <row r="789">
      <c r="D789" s="240"/>
    </row>
    <row r="790">
      <c r="D790" s="240"/>
    </row>
    <row r="791">
      <c r="D791" s="240"/>
    </row>
    <row r="792">
      <c r="D792" s="240"/>
    </row>
    <row r="793">
      <c r="D793" s="240"/>
    </row>
    <row r="794">
      <c r="D794" s="240"/>
    </row>
    <row r="795">
      <c r="D795" s="240"/>
    </row>
    <row r="796">
      <c r="D796" s="240"/>
    </row>
    <row r="797">
      <c r="D797" s="240"/>
    </row>
    <row r="798">
      <c r="D798" s="240"/>
    </row>
    <row r="799">
      <c r="D799" s="240"/>
    </row>
    <row r="800">
      <c r="D800" s="240"/>
    </row>
    <row r="801">
      <c r="D801" s="240"/>
    </row>
    <row r="802">
      <c r="D802" s="240"/>
    </row>
    <row r="803">
      <c r="D803" s="240"/>
    </row>
    <row r="804">
      <c r="D804" s="240"/>
    </row>
    <row r="805">
      <c r="D805" s="240"/>
    </row>
    <row r="806">
      <c r="D806" s="240"/>
    </row>
    <row r="807">
      <c r="D807" s="240"/>
    </row>
    <row r="808">
      <c r="D808" s="240"/>
    </row>
    <row r="809">
      <c r="D809" s="240"/>
    </row>
    <row r="810">
      <c r="D810" s="240"/>
    </row>
    <row r="811">
      <c r="D811" s="240"/>
    </row>
    <row r="812">
      <c r="D812" s="240"/>
    </row>
    <row r="813">
      <c r="D813" s="240"/>
    </row>
    <row r="814">
      <c r="D814" s="240"/>
    </row>
    <row r="815">
      <c r="D815" s="240"/>
    </row>
    <row r="816">
      <c r="D816" s="240"/>
    </row>
    <row r="817">
      <c r="D817" s="240"/>
    </row>
    <row r="818">
      <c r="D818" s="240"/>
    </row>
    <row r="819">
      <c r="D819" s="240"/>
    </row>
    <row r="820">
      <c r="D820" s="240"/>
    </row>
    <row r="821">
      <c r="D821" s="240"/>
    </row>
    <row r="822">
      <c r="D822" s="240"/>
    </row>
    <row r="823">
      <c r="D823" s="240"/>
    </row>
    <row r="824">
      <c r="D824" s="240"/>
    </row>
    <row r="825">
      <c r="D825" s="240"/>
    </row>
    <row r="826">
      <c r="D826" s="240"/>
    </row>
    <row r="827">
      <c r="D827" s="240"/>
    </row>
    <row r="828">
      <c r="D828" s="240"/>
    </row>
    <row r="829">
      <c r="D829" s="240"/>
    </row>
    <row r="830">
      <c r="D830" s="240"/>
    </row>
    <row r="831">
      <c r="D831" s="240"/>
    </row>
    <row r="832">
      <c r="D832" s="240"/>
    </row>
    <row r="833">
      <c r="D833" s="240"/>
    </row>
    <row r="834">
      <c r="D834" s="240"/>
    </row>
    <row r="835">
      <c r="D835" s="240"/>
    </row>
    <row r="836">
      <c r="D836" s="240"/>
    </row>
    <row r="837">
      <c r="D837" s="240"/>
    </row>
    <row r="838">
      <c r="D838" s="240"/>
    </row>
    <row r="839">
      <c r="D839" s="240"/>
    </row>
    <row r="840">
      <c r="D840" s="240"/>
    </row>
    <row r="841">
      <c r="D841" s="240"/>
    </row>
    <row r="842">
      <c r="D842" s="240"/>
    </row>
    <row r="843">
      <c r="D843" s="240"/>
    </row>
    <row r="844">
      <c r="D844" s="240"/>
    </row>
    <row r="845">
      <c r="D845" s="240"/>
    </row>
    <row r="846">
      <c r="D846" s="240"/>
    </row>
    <row r="847">
      <c r="D847" s="240"/>
    </row>
    <row r="848">
      <c r="D848" s="240"/>
    </row>
    <row r="849">
      <c r="D849" s="240"/>
    </row>
    <row r="850">
      <c r="D850" s="240"/>
    </row>
    <row r="851">
      <c r="D851" s="240"/>
    </row>
    <row r="852">
      <c r="D852" s="240"/>
    </row>
    <row r="853">
      <c r="D853" s="240"/>
    </row>
    <row r="854">
      <c r="D854" s="240"/>
    </row>
    <row r="855">
      <c r="D855" s="240"/>
    </row>
    <row r="856">
      <c r="D856" s="240"/>
    </row>
    <row r="857">
      <c r="D857" s="240"/>
    </row>
    <row r="858">
      <c r="D858" s="240"/>
    </row>
    <row r="859">
      <c r="D859" s="240"/>
    </row>
    <row r="860">
      <c r="D860" s="240"/>
    </row>
    <row r="861">
      <c r="D861" s="240"/>
    </row>
    <row r="862">
      <c r="D862" s="240"/>
    </row>
    <row r="863">
      <c r="D863" s="240"/>
    </row>
    <row r="864">
      <c r="D864" s="240"/>
    </row>
    <row r="865">
      <c r="D865" s="240"/>
    </row>
    <row r="866">
      <c r="D866" s="240"/>
    </row>
    <row r="867">
      <c r="D867" s="240"/>
    </row>
    <row r="868">
      <c r="D868" s="240"/>
    </row>
    <row r="869">
      <c r="D869" s="240"/>
    </row>
    <row r="870">
      <c r="D870" s="240"/>
    </row>
    <row r="871">
      <c r="D871" s="240"/>
    </row>
    <row r="872">
      <c r="D872" s="240"/>
    </row>
    <row r="873">
      <c r="D873" s="240"/>
    </row>
    <row r="874">
      <c r="D874" s="240"/>
    </row>
    <row r="875">
      <c r="D875" s="240"/>
    </row>
    <row r="876">
      <c r="D876" s="240"/>
    </row>
    <row r="877">
      <c r="D877" s="240"/>
    </row>
    <row r="878">
      <c r="D878" s="240"/>
    </row>
    <row r="879">
      <c r="D879" s="240"/>
    </row>
    <row r="880">
      <c r="D880" s="240"/>
    </row>
    <row r="881">
      <c r="D881" s="240"/>
    </row>
    <row r="882">
      <c r="D882" s="240"/>
    </row>
    <row r="883">
      <c r="D883" s="240"/>
    </row>
    <row r="884">
      <c r="D884" s="240"/>
    </row>
    <row r="885">
      <c r="D885" s="240"/>
    </row>
    <row r="886">
      <c r="D886" s="240"/>
    </row>
    <row r="887">
      <c r="D887" s="240"/>
    </row>
    <row r="888">
      <c r="D888" s="240"/>
    </row>
    <row r="889">
      <c r="D889" s="240"/>
    </row>
    <row r="890">
      <c r="D890" s="240"/>
    </row>
    <row r="891">
      <c r="D891" s="240"/>
    </row>
    <row r="892">
      <c r="D892" s="240"/>
    </row>
    <row r="893">
      <c r="D893" s="240"/>
    </row>
    <row r="894">
      <c r="D894" s="240"/>
    </row>
    <row r="895">
      <c r="D895" s="240"/>
    </row>
    <row r="896">
      <c r="D896" s="240"/>
    </row>
    <row r="897">
      <c r="D897" s="240"/>
    </row>
    <row r="898">
      <c r="D898" s="240"/>
    </row>
    <row r="899">
      <c r="D899" s="240"/>
    </row>
    <row r="900">
      <c r="D900" s="240"/>
    </row>
    <row r="901">
      <c r="D901" s="240"/>
    </row>
    <row r="902">
      <c r="D902" s="240"/>
    </row>
    <row r="903">
      <c r="D903" s="240"/>
    </row>
    <row r="904">
      <c r="D904" s="240"/>
    </row>
    <row r="905">
      <c r="D905" s="240"/>
    </row>
    <row r="906">
      <c r="D906" s="240"/>
    </row>
    <row r="907">
      <c r="D907" s="240"/>
    </row>
    <row r="908">
      <c r="D908" s="240"/>
    </row>
    <row r="909">
      <c r="D909" s="240"/>
    </row>
    <row r="910">
      <c r="D910" s="240"/>
    </row>
    <row r="911">
      <c r="D911" s="240"/>
    </row>
    <row r="912">
      <c r="D912" s="240"/>
    </row>
    <row r="913">
      <c r="D913" s="240"/>
    </row>
    <row r="914">
      <c r="D914" s="240"/>
    </row>
    <row r="915">
      <c r="D915" s="240"/>
    </row>
    <row r="916">
      <c r="D916" s="240"/>
    </row>
    <row r="917">
      <c r="D917" s="240"/>
    </row>
    <row r="918">
      <c r="D918" s="240"/>
    </row>
    <row r="919">
      <c r="D919" s="240"/>
    </row>
    <row r="920">
      <c r="D920" s="240"/>
    </row>
    <row r="921">
      <c r="D921" s="240"/>
    </row>
    <row r="922">
      <c r="D922" s="240"/>
    </row>
    <row r="923">
      <c r="D923" s="240"/>
    </row>
    <row r="924">
      <c r="D924" s="240"/>
    </row>
    <row r="925">
      <c r="D925" s="240"/>
    </row>
    <row r="926">
      <c r="D926" s="240"/>
    </row>
    <row r="927">
      <c r="D927" s="240"/>
    </row>
    <row r="928">
      <c r="D928" s="240"/>
    </row>
    <row r="929">
      <c r="D929" s="240"/>
    </row>
    <row r="930">
      <c r="D930" s="240"/>
    </row>
    <row r="931">
      <c r="D931" s="240"/>
    </row>
    <row r="932">
      <c r="D932" s="240"/>
    </row>
    <row r="933">
      <c r="D933" s="240"/>
    </row>
    <row r="934">
      <c r="D934" s="240"/>
    </row>
    <row r="935">
      <c r="D935" s="240"/>
    </row>
    <row r="936">
      <c r="D936" s="240"/>
    </row>
    <row r="937">
      <c r="D937" s="240"/>
    </row>
    <row r="938">
      <c r="D938" s="240"/>
    </row>
    <row r="939">
      <c r="D939" s="240"/>
    </row>
    <row r="940">
      <c r="D940" s="240"/>
    </row>
    <row r="941">
      <c r="D941" s="240"/>
    </row>
    <row r="942">
      <c r="D942" s="240"/>
    </row>
    <row r="943">
      <c r="D943" s="240"/>
    </row>
    <row r="944">
      <c r="D944" s="240"/>
    </row>
    <row r="945">
      <c r="D945" s="240"/>
    </row>
    <row r="946">
      <c r="D946" s="240"/>
    </row>
    <row r="947">
      <c r="D947" s="240"/>
    </row>
    <row r="948">
      <c r="D948" s="240"/>
    </row>
    <row r="949">
      <c r="D949" s="240"/>
    </row>
    <row r="950">
      <c r="D950" s="240"/>
    </row>
    <row r="951">
      <c r="D951" s="240"/>
    </row>
    <row r="952">
      <c r="D952" s="240"/>
    </row>
    <row r="953">
      <c r="D953" s="240"/>
    </row>
    <row r="954">
      <c r="D954" s="240"/>
    </row>
    <row r="955">
      <c r="D955" s="240"/>
    </row>
    <row r="956">
      <c r="D956" s="240"/>
    </row>
    <row r="957">
      <c r="D957" s="240"/>
    </row>
    <row r="958">
      <c r="D958" s="240"/>
    </row>
    <row r="959">
      <c r="D959" s="240"/>
    </row>
    <row r="960">
      <c r="D960" s="240"/>
    </row>
    <row r="961">
      <c r="D961" s="240"/>
    </row>
    <row r="962">
      <c r="D962" s="240"/>
    </row>
    <row r="963">
      <c r="D963" s="240"/>
    </row>
    <row r="964">
      <c r="D964" s="240"/>
    </row>
    <row r="965">
      <c r="D965" s="240"/>
    </row>
    <row r="966">
      <c r="D966" s="240"/>
    </row>
    <row r="967">
      <c r="D967" s="240"/>
    </row>
    <row r="968">
      <c r="D968" s="240"/>
    </row>
    <row r="969">
      <c r="D969" s="240"/>
    </row>
    <row r="970">
      <c r="D970" s="240"/>
    </row>
    <row r="971">
      <c r="D971" s="240"/>
    </row>
    <row r="972">
      <c r="D972" s="240"/>
    </row>
    <row r="973">
      <c r="D973" s="240"/>
    </row>
    <row r="974">
      <c r="D974" s="240"/>
    </row>
    <row r="975">
      <c r="D975" s="240"/>
    </row>
    <row r="976">
      <c r="D976" s="240"/>
    </row>
    <row r="977">
      <c r="D977" s="240"/>
    </row>
    <row r="978">
      <c r="D978" s="240"/>
    </row>
    <row r="979">
      <c r="D979" s="240"/>
    </row>
    <row r="980">
      <c r="D980" s="240"/>
    </row>
    <row r="981">
      <c r="D981" s="240"/>
    </row>
    <row r="982">
      <c r="D982" s="240"/>
    </row>
    <row r="983">
      <c r="D983" s="240"/>
    </row>
    <row r="984">
      <c r="D984" s="240"/>
    </row>
    <row r="985">
      <c r="D985" s="240"/>
    </row>
    <row r="986">
      <c r="D986" s="240"/>
    </row>
    <row r="987">
      <c r="D987" s="240"/>
    </row>
    <row r="988">
      <c r="D988" s="240"/>
    </row>
    <row r="989">
      <c r="D989" s="240"/>
    </row>
    <row r="990">
      <c r="D990" s="240"/>
    </row>
    <row r="991">
      <c r="D991" s="240"/>
    </row>
    <row r="992">
      <c r="D992" s="240"/>
    </row>
    <row r="993">
      <c r="D993" s="240"/>
    </row>
    <row r="994">
      <c r="D994" s="240"/>
    </row>
    <row r="995">
      <c r="D995" s="240"/>
    </row>
    <row r="996">
      <c r="D996" s="240"/>
    </row>
    <row r="997">
      <c r="D997" s="240"/>
    </row>
    <row r="998">
      <c r="D998" s="240"/>
    </row>
    <row r="999">
      <c r="D999" s="240"/>
    </row>
    <row r="1000">
      <c r="D1000" s="240"/>
    </row>
    <row r="1001">
      <c r="D1001" s="240"/>
    </row>
    <row r="1002">
      <c r="D1002" s="240"/>
    </row>
    <row r="1003">
      <c r="D1003" s="240"/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25"/>
    <col customWidth="1" min="9" max="9" width="14.5"/>
    <col customWidth="1" min="16" max="16" width="26.0"/>
  </cols>
  <sheetData>
    <row r="1">
      <c r="A1" s="214"/>
      <c r="B1" s="215" t="s">
        <v>5</v>
      </c>
      <c r="C1" s="216" t="s">
        <v>3351</v>
      </c>
      <c r="D1" s="391"/>
      <c r="E1" s="392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68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3352</v>
      </c>
      <c r="S2" s="238" t="s">
        <v>3353</v>
      </c>
      <c r="T2" s="238" t="s">
        <v>55</v>
      </c>
      <c r="U2" s="2" t="s">
        <v>809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3354</v>
      </c>
      <c r="S3" s="238" t="s">
        <v>3355</v>
      </c>
      <c r="T3" s="238" t="s">
        <v>55</v>
      </c>
      <c r="U3" s="2" t="s">
        <v>1958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3356</v>
      </c>
      <c r="S4" s="238" t="s">
        <v>3357</v>
      </c>
      <c r="T4" s="238" t="s">
        <v>55</v>
      </c>
      <c r="U4" s="2" t="s">
        <v>1958</v>
      </c>
    </row>
    <row r="5">
      <c r="A5" s="239"/>
      <c r="B5" s="229" t="s">
        <v>818</v>
      </c>
      <c r="C5" s="2" t="s">
        <v>3358</v>
      </c>
      <c r="E5" s="237">
        <v>9.677728366E9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3359</v>
      </c>
      <c r="S5" s="238" t="s">
        <v>3360</v>
      </c>
      <c r="T5" s="238" t="s">
        <v>55</v>
      </c>
      <c r="U5" s="2" t="s">
        <v>1958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3361</v>
      </c>
      <c r="S6" s="238" t="s">
        <v>3362</v>
      </c>
      <c r="T6" s="238" t="s">
        <v>55</v>
      </c>
      <c r="U6" s="2" t="s">
        <v>2001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2205</v>
      </c>
      <c r="S7" s="2" t="s">
        <v>3363</v>
      </c>
      <c r="T7" s="2" t="s">
        <v>55</v>
      </c>
      <c r="U7" s="2" t="s">
        <v>814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 t="s">
        <v>3364</v>
      </c>
      <c r="S8" s="2" t="s">
        <v>3365</v>
      </c>
      <c r="T8" s="2" t="s">
        <v>55</v>
      </c>
      <c r="U8" s="2" t="s">
        <v>1272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3366</v>
      </c>
      <c r="S9" s="2" t="s">
        <v>2268</v>
      </c>
      <c r="T9" s="2" t="s">
        <v>3367</v>
      </c>
      <c r="U9" s="2" t="s">
        <v>1328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 t="s">
        <v>836</v>
      </c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98" t="s">
        <v>3368</v>
      </c>
      <c r="C17" s="298" t="s">
        <v>1226</v>
      </c>
      <c r="E17" s="298" t="s">
        <v>1227</v>
      </c>
      <c r="F17" s="322">
        <v>4450.0</v>
      </c>
      <c r="G17" s="250">
        <v>11450.0</v>
      </c>
      <c r="H17" s="2" t="s">
        <v>1240</v>
      </c>
      <c r="I17" s="2" t="s">
        <v>2097</v>
      </c>
      <c r="J17" s="2" t="s">
        <v>819</v>
      </c>
      <c r="K17" s="2" t="s">
        <v>3365</v>
      </c>
      <c r="L17" s="2" t="s">
        <v>860</v>
      </c>
      <c r="P17" s="2" t="s">
        <v>3369</v>
      </c>
      <c r="R17" s="2" t="s">
        <v>3364</v>
      </c>
    </row>
    <row r="18">
      <c r="B18" s="298" t="s">
        <v>3368</v>
      </c>
      <c r="C18" s="298" t="s">
        <v>1226</v>
      </c>
      <c r="E18" s="298" t="s">
        <v>3370</v>
      </c>
      <c r="F18" s="322">
        <v>4450.0</v>
      </c>
      <c r="H18" s="2" t="s">
        <v>1240</v>
      </c>
      <c r="I18" s="2" t="s">
        <v>2100</v>
      </c>
      <c r="J18" s="2" t="s">
        <v>819</v>
      </c>
      <c r="K18" s="2" t="s">
        <v>3365</v>
      </c>
      <c r="L18" s="2" t="s">
        <v>860</v>
      </c>
      <c r="P18" s="2" t="s">
        <v>3369</v>
      </c>
      <c r="R18" s="2" t="s">
        <v>3364</v>
      </c>
    </row>
    <row r="19">
      <c r="B19" s="298" t="s">
        <v>3368</v>
      </c>
      <c r="C19" s="298" t="s">
        <v>1226</v>
      </c>
      <c r="E19" s="298" t="s">
        <v>3370</v>
      </c>
      <c r="F19" s="322">
        <v>4450.0</v>
      </c>
      <c r="H19" s="2" t="s">
        <v>1240</v>
      </c>
      <c r="I19" s="2" t="s">
        <v>2102</v>
      </c>
      <c r="J19" s="2" t="s">
        <v>821</v>
      </c>
      <c r="K19" s="2" t="s">
        <v>3365</v>
      </c>
      <c r="L19" s="2" t="s">
        <v>860</v>
      </c>
      <c r="P19" s="2" t="s">
        <v>3371</v>
      </c>
      <c r="R19" s="2" t="s">
        <v>3364</v>
      </c>
    </row>
    <row r="20">
      <c r="B20" s="298" t="s">
        <v>3368</v>
      </c>
      <c r="C20" s="298" t="s">
        <v>1226</v>
      </c>
      <c r="E20" s="298" t="s">
        <v>3370</v>
      </c>
      <c r="F20" s="322">
        <v>4450.0</v>
      </c>
      <c r="H20" s="2" t="s">
        <v>1240</v>
      </c>
      <c r="I20" s="2" t="s">
        <v>2103</v>
      </c>
      <c r="J20" s="2" t="s">
        <v>821</v>
      </c>
      <c r="K20" s="2" t="s">
        <v>3365</v>
      </c>
      <c r="L20" s="2" t="s">
        <v>860</v>
      </c>
      <c r="P20" s="2" t="s">
        <v>3372</v>
      </c>
      <c r="R20" s="2" t="s">
        <v>3364</v>
      </c>
    </row>
    <row r="21">
      <c r="B21" s="298" t="s">
        <v>3368</v>
      </c>
      <c r="C21" s="298" t="s">
        <v>1226</v>
      </c>
      <c r="E21" s="298" t="s">
        <v>3370</v>
      </c>
      <c r="F21" s="322">
        <v>4450.0</v>
      </c>
      <c r="H21" s="2" t="s">
        <v>1240</v>
      </c>
      <c r="I21" s="2" t="s">
        <v>2104</v>
      </c>
      <c r="J21" s="2" t="s">
        <v>821</v>
      </c>
      <c r="K21" s="2" t="s">
        <v>3365</v>
      </c>
      <c r="L21" s="2" t="s">
        <v>860</v>
      </c>
      <c r="P21" s="2" t="s">
        <v>3372</v>
      </c>
      <c r="R21" s="2" t="s">
        <v>3364</v>
      </c>
    </row>
    <row r="22">
      <c r="B22" s="298" t="s">
        <v>3368</v>
      </c>
      <c r="C22" s="298" t="s">
        <v>1226</v>
      </c>
      <c r="E22" s="298" t="s">
        <v>3370</v>
      </c>
      <c r="F22" s="322">
        <v>4450.0</v>
      </c>
      <c r="H22" s="2" t="s">
        <v>1240</v>
      </c>
      <c r="I22" s="2" t="s">
        <v>2105</v>
      </c>
      <c r="J22" s="2" t="s">
        <v>821</v>
      </c>
      <c r="K22" s="2" t="s">
        <v>3365</v>
      </c>
      <c r="L22" s="2" t="s">
        <v>860</v>
      </c>
      <c r="P22" s="2" t="s">
        <v>3372</v>
      </c>
      <c r="R22" s="2" t="s">
        <v>3364</v>
      </c>
    </row>
    <row r="23">
      <c r="B23" s="298" t="s">
        <v>3368</v>
      </c>
      <c r="C23" s="298" t="s">
        <v>1226</v>
      </c>
      <c r="E23" s="298" t="s">
        <v>3370</v>
      </c>
      <c r="F23" s="322">
        <v>4450.0</v>
      </c>
      <c r="H23" s="2" t="s">
        <v>1240</v>
      </c>
      <c r="I23" s="2" t="s">
        <v>2112</v>
      </c>
      <c r="J23" s="2" t="s">
        <v>825</v>
      </c>
      <c r="K23" s="2" t="s">
        <v>3365</v>
      </c>
      <c r="L23" s="2" t="s">
        <v>860</v>
      </c>
      <c r="R23" s="2" t="s">
        <v>3364</v>
      </c>
    </row>
    <row r="24">
      <c r="B24" s="298" t="s">
        <v>3368</v>
      </c>
      <c r="C24" s="298" t="s">
        <v>1226</v>
      </c>
      <c r="E24" s="298" t="s">
        <v>3370</v>
      </c>
      <c r="F24" s="322">
        <v>4450.0</v>
      </c>
      <c r="H24" s="2" t="s">
        <v>1240</v>
      </c>
      <c r="I24" s="2" t="s">
        <v>2118</v>
      </c>
      <c r="J24" s="2" t="s">
        <v>825</v>
      </c>
      <c r="K24" s="2" t="s">
        <v>3365</v>
      </c>
      <c r="L24" s="2" t="s">
        <v>860</v>
      </c>
      <c r="R24" s="2" t="s">
        <v>3364</v>
      </c>
    </row>
    <row r="25">
      <c r="B25" s="298" t="s">
        <v>3368</v>
      </c>
      <c r="C25" s="298" t="s">
        <v>1226</v>
      </c>
      <c r="E25" s="298" t="s">
        <v>3370</v>
      </c>
      <c r="F25" s="322">
        <v>4450.0</v>
      </c>
      <c r="H25" s="2" t="s">
        <v>1240</v>
      </c>
      <c r="I25" s="2" t="s">
        <v>2117</v>
      </c>
      <c r="J25" s="2" t="s">
        <v>821</v>
      </c>
      <c r="K25" s="2" t="s">
        <v>3365</v>
      </c>
      <c r="L25" s="2" t="s">
        <v>860</v>
      </c>
      <c r="P25" s="2" t="s">
        <v>3372</v>
      </c>
      <c r="R25" s="2" t="s">
        <v>3364</v>
      </c>
    </row>
    <row r="26">
      <c r="B26" s="298" t="s">
        <v>3368</v>
      </c>
      <c r="C26" s="298" t="s">
        <v>1226</v>
      </c>
      <c r="E26" s="298" t="s">
        <v>3370</v>
      </c>
      <c r="F26" s="322">
        <v>4450.0</v>
      </c>
      <c r="H26" s="2" t="s">
        <v>1240</v>
      </c>
      <c r="I26" s="2" t="s">
        <v>2113</v>
      </c>
      <c r="J26" s="2" t="s">
        <v>821</v>
      </c>
      <c r="K26" s="2" t="s">
        <v>3365</v>
      </c>
      <c r="L26" s="2" t="s">
        <v>860</v>
      </c>
      <c r="P26" s="2" t="s">
        <v>3372</v>
      </c>
      <c r="R26" s="2" t="s">
        <v>3364</v>
      </c>
    </row>
    <row r="27">
      <c r="B27" s="298" t="s">
        <v>3368</v>
      </c>
      <c r="C27" s="298" t="s">
        <v>1226</v>
      </c>
      <c r="E27" s="298" t="s">
        <v>3370</v>
      </c>
      <c r="F27" s="322">
        <v>4450.0</v>
      </c>
      <c r="H27" s="2" t="s">
        <v>1247</v>
      </c>
      <c r="I27" s="2" t="s">
        <v>2784</v>
      </c>
      <c r="J27" s="2" t="s">
        <v>821</v>
      </c>
      <c r="K27" s="2" t="s">
        <v>3365</v>
      </c>
      <c r="L27" s="2" t="s">
        <v>860</v>
      </c>
      <c r="P27" s="2" t="s">
        <v>3372</v>
      </c>
      <c r="R27" s="2" t="s">
        <v>3364</v>
      </c>
    </row>
    <row r="28">
      <c r="B28" s="298" t="s">
        <v>3368</v>
      </c>
      <c r="C28" s="298" t="s">
        <v>1226</v>
      </c>
      <c r="E28" s="298" t="s">
        <v>3370</v>
      </c>
      <c r="F28" s="322">
        <v>4450.0</v>
      </c>
      <c r="H28" s="2" t="s">
        <v>1247</v>
      </c>
      <c r="I28" s="2" t="s">
        <v>2785</v>
      </c>
      <c r="J28" s="2" t="s">
        <v>821</v>
      </c>
      <c r="K28" s="2" t="s">
        <v>3365</v>
      </c>
      <c r="L28" s="2" t="s">
        <v>860</v>
      </c>
      <c r="P28" s="2" t="s">
        <v>3372</v>
      </c>
      <c r="R28" s="2" t="s">
        <v>3364</v>
      </c>
    </row>
    <row r="29">
      <c r="B29" s="298" t="s">
        <v>3368</v>
      </c>
      <c r="C29" s="298" t="s">
        <v>1226</v>
      </c>
      <c r="E29" s="298" t="s">
        <v>3370</v>
      </c>
      <c r="F29" s="322">
        <v>4450.0</v>
      </c>
      <c r="H29" s="2" t="s">
        <v>1247</v>
      </c>
      <c r="I29" s="2" t="s">
        <v>2786</v>
      </c>
      <c r="J29" s="2" t="s">
        <v>821</v>
      </c>
      <c r="K29" s="2" t="s">
        <v>3365</v>
      </c>
      <c r="L29" s="2" t="s">
        <v>860</v>
      </c>
      <c r="P29" s="2" t="s">
        <v>3372</v>
      </c>
      <c r="R29" s="2" t="s">
        <v>3364</v>
      </c>
    </row>
    <row r="30">
      <c r="B30" s="298" t="s">
        <v>3368</v>
      </c>
      <c r="C30" s="298" t="s">
        <v>1226</v>
      </c>
      <c r="E30" s="298" t="s">
        <v>3370</v>
      </c>
      <c r="F30" s="322">
        <v>4450.0</v>
      </c>
      <c r="H30" s="2" t="s">
        <v>1249</v>
      </c>
      <c r="I30" s="2" t="s">
        <v>2809</v>
      </c>
      <c r="J30" s="2" t="s">
        <v>821</v>
      </c>
      <c r="K30" s="2" t="s">
        <v>3365</v>
      </c>
      <c r="L30" s="2" t="s">
        <v>860</v>
      </c>
      <c r="P30" s="2" t="s">
        <v>3372</v>
      </c>
      <c r="R30" s="2" t="s">
        <v>3364</v>
      </c>
    </row>
    <row r="31">
      <c r="B31" s="298" t="s">
        <v>3368</v>
      </c>
      <c r="C31" s="298" t="s">
        <v>1226</v>
      </c>
      <c r="E31" s="298" t="s">
        <v>3370</v>
      </c>
      <c r="F31" s="322">
        <v>4450.0</v>
      </c>
      <c r="H31" s="2" t="s">
        <v>1249</v>
      </c>
      <c r="I31" s="2" t="s">
        <v>2810</v>
      </c>
      <c r="J31" s="2" t="s">
        <v>821</v>
      </c>
      <c r="K31" s="2" t="s">
        <v>3365</v>
      </c>
      <c r="L31" s="2" t="s">
        <v>860</v>
      </c>
      <c r="P31" s="2" t="s">
        <v>3372</v>
      </c>
      <c r="R31" s="2" t="s">
        <v>3364</v>
      </c>
    </row>
    <row r="32">
      <c r="B32" s="2" t="s">
        <v>862</v>
      </c>
      <c r="C32" s="298" t="s">
        <v>3373</v>
      </c>
      <c r="E32" s="298" t="s">
        <v>1940</v>
      </c>
      <c r="F32" s="322">
        <v>10700.0</v>
      </c>
      <c r="J32" s="2" t="s">
        <v>819</v>
      </c>
      <c r="K32" s="2" t="s">
        <v>3374</v>
      </c>
      <c r="L32" s="2" t="s">
        <v>860</v>
      </c>
      <c r="R32" s="2" t="s">
        <v>3361</v>
      </c>
    </row>
    <row r="33">
      <c r="B33" s="2" t="s">
        <v>868</v>
      </c>
      <c r="C33" s="298" t="s">
        <v>2793</v>
      </c>
      <c r="E33" s="367" t="s">
        <v>1488</v>
      </c>
      <c r="F33" s="255"/>
      <c r="J33" s="2" t="s">
        <v>819</v>
      </c>
      <c r="K33" s="2" t="s">
        <v>3374</v>
      </c>
      <c r="L33" s="2" t="s">
        <v>860</v>
      </c>
      <c r="R33" s="2" t="s">
        <v>3361</v>
      </c>
    </row>
    <row r="34">
      <c r="B34" s="2" t="s">
        <v>30</v>
      </c>
      <c r="C34" s="298" t="s">
        <v>1545</v>
      </c>
      <c r="E34" s="298" t="s">
        <v>1255</v>
      </c>
      <c r="F34" s="322">
        <v>4850.0</v>
      </c>
      <c r="J34" s="2" t="s">
        <v>819</v>
      </c>
      <c r="K34" s="2" t="s">
        <v>3374</v>
      </c>
      <c r="L34" s="2" t="s">
        <v>860</v>
      </c>
      <c r="R34" s="2" t="s">
        <v>3361</v>
      </c>
    </row>
    <row r="35">
      <c r="F35" s="255"/>
      <c r="J35" s="2"/>
    </row>
    <row r="36">
      <c r="A36" s="298" t="s">
        <v>3375</v>
      </c>
      <c r="B36" s="2" t="s">
        <v>901</v>
      </c>
      <c r="C36" s="298" t="s">
        <v>2822</v>
      </c>
      <c r="E36" s="298" t="s">
        <v>1675</v>
      </c>
      <c r="F36" s="322">
        <v>6350.0</v>
      </c>
      <c r="G36" s="322">
        <v>22400.0</v>
      </c>
      <c r="L36" s="2" t="s">
        <v>860</v>
      </c>
      <c r="R36" s="2" t="s">
        <v>3361</v>
      </c>
    </row>
    <row r="37">
      <c r="B37" s="2" t="s">
        <v>901</v>
      </c>
      <c r="C37" s="298" t="s">
        <v>2822</v>
      </c>
      <c r="E37" s="298" t="s">
        <v>1675</v>
      </c>
      <c r="F37" s="322">
        <v>6350.0</v>
      </c>
      <c r="G37" s="255"/>
      <c r="L37" s="2" t="s">
        <v>860</v>
      </c>
      <c r="R37" s="2" t="s">
        <v>3361</v>
      </c>
    </row>
    <row r="38">
      <c r="B38" s="2" t="s">
        <v>901</v>
      </c>
      <c r="C38" s="298" t="s">
        <v>2822</v>
      </c>
      <c r="E38" s="298" t="s">
        <v>1675</v>
      </c>
      <c r="F38" s="322">
        <v>6350.0</v>
      </c>
      <c r="L38" s="2" t="s">
        <v>860</v>
      </c>
      <c r="R38" s="2" t="s">
        <v>3361</v>
      </c>
    </row>
    <row r="39">
      <c r="B39" s="2" t="s">
        <v>901</v>
      </c>
      <c r="C39" s="298" t="s">
        <v>2822</v>
      </c>
      <c r="E39" s="298" t="s">
        <v>1675</v>
      </c>
      <c r="F39" s="322">
        <v>6350.0</v>
      </c>
      <c r="L39" s="2" t="s">
        <v>860</v>
      </c>
      <c r="R39" s="2" t="s">
        <v>3361</v>
      </c>
    </row>
    <row r="40">
      <c r="B40" s="2" t="s">
        <v>901</v>
      </c>
      <c r="C40" s="298" t="s">
        <v>2822</v>
      </c>
      <c r="E40" s="298" t="s">
        <v>1675</v>
      </c>
      <c r="F40" s="322">
        <v>6350.0</v>
      </c>
      <c r="L40" s="2" t="s">
        <v>860</v>
      </c>
      <c r="R40" s="2" t="s">
        <v>3361</v>
      </c>
    </row>
    <row r="41">
      <c r="B41" s="2" t="s">
        <v>901</v>
      </c>
      <c r="C41" s="298" t="s">
        <v>2822</v>
      </c>
      <c r="E41" s="298" t="s">
        <v>1675</v>
      </c>
      <c r="F41" s="322">
        <v>6350.0</v>
      </c>
      <c r="L41" s="2" t="s">
        <v>860</v>
      </c>
      <c r="R41" s="2" t="s">
        <v>3361</v>
      </c>
    </row>
    <row r="42">
      <c r="B42" s="2" t="s">
        <v>901</v>
      </c>
      <c r="C42" s="298" t="s">
        <v>2822</v>
      </c>
      <c r="E42" s="298" t="s">
        <v>1675</v>
      </c>
      <c r="F42" s="322">
        <v>6350.0</v>
      </c>
      <c r="L42" s="2" t="s">
        <v>860</v>
      </c>
      <c r="R42" s="2" t="s">
        <v>3361</v>
      </c>
    </row>
    <row r="43">
      <c r="B43" s="2" t="s">
        <v>901</v>
      </c>
      <c r="C43" s="298" t="s">
        <v>2822</v>
      </c>
      <c r="E43" s="298" t="s">
        <v>1675</v>
      </c>
      <c r="F43" s="322">
        <v>6350.0</v>
      </c>
      <c r="L43" s="2" t="s">
        <v>860</v>
      </c>
      <c r="R43" s="2" t="s">
        <v>3361</v>
      </c>
    </row>
    <row r="44">
      <c r="B44" s="2" t="s">
        <v>901</v>
      </c>
      <c r="C44" s="298" t="s">
        <v>2822</v>
      </c>
      <c r="E44" s="298" t="s">
        <v>1675</v>
      </c>
      <c r="F44" s="322">
        <v>6350.0</v>
      </c>
      <c r="L44" s="2" t="s">
        <v>860</v>
      </c>
      <c r="R44" s="2" t="s">
        <v>3361</v>
      </c>
    </row>
    <row r="45">
      <c r="B45" s="2" t="s">
        <v>901</v>
      </c>
      <c r="C45" s="298" t="s">
        <v>2822</v>
      </c>
      <c r="E45" s="298" t="s">
        <v>1675</v>
      </c>
      <c r="F45" s="322">
        <v>6350.0</v>
      </c>
      <c r="L45" s="2" t="s">
        <v>860</v>
      </c>
      <c r="R45" s="2" t="s">
        <v>3361</v>
      </c>
    </row>
    <row r="46">
      <c r="B46" s="2" t="s">
        <v>901</v>
      </c>
      <c r="C46" s="298" t="s">
        <v>2822</v>
      </c>
      <c r="E46" s="298" t="s">
        <v>1675</v>
      </c>
      <c r="F46" s="322">
        <v>6350.0</v>
      </c>
      <c r="L46" s="2" t="s">
        <v>860</v>
      </c>
      <c r="R46" s="2" t="s">
        <v>3361</v>
      </c>
    </row>
    <row r="47">
      <c r="B47" s="2" t="s">
        <v>901</v>
      </c>
      <c r="C47" s="298" t="s">
        <v>2822</v>
      </c>
      <c r="E47" s="298" t="s">
        <v>1675</v>
      </c>
      <c r="F47" s="322">
        <v>6350.0</v>
      </c>
      <c r="L47" s="2" t="s">
        <v>860</v>
      </c>
      <c r="R47" s="2" t="s">
        <v>3361</v>
      </c>
    </row>
    <row r="48">
      <c r="B48" s="2" t="s">
        <v>901</v>
      </c>
      <c r="C48" s="298" t="s">
        <v>2822</v>
      </c>
      <c r="E48" s="298" t="s">
        <v>1675</v>
      </c>
      <c r="F48" s="322">
        <v>6350.0</v>
      </c>
      <c r="L48" s="2" t="s">
        <v>860</v>
      </c>
      <c r="R48" s="2" t="s">
        <v>3361</v>
      </c>
    </row>
    <row r="49">
      <c r="B49" s="2" t="s">
        <v>901</v>
      </c>
      <c r="C49" s="298" t="s">
        <v>2822</v>
      </c>
      <c r="E49" s="298" t="s">
        <v>1675</v>
      </c>
      <c r="F49" s="322">
        <v>6350.0</v>
      </c>
      <c r="L49" s="2" t="s">
        <v>860</v>
      </c>
      <c r="R49" s="2" t="s">
        <v>3361</v>
      </c>
    </row>
    <row r="50">
      <c r="B50" s="2" t="s">
        <v>901</v>
      </c>
      <c r="C50" s="379" t="s">
        <v>3376</v>
      </c>
      <c r="F50" s="250">
        <v>6250.0</v>
      </c>
      <c r="L50" s="2" t="s">
        <v>860</v>
      </c>
    </row>
    <row r="51">
      <c r="B51" s="2" t="s">
        <v>901</v>
      </c>
      <c r="C51" s="379" t="s">
        <v>3376</v>
      </c>
      <c r="E51" s="298"/>
      <c r="F51" s="250">
        <v>6250.0</v>
      </c>
      <c r="L51" s="2"/>
    </row>
    <row r="52">
      <c r="B52" s="2" t="s">
        <v>901</v>
      </c>
      <c r="C52" s="298" t="s">
        <v>1943</v>
      </c>
      <c r="E52" s="298" t="s">
        <v>1944</v>
      </c>
      <c r="F52" s="322">
        <v>6050.0</v>
      </c>
      <c r="L52" s="2" t="s">
        <v>860</v>
      </c>
    </row>
    <row r="53">
      <c r="B53" s="2" t="s">
        <v>901</v>
      </c>
      <c r="C53" s="298" t="s">
        <v>904</v>
      </c>
      <c r="F53" s="322">
        <v>6050.0</v>
      </c>
      <c r="L53" s="2" t="s">
        <v>860</v>
      </c>
    </row>
    <row r="54">
      <c r="B54" s="2" t="s">
        <v>901</v>
      </c>
      <c r="C54" s="298" t="s">
        <v>904</v>
      </c>
      <c r="F54" s="322">
        <v>6050.0</v>
      </c>
      <c r="L54" s="2" t="s">
        <v>860</v>
      </c>
    </row>
    <row r="55">
      <c r="B55" s="2" t="s">
        <v>901</v>
      </c>
      <c r="C55" s="298" t="s">
        <v>1945</v>
      </c>
      <c r="E55" s="298" t="s">
        <v>1946</v>
      </c>
      <c r="F55" s="322">
        <v>14400.0</v>
      </c>
      <c r="L55" s="2" t="s">
        <v>860</v>
      </c>
    </row>
    <row r="56">
      <c r="B56" s="2" t="s">
        <v>972</v>
      </c>
      <c r="C56" s="298" t="s">
        <v>973</v>
      </c>
      <c r="F56" s="322">
        <v>1578.0</v>
      </c>
      <c r="L56" s="2" t="s">
        <v>860</v>
      </c>
    </row>
    <row r="57">
      <c r="B57" s="2" t="s">
        <v>972</v>
      </c>
      <c r="C57" s="298" t="s">
        <v>973</v>
      </c>
      <c r="F57" s="322">
        <v>1578.0</v>
      </c>
      <c r="L57" s="2" t="s">
        <v>860</v>
      </c>
    </row>
    <row r="58">
      <c r="B58" s="2" t="s">
        <v>972</v>
      </c>
      <c r="C58" s="298" t="s">
        <v>973</v>
      </c>
      <c r="F58" s="322">
        <v>1578.0</v>
      </c>
      <c r="L58" s="2" t="s">
        <v>860</v>
      </c>
    </row>
    <row r="59">
      <c r="B59" s="2" t="s">
        <v>972</v>
      </c>
      <c r="C59" s="298" t="s">
        <v>973</v>
      </c>
      <c r="F59" s="322">
        <v>1578.0</v>
      </c>
      <c r="L59" s="2" t="s">
        <v>860</v>
      </c>
    </row>
    <row r="60">
      <c r="C60" s="367" t="s">
        <v>1912</v>
      </c>
      <c r="F60" s="322">
        <v>1448.0</v>
      </c>
      <c r="L60" s="2" t="s">
        <v>860</v>
      </c>
    </row>
    <row r="61">
      <c r="C61" s="367" t="s">
        <v>1912</v>
      </c>
      <c r="F61" s="322">
        <v>1448.0</v>
      </c>
      <c r="L61" s="2" t="s">
        <v>860</v>
      </c>
    </row>
    <row r="62">
      <c r="C62" s="367" t="s">
        <v>1912</v>
      </c>
      <c r="F62" s="322">
        <v>1448.0</v>
      </c>
      <c r="L62" s="2" t="s">
        <v>860</v>
      </c>
    </row>
    <row r="63">
      <c r="C63" s="367" t="s">
        <v>1912</v>
      </c>
      <c r="F63" s="322">
        <v>1448.0</v>
      </c>
      <c r="L63" s="2" t="s">
        <v>860</v>
      </c>
    </row>
    <row r="64">
      <c r="C64" s="367" t="s">
        <v>1912</v>
      </c>
      <c r="F64" s="322">
        <v>1448.0</v>
      </c>
      <c r="L64" s="2" t="s">
        <v>860</v>
      </c>
    </row>
    <row r="65">
      <c r="C65" s="367" t="s">
        <v>1912</v>
      </c>
      <c r="F65" s="322">
        <v>1448.0</v>
      </c>
      <c r="L65" s="2" t="s">
        <v>860</v>
      </c>
    </row>
    <row r="66">
      <c r="C66" s="367" t="s">
        <v>1912</v>
      </c>
      <c r="F66" s="322">
        <v>1448.0</v>
      </c>
      <c r="L66" s="2" t="s">
        <v>860</v>
      </c>
    </row>
    <row r="67">
      <c r="C67" s="367" t="s">
        <v>1912</v>
      </c>
      <c r="F67" s="322">
        <v>1448.0</v>
      </c>
      <c r="L67" s="2" t="s">
        <v>860</v>
      </c>
    </row>
    <row r="68">
      <c r="C68" s="367" t="s">
        <v>1912</v>
      </c>
      <c r="F68" s="322">
        <v>1448.0</v>
      </c>
      <c r="L68" s="2" t="s">
        <v>860</v>
      </c>
    </row>
    <row r="69">
      <c r="C69" s="367" t="s">
        <v>1912</v>
      </c>
      <c r="F69" s="322">
        <v>1448.0</v>
      </c>
      <c r="L69" s="2" t="s">
        <v>860</v>
      </c>
    </row>
    <row r="70">
      <c r="C70" s="378"/>
    </row>
    <row r="71">
      <c r="A71" s="298" t="s">
        <v>1424</v>
      </c>
      <c r="B71" s="2" t="s">
        <v>2503</v>
      </c>
      <c r="C71" s="379" t="s">
        <v>2504</v>
      </c>
      <c r="E71" s="298" t="s">
        <v>2505</v>
      </c>
      <c r="F71" s="250">
        <v>21500.0</v>
      </c>
      <c r="G71" s="322">
        <v>24450.0</v>
      </c>
      <c r="L71" s="2" t="s">
        <v>860</v>
      </c>
    </row>
    <row r="72">
      <c r="B72" s="2" t="s">
        <v>2503</v>
      </c>
      <c r="C72" s="298" t="s">
        <v>3377</v>
      </c>
      <c r="E72" s="298" t="s">
        <v>3378</v>
      </c>
      <c r="F72" s="322">
        <v>9500.0</v>
      </c>
      <c r="G72" s="255"/>
      <c r="L72" s="2" t="s">
        <v>860</v>
      </c>
    </row>
    <row r="73">
      <c r="B73" s="2" t="s">
        <v>2503</v>
      </c>
      <c r="C73" s="298" t="s">
        <v>2506</v>
      </c>
      <c r="E73" s="298" t="s">
        <v>2507</v>
      </c>
      <c r="F73" s="322">
        <v>7750.0</v>
      </c>
      <c r="L73" s="2" t="s">
        <v>860</v>
      </c>
    </row>
    <row r="74">
      <c r="B74" s="2" t="s">
        <v>2503</v>
      </c>
      <c r="C74" s="367" t="s">
        <v>2508</v>
      </c>
      <c r="E74" s="298" t="s">
        <v>2509</v>
      </c>
      <c r="F74" s="322">
        <v>7950.0</v>
      </c>
      <c r="L74" s="2" t="s">
        <v>860</v>
      </c>
    </row>
    <row r="75">
      <c r="B75" s="2" t="s">
        <v>2503</v>
      </c>
      <c r="C75" s="298" t="s">
        <v>2510</v>
      </c>
      <c r="E75" s="298" t="s">
        <v>2511</v>
      </c>
      <c r="F75" s="322">
        <v>4240.0</v>
      </c>
      <c r="L75" s="2" t="s">
        <v>860</v>
      </c>
    </row>
    <row r="76">
      <c r="B76" s="2" t="s">
        <v>960</v>
      </c>
      <c r="C76" s="298" t="s">
        <v>946</v>
      </c>
      <c r="E76" s="298" t="s">
        <v>947</v>
      </c>
      <c r="F76" s="337">
        <v>450.0</v>
      </c>
      <c r="H76" s="2" t="s">
        <v>1240</v>
      </c>
      <c r="I76" s="2" t="s">
        <v>2123</v>
      </c>
      <c r="J76" s="2" t="s">
        <v>819</v>
      </c>
      <c r="K76" s="2" t="s">
        <v>3365</v>
      </c>
      <c r="L76" s="2" t="s">
        <v>860</v>
      </c>
      <c r="P76" s="2" t="s">
        <v>3379</v>
      </c>
      <c r="R76" s="2" t="s">
        <v>3364</v>
      </c>
    </row>
    <row r="77">
      <c r="B77" s="2" t="s">
        <v>960</v>
      </c>
      <c r="C77" s="298" t="s">
        <v>946</v>
      </c>
      <c r="E77" s="298" t="s">
        <v>947</v>
      </c>
      <c r="F77" s="337">
        <v>450.0</v>
      </c>
      <c r="H77" s="2" t="s">
        <v>1240</v>
      </c>
      <c r="I77" s="2" t="s">
        <v>2124</v>
      </c>
      <c r="J77" s="2" t="s">
        <v>821</v>
      </c>
      <c r="K77" s="2" t="s">
        <v>3365</v>
      </c>
      <c r="L77" s="2" t="s">
        <v>860</v>
      </c>
      <c r="P77" s="2" t="s">
        <v>3380</v>
      </c>
      <c r="R77" s="2" t="s">
        <v>3364</v>
      </c>
    </row>
    <row r="78">
      <c r="B78" s="2" t="s">
        <v>960</v>
      </c>
      <c r="C78" s="298" t="s">
        <v>946</v>
      </c>
      <c r="E78" s="298" t="s">
        <v>947</v>
      </c>
      <c r="F78" s="337">
        <v>450.0</v>
      </c>
      <c r="H78" s="2" t="s">
        <v>1240</v>
      </c>
      <c r="I78" s="2" t="s">
        <v>2125</v>
      </c>
      <c r="J78" s="2" t="s">
        <v>819</v>
      </c>
      <c r="K78" s="2" t="s">
        <v>3365</v>
      </c>
      <c r="L78" s="2" t="s">
        <v>860</v>
      </c>
      <c r="P78" s="2" t="s">
        <v>3381</v>
      </c>
      <c r="R78" s="2" t="s">
        <v>3364</v>
      </c>
    </row>
    <row r="79">
      <c r="B79" s="2" t="s">
        <v>960</v>
      </c>
      <c r="C79" s="298" t="s">
        <v>946</v>
      </c>
      <c r="E79" s="298" t="s">
        <v>947</v>
      </c>
      <c r="F79" s="337">
        <v>450.0</v>
      </c>
      <c r="H79" s="2" t="s">
        <v>1240</v>
      </c>
      <c r="I79" s="2" t="s">
        <v>2127</v>
      </c>
      <c r="J79" s="2" t="s">
        <v>821</v>
      </c>
      <c r="K79" s="2" t="s">
        <v>3365</v>
      </c>
      <c r="L79" s="2" t="s">
        <v>860</v>
      </c>
      <c r="P79" s="2" t="s">
        <v>3382</v>
      </c>
      <c r="R79" s="2" t="s">
        <v>3364</v>
      </c>
    </row>
    <row r="80">
      <c r="B80" s="2" t="s">
        <v>960</v>
      </c>
      <c r="C80" s="298" t="s">
        <v>946</v>
      </c>
      <c r="E80" s="298" t="s">
        <v>947</v>
      </c>
      <c r="F80" s="337">
        <v>450.0</v>
      </c>
      <c r="H80" s="2" t="s">
        <v>1240</v>
      </c>
      <c r="I80" s="2" t="s">
        <v>2128</v>
      </c>
      <c r="J80" s="2" t="s">
        <v>821</v>
      </c>
      <c r="K80" s="2" t="s">
        <v>3365</v>
      </c>
      <c r="L80" s="2" t="s">
        <v>860</v>
      </c>
      <c r="P80" s="2" t="s">
        <v>3382</v>
      </c>
      <c r="R80" s="2" t="s">
        <v>3364</v>
      </c>
    </row>
    <row r="81">
      <c r="B81" s="2" t="s">
        <v>960</v>
      </c>
      <c r="C81" s="298" t="s">
        <v>946</v>
      </c>
      <c r="E81" s="298" t="s">
        <v>947</v>
      </c>
      <c r="F81" s="337">
        <v>450.0</v>
      </c>
      <c r="H81" s="2" t="s">
        <v>1240</v>
      </c>
      <c r="I81" s="2" t="s">
        <v>2129</v>
      </c>
      <c r="J81" s="2" t="s">
        <v>821</v>
      </c>
      <c r="K81" s="2" t="s">
        <v>3365</v>
      </c>
      <c r="L81" s="2" t="s">
        <v>860</v>
      </c>
      <c r="R81" s="2" t="s">
        <v>3364</v>
      </c>
    </row>
    <row r="82">
      <c r="B82" s="2" t="s">
        <v>960</v>
      </c>
      <c r="C82" s="298" t="s">
        <v>946</v>
      </c>
      <c r="E82" s="298" t="s">
        <v>947</v>
      </c>
      <c r="F82" s="337">
        <v>450.0</v>
      </c>
      <c r="H82" s="2" t="s">
        <v>1240</v>
      </c>
      <c r="I82" s="2" t="s">
        <v>2130</v>
      </c>
      <c r="J82" s="2" t="s">
        <v>821</v>
      </c>
      <c r="K82" s="2" t="s">
        <v>3365</v>
      </c>
      <c r="L82" s="2" t="s">
        <v>860</v>
      </c>
      <c r="R82" s="2" t="s">
        <v>3364</v>
      </c>
    </row>
    <row r="83">
      <c r="B83" s="2" t="s">
        <v>960</v>
      </c>
      <c r="C83" s="298" t="s">
        <v>946</v>
      </c>
      <c r="E83" s="298" t="s">
        <v>947</v>
      </c>
      <c r="F83" s="337">
        <v>450.0</v>
      </c>
      <c r="H83" s="2" t="s">
        <v>1240</v>
      </c>
      <c r="I83" s="2" t="s">
        <v>2131</v>
      </c>
      <c r="K83" s="2" t="s">
        <v>3365</v>
      </c>
      <c r="L83" s="2" t="s">
        <v>860</v>
      </c>
      <c r="P83" s="2" t="s">
        <v>3383</v>
      </c>
      <c r="R83" s="2" t="s">
        <v>3364</v>
      </c>
    </row>
    <row r="84">
      <c r="B84" s="2" t="s">
        <v>960</v>
      </c>
      <c r="C84" s="298" t="s">
        <v>946</v>
      </c>
      <c r="E84" s="298" t="s">
        <v>947</v>
      </c>
      <c r="F84" s="337">
        <v>450.0</v>
      </c>
      <c r="H84" s="2" t="s">
        <v>1247</v>
      </c>
      <c r="I84" s="2" t="s">
        <v>2144</v>
      </c>
      <c r="J84" s="2" t="s">
        <v>821</v>
      </c>
      <c r="K84" s="2" t="s">
        <v>3365</v>
      </c>
      <c r="L84" s="2" t="s">
        <v>860</v>
      </c>
      <c r="P84" s="2" t="s">
        <v>3384</v>
      </c>
      <c r="R84" s="2" t="s">
        <v>3364</v>
      </c>
    </row>
    <row r="85">
      <c r="B85" s="2" t="s">
        <v>960</v>
      </c>
      <c r="C85" s="298" t="s">
        <v>946</v>
      </c>
      <c r="E85" s="298" t="s">
        <v>947</v>
      </c>
      <c r="F85" s="337">
        <v>450.0</v>
      </c>
      <c r="H85" s="2" t="s">
        <v>1247</v>
      </c>
      <c r="I85" s="2" t="s">
        <v>2145</v>
      </c>
      <c r="J85" s="2" t="s">
        <v>821</v>
      </c>
      <c r="K85" s="2" t="s">
        <v>3365</v>
      </c>
      <c r="L85" s="2" t="s">
        <v>860</v>
      </c>
      <c r="R85" s="2" t="s">
        <v>3364</v>
      </c>
    </row>
    <row r="86">
      <c r="B86" s="2" t="s">
        <v>960</v>
      </c>
      <c r="C86" s="298" t="s">
        <v>946</v>
      </c>
      <c r="E86" s="298" t="s">
        <v>947</v>
      </c>
      <c r="F86" s="337">
        <v>450.0</v>
      </c>
      <c r="H86" s="2" t="s">
        <v>1247</v>
      </c>
      <c r="I86" s="2" t="s">
        <v>2146</v>
      </c>
      <c r="J86" s="2" t="s">
        <v>821</v>
      </c>
      <c r="K86" s="2" t="s">
        <v>3365</v>
      </c>
      <c r="L86" s="2" t="s">
        <v>860</v>
      </c>
      <c r="P86" s="2" t="s">
        <v>3384</v>
      </c>
      <c r="R86" s="2" t="s">
        <v>3364</v>
      </c>
    </row>
    <row r="87">
      <c r="B87" s="2" t="s">
        <v>960</v>
      </c>
      <c r="C87" s="298" t="s">
        <v>946</v>
      </c>
      <c r="E87" s="298" t="s">
        <v>947</v>
      </c>
      <c r="F87" s="337">
        <v>450.0</v>
      </c>
      <c r="H87" s="2" t="s">
        <v>1247</v>
      </c>
      <c r="I87" s="2" t="s">
        <v>2147</v>
      </c>
      <c r="J87" s="2" t="s">
        <v>821</v>
      </c>
      <c r="K87" s="2" t="s">
        <v>3365</v>
      </c>
      <c r="L87" s="2" t="s">
        <v>860</v>
      </c>
      <c r="R87" s="2" t="s">
        <v>3364</v>
      </c>
    </row>
    <row r="88">
      <c r="B88" s="2" t="s">
        <v>960</v>
      </c>
      <c r="C88" s="298" t="s">
        <v>946</v>
      </c>
      <c r="E88" s="298" t="s">
        <v>947</v>
      </c>
      <c r="F88" s="337">
        <v>450.0</v>
      </c>
      <c r="H88" s="2" t="s">
        <v>1247</v>
      </c>
      <c r="I88" s="2" t="s">
        <v>3236</v>
      </c>
      <c r="J88" s="2" t="s">
        <v>821</v>
      </c>
      <c r="K88" s="2" t="s">
        <v>3365</v>
      </c>
      <c r="L88" s="2" t="s">
        <v>860</v>
      </c>
      <c r="R88" s="2" t="s">
        <v>3364</v>
      </c>
    </row>
    <row r="89">
      <c r="B89" s="2" t="s">
        <v>960</v>
      </c>
      <c r="C89" s="298" t="s">
        <v>946</v>
      </c>
      <c r="E89" s="298" t="s">
        <v>947</v>
      </c>
      <c r="F89" s="337">
        <v>450.0</v>
      </c>
      <c r="J89" s="2" t="s">
        <v>819</v>
      </c>
      <c r="K89" s="2" t="s">
        <v>3374</v>
      </c>
      <c r="L89" s="2" t="s">
        <v>860</v>
      </c>
      <c r="R89" s="2" t="s">
        <v>3361</v>
      </c>
    </row>
    <row r="90">
      <c r="B90" s="2" t="s">
        <v>883</v>
      </c>
      <c r="C90" s="298" t="s">
        <v>2936</v>
      </c>
      <c r="E90" s="367" t="s">
        <v>885</v>
      </c>
      <c r="F90" s="322">
        <v>2367.0</v>
      </c>
      <c r="H90" s="2" t="s">
        <v>1240</v>
      </c>
      <c r="I90" s="2" t="s">
        <v>2132</v>
      </c>
      <c r="J90" s="2" t="s">
        <v>821</v>
      </c>
      <c r="K90" s="2" t="s">
        <v>3365</v>
      </c>
      <c r="L90" s="2" t="s">
        <v>860</v>
      </c>
      <c r="R90" s="2" t="s">
        <v>3364</v>
      </c>
    </row>
    <row r="91">
      <c r="B91" s="2" t="s">
        <v>883</v>
      </c>
      <c r="C91" s="298" t="s">
        <v>2936</v>
      </c>
      <c r="E91" s="367" t="s">
        <v>885</v>
      </c>
      <c r="F91" s="322">
        <v>2367.0</v>
      </c>
      <c r="H91" s="2" t="s">
        <v>1240</v>
      </c>
      <c r="I91" s="2" t="s">
        <v>2133</v>
      </c>
      <c r="K91" s="2" t="s">
        <v>3374</v>
      </c>
      <c r="L91" s="2" t="s">
        <v>860</v>
      </c>
      <c r="P91" s="2" t="s">
        <v>3385</v>
      </c>
      <c r="R91" s="2" t="s">
        <v>3364</v>
      </c>
    </row>
    <row r="92">
      <c r="B92" s="2" t="s">
        <v>883</v>
      </c>
      <c r="C92" s="298" t="s">
        <v>2936</v>
      </c>
      <c r="E92" s="367" t="s">
        <v>885</v>
      </c>
      <c r="F92" s="322">
        <v>2367.0</v>
      </c>
      <c r="H92" s="2" t="s">
        <v>1240</v>
      </c>
      <c r="I92" s="2" t="s">
        <v>2134</v>
      </c>
      <c r="K92" s="2" t="s">
        <v>3374</v>
      </c>
      <c r="L92" s="2" t="s">
        <v>860</v>
      </c>
      <c r="P92" s="2" t="s">
        <v>3385</v>
      </c>
      <c r="R92" s="2" t="s">
        <v>3364</v>
      </c>
    </row>
    <row r="93">
      <c r="B93" s="2" t="s">
        <v>883</v>
      </c>
      <c r="C93" s="298" t="s">
        <v>2936</v>
      </c>
      <c r="E93" s="367" t="s">
        <v>885</v>
      </c>
      <c r="F93" s="322">
        <v>2367.0</v>
      </c>
      <c r="H93" s="2" t="s">
        <v>1240</v>
      </c>
      <c r="I93" s="2" t="s">
        <v>2135</v>
      </c>
      <c r="J93" s="2" t="s">
        <v>821</v>
      </c>
      <c r="K93" s="2" t="s">
        <v>3365</v>
      </c>
      <c r="L93" s="2" t="s">
        <v>860</v>
      </c>
      <c r="R93" s="2" t="s">
        <v>3364</v>
      </c>
    </row>
    <row r="94">
      <c r="B94" s="2" t="s">
        <v>883</v>
      </c>
      <c r="C94" s="298" t="s">
        <v>2936</v>
      </c>
      <c r="E94" s="367" t="s">
        <v>885</v>
      </c>
      <c r="F94" s="322">
        <v>2367.0</v>
      </c>
      <c r="H94" s="2" t="s">
        <v>1240</v>
      </c>
      <c r="I94" s="2" t="s">
        <v>2136</v>
      </c>
      <c r="J94" s="2" t="s">
        <v>821</v>
      </c>
      <c r="K94" s="2" t="s">
        <v>3365</v>
      </c>
      <c r="L94" s="2" t="s">
        <v>860</v>
      </c>
      <c r="R94" s="2" t="s">
        <v>3364</v>
      </c>
    </row>
    <row r="95">
      <c r="B95" s="2" t="s">
        <v>883</v>
      </c>
      <c r="C95" s="298" t="s">
        <v>2936</v>
      </c>
      <c r="E95" s="367" t="s">
        <v>885</v>
      </c>
      <c r="F95" s="322">
        <v>2367.0</v>
      </c>
      <c r="H95" s="2" t="s">
        <v>1240</v>
      </c>
      <c r="I95" s="2" t="s">
        <v>2137</v>
      </c>
      <c r="J95" s="2" t="s">
        <v>821</v>
      </c>
      <c r="K95" s="2" t="s">
        <v>3365</v>
      </c>
      <c r="L95" s="2" t="s">
        <v>860</v>
      </c>
      <c r="R95" s="2" t="s">
        <v>3364</v>
      </c>
    </row>
    <row r="96">
      <c r="B96" s="2" t="s">
        <v>883</v>
      </c>
      <c r="C96" s="298" t="s">
        <v>2936</v>
      </c>
      <c r="E96" s="367" t="s">
        <v>885</v>
      </c>
      <c r="F96" s="322">
        <v>2367.0</v>
      </c>
      <c r="H96" s="2" t="s">
        <v>1240</v>
      </c>
      <c r="I96" s="2" t="s">
        <v>2138</v>
      </c>
      <c r="J96" s="2" t="s">
        <v>821</v>
      </c>
      <c r="K96" s="2" t="s">
        <v>3365</v>
      </c>
      <c r="L96" s="2" t="s">
        <v>860</v>
      </c>
      <c r="R96" s="2" t="s">
        <v>3364</v>
      </c>
    </row>
    <row r="97">
      <c r="B97" s="2" t="s">
        <v>883</v>
      </c>
      <c r="C97" s="298" t="s">
        <v>2936</v>
      </c>
      <c r="E97" s="367" t="s">
        <v>885</v>
      </c>
      <c r="F97" s="322">
        <v>2367.0</v>
      </c>
      <c r="H97" s="2" t="s">
        <v>1240</v>
      </c>
      <c r="I97" s="2" t="s">
        <v>2139</v>
      </c>
      <c r="J97" s="2" t="s">
        <v>821</v>
      </c>
      <c r="K97" s="2" t="s">
        <v>3365</v>
      </c>
      <c r="L97" s="2" t="s">
        <v>860</v>
      </c>
      <c r="R97" s="2" t="s">
        <v>3364</v>
      </c>
    </row>
    <row r="98">
      <c r="B98" s="2" t="s">
        <v>883</v>
      </c>
      <c r="C98" s="298" t="s">
        <v>2936</v>
      </c>
      <c r="E98" s="367" t="s">
        <v>885</v>
      </c>
      <c r="F98" s="322">
        <v>2367.0</v>
      </c>
      <c r="H98" s="2" t="s">
        <v>1240</v>
      </c>
      <c r="I98" s="2" t="s">
        <v>2140</v>
      </c>
      <c r="J98" s="2" t="s">
        <v>821</v>
      </c>
      <c r="K98" s="2" t="s">
        <v>3365</v>
      </c>
      <c r="L98" s="2" t="s">
        <v>860</v>
      </c>
      <c r="R98" s="2" t="s">
        <v>3364</v>
      </c>
    </row>
    <row r="99">
      <c r="B99" s="2" t="s">
        <v>883</v>
      </c>
      <c r="C99" s="298" t="s">
        <v>2936</v>
      </c>
      <c r="E99" s="367" t="s">
        <v>885</v>
      </c>
      <c r="F99" s="322">
        <v>2367.0</v>
      </c>
      <c r="H99" s="2" t="s">
        <v>1240</v>
      </c>
      <c r="I99" s="2" t="s">
        <v>2141</v>
      </c>
      <c r="J99" s="2" t="s">
        <v>821</v>
      </c>
      <c r="K99" s="2" t="s">
        <v>3365</v>
      </c>
      <c r="L99" s="2" t="s">
        <v>860</v>
      </c>
      <c r="R99" s="2" t="s">
        <v>3364</v>
      </c>
    </row>
    <row r="100">
      <c r="B100" s="2" t="s">
        <v>883</v>
      </c>
      <c r="C100" s="298" t="s">
        <v>2936</v>
      </c>
      <c r="E100" s="367" t="s">
        <v>885</v>
      </c>
      <c r="F100" s="322">
        <v>2367.0</v>
      </c>
      <c r="H100" s="2" t="s">
        <v>1240</v>
      </c>
      <c r="I100" s="2" t="s">
        <v>2126</v>
      </c>
      <c r="J100" s="2" t="s">
        <v>821</v>
      </c>
      <c r="K100" s="2" t="s">
        <v>3365</v>
      </c>
      <c r="L100" s="2" t="s">
        <v>860</v>
      </c>
      <c r="R100" s="2" t="s">
        <v>3364</v>
      </c>
    </row>
    <row r="101">
      <c r="B101" s="2" t="s">
        <v>883</v>
      </c>
      <c r="C101" s="298" t="s">
        <v>2936</v>
      </c>
      <c r="E101" s="367" t="s">
        <v>885</v>
      </c>
      <c r="F101" s="322">
        <v>2367.0</v>
      </c>
      <c r="H101" s="2" t="s">
        <v>1240</v>
      </c>
      <c r="I101" s="2" t="s">
        <v>2142</v>
      </c>
      <c r="J101" s="2" t="s">
        <v>821</v>
      </c>
      <c r="K101" s="2" t="s">
        <v>3365</v>
      </c>
      <c r="L101" s="2" t="s">
        <v>860</v>
      </c>
      <c r="R101" s="2" t="s">
        <v>3364</v>
      </c>
    </row>
    <row r="102">
      <c r="B102" s="2" t="s">
        <v>883</v>
      </c>
      <c r="C102" s="298" t="s">
        <v>2936</v>
      </c>
      <c r="E102" s="367" t="s">
        <v>885</v>
      </c>
      <c r="F102" s="322">
        <v>2367.0</v>
      </c>
      <c r="H102" s="2" t="s">
        <v>1240</v>
      </c>
      <c r="I102" s="2" t="s">
        <v>2143</v>
      </c>
      <c r="J102" s="2" t="s">
        <v>821</v>
      </c>
      <c r="K102" s="2" t="s">
        <v>3365</v>
      </c>
      <c r="L102" s="2" t="s">
        <v>860</v>
      </c>
      <c r="R102" s="2" t="s">
        <v>3364</v>
      </c>
    </row>
    <row r="103">
      <c r="B103" s="2" t="s">
        <v>883</v>
      </c>
      <c r="C103" s="298" t="s">
        <v>2936</v>
      </c>
      <c r="E103" s="367" t="s">
        <v>885</v>
      </c>
      <c r="F103" s="322">
        <v>2367.0</v>
      </c>
      <c r="H103" s="2" t="s">
        <v>1247</v>
      </c>
      <c r="I103" s="2" t="s">
        <v>3238</v>
      </c>
      <c r="J103" s="2" t="s">
        <v>821</v>
      </c>
      <c r="K103" s="2" t="s">
        <v>3365</v>
      </c>
      <c r="L103" s="2" t="s">
        <v>860</v>
      </c>
      <c r="R103" s="2" t="s">
        <v>3364</v>
      </c>
    </row>
    <row r="104">
      <c r="B104" s="2" t="s">
        <v>883</v>
      </c>
      <c r="C104" s="298" t="s">
        <v>2936</v>
      </c>
      <c r="E104" s="367" t="s">
        <v>885</v>
      </c>
      <c r="F104" s="322">
        <v>2367.0</v>
      </c>
      <c r="H104" s="2" t="s">
        <v>1247</v>
      </c>
      <c r="I104" s="2" t="s">
        <v>3240</v>
      </c>
      <c r="J104" s="2" t="s">
        <v>821</v>
      </c>
      <c r="K104" s="2" t="s">
        <v>3365</v>
      </c>
      <c r="L104" s="2" t="s">
        <v>860</v>
      </c>
      <c r="R104" s="2" t="s">
        <v>3364</v>
      </c>
    </row>
    <row r="105">
      <c r="B105" s="2" t="s">
        <v>883</v>
      </c>
      <c r="C105" s="298" t="s">
        <v>2936</v>
      </c>
      <c r="E105" s="367" t="s">
        <v>885</v>
      </c>
      <c r="F105" s="322">
        <v>2367.0</v>
      </c>
      <c r="H105" s="2" t="s">
        <v>1247</v>
      </c>
      <c r="I105" s="2" t="s">
        <v>3243</v>
      </c>
      <c r="J105" s="2" t="s">
        <v>821</v>
      </c>
      <c r="K105" s="2" t="s">
        <v>3365</v>
      </c>
      <c r="L105" s="2" t="s">
        <v>860</v>
      </c>
      <c r="R105" s="2" t="s">
        <v>3364</v>
      </c>
    </row>
    <row r="106">
      <c r="B106" s="2" t="s">
        <v>883</v>
      </c>
      <c r="C106" s="298" t="s">
        <v>2936</v>
      </c>
      <c r="E106" s="367" t="s">
        <v>885</v>
      </c>
      <c r="F106" s="322">
        <v>2367.0</v>
      </c>
      <c r="H106" s="2" t="s">
        <v>1247</v>
      </c>
      <c r="I106" s="2" t="s">
        <v>3191</v>
      </c>
      <c r="J106" s="2" t="s">
        <v>821</v>
      </c>
      <c r="K106" s="2" t="s">
        <v>3365</v>
      </c>
      <c r="L106" s="2" t="s">
        <v>860</v>
      </c>
      <c r="R106" s="2" t="s">
        <v>3364</v>
      </c>
    </row>
    <row r="107">
      <c r="B107" s="2" t="s">
        <v>883</v>
      </c>
      <c r="C107" s="298" t="s">
        <v>2936</v>
      </c>
      <c r="E107" s="367" t="s">
        <v>885</v>
      </c>
      <c r="F107" s="322">
        <v>2367.0</v>
      </c>
      <c r="H107" s="2" t="s">
        <v>1247</v>
      </c>
      <c r="I107" s="2" t="s">
        <v>3192</v>
      </c>
      <c r="J107" s="2" t="s">
        <v>819</v>
      </c>
      <c r="K107" s="2" t="s">
        <v>3374</v>
      </c>
      <c r="L107" s="2" t="s">
        <v>860</v>
      </c>
      <c r="R107" s="2" t="s">
        <v>3361</v>
      </c>
    </row>
    <row r="108">
      <c r="B108" s="2" t="s">
        <v>883</v>
      </c>
      <c r="C108" s="298" t="s">
        <v>2936</v>
      </c>
      <c r="E108" s="367" t="s">
        <v>885</v>
      </c>
      <c r="F108" s="322">
        <v>2367.0</v>
      </c>
      <c r="H108" s="2" t="s">
        <v>1247</v>
      </c>
      <c r="I108" s="2" t="s">
        <v>3194</v>
      </c>
      <c r="J108" s="2" t="s">
        <v>819</v>
      </c>
      <c r="K108" s="2" t="s">
        <v>3374</v>
      </c>
      <c r="L108" s="2" t="s">
        <v>860</v>
      </c>
      <c r="R108" s="2" t="s">
        <v>3361</v>
      </c>
    </row>
    <row r="109">
      <c r="B109" s="2" t="s">
        <v>883</v>
      </c>
      <c r="C109" s="298" t="s">
        <v>2936</v>
      </c>
      <c r="E109" s="367" t="s">
        <v>885</v>
      </c>
      <c r="F109" s="322">
        <v>2367.0</v>
      </c>
      <c r="J109" s="2" t="s">
        <v>819</v>
      </c>
      <c r="K109" s="2" t="s">
        <v>3374</v>
      </c>
      <c r="L109" s="2" t="s">
        <v>860</v>
      </c>
      <c r="R109" s="2" t="s">
        <v>3361</v>
      </c>
    </row>
    <row r="110">
      <c r="B110" s="2" t="s">
        <v>883</v>
      </c>
      <c r="C110" s="298" t="s">
        <v>2936</v>
      </c>
      <c r="E110" s="367" t="s">
        <v>885</v>
      </c>
      <c r="F110" s="322">
        <v>2367.0</v>
      </c>
      <c r="J110" s="2" t="s">
        <v>819</v>
      </c>
      <c r="K110" s="2" t="s">
        <v>3374</v>
      </c>
      <c r="L110" s="2" t="s">
        <v>860</v>
      </c>
      <c r="R110" s="2" t="s">
        <v>3361</v>
      </c>
    </row>
    <row r="111">
      <c r="B111" s="2" t="s">
        <v>883</v>
      </c>
      <c r="C111" s="298" t="s">
        <v>2936</v>
      </c>
      <c r="E111" s="367" t="s">
        <v>885</v>
      </c>
      <c r="F111" s="322">
        <v>2367.0</v>
      </c>
      <c r="J111" s="2" t="s">
        <v>819</v>
      </c>
      <c r="K111" s="2" t="s">
        <v>3374</v>
      </c>
      <c r="L111" s="2" t="s">
        <v>860</v>
      </c>
      <c r="R111" s="2" t="s">
        <v>3361</v>
      </c>
    </row>
    <row r="112">
      <c r="B112" s="2" t="s">
        <v>883</v>
      </c>
      <c r="C112" s="298" t="s">
        <v>2936</v>
      </c>
      <c r="E112" s="367" t="s">
        <v>885</v>
      </c>
      <c r="F112" s="322">
        <v>2367.0</v>
      </c>
      <c r="J112" s="2" t="s">
        <v>819</v>
      </c>
      <c r="K112" s="2" t="s">
        <v>3374</v>
      </c>
      <c r="L112" s="2" t="s">
        <v>860</v>
      </c>
      <c r="R112" s="2" t="s">
        <v>3361</v>
      </c>
    </row>
    <row r="113">
      <c r="B113" s="2" t="s">
        <v>883</v>
      </c>
      <c r="C113" s="298" t="s">
        <v>2936</v>
      </c>
      <c r="E113" s="367" t="s">
        <v>885</v>
      </c>
      <c r="F113" s="322">
        <v>2367.0</v>
      </c>
      <c r="J113" s="2" t="s">
        <v>819</v>
      </c>
      <c r="K113" s="2" t="s">
        <v>3374</v>
      </c>
      <c r="L113" s="2" t="s">
        <v>860</v>
      </c>
      <c r="R113" s="2" t="s">
        <v>3361</v>
      </c>
    </row>
    <row r="114">
      <c r="B114" s="2" t="s">
        <v>883</v>
      </c>
      <c r="C114" s="298" t="s">
        <v>954</v>
      </c>
      <c r="E114" s="298" t="s">
        <v>955</v>
      </c>
      <c r="F114" s="250">
        <v>1400.0</v>
      </c>
      <c r="J114" s="2" t="s">
        <v>819</v>
      </c>
      <c r="K114" s="2" t="s">
        <v>3374</v>
      </c>
      <c r="L114" s="2" t="s">
        <v>860</v>
      </c>
      <c r="R114" s="2" t="s">
        <v>3361</v>
      </c>
    </row>
    <row r="115">
      <c r="J115" s="2"/>
    </row>
    <row r="116">
      <c r="A116" s="2" t="s">
        <v>2681</v>
      </c>
      <c r="B116" s="2" t="s">
        <v>868</v>
      </c>
      <c r="C116" s="298" t="s">
        <v>1416</v>
      </c>
      <c r="E116" s="2" t="s">
        <v>935</v>
      </c>
      <c r="F116" s="250">
        <v>7250.0</v>
      </c>
      <c r="G116" s="322">
        <v>6450.0</v>
      </c>
      <c r="I116" s="2" t="s">
        <v>2114</v>
      </c>
      <c r="J116" s="2" t="s">
        <v>821</v>
      </c>
      <c r="K116" s="2" t="s">
        <v>3365</v>
      </c>
      <c r="L116" s="2" t="s">
        <v>860</v>
      </c>
      <c r="R116" s="2" t="s">
        <v>3364</v>
      </c>
    </row>
    <row r="117">
      <c r="B117" s="2" t="s">
        <v>868</v>
      </c>
      <c r="C117" s="298" t="s">
        <v>1416</v>
      </c>
      <c r="E117" s="2" t="s">
        <v>935</v>
      </c>
      <c r="F117" s="250">
        <v>7250.0</v>
      </c>
      <c r="G117" s="255"/>
      <c r="I117" s="2" t="s">
        <v>2115</v>
      </c>
      <c r="J117" s="2" t="s">
        <v>821</v>
      </c>
      <c r="K117" s="2" t="s">
        <v>3365</v>
      </c>
      <c r="L117" s="2" t="s">
        <v>860</v>
      </c>
      <c r="R117" s="2" t="s">
        <v>3364</v>
      </c>
    </row>
    <row r="118">
      <c r="B118" s="2" t="s">
        <v>868</v>
      </c>
      <c r="C118" s="298" t="s">
        <v>1416</v>
      </c>
      <c r="E118" s="2" t="s">
        <v>935</v>
      </c>
      <c r="F118" s="250">
        <v>7250.0</v>
      </c>
      <c r="I118" s="2" t="s">
        <v>2808</v>
      </c>
      <c r="J118" s="2" t="s">
        <v>821</v>
      </c>
      <c r="K118" s="2" t="s">
        <v>3365</v>
      </c>
      <c r="L118" s="2" t="s">
        <v>860</v>
      </c>
      <c r="R118" s="2" t="s">
        <v>3364</v>
      </c>
    </row>
    <row r="119">
      <c r="B119" s="2" t="s">
        <v>868</v>
      </c>
      <c r="C119" s="298" t="s">
        <v>1416</v>
      </c>
      <c r="E119" s="2" t="s">
        <v>935</v>
      </c>
      <c r="F119" s="250">
        <v>7250.0</v>
      </c>
      <c r="I119" s="2" t="s">
        <v>2805</v>
      </c>
      <c r="J119" s="2" t="s">
        <v>821</v>
      </c>
      <c r="K119" s="2" t="s">
        <v>3365</v>
      </c>
      <c r="L119" s="2" t="s">
        <v>860</v>
      </c>
      <c r="R119" s="2" t="s">
        <v>3364</v>
      </c>
    </row>
    <row r="120">
      <c r="B120" s="2" t="s">
        <v>868</v>
      </c>
      <c r="C120" s="248" t="s">
        <v>1059</v>
      </c>
      <c r="E120" s="248" t="s">
        <v>1607</v>
      </c>
      <c r="F120" s="322">
        <v>3450.0</v>
      </c>
      <c r="J120" s="2" t="s">
        <v>819</v>
      </c>
      <c r="K120" s="2" t="s">
        <v>3374</v>
      </c>
      <c r="L120" s="2" t="s">
        <v>860</v>
      </c>
      <c r="R120" s="2" t="s">
        <v>3361</v>
      </c>
    </row>
    <row r="121">
      <c r="F121" s="255"/>
      <c r="J121" s="2" t="s">
        <v>819</v>
      </c>
      <c r="K121" s="2" t="s">
        <v>3374</v>
      </c>
      <c r="R121" s="2" t="s">
        <v>3361</v>
      </c>
    </row>
    <row r="122">
      <c r="A122" s="2" t="s">
        <v>995</v>
      </c>
      <c r="B122" s="2" t="s">
        <v>862</v>
      </c>
      <c r="C122" s="298" t="s">
        <v>1409</v>
      </c>
      <c r="E122" s="298" t="s">
        <v>893</v>
      </c>
      <c r="F122" s="322">
        <v>9600.0</v>
      </c>
      <c r="G122" s="322">
        <v>4450.0</v>
      </c>
      <c r="I122" s="2" t="s">
        <v>2807</v>
      </c>
      <c r="J122" s="2" t="s">
        <v>819</v>
      </c>
      <c r="K122" s="2" t="s">
        <v>3374</v>
      </c>
      <c r="L122" s="2" t="s">
        <v>860</v>
      </c>
      <c r="R122" s="2" t="s">
        <v>3361</v>
      </c>
    </row>
    <row r="123">
      <c r="B123" s="2" t="s">
        <v>862</v>
      </c>
      <c r="C123" s="298" t="s">
        <v>1412</v>
      </c>
      <c r="E123" s="298" t="s">
        <v>895</v>
      </c>
      <c r="F123" s="322">
        <v>9100.0</v>
      </c>
      <c r="G123" s="255"/>
      <c r="I123" s="2" t="s">
        <v>2119</v>
      </c>
      <c r="J123" s="2" t="s">
        <v>819</v>
      </c>
      <c r="K123" s="2" t="s">
        <v>3374</v>
      </c>
      <c r="L123" s="2" t="s">
        <v>860</v>
      </c>
      <c r="R123" s="2"/>
    </row>
    <row r="124">
      <c r="B124" s="2" t="s">
        <v>862</v>
      </c>
      <c r="C124" s="298" t="s">
        <v>1412</v>
      </c>
      <c r="E124" s="298" t="s">
        <v>895</v>
      </c>
      <c r="F124" s="322">
        <v>9100.0</v>
      </c>
      <c r="I124" s="2" t="s">
        <v>2804</v>
      </c>
      <c r="J124" s="2" t="s">
        <v>819</v>
      </c>
      <c r="K124" s="2" t="s">
        <v>3374</v>
      </c>
      <c r="L124" s="2" t="s">
        <v>860</v>
      </c>
      <c r="R124" s="2" t="s">
        <v>3361</v>
      </c>
    </row>
    <row r="125">
      <c r="B125" s="2" t="s">
        <v>868</v>
      </c>
      <c r="C125" s="324" t="s">
        <v>1059</v>
      </c>
      <c r="E125" s="324" t="s">
        <v>1607</v>
      </c>
      <c r="F125" s="322">
        <v>8100.0</v>
      </c>
      <c r="I125" s="2" t="s">
        <v>2783</v>
      </c>
      <c r="J125" s="2" t="s">
        <v>819</v>
      </c>
      <c r="K125" s="2" t="s">
        <v>3374</v>
      </c>
      <c r="L125" s="2" t="s">
        <v>860</v>
      </c>
      <c r="R125" s="2" t="s">
        <v>3361</v>
      </c>
    </row>
    <row r="126">
      <c r="C126" s="255"/>
      <c r="E126" s="255"/>
      <c r="F126" s="255"/>
      <c r="J126" s="2"/>
    </row>
    <row r="127">
      <c r="A127" s="298" t="s">
        <v>2411</v>
      </c>
      <c r="B127" s="2" t="s">
        <v>2412</v>
      </c>
      <c r="C127" s="298" t="s">
        <v>3386</v>
      </c>
      <c r="D127" s="298" t="s">
        <v>3387</v>
      </c>
      <c r="E127" s="367" t="s">
        <v>3387</v>
      </c>
      <c r="F127" s="322">
        <v>24150.0</v>
      </c>
      <c r="J127" s="2" t="s">
        <v>819</v>
      </c>
      <c r="K127" s="2" t="s">
        <v>3374</v>
      </c>
      <c r="L127" s="266" t="s">
        <v>860</v>
      </c>
      <c r="R127" s="2" t="s">
        <v>3361</v>
      </c>
    </row>
    <row r="128">
      <c r="F128" s="255"/>
    </row>
    <row r="129">
      <c r="A129" s="298" t="s">
        <v>999</v>
      </c>
      <c r="C129" s="248" t="s">
        <v>3388</v>
      </c>
      <c r="E129" s="324" t="s">
        <v>3389</v>
      </c>
      <c r="F129" s="322">
        <v>47500.0</v>
      </c>
      <c r="G129" s="322">
        <v>12450.0</v>
      </c>
      <c r="L129" s="2" t="s">
        <v>860</v>
      </c>
    </row>
    <row r="130">
      <c r="E130" s="255"/>
      <c r="F130" s="255"/>
      <c r="G130" s="255"/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408" t="s">
        <v>3390</v>
      </c>
      <c r="D1" s="409"/>
      <c r="E1" s="410">
        <v>8.24821364E9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" t="s">
        <v>177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3391</v>
      </c>
      <c r="S2" s="238" t="s">
        <v>3392</v>
      </c>
      <c r="T2" s="238" t="s">
        <v>72</v>
      </c>
    </row>
    <row r="3">
      <c r="A3" s="233"/>
      <c r="B3" s="229" t="s">
        <v>811</v>
      </c>
      <c r="C3" s="247" t="s">
        <v>3393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3394</v>
      </c>
      <c r="S3" s="238" t="s">
        <v>3395</v>
      </c>
      <c r="T3" s="238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2541</v>
      </c>
      <c r="S4" s="238" t="s">
        <v>3396</v>
      </c>
      <c r="T4" s="238" t="s">
        <v>213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2859</v>
      </c>
      <c r="S5" s="238" t="s">
        <v>2423</v>
      </c>
      <c r="T5" s="238" t="s">
        <v>213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3397</v>
      </c>
      <c r="S6" s="238" t="s">
        <v>3398</v>
      </c>
      <c r="T6" s="238" t="s">
        <v>72</v>
      </c>
    </row>
    <row r="7">
      <c r="A7" s="239"/>
      <c r="B7" s="229" t="s">
        <v>822</v>
      </c>
      <c r="C7" s="2" t="s">
        <v>3399</v>
      </c>
      <c r="E7" s="237">
        <v>9.047575376E9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3400</v>
      </c>
      <c r="S7" s="2" t="s">
        <v>3011</v>
      </c>
      <c r="T7" s="2" t="s">
        <v>2035</v>
      </c>
      <c r="U7" s="2" t="s">
        <v>3401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 t="s">
        <v>3402</v>
      </c>
      <c r="S8" s="2" t="s">
        <v>3403</v>
      </c>
      <c r="T8" s="2" t="s">
        <v>2043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 t="s">
        <v>836</v>
      </c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98" t="s">
        <v>3368</v>
      </c>
      <c r="C17" s="298" t="s">
        <v>1226</v>
      </c>
      <c r="D17" s="277" t="s">
        <v>3404</v>
      </c>
      <c r="E17" s="298" t="s">
        <v>1227</v>
      </c>
      <c r="F17" s="322">
        <v>5250.0</v>
      </c>
      <c r="G17" s="250">
        <v>6200.0</v>
      </c>
      <c r="I17" s="2" t="s">
        <v>1242</v>
      </c>
      <c r="J17" s="2" t="s">
        <v>831</v>
      </c>
      <c r="L17" s="2" t="s">
        <v>860</v>
      </c>
      <c r="M17" s="2" t="s">
        <v>17</v>
      </c>
      <c r="N17" s="2" t="s">
        <v>3405</v>
      </c>
      <c r="R17" s="2" t="s">
        <v>3400</v>
      </c>
      <c r="S17" s="2">
        <v>80.0</v>
      </c>
    </row>
    <row r="18">
      <c r="B18" s="298" t="s">
        <v>3368</v>
      </c>
      <c r="C18" s="298" t="s">
        <v>1226</v>
      </c>
      <c r="D18" s="277" t="s">
        <v>3406</v>
      </c>
      <c r="E18" s="298" t="s">
        <v>1227</v>
      </c>
      <c r="F18" s="322">
        <v>5250.0</v>
      </c>
      <c r="I18" s="2" t="s">
        <v>1243</v>
      </c>
      <c r="J18" s="2" t="s">
        <v>831</v>
      </c>
      <c r="L18" s="2" t="s">
        <v>860</v>
      </c>
      <c r="M18" s="2" t="s">
        <v>17</v>
      </c>
      <c r="N18" s="2" t="s">
        <v>3405</v>
      </c>
      <c r="R18" s="2" t="s">
        <v>3400</v>
      </c>
      <c r="S18" s="2">
        <v>80.0</v>
      </c>
    </row>
    <row r="19">
      <c r="B19" s="298" t="s">
        <v>3368</v>
      </c>
      <c r="C19" s="298" t="s">
        <v>1226</v>
      </c>
      <c r="D19" s="277" t="s">
        <v>3407</v>
      </c>
      <c r="E19" s="298" t="s">
        <v>1227</v>
      </c>
      <c r="F19" s="322">
        <v>5250.0</v>
      </c>
      <c r="I19" s="2" t="s">
        <v>1244</v>
      </c>
      <c r="J19" s="2" t="s">
        <v>831</v>
      </c>
      <c r="L19" s="2" t="s">
        <v>860</v>
      </c>
      <c r="M19" s="2" t="s">
        <v>17</v>
      </c>
      <c r="N19" s="2" t="s">
        <v>3405</v>
      </c>
      <c r="R19" s="2" t="s">
        <v>3400</v>
      </c>
      <c r="S19" s="2">
        <v>80.0</v>
      </c>
    </row>
    <row r="20">
      <c r="B20" s="298" t="s">
        <v>3368</v>
      </c>
      <c r="C20" s="298" t="s">
        <v>1226</v>
      </c>
      <c r="D20" s="277" t="s">
        <v>3408</v>
      </c>
      <c r="E20" s="298" t="s">
        <v>1227</v>
      </c>
      <c r="F20" s="322">
        <v>5250.0</v>
      </c>
      <c r="I20" s="2" t="s">
        <v>1245</v>
      </c>
      <c r="L20" s="2" t="s">
        <v>860</v>
      </c>
      <c r="M20" s="2" t="s">
        <v>17</v>
      </c>
      <c r="N20" s="2" t="s">
        <v>3405</v>
      </c>
      <c r="R20" s="2" t="s">
        <v>3400</v>
      </c>
      <c r="S20" s="2">
        <v>80.0</v>
      </c>
    </row>
    <row r="21">
      <c r="B21" s="2" t="s">
        <v>862</v>
      </c>
      <c r="C21" s="298" t="s">
        <v>2410</v>
      </c>
      <c r="D21" s="277" t="s">
        <v>3409</v>
      </c>
      <c r="E21" s="298" t="s">
        <v>1229</v>
      </c>
      <c r="F21" s="322">
        <v>8450.0</v>
      </c>
      <c r="J21" s="2" t="s">
        <v>831</v>
      </c>
      <c r="L21" s="2" t="s">
        <v>860</v>
      </c>
      <c r="M21" s="2" t="s">
        <v>17</v>
      </c>
      <c r="N21" s="2" t="s">
        <v>3405</v>
      </c>
      <c r="R21" s="2" t="s">
        <v>3397</v>
      </c>
      <c r="S21" s="2">
        <v>80.0</v>
      </c>
    </row>
    <row r="22">
      <c r="B22" s="2" t="s">
        <v>868</v>
      </c>
      <c r="C22" s="298" t="s">
        <v>1230</v>
      </c>
      <c r="D22" s="277" t="s">
        <v>3410</v>
      </c>
      <c r="E22" s="298" t="s">
        <v>870</v>
      </c>
      <c r="F22" s="322">
        <v>8100.0</v>
      </c>
      <c r="J22" s="2" t="s">
        <v>831</v>
      </c>
      <c r="L22" s="2" t="s">
        <v>860</v>
      </c>
      <c r="M22" s="2" t="s">
        <v>17</v>
      </c>
      <c r="N22" s="2" t="s">
        <v>3405</v>
      </c>
      <c r="R22" s="2" t="s">
        <v>3397</v>
      </c>
      <c r="S22" s="2">
        <v>80.0</v>
      </c>
    </row>
    <row r="23">
      <c r="B23" s="2" t="s">
        <v>865</v>
      </c>
      <c r="C23" s="298" t="s">
        <v>3411</v>
      </c>
      <c r="D23" s="277" t="s">
        <v>3412</v>
      </c>
      <c r="E23" s="367" t="s">
        <v>3413</v>
      </c>
      <c r="F23" s="322">
        <v>5250.0</v>
      </c>
      <c r="J23" s="2" t="s">
        <v>831</v>
      </c>
      <c r="L23" s="2" t="s">
        <v>860</v>
      </c>
      <c r="M23" s="2" t="s">
        <v>17</v>
      </c>
      <c r="N23" s="2" t="s">
        <v>3405</v>
      </c>
      <c r="R23" s="2" t="s">
        <v>3397</v>
      </c>
      <c r="S23" s="2">
        <v>80.0</v>
      </c>
    </row>
    <row r="24">
      <c r="B24" s="2" t="s">
        <v>1052</v>
      </c>
      <c r="C24" s="298" t="s">
        <v>3414</v>
      </c>
      <c r="E24" s="298" t="s">
        <v>1054</v>
      </c>
      <c r="F24" s="337">
        <v>25.0</v>
      </c>
      <c r="J24" s="2" t="s">
        <v>831</v>
      </c>
      <c r="L24" s="2" t="s">
        <v>860</v>
      </c>
      <c r="M24" s="2" t="s">
        <v>17</v>
      </c>
      <c r="N24" s="2" t="s">
        <v>3405</v>
      </c>
      <c r="R24" s="2" t="s">
        <v>3397</v>
      </c>
      <c r="S24" s="2">
        <v>80.0</v>
      </c>
    </row>
    <row r="25">
      <c r="C25" s="248" t="s">
        <v>1057</v>
      </c>
      <c r="F25" s="250">
        <v>2550.0</v>
      </c>
    </row>
    <row r="26">
      <c r="F26" s="255"/>
    </row>
    <row r="27">
      <c r="A27" s="2" t="s">
        <v>336</v>
      </c>
      <c r="B27" s="2" t="s">
        <v>901</v>
      </c>
      <c r="C27" s="298" t="s">
        <v>2796</v>
      </c>
      <c r="D27" s="277" t="s">
        <v>3415</v>
      </c>
      <c r="E27" s="290" t="s">
        <v>3416</v>
      </c>
      <c r="F27" s="250">
        <v>6450.0</v>
      </c>
      <c r="G27" s="250">
        <v>17450.0</v>
      </c>
      <c r="J27" s="2" t="s">
        <v>320</v>
      </c>
      <c r="L27" s="2" t="s">
        <v>860</v>
      </c>
      <c r="M27" s="2" t="s">
        <v>17</v>
      </c>
      <c r="N27" s="2" t="s">
        <v>3405</v>
      </c>
      <c r="S27" s="2">
        <v>80.0</v>
      </c>
    </row>
    <row r="28">
      <c r="B28" s="2" t="s">
        <v>901</v>
      </c>
      <c r="C28" s="298" t="s">
        <v>2796</v>
      </c>
      <c r="D28" s="277" t="s">
        <v>3417</v>
      </c>
      <c r="E28" s="290" t="s">
        <v>3416</v>
      </c>
      <c r="F28" s="250">
        <v>6450.0</v>
      </c>
      <c r="J28" s="2" t="s">
        <v>320</v>
      </c>
      <c r="L28" s="2" t="s">
        <v>860</v>
      </c>
      <c r="M28" s="2" t="s">
        <v>17</v>
      </c>
      <c r="N28" s="2" t="s">
        <v>3405</v>
      </c>
      <c r="S28" s="2">
        <v>80.0</v>
      </c>
    </row>
    <row r="29">
      <c r="B29" s="2" t="s">
        <v>901</v>
      </c>
      <c r="C29" s="298" t="s">
        <v>2796</v>
      </c>
      <c r="D29" s="277" t="s">
        <v>3418</v>
      </c>
      <c r="E29" s="290" t="s">
        <v>3416</v>
      </c>
      <c r="F29" s="250">
        <v>6450.0</v>
      </c>
      <c r="J29" s="2" t="s">
        <v>320</v>
      </c>
      <c r="L29" s="2" t="s">
        <v>860</v>
      </c>
      <c r="M29" s="2" t="s">
        <v>17</v>
      </c>
      <c r="N29" s="2" t="s">
        <v>3405</v>
      </c>
      <c r="S29" s="2">
        <v>80.0</v>
      </c>
    </row>
    <row r="30">
      <c r="B30" s="2" t="s">
        <v>901</v>
      </c>
      <c r="C30" s="298" t="s">
        <v>3419</v>
      </c>
      <c r="D30" s="277" t="s">
        <v>3420</v>
      </c>
      <c r="E30" s="367" t="s">
        <v>1885</v>
      </c>
      <c r="F30" s="250">
        <v>5500.0</v>
      </c>
      <c r="J30" s="2" t="s">
        <v>320</v>
      </c>
      <c r="L30" s="2" t="s">
        <v>860</v>
      </c>
      <c r="M30" s="2" t="s">
        <v>17</v>
      </c>
      <c r="N30" s="2" t="s">
        <v>3405</v>
      </c>
      <c r="S30" s="2">
        <v>80.0</v>
      </c>
    </row>
    <row r="31">
      <c r="B31" s="2" t="s">
        <v>901</v>
      </c>
      <c r="C31" s="298" t="s">
        <v>3419</v>
      </c>
      <c r="D31" s="277" t="s">
        <v>3421</v>
      </c>
      <c r="E31" s="367" t="s">
        <v>1885</v>
      </c>
      <c r="F31" s="250">
        <v>5500.0</v>
      </c>
      <c r="J31" s="2" t="s">
        <v>320</v>
      </c>
      <c r="L31" s="2" t="s">
        <v>860</v>
      </c>
      <c r="M31" s="2" t="s">
        <v>17</v>
      </c>
      <c r="N31" s="2" t="s">
        <v>3405</v>
      </c>
      <c r="S31" s="2">
        <v>80.0</v>
      </c>
    </row>
    <row r="32">
      <c r="B32" s="2" t="s">
        <v>901</v>
      </c>
      <c r="C32" s="298" t="s">
        <v>3419</v>
      </c>
      <c r="D32" s="277" t="s">
        <v>3422</v>
      </c>
      <c r="E32" s="367" t="s">
        <v>1885</v>
      </c>
      <c r="F32" s="250">
        <v>5500.0</v>
      </c>
      <c r="J32" s="2" t="s">
        <v>320</v>
      </c>
      <c r="L32" s="2" t="s">
        <v>860</v>
      </c>
      <c r="M32" s="2" t="s">
        <v>17</v>
      </c>
      <c r="N32" s="2" t="s">
        <v>3405</v>
      </c>
      <c r="S32" s="2">
        <v>80.0</v>
      </c>
    </row>
    <row r="33">
      <c r="B33" s="2" t="s">
        <v>901</v>
      </c>
      <c r="C33" s="298" t="s">
        <v>2285</v>
      </c>
      <c r="D33" s="277" t="s">
        <v>3423</v>
      </c>
      <c r="E33" s="2" t="s">
        <v>2286</v>
      </c>
      <c r="F33" s="250">
        <v>23500.0</v>
      </c>
      <c r="J33" s="2" t="s">
        <v>320</v>
      </c>
      <c r="L33" s="2" t="s">
        <v>860</v>
      </c>
      <c r="M33" s="2" t="s">
        <v>17</v>
      </c>
      <c r="N33" s="2" t="s">
        <v>3405</v>
      </c>
      <c r="S33" s="2">
        <v>80.0</v>
      </c>
    </row>
    <row r="34">
      <c r="B34" s="2" t="s">
        <v>972</v>
      </c>
      <c r="C34" s="298" t="s">
        <v>973</v>
      </c>
      <c r="E34" s="298" t="s">
        <v>974</v>
      </c>
      <c r="F34" s="250">
        <v>1978.0</v>
      </c>
      <c r="J34" s="2" t="s">
        <v>320</v>
      </c>
      <c r="L34" s="2" t="s">
        <v>860</v>
      </c>
      <c r="M34" s="2" t="s">
        <v>17</v>
      </c>
      <c r="N34" s="2" t="s">
        <v>3405</v>
      </c>
      <c r="S34" s="2">
        <v>80.0</v>
      </c>
    </row>
    <row r="35">
      <c r="B35" s="2" t="s">
        <v>972</v>
      </c>
      <c r="C35" s="298" t="s">
        <v>973</v>
      </c>
      <c r="E35" s="298" t="s">
        <v>974</v>
      </c>
      <c r="F35" s="250">
        <v>1978.0</v>
      </c>
      <c r="J35" s="2" t="s">
        <v>320</v>
      </c>
      <c r="L35" s="2" t="s">
        <v>860</v>
      </c>
      <c r="M35" s="2" t="s">
        <v>17</v>
      </c>
      <c r="N35" s="2" t="s">
        <v>3405</v>
      </c>
      <c r="S35" s="2">
        <v>80.0</v>
      </c>
    </row>
    <row r="36">
      <c r="B36" s="2" t="s">
        <v>972</v>
      </c>
      <c r="C36" s="298" t="s">
        <v>973</v>
      </c>
      <c r="E36" s="298" t="s">
        <v>974</v>
      </c>
      <c r="F36" s="250">
        <v>1978.0</v>
      </c>
      <c r="J36" s="2" t="s">
        <v>320</v>
      </c>
      <c r="L36" s="2" t="s">
        <v>860</v>
      </c>
      <c r="M36" s="2" t="s">
        <v>17</v>
      </c>
      <c r="N36" s="2" t="s">
        <v>3405</v>
      </c>
      <c r="S36" s="2">
        <v>80.0</v>
      </c>
    </row>
    <row r="37">
      <c r="B37" s="2" t="s">
        <v>972</v>
      </c>
      <c r="C37" s="298" t="s">
        <v>973</v>
      </c>
      <c r="E37" s="298" t="s">
        <v>974</v>
      </c>
      <c r="F37" s="250">
        <v>1978.0</v>
      </c>
      <c r="J37" s="2" t="s">
        <v>320</v>
      </c>
      <c r="L37" s="2" t="s">
        <v>860</v>
      </c>
      <c r="M37" s="2" t="s">
        <v>17</v>
      </c>
      <c r="N37" s="2" t="s">
        <v>3405</v>
      </c>
      <c r="S37" s="2">
        <v>80.0</v>
      </c>
    </row>
    <row r="39">
      <c r="A39" s="298" t="s">
        <v>3424</v>
      </c>
      <c r="B39" s="2" t="s">
        <v>868</v>
      </c>
      <c r="C39" s="298" t="s">
        <v>3425</v>
      </c>
      <c r="D39" s="277" t="s">
        <v>3426</v>
      </c>
      <c r="E39" s="2" t="s">
        <v>935</v>
      </c>
      <c r="F39" s="322">
        <v>8250.0</v>
      </c>
      <c r="G39" s="322">
        <v>2500.0</v>
      </c>
      <c r="J39" s="2" t="s">
        <v>831</v>
      </c>
      <c r="K39" s="2" t="s">
        <v>3403</v>
      </c>
      <c r="L39" s="2" t="s">
        <v>860</v>
      </c>
      <c r="M39" s="2" t="s">
        <v>17</v>
      </c>
      <c r="N39" s="2" t="s">
        <v>3405</v>
      </c>
      <c r="R39" s="2" t="s">
        <v>3402</v>
      </c>
      <c r="S39" s="2">
        <v>80.0</v>
      </c>
    </row>
    <row r="40">
      <c r="F40" s="255"/>
      <c r="G40" s="255"/>
    </row>
    <row r="41">
      <c r="A41" s="298" t="s">
        <v>3427</v>
      </c>
      <c r="B41" s="2" t="s">
        <v>2412</v>
      </c>
      <c r="C41" s="298" t="s">
        <v>3428</v>
      </c>
      <c r="D41" s="277" t="s">
        <v>3429</v>
      </c>
      <c r="E41" s="298" t="s">
        <v>3428</v>
      </c>
      <c r="F41" s="322">
        <v>20700.0</v>
      </c>
      <c r="G41" s="250">
        <v>5450.0</v>
      </c>
      <c r="J41" s="2" t="s">
        <v>1350</v>
      </c>
      <c r="K41" s="2" t="s">
        <v>1830</v>
      </c>
      <c r="L41" s="2" t="s">
        <v>860</v>
      </c>
      <c r="M41" s="2" t="s">
        <v>17</v>
      </c>
      <c r="N41" s="2" t="s">
        <v>3405</v>
      </c>
      <c r="S41" s="2">
        <v>81.0</v>
      </c>
    </row>
    <row r="42">
      <c r="C42" s="298" t="s">
        <v>3430</v>
      </c>
      <c r="D42" s="277" t="s">
        <v>3431</v>
      </c>
      <c r="E42" s="298" t="s">
        <v>3432</v>
      </c>
      <c r="F42" s="322">
        <v>5750.0</v>
      </c>
      <c r="J42" s="2" t="s">
        <v>1350</v>
      </c>
      <c r="K42" s="2" t="s">
        <v>1830</v>
      </c>
      <c r="L42" s="2" t="s">
        <v>860</v>
      </c>
      <c r="M42" s="2" t="s">
        <v>17</v>
      </c>
      <c r="N42" s="2" t="s">
        <v>3405</v>
      </c>
      <c r="S42" s="2">
        <v>80.0</v>
      </c>
    </row>
    <row r="43">
      <c r="C43" s="298" t="s">
        <v>3433</v>
      </c>
      <c r="D43" s="277" t="s">
        <v>3434</v>
      </c>
      <c r="F43" s="322">
        <v>6600.0</v>
      </c>
      <c r="J43" s="2" t="s">
        <v>1350</v>
      </c>
      <c r="K43" s="2" t="s">
        <v>1830</v>
      </c>
      <c r="L43" s="2" t="s">
        <v>860</v>
      </c>
      <c r="M43" s="2" t="s">
        <v>17</v>
      </c>
      <c r="N43" s="2" t="s">
        <v>3405</v>
      </c>
      <c r="S43" s="2">
        <v>80.0</v>
      </c>
    </row>
    <row r="44">
      <c r="A44" s="2" t="s">
        <v>34</v>
      </c>
      <c r="F44" s="255"/>
    </row>
    <row r="45">
      <c r="A45" s="298" t="s">
        <v>936</v>
      </c>
      <c r="B45" s="2" t="s">
        <v>862</v>
      </c>
      <c r="C45" s="248" t="s">
        <v>892</v>
      </c>
      <c r="D45" s="277" t="s">
        <v>3435</v>
      </c>
      <c r="E45" s="248" t="s">
        <v>893</v>
      </c>
      <c r="F45" s="322">
        <v>11600.0</v>
      </c>
      <c r="G45" s="250">
        <v>4900.0</v>
      </c>
      <c r="J45" s="2" t="s">
        <v>831</v>
      </c>
      <c r="K45" s="2" t="s">
        <v>3403</v>
      </c>
      <c r="L45" s="2" t="s">
        <v>860</v>
      </c>
      <c r="M45" s="2" t="s">
        <v>17</v>
      </c>
      <c r="N45" s="2" t="s">
        <v>3405</v>
      </c>
      <c r="R45" s="2" t="s">
        <v>3402</v>
      </c>
      <c r="S45" s="2">
        <v>80.0</v>
      </c>
    </row>
    <row r="46">
      <c r="B46" s="2" t="s">
        <v>862</v>
      </c>
      <c r="C46" s="248" t="s">
        <v>894</v>
      </c>
      <c r="D46" s="277" t="s">
        <v>3436</v>
      </c>
      <c r="E46" s="248" t="s">
        <v>895</v>
      </c>
      <c r="F46" s="250">
        <v>9480.0</v>
      </c>
      <c r="J46" s="2" t="s">
        <v>831</v>
      </c>
      <c r="K46" s="2" t="s">
        <v>3403</v>
      </c>
      <c r="L46" s="2" t="s">
        <v>860</v>
      </c>
      <c r="M46" s="2" t="s">
        <v>17</v>
      </c>
      <c r="N46" s="2" t="s">
        <v>3405</v>
      </c>
      <c r="R46" s="2" t="s">
        <v>3402</v>
      </c>
      <c r="S46" s="2">
        <v>80.0</v>
      </c>
    </row>
    <row r="47">
      <c r="B47" s="2" t="s">
        <v>862</v>
      </c>
      <c r="C47" s="248" t="s">
        <v>894</v>
      </c>
      <c r="D47" s="277" t="s">
        <v>3437</v>
      </c>
      <c r="E47" s="248" t="s">
        <v>895</v>
      </c>
      <c r="F47" s="250">
        <v>9480.0</v>
      </c>
      <c r="J47" s="2" t="s">
        <v>831</v>
      </c>
      <c r="K47" s="2" t="s">
        <v>3403</v>
      </c>
      <c r="L47" s="2" t="s">
        <v>860</v>
      </c>
      <c r="M47" s="2" t="s">
        <v>17</v>
      </c>
      <c r="N47" s="2" t="s">
        <v>3405</v>
      </c>
      <c r="R47" s="2" t="s">
        <v>3402</v>
      </c>
      <c r="S47" s="2">
        <v>80.0</v>
      </c>
    </row>
    <row r="48">
      <c r="B48" s="2" t="s">
        <v>862</v>
      </c>
      <c r="C48" s="248" t="s">
        <v>899</v>
      </c>
      <c r="D48" s="277" t="s">
        <v>3438</v>
      </c>
      <c r="E48" s="248" t="s">
        <v>900</v>
      </c>
      <c r="F48" s="322">
        <v>3850.0</v>
      </c>
      <c r="J48" s="2" t="s">
        <v>831</v>
      </c>
      <c r="K48" s="2" t="s">
        <v>3403</v>
      </c>
      <c r="L48" s="2" t="s">
        <v>860</v>
      </c>
      <c r="M48" s="2" t="s">
        <v>17</v>
      </c>
      <c r="N48" s="2" t="s">
        <v>3405</v>
      </c>
      <c r="R48" s="2" t="s">
        <v>3402</v>
      </c>
      <c r="S48" s="2">
        <v>80.0</v>
      </c>
    </row>
    <row r="49">
      <c r="F49" s="255"/>
    </row>
    <row r="50">
      <c r="A50" s="248" t="s">
        <v>2710</v>
      </c>
      <c r="B50" s="2" t="s">
        <v>3439</v>
      </c>
      <c r="C50" s="324" t="s">
        <v>3440</v>
      </c>
      <c r="E50" s="248" t="s">
        <v>3441</v>
      </c>
      <c r="F50" s="322">
        <v>121000.0</v>
      </c>
      <c r="G50" s="322">
        <v>12500.0</v>
      </c>
      <c r="J50" s="2" t="s">
        <v>821</v>
      </c>
      <c r="L50" s="2" t="s">
        <v>860</v>
      </c>
      <c r="R50" s="2" t="s">
        <v>3397</v>
      </c>
    </row>
    <row r="51">
      <c r="F51" s="255"/>
      <c r="G51" s="255"/>
    </row>
    <row r="1001">
      <c r="C1001" s="298"/>
    </row>
  </sheetData>
  <hyperlinks>
    <hyperlink r:id="rId1" ref="C3"/>
  </hyperlinks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5" max="5" width="16.5"/>
  </cols>
  <sheetData>
    <row r="1">
      <c r="A1" s="214"/>
      <c r="B1" s="215" t="s">
        <v>5</v>
      </c>
      <c r="C1" s="219" t="s">
        <v>3442</v>
      </c>
      <c r="D1" s="409"/>
      <c r="E1" s="411">
        <f>233246469436</f>
        <v>233246469436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22"/>
      <c r="B2" s="223" t="s">
        <v>807</v>
      </c>
      <c r="C2" s="227" t="s">
        <v>722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3443</v>
      </c>
      <c r="S2" s="238" t="s">
        <v>3444</v>
      </c>
      <c r="T2" s="238" t="s">
        <v>3445</v>
      </c>
      <c r="U2" s="2" t="s">
        <v>1958</v>
      </c>
      <c r="V2" s="2">
        <v>13.0</v>
      </c>
      <c r="W2" s="2" t="s">
        <v>3446</v>
      </c>
      <c r="X2" s="2" t="s">
        <v>3447</v>
      </c>
      <c r="Y2" s="2" t="s">
        <v>138</v>
      </c>
    </row>
    <row r="3">
      <c r="A3" s="233"/>
      <c r="B3" s="229" t="s">
        <v>811</v>
      </c>
      <c r="C3" s="247" t="s">
        <v>3448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3449</v>
      </c>
      <c r="S3" s="238" t="s">
        <v>3450</v>
      </c>
      <c r="T3" s="238" t="s">
        <v>72</v>
      </c>
      <c r="U3" s="2" t="s">
        <v>3451</v>
      </c>
      <c r="V3" s="2">
        <v>14.0</v>
      </c>
      <c r="W3" s="2" t="s">
        <v>3452</v>
      </c>
      <c r="X3" s="2" t="s">
        <v>1762</v>
      </c>
      <c r="Y3" s="2" t="s">
        <v>138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3453</v>
      </c>
      <c r="S4" s="238" t="s">
        <v>3454</v>
      </c>
      <c r="T4" s="238" t="s">
        <v>72</v>
      </c>
      <c r="U4" s="2" t="s">
        <v>3455</v>
      </c>
    </row>
    <row r="5">
      <c r="A5" s="239"/>
      <c r="B5" s="229" t="s">
        <v>818</v>
      </c>
      <c r="C5" s="2" t="s">
        <v>3456</v>
      </c>
      <c r="E5" s="237">
        <v>9.56669826E9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3457</v>
      </c>
      <c r="S5" s="238" t="s">
        <v>2066</v>
      </c>
      <c r="T5" s="238" t="s">
        <v>138</v>
      </c>
      <c r="U5" s="2" t="s">
        <v>1197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2304</v>
      </c>
      <c r="S6" s="2" t="s">
        <v>1960</v>
      </c>
      <c r="T6" s="2" t="s">
        <v>138</v>
      </c>
      <c r="U6" s="2" t="s">
        <v>3458</v>
      </c>
    </row>
    <row r="7">
      <c r="A7" s="239"/>
      <c r="B7" s="229" t="s">
        <v>822</v>
      </c>
      <c r="C7" s="2" t="s">
        <v>3459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3460</v>
      </c>
      <c r="S7" s="2" t="s">
        <v>2071</v>
      </c>
      <c r="T7" s="2" t="s">
        <v>138</v>
      </c>
      <c r="U7" s="2" t="s">
        <v>3461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 t="s">
        <v>3462</v>
      </c>
      <c r="S8" s="2" t="s">
        <v>2027</v>
      </c>
      <c r="T8" s="2" t="s">
        <v>138</v>
      </c>
      <c r="U8" s="2" t="s">
        <v>1010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3463</v>
      </c>
      <c r="S9" s="2" t="s">
        <v>3464</v>
      </c>
      <c r="T9" s="2" t="s">
        <v>138</v>
      </c>
      <c r="U9" s="2" t="s">
        <v>1010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2997</v>
      </c>
      <c r="S10" s="2" t="s">
        <v>3465</v>
      </c>
      <c r="T10" s="2" t="s">
        <v>138</v>
      </c>
      <c r="U10" s="2" t="s">
        <v>1010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3466</v>
      </c>
      <c r="S11" s="2" t="s">
        <v>3467</v>
      </c>
      <c r="T11" s="2" t="s">
        <v>138</v>
      </c>
      <c r="U11" s="2" t="s">
        <v>1010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3468</v>
      </c>
      <c r="S12" s="2" t="s">
        <v>3293</v>
      </c>
      <c r="T12" s="2" t="s">
        <v>138</v>
      </c>
      <c r="U12" s="2" t="s">
        <v>1568</v>
      </c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3469</v>
      </c>
      <c r="S13" s="2" t="s">
        <v>3011</v>
      </c>
      <c r="T13" s="2" t="s">
        <v>138</v>
      </c>
      <c r="U13" s="2" t="s">
        <v>676</v>
      </c>
    </row>
    <row r="14">
      <c r="A14" s="244"/>
      <c r="B14" s="242" t="s">
        <v>836</v>
      </c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98" t="s">
        <v>959</v>
      </c>
      <c r="C17" s="276" t="s">
        <v>1239</v>
      </c>
      <c r="D17" s="277" t="s">
        <v>3470</v>
      </c>
      <c r="E17" s="348" t="s">
        <v>1049</v>
      </c>
      <c r="F17" s="350">
        <v>5150.0</v>
      </c>
      <c r="G17" s="351">
        <v>95000.0</v>
      </c>
      <c r="I17" s="2" t="s">
        <v>2097</v>
      </c>
      <c r="J17" s="2" t="s">
        <v>829</v>
      </c>
      <c r="K17" s="2" t="s">
        <v>3471</v>
      </c>
      <c r="L17" s="2" t="s">
        <v>860</v>
      </c>
      <c r="M17" s="2" t="s">
        <v>17</v>
      </c>
      <c r="N17" s="2" t="s">
        <v>2426</v>
      </c>
      <c r="R17" s="2" t="s">
        <v>3472</v>
      </c>
      <c r="S17" s="2">
        <v>23.0</v>
      </c>
    </row>
    <row r="18">
      <c r="B18" s="298" t="s">
        <v>959</v>
      </c>
      <c r="C18" s="276" t="s">
        <v>1239</v>
      </c>
      <c r="D18" s="277" t="s">
        <v>3473</v>
      </c>
      <c r="E18" s="348" t="s">
        <v>1049</v>
      </c>
      <c r="F18" s="350">
        <v>5150.0</v>
      </c>
      <c r="I18" s="2" t="s">
        <v>2100</v>
      </c>
      <c r="J18" s="2" t="s">
        <v>829</v>
      </c>
      <c r="K18" s="2" t="s">
        <v>3471</v>
      </c>
      <c r="L18" s="2" t="s">
        <v>860</v>
      </c>
      <c r="M18" s="2" t="s">
        <v>17</v>
      </c>
      <c r="N18" s="2" t="s">
        <v>2426</v>
      </c>
      <c r="R18" s="2" t="s">
        <v>3472</v>
      </c>
      <c r="S18" s="2">
        <v>23.0</v>
      </c>
    </row>
    <row r="19">
      <c r="B19" s="298" t="s">
        <v>959</v>
      </c>
      <c r="C19" s="276" t="s">
        <v>1239</v>
      </c>
      <c r="D19" s="277" t="s">
        <v>3474</v>
      </c>
      <c r="E19" s="348" t="s">
        <v>1049</v>
      </c>
      <c r="F19" s="350">
        <v>5150.0</v>
      </c>
      <c r="I19" s="2" t="s">
        <v>2102</v>
      </c>
      <c r="J19" s="2" t="s">
        <v>829</v>
      </c>
      <c r="K19" s="2" t="s">
        <v>3471</v>
      </c>
      <c r="L19" s="2" t="s">
        <v>860</v>
      </c>
      <c r="M19" s="2" t="s">
        <v>17</v>
      </c>
      <c r="N19" s="2" t="s">
        <v>2426</v>
      </c>
      <c r="R19" s="2" t="s">
        <v>3472</v>
      </c>
      <c r="S19" s="2">
        <v>23.0</v>
      </c>
    </row>
    <row r="20">
      <c r="B20" s="298" t="s">
        <v>959</v>
      </c>
      <c r="C20" s="276" t="s">
        <v>1239</v>
      </c>
      <c r="D20" s="277" t="s">
        <v>3475</v>
      </c>
      <c r="E20" s="348" t="s">
        <v>1049</v>
      </c>
      <c r="F20" s="350">
        <v>5150.0</v>
      </c>
      <c r="G20" s="277"/>
      <c r="I20" s="2" t="s">
        <v>2103</v>
      </c>
      <c r="J20" s="2" t="s">
        <v>829</v>
      </c>
      <c r="K20" s="2" t="s">
        <v>3471</v>
      </c>
      <c r="L20" s="2" t="s">
        <v>860</v>
      </c>
      <c r="M20" s="2" t="s">
        <v>17</v>
      </c>
      <c r="N20" s="2" t="s">
        <v>2426</v>
      </c>
      <c r="R20" s="2" t="s">
        <v>3472</v>
      </c>
      <c r="S20" s="2">
        <v>23.0</v>
      </c>
    </row>
    <row r="21">
      <c r="B21" s="298" t="s">
        <v>959</v>
      </c>
      <c r="C21" s="276" t="s">
        <v>1239</v>
      </c>
      <c r="D21" s="277" t="s">
        <v>3476</v>
      </c>
      <c r="E21" s="348" t="s">
        <v>1049</v>
      </c>
      <c r="F21" s="350">
        <v>5150.0</v>
      </c>
      <c r="H21" s="348"/>
      <c r="I21" s="2" t="s">
        <v>2104</v>
      </c>
      <c r="J21" s="2" t="s">
        <v>829</v>
      </c>
      <c r="K21" s="2" t="s">
        <v>3471</v>
      </c>
      <c r="L21" s="2" t="s">
        <v>860</v>
      </c>
      <c r="M21" s="2" t="s">
        <v>17</v>
      </c>
      <c r="N21" s="2" t="s">
        <v>2426</v>
      </c>
      <c r="R21" s="2" t="s">
        <v>3472</v>
      </c>
      <c r="S21" s="2">
        <v>23.0</v>
      </c>
    </row>
    <row r="22">
      <c r="B22" s="298" t="s">
        <v>959</v>
      </c>
      <c r="C22" s="276" t="s">
        <v>1239</v>
      </c>
      <c r="D22" s="277" t="s">
        <v>3477</v>
      </c>
      <c r="E22" s="348" t="s">
        <v>1049</v>
      </c>
      <c r="F22" s="350">
        <v>5150.0</v>
      </c>
      <c r="H22" s="279"/>
      <c r="I22" s="2" t="s">
        <v>2105</v>
      </c>
      <c r="J22" s="2" t="s">
        <v>829</v>
      </c>
      <c r="K22" s="2" t="s">
        <v>3471</v>
      </c>
      <c r="L22" s="2" t="s">
        <v>860</v>
      </c>
      <c r="M22" s="2" t="s">
        <v>17</v>
      </c>
      <c r="N22" s="2" t="s">
        <v>2426</v>
      </c>
      <c r="R22" s="2" t="s">
        <v>3472</v>
      </c>
      <c r="S22" s="2">
        <v>23.0</v>
      </c>
    </row>
    <row r="23">
      <c r="B23" s="298" t="s">
        <v>959</v>
      </c>
      <c r="C23" s="276" t="s">
        <v>1239</v>
      </c>
      <c r="D23" s="277" t="s">
        <v>3478</v>
      </c>
      <c r="E23" s="348" t="s">
        <v>1049</v>
      </c>
      <c r="F23" s="350">
        <v>5150.0</v>
      </c>
      <c r="I23" s="2" t="s">
        <v>2112</v>
      </c>
      <c r="J23" s="2" t="s">
        <v>829</v>
      </c>
      <c r="K23" s="2" t="s">
        <v>3471</v>
      </c>
      <c r="L23" s="2" t="s">
        <v>860</v>
      </c>
      <c r="M23" s="2" t="s">
        <v>17</v>
      </c>
      <c r="N23" s="2" t="s">
        <v>2426</v>
      </c>
      <c r="R23" s="2" t="s">
        <v>3472</v>
      </c>
      <c r="S23" s="2">
        <v>23.0</v>
      </c>
    </row>
    <row r="24">
      <c r="B24" s="298" t="s">
        <v>959</v>
      </c>
      <c r="C24" s="276" t="s">
        <v>1239</v>
      </c>
      <c r="D24" s="277" t="s">
        <v>3479</v>
      </c>
      <c r="E24" s="348" t="s">
        <v>1049</v>
      </c>
      <c r="F24" s="350">
        <v>5150.0</v>
      </c>
      <c r="I24" s="2" t="s">
        <v>2113</v>
      </c>
      <c r="J24" s="2" t="s">
        <v>829</v>
      </c>
      <c r="K24" s="2" t="s">
        <v>3471</v>
      </c>
      <c r="L24" s="2" t="s">
        <v>860</v>
      </c>
      <c r="M24" s="2" t="s">
        <v>17</v>
      </c>
      <c r="N24" s="2" t="s">
        <v>2426</v>
      </c>
      <c r="R24" s="2" t="s">
        <v>3472</v>
      </c>
      <c r="S24" s="2">
        <v>23.0</v>
      </c>
    </row>
    <row r="25">
      <c r="B25" s="298" t="s">
        <v>959</v>
      </c>
      <c r="C25" s="276" t="s">
        <v>1239</v>
      </c>
      <c r="D25" s="277" t="s">
        <v>3480</v>
      </c>
      <c r="E25" s="348" t="s">
        <v>1049</v>
      </c>
      <c r="F25" s="350">
        <v>5150.0</v>
      </c>
      <c r="I25" s="2" t="s">
        <v>2114</v>
      </c>
      <c r="J25" s="2" t="s">
        <v>831</v>
      </c>
      <c r="K25" s="2" t="s">
        <v>3471</v>
      </c>
      <c r="L25" s="2" t="s">
        <v>860</v>
      </c>
      <c r="M25" s="2" t="s">
        <v>17</v>
      </c>
      <c r="N25" s="2" t="s">
        <v>2426</v>
      </c>
      <c r="R25" s="2" t="s">
        <v>3453</v>
      </c>
      <c r="S25" s="2">
        <v>23.0</v>
      </c>
    </row>
    <row r="26">
      <c r="B26" s="298" t="s">
        <v>959</v>
      </c>
      <c r="C26" s="276" t="s">
        <v>1239</v>
      </c>
      <c r="D26" s="277" t="s">
        <v>3481</v>
      </c>
      <c r="E26" s="348" t="s">
        <v>1049</v>
      </c>
      <c r="F26" s="350">
        <v>5150.0</v>
      </c>
      <c r="J26" s="2" t="s">
        <v>829</v>
      </c>
      <c r="K26" s="2" t="s">
        <v>1965</v>
      </c>
      <c r="L26" s="2" t="s">
        <v>860</v>
      </c>
      <c r="M26" s="2" t="s">
        <v>17</v>
      </c>
      <c r="N26" s="2" t="s">
        <v>2426</v>
      </c>
      <c r="R26" s="2" t="s">
        <v>3463</v>
      </c>
      <c r="S26" s="2">
        <v>23.0</v>
      </c>
    </row>
    <row r="27">
      <c r="B27" s="298" t="s">
        <v>959</v>
      </c>
      <c r="C27" s="276" t="s">
        <v>1239</v>
      </c>
      <c r="D27" s="277" t="s">
        <v>3482</v>
      </c>
      <c r="E27" s="348" t="s">
        <v>1049</v>
      </c>
      <c r="F27" s="350">
        <v>5150.0</v>
      </c>
      <c r="J27" s="2" t="s">
        <v>829</v>
      </c>
      <c r="K27" s="2" t="s">
        <v>1965</v>
      </c>
      <c r="L27" s="2" t="s">
        <v>860</v>
      </c>
      <c r="M27" s="2" t="s">
        <v>17</v>
      </c>
      <c r="N27" s="2" t="s">
        <v>2426</v>
      </c>
      <c r="R27" s="2" t="s">
        <v>3463</v>
      </c>
      <c r="S27" s="2">
        <v>23.0</v>
      </c>
    </row>
    <row r="28">
      <c r="B28" s="298" t="s">
        <v>959</v>
      </c>
      <c r="C28" s="276" t="s">
        <v>1239</v>
      </c>
      <c r="D28" s="277" t="s">
        <v>3483</v>
      </c>
      <c r="E28" s="348" t="s">
        <v>1049</v>
      </c>
      <c r="F28" s="350">
        <v>5150.0</v>
      </c>
      <c r="L28" s="2" t="s">
        <v>860</v>
      </c>
      <c r="M28" s="2" t="s">
        <v>17</v>
      </c>
      <c r="N28" s="2" t="s">
        <v>2426</v>
      </c>
      <c r="R28" s="2" t="s">
        <v>3453</v>
      </c>
      <c r="S28" s="2">
        <v>23.0</v>
      </c>
    </row>
    <row r="29">
      <c r="B29" s="298" t="s">
        <v>959</v>
      </c>
      <c r="C29" s="276" t="s">
        <v>1239</v>
      </c>
      <c r="D29" s="277" t="s">
        <v>3484</v>
      </c>
      <c r="E29" s="348" t="s">
        <v>1049</v>
      </c>
      <c r="F29" s="350">
        <v>5150.0</v>
      </c>
      <c r="L29" s="2" t="s">
        <v>860</v>
      </c>
      <c r="M29" s="2" t="s">
        <v>17</v>
      </c>
      <c r="N29" s="2" t="s">
        <v>2426</v>
      </c>
      <c r="R29" s="2" t="s">
        <v>3453</v>
      </c>
      <c r="S29" s="2">
        <v>23.0</v>
      </c>
    </row>
    <row r="30">
      <c r="B30" s="2" t="s">
        <v>862</v>
      </c>
      <c r="C30" s="293" t="s">
        <v>1407</v>
      </c>
      <c r="D30" s="277" t="s">
        <v>3485</v>
      </c>
      <c r="E30" s="276" t="s">
        <v>864</v>
      </c>
      <c r="F30" s="350">
        <v>11240.0</v>
      </c>
      <c r="J30" s="2" t="s">
        <v>829</v>
      </c>
      <c r="K30" s="2" t="s">
        <v>3471</v>
      </c>
      <c r="L30" s="2" t="s">
        <v>860</v>
      </c>
      <c r="M30" s="2" t="s">
        <v>17</v>
      </c>
      <c r="N30" s="2" t="s">
        <v>2426</v>
      </c>
      <c r="R30" s="2" t="s">
        <v>3472</v>
      </c>
      <c r="S30" s="2">
        <v>23.0</v>
      </c>
    </row>
    <row r="31">
      <c r="B31" s="2" t="s">
        <v>868</v>
      </c>
      <c r="C31" s="298" t="s">
        <v>3486</v>
      </c>
      <c r="D31" s="277" t="s">
        <v>3487</v>
      </c>
      <c r="E31" s="298" t="s">
        <v>919</v>
      </c>
      <c r="F31" s="350">
        <v>13100.0</v>
      </c>
      <c r="J31" s="2" t="s">
        <v>829</v>
      </c>
      <c r="K31" s="2" t="s">
        <v>3471</v>
      </c>
      <c r="L31" s="2" t="s">
        <v>860</v>
      </c>
      <c r="M31" s="2" t="s">
        <v>17</v>
      </c>
      <c r="N31" s="2" t="s">
        <v>2426</v>
      </c>
      <c r="R31" s="2" t="s">
        <v>3472</v>
      </c>
      <c r="S31" s="2">
        <v>23.0</v>
      </c>
    </row>
    <row r="32">
      <c r="B32" s="2" t="s">
        <v>865</v>
      </c>
      <c r="C32" s="298" t="s">
        <v>1408</v>
      </c>
      <c r="D32" s="277" t="s">
        <v>3488</v>
      </c>
      <c r="E32" s="298" t="s">
        <v>867</v>
      </c>
      <c r="F32" s="350">
        <v>8160.0</v>
      </c>
      <c r="J32" s="2" t="s">
        <v>829</v>
      </c>
      <c r="K32" s="2" t="s">
        <v>3471</v>
      </c>
      <c r="L32" s="2" t="s">
        <v>860</v>
      </c>
      <c r="M32" s="2" t="s">
        <v>17</v>
      </c>
      <c r="N32" s="2" t="s">
        <v>2426</v>
      </c>
      <c r="R32" s="2" t="s">
        <v>3472</v>
      </c>
      <c r="S32" s="2">
        <v>23.0</v>
      </c>
    </row>
    <row r="33">
      <c r="F33" s="279"/>
      <c r="S33" s="2">
        <v>23.0</v>
      </c>
    </row>
    <row r="34">
      <c r="F34" s="279"/>
      <c r="S34" s="2">
        <v>23.0</v>
      </c>
    </row>
    <row r="35">
      <c r="A35" s="2" t="s">
        <v>336</v>
      </c>
      <c r="B35" s="2" t="s">
        <v>901</v>
      </c>
      <c r="C35" s="298" t="s">
        <v>2822</v>
      </c>
      <c r="D35" s="277" t="s">
        <v>3489</v>
      </c>
      <c r="E35" s="298" t="s">
        <v>1675</v>
      </c>
      <c r="F35" s="350">
        <v>9480.0</v>
      </c>
      <c r="J35" s="2" t="s">
        <v>829</v>
      </c>
      <c r="K35" s="2" t="s">
        <v>3465</v>
      </c>
      <c r="L35" s="2" t="s">
        <v>860</v>
      </c>
      <c r="M35" s="2" t="s">
        <v>17</v>
      </c>
      <c r="N35" s="2" t="s">
        <v>2426</v>
      </c>
      <c r="R35" s="2" t="s">
        <v>2091</v>
      </c>
      <c r="S35" s="2">
        <v>23.0</v>
      </c>
    </row>
    <row r="36">
      <c r="B36" s="2" t="s">
        <v>901</v>
      </c>
      <c r="C36" s="298" t="s">
        <v>2822</v>
      </c>
      <c r="D36" s="277" t="s">
        <v>3490</v>
      </c>
      <c r="E36" s="298" t="s">
        <v>1675</v>
      </c>
      <c r="F36" s="350">
        <v>9480.0</v>
      </c>
      <c r="J36" s="2" t="s">
        <v>829</v>
      </c>
      <c r="K36" s="2" t="s">
        <v>3465</v>
      </c>
      <c r="L36" s="2" t="s">
        <v>860</v>
      </c>
      <c r="M36" s="2" t="s">
        <v>17</v>
      </c>
      <c r="N36" s="2" t="s">
        <v>2426</v>
      </c>
      <c r="R36" s="2" t="s">
        <v>2091</v>
      </c>
      <c r="S36" s="2">
        <v>23.0</v>
      </c>
    </row>
    <row r="37">
      <c r="B37" s="2" t="s">
        <v>901</v>
      </c>
      <c r="C37" s="298" t="s">
        <v>2822</v>
      </c>
      <c r="D37" s="277" t="s">
        <v>3491</v>
      </c>
      <c r="E37" s="298" t="s">
        <v>1675</v>
      </c>
      <c r="F37" s="350">
        <v>9480.0</v>
      </c>
      <c r="J37" s="2" t="s">
        <v>829</v>
      </c>
      <c r="K37" s="2" t="s">
        <v>3465</v>
      </c>
      <c r="L37" s="2" t="s">
        <v>860</v>
      </c>
      <c r="M37" s="2" t="s">
        <v>17</v>
      </c>
      <c r="N37" s="2" t="s">
        <v>2426</v>
      </c>
      <c r="R37" s="2" t="s">
        <v>2091</v>
      </c>
      <c r="S37" s="2">
        <v>23.0</v>
      </c>
    </row>
    <row r="38">
      <c r="B38" s="2" t="s">
        <v>901</v>
      </c>
      <c r="C38" s="298" t="s">
        <v>2822</v>
      </c>
      <c r="D38" s="277" t="s">
        <v>3492</v>
      </c>
      <c r="E38" s="298" t="s">
        <v>1675</v>
      </c>
      <c r="F38" s="350">
        <v>9480.0</v>
      </c>
      <c r="J38" s="2" t="s">
        <v>829</v>
      </c>
      <c r="K38" s="2" t="s">
        <v>3465</v>
      </c>
      <c r="L38" s="2" t="s">
        <v>860</v>
      </c>
      <c r="M38" s="2" t="s">
        <v>17</v>
      </c>
      <c r="N38" s="2" t="s">
        <v>2426</v>
      </c>
      <c r="R38" s="2" t="s">
        <v>2091</v>
      </c>
      <c r="S38" s="2">
        <v>23.0</v>
      </c>
    </row>
    <row r="39">
      <c r="B39" s="2" t="s">
        <v>901</v>
      </c>
      <c r="C39" s="298" t="s">
        <v>2822</v>
      </c>
      <c r="D39" s="277" t="s">
        <v>3493</v>
      </c>
      <c r="E39" s="298" t="s">
        <v>1675</v>
      </c>
      <c r="F39" s="350">
        <v>9480.0</v>
      </c>
      <c r="J39" s="2" t="s">
        <v>829</v>
      </c>
      <c r="K39" s="2" t="s">
        <v>3465</v>
      </c>
      <c r="L39" s="2" t="s">
        <v>860</v>
      </c>
      <c r="M39" s="2" t="s">
        <v>17</v>
      </c>
      <c r="N39" s="2" t="s">
        <v>2426</v>
      </c>
      <c r="R39" s="2" t="s">
        <v>2091</v>
      </c>
      <c r="S39" s="2">
        <v>23.0</v>
      </c>
    </row>
    <row r="40">
      <c r="B40" s="2" t="s">
        <v>901</v>
      </c>
      <c r="C40" s="298" t="s">
        <v>2822</v>
      </c>
      <c r="D40" s="277" t="s">
        <v>3494</v>
      </c>
      <c r="E40" s="298" t="s">
        <v>1675</v>
      </c>
      <c r="F40" s="350">
        <v>9480.0</v>
      </c>
      <c r="J40" s="2" t="s">
        <v>829</v>
      </c>
      <c r="K40" s="2" t="s">
        <v>3465</v>
      </c>
      <c r="L40" s="2" t="s">
        <v>860</v>
      </c>
      <c r="M40" s="2" t="s">
        <v>17</v>
      </c>
      <c r="N40" s="2" t="s">
        <v>2426</v>
      </c>
      <c r="R40" s="2" t="s">
        <v>2091</v>
      </c>
      <c r="S40" s="2">
        <v>23.0</v>
      </c>
    </row>
    <row r="41">
      <c r="B41" s="2" t="s">
        <v>901</v>
      </c>
      <c r="C41" s="298" t="s">
        <v>2822</v>
      </c>
      <c r="D41" s="277" t="s">
        <v>3495</v>
      </c>
      <c r="E41" s="298" t="s">
        <v>1675</v>
      </c>
      <c r="F41" s="350">
        <v>9480.0</v>
      </c>
      <c r="J41" s="2" t="s">
        <v>829</v>
      </c>
      <c r="K41" s="2" t="s">
        <v>3465</v>
      </c>
      <c r="L41" s="2" t="s">
        <v>860</v>
      </c>
      <c r="M41" s="2" t="s">
        <v>17</v>
      </c>
      <c r="N41" s="2" t="s">
        <v>2426</v>
      </c>
      <c r="R41" s="2" t="s">
        <v>2091</v>
      </c>
      <c r="S41" s="2">
        <v>23.0</v>
      </c>
    </row>
    <row r="42">
      <c r="B42" s="2" t="s">
        <v>901</v>
      </c>
      <c r="C42" s="298" t="s">
        <v>2822</v>
      </c>
      <c r="D42" s="277" t="s">
        <v>3496</v>
      </c>
      <c r="E42" s="298" t="s">
        <v>1675</v>
      </c>
      <c r="F42" s="350">
        <v>9480.0</v>
      </c>
      <c r="J42" s="2" t="s">
        <v>829</v>
      </c>
      <c r="K42" s="2" t="s">
        <v>3465</v>
      </c>
      <c r="L42" s="2" t="s">
        <v>860</v>
      </c>
      <c r="M42" s="2" t="s">
        <v>17</v>
      </c>
      <c r="N42" s="2" t="s">
        <v>2426</v>
      </c>
      <c r="R42" s="2" t="s">
        <v>2091</v>
      </c>
      <c r="S42" s="2">
        <v>23.0</v>
      </c>
    </row>
    <row r="43">
      <c r="B43" s="2" t="s">
        <v>901</v>
      </c>
      <c r="C43" s="298" t="s">
        <v>2822</v>
      </c>
      <c r="D43" s="277" t="s">
        <v>2592</v>
      </c>
      <c r="E43" s="298" t="s">
        <v>1675</v>
      </c>
      <c r="F43" s="350">
        <v>9480.0</v>
      </c>
      <c r="J43" s="2" t="s">
        <v>829</v>
      </c>
      <c r="K43" s="2" t="s">
        <v>3465</v>
      </c>
      <c r="L43" s="2" t="s">
        <v>860</v>
      </c>
      <c r="M43" s="2" t="s">
        <v>17</v>
      </c>
      <c r="N43" s="2" t="s">
        <v>2426</v>
      </c>
      <c r="R43" s="2" t="s">
        <v>2091</v>
      </c>
      <c r="S43" s="2">
        <v>23.0</v>
      </c>
    </row>
    <row r="44">
      <c r="B44" s="2" t="s">
        <v>901</v>
      </c>
      <c r="C44" s="298" t="s">
        <v>2822</v>
      </c>
      <c r="D44" s="277" t="s">
        <v>2596</v>
      </c>
      <c r="E44" s="298" t="s">
        <v>1675</v>
      </c>
      <c r="F44" s="350">
        <v>9480.0</v>
      </c>
      <c r="J44" s="2" t="s">
        <v>829</v>
      </c>
      <c r="K44" s="2" t="s">
        <v>3465</v>
      </c>
      <c r="L44" s="2" t="s">
        <v>860</v>
      </c>
      <c r="M44" s="2" t="s">
        <v>17</v>
      </c>
      <c r="N44" s="2" t="s">
        <v>2426</v>
      </c>
      <c r="R44" s="2" t="s">
        <v>2091</v>
      </c>
      <c r="S44" s="2">
        <v>23.0</v>
      </c>
    </row>
    <row r="45">
      <c r="B45" s="2" t="s">
        <v>901</v>
      </c>
      <c r="C45" s="298" t="s">
        <v>2822</v>
      </c>
      <c r="D45" s="277" t="s">
        <v>3497</v>
      </c>
      <c r="E45" s="298" t="s">
        <v>1675</v>
      </c>
      <c r="F45" s="350">
        <v>9480.0</v>
      </c>
      <c r="J45" s="2" t="s">
        <v>829</v>
      </c>
      <c r="K45" s="2" t="s">
        <v>3465</v>
      </c>
      <c r="L45" s="2" t="s">
        <v>860</v>
      </c>
      <c r="M45" s="2" t="s">
        <v>17</v>
      </c>
      <c r="N45" s="2" t="s">
        <v>2426</v>
      </c>
      <c r="R45" s="2" t="s">
        <v>2091</v>
      </c>
      <c r="S45" s="2">
        <v>23.0</v>
      </c>
    </row>
    <row r="46">
      <c r="B46" s="2" t="s">
        <v>901</v>
      </c>
      <c r="C46" s="298" t="s">
        <v>2822</v>
      </c>
      <c r="D46" s="277" t="s">
        <v>3498</v>
      </c>
      <c r="E46" s="298" t="s">
        <v>1675</v>
      </c>
      <c r="F46" s="350">
        <v>9480.0</v>
      </c>
      <c r="J46" s="2" t="s">
        <v>829</v>
      </c>
      <c r="K46" s="2" t="s">
        <v>3465</v>
      </c>
      <c r="L46" s="2" t="s">
        <v>860</v>
      </c>
      <c r="M46" s="2" t="s">
        <v>17</v>
      </c>
      <c r="N46" s="2" t="s">
        <v>2426</v>
      </c>
      <c r="R46" s="2" t="s">
        <v>2091</v>
      </c>
      <c r="S46" s="2">
        <v>23.0</v>
      </c>
    </row>
    <row r="47">
      <c r="B47" s="2" t="s">
        <v>901</v>
      </c>
      <c r="C47" s="298" t="s">
        <v>2822</v>
      </c>
      <c r="D47" s="277" t="s">
        <v>3499</v>
      </c>
      <c r="E47" s="298" t="s">
        <v>1675</v>
      </c>
      <c r="F47" s="350">
        <v>9480.0</v>
      </c>
      <c r="J47" s="2" t="s">
        <v>829</v>
      </c>
      <c r="K47" s="2" t="s">
        <v>3465</v>
      </c>
      <c r="L47" s="2" t="s">
        <v>860</v>
      </c>
      <c r="M47" s="2" t="s">
        <v>17</v>
      </c>
      <c r="N47" s="2" t="s">
        <v>2426</v>
      </c>
      <c r="S47" s="2">
        <v>23.0</v>
      </c>
    </row>
    <row r="48">
      <c r="B48" s="2" t="s">
        <v>901</v>
      </c>
      <c r="C48" s="298" t="s">
        <v>2822</v>
      </c>
      <c r="D48" s="277"/>
      <c r="E48" s="298" t="s">
        <v>1675</v>
      </c>
      <c r="F48" s="350">
        <v>9480.0</v>
      </c>
      <c r="L48" s="2" t="s">
        <v>860</v>
      </c>
      <c r="S48" s="2">
        <v>23.0</v>
      </c>
    </row>
    <row r="49">
      <c r="B49" s="2" t="s">
        <v>901</v>
      </c>
      <c r="C49" s="298" t="s">
        <v>3500</v>
      </c>
      <c r="D49" s="277" t="s">
        <v>3501</v>
      </c>
      <c r="E49" s="298" t="s">
        <v>1678</v>
      </c>
      <c r="F49" s="351">
        <v>6250.0</v>
      </c>
      <c r="J49" s="2" t="s">
        <v>829</v>
      </c>
      <c r="K49" s="2" t="s">
        <v>3467</v>
      </c>
      <c r="L49" s="2" t="s">
        <v>860</v>
      </c>
      <c r="M49" s="2" t="s">
        <v>17</v>
      </c>
      <c r="N49" s="2" t="s">
        <v>2426</v>
      </c>
      <c r="R49" s="2" t="s">
        <v>3466</v>
      </c>
      <c r="S49" s="2">
        <v>23.0</v>
      </c>
    </row>
    <row r="50">
      <c r="B50" s="2" t="s">
        <v>901</v>
      </c>
      <c r="C50" s="298" t="s">
        <v>3500</v>
      </c>
      <c r="D50" s="277" t="s">
        <v>3502</v>
      </c>
      <c r="E50" s="298" t="s">
        <v>1678</v>
      </c>
      <c r="F50" s="351">
        <v>6250.0</v>
      </c>
      <c r="J50" s="2" t="s">
        <v>829</v>
      </c>
      <c r="K50" s="2" t="s">
        <v>3467</v>
      </c>
      <c r="L50" s="2" t="s">
        <v>860</v>
      </c>
      <c r="M50" s="2" t="s">
        <v>17</v>
      </c>
      <c r="N50" s="2" t="s">
        <v>2426</v>
      </c>
      <c r="R50" s="2" t="s">
        <v>3466</v>
      </c>
      <c r="S50" s="2">
        <v>23.0</v>
      </c>
    </row>
    <row r="51">
      <c r="B51" s="2" t="s">
        <v>901</v>
      </c>
      <c r="C51" s="298" t="s">
        <v>1943</v>
      </c>
      <c r="D51" s="277" t="s">
        <v>3503</v>
      </c>
      <c r="E51" s="298" t="s">
        <v>1944</v>
      </c>
      <c r="F51" s="350">
        <v>6200.0</v>
      </c>
      <c r="L51" s="2" t="s">
        <v>860</v>
      </c>
      <c r="M51" s="2" t="s">
        <v>17</v>
      </c>
      <c r="N51" s="2" t="s">
        <v>2426</v>
      </c>
      <c r="S51" s="2">
        <v>23.0</v>
      </c>
    </row>
    <row r="52">
      <c r="B52" s="2" t="s">
        <v>901</v>
      </c>
      <c r="C52" s="298" t="s">
        <v>1943</v>
      </c>
      <c r="D52" s="277" t="s">
        <v>3504</v>
      </c>
      <c r="E52" s="298" t="s">
        <v>1944</v>
      </c>
      <c r="F52" s="350">
        <v>6200.0</v>
      </c>
      <c r="L52" s="2" t="s">
        <v>860</v>
      </c>
      <c r="M52" s="2" t="s">
        <v>17</v>
      </c>
      <c r="N52" s="2" t="s">
        <v>2426</v>
      </c>
      <c r="S52" s="2"/>
    </row>
    <row r="53">
      <c r="C53" s="298" t="s">
        <v>904</v>
      </c>
      <c r="D53" s="277" t="s">
        <v>3505</v>
      </c>
      <c r="F53" s="350">
        <v>6650.0</v>
      </c>
      <c r="L53" s="2" t="s">
        <v>860</v>
      </c>
      <c r="M53" s="2" t="s">
        <v>17</v>
      </c>
      <c r="N53" s="2" t="s">
        <v>2426</v>
      </c>
      <c r="S53" s="2">
        <v>23.0</v>
      </c>
    </row>
    <row r="54">
      <c r="C54" s="298" t="s">
        <v>904</v>
      </c>
      <c r="D54" s="277" t="s">
        <v>3506</v>
      </c>
      <c r="F54" s="350">
        <v>6650.0</v>
      </c>
      <c r="J54" s="2" t="s">
        <v>829</v>
      </c>
      <c r="K54" s="2" t="s">
        <v>1762</v>
      </c>
      <c r="L54" s="2" t="s">
        <v>860</v>
      </c>
      <c r="M54" s="2" t="s">
        <v>17</v>
      </c>
      <c r="N54" s="2" t="s">
        <v>2426</v>
      </c>
      <c r="R54" s="2" t="s">
        <v>3507</v>
      </c>
      <c r="S54" s="2">
        <v>23.0</v>
      </c>
    </row>
    <row r="55">
      <c r="B55" s="2" t="s">
        <v>1858</v>
      </c>
      <c r="C55" s="298" t="s">
        <v>973</v>
      </c>
      <c r="E55" s="276" t="s">
        <v>3508</v>
      </c>
      <c r="F55" s="350">
        <v>1928.0</v>
      </c>
      <c r="J55" s="2" t="s">
        <v>829</v>
      </c>
      <c r="K55" s="2" t="s">
        <v>3467</v>
      </c>
      <c r="L55" s="2" t="s">
        <v>860</v>
      </c>
      <c r="M55" s="2" t="s">
        <v>17</v>
      </c>
      <c r="N55" s="2" t="s">
        <v>2426</v>
      </c>
      <c r="R55" s="2" t="s">
        <v>3466</v>
      </c>
      <c r="S55" s="2">
        <v>23.0</v>
      </c>
    </row>
    <row r="56">
      <c r="B56" s="2" t="s">
        <v>1858</v>
      </c>
      <c r="C56" s="298" t="s">
        <v>973</v>
      </c>
      <c r="E56" s="276" t="s">
        <v>3508</v>
      </c>
      <c r="F56" s="350">
        <v>1928.0</v>
      </c>
      <c r="J56" s="2" t="s">
        <v>829</v>
      </c>
      <c r="K56" s="2" t="s">
        <v>3467</v>
      </c>
      <c r="L56" s="2" t="s">
        <v>860</v>
      </c>
      <c r="M56" s="2" t="s">
        <v>17</v>
      </c>
      <c r="N56" s="2" t="s">
        <v>2426</v>
      </c>
      <c r="R56" s="2" t="s">
        <v>3466</v>
      </c>
      <c r="S56" s="2">
        <v>23.0</v>
      </c>
    </row>
    <row r="57">
      <c r="B57" s="2" t="s">
        <v>1858</v>
      </c>
      <c r="C57" s="298" t="s">
        <v>973</v>
      </c>
      <c r="E57" s="276" t="s">
        <v>3508</v>
      </c>
      <c r="F57" s="350">
        <v>1928.0</v>
      </c>
      <c r="J57" s="2" t="s">
        <v>829</v>
      </c>
      <c r="K57" s="2" t="s">
        <v>3467</v>
      </c>
      <c r="L57" s="2" t="s">
        <v>860</v>
      </c>
      <c r="M57" s="2" t="s">
        <v>17</v>
      </c>
      <c r="N57" s="2" t="s">
        <v>2426</v>
      </c>
      <c r="R57" s="2" t="s">
        <v>3466</v>
      </c>
      <c r="S57" s="2">
        <v>23.0</v>
      </c>
    </row>
    <row r="58">
      <c r="B58" s="2" t="s">
        <v>1858</v>
      </c>
      <c r="C58" s="298" t="s">
        <v>973</v>
      </c>
      <c r="E58" s="276" t="s">
        <v>3508</v>
      </c>
      <c r="F58" s="350">
        <v>1928.0</v>
      </c>
      <c r="J58" s="2" t="s">
        <v>829</v>
      </c>
      <c r="K58" s="2" t="s">
        <v>3467</v>
      </c>
      <c r="L58" s="2" t="s">
        <v>860</v>
      </c>
      <c r="M58" s="2" t="s">
        <v>17</v>
      </c>
      <c r="N58" s="2" t="s">
        <v>2426</v>
      </c>
      <c r="R58" s="2" t="s">
        <v>3466</v>
      </c>
      <c r="S58" s="2">
        <v>23.0</v>
      </c>
    </row>
    <row r="59">
      <c r="B59" s="2" t="s">
        <v>1858</v>
      </c>
      <c r="C59" s="298" t="s">
        <v>973</v>
      </c>
      <c r="E59" s="276" t="s">
        <v>3508</v>
      </c>
      <c r="F59" s="350">
        <v>1928.0</v>
      </c>
      <c r="L59" s="2" t="s">
        <v>860</v>
      </c>
    </row>
    <row r="60">
      <c r="B60" s="2" t="s">
        <v>901</v>
      </c>
      <c r="C60" s="298" t="s">
        <v>1945</v>
      </c>
      <c r="E60" s="298" t="s">
        <v>1946</v>
      </c>
      <c r="F60" s="350">
        <v>27500.0</v>
      </c>
      <c r="L60" s="2" t="s">
        <v>860</v>
      </c>
      <c r="M60" s="2" t="s">
        <v>17</v>
      </c>
      <c r="N60" s="2" t="s">
        <v>2426</v>
      </c>
      <c r="S60" s="2">
        <v>23.0</v>
      </c>
    </row>
    <row r="61">
      <c r="B61" s="2" t="s">
        <v>901</v>
      </c>
      <c r="C61" s="298" t="s">
        <v>1945</v>
      </c>
      <c r="E61" s="298" t="s">
        <v>1946</v>
      </c>
      <c r="F61" s="350">
        <v>27500.0</v>
      </c>
      <c r="L61" s="2" t="s">
        <v>860</v>
      </c>
      <c r="M61" s="2" t="s">
        <v>17</v>
      </c>
      <c r="N61" s="2" t="s">
        <v>2426</v>
      </c>
      <c r="S61" s="2">
        <v>23.0</v>
      </c>
    </row>
    <row r="62">
      <c r="F62" s="279"/>
    </row>
    <row r="63">
      <c r="A63" s="298" t="s">
        <v>2062</v>
      </c>
      <c r="B63" s="2" t="s">
        <v>868</v>
      </c>
      <c r="C63" s="298" t="s">
        <v>1416</v>
      </c>
      <c r="D63" s="277">
        <v>2.230091000516E12</v>
      </c>
      <c r="E63" s="373" t="s">
        <v>935</v>
      </c>
      <c r="F63" s="350">
        <v>7750.0</v>
      </c>
      <c r="J63" s="2" t="s">
        <v>2173</v>
      </c>
      <c r="K63" s="2" t="s">
        <v>2027</v>
      </c>
      <c r="L63" s="2" t="s">
        <v>860</v>
      </c>
      <c r="M63" s="2" t="s">
        <v>17</v>
      </c>
      <c r="N63" s="2" t="s">
        <v>2426</v>
      </c>
      <c r="R63" s="2" t="s">
        <v>3462</v>
      </c>
      <c r="S63" s="2">
        <v>23.0</v>
      </c>
    </row>
    <row r="64">
      <c r="B64" s="2" t="s">
        <v>868</v>
      </c>
      <c r="C64" s="298" t="s">
        <v>1416</v>
      </c>
      <c r="D64" s="277">
        <v>2.23009100051E12</v>
      </c>
      <c r="E64" s="373" t="s">
        <v>935</v>
      </c>
      <c r="F64" s="350">
        <v>7750.0</v>
      </c>
      <c r="J64" s="2" t="s">
        <v>2173</v>
      </c>
      <c r="K64" s="2" t="s">
        <v>2027</v>
      </c>
      <c r="L64" s="2" t="s">
        <v>860</v>
      </c>
      <c r="M64" s="2" t="s">
        <v>17</v>
      </c>
      <c r="N64" s="2" t="s">
        <v>2426</v>
      </c>
      <c r="R64" s="2" t="s">
        <v>3462</v>
      </c>
      <c r="S64" s="2">
        <v>23.0</v>
      </c>
    </row>
    <row r="65">
      <c r="F65" s="279"/>
    </row>
    <row r="66">
      <c r="A66" s="298" t="s">
        <v>995</v>
      </c>
      <c r="B66" s="2" t="s">
        <v>862</v>
      </c>
      <c r="C66" s="298" t="s">
        <v>1409</v>
      </c>
      <c r="D66" s="277" t="s">
        <v>3509</v>
      </c>
      <c r="E66" s="298" t="s">
        <v>893</v>
      </c>
      <c r="F66" s="350">
        <v>10200.0</v>
      </c>
      <c r="J66" s="2" t="s">
        <v>2173</v>
      </c>
      <c r="K66" s="2" t="s">
        <v>2027</v>
      </c>
      <c r="L66" s="2" t="s">
        <v>860</v>
      </c>
      <c r="M66" s="2" t="s">
        <v>17</v>
      </c>
      <c r="N66" s="2" t="s">
        <v>2426</v>
      </c>
      <c r="R66" s="2" t="s">
        <v>3462</v>
      </c>
      <c r="S66" s="2">
        <v>23.0</v>
      </c>
    </row>
    <row r="67">
      <c r="B67" s="2" t="s">
        <v>862</v>
      </c>
      <c r="C67" s="298" t="s">
        <v>1412</v>
      </c>
      <c r="D67" s="277" t="s">
        <v>3510</v>
      </c>
      <c r="E67" s="298" t="s">
        <v>895</v>
      </c>
      <c r="F67" s="350">
        <v>9480.0</v>
      </c>
      <c r="J67" s="2" t="s">
        <v>2173</v>
      </c>
      <c r="K67" s="2" t="s">
        <v>2027</v>
      </c>
      <c r="L67" s="2" t="s">
        <v>860</v>
      </c>
      <c r="M67" s="2" t="s">
        <v>17</v>
      </c>
      <c r="N67" s="2" t="s">
        <v>2426</v>
      </c>
      <c r="R67" s="2" t="s">
        <v>3462</v>
      </c>
      <c r="S67" s="2">
        <v>23.0</v>
      </c>
    </row>
    <row r="68">
      <c r="B68" s="2" t="s">
        <v>862</v>
      </c>
      <c r="C68" s="298" t="s">
        <v>1412</v>
      </c>
      <c r="D68" s="277" t="s">
        <v>3511</v>
      </c>
      <c r="E68" s="298" t="s">
        <v>895</v>
      </c>
      <c r="F68" s="350">
        <v>9480.0</v>
      </c>
      <c r="J68" s="2" t="s">
        <v>2173</v>
      </c>
      <c r="K68" s="2" t="s">
        <v>2027</v>
      </c>
      <c r="L68" s="2" t="s">
        <v>860</v>
      </c>
      <c r="M68" s="2" t="s">
        <v>17</v>
      </c>
      <c r="N68" s="2" t="s">
        <v>2426</v>
      </c>
      <c r="R68" s="2" t="s">
        <v>3462</v>
      </c>
      <c r="S68" s="2">
        <v>23.0</v>
      </c>
    </row>
    <row r="69">
      <c r="C69" s="298"/>
      <c r="F69" s="279"/>
      <c r="M69" s="2"/>
      <c r="N69" s="2"/>
    </row>
    <row r="70">
      <c r="C70" s="298"/>
      <c r="F70" s="279"/>
    </row>
    <row r="71">
      <c r="A71" s="298" t="s">
        <v>3427</v>
      </c>
      <c r="B71" s="2" t="s">
        <v>2412</v>
      </c>
      <c r="C71" s="298" t="s">
        <v>3512</v>
      </c>
      <c r="D71" s="277" t="s">
        <v>3513</v>
      </c>
      <c r="E71" s="298" t="s">
        <v>3387</v>
      </c>
      <c r="F71" s="292">
        <v>22670.0</v>
      </c>
      <c r="J71" s="2" t="s">
        <v>1350</v>
      </c>
      <c r="K71" s="2" t="s">
        <v>3514</v>
      </c>
      <c r="L71" s="2" t="s">
        <v>860</v>
      </c>
      <c r="M71" s="195" t="s">
        <v>17</v>
      </c>
      <c r="N71" s="2" t="s">
        <v>3146</v>
      </c>
      <c r="S71" s="2">
        <v>59.0</v>
      </c>
    </row>
    <row r="72">
      <c r="F72" s="255"/>
      <c r="M72" s="2"/>
      <c r="S72" s="2">
        <v>23.0</v>
      </c>
    </row>
    <row r="73">
      <c r="A73" s="2" t="s">
        <v>872</v>
      </c>
      <c r="B73" s="2" t="s">
        <v>862</v>
      </c>
      <c r="C73" s="298" t="s">
        <v>3515</v>
      </c>
      <c r="D73" s="277" t="s">
        <v>3516</v>
      </c>
      <c r="E73" s="276" t="s">
        <v>2756</v>
      </c>
      <c r="F73" s="350">
        <v>15750.0</v>
      </c>
      <c r="J73" s="2" t="s">
        <v>2173</v>
      </c>
      <c r="K73" s="2" t="s">
        <v>1960</v>
      </c>
      <c r="L73" s="2" t="s">
        <v>860</v>
      </c>
      <c r="M73" s="2" t="s">
        <v>17</v>
      </c>
      <c r="N73" s="2" t="s">
        <v>2426</v>
      </c>
      <c r="R73" s="2" t="s">
        <v>2304</v>
      </c>
      <c r="S73" s="2">
        <v>23.0</v>
      </c>
    </row>
    <row r="74">
      <c r="B74" s="2" t="s">
        <v>862</v>
      </c>
      <c r="C74" s="298" t="s">
        <v>2757</v>
      </c>
      <c r="D74" s="277" t="s">
        <v>3517</v>
      </c>
      <c r="E74" s="276" t="s">
        <v>3518</v>
      </c>
      <c r="F74" s="350">
        <v>2250.0</v>
      </c>
      <c r="J74" s="2" t="s">
        <v>2173</v>
      </c>
      <c r="K74" s="2" t="s">
        <v>1960</v>
      </c>
      <c r="L74" s="2" t="s">
        <v>860</v>
      </c>
      <c r="M74" s="2" t="s">
        <v>17</v>
      </c>
      <c r="N74" s="2" t="s">
        <v>2426</v>
      </c>
      <c r="R74" s="2" t="s">
        <v>2304</v>
      </c>
      <c r="S74" s="2">
        <v>23.0</v>
      </c>
    </row>
    <row r="75">
      <c r="B75" s="2" t="s">
        <v>862</v>
      </c>
      <c r="C75" s="298" t="s">
        <v>2757</v>
      </c>
      <c r="D75" s="277" t="s">
        <v>3519</v>
      </c>
      <c r="E75" s="276" t="s">
        <v>3518</v>
      </c>
      <c r="F75" s="350">
        <v>2250.0</v>
      </c>
      <c r="J75" s="2" t="s">
        <v>2173</v>
      </c>
      <c r="K75" s="2" t="s">
        <v>1960</v>
      </c>
      <c r="L75" s="2" t="s">
        <v>860</v>
      </c>
      <c r="M75" s="2" t="s">
        <v>17</v>
      </c>
      <c r="N75" s="2" t="s">
        <v>2426</v>
      </c>
      <c r="R75" s="2" t="s">
        <v>2304</v>
      </c>
      <c r="S75" s="2">
        <v>23.0</v>
      </c>
    </row>
    <row r="76">
      <c r="B76" s="2" t="s">
        <v>862</v>
      </c>
      <c r="C76" s="298" t="s">
        <v>2757</v>
      </c>
      <c r="D76" s="277" t="s">
        <v>3520</v>
      </c>
      <c r="E76" s="276" t="s">
        <v>3518</v>
      </c>
      <c r="F76" s="350">
        <v>2250.0</v>
      </c>
      <c r="J76" s="2" t="s">
        <v>2173</v>
      </c>
      <c r="K76" s="2" t="s">
        <v>1960</v>
      </c>
      <c r="L76" s="2" t="s">
        <v>860</v>
      </c>
      <c r="M76" s="2" t="s">
        <v>17</v>
      </c>
      <c r="N76" s="2" t="s">
        <v>2426</v>
      </c>
      <c r="R76" s="2" t="s">
        <v>2304</v>
      </c>
      <c r="S76" s="2">
        <v>23.0</v>
      </c>
    </row>
    <row r="77">
      <c r="B77" s="2" t="s">
        <v>862</v>
      </c>
      <c r="C77" s="298" t="s">
        <v>2757</v>
      </c>
      <c r="D77" s="277" t="s">
        <v>3521</v>
      </c>
      <c r="E77" s="276" t="s">
        <v>3518</v>
      </c>
      <c r="F77" s="350">
        <v>2250.0</v>
      </c>
      <c r="J77" s="2" t="s">
        <v>2173</v>
      </c>
      <c r="K77" s="2" t="s">
        <v>1960</v>
      </c>
      <c r="L77" s="2" t="s">
        <v>860</v>
      </c>
      <c r="M77" s="2" t="s">
        <v>17</v>
      </c>
      <c r="N77" s="2" t="s">
        <v>2426</v>
      </c>
      <c r="R77" s="2" t="s">
        <v>2304</v>
      </c>
      <c r="S77" s="2">
        <v>23.0</v>
      </c>
    </row>
    <row r="78">
      <c r="B78" s="2" t="s">
        <v>862</v>
      </c>
      <c r="C78" s="298" t="s">
        <v>2757</v>
      </c>
      <c r="D78" s="277" t="s">
        <v>3522</v>
      </c>
      <c r="E78" s="276" t="s">
        <v>3518</v>
      </c>
      <c r="F78" s="350">
        <v>2250.0</v>
      </c>
      <c r="J78" s="2" t="s">
        <v>2173</v>
      </c>
      <c r="K78" s="2" t="s">
        <v>1960</v>
      </c>
      <c r="L78" s="2" t="s">
        <v>860</v>
      </c>
      <c r="M78" s="2" t="s">
        <v>17</v>
      </c>
      <c r="N78" s="2" t="s">
        <v>2426</v>
      </c>
      <c r="R78" s="2" t="s">
        <v>2304</v>
      </c>
      <c r="S78" s="2">
        <v>23.0</v>
      </c>
    </row>
    <row r="79">
      <c r="B79" s="2" t="s">
        <v>862</v>
      </c>
      <c r="C79" s="298" t="s">
        <v>2757</v>
      </c>
      <c r="D79" s="277" t="s">
        <v>2758</v>
      </c>
      <c r="E79" s="276" t="s">
        <v>3518</v>
      </c>
      <c r="F79" s="350"/>
      <c r="L79" s="2"/>
      <c r="M79" s="2"/>
      <c r="S79" s="2"/>
    </row>
    <row r="80">
      <c r="B80" s="2" t="s">
        <v>862</v>
      </c>
      <c r="C80" s="298" t="s">
        <v>2762</v>
      </c>
      <c r="D80" s="277" t="s">
        <v>3523</v>
      </c>
      <c r="E80" s="367" t="s">
        <v>1175</v>
      </c>
      <c r="F80" s="350">
        <v>6700.0</v>
      </c>
      <c r="J80" s="2" t="s">
        <v>2173</v>
      </c>
      <c r="K80" s="2" t="s">
        <v>1960</v>
      </c>
      <c r="L80" s="2" t="s">
        <v>860</v>
      </c>
      <c r="M80" s="2" t="s">
        <v>17</v>
      </c>
      <c r="N80" s="2" t="s">
        <v>2426</v>
      </c>
      <c r="R80" s="2" t="s">
        <v>2304</v>
      </c>
      <c r="S80" s="2">
        <v>23.0</v>
      </c>
    </row>
    <row r="81">
      <c r="E81" s="378"/>
      <c r="F81" s="279"/>
    </row>
    <row r="82">
      <c r="B82" s="2" t="s">
        <v>868</v>
      </c>
      <c r="C82" s="348" t="s">
        <v>934</v>
      </c>
      <c r="D82" s="277">
        <v>2.230091000524E12</v>
      </c>
      <c r="E82" s="276" t="s">
        <v>935</v>
      </c>
      <c r="F82" s="351">
        <v>7750.0</v>
      </c>
      <c r="J82" s="2" t="s">
        <v>2173</v>
      </c>
      <c r="K82" s="2" t="s">
        <v>2027</v>
      </c>
      <c r="L82" s="2" t="s">
        <v>1019</v>
      </c>
      <c r="M82" s="2" t="s">
        <v>17</v>
      </c>
      <c r="N82" s="2" t="s">
        <v>2426</v>
      </c>
      <c r="R82" s="2" t="s">
        <v>3462</v>
      </c>
      <c r="S82" s="2">
        <v>23.0</v>
      </c>
    </row>
    <row r="83">
      <c r="B83" s="2" t="s">
        <v>868</v>
      </c>
      <c r="C83" s="348" t="s">
        <v>934</v>
      </c>
      <c r="D83" s="277">
        <v>2.230091000473E12</v>
      </c>
      <c r="E83" s="276" t="s">
        <v>935</v>
      </c>
      <c r="F83" s="351">
        <v>7750.0</v>
      </c>
      <c r="J83" s="2" t="s">
        <v>2173</v>
      </c>
      <c r="K83" s="2" t="s">
        <v>2027</v>
      </c>
      <c r="L83" s="2" t="s">
        <v>1019</v>
      </c>
      <c r="M83" s="2" t="s">
        <v>17</v>
      </c>
      <c r="N83" s="2" t="s">
        <v>2426</v>
      </c>
      <c r="R83" s="2" t="s">
        <v>3462</v>
      </c>
      <c r="S83" s="2">
        <v>23.0</v>
      </c>
    </row>
    <row r="84">
      <c r="B84" s="2" t="s">
        <v>868</v>
      </c>
      <c r="C84" s="348" t="s">
        <v>934</v>
      </c>
      <c r="D84" s="277">
        <v>2.230091000539E12</v>
      </c>
      <c r="E84" s="276" t="s">
        <v>935</v>
      </c>
      <c r="F84" s="351">
        <v>7750.0</v>
      </c>
      <c r="J84" s="2" t="s">
        <v>2173</v>
      </c>
      <c r="K84" s="2" t="s">
        <v>2027</v>
      </c>
      <c r="L84" s="2" t="s">
        <v>1019</v>
      </c>
      <c r="M84" s="2" t="s">
        <v>17</v>
      </c>
      <c r="N84" s="2" t="s">
        <v>2426</v>
      </c>
      <c r="R84" s="2" t="s">
        <v>3462</v>
      </c>
      <c r="S84" s="2">
        <v>23.0</v>
      </c>
    </row>
    <row r="85">
      <c r="B85" s="2" t="s">
        <v>868</v>
      </c>
      <c r="C85" s="348" t="s">
        <v>934</v>
      </c>
      <c r="D85" s="277">
        <v>2.230091000541E12</v>
      </c>
      <c r="E85" s="276" t="s">
        <v>935</v>
      </c>
      <c r="F85" s="351">
        <v>7750.0</v>
      </c>
      <c r="J85" s="2" t="s">
        <v>2173</v>
      </c>
      <c r="K85" s="2" t="s">
        <v>2027</v>
      </c>
      <c r="L85" s="2" t="s">
        <v>1019</v>
      </c>
      <c r="M85" s="2" t="s">
        <v>17</v>
      </c>
      <c r="N85" s="2" t="s">
        <v>2426</v>
      </c>
      <c r="R85" s="2" t="s">
        <v>3462</v>
      </c>
      <c r="S85" s="2">
        <v>23.0</v>
      </c>
    </row>
    <row r="86">
      <c r="B86" s="2" t="s">
        <v>868</v>
      </c>
      <c r="C86" s="276" t="s">
        <v>1059</v>
      </c>
      <c r="D86" s="277">
        <v>2.23408500568E12</v>
      </c>
      <c r="E86" s="348" t="s">
        <v>1060</v>
      </c>
      <c r="F86" s="350">
        <v>8250.0</v>
      </c>
      <c r="L86" s="2" t="s">
        <v>1019</v>
      </c>
      <c r="M86" s="2" t="s">
        <v>17</v>
      </c>
      <c r="N86" s="2" t="s">
        <v>2426</v>
      </c>
      <c r="S86" s="2">
        <v>23.0</v>
      </c>
    </row>
    <row r="87">
      <c r="B87" s="2" t="s">
        <v>862</v>
      </c>
      <c r="C87" s="276" t="s">
        <v>2757</v>
      </c>
      <c r="E87" s="348" t="s">
        <v>1079</v>
      </c>
      <c r="F87" s="351">
        <v>2250.0</v>
      </c>
      <c r="L87" s="2" t="s">
        <v>1019</v>
      </c>
      <c r="M87" s="2" t="s">
        <v>17</v>
      </c>
      <c r="N87" s="2" t="s">
        <v>2426</v>
      </c>
      <c r="S87" s="2">
        <v>23.0</v>
      </c>
    </row>
    <row r="88">
      <c r="C88" s="276" t="s">
        <v>3524</v>
      </c>
      <c r="E88" s="279"/>
      <c r="L88" s="2" t="s">
        <v>1019</v>
      </c>
      <c r="M88" s="2" t="s">
        <v>17</v>
      </c>
      <c r="N88" s="2" t="s">
        <v>2426</v>
      </c>
      <c r="S88" s="2">
        <v>23.0</v>
      </c>
    </row>
    <row r="89">
      <c r="C89" s="276" t="s">
        <v>899</v>
      </c>
      <c r="D89" s="277" t="s">
        <v>3525</v>
      </c>
      <c r="E89" s="348" t="s">
        <v>900</v>
      </c>
    </row>
    <row r="90">
      <c r="C90" s="268" t="s">
        <v>3526</v>
      </c>
      <c r="E90" s="276" t="s">
        <v>1054</v>
      </c>
      <c r="M90" s="2" t="s">
        <v>17</v>
      </c>
      <c r="N90" s="2" t="s">
        <v>2426</v>
      </c>
      <c r="S90" s="2">
        <v>23.0</v>
      </c>
    </row>
    <row r="91">
      <c r="C91" s="269"/>
    </row>
    <row r="92">
      <c r="C92" s="276" t="s">
        <v>3527</v>
      </c>
      <c r="E92" s="348" t="s">
        <v>3508</v>
      </c>
      <c r="L92" s="2" t="s">
        <v>1019</v>
      </c>
      <c r="M92" s="2" t="s">
        <v>17</v>
      </c>
      <c r="N92" s="2" t="s">
        <v>1976</v>
      </c>
      <c r="S92" s="2">
        <v>42.0</v>
      </c>
    </row>
    <row r="93">
      <c r="C93" s="276" t="s">
        <v>3524</v>
      </c>
      <c r="E93" s="279"/>
      <c r="L93" s="2" t="s">
        <v>1019</v>
      </c>
      <c r="M93" s="2" t="s">
        <v>17</v>
      </c>
      <c r="N93" s="2" t="s">
        <v>1976</v>
      </c>
      <c r="S93" s="2">
        <v>42.0</v>
      </c>
    </row>
    <row r="94">
      <c r="C94" s="276" t="s">
        <v>3524</v>
      </c>
      <c r="L94" s="2" t="s">
        <v>1019</v>
      </c>
      <c r="M94" s="2" t="s">
        <v>17</v>
      </c>
      <c r="N94" s="2" t="s">
        <v>1976</v>
      </c>
      <c r="S94" s="2">
        <v>42.0</v>
      </c>
    </row>
    <row r="95">
      <c r="C95" s="276" t="s">
        <v>3524</v>
      </c>
      <c r="L95" s="2" t="s">
        <v>1019</v>
      </c>
      <c r="M95" s="2" t="s">
        <v>17</v>
      </c>
      <c r="N95" s="2" t="s">
        <v>1976</v>
      </c>
      <c r="S95" s="2">
        <v>42.0</v>
      </c>
    </row>
    <row r="96">
      <c r="C96" s="276" t="s">
        <v>1182</v>
      </c>
      <c r="L96" s="2" t="s">
        <v>1019</v>
      </c>
      <c r="M96" s="2" t="s">
        <v>17</v>
      </c>
      <c r="N96" s="2" t="s">
        <v>1976</v>
      </c>
      <c r="S96" s="2">
        <v>42.0</v>
      </c>
    </row>
    <row r="97">
      <c r="C97" s="345" t="s">
        <v>1623</v>
      </c>
      <c r="E97" s="359">
        <v>1213.0</v>
      </c>
      <c r="L97" s="2" t="s">
        <v>1019</v>
      </c>
      <c r="M97" s="2" t="s">
        <v>17</v>
      </c>
      <c r="N97" s="2" t="s">
        <v>1976</v>
      </c>
      <c r="S97" s="2">
        <v>42.0</v>
      </c>
    </row>
    <row r="98">
      <c r="C98" s="248" t="s">
        <v>2698</v>
      </c>
      <c r="D98" s="277" t="s">
        <v>3528</v>
      </c>
      <c r="E98" s="324" t="s">
        <v>2700</v>
      </c>
      <c r="J98" s="2" t="s">
        <v>829</v>
      </c>
      <c r="K98" s="2" t="s">
        <v>3467</v>
      </c>
      <c r="L98" s="2" t="s">
        <v>1019</v>
      </c>
      <c r="M98" s="2" t="s">
        <v>17</v>
      </c>
      <c r="N98" s="2" t="s">
        <v>1932</v>
      </c>
      <c r="R98" s="2" t="s">
        <v>3466</v>
      </c>
      <c r="S98" s="2">
        <v>43.0</v>
      </c>
    </row>
    <row r="99">
      <c r="C99" s="248" t="s">
        <v>3529</v>
      </c>
      <c r="E99" s="255"/>
      <c r="L99" s="2" t="s">
        <v>1019</v>
      </c>
      <c r="M99" s="2" t="s">
        <v>17</v>
      </c>
      <c r="N99" s="2" t="s">
        <v>2033</v>
      </c>
      <c r="S99" s="2">
        <v>150.0</v>
      </c>
    </row>
    <row r="100">
      <c r="C100" s="248" t="s">
        <v>3529</v>
      </c>
      <c r="L100" s="2" t="s">
        <v>1019</v>
      </c>
      <c r="M100" s="2" t="s">
        <v>17</v>
      </c>
      <c r="N100" s="2" t="s">
        <v>2033</v>
      </c>
      <c r="S100" s="2">
        <v>150.0</v>
      </c>
    </row>
    <row r="101">
      <c r="C101" s="248"/>
      <c r="E101" s="298"/>
    </row>
    <row r="102">
      <c r="C102" s="248"/>
    </row>
    <row r="103">
      <c r="C103" s="276"/>
    </row>
  </sheetData>
  <hyperlinks>
    <hyperlink r:id="rId1" ref="C3"/>
  </hyperlinks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5" max="5" width="17.63"/>
  </cols>
  <sheetData>
    <row r="1">
      <c r="A1" s="214"/>
      <c r="B1" s="215" t="s">
        <v>5</v>
      </c>
      <c r="C1" s="219" t="s">
        <v>3530</v>
      </c>
      <c r="D1" s="409"/>
      <c r="E1" s="411">
        <v>9.677311119E9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104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38"/>
      <c r="T2" s="238"/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238"/>
      <c r="T3" s="238"/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S4" s="238"/>
      <c r="T4" s="238"/>
    </row>
    <row r="5">
      <c r="A5" s="239"/>
      <c r="B5" s="229" t="s">
        <v>818</v>
      </c>
      <c r="C5" s="2" t="s">
        <v>3531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S5" s="238"/>
      <c r="T5" s="238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 t="s">
        <v>836</v>
      </c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E17" s="298" t="s">
        <v>3532</v>
      </c>
      <c r="F17" s="250">
        <v>5250.0</v>
      </c>
      <c r="G17" s="322">
        <v>15600.0</v>
      </c>
      <c r="J17" s="2" t="s">
        <v>320</v>
      </c>
      <c r="L17" s="2" t="s">
        <v>860</v>
      </c>
    </row>
    <row r="18">
      <c r="B18" s="2" t="s">
        <v>30</v>
      </c>
      <c r="C18" s="298" t="s">
        <v>3016</v>
      </c>
      <c r="E18" s="298" t="s">
        <v>3532</v>
      </c>
      <c r="F18" s="250">
        <v>5250.0</v>
      </c>
      <c r="G18" s="255"/>
      <c r="J18" s="2" t="s">
        <v>320</v>
      </c>
      <c r="L18" s="2" t="s">
        <v>860</v>
      </c>
    </row>
    <row r="19">
      <c r="B19" s="2" t="s">
        <v>30</v>
      </c>
      <c r="C19" s="298" t="s">
        <v>3016</v>
      </c>
      <c r="E19" s="298" t="s">
        <v>3532</v>
      </c>
      <c r="F19" s="250">
        <v>5250.0</v>
      </c>
      <c r="J19" s="2" t="s">
        <v>320</v>
      </c>
      <c r="L19" s="2" t="s">
        <v>860</v>
      </c>
    </row>
    <row r="20">
      <c r="B20" s="2" t="s">
        <v>30</v>
      </c>
      <c r="C20" s="298" t="s">
        <v>3016</v>
      </c>
      <c r="E20" s="298" t="s">
        <v>3532</v>
      </c>
      <c r="F20" s="250">
        <v>5250.0</v>
      </c>
      <c r="J20" s="2" t="s">
        <v>320</v>
      </c>
      <c r="L20" s="2" t="s">
        <v>860</v>
      </c>
    </row>
    <row r="21">
      <c r="B21" s="2" t="s">
        <v>30</v>
      </c>
      <c r="C21" s="298" t="s">
        <v>3016</v>
      </c>
      <c r="E21" s="298" t="s">
        <v>3532</v>
      </c>
      <c r="F21" s="250">
        <v>5250.0</v>
      </c>
      <c r="J21" s="2" t="s">
        <v>320</v>
      </c>
      <c r="L21" s="2" t="s">
        <v>860</v>
      </c>
    </row>
    <row r="22">
      <c r="B22" s="2" t="s">
        <v>30</v>
      </c>
      <c r="C22" s="298" t="s">
        <v>3016</v>
      </c>
      <c r="E22" s="298" t="s">
        <v>3532</v>
      </c>
      <c r="F22" s="250">
        <v>5250.0</v>
      </c>
      <c r="J22" s="2" t="s">
        <v>320</v>
      </c>
      <c r="L22" s="2" t="s">
        <v>860</v>
      </c>
    </row>
    <row r="23">
      <c r="B23" s="2" t="s">
        <v>30</v>
      </c>
      <c r="C23" s="298" t="s">
        <v>3016</v>
      </c>
      <c r="E23" s="298" t="s">
        <v>3532</v>
      </c>
      <c r="F23" s="250">
        <v>5250.0</v>
      </c>
      <c r="J23" s="2" t="s">
        <v>320</v>
      </c>
      <c r="L23" s="2" t="s">
        <v>860</v>
      </c>
    </row>
    <row r="24">
      <c r="B24" s="2" t="s">
        <v>30</v>
      </c>
      <c r="C24" s="298" t="s">
        <v>3016</v>
      </c>
      <c r="E24" s="298" t="s">
        <v>3532</v>
      </c>
      <c r="F24" s="250">
        <v>5250.0</v>
      </c>
      <c r="J24" s="2" t="s">
        <v>320</v>
      </c>
      <c r="L24" s="2" t="s">
        <v>860</v>
      </c>
    </row>
    <row r="25">
      <c r="B25" s="2" t="s">
        <v>30</v>
      </c>
      <c r="C25" s="298" t="s">
        <v>3016</v>
      </c>
      <c r="E25" s="298" t="s">
        <v>3532</v>
      </c>
      <c r="F25" s="250">
        <v>5250.0</v>
      </c>
      <c r="J25" s="2" t="s">
        <v>320</v>
      </c>
      <c r="L25" s="2" t="s">
        <v>860</v>
      </c>
    </row>
    <row r="26">
      <c r="B26" s="2" t="s">
        <v>30</v>
      </c>
      <c r="C26" s="298" t="s">
        <v>3016</v>
      </c>
      <c r="E26" s="298" t="s">
        <v>3532</v>
      </c>
      <c r="F26" s="250">
        <v>5250.0</v>
      </c>
      <c r="J26" s="2" t="s">
        <v>320</v>
      </c>
      <c r="L26" s="2" t="s">
        <v>860</v>
      </c>
    </row>
    <row r="27">
      <c r="B27" s="2" t="s">
        <v>30</v>
      </c>
      <c r="C27" s="298" t="s">
        <v>3016</v>
      </c>
      <c r="E27" s="298" t="s">
        <v>3532</v>
      </c>
      <c r="F27" s="250">
        <v>5250.0</v>
      </c>
      <c r="J27" s="2" t="s">
        <v>320</v>
      </c>
      <c r="L27" s="2" t="s">
        <v>860</v>
      </c>
    </row>
    <row r="28">
      <c r="B28" s="2" t="s">
        <v>30</v>
      </c>
      <c r="C28" s="298" t="s">
        <v>3016</v>
      </c>
      <c r="E28" s="298" t="s">
        <v>3532</v>
      </c>
      <c r="F28" s="250">
        <v>5250.0</v>
      </c>
      <c r="J28" s="2" t="s">
        <v>320</v>
      </c>
      <c r="L28" s="2" t="s">
        <v>860</v>
      </c>
    </row>
    <row r="29">
      <c r="B29" s="2" t="s">
        <v>30</v>
      </c>
      <c r="C29" s="298" t="s">
        <v>3016</v>
      </c>
      <c r="E29" s="298" t="s">
        <v>3532</v>
      </c>
      <c r="F29" s="250">
        <v>5250.0</v>
      </c>
      <c r="J29" s="2" t="s">
        <v>320</v>
      </c>
      <c r="L29" s="2" t="s">
        <v>860</v>
      </c>
    </row>
    <row r="30">
      <c r="B30" s="2" t="s">
        <v>30</v>
      </c>
      <c r="C30" s="298" t="s">
        <v>3016</v>
      </c>
      <c r="E30" s="298" t="s">
        <v>3532</v>
      </c>
      <c r="F30" s="250">
        <v>5250.0</v>
      </c>
      <c r="J30" s="2" t="s">
        <v>320</v>
      </c>
      <c r="L30" s="2" t="s">
        <v>860</v>
      </c>
    </row>
    <row r="31">
      <c r="B31" s="2" t="s">
        <v>30</v>
      </c>
      <c r="C31" s="298" t="s">
        <v>3016</v>
      </c>
      <c r="E31" s="298" t="s">
        <v>3532</v>
      </c>
      <c r="F31" s="250">
        <v>5250.0</v>
      </c>
      <c r="J31" s="2" t="s">
        <v>320</v>
      </c>
      <c r="L31" s="2" t="s">
        <v>860</v>
      </c>
    </row>
    <row r="32">
      <c r="B32" s="2" t="s">
        <v>862</v>
      </c>
      <c r="C32" s="298" t="s">
        <v>3373</v>
      </c>
      <c r="E32" s="298" t="s">
        <v>3533</v>
      </c>
      <c r="F32" s="322">
        <v>13500.0</v>
      </c>
      <c r="J32" s="2" t="s">
        <v>320</v>
      </c>
      <c r="L32" s="2" t="s">
        <v>860</v>
      </c>
    </row>
    <row r="33">
      <c r="B33" s="298" t="s">
        <v>868</v>
      </c>
      <c r="C33" s="298" t="s">
        <v>2793</v>
      </c>
      <c r="E33" s="367" t="s">
        <v>1488</v>
      </c>
      <c r="F33" s="250">
        <v>15600.0</v>
      </c>
      <c r="J33" s="2" t="s">
        <v>320</v>
      </c>
      <c r="L33" s="2" t="s">
        <v>860</v>
      </c>
    </row>
    <row r="34">
      <c r="B34" s="298" t="s">
        <v>865</v>
      </c>
      <c r="C34" s="298" t="s">
        <v>1408</v>
      </c>
      <c r="E34" s="367" t="s">
        <v>867</v>
      </c>
      <c r="F34" s="250">
        <v>8160.0</v>
      </c>
      <c r="J34" s="2" t="s">
        <v>320</v>
      </c>
      <c r="L34" s="2" t="s">
        <v>860</v>
      </c>
    </row>
    <row r="35">
      <c r="C35" s="248" t="s">
        <v>871</v>
      </c>
      <c r="E35" s="378"/>
      <c r="F35" s="322">
        <v>2500.0</v>
      </c>
      <c r="J35" s="2" t="s">
        <v>320</v>
      </c>
    </row>
    <row r="36">
      <c r="E36" s="378"/>
      <c r="F36" s="255"/>
      <c r="J36" s="2" t="s">
        <v>320</v>
      </c>
    </row>
    <row r="37">
      <c r="A37" s="2" t="s">
        <v>3534</v>
      </c>
      <c r="B37" s="2" t="s">
        <v>883</v>
      </c>
      <c r="C37" s="298" t="s">
        <v>1425</v>
      </c>
      <c r="E37" s="298" t="s">
        <v>1426</v>
      </c>
      <c r="F37" s="322">
        <v>33782.0</v>
      </c>
      <c r="G37" s="250">
        <v>34500.0</v>
      </c>
      <c r="J37" s="2" t="s">
        <v>320</v>
      </c>
      <c r="L37" s="2" t="s">
        <v>860</v>
      </c>
    </row>
    <row r="38">
      <c r="B38" s="2" t="s">
        <v>883</v>
      </c>
      <c r="C38" s="367" t="s">
        <v>3173</v>
      </c>
      <c r="D38" s="367" t="s">
        <v>3535</v>
      </c>
      <c r="E38" s="298" t="s">
        <v>1513</v>
      </c>
      <c r="F38" s="322">
        <v>4256.0</v>
      </c>
      <c r="J38" s="2" t="s">
        <v>320</v>
      </c>
      <c r="L38" s="2" t="s">
        <v>860</v>
      </c>
    </row>
    <row r="39">
      <c r="B39" s="2" t="s">
        <v>883</v>
      </c>
      <c r="C39" s="298" t="s">
        <v>1635</v>
      </c>
      <c r="E39" s="367" t="s">
        <v>1637</v>
      </c>
      <c r="F39" s="322">
        <v>7350.0</v>
      </c>
      <c r="J39" s="2" t="s">
        <v>320</v>
      </c>
      <c r="L39" s="2" t="s">
        <v>860</v>
      </c>
    </row>
    <row r="40">
      <c r="B40" s="2" t="s">
        <v>883</v>
      </c>
      <c r="C40" s="298" t="s">
        <v>1490</v>
      </c>
      <c r="E40" s="298" t="s">
        <v>1491</v>
      </c>
      <c r="F40" s="322">
        <v>7653.0</v>
      </c>
      <c r="J40" s="2" t="s">
        <v>320</v>
      </c>
      <c r="L40" s="2" t="s">
        <v>860</v>
      </c>
    </row>
    <row r="41">
      <c r="B41" s="2" t="s">
        <v>883</v>
      </c>
      <c r="C41" s="298" t="s">
        <v>1490</v>
      </c>
      <c r="E41" s="298" t="s">
        <v>1491</v>
      </c>
      <c r="F41" s="322">
        <v>7653.0</v>
      </c>
      <c r="J41" s="2" t="s">
        <v>320</v>
      </c>
      <c r="L41" s="2" t="s">
        <v>860</v>
      </c>
    </row>
    <row r="42">
      <c r="B42" s="2" t="s">
        <v>883</v>
      </c>
      <c r="C42" s="298" t="s">
        <v>952</v>
      </c>
      <c r="E42" s="298" t="s">
        <v>953</v>
      </c>
      <c r="F42" s="322">
        <v>8560.0</v>
      </c>
      <c r="J42" s="2" t="s">
        <v>320</v>
      </c>
      <c r="L42" s="2" t="s">
        <v>860</v>
      </c>
    </row>
    <row r="43">
      <c r="B43" s="2" t="s">
        <v>883</v>
      </c>
      <c r="C43" s="298" t="s">
        <v>2197</v>
      </c>
      <c r="E43" s="298" t="s">
        <v>2198</v>
      </c>
      <c r="F43" s="322">
        <v>12340.0</v>
      </c>
      <c r="J43" s="2" t="s">
        <v>320</v>
      </c>
      <c r="L43" s="2" t="s">
        <v>860</v>
      </c>
    </row>
    <row r="44">
      <c r="B44" s="2" t="s">
        <v>883</v>
      </c>
      <c r="C44" s="367" t="s">
        <v>946</v>
      </c>
      <c r="E44" s="367" t="s">
        <v>947</v>
      </c>
      <c r="F44" s="337">
        <v>450.0</v>
      </c>
      <c r="J44" s="2" t="s">
        <v>320</v>
      </c>
      <c r="L44" s="2" t="s">
        <v>860</v>
      </c>
    </row>
    <row r="45">
      <c r="B45" s="2" t="s">
        <v>883</v>
      </c>
      <c r="C45" s="367" t="s">
        <v>946</v>
      </c>
      <c r="E45" s="367" t="s">
        <v>947</v>
      </c>
      <c r="F45" s="337">
        <v>450.0</v>
      </c>
      <c r="J45" s="2" t="s">
        <v>320</v>
      </c>
      <c r="L45" s="2" t="s">
        <v>860</v>
      </c>
    </row>
    <row r="46">
      <c r="B46" s="2" t="s">
        <v>883</v>
      </c>
      <c r="C46" s="367" t="s">
        <v>946</v>
      </c>
      <c r="E46" s="367" t="s">
        <v>947</v>
      </c>
      <c r="F46" s="337">
        <v>450.0</v>
      </c>
      <c r="J46" s="2" t="s">
        <v>320</v>
      </c>
      <c r="L46" s="2" t="s">
        <v>860</v>
      </c>
    </row>
    <row r="47">
      <c r="B47" s="2" t="s">
        <v>883</v>
      </c>
      <c r="C47" s="367" t="s">
        <v>946</v>
      </c>
      <c r="E47" s="367" t="s">
        <v>947</v>
      </c>
      <c r="F47" s="337">
        <v>450.0</v>
      </c>
      <c r="J47" s="2" t="s">
        <v>320</v>
      </c>
      <c r="L47" s="2" t="s">
        <v>860</v>
      </c>
    </row>
    <row r="48">
      <c r="B48" s="2" t="s">
        <v>883</v>
      </c>
      <c r="C48" s="367" t="s">
        <v>946</v>
      </c>
      <c r="E48" s="367" t="s">
        <v>947</v>
      </c>
      <c r="F48" s="337">
        <v>450.0</v>
      </c>
      <c r="J48" s="2" t="s">
        <v>320</v>
      </c>
      <c r="L48" s="2" t="s">
        <v>860</v>
      </c>
    </row>
    <row r="49">
      <c r="B49" s="2" t="s">
        <v>883</v>
      </c>
      <c r="C49" s="367" t="s">
        <v>946</v>
      </c>
      <c r="E49" s="367" t="s">
        <v>947</v>
      </c>
      <c r="F49" s="337">
        <v>450.0</v>
      </c>
      <c r="J49" s="2" t="s">
        <v>320</v>
      </c>
      <c r="L49" s="2" t="s">
        <v>860</v>
      </c>
    </row>
    <row r="50">
      <c r="B50" s="2" t="s">
        <v>883</v>
      </c>
      <c r="C50" s="367" t="s">
        <v>946</v>
      </c>
      <c r="E50" s="367" t="s">
        <v>947</v>
      </c>
      <c r="F50" s="337">
        <v>450.0</v>
      </c>
      <c r="J50" s="2" t="s">
        <v>320</v>
      </c>
      <c r="L50" s="2" t="s">
        <v>860</v>
      </c>
    </row>
    <row r="51">
      <c r="B51" s="2" t="s">
        <v>883</v>
      </c>
      <c r="C51" s="367" t="s">
        <v>946</v>
      </c>
      <c r="E51" s="367" t="s">
        <v>947</v>
      </c>
      <c r="F51" s="337">
        <v>450.0</v>
      </c>
      <c r="J51" s="2" t="s">
        <v>320</v>
      </c>
      <c r="L51" s="2" t="s">
        <v>860</v>
      </c>
    </row>
    <row r="52">
      <c r="B52" s="2" t="s">
        <v>883</v>
      </c>
      <c r="C52" s="367" t="s">
        <v>946</v>
      </c>
      <c r="E52" s="367" t="s">
        <v>947</v>
      </c>
      <c r="F52" s="337">
        <v>450.0</v>
      </c>
      <c r="J52" s="2" t="s">
        <v>320</v>
      </c>
      <c r="L52" s="2" t="s">
        <v>860</v>
      </c>
    </row>
    <row r="53">
      <c r="B53" s="2" t="s">
        <v>883</v>
      </c>
      <c r="C53" s="298" t="s">
        <v>2936</v>
      </c>
      <c r="E53" s="367" t="s">
        <v>885</v>
      </c>
      <c r="F53" s="322">
        <v>2450.0</v>
      </c>
      <c r="J53" s="2" t="s">
        <v>320</v>
      </c>
      <c r="L53" s="2" t="s">
        <v>860</v>
      </c>
    </row>
    <row r="54">
      <c r="B54" s="2" t="s">
        <v>883</v>
      </c>
      <c r="C54" s="298" t="s">
        <v>2936</v>
      </c>
      <c r="E54" s="367" t="s">
        <v>885</v>
      </c>
      <c r="F54" s="322">
        <v>2450.0</v>
      </c>
      <c r="J54" s="2" t="s">
        <v>320</v>
      </c>
      <c r="L54" s="2" t="s">
        <v>860</v>
      </c>
    </row>
    <row r="55">
      <c r="B55" s="2" t="s">
        <v>883</v>
      </c>
      <c r="C55" s="298" t="s">
        <v>2936</v>
      </c>
      <c r="E55" s="367" t="s">
        <v>885</v>
      </c>
      <c r="F55" s="322">
        <v>2450.0</v>
      </c>
      <c r="J55" s="2" t="s">
        <v>320</v>
      </c>
      <c r="L55" s="2" t="s">
        <v>860</v>
      </c>
    </row>
    <row r="56">
      <c r="B56" s="2" t="s">
        <v>883</v>
      </c>
      <c r="C56" s="298" t="s">
        <v>2936</v>
      </c>
      <c r="E56" s="367" t="s">
        <v>885</v>
      </c>
      <c r="F56" s="322">
        <v>2450.0</v>
      </c>
      <c r="J56" s="2" t="s">
        <v>320</v>
      </c>
      <c r="L56" s="2" t="s">
        <v>860</v>
      </c>
    </row>
    <row r="57">
      <c r="B57" s="2" t="s">
        <v>883</v>
      </c>
      <c r="C57" s="298" t="s">
        <v>2936</v>
      </c>
      <c r="E57" s="367" t="s">
        <v>885</v>
      </c>
      <c r="F57" s="322">
        <v>2450.0</v>
      </c>
      <c r="J57" s="2" t="s">
        <v>320</v>
      </c>
      <c r="L57" s="2" t="s">
        <v>860</v>
      </c>
    </row>
    <row r="58">
      <c r="B58" s="2" t="s">
        <v>883</v>
      </c>
      <c r="C58" s="298" t="s">
        <v>2936</v>
      </c>
      <c r="E58" s="367" t="s">
        <v>885</v>
      </c>
      <c r="F58" s="322">
        <v>2450.0</v>
      </c>
      <c r="J58" s="2" t="s">
        <v>320</v>
      </c>
      <c r="L58" s="2" t="s">
        <v>860</v>
      </c>
    </row>
    <row r="59">
      <c r="B59" s="2" t="s">
        <v>883</v>
      </c>
      <c r="C59" s="298" t="s">
        <v>2936</v>
      </c>
      <c r="E59" s="367" t="s">
        <v>885</v>
      </c>
      <c r="F59" s="322">
        <v>2450.0</v>
      </c>
      <c r="J59" s="2" t="s">
        <v>320</v>
      </c>
      <c r="L59" s="2" t="s">
        <v>860</v>
      </c>
    </row>
    <row r="60">
      <c r="B60" s="2" t="s">
        <v>883</v>
      </c>
      <c r="C60" s="298" t="s">
        <v>2936</v>
      </c>
      <c r="E60" s="367" t="s">
        <v>885</v>
      </c>
      <c r="F60" s="322">
        <v>2450.0</v>
      </c>
      <c r="J60" s="2" t="s">
        <v>320</v>
      </c>
      <c r="L60" s="2" t="s">
        <v>860</v>
      </c>
    </row>
    <row r="61">
      <c r="B61" s="2" t="s">
        <v>883</v>
      </c>
      <c r="C61" s="298" t="s">
        <v>2936</v>
      </c>
      <c r="E61" s="367" t="s">
        <v>885</v>
      </c>
      <c r="F61" s="322">
        <v>2450.0</v>
      </c>
      <c r="J61" s="2" t="s">
        <v>320</v>
      </c>
      <c r="L61" s="2" t="s">
        <v>860</v>
      </c>
    </row>
    <row r="62">
      <c r="B62" s="2" t="s">
        <v>883</v>
      </c>
      <c r="C62" s="298" t="s">
        <v>2936</v>
      </c>
      <c r="E62" s="367" t="s">
        <v>885</v>
      </c>
      <c r="F62" s="322">
        <v>2450.0</v>
      </c>
      <c r="J62" s="2" t="s">
        <v>320</v>
      </c>
      <c r="L62" s="2" t="s">
        <v>860</v>
      </c>
    </row>
    <row r="63">
      <c r="B63" s="2" t="s">
        <v>883</v>
      </c>
      <c r="C63" s="298" t="s">
        <v>2936</v>
      </c>
      <c r="E63" s="367" t="s">
        <v>885</v>
      </c>
      <c r="F63" s="322">
        <v>2450.0</v>
      </c>
      <c r="J63" s="2" t="s">
        <v>320</v>
      </c>
      <c r="L63" s="2" t="s">
        <v>860</v>
      </c>
    </row>
    <row r="64">
      <c r="B64" s="2" t="s">
        <v>883</v>
      </c>
      <c r="C64" s="298" t="s">
        <v>2936</v>
      </c>
      <c r="E64" s="367" t="s">
        <v>885</v>
      </c>
      <c r="F64" s="322">
        <v>2450.0</v>
      </c>
      <c r="J64" s="2" t="s">
        <v>320</v>
      </c>
      <c r="L64" s="2" t="s">
        <v>860</v>
      </c>
    </row>
    <row r="65">
      <c r="B65" s="2" t="s">
        <v>883</v>
      </c>
      <c r="C65" s="298" t="s">
        <v>2936</v>
      </c>
      <c r="E65" s="367" t="s">
        <v>885</v>
      </c>
      <c r="F65" s="322">
        <v>2450.0</v>
      </c>
      <c r="J65" s="2" t="s">
        <v>320</v>
      </c>
      <c r="L65" s="2" t="s">
        <v>860</v>
      </c>
    </row>
    <row r="66">
      <c r="B66" s="2" t="s">
        <v>883</v>
      </c>
      <c r="C66" s="298" t="s">
        <v>2936</v>
      </c>
      <c r="E66" s="367" t="s">
        <v>885</v>
      </c>
      <c r="F66" s="322">
        <v>2450.0</v>
      </c>
      <c r="J66" s="2" t="s">
        <v>320</v>
      </c>
      <c r="L66" s="2" t="s">
        <v>860</v>
      </c>
    </row>
    <row r="67">
      <c r="B67" s="2" t="s">
        <v>883</v>
      </c>
      <c r="C67" s="298" t="s">
        <v>2936</v>
      </c>
      <c r="E67" s="367" t="s">
        <v>885</v>
      </c>
      <c r="F67" s="322">
        <v>2450.0</v>
      </c>
      <c r="J67" s="2" t="s">
        <v>320</v>
      </c>
      <c r="L67" s="2" t="s">
        <v>860</v>
      </c>
    </row>
    <row r="68">
      <c r="B68" s="2" t="s">
        <v>883</v>
      </c>
      <c r="C68" s="298" t="s">
        <v>2936</v>
      </c>
      <c r="E68" s="367" t="s">
        <v>885</v>
      </c>
      <c r="F68" s="322">
        <v>2450.0</v>
      </c>
      <c r="J68" s="2" t="s">
        <v>320</v>
      </c>
      <c r="L68" s="2" t="s">
        <v>860</v>
      </c>
    </row>
    <row r="69">
      <c r="B69" s="2" t="s">
        <v>883</v>
      </c>
      <c r="C69" s="298" t="s">
        <v>2936</v>
      </c>
      <c r="E69" s="367" t="s">
        <v>885</v>
      </c>
      <c r="F69" s="322">
        <v>2450.0</v>
      </c>
      <c r="J69" s="2" t="s">
        <v>320</v>
      </c>
      <c r="L69" s="2" t="s">
        <v>860</v>
      </c>
    </row>
    <row r="70">
      <c r="B70" s="2" t="s">
        <v>883</v>
      </c>
      <c r="C70" s="298" t="s">
        <v>2936</v>
      </c>
      <c r="E70" s="367" t="s">
        <v>885</v>
      </c>
      <c r="F70" s="322">
        <v>2450.0</v>
      </c>
      <c r="J70" s="2" t="s">
        <v>320</v>
      </c>
      <c r="L70" s="2" t="s">
        <v>860</v>
      </c>
    </row>
    <row r="71">
      <c r="B71" s="2" t="s">
        <v>883</v>
      </c>
      <c r="C71" s="298" t="s">
        <v>2936</v>
      </c>
      <c r="E71" s="367" t="s">
        <v>885</v>
      </c>
      <c r="F71" s="322">
        <v>2450.0</v>
      </c>
      <c r="J71" s="2" t="s">
        <v>320</v>
      </c>
      <c r="L71" s="2" t="s">
        <v>860</v>
      </c>
    </row>
    <row r="72">
      <c r="B72" s="2" t="s">
        <v>883</v>
      </c>
      <c r="C72" s="298" t="s">
        <v>2936</v>
      </c>
      <c r="E72" s="367" t="s">
        <v>885</v>
      </c>
      <c r="F72" s="322">
        <v>2450.0</v>
      </c>
      <c r="J72" s="2" t="s">
        <v>320</v>
      </c>
      <c r="L72" s="2" t="s">
        <v>860</v>
      </c>
    </row>
    <row r="73">
      <c r="B73" s="2" t="s">
        <v>883</v>
      </c>
      <c r="C73" s="298" t="s">
        <v>2936</v>
      </c>
      <c r="E73" s="367" t="s">
        <v>885</v>
      </c>
      <c r="F73" s="322">
        <v>2450.0</v>
      </c>
      <c r="J73" s="2" t="s">
        <v>320</v>
      </c>
      <c r="L73" s="2" t="s">
        <v>860</v>
      </c>
    </row>
    <row r="74">
      <c r="B74" s="2" t="s">
        <v>883</v>
      </c>
      <c r="C74" s="298" t="s">
        <v>2936</v>
      </c>
      <c r="E74" s="367" t="s">
        <v>885</v>
      </c>
      <c r="F74" s="322">
        <v>2450.0</v>
      </c>
      <c r="J74" s="2" t="s">
        <v>320</v>
      </c>
      <c r="L74" s="2" t="s">
        <v>860</v>
      </c>
    </row>
    <row r="75">
      <c r="B75" s="2" t="s">
        <v>883</v>
      </c>
      <c r="C75" s="298" t="s">
        <v>2936</v>
      </c>
      <c r="E75" s="367" t="s">
        <v>885</v>
      </c>
      <c r="F75" s="322">
        <v>2450.0</v>
      </c>
      <c r="J75" s="2" t="s">
        <v>320</v>
      </c>
      <c r="L75" s="2" t="s">
        <v>860</v>
      </c>
    </row>
    <row r="76">
      <c r="B76" s="2" t="s">
        <v>883</v>
      </c>
      <c r="C76" s="298" t="s">
        <v>2936</v>
      </c>
      <c r="E76" s="367" t="s">
        <v>885</v>
      </c>
      <c r="F76" s="322">
        <v>2450.0</v>
      </c>
      <c r="J76" s="2" t="s">
        <v>320</v>
      </c>
      <c r="L76" s="2" t="s">
        <v>860</v>
      </c>
    </row>
    <row r="77">
      <c r="B77" s="2" t="s">
        <v>883</v>
      </c>
      <c r="C77" s="298" t="s">
        <v>2936</v>
      </c>
      <c r="E77" s="367" t="s">
        <v>885</v>
      </c>
      <c r="F77" s="322">
        <v>2450.0</v>
      </c>
      <c r="J77" s="2" t="s">
        <v>320</v>
      </c>
      <c r="L77" s="2" t="s">
        <v>860</v>
      </c>
    </row>
    <row r="78">
      <c r="B78" s="2" t="s">
        <v>883</v>
      </c>
      <c r="C78" s="298" t="s">
        <v>2936</v>
      </c>
      <c r="E78" s="367" t="s">
        <v>885</v>
      </c>
      <c r="F78" s="322">
        <v>2450.0</v>
      </c>
      <c r="J78" s="2" t="s">
        <v>320</v>
      </c>
      <c r="L78" s="2" t="s">
        <v>860</v>
      </c>
    </row>
    <row r="79">
      <c r="B79" s="2" t="s">
        <v>883</v>
      </c>
      <c r="C79" s="298" t="s">
        <v>2936</v>
      </c>
      <c r="E79" s="367" t="s">
        <v>885</v>
      </c>
      <c r="F79" s="322">
        <v>2450.0</v>
      </c>
      <c r="J79" s="2" t="s">
        <v>320</v>
      </c>
      <c r="L79" s="2" t="s">
        <v>860</v>
      </c>
    </row>
    <row r="80">
      <c r="B80" s="2" t="s">
        <v>883</v>
      </c>
      <c r="C80" s="298" t="s">
        <v>2936</v>
      </c>
      <c r="E80" s="367" t="s">
        <v>885</v>
      </c>
      <c r="F80" s="322">
        <v>2450.0</v>
      </c>
      <c r="J80" s="2" t="s">
        <v>320</v>
      </c>
      <c r="L80" s="2" t="s">
        <v>860</v>
      </c>
    </row>
    <row r="81">
      <c r="B81" s="2" t="s">
        <v>883</v>
      </c>
      <c r="C81" s="298" t="s">
        <v>2936</v>
      </c>
      <c r="E81" s="367" t="s">
        <v>885</v>
      </c>
      <c r="F81" s="322">
        <v>2450.0</v>
      </c>
      <c r="J81" s="2" t="s">
        <v>320</v>
      </c>
      <c r="L81" s="2" t="s">
        <v>860</v>
      </c>
    </row>
    <row r="82">
      <c r="B82" s="2" t="s">
        <v>883</v>
      </c>
      <c r="C82" s="298" t="s">
        <v>2936</v>
      </c>
      <c r="E82" s="367" t="s">
        <v>885</v>
      </c>
      <c r="F82" s="322">
        <v>2450.0</v>
      </c>
      <c r="J82" s="2" t="s">
        <v>320</v>
      </c>
      <c r="L82" s="2" t="s">
        <v>860</v>
      </c>
    </row>
    <row r="83">
      <c r="B83" s="2" t="s">
        <v>883</v>
      </c>
      <c r="C83" s="298" t="s">
        <v>2936</v>
      </c>
      <c r="E83" s="367" t="s">
        <v>885</v>
      </c>
      <c r="F83" s="322">
        <v>2450.0</v>
      </c>
      <c r="J83" s="2" t="s">
        <v>320</v>
      </c>
      <c r="L83" s="2" t="s">
        <v>860</v>
      </c>
    </row>
    <row r="84">
      <c r="B84" s="2" t="s">
        <v>883</v>
      </c>
      <c r="C84" s="298" t="s">
        <v>2936</v>
      </c>
      <c r="E84" s="367" t="s">
        <v>885</v>
      </c>
      <c r="F84" s="322">
        <v>2450.0</v>
      </c>
      <c r="J84" s="2" t="s">
        <v>320</v>
      </c>
      <c r="L84" s="2" t="s">
        <v>860</v>
      </c>
    </row>
    <row r="85">
      <c r="B85" s="2" t="s">
        <v>883</v>
      </c>
      <c r="C85" s="298" t="s">
        <v>2936</v>
      </c>
      <c r="E85" s="367" t="s">
        <v>885</v>
      </c>
      <c r="F85" s="322">
        <v>2450.0</v>
      </c>
      <c r="J85" s="2" t="s">
        <v>320</v>
      </c>
      <c r="L85" s="2" t="s">
        <v>860</v>
      </c>
    </row>
    <row r="86">
      <c r="B86" s="2" t="s">
        <v>883</v>
      </c>
      <c r="C86" s="298" t="s">
        <v>2936</v>
      </c>
      <c r="E86" s="367" t="s">
        <v>885</v>
      </c>
      <c r="F86" s="322">
        <v>2450.0</v>
      </c>
      <c r="J86" s="2" t="s">
        <v>320</v>
      </c>
      <c r="L86" s="2" t="s">
        <v>860</v>
      </c>
    </row>
    <row r="87">
      <c r="B87" s="2" t="s">
        <v>883</v>
      </c>
      <c r="C87" s="298" t="s">
        <v>2936</v>
      </c>
      <c r="E87" s="367" t="s">
        <v>885</v>
      </c>
      <c r="F87" s="322">
        <v>2450.0</v>
      </c>
      <c r="J87" s="2" t="s">
        <v>320</v>
      </c>
      <c r="L87" s="2" t="s">
        <v>860</v>
      </c>
    </row>
    <row r="88">
      <c r="B88" s="2" t="s">
        <v>883</v>
      </c>
      <c r="C88" s="298" t="s">
        <v>2936</v>
      </c>
      <c r="E88" s="367" t="s">
        <v>885</v>
      </c>
      <c r="F88" s="322">
        <v>2450.0</v>
      </c>
      <c r="J88" s="2" t="s">
        <v>320</v>
      </c>
      <c r="L88" s="2" t="s">
        <v>860</v>
      </c>
    </row>
    <row r="89">
      <c r="B89" s="2" t="s">
        <v>883</v>
      </c>
      <c r="C89" s="298" t="s">
        <v>2936</v>
      </c>
      <c r="E89" s="367" t="s">
        <v>885</v>
      </c>
      <c r="F89" s="322">
        <v>2450.0</v>
      </c>
      <c r="J89" s="2" t="s">
        <v>320</v>
      </c>
      <c r="L89" s="2" t="s">
        <v>860</v>
      </c>
    </row>
    <row r="90">
      <c r="B90" s="2" t="s">
        <v>883</v>
      </c>
      <c r="C90" s="298" t="s">
        <v>2936</v>
      </c>
      <c r="E90" s="367" t="s">
        <v>885</v>
      </c>
      <c r="F90" s="322">
        <v>2450.0</v>
      </c>
      <c r="J90" s="2" t="s">
        <v>320</v>
      </c>
      <c r="L90" s="2" t="s">
        <v>860</v>
      </c>
    </row>
    <row r="91">
      <c r="B91" s="2" t="s">
        <v>883</v>
      </c>
      <c r="C91" s="298" t="s">
        <v>2936</v>
      </c>
      <c r="E91" s="367" t="s">
        <v>885</v>
      </c>
      <c r="F91" s="322">
        <v>2450.0</v>
      </c>
      <c r="J91" s="2" t="s">
        <v>320</v>
      </c>
      <c r="L91" s="2" t="s">
        <v>860</v>
      </c>
    </row>
    <row r="92">
      <c r="B92" s="2" t="s">
        <v>883</v>
      </c>
      <c r="C92" s="298" t="s">
        <v>2936</v>
      </c>
      <c r="E92" s="367" t="s">
        <v>885</v>
      </c>
      <c r="F92" s="322">
        <v>2450.0</v>
      </c>
      <c r="J92" s="2" t="s">
        <v>320</v>
      </c>
      <c r="L92" s="2" t="s">
        <v>860</v>
      </c>
    </row>
    <row r="93">
      <c r="B93" s="2" t="s">
        <v>883</v>
      </c>
      <c r="C93" s="298" t="s">
        <v>2936</v>
      </c>
      <c r="E93" s="367" t="s">
        <v>885</v>
      </c>
      <c r="F93" s="322">
        <v>2450.0</v>
      </c>
      <c r="J93" s="2" t="s">
        <v>320</v>
      </c>
      <c r="L93" s="2" t="s">
        <v>860</v>
      </c>
    </row>
    <row r="94">
      <c r="B94" s="2" t="s">
        <v>883</v>
      </c>
      <c r="C94" s="298" t="s">
        <v>2936</v>
      </c>
      <c r="E94" s="367" t="s">
        <v>885</v>
      </c>
      <c r="F94" s="322">
        <v>2450.0</v>
      </c>
      <c r="J94" s="2" t="s">
        <v>320</v>
      </c>
      <c r="L94" s="2" t="s">
        <v>860</v>
      </c>
    </row>
    <row r="95">
      <c r="B95" s="2" t="s">
        <v>883</v>
      </c>
      <c r="C95" s="298" t="s">
        <v>2936</v>
      </c>
      <c r="E95" s="367" t="s">
        <v>885</v>
      </c>
      <c r="F95" s="322">
        <v>2450.0</v>
      </c>
      <c r="J95" s="2" t="s">
        <v>320</v>
      </c>
      <c r="L95" s="2" t="s">
        <v>860</v>
      </c>
    </row>
    <row r="96">
      <c r="B96" s="2" t="s">
        <v>883</v>
      </c>
      <c r="C96" s="298" t="s">
        <v>2936</v>
      </c>
      <c r="E96" s="367" t="s">
        <v>885</v>
      </c>
      <c r="F96" s="322">
        <v>2450.0</v>
      </c>
      <c r="J96" s="2" t="s">
        <v>320</v>
      </c>
      <c r="L96" s="2" t="s">
        <v>860</v>
      </c>
    </row>
    <row r="97">
      <c r="B97" s="2" t="s">
        <v>883</v>
      </c>
      <c r="C97" s="298" t="s">
        <v>2936</v>
      </c>
      <c r="E97" s="367" t="s">
        <v>885</v>
      </c>
      <c r="F97" s="322">
        <v>2450.0</v>
      </c>
      <c r="J97" s="2" t="s">
        <v>320</v>
      </c>
      <c r="L97" s="2" t="s">
        <v>860</v>
      </c>
    </row>
    <row r="98">
      <c r="B98" s="2" t="s">
        <v>883</v>
      </c>
      <c r="C98" s="298" t="s">
        <v>2936</v>
      </c>
      <c r="E98" s="367" t="s">
        <v>885</v>
      </c>
      <c r="F98" s="322">
        <v>2450.0</v>
      </c>
      <c r="J98" s="2" t="s">
        <v>320</v>
      </c>
      <c r="L98" s="2" t="s">
        <v>860</v>
      </c>
    </row>
    <row r="99">
      <c r="B99" s="2" t="s">
        <v>883</v>
      </c>
      <c r="C99" s="367" t="s">
        <v>1466</v>
      </c>
      <c r="F99" s="322">
        <v>3810.0</v>
      </c>
      <c r="J99" s="2" t="s">
        <v>320</v>
      </c>
      <c r="L99" s="2" t="s">
        <v>860</v>
      </c>
    </row>
    <row r="100">
      <c r="B100" s="2" t="s">
        <v>883</v>
      </c>
      <c r="C100" s="298" t="s">
        <v>954</v>
      </c>
      <c r="E100" s="298" t="s">
        <v>955</v>
      </c>
      <c r="F100" s="322">
        <v>2100.0</v>
      </c>
      <c r="J100" s="2" t="s">
        <v>320</v>
      </c>
      <c r="L100" s="2" t="s">
        <v>860</v>
      </c>
    </row>
    <row r="101">
      <c r="C101" s="298" t="s">
        <v>889</v>
      </c>
      <c r="E101" s="367" t="s">
        <v>890</v>
      </c>
      <c r="F101" s="322">
        <v>3240.0</v>
      </c>
      <c r="J101" s="2" t="s">
        <v>320</v>
      </c>
      <c r="L101" s="2" t="s">
        <v>860</v>
      </c>
    </row>
    <row r="102">
      <c r="E102" s="378"/>
      <c r="F102" s="255"/>
      <c r="L102" s="2" t="s">
        <v>860</v>
      </c>
    </row>
    <row r="103">
      <c r="J103" s="2" t="s">
        <v>320</v>
      </c>
    </row>
    <row r="104">
      <c r="A104" s="2" t="s">
        <v>995</v>
      </c>
      <c r="B104" s="2" t="s">
        <v>862</v>
      </c>
      <c r="C104" s="298" t="s">
        <v>1409</v>
      </c>
      <c r="E104" s="298" t="s">
        <v>893</v>
      </c>
      <c r="F104" s="322">
        <v>11600.0</v>
      </c>
      <c r="G104" s="322">
        <v>4900.0</v>
      </c>
      <c r="J104" s="2" t="s">
        <v>320</v>
      </c>
      <c r="L104" s="2" t="s">
        <v>860</v>
      </c>
    </row>
    <row r="105">
      <c r="B105" s="2" t="s">
        <v>862</v>
      </c>
      <c r="C105" s="298" t="s">
        <v>1412</v>
      </c>
      <c r="E105" s="367" t="s">
        <v>895</v>
      </c>
      <c r="F105" s="322">
        <v>9480.0</v>
      </c>
      <c r="G105" s="255"/>
      <c r="J105" s="2" t="s">
        <v>320</v>
      </c>
      <c r="L105" s="2" t="s">
        <v>860</v>
      </c>
    </row>
    <row r="106">
      <c r="B106" s="2" t="s">
        <v>862</v>
      </c>
      <c r="C106" s="298" t="s">
        <v>1412</v>
      </c>
      <c r="E106" s="367" t="s">
        <v>895</v>
      </c>
      <c r="F106" s="322">
        <v>9480.0</v>
      </c>
      <c r="J106" s="2" t="s">
        <v>320</v>
      </c>
      <c r="L106" s="2" t="s">
        <v>860</v>
      </c>
    </row>
    <row r="107">
      <c r="B107" s="2" t="s">
        <v>862</v>
      </c>
      <c r="C107" s="298" t="s">
        <v>1412</v>
      </c>
      <c r="E107" s="367" t="s">
        <v>895</v>
      </c>
      <c r="F107" s="322">
        <v>9480.0</v>
      </c>
      <c r="J107" s="2" t="s">
        <v>320</v>
      </c>
      <c r="L107" s="2" t="s">
        <v>860</v>
      </c>
    </row>
    <row r="108">
      <c r="B108" s="2" t="s">
        <v>862</v>
      </c>
      <c r="C108" s="298" t="s">
        <v>1258</v>
      </c>
      <c r="E108" s="298" t="s">
        <v>900</v>
      </c>
      <c r="F108" s="322">
        <v>4350.0</v>
      </c>
      <c r="J108" s="2" t="s">
        <v>320</v>
      </c>
      <c r="L108" s="2" t="s">
        <v>860</v>
      </c>
    </row>
    <row r="109">
      <c r="F109" s="255"/>
    </row>
    <row r="110">
      <c r="A110" s="2" t="s">
        <v>933</v>
      </c>
      <c r="B110" s="2" t="s">
        <v>868</v>
      </c>
      <c r="C110" s="298" t="s">
        <v>1416</v>
      </c>
      <c r="E110" s="298" t="s">
        <v>1833</v>
      </c>
      <c r="F110" s="322">
        <v>8450.0</v>
      </c>
      <c r="G110" s="250">
        <v>8400.0</v>
      </c>
      <c r="J110" s="2" t="s">
        <v>320</v>
      </c>
      <c r="L110" s="2" t="s">
        <v>860</v>
      </c>
    </row>
    <row r="111">
      <c r="B111" s="2" t="s">
        <v>868</v>
      </c>
      <c r="C111" s="298" t="s">
        <v>1416</v>
      </c>
      <c r="E111" s="298" t="s">
        <v>1833</v>
      </c>
      <c r="F111" s="322">
        <v>8450.0</v>
      </c>
      <c r="J111" s="2" t="s">
        <v>320</v>
      </c>
      <c r="L111" s="2" t="s">
        <v>860</v>
      </c>
    </row>
    <row r="112">
      <c r="B112" s="2" t="s">
        <v>868</v>
      </c>
      <c r="C112" s="298" t="s">
        <v>1416</v>
      </c>
      <c r="E112" s="298" t="s">
        <v>1833</v>
      </c>
      <c r="F112" s="322">
        <v>8450.0</v>
      </c>
      <c r="J112" s="2" t="s">
        <v>320</v>
      </c>
      <c r="L112" s="2" t="s">
        <v>860</v>
      </c>
    </row>
    <row r="113">
      <c r="B113" s="2" t="s">
        <v>868</v>
      </c>
      <c r="C113" s="298" t="s">
        <v>1416</v>
      </c>
      <c r="E113" s="298" t="s">
        <v>1833</v>
      </c>
      <c r="F113" s="322">
        <v>8450.0</v>
      </c>
      <c r="J113" s="2" t="s">
        <v>320</v>
      </c>
      <c r="L113" s="2" t="s">
        <v>860</v>
      </c>
    </row>
    <row r="114">
      <c r="B114" s="2" t="s">
        <v>868</v>
      </c>
      <c r="C114" s="298" t="s">
        <v>1416</v>
      </c>
      <c r="E114" s="298" t="s">
        <v>1833</v>
      </c>
      <c r="F114" s="322">
        <v>8450.0</v>
      </c>
      <c r="J114" s="2" t="s">
        <v>320</v>
      </c>
      <c r="L114" s="2" t="s">
        <v>860</v>
      </c>
    </row>
    <row r="115">
      <c r="B115" s="2" t="s">
        <v>868</v>
      </c>
      <c r="C115" s="298" t="s">
        <v>1416</v>
      </c>
      <c r="E115" s="298" t="s">
        <v>1833</v>
      </c>
      <c r="F115" s="322">
        <v>8450.0</v>
      </c>
      <c r="J115" s="2" t="s">
        <v>320</v>
      </c>
      <c r="L115" s="2" t="s">
        <v>860</v>
      </c>
    </row>
    <row r="116">
      <c r="B116" s="2" t="s">
        <v>868</v>
      </c>
      <c r="C116" s="298" t="s">
        <v>1416</v>
      </c>
      <c r="E116" s="298" t="s">
        <v>1833</v>
      </c>
      <c r="F116" s="322">
        <v>8450.0</v>
      </c>
      <c r="J116" s="2" t="s">
        <v>320</v>
      </c>
      <c r="L116" s="2" t="s">
        <v>860</v>
      </c>
    </row>
    <row r="117">
      <c r="B117" s="2" t="s">
        <v>868</v>
      </c>
      <c r="C117" s="298" t="s">
        <v>1416</v>
      </c>
      <c r="E117" s="298" t="s">
        <v>1833</v>
      </c>
      <c r="F117" s="322">
        <v>8450.0</v>
      </c>
      <c r="J117" s="2" t="s">
        <v>320</v>
      </c>
      <c r="L117" s="2" t="s">
        <v>860</v>
      </c>
    </row>
    <row r="118">
      <c r="B118" s="2" t="s">
        <v>868</v>
      </c>
      <c r="C118" s="298" t="s">
        <v>1416</v>
      </c>
      <c r="E118" s="298" t="s">
        <v>1833</v>
      </c>
      <c r="F118" s="322">
        <v>8450.0</v>
      </c>
      <c r="J118" s="2" t="s">
        <v>320</v>
      </c>
      <c r="L118" s="2" t="s">
        <v>860</v>
      </c>
    </row>
    <row r="119">
      <c r="B119" s="2" t="s">
        <v>868</v>
      </c>
      <c r="C119" s="298" t="s">
        <v>1416</v>
      </c>
      <c r="E119" s="298" t="s">
        <v>1833</v>
      </c>
      <c r="F119" s="322">
        <v>8450.0</v>
      </c>
      <c r="J119" s="2" t="s">
        <v>320</v>
      </c>
      <c r="L119" s="2" t="s">
        <v>860</v>
      </c>
    </row>
    <row r="120">
      <c r="B120" s="2" t="s">
        <v>868</v>
      </c>
      <c r="C120" s="298" t="s">
        <v>1416</v>
      </c>
      <c r="E120" s="298" t="s">
        <v>1833</v>
      </c>
      <c r="F120" s="322">
        <v>8450.0</v>
      </c>
      <c r="J120" s="2" t="s">
        <v>320</v>
      </c>
      <c r="L120" s="2" t="s">
        <v>860</v>
      </c>
    </row>
    <row r="121">
      <c r="B121" s="2" t="s">
        <v>868</v>
      </c>
      <c r="C121" s="298" t="s">
        <v>1416</v>
      </c>
      <c r="E121" s="298" t="s">
        <v>1833</v>
      </c>
      <c r="F121" s="322">
        <v>8450.0</v>
      </c>
      <c r="J121" s="2" t="s">
        <v>320</v>
      </c>
      <c r="L121" s="2" t="s">
        <v>860</v>
      </c>
    </row>
    <row r="122">
      <c r="B122" s="2" t="s">
        <v>868</v>
      </c>
      <c r="C122" s="298" t="s">
        <v>2820</v>
      </c>
      <c r="E122" s="298" t="s">
        <v>919</v>
      </c>
      <c r="F122" s="322">
        <v>15600.0</v>
      </c>
      <c r="J122" s="2" t="s">
        <v>320</v>
      </c>
      <c r="L122" s="2" t="s">
        <v>860</v>
      </c>
    </row>
    <row r="123">
      <c r="F123" s="255"/>
    </row>
    <row r="124">
      <c r="A124" s="298" t="s">
        <v>3536</v>
      </c>
      <c r="B124" s="2" t="s">
        <v>925</v>
      </c>
      <c r="C124" s="298" t="s">
        <v>926</v>
      </c>
      <c r="E124" s="298" t="s">
        <v>961</v>
      </c>
      <c r="F124" s="322">
        <v>23400.0</v>
      </c>
      <c r="G124" s="322">
        <v>190200.0</v>
      </c>
      <c r="J124" s="2" t="s">
        <v>320</v>
      </c>
      <c r="L124" s="2" t="s">
        <v>860</v>
      </c>
    </row>
    <row r="125">
      <c r="B125" s="2" t="s">
        <v>925</v>
      </c>
      <c r="C125" s="298" t="s">
        <v>3537</v>
      </c>
      <c r="E125" s="298" t="s">
        <v>3538</v>
      </c>
      <c r="F125" s="322">
        <v>49990.0</v>
      </c>
      <c r="G125" s="255"/>
      <c r="J125" s="2" t="s">
        <v>320</v>
      </c>
      <c r="L125" s="2" t="s">
        <v>860</v>
      </c>
    </row>
    <row r="126">
      <c r="B126" s="2" t="s">
        <v>925</v>
      </c>
      <c r="C126" s="298" t="s">
        <v>2922</v>
      </c>
      <c r="E126" s="367" t="s">
        <v>2923</v>
      </c>
      <c r="F126" s="250">
        <v>79900.0</v>
      </c>
      <c r="J126" s="2" t="s">
        <v>320</v>
      </c>
      <c r="L126" s="2" t="s">
        <v>860</v>
      </c>
    </row>
    <row r="127">
      <c r="B127" s="2" t="s">
        <v>925</v>
      </c>
      <c r="C127" s="298" t="s">
        <v>2922</v>
      </c>
      <c r="E127" s="367" t="s">
        <v>2923</v>
      </c>
      <c r="F127" s="250">
        <v>79900.0</v>
      </c>
      <c r="J127" s="2" t="s">
        <v>320</v>
      </c>
      <c r="L127" s="2" t="s">
        <v>860</v>
      </c>
    </row>
    <row r="128">
      <c r="B128" s="2" t="s">
        <v>925</v>
      </c>
      <c r="C128" s="298" t="s">
        <v>2922</v>
      </c>
      <c r="E128" s="367" t="s">
        <v>2923</v>
      </c>
      <c r="F128" s="250">
        <v>79900.0</v>
      </c>
      <c r="J128" s="2" t="s">
        <v>320</v>
      </c>
      <c r="L128" s="2" t="s">
        <v>860</v>
      </c>
    </row>
    <row r="129">
      <c r="B129" s="2" t="s">
        <v>925</v>
      </c>
      <c r="C129" s="298" t="s">
        <v>2922</v>
      </c>
      <c r="E129" s="367" t="s">
        <v>2923</v>
      </c>
      <c r="F129" s="250">
        <v>79900.0</v>
      </c>
      <c r="J129" s="2" t="s">
        <v>320</v>
      </c>
      <c r="L129" s="2" t="s">
        <v>860</v>
      </c>
    </row>
    <row r="130">
      <c r="B130" s="2" t="s">
        <v>925</v>
      </c>
      <c r="C130" s="298" t="s">
        <v>2922</v>
      </c>
      <c r="E130" s="367" t="s">
        <v>2923</v>
      </c>
      <c r="F130" s="250">
        <v>79900.0</v>
      </c>
      <c r="J130" s="2" t="s">
        <v>320</v>
      </c>
      <c r="L130" s="2" t="s">
        <v>860</v>
      </c>
    </row>
    <row r="131">
      <c r="B131" s="2" t="s">
        <v>925</v>
      </c>
      <c r="C131" s="298" t="s">
        <v>3337</v>
      </c>
      <c r="E131" s="367" t="s">
        <v>3338</v>
      </c>
      <c r="F131" s="322">
        <v>39999.0</v>
      </c>
      <c r="J131" s="2" t="s">
        <v>320</v>
      </c>
      <c r="L131" s="2" t="s">
        <v>860</v>
      </c>
    </row>
    <row r="132">
      <c r="B132" s="2" t="s">
        <v>925</v>
      </c>
      <c r="C132" s="298" t="s">
        <v>968</v>
      </c>
      <c r="E132" s="298" t="s">
        <v>969</v>
      </c>
      <c r="F132" s="322">
        <v>17450.0</v>
      </c>
      <c r="J132" s="2" t="s">
        <v>320</v>
      </c>
      <c r="L132" s="2" t="s">
        <v>860</v>
      </c>
    </row>
    <row r="133">
      <c r="B133" s="2" t="s">
        <v>925</v>
      </c>
      <c r="C133" s="298" t="s">
        <v>968</v>
      </c>
      <c r="E133" s="298" t="s">
        <v>969</v>
      </c>
      <c r="F133" s="322">
        <v>17450.0</v>
      </c>
      <c r="J133" s="2" t="s">
        <v>320</v>
      </c>
      <c r="L133" s="2" t="s">
        <v>860</v>
      </c>
    </row>
    <row r="134">
      <c r="B134" s="2" t="s">
        <v>925</v>
      </c>
      <c r="C134" s="298" t="s">
        <v>968</v>
      </c>
      <c r="E134" s="298" t="s">
        <v>969</v>
      </c>
      <c r="F134" s="322">
        <v>17450.0</v>
      </c>
      <c r="J134" s="2" t="s">
        <v>320</v>
      </c>
      <c r="L134" s="2" t="s">
        <v>860</v>
      </c>
    </row>
    <row r="135">
      <c r="B135" s="2" t="s">
        <v>925</v>
      </c>
      <c r="C135" s="298" t="s">
        <v>968</v>
      </c>
      <c r="E135" s="298" t="s">
        <v>969</v>
      </c>
      <c r="F135" s="322">
        <v>17450.0</v>
      </c>
      <c r="J135" s="2" t="s">
        <v>320</v>
      </c>
      <c r="L135" s="2" t="s">
        <v>860</v>
      </c>
    </row>
    <row r="136">
      <c r="B136" s="2" t="s">
        <v>925</v>
      </c>
      <c r="C136" s="298" t="s">
        <v>968</v>
      </c>
      <c r="E136" s="298" t="s">
        <v>969</v>
      </c>
      <c r="F136" s="322">
        <v>17450.0</v>
      </c>
      <c r="J136" s="2" t="s">
        <v>320</v>
      </c>
      <c r="L136" s="2" t="s">
        <v>860</v>
      </c>
    </row>
    <row r="137">
      <c r="B137" s="2" t="s">
        <v>925</v>
      </c>
      <c r="C137" s="298" t="s">
        <v>968</v>
      </c>
      <c r="E137" s="298" t="s">
        <v>969</v>
      </c>
      <c r="F137" s="322">
        <v>17450.0</v>
      </c>
      <c r="J137" s="2" t="s">
        <v>320</v>
      </c>
      <c r="L137" s="2" t="s">
        <v>860</v>
      </c>
    </row>
    <row r="138">
      <c r="B138" s="2" t="s">
        <v>925</v>
      </c>
      <c r="C138" s="298" t="s">
        <v>968</v>
      </c>
      <c r="E138" s="298" t="s">
        <v>969</v>
      </c>
      <c r="F138" s="322">
        <v>17450.0</v>
      </c>
      <c r="J138" s="2" t="s">
        <v>320</v>
      </c>
      <c r="L138" s="2" t="s">
        <v>860</v>
      </c>
    </row>
    <row r="139">
      <c r="B139" s="2" t="s">
        <v>925</v>
      </c>
      <c r="C139" s="298" t="s">
        <v>968</v>
      </c>
      <c r="E139" s="298" t="s">
        <v>969</v>
      </c>
      <c r="F139" s="322">
        <v>17450.0</v>
      </c>
      <c r="J139" s="2" t="s">
        <v>320</v>
      </c>
      <c r="L139" s="2" t="s">
        <v>860</v>
      </c>
    </row>
    <row r="140">
      <c r="B140" s="2" t="s">
        <v>925</v>
      </c>
      <c r="C140" s="298" t="s">
        <v>968</v>
      </c>
      <c r="E140" s="298" t="s">
        <v>969</v>
      </c>
      <c r="F140" s="322">
        <v>17450.0</v>
      </c>
      <c r="J140" s="2" t="s">
        <v>320</v>
      </c>
      <c r="L140" s="2" t="s">
        <v>860</v>
      </c>
    </row>
    <row r="141">
      <c r="B141" s="2" t="s">
        <v>925</v>
      </c>
      <c r="C141" s="298" t="s">
        <v>968</v>
      </c>
      <c r="E141" s="298" t="s">
        <v>969</v>
      </c>
      <c r="F141" s="322">
        <v>17450.0</v>
      </c>
      <c r="J141" s="2" t="s">
        <v>320</v>
      </c>
      <c r="L141" s="2" t="s">
        <v>860</v>
      </c>
    </row>
    <row r="142">
      <c r="B142" s="2" t="s">
        <v>925</v>
      </c>
      <c r="C142" s="298" t="s">
        <v>968</v>
      </c>
      <c r="E142" s="298" t="s">
        <v>969</v>
      </c>
      <c r="F142" s="322">
        <v>17450.0</v>
      </c>
      <c r="J142" s="2" t="s">
        <v>320</v>
      </c>
      <c r="L142" s="2" t="s">
        <v>860</v>
      </c>
    </row>
    <row r="143">
      <c r="B143" s="2" t="s">
        <v>925</v>
      </c>
      <c r="C143" s="298" t="s">
        <v>968</v>
      </c>
      <c r="E143" s="298" t="s">
        <v>969</v>
      </c>
      <c r="F143" s="322">
        <v>17450.0</v>
      </c>
      <c r="J143" s="2" t="s">
        <v>320</v>
      </c>
      <c r="L143" s="2" t="s">
        <v>860</v>
      </c>
    </row>
    <row r="144">
      <c r="B144" s="2" t="s">
        <v>925</v>
      </c>
      <c r="C144" s="298" t="s">
        <v>968</v>
      </c>
      <c r="E144" s="298" t="s">
        <v>969</v>
      </c>
      <c r="F144" s="322">
        <v>17450.0</v>
      </c>
      <c r="J144" s="2" t="s">
        <v>320</v>
      </c>
      <c r="L144" s="2" t="s">
        <v>860</v>
      </c>
    </row>
    <row r="145">
      <c r="B145" s="2" t="s">
        <v>925</v>
      </c>
      <c r="C145" s="298" t="s">
        <v>968</v>
      </c>
      <c r="E145" s="298" t="s">
        <v>969</v>
      </c>
      <c r="F145" s="322">
        <v>17450.0</v>
      </c>
      <c r="J145" s="2" t="s">
        <v>320</v>
      </c>
      <c r="L145" s="2" t="s">
        <v>860</v>
      </c>
    </row>
    <row r="146">
      <c r="B146" s="2" t="s">
        <v>925</v>
      </c>
      <c r="C146" s="298" t="s">
        <v>968</v>
      </c>
      <c r="E146" s="298" t="s">
        <v>969</v>
      </c>
      <c r="F146" s="322">
        <v>17450.0</v>
      </c>
      <c r="J146" s="2" t="s">
        <v>320</v>
      </c>
      <c r="L146" s="2" t="s">
        <v>860</v>
      </c>
    </row>
    <row r="147">
      <c r="B147" s="2" t="s">
        <v>925</v>
      </c>
      <c r="C147" s="298" t="s">
        <v>968</v>
      </c>
      <c r="E147" s="298" t="s">
        <v>969</v>
      </c>
      <c r="F147" s="322">
        <v>17450.0</v>
      </c>
      <c r="J147" s="2" t="s">
        <v>320</v>
      </c>
      <c r="L147" s="2" t="s">
        <v>860</v>
      </c>
    </row>
    <row r="148">
      <c r="B148" s="2" t="s">
        <v>925</v>
      </c>
      <c r="C148" s="298" t="s">
        <v>3539</v>
      </c>
      <c r="E148" s="298" t="s">
        <v>3540</v>
      </c>
      <c r="F148" s="322">
        <v>49900.0</v>
      </c>
      <c r="J148" s="2" t="s">
        <v>320</v>
      </c>
      <c r="L148" s="2" t="s">
        <v>860</v>
      </c>
    </row>
    <row r="149">
      <c r="B149" s="2" t="s">
        <v>925</v>
      </c>
      <c r="C149" s="298" t="s">
        <v>2924</v>
      </c>
      <c r="E149" s="298" t="s">
        <v>2925</v>
      </c>
      <c r="F149" s="322">
        <v>129000.0</v>
      </c>
      <c r="J149" s="2" t="s">
        <v>320</v>
      </c>
      <c r="L149" s="2" t="s">
        <v>860</v>
      </c>
    </row>
    <row r="150">
      <c r="B150" s="2" t="s">
        <v>972</v>
      </c>
      <c r="C150" s="298" t="s">
        <v>973</v>
      </c>
      <c r="E150" s="367" t="s">
        <v>974</v>
      </c>
      <c r="F150" s="250">
        <v>2200.0</v>
      </c>
      <c r="J150" s="2" t="s">
        <v>320</v>
      </c>
      <c r="L150" s="2" t="s">
        <v>860</v>
      </c>
    </row>
    <row r="151">
      <c r="B151" s="2" t="s">
        <v>972</v>
      </c>
      <c r="C151" s="298" t="s">
        <v>973</v>
      </c>
      <c r="E151" s="367" t="s">
        <v>974</v>
      </c>
      <c r="F151" s="250">
        <v>2200.0</v>
      </c>
      <c r="J151" s="2" t="s">
        <v>320</v>
      </c>
      <c r="L151" s="2" t="s">
        <v>860</v>
      </c>
    </row>
    <row r="152">
      <c r="B152" s="2" t="s">
        <v>972</v>
      </c>
      <c r="C152" s="298" t="s">
        <v>973</v>
      </c>
      <c r="E152" s="367" t="s">
        <v>974</v>
      </c>
      <c r="F152" s="250">
        <v>2200.0</v>
      </c>
      <c r="J152" s="2" t="s">
        <v>320</v>
      </c>
      <c r="L152" s="2" t="s">
        <v>860</v>
      </c>
    </row>
    <row r="153">
      <c r="B153" s="2" t="s">
        <v>972</v>
      </c>
      <c r="C153" s="298" t="s">
        <v>973</v>
      </c>
      <c r="E153" s="367" t="s">
        <v>974</v>
      </c>
      <c r="F153" s="250">
        <v>2200.0</v>
      </c>
      <c r="J153" s="2" t="s">
        <v>320</v>
      </c>
      <c r="L153" s="2" t="s">
        <v>860</v>
      </c>
    </row>
    <row r="154">
      <c r="B154" s="2" t="s">
        <v>972</v>
      </c>
      <c r="C154" s="298" t="s">
        <v>973</v>
      </c>
      <c r="E154" s="367" t="s">
        <v>974</v>
      </c>
      <c r="F154" s="250">
        <v>2200.0</v>
      </c>
      <c r="J154" s="2" t="s">
        <v>320</v>
      </c>
      <c r="L154" s="2" t="s">
        <v>860</v>
      </c>
    </row>
    <row r="155">
      <c r="B155" s="2" t="s">
        <v>972</v>
      </c>
      <c r="C155" s="298" t="s">
        <v>973</v>
      </c>
      <c r="E155" s="367" t="s">
        <v>974</v>
      </c>
      <c r="F155" s="250">
        <v>2200.0</v>
      </c>
      <c r="J155" s="2" t="s">
        <v>320</v>
      </c>
      <c r="L155" s="2" t="s">
        <v>860</v>
      </c>
    </row>
    <row r="156">
      <c r="B156" s="2" t="s">
        <v>972</v>
      </c>
      <c r="C156" s="298" t="s">
        <v>973</v>
      </c>
      <c r="E156" s="367" t="s">
        <v>974</v>
      </c>
      <c r="F156" s="250">
        <v>2200.0</v>
      </c>
      <c r="J156" s="2" t="s">
        <v>320</v>
      </c>
      <c r="L156" s="2" t="s">
        <v>860</v>
      </c>
    </row>
    <row r="157">
      <c r="B157" s="2" t="s">
        <v>972</v>
      </c>
      <c r="C157" s="298" t="s">
        <v>973</v>
      </c>
      <c r="E157" s="367" t="s">
        <v>974</v>
      </c>
      <c r="F157" s="250">
        <v>2200.0</v>
      </c>
      <c r="J157" s="2" t="s">
        <v>320</v>
      </c>
      <c r="L157" s="2" t="s">
        <v>860</v>
      </c>
    </row>
    <row r="158">
      <c r="B158" s="2" t="s">
        <v>972</v>
      </c>
      <c r="C158" s="298" t="s">
        <v>973</v>
      </c>
      <c r="E158" s="367" t="s">
        <v>974</v>
      </c>
      <c r="F158" s="250">
        <v>2200.0</v>
      </c>
      <c r="J158" s="2" t="s">
        <v>320</v>
      </c>
      <c r="L158" s="2" t="s">
        <v>860</v>
      </c>
    </row>
    <row r="159">
      <c r="B159" s="2" t="s">
        <v>972</v>
      </c>
      <c r="C159" s="298" t="s">
        <v>973</v>
      </c>
      <c r="E159" s="367" t="s">
        <v>974</v>
      </c>
      <c r="F159" s="250">
        <v>2200.0</v>
      </c>
      <c r="J159" s="2" t="s">
        <v>320</v>
      </c>
      <c r="L159" s="2" t="s">
        <v>860</v>
      </c>
    </row>
    <row r="160">
      <c r="A160" s="298" t="s">
        <v>3541</v>
      </c>
      <c r="B160" s="2" t="s">
        <v>925</v>
      </c>
      <c r="C160" s="298" t="s">
        <v>3542</v>
      </c>
      <c r="E160" s="298" t="s">
        <v>3543</v>
      </c>
      <c r="F160" s="322">
        <v>169000.0</v>
      </c>
      <c r="J160" s="2" t="s">
        <v>320</v>
      </c>
      <c r="L160" s="2" t="s">
        <v>860</v>
      </c>
    </row>
    <row r="161">
      <c r="F161" s="255"/>
      <c r="L161" s="2" t="s">
        <v>860</v>
      </c>
    </row>
    <row r="162">
      <c r="A162" s="2" t="s">
        <v>3544</v>
      </c>
      <c r="B162" s="2" t="s">
        <v>2412</v>
      </c>
      <c r="C162" s="298" t="s">
        <v>3545</v>
      </c>
      <c r="E162" s="367" t="s">
        <v>3546</v>
      </c>
      <c r="F162" s="322">
        <v>22500.0</v>
      </c>
      <c r="J162" s="2" t="s">
        <v>320</v>
      </c>
      <c r="L162" s="2" t="s">
        <v>860</v>
      </c>
    </row>
    <row r="163">
      <c r="B163" s="2" t="s">
        <v>2412</v>
      </c>
      <c r="C163" s="298" t="s">
        <v>3545</v>
      </c>
      <c r="E163" s="367" t="s">
        <v>3546</v>
      </c>
      <c r="F163" s="322">
        <v>22500.0</v>
      </c>
      <c r="J163" s="2" t="s">
        <v>320</v>
      </c>
      <c r="L163" s="2" t="s">
        <v>860</v>
      </c>
    </row>
    <row r="164">
      <c r="B164" s="2" t="s">
        <v>2412</v>
      </c>
      <c r="C164" s="298" t="s">
        <v>3545</v>
      </c>
      <c r="E164" s="367" t="s">
        <v>3546</v>
      </c>
      <c r="F164" s="322">
        <v>22500.0</v>
      </c>
      <c r="J164" s="2" t="s">
        <v>320</v>
      </c>
      <c r="L164" s="2" t="s">
        <v>860</v>
      </c>
    </row>
    <row r="165">
      <c r="B165" s="2" t="s">
        <v>2412</v>
      </c>
      <c r="C165" s="298" t="s">
        <v>3545</v>
      </c>
      <c r="E165" s="367" t="s">
        <v>3546</v>
      </c>
      <c r="F165" s="322">
        <v>22500.0</v>
      </c>
      <c r="J165" s="2" t="s">
        <v>320</v>
      </c>
      <c r="L165" s="2" t="s">
        <v>860</v>
      </c>
    </row>
    <row r="166">
      <c r="B166" s="2" t="s">
        <v>2412</v>
      </c>
      <c r="C166" s="298" t="s">
        <v>3545</v>
      </c>
      <c r="E166" s="367" t="s">
        <v>3546</v>
      </c>
      <c r="F166" s="322">
        <v>22500.0</v>
      </c>
      <c r="J166" s="2" t="s">
        <v>320</v>
      </c>
      <c r="L166" s="2" t="s">
        <v>860</v>
      </c>
    </row>
    <row r="167">
      <c r="B167" s="2" t="s">
        <v>2412</v>
      </c>
      <c r="C167" s="298" t="s">
        <v>3545</v>
      </c>
      <c r="E167" s="367" t="s">
        <v>3546</v>
      </c>
      <c r="F167" s="322">
        <v>22500.0</v>
      </c>
      <c r="J167" s="2" t="s">
        <v>320</v>
      </c>
      <c r="L167" s="2" t="s">
        <v>860</v>
      </c>
    </row>
    <row r="168">
      <c r="E168" s="378"/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  <col customWidth="1" min="5" max="5" width="10.75"/>
    <col customWidth="1" min="6" max="6" width="10.88"/>
    <col customWidth="1" min="7" max="7" width="16.88"/>
    <col customWidth="1" min="8" max="8" width="20.63"/>
    <col customWidth="1" min="10" max="10" width="18.13"/>
    <col customWidth="1" min="13" max="13" width="22.88"/>
    <col customWidth="1" min="14" max="14" width="17.13"/>
  </cols>
  <sheetData>
    <row r="1">
      <c r="A1" s="214"/>
      <c r="B1" s="215" t="s">
        <v>5</v>
      </c>
      <c r="C1" s="219" t="s">
        <v>3547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22"/>
      <c r="B2" s="223" t="s">
        <v>807</v>
      </c>
      <c r="C2" s="227" t="s">
        <v>133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3548</v>
      </c>
      <c r="S2" s="238" t="s">
        <v>3549</v>
      </c>
      <c r="T2" s="2" t="s">
        <v>1103</v>
      </c>
      <c r="U2" s="412" t="s">
        <v>3550</v>
      </c>
      <c r="V2" s="2">
        <v>14.0</v>
      </c>
      <c r="W2" s="2" t="s">
        <v>3551</v>
      </c>
      <c r="X2" s="2" t="s">
        <v>705</v>
      </c>
      <c r="Y2" s="2" t="s">
        <v>1568</v>
      </c>
      <c r="Z2" s="2" t="s">
        <v>72</v>
      </c>
    </row>
    <row r="3">
      <c r="A3" s="233"/>
      <c r="B3" s="229" t="s">
        <v>811</v>
      </c>
      <c r="C3" s="247" t="s">
        <v>3552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3553</v>
      </c>
      <c r="S3" s="238" t="s">
        <v>3554</v>
      </c>
      <c r="T3" s="2" t="s">
        <v>2655</v>
      </c>
      <c r="U3" s="412" t="s">
        <v>72</v>
      </c>
      <c r="V3" s="2">
        <v>15.0</v>
      </c>
      <c r="W3" s="2" t="s">
        <v>3555</v>
      </c>
      <c r="X3" s="2" t="s">
        <v>2030</v>
      </c>
      <c r="Y3" s="2" t="s">
        <v>1197</v>
      </c>
      <c r="Z3" s="2" t="s">
        <v>213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3556</v>
      </c>
      <c r="S4" s="238" t="s">
        <v>3557</v>
      </c>
      <c r="T4" s="2" t="s">
        <v>1328</v>
      </c>
      <c r="U4" s="412" t="s">
        <v>72</v>
      </c>
      <c r="V4" s="2">
        <v>16.0</v>
      </c>
      <c r="W4" s="2" t="s">
        <v>2481</v>
      </c>
      <c r="X4" s="2" t="s">
        <v>3280</v>
      </c>
      <c r="Y4" s="2" t="s">
        <v>1010</v>
      </c>
      <c r="Z4" s="2" t="s">
        <v>72</v>
      </c>
    </row>
    <row r="5">
      <c r="A5" s="239"/>
      <c r="B5" s="229" t="s">
        <v>818</v>
      </c>
      <c r="C5" s="2" t="s">
        <v>3558</v>
      </c>
      <c r="E5" s="218" t="s">
        <v>3559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3560</v>
      </c>
      <c r="S5" s="238" t="s">
        <v>3561</v>
      </c>
      <c r="T5" s="2" t="s">
        <v>1272</v>
      </c>
      <c r="U5" s="412" t="s">
        <v>72</v>
      </c>
      <c r="V5" s="2">
        <v>17.0</v>
      </c>
      <c r="W5" s="2" t="s">
        <v>2553</v>
      </c>
      <c r="X5" s="2" t="s">
        <v>3467</v>
      </c>
      <c r="Y5" s="2" t="s">
        <v>1010</v>
      </c>
      <c r="Z5" s="2" t="s">
        <v>72</v>
      </c>
    </row>
    <row r="6">
      <c r="A6" s="239"/>
      <c r="B6" s="229" t="s">
        <v>820</v>
      </c>
      <c r="C6" s="2" t="s">
        <v>3562</v>
      </c>
      <c r="E6" s="218" t="s">
        <v>3563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3564</v>
      </c>
      <c r="S6" s="238" t="s">
        <v>3565</v>
      </c>
      <c r="T6" s="2" t="s">
        <v>1010</v>
      </c>
      <c r="U6" s="412" t="s">
        <v>2525</v>
      </c>
      <c r="V6" s="2">
        <v>18.0</v>
      </c>
      <c r="W6" s="2" t="s">
        <v>3472</v>
      </c>
      <c r="X6" s="2" t="s">
        <v>2209</v>
      </c>
      <c r="Y6" s="2" t="s">
        <v>1010</v>
      </c>
      <c r="Z6" s="2" t="s">
        <v>72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3566</v>
      </c>
      <c r="S7" s="2" t="s">
        <v>3567</v>
      </c>
      <c r="T7" s="2" t="s">
        <v>1010</v>
      </c>
      <c r="U7" s="357" t="s">
        <v>2525</v>
      </c>
      <c r="V7" s="2">
        <v>19.0</v>
      </c>
      <c r="W7" s="2" t="s">
        <v>2169</v>
      </c>
      <c r="X7" s="2" t="s">
        <v>1998</v>
      </c>
      <c r="Y7" s="2" t="s">
        <v>3568</v>
      </c>
      <c r="Z7" s="2" t="s">
        <v>72</v>
      </c>
    </row>
    <row r="8">
      <c r="A8" s="239"/>
      <c r="B8" s="229" t="s">
        <v>824</v>
      </c>
      <c r="C8" s="195" t="s">
        <v>3569</v>
      </c>
      <c r="E8" s="217">
        <v>8.148646533E9</v>
      </c>
      <c r="F8" s="2"/>
      <c r="G8" s="2"/>
      <c r="H8" s="2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3570</v>
      </c>
      <c r="S8" s="2" t="s">
        <v>3571</v>
      </c>
      <c r="T8" s="2" t="s">
        <v>1010</v>
      </c>
      <c r="U8" s="357" t="s">
        <v>72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3572</v>
      </c>
      <c r="S9" s="2" t="s">
        <v>3573</v>
      </c>
      <c r="T9" s="2" t="s">
        <v>1010</v>
      </c>
      <c r="U9" s="357" t="s">
        <v>72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3574</v>
      </c>
      <c r="S10" s="2" t="s">
        <v>3575</v>
      </c>
      <c r="T10" s="2" t="s">
        <v>1568</v>
      </c>
      <c r="U10" s="357" t="s">
        <v>72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3576</v>
      </c>
      <c r="S11" s="2" t="s">
        <v>3079</v>
      </c>
      <c r="T11" s="2" t="s">
        <v>1568</v>
      </c>
      <c r="U11" s="357" t="s">
        <v>72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3577</v>
      </c>
      <c r="S12" s="2" t="s">
        <v>3578</v>
      </c>
      <c r="T12" s="2" t="s">
        <v>3579</v>
      </c>
      <c r="U12" s="357" t="s">
        <v>72</v>
      </c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3580</v>
      </c>
      <c r="S13" s="2" t="s">
        <v>3581</v>
      </c>
      <c r="T13" s="2" t="s">
        <v>3582</v>
      </c>
      <c r="U13" s="357" t="s">
        <v>72</v>
      </c>
    </row>
    <row r="14">
      <c r="A14" s="244"/>
      <c r="B14" s="242" t="s">
        <v>836</v>
      </c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349">
        <v>13.0</v>
      </c>
      <c r="R14" s="242" t="s">
        <v>2851</v>
      </c>
      <c r="S14" s="242" t="s">
        <v>3583</v>
      </c>
      <c r="T14" s="242" t="s">
        <v>3584</v>
      </c>
      <c r="U14" s="413" t="s">
        <v>72</v>
      </c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" t="s">
        <v>925</v>
      </c>
      <c r="C17" s="298" t="s">
        <v>926</v>
      </c>
      <c r="D17" s="291">
        <v>2.30323185405E11</v>
      </c>
      <c r="E17" s="298" t="s">
        <v>961</v>
      </c>
      <c r="F17" s="322">
        <v>24300.0</v>
      </c>
      <c r="G17" s="322">
        <v>97450.0</v>
      </c>
      <c r="J17" s="2" t="s">
        <v>829</v>
      </c>
      <c r="K17" s="2" t="s">
        <v>3585</v>
      </c>
      <c r="L17" s="2" t="s">
        <v>860</v>
      </c>
      <c r="M17" s="2" t="s">
        <v>17</v>
      </c>
      <c r="N17" s="2" t="s">
        <v>3360</v>
      </c>
      <c r="R17" s="2" t="s">
        <v>3570</v>
      </c>
      <c r="S17" s="2">
        <v>158.0</v>
      </c>
    </row>
    <row r="18">
      <c r="B18" s="2" t="s">
        <v>925</v>
      </c>
      <c r="C18" s="298" t="s">
        <v>2922</v>
      </c>
      <c r="D18" s="400">
        <v>629586.0</v>
      </c>
      <c r="E18" s="298" t="s">
        <v>2923</v>
      </c>
      <c r="F18" s="322">
        <v>67900.0</v>
      </c>
      <c r="G18" s="255"/>
      <c r="J18" s="2" t="s">
        <v>829</v>
      </c>
      <c r="K18" s="2" t="s">
        <v>3585</v>
      </c>
      <c r="L18" s="2" t="s">
        <v>860</v>
      </c>
      <c r="M18" s="2" t="s">
        <v>17</v>
      </c>
      <c r="N18" s="2" t="s">
        <v>3360</v>
      </c>
      <c r="R18" s="2" t="s">
        <v>3570</v>
      </c>
      <c r="S18" s="2">
        <v>158.0</v>
      </c>
    </row>
    <row r="19">
      <c r="B19" s="2" t="s">
        <v>925</v>
      </c>
      <c r="C19" s="298" t="s">
        <v>2922</v>
      </c>
      <c r="D19" s="291">
        <v>629589.0</v>
      </c>
      <c r="E19" s="298" t="s">
        <v>2923</v>
      </c>
      <c r="F19" s="322">
        <v>67900.0</v>
      </c>
      <c r="J19" s="2" t="s">
        <v>829</v>
      </c>
      <c r="K19" s="2" t="s">
        <v>3585</v>
      </c>
      <c r="L19" s="2" t="s">
        <v>860</v>
      </c>
      <c r="M19" s="2" t="s">
        <v>17</v>
      </c>
      <c r="N19" s="2" t="s">
        <v>3360</v>
      </c>
      <c r="R19" s="2" t="s">
        <v>3570</v>
      </c>
      <c r="S19" s="2">
        <v>158.0</v>
      </c>
    </row>
    <row r="20">
      <c r="B20" s="2" t="s">
        <v>925</v>
      </c>
      <c r="C20" s="298" t="s">
        <v>3337</v>
      </c>
      <c r="D20" s="291">
        <v>660874.0</v>
      </c>
      <c r="E20" s="298" t="s">
        <v>3338</v>
      </c>
      <c r="F20" s="322">
        <v>39999.0</v>
      </c>
      <c r="J20" s="2" t="s">
        <v>829</v>
      </c>
      <c r="K20" s="2" t="s">
        <v>3585</v>
      </c>
      <c r="L20" s="2" t="s">
        <v>860</v>
      </c>
      <c r="M20" s="2" t="s">
        <v>17</v>
      </c>
      <c r="N20" s="2" t="s">
        <v>3360</v>
      </c>
      <c r="R20" s="2" t="s">
        <v>3570</v>
      </c>
      <c r="S20" s="2">
        <v>156.0</v>
      </c>
    </row>
    <row r="21">
      <c r="B21" s="2" t="s">
        <v>925</v>
      </c>
      <c r="C21" s="298" t="s">
        <v>3586</v>
      </c>
      <c r="D21" s="291"/>
      <c r="E21" s="359" t="s">
        <v>3587</v>
      </c>
      <c r="F21" s="322">
        <v>27000.0</v>
      </c>
      <c r="G21" s="359"/>
      <c r="H21" s="359"/>
      <c r="J21" s="2" t="s">
        <v>829</v>
      </c>
      <c r="K21" s="2" t="s">
        <v>3585</v>
      </c>
      <c r="L21" s="2" t="s">
        <v>860</v>
      </c>
      <c r="M21" s="266" t="s">
        <v>17</v>
      </c>
      <c r="N21" s="275" t="s">
        <v>3588</v>
      </c>
      <c r="R21" s="2" t="s">
        <v>3570</v>
      </c>
      <c r="S21" s="2">
        <v>176.0</v>
      </c>
    </row>
    <row r="22">
      <c r="B22" s="2" t="s">
        <v>925</v>
      </c>
      <c r="C22" s="298" t="s">
        <v>3586</v>
      </c>
      <c r="E22" s="359" t="s">
        <v>3587</v>
      </c>
      <c r="F22" s="322">
        <v>27000.0</v>
      </c>
      <c r="J22" s="2" t="s">
        <v>829</v>
      </c>
      <c r="K22" s="2" t="s">
        <v>3585</v>
      </c>
      <c r="L22" s="2" t="s">
        <v>860</v>
      </c>
      <c r="M22" s="266" t="s">
        <v>17</v>
      </c>
      <c r="N22" s="275" t="s">
        <v>3588</v>
      </c>
      <c r="R22" s="2" t="s">
        <v>3570</v>
      </c>
      <c r="S22" s="2">
        <v>176.0</v>
      </c>
    </row>
    <row r="23">
      <c r="B23" s="2" t="s">
        <v>925</v>
      </c>
      <c r="C23" s="298" t="s">
        <v>3586</v>
      </c>
      <c r="E23" s="359" t="s">
        <v>3587</v>
      </c>
      <c r="F23" s="322">
        <v>27000.0</v>
      </c>
      <c r="J23" s="2" t="s">
        <v>829</v>
      </c>
      <c r="K23" s="2" t="s">
        <v>3585</v>
      </c>
      <c r="L23" s="2" t="s">
        <v>860</v>
      </c>
      <c r="M23" s="266" t="s">
        <v>17</v>
      </c>
      <c r="N23" s="275" t="s">
        <v>3588</v>
      </c>
      <c r="R23" s="2" t="s">
        <v>3570</v>
      </c>
      <c r="S23" s="2">
        <v>176.0</v>
      </c>
    </row>
    <row r="24">
      <c r="B24" s="2" t="s">
        <v>925</v>
      </c>
      <c r="C24" s="298" t="s">
        <v>3586</v>
      </c>
      <c r="E24" s="359" t="s">
        <v>3587</v>
      </c>
      <c r="F24" s="322">
        <v>27000.0</v>
      </c>
      <c r="J24" s="2" t="s">
        <v>829</v>
      </c>
      <c r="K24" s="2" t="s">
        <v>3585</v>
      </c>
      <c r="L24" s="2" t="s">
        <v>860</v>
      </c>
      <c r="M24" s="266" t="s">
        <v>17</v>
      </c>
      <c r="N24" s="275" t="s">
        <v>3588</v>
      </c>
      <c r="R24" s="2" t="s">
        <v>3570</v>
      </c>
      <c r="S24" s="2">
        <v>176.0</v>
      </c>
    </row>
    <row r="25">
      <c r="B25" s="2" t="s">
        <v>925</v>
      </c>
      <c r="C25" s="298" t="s">
        <v>3586</v>
      </c>
      <c r="E25" s="359" t="s">
        <v>3587</v>
      </c>
      <c r="F25" s="322">
        <v>27000.0</v>
      </c>
      <c r="J25" s="2" t="s">
        <v>829</v>
      </c>
      <c r="K25" s="2" t="s">
        <v>3585</v>
      </c>
      <c r="L25" s="2" t="s">
        <v>860</v>
      </c>
      <c r="M25" s="266" t="s">
        <v>17</v>
      </c>
      <c r="N25" s="275" t="s">
        <v>3588</v>
      </c>
      <c r="R25" s="2" t="s">
        <v>3570</v>
      </c>
      <c r="S25" s="2">
        <v>176.0</v>
      </c>
    </row>
    <row r="26">
      <c r="B26" s="2" t="s">
        <v>925</v>
      </c>
      <c r="C26" s="298" t="s">
        <v>3586</v>
      </c>
      <c r="E26" s="359" t="s">
        <v>3587</v>
      </c>
      <c r="F26" s="322">
        <v>27000.0</v>
      </c>
      <c r="J26" s="2" t="s">
        <v>829</v>
      </c>
      <c r="K26" s="2" t="s">
        <v>3585</v>
      </c>
      <c r="L26" s="2" t="s">
        <v>860</v>
      </c>
      <c r="M26" s="266" t="s">
        <v>17</v>
      </c>
      <c r="N26" s="275" t="s">
        <v>3588</v>
      </c>
      <c r="R26" s="2" t="s">
        <v>3570</v>
      </c>
      <c r="S26" s="2">
        <v>176.0</v>
      </c>
    </row>
    <row r="27">
      <c r="C27" s="298" t="s">
        <v>3589</v>
      </c>
      <c r="D27" s="291">
        <v>2.02306050008E11</v>
      </c>
      <c r="E27" s="298" t="s">
        <v>3590</v>
      </c>
      <c r="F27" s="322">
        <v>42500.0</v>
      </c>
      <c r="J27" s="2" t="s">
        <v>829</v>
      </c>
      <c r="K27" s="2" t="s">
        <v>3071</v>
      </c>
      <c r="L27" s="2" t="s">
        <v>860</v>
      </c>
      <c r="M27" s="2" t="s">
        <v>17</v>
      </c>
      <c r="N27" s="2" t="s">
        <v>3591</v>
      </c>
      <c r="R27" s="2" t="s">
        <v>3570</v>
      </c>
      <c r="S27" s="2">
        <v>122.0</v>
      </c>
    </row>
    <row r="28">
      <c r="C28" s="298" t="s">
        <v>3589</v>
      </c>
      <c r="D28" s="291">
        <v>2.02308110008E11</v>
      </c>
      <c r="E28" s="298" t="s">
        <v>3590</v>
      </c>
      <c r="F28" s="322">
        <v>42500.0</v>
      </c>
      <c r="J28" s="2" t="s">
        <v>829</v>
      </c>
      <c r="K28" s="2" t="s">
        <v>3071</v>
      </c>
      <c r="L28" s="2" t="s">
        <v>860</v>
      </c>
      <c r="M28" s="2" t="s">
        <v>17</v>
      </c>
      <c r="N28" s="2" t="s">
        <v>3360</v>
      </c>
      <c r="R28" s="2" t="s">
        <v>3570</v>
      </c>
      <c r="S28" s="2">
        <v>158.0</v>
      </c>
    </row>
    <row r="29">
      <c r="C29" s="298" t="s">
        <v>3589</v>
      </c>
      <c r="D29" s="291">
        <v>2.02308110003E11</v>
      </c>
      <c r="E29" s="298" t="s">
        <v>3590</v>
      </c>
      <c r="F29" s="322">
        <v>42500.0</v>
      </c>
      <c r="J29" s="2" t="s">
        <v>829</v>
      </c>
      <c r="K29" s="2" t="s">
        <v>3071</v>
      </c>
      <c r="L29" s="2" t="s">
        <v>860</v>
      </c>
      <c r="M29" s="2" t="s">
        <v>17</v>
      </c>
      <c r="N29" s="2" t="s">
        <v>3360</v>
      </c>
      <c r="R29" s="2" t="s">
        <v>3570</v>
      </c>
      <c r="S29" s="2">
        <v>158.0</v>
      </c>
    </row>
    <row r="30">
      <c r="C30" s="298" t="s">
        <v>3589</v>
      </c>
      <c r="D30" s="291">
        <v>2.02308110004E11</v>
      </c>
      <c r="E30" s="298" t="s">
        <v>3590</v>
      </c>
      <c r="F30" s="322">
        <v>42500.0</v>
      </c>
      <c r="J30" s="2" t="s">
        <v>829</v>
      </c>
      <c r="K30" s="2" t="s">
        <v>3071</v>
      </c>
      <c r="L30" s="2" t="s">
        <v>860</v>
      </c>
      <c r="M30" s="2" t="s">
        <v>17</v>
      </c>
      <c r="N30" s="2" t="s">
        <v>3360</v>
      </c>
      <c r="R30" s="2" t="s">
        <v>3570</v>
      </c>
      <c r="S30" s="2">
        <v>158.0</v>
      </c>
    </row>
    <row r="31">
      <c r="C31" s="298" t="s">
        <v>3589</v>
      </c>
      <c r="D31" s="291">
        <v>2.02308110001E11</v>
      </c>
      <c r="E31" s="298" t="s">
        <v>3590</v>
      </c>
      <c r="F31" s="322">
        <v>42500.0</v>
      </c>
      <c r="L31" s="2" t="s">
        <v>860</v>
      </c>
      <c r="M31" s="2" t="s">
        <v>24</v>
      </c>
      <c r="N31" s="2" t="s">
        <v>3592</v>
      </c>
      <c r="R31" s="2" t="s">
        <v>3570</v>
      </c>
      <c r="S31" s="2">
        <v>158.0</v>
      </c>
    </row>
    <row r="32">
      <c r="C32" s="298" t="s">
        <v>3589</v>
      </c>
      <c r="D32" s="291">
        <v>2.02308110006E11</v>
      </c>
      <c r="E32" s="298" t="s">
        <v>3590</v>
      </c>
      <c r="F32" s="322">
        <v>42500.0</v>
      </c>
      <c r="J32" s="2" t="s">
        <v>829</v>
      </c>
      <c r="K32" s="2" t="s">
        <v>3071</v>
      </c>
      <c r="L32" s="2" t="s">
        <v>860</v>
      </c>
      <c r="M32" s="2" t="s">
        <v>17</v>
      </c>
      <c r="N32" s="2" t="s">
        <v>3360</v>
      </c>
      <c r="R32" s="2" t="s">
        <v>3570</v>
      </c>
      <c r="S32" s="2">
        <v>158.0</v>
      </c>
    </row>
    <row r="33">
      <c r="C33" s="298" t="s">
        <v>1927</v>
      </c>
      <c r="D33" s="291" t="s">
        <v>3593</v>
      </c>
      <c r="F33" s="322">
        <v>110500.0</v>
      </c>
      <c r="J33" s="2" t="s">
        <v>829</v>
      </c>
      <c r="K33" s="2" t="s">
        <v>3585</v>
      </c>
      <c r="L33" s="2" t="s">
        <v>860</v>
      </c>
      <c r="M33" s="2" t="s">
        <v>17</v>
      </c>
      <c r="N33" s="2" t="s">
        <v>3360</v>
      </c>
      <c r="R33" s="2" t="s">
        <v>3570</v>
      </c>
      <c r="S33" s="2">
        <v>158.0</v>
      </c>
    </row>
    <row r="34">
      <c r="C34" s="298" t="s">
        <v>2924</v>
      </c>
      <c r="D34" s="291" t="s">
        <v>3594</v>
      </c>
      <c r="F34" s="250">
        <v>84000.0</v>
      </c>
      <c r="J34" s="2" t="s">
        <v>829</v>
      </c>
      <c r="K34" s="2" t="s">
        <v>3585</v>
      </c>
      <c r="L34" s="2" t="s">
        <v>860</v>
      </c>
      <c r="M34" s="2" t="s">
        <v>17</v>
      </c>
      <c r="N34" s="2" t="s">
        <v>3360</v>
      </c>
      <c r="R34" s="2" t="s">
        <v>3570</v>
      </c>
      <c r="S34" s="2">
        <v>158.0</v>
      </c>
    </row>
    <row r="35">
      <c r="C35" s="298" t="s">
        <v>3595</v>
      </c>
      <c r="F35" s="337">
        <v>95.0</v>
      </c>
      <c r="J35" s="2" t="s">
        <v>829</v>
      </c>
      <c r="K35" s="2" t="s">
        <v>3585</v>
      </c>
      <c r="L35" s="2" t="s">
        <v>860</v>
      </c>
      <c r="M35" s="2" t="s">
        <v>17</v>
      </c>
      <c r="N35" s="2" t="s">
        <v>3554</v>
      </c>
      <c r="R35" s="2" t="s">
        <v>3570</v>
      </c>
      <c r="S35" s="2">
        <v>124.0</v>
      </c>
    </row>
    <row r="36">
      <c r="C36" s="298" t="s">
        <v>3595</v>
      </c>
      <c r="F36" s="337">
        <v>95.0</v>
      </c>
      <c r="J36" s="2" t="s">
        <v>829</v>
      </c>
      <c r="K36" s="2" t="s">
        <v>3585</v>
      </c>
      <c r="L36" s="2" t="s">
        <v>860</v>
      </c>
      <c r="M36" s="2" t="s">
        <v>17</v>
      </c>
      <c r="N36" s="2" t="s">
        <v>3596</v>
      </c>
      <c r="R36" s="2" t="s">
        <v>3570</v>
      </c>
      <c r="S36" s="2">
        <v>126.0</v>
      </c>
    </row>
    <row r="37">
      <c r="C37" s="359" t="s">
        <v>3597</v>
      </c>
      <c r="D37" s="291" t="s">
        <v>3598</v>
      </c>
      <c r="E37" s="414" t="s">
        <v>3599</v>
      </c>
      <c r="F37" s="255"/>
      <c r="J37" s="2" t="s">
        <v>829</v>
      </c>
      <c r="K37" s="2" t="s">
        <v>3585</v>
      </c>
      <c r="L37" s="2" t="s">
        <v>860</v>
      </c>
      <c r="M37" s="2" t="s">
        <v>17</v>
      </c>
      <c r="N37" s="2" t="s">
        <v>3360</v>
      </c>
      <c r="R37" s="2" t="s">
        <v>3570</v>
      </c>
      <c r="S37" s="2">
        <v>158.0</v>
      </c>
    </row>
    <row r="38">
      <c r="C38" s="359" t="s">
        <v>3600</v>
      </c>
      <c r="D38" s="291" t="s">
        <v>3601</v>
      </c>
      <c r="E38" s="291" t="s">
        <v>3601</v>
      </c>
      <c r="J38" s="2" t="s">
        <v>829</v>
      </c>
      <c r="K38" s="2" t="s">
        <v>3585</v>
      </c>
      <c r="L38" s="2" t="s">
        <v>860</v>
      </c>
      <c r="M38" s="2" t="s">
        <v>17</v>
      </c>
      <c r="N38" s="2" t="s">
        <v>3360</v>
      </c>
      <c r="R38" s="2" t="s">
        <v>3570</v>
      </c>
      <c r="S38" s="2">
        <v>158.0</v>
      </c>
    </row>
    <row r="39">
      <c r="C39" s="359" t="s">
        <v>3600</v>
      </c>
      <c r="D39" s="291" t="s">
        <v>3602</v>
      </c>
      <c r="E39" s="291" t="s">
        <v>3602</v>
      </c>
      <c r="J39" s="2" t="s">
        <v>829</v>
      </c>
      <c r="K39" s="2" t="s">
        <v>3585</v>
      </c>
      <c r="L39" s="2" t="s">
        <v>860</v>
      </c>
      <c r="M39" s="2" t="s">
        <v>17</v>
      </c>
      <c r="N39" s="2" t="s">
        <v>3360</v>
      </c>
      <c r="R39" s="2" t="s">
        <v>3570</v>
      </c>
      <c r="S39" s="2">
        <v>158.0</v>
      </c>
    </row>
    <row r="40">
      <c r="C40" s="388" t="s">
        <v>3603</v>
      </c>
      <c r="J40" s="2" t="s">
        <v>829</v>
      </c>
      <c r="K40" s="2" t="s">
        <v>3585</v>
      </c>
      <c r="L40" s="2" t="s">
        <v>860</v>
      </c>
      <c r="M40" s="2" t="s">
        <v>17</v>
      </c>
      <c r="N40" s="2" t="s">
        <v>3360</v>
      </c>
      <c r="R40" s="2" t="s">
        <v>3570</v>
      </c>
      <c r="S40" s="2">
        <v>158.0</v>
      </c>
    </row>
    <row r="41">
      <c r="C41" s="359" t="s">
        <v>3604</v>
      </c>
      <c r="J41" s="2" t="s">
        <v>829</v>
      </c>
      <c r="K41" s="2" t="s">
        <v>3585</v>
      </c>
      <c r="L41" s="2" t="s">
        <v>860</v>
      </c>
      <c r="M41" s="2" t="s">
        <v>17</v>
      </c>
      <c r="N41" s="2" t="s">
        <v>3605</v>
      </c>
      <c r="R41" s="2" t="s">
        <v>3570</v>
      </c>
      <c r="S41" s="2">
        <v>177.0</v>
      </c>
    </row>
    <row r="42">
      <c r="C42" s="388" t="s">
        <v>3606</v>
      </c>
      <c r="J42" s="2" t="s">
        <v>829</v>
      </c>
      <c r="K42" s="2" t="s">
        <v>3585</v>
      </c>
      <c r="L42" s="2" t="s">
        <v>860</v>
      </c>
      <c r="M42" s="2" t="s">
        <v>17</v>
      </c>
      <c r="N42" s="2" t="s">
        <v>3605</v>
      </c>
      <c r="R42" s="2" t="s">
        <v>3570</v>
      </c>
      <c r="S42" s="2">
        <v>177.0</v>
      </c>
    </row>
    <row r="43">
      <c r="C43" s="359" t="s">
        <v>3607</v>
      </c>
      <c r="D43" s="291" t="s">
        <v>3608</v>
      </c>
      <c r="E43" s="359" t="s">
        <v>3609</v>
      </c>
      <c r="M43" s="2" t="s">
        <v>17</v>
      </c>
      <c r="N43" s="2" t="s">
        <v>3610</v>
      </c>
      <c r="S43" s="2">
        <v>195.0</v>
      </c>
    </row>
    <row r="44">
      <c r="C44" s="359" t="s">
        <v>3607</v>
      </c>
      <c r="D44" s="291" t="s">
        <v>3611</v>
      </c>
      <c r="E44" s="359" t="s">
        <v>3609</v>
      </c>
      <c r="M44" s="2" t="s">
        <v>24</v>
      </c>
      <c r="N44" s="2" t="s">
        <v>3612</v>
      </c>
      <c r="S44" s="2">
        <v>195.0</v>
      </c>
    </row>
    <row r="45">
      <c r="C45" s="359" t="s">
        <v>3613</v>
      </c>
      <c r="E45" s="414" t="s">
        <v>3614</v>
      </c>
      <c r="L45" s="2" t="s">
        <v>1019</v>
      </c>
      <c r="M45" s="2" t="s">
        <v>17</v>
      </c>
      <c r="N45" s="2" t="s">
        <v>3121</v>
      </c>
      <c r="S45" s="2">
        <v>211.0</v>
      </c>
    </row>
    <row r="46">
      <c r="C46" s="359" t="s">
        <v>3615</v>
      </c>
      <c r="E46" s="359" t="s">
        <v>3616</v>
      </c>
      <c r="L46" s="2" t="s">
        <v>1019</v>
      </c>
      <c r="M46" s="2" t="s">
        <v>17</v>
      </c>
      <c r="N46" s="2" t="s">
        <v>3121</v>
      </c>
      <c r="S46" s="2">
        <v>211.0</v>
      </c>
    </row>
    <row r="47">
      <c r="C47" s="359" t="s">
        <v>3617</v>
      </c>
      <c r="E47" s="359" t="s">
        <v>921</v>
      </c>
      <c r="L47" s="2" t="s">
        <v>1019</v>
      </c>
      <c r="M47" s="2" t="s">
        <v>17</v>
      </c>
      <c r="N47" s="2" t="s">
        <v>3121</v>
      </c>
      <c r="S47" s="2">
        <v>211.0</v>
      </c>
    </row>
  </sheetData>
  <hyperlinks>
    <hyperlink r:id="rId1" ref="C3"/>
  </hyperlinks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3618</v>
      </c>
      <c r="E1" s="411">
        <v>9.942210032E9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120</v>
      </c>
      <c r="D2" s="227"/>
      <c r="E2" s="31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3619</v>
      </c>
      <c r="S2" s="238" t="s">
        <v>3620</v>
      </c>
      <c r="T2" s="238" t="s">
        <v>809</v>
      </c>
      <c r="U2" s="412" t="s">
        <v>72</v>
      </c>
    </row>
    <row r="3">
      <c r="A3" s="233"/>
      <c r="B3" s="229" t="s">
        <v>811</v>
      </c>
      <c r="C3" s="247" t="s">
        <v>3621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3622</v>
      </c>
      <c r="S3" s="238" t="s">
        <v>3623</v>
      </c>
      <c r="T3" s="238" t="s">
        <v>1010</v>
      </c>
      <c r="U3" s="412" t="s">
        <v>2035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3624</v>
      </c>
      <c r="S4" s="238" t="s">
        <v>665</v>
      </c>
      <c r="T4" s="238" t="s">
        <v>1010</v>
      </c>
      <c r="U4" s="412" t="s">
        <v>87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3625</v>
      </c>
      <c r="S5" s="238" t="s">
        <v>663</v>
      </c>
      <c r="T5" s="238" t="s">
        <v>3626</v>
      </c>
      <c r="U5" s="412" t="s">
        <v>87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3627</v>
      </c>
      <c r="S6" s="2" t="s">
        <v>3628</v>
      </c>
      <c r="T6" s="2" t="s">
        <v>3629</v>
      </c>
      <c r="U6" s="357" t="s">
        <v>87</v>
      </c>
    </row>
    <row r="7">
      <c r="A7" s="239"/>
      <c r="B7" s="229" t="s">
        <v>822</v>
      </c>
      <c r="C7" s="2" t="s">
        <v>1287</v>
      </c>
      <c r="D7" s="1">
        <f>919042130866</f>
        <v>919042130866</v>
      </c>
      <c r="E7" s="237" t="s">
        <v>3630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 t="s">
        <v>836</v>
      </c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98" t="s">
        <v>3631</v>
      </c>
      <c r="D17" s="291" t="s">
        <v>3632</v>
      </c>
      <c r="E17" s="298" t="s">
        <v>3633</v>
      </c>
      <c r="F17" s="351">
        <v>6450.0</v>
      </c>
      <c r="G17" s="350">
        <v>7450.0</v>
      </c>
      <c r="J17" s="2" t="s">
        <v>829</v>
      </c>
      <c r="K17" s="2" t="s">
        <v>3623</v>
      </c>
      <c r="L17" s="2" t="s">
        <v>860</v>
      </c>
      <c r="M17" s="2" t="s">
        <v>17</v>
      </c>
      <c r="N17" s="2" t="s">
        <v>3623</v>
      </c>
      <c r="R17" s="2" t="s">
        <v>3622</v>
      </c>
      <c r="S17" s="2">
        <v>98.0</v>
      </c>
    </row>
    <row r="18">
      <c r="B18" s="2" t="s">
        <v>862</v>
      </c>
      <c r="C18" s="298" t="s">
        <v>3631</v>
      </c>
      <c r="D18" s="291" t="s">
        <v>3634</v>
      </c>
      <c r="E18" s="298" t="s">
        <v>3633</v>
      </c>
      <c r="F18" s="351">
        <v>6450.0</v>
      </c>
      <c r="G18" s="279"/>
      <c r="J18" s="2" t="s">
        <v>829</v>
      </c>
      <c r="K18" s="2" t="s">
        <v>3623</v>
      </c>
      <c r="L18" s="2" t="s">
        <v>860</v>
      </c>
      <c r="M18" s="2" t="s">
        <v>17</v>
      </c>
      <c r="N18" s="2" t="s">
        <v>3623</v>
      </c>
      <c r="R18" s="2" t="s">
        <v>3622</v>
      </c>
      <c r="S18" s="2">
        <v>98.0</v>
      </c>
    </row>
    <row r="19">
      <c r="B19" s="2" t="s">
        <v>862</v>
      </c>
      <c r="C19" s="298" t="s">
        <v>3631</v>
      </c>
      <c r="D19" s="291" t="s">
        <v>3635</v>
      </c>
      <c r="E19" s="298" t="s">
        <v>3633</v>
      </c>
      <c r="F19" s="351">
        <v>6450.0</v>
      </c>
      <c r="J19" s="2" t="s">
        <v>829</v>
      </c>
      <c r="K19" s="2" t="s">
        <v>665</v>
      </c>
      <c r="L19" s="2" t="s">
        <v>860</v>
      </c>
      <c r="M19" s="2" t="s">
        <v>17</v>
      </c>
      <c r="N19" s="2" t="s">
        <v>3623</v>
      </c>
      <c r="R19" s="2" t="s">
        <v>3624</v>
      </c>
      <c r="S19" s="2">
        <v>98.0</v>
      </c>
    </row>
    <row r="20">
      <c r="B20" s="2" t="s">
        <v>862</v>
      </c>
      <c r="C20" s="298" t="s">
        <v>3636</v>
      </c>
      <c r="D20" s="291" t="s">
        <v>3637</v>
      </c>
      <c r="E20" s="298" t="s">
        <v>3638</v>
      </c>
      <c r="F20" s="350">
        <v>6450.0</v>
      </c>
      <c r="J20" s="2" t="s">
        <v>829</v>
      </c>
      <c r="K20" s="2" t="s">
        <v>3623</v>
      </c>
      <c r="L20" s="2" t="s">
        <v>860</v>
      </c>
      <c r="M20" s="2" t="s">
        <v>17</v>
      </c>
      <c r="N20" s="2" t="s">
        <v>3623</v>
      </c>
      <c r="R20" s="2" t="s">
        <v>3622</v>
      </c>
      <c r="S20" s="2">
        <v>98.0</v>
      </c>
    </row>
    <row r="21">
      <c r="B21" s="293" t="s">
        <v>862</v>
      </c>
      <c r="C21" s="298" t="s">
        <v>3639</v>
      </c>
      <c r="D21" s="291" t="s">
        <v>3640</v>
      </c>
      <c r="E21" s="298" t="s">
        <v>1229</v>
      </c>
      <c r="F21" s="350">
        <v>7750.0</v>
      </c>
      <c r="J21" s="2" t="s">
        <v>829</v>
      </c>
      <c r="K21" s="2" t="s">
        <v>3623</v>
      </c>
      <c r="L21" s="2" t="s">
        <v>860</v>
      </c>
      <c r="M21" s="2" t="s">
        <v>17</v>
      </c>
      <c r="N21" s="2" t="s">
        <v>3623</v>
      </c>
      <c r="R21" s="2" t="s">
        <v>3622</v>
      </c>
      <c r="S21" s="2">
        <v>98.0</v>
      </c>
    </row>
    <row r="22">
      <c r="B22" s="359" t="s">
        <v>862</v>
      </c>
      <c r="C22" s="359" t="s">
        <v>1258</v>
      </c>
      <c r="D22" s="291" t="s">
        <v>3641</v>
      </c>
      <c r="E22" s="359" t="s">
        <v>900</v>
      </c>
      <c r="F22" s="350">
        <v>3950.0</v>
      </c>
      <c r="K22" s="2" t="s">
        <v>3623</v>
      </c>
      <c r="L22" s="2" t="s">
        <v>860</v>
      </c>
      <c r="M22" s="2" t="s">
        <v>2386</v>
      </c>
      <c r="N22" s="2" t="s">
        <v>3623</v>
      </c>
      <c r="R22" s="2" t="s">
        <v>3622</v>
      </c>
      <c r="S22" s="2">
        <v>98.0</v>
      </c>
    </row>
    <row r="23">
      <c r="B23" s="359" t="s">
        <v>862</v>
      </c>
      <c r="C23" s="359" t="s">
        <v>1258</v>
      </c>
      <c r="D23" s="291" t="s">
        <v>3642</v>
      </c>
      <c r="E23" s="359" t="s">
        <v>900</v>
      </c>
      <c r="F23" s="350">
        <v>3950.0</v>
      </c>
      <c r="K23" s="2" t="s">
        <v>3623</v>
      </c>
      <c r="L23" s="2" t="s">
        <v>860</v>
      </c>
      <c r="M23" s="2" t="s">
        <v>2386</v>
      </c>
      <c r="N23" s="2" t="s">
        <v>3623</v>
      </c>
      <c r="R23" s="2" t="s">
        <v>3622</v>
      </c>
      <c r="S23" s="2">
        <v>98.0</v>
      </c>
    </row>
    <row r="24">
      <c r="B24" s="2" t="s">
        <v>30</v>
      </c>
      <c r="C24" s="298" t="s">
        <v>1254</v>
      </c>
      <c r="D24" s="291" t="s">
        <v>3643</v>
      </c>
      <c r="E24" s="298" t="s">
        <v>1255</v>
      </c>
      <c r="F24" s="351">
        <v>4850.0</v>
      </c>
      <c r="J24" s="2" t="s">
        <v>829</v>
      </c>
      <c r="K24" s="2" t="s">
        <v>3623</v>
      </c>
      <c r="L24" s="2" t="s">
        <v>860</v>
      </c>
      <c r="M24" s="2" t="s">
        <v>17</v>
      </c>
      <c r="N24" s="2" t="s">
        <v>3623</v>
      </c>
      <c r="R24" s="2" t="s">
        <v>3622</v>
      </c>
      <c r="S24" s="2">
        <v>98.0</v>
      </c>
    </row>
    <row r="25">
      <c r="B25" s="2" t="s">
        <v>1052</v>
      </c>
      <c r="C25" s="359" t="s">
        <v>3644</v>
      </c>
      <c r="E25" s="380" t="s">
        <v>1528</v>
      </c>
      <c r="F25" s="353">
        <v>29.0</v>
      </c>
      <c r="J25" s="2" t="s">
        <v>829</v>
      </c>
      <c r="K25" s="2" t="s">
        <v>3623</v>
      </c>
      <c r="L25" s="2" t="s">
        <v>860</v>
      </c>
      <c r="M25" s="2" t="s">
        <v>17</v>
      </c>
      <c r="N25" s="2" t="s">
        <v>3645</v>
      </c>
      <c r="R25" s="2" t="s">
        <v>3622</v>
      </c>
      <c r="S25" s="2">
        <v>92.0</v>
      </c>
    </row>
    <row r="26">
      <c r="C26" s="359" t="s">
        <v>3646</v>
      </c>
      <c r="E26" s="380" t="s">
        <v>3647</v>
      </c>
      <c r="F26" s="353">
        <v>980.0</v>
      </c>
      <c r="J26" s="2" t="s">
        <v>829</v>
      </c>
      <c r="K26" s="2" t="s">
        <v>3623</v>
      </c>
      <c r="L26" s="2" t="s">
        <v>860</v>
      </c>
      <c r="M26" s="2" t="s">
        <v>17</v>
      </c>
      <c r="N26" s="2" t="s">
        <v>3645</v>
      </c>
      <c r="R26" s="2" t="s">
        <v>3622</v>
      </c>
      <c r="S26" s="2">
        <v>92.0</v>
      </c>
    </row>
    <row r="27">
      <c r="C27" s="384" t="s">
        <v>1182</v>
      </c>
      <c r="E27" s="383"/>
      <c r="F27" s="362">
        <v>154.0</v>
      </c>
      <c r="J27" s="2" t="s">
        <v>829</v>
      </c>
      <c r="K27" s="2" t="s">
        <v>3623</v>
      </c>
      <c r="L27" s="2" t="s">
        <v>860</v>
      </c>
      <c r="M27" s="2" t="s">
        <v>17</v>
      </c>
      <c r="N27" s="2" t="s">
        <v>3645</v>
      </c>
      <c r="R27" s="2" t="s">
        <v>3622</v>
      </c>
      <c r="S27" s="2">
        <v>92.0</v>
      </c>
    </row>
    <row r="28">
      <c r="C28" s="384" t="s">
        <v>1182</v>
      </c>
      <c r="F28" s="362">
        <v>154.0</v>
      </c>
      <c r="J28" s="2" t="s">
        <v>829</v>
      </c>
      <c r="K28" s="2" t="s">
        <v>3623</v>
      </c>
      <c r="L28" s="2" t="s">
        <v>860</v>
      </c>
      <c r="M28" s="2" t="s">
        <v>17</v>
      </c>
      <c r="N28" s="2" t="s">
        <v>3645</v>
      </c>
      <c r="R28" s="2" t="s">
        <v>3622</v>
      </c>
      <c r="S28" s="2">
        <v>92.0</v>
      </c>
    </row>
    <row r="29">
      <c r="C29" s="384" t="s">
        <v>1182</v>
      </c>
      <c r="F29" s="362">
        <v>154.0</v>
      </c>
      <c r="J29" s="2" t="s">
        <v>829</v>
      </c>
      <c r="K29" s="2" t="s">
        <v>3623</v>
      </c>
      <c r="L29" s="2" t="s">
        <v>860</v>
      </c>
      <c r="M29" s="2" t="s">
        <v>17</v>
      </c>
      <c r="N29" s="2" t="s">
        <v>3645</v>
      </c>
      <c r="R29" s="2" t="s">
        <v>3622</v>
      </c>
      <c r="S29" s="2">
        <v>92.0</v>
      </c>
    </row>
    <row r="30">
      <c r="C30" s="384" t="s">
        <v>1182</v>
      </c>
      <c r="F30" s="362">
        <v>154.0</v>
      </c>
      <c r="J30" s="2" t="s">
        <v>829</v>
      </c>
      <c r="K30" s="2" t="s">
        <v>3623</v>
      </c>
      <c r="L30" s="2" t="s">
        <v>860</v>
      </c>
      <c r="M30" s="2" t="s">
        <v>17</v>
      </c>
      <c r="N30" s="2" t="s">
        <v>3645</v>
      </c>
      <c r="R30" s="2" t="s">
        <v>3622</v>
      </c>
      <c r="S30" s="2">
        <v>92.0</v>
      </c>
    </row>
    <row r="31">
      <c r="C31" s="359" t="s">
        <v>1839</v>
      </c>
      <c r="F31" s="362">
        <v>125.0</v>
      </c>
      <c r="J31" s="2" t="s">
        <v>829</v>
      </c>
      <c r="K31" s="2" t="s">
        <v>3623</v>
      </c>
      <c r="L31" s="2" t="s">
        <v>1019</v>
      </c>
      <c r="M31" s="2" t="s">
        <v>17</v>
      </c>
      <c r="N31" s="2" t="s">
        <v>3623</v>
      </c>
      <c r="R31" s="2" t="s">
        <v>3622</v>
      </c>
      <c r="S31" s="2">
        <v>98.0</v>
      </c>
    </row>
    <row r="32">
      <c r="C32" s="359" t="s">
        <v>1839</v>
      </c>
      <c r="F32" s="362">
        <v>125.0</v>
      </c>
      <c r="J32" s="2"/>
      <c r="K32" s="2"/>
      <c r="L32" s="2"/>
      <c r="M32" s="2"/>
      <c r="N32" s="2"/>
      <c r="R32" s="2"/>
      <c r="S32" s="2"/>
    </row>
    <row r="33">
      <c r="C33" s="359" t="s">
        <v>1839</v>
      </c>
      <c r="F33" s="362">
        <v>125.0</v>
      </c>
      <c r="J33" s="2"/>
      <c r="K33" s="2"/>
      <c r="L33" s="2"/>
      <c r="M33" s="2"/>
      <c r="N33" s="2"/>
      <c r="R33" s="2"/>
      <c r="S33" s="2"/>
    </row>
    <row r="34">
      <c r="C34" s="388" t="s">
        <v>3648</v>
      </c>
      <c r="F34" s="362">
        <v>25.0</v>
      </c>
      <c r="J34" s="2" t="s">
        <v>829</v>
      </c>
      <c r="K34" s="2" t="s">
        <v>3623</v>
      </c>
      <c r="L34" s="2" t="s">
        <v>860</v>
      </c>
      <c r="M34" s="2" t="s">
        <v>17</v>
      </c>
      <c r="N34" s="2" t="s">
        <v>3623</v>
      </c>
      <c r="R34" s="2" t="s">
        <v>3622</v>
      </c>
      <c r="S34" s="2">
        <v>98.0</v>
      </c>
    </row>
    <row r="35">
      <c r="C35" s="359" t="s">
        <v>1623</v>
      </c>
      <c r="F35" s="353">
        <v>750.0</v>
      </c>
      <c r="J35" s="2" t="s">
        <v>2245</v>
      </c>
      <c r="K35" s="2" t="s">
        <v>665</v>
      </c>
      <c r="L35" s="2" t="s">
        <v>1019</v>
      </c>
      <c r="M35" s="2" t="s">
        <v>17</v>
      </c>
      <c r="N35" s="2" t="s">
        <v>665</v>
      </c>
      <c r="R35" s="2" t="s">
        <v>3624</v>
      </c>
      <c r="S35" s="2">
        <v>102.0</v>
      </c>
    </row>
    <row r="36">
      <c r="F36" s="279"/>
    </row>
    <row r="37">
      <c r="C37" s="359" t="s">
        <v>3649</v>
      </c>
      <c r="E37" s="359" t="s">
        <v>3650</v>
      </c>
      <c r="F37" s="350">
        <v>1200.0</v>
      </c>
      <c r="J37" s="2" t="s">
        <v>3651</v>
      </c>
      <c r="K37" s="2" t="s">
        <v>3623</v>
      </c>
      <c r="L37" s="2" t="s">
        <v>1019</v>
      </c>
      <c r="M37" s="2" t="s">
        <v>17</v>
      </c>
      <c r="N37" s="2" t="s">
        <v>3623</v>
      </c>
      <c r="S37" s="2">
        <v>101.0</v>
      </c>
    </row>
    <row r="38">
      <c r="C38" s="359" t="s">
        <v>2301</v>
      </c>
      <c r="F38" s="353">
        <v>450.0</v>
      </c>
      <c r="J38" s="2" t="s">
        <v>3651</v>
      </c>
      <c r="K38" s="2" t="s">
        <v>3623</v>
      </c>
      <c r="L38" s="2" t="s">
        <v>1019</v>
      </c>
      <c r="M38" s="2" t="s">
        <v>17</v>
      </c>
      <c r="N38" s="2" t="s">
        <v>3623</v>
      </c>
      <c r="S38" s="2">
        <v>101.0</v>
      </c>
    </row>
    <row r="39">
      <c r="C39" s="276" t="s">
        <v>2302</v>
      </c>
      <c r="F39" s="353">
        <v>650.0</v>
      </c>
    </row>
    <row r="40">
      <c r="C40" s="2" t="s">
        <v>3652</v>
      </c>
      <c r="D40" s="291" t="s">
        <v>3653</v>
      </c>
      <c r="E40" s="359" t="s">
        <v>3654</v>
      </c>
      <c r="F40" s="279"/>
      <c r="J40" s="2" t="s">
        <v>2173</v>
      </c>
      <c r="K40" s="2" t="s">
        <v>3628</v>
      </c>
      <c r="L40" s="2" t="s">
        <v>2238</v>
      </c>
      <c r="M40" s="2" t="s">
        <v>17</v>
      </c>
      <c r="N40" s="2" t="s">
        <v>3628</v>
      </c>
      <c r="R40" s="2" t="s">
        <v>3627</v>
      </c>
      <c r="S40" s="2">
        <v>120.0</v>
      </c>
    </row>
  </sheetData>
  <hyperlinks>
    <hyperlink r:id="rId1" ref="C3"/>
  </hyperlinks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17" max="17" width="8.0"/>
    <col customWidth="1" min="19" max="19" width="10.25"/>
    <col customWidth="1" min="20" max="20" width="10.63"/>
  </cols>
  <sheetData>
    <row r="1">
      <c r="A1" s="214"/>
      <c r="B1" s="215" t="s">
        <v>5</v>
      </c>
      <c r="C1" s="219" t="s">
        <v>3655</v>
      </c>
      <c r="E1" s="411">
        <v>9.790009977E9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22"/>
      <c r="B2" s="223" t="s">
        <v>807</v>
      </c>
      <c r="C2" s="227" t="s">
        <v>100</v>
      </c>
      <c r="D2" s="227" t="s">
        <v>3656</v>
      </c>
      <c r="E2" s="318">
        <v>9.790006366E9</v>
      </c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38"/>
      <c r="T2" s="238"/>
      <c r="U2" s="238" t="s">
        <v>72</v>
      </c>
      <c r="V2" s="2">
        <v>13.0</v>
      </c>
      <c r="W2" s="2" t="s">
        <v>3657</v>
      </c>
      <c r="X2" s="2" t="s">
        <v>1131</v>
      </c>
      <c r="Y2" s="2" t="s">
        <v>1568</v>
      </c>
      <c r="Z2" s="2" t="s">
        <v>72</v>
      </c>
    </row>
    <row r="3">
      <c r="A3" s="233"/>
      <c r="B3" s="229" t="s">
        <v>811</v>
      </c>
      <c r="C3" s="247" t="s">
        <v>3658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3659</v>
      </c>
      <c r="S3" s="238" t="s">
        <v>3660</v>
      </c>
      <c r="T3" s="238"/>
      <c r="U3" s="238" t="s">
        <v>72</v>
      </c>
      <c r="V3" s="2">
        <v>14.0</v>
      </c>
      <c r="W3" s="2" t="s">
        <v>3661</v>
      </c>
      <c r="X3" s="2" t="s">
        <v>3662</v>
      </c>
      <c r="Y3" s="2" t="s">
        <v>1568</v>
      </c>
      <c r="Z3" s="2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3663</v>
      </c>
      <c r="S4" s="238" t="s">
        <v>3664</v>
      </c>
      <c r="T4" s="238"/>
      <c r="U4" s="238" t="s">
        <v>72</v>
      </c>
      <c r="V4" s="2">
        <v>15.0</v>
      </c>
      <c r="W4" s="2" t="s">
        <v>3665</v>
      </c>
      <c r="X4" s="2" t="s">
        <v>3666</v>
      </c>
      <c r="Y4" s="2" t="s">
        <v>1568</v>
      </c>
      <c r="Z4" s="2" t="s">
        <v>72</v>
      </c>
    </row>
    <row r="5">
      <c r="A5" s="239"/>
      <c r="B5" s="229" t="s">
        <v>818</v>
      </c>
      <c r="C5" s="2" t="s">
        <v>3667</v>
      </c>
      <c r="E5" s="237">
        <v>9.655320302E9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2967</v>
      </c>
      <c r="S5" s="238" t="s">
        <v>2813</v>
      </c>
      <c r="T5" s="238"/>
      <c r="U5" s="238" t="s">
        <v>72</v>
      </c>
      <c r="V5" s="2">
        <v>16.0</v>
      </c>
      <c r="W5" s="2" t="s">
        <v>2875</v>
      </c>
      <c r="X5" s="2" t="s">
        <v>3668</v>
      </c>
      <c r="Y5" s="2" t="s">
        <v>1568</v>
      </c>
      <c r="Z5" s="2" t="s">
        <v>72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2975</v>
      </c>
      <c r="S6" s="2" t="s">
        <v>3141</v>
      </c>
      <c r="T6" s="2" t="s">
        <v>814</v>
      </c>
      <c r="U6" s="2" t="s">
        <v>72</v>
      </c>
      <c r="V6" s="2">
        <v>17.0</v>
      </c>
      <c r="W6" s="2" t="s">
        <v>3669</v>
      </c>
      <c r="X6" s="2" t="s">
        <v>3670</v>
      </c>
      <c r="Y6" s="2" t="s">
        <v>1568</v>
      </c>
      <c r="Z6" s="2" t="s">
        <v>72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2553</v>
      </c>
      <c r="S7" s="2" t="s">
        <v>1659</v>
      </c>
      <c r="T7" s="2" t="s">
        <v>814</v>
      </c>
      <c r="U7" s="2" t="s">
        <v>72</v>
      </c>
      <c r="V7" s="2">
        <v>18.0</v>
      </c>
      <c r="W7" s="239" t="s">
        <v>3671</v>
      </c>
      <c r="X7" s="239" t="s">
        <v>3672</v>
      </c>
      <c r="Y7" s="239" t="s">
        <v>1568</v>
      </c>
      <c r="Z7" s="239" t="s">
        <v>72</v>
      </c>
      <c r="AA7" s="239" t="s">
        <v>3673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 t="s">
        <v>3674</v>
      </c>
      <c r="S8" s="2" t="s">
        <v>2854</v>
      </c>
      <c r="T8" s="2" t="s">
        <v>1328</v>
      </c>
      <c r="U8" s="2" t="s">
        <v>72</v>
      </c>
      <c r="V8" s="2">
        <v>19.0</v>
      </c>
      <c r="W8" s="2" t="s">
        <v>1969</v>
      </c>
      <c r="X8" s="2" t="s">
        <v>3675</v>
      </c>
      <c r="Y8" s="2" t="s">
        <v>1568</v>
      </c>
      <c r="Z8" s="2" t="s">
        <v>72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2044</v>
      </c>
      <c r="S9" s="2" t="s">
        <v>3676</v>
      </c>
      <c r="T9" s="2" t="s">
        <v>1568</v>
      </c>
      <c r="U9" s="2" t="s">
        <v>72</v>
      </c>
      <c r="V9" s="2">
        <v>20.0</v>
      </c>
      <c r="W9" s="2" t="s">
        <v>3677</v>
      </c>
      <c r="X9" s="2" t="s">
        <v>1183</v>
      </c>
      <c r="Y9" s="2" t="s">
        <v>1568</v>
      </c>
      <c r="Z9" s="2" t="s">
        <v>72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3678</v>
      </c>
      <c r="S10" s="2" t="s">
        <v>3679</v>
      </c>
      <c r="T10" s="2" t="s">
        <v>1568</v>
      </c>
      <c r="U10" s="2" t="s">
        <v>72</v>
      </c>
      <c r="V10" s="2">
        <v>21.0</v>
      </c>
      <c r="W10" s="2" t="s">
        <v>2651</v>
      </c>
      <c r="X10" s="2" t="s">
        <v>3680</v>
      </c>
      <c r="Y10" s="2" t="s">
        <v>1568</v>
      </c>
      <c r="Z10" s="2" t="s">
        <v>72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2894</v>
      </c>
      <c r="S11" s="2" t="s">
        <v>3681</v>
      </c>
      <c r="T11" s="2" t="s">
        <v>1568</v>
      </c>
      <c r="U11" s="2" t="s">
        <v>72</v>
      </c>
      <c r="V11" s="2">
        <v>22.0</v>
      </c>
      <c r="W11" s="2" t="s">
        <v>3682</v>
      </c>
      <c r="X11" s="2" t="s">
        <v>3683</v>
      </c>
      <c r="Y11" s="2" t="s">
        <v>1568</v>
      </c>
      <c r="Z11" s="2" t="s">
        <v>72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3684</v>
      </c>
      <c r="S12" s="2" t="s">
        <v>3685</v>
      </c>
      <c r="T12" s="2" t="s">
        <v>3686</v>
      </c>
      <c r="U12" s="2" t="s">
        <v>2849</v>
      </c>
      <c r="V12" s="2">
        <v>23.0</v>
      </c>
      <c r="W12" s="2" t="s">
        <v>3687</v>
      </c>
      <c r="X12" s="2" t="s">
        <v>3688</v>
      </c>
      <c r="Y12" s="2" t="s">
        <v>1568</v>
      </c>
      <c r="Z12" s="2" t="s">
        <v>72</v>
      </c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3689</v>
      </c>
      <c r="S13" s="2" t="s">
        <v>1347</v>
      </c>
      <c r="T13" s="2" t="s">
        <v>1568</v>
      </c>
      <c r="U13" s="2" t="s">
        <v>72</v>
      </c>
      <c r="V13" s="2">
        <v>24.0</v>
      </c>
      <c r="W13" s="2" t="s">
        <v>3669</v>
      </c>
      <c r="X13" s="2" t="s">
        <v>3690</v>
      </c>
      <c r="Y13" s="2" t="s">
        <v>1568</v>
      </c>
      <c r="Z13" s="2" t="s">
        <v>72</v>
      </c>
    </row>
    <row r="14">
      <c r="A14" s="244"/>
      <c r="B14" s="242" t="s">
        <v>836</v>
      </c>
      <c r="C14" s="242" t="s">
        <v>1571</v>
      </c>
      <c r="D14" s="242"/>
      <c r="E14" s="242">
        <v>9.597751277E9</v>
      </c>
      <c r="F14" s="242"/>
      <c r="G14" s="242"/>
      <c r="H14" s="241" t="s">
        <v>837</v>
      </c>
      <c r="I14" s="242"/>
      <c r="J14" s="2"/>
      <c r="K14" s="243"/>
      <c r="L14" s="242"/>
      <c r="M14" s="242"/>
      <c r="N14" s="242"/>
      <c r="O14" s="242"/>
      <c r="P14" s="245"/>
      <c r="Q14" s="246"/>
      <c r="R14" s="245"/>
      <c r="S14" s="245"/>
      <c r="T14" s="245"/>
      <c r="V14" s="2">
        <v>25.0</v>
      </c>
      <c r="W14" s="2" t="s">
        <v>3691</v>
      </c>
      <c r="X14" s="2" t="s">
        <v>3692</v>
      </c>
      <c r="Y14" s="2" t="s">
        <v>1568</v>
      </c>
      <c r="Z14" s="2" t="s">
        <v>72</v>
      </c>
    </row>
    <row r="15">
      <c r="A15" s="2"/>
      <c r="B15" s="2"/>
      <c r="C15" s="298"/>
      <c r="V15" s="2">
        <v>26.0</v>
      </c>
      <c r="W15" s="2" t="s">
        <v>3693</v>
      </c>
      <c r="X15" s="2" t="s">
        <v>3694</v>
      </c>
      <c r="Y15" s="2" t="s">
        <v>1568</v>
      </c>
      <c r="Z15" s="2" t="s">
        <v>72</v>
      </c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V16" s="2">
        <v>27.0</v>
      </c>
      <c r="W16" s="2" t="s">
        <v>3695</v>
      </c>
      <c r="X16" s="2" t="s">
        <v>3696</v>
      </c>
      <c r="Y16" s="2" t="s">
        <v>1568</v>
      </c>
      <c r="Z16" s="2" t="s">
        <v>72</v>
      </c>
    </row>
    <row r="17">
      <c r="B17" s="2" t="s">
        <v>925</v>
      </c>
      <c r="C17" s="298" t="s">
        <v>926</v>
      </c>
      <c r="E17" s="298" t="s">
        <v>961</v>
      </c>
      <c r="F17" s="322">
        <v>21400.0</v>
      </c>
      <c r="I17" s="267" t="s">
        <v>3697</v>
      </c>
      <c r="J17" s="2" t="s">
        <v>829</v>
      </c>
      <c r="K17" s="2" t="s">
        <v>1347</v>
      </c>
      <c r="L17" s="2" t="s">
        <v>860</v>
      </c>
      <c r="M17" s="2" t="s">
        <v>17</v>
      </c>
      <c r="N17" s="2" t="s">
        <v>2903</v>
      </c>
      <c r="R17" s="2" t="s">
        <v>3689</v>
      </c>
      <c r="S17" s="2">
        <v>66.0</v>
      </c>
      <c r="V17" s="2">
        <v>28.0</v>
      </c>
      <c r="W17" s="2" t="s">
        <v>3698</v>
      </c>
      <c r="X17" s="2" t="s">
        <v>3699</v>
      </c>
      <c r="Y17" s="2" t="s">
        <v>1568</v>
      </c>
      <c r="Z17" s="2" t="s">
        <v>72</v>
      </c>
    </row>
    <row r="18">
      <c r="B18" s="2" t="s">
        <v>925</v>
      </c>
      <c r="C18" s="298" t="s">
        <v>2922</v>
      </c>
      <c r="E18" s="367" t="s">
        <v>2923</v>
      </c>
      <c r="F18" s="250">
        <v>58900.0</v>
      </c>
      <c r="I18" s="267" t="s">
        <v>3700</v>
      </c>
      <c r="L18" s="2" t="s">
        <v>860</v>
      </c>
      <c r="M18" s="2" t="s">
        <v>2238</v>
      </c>
      <c r="V18" s="2">
        <v>29.0</v>
      </c>
      <c r="W18" s="2" t="s">
        <v>3701</v>
      </c>
      <c r="X18" s="2" t="s">
        <v>3702</v>
      </c>
      <c r="Y18" s="2" t="s">
        <v>1568</v>
      </c>
      <c r="Z18" s="2" t="s">
        <v>72</v>
      </c>
    </row>
    <row r="19">
      <c r="B19" s="2" t="s">
        <v>925</v>
      </c>
      <c r="C19" s="298" t="s">
        <v>2922</v>
      </c>
      <c r="E19" s="367" t="s">
        <v>2923</v>
      </c>
      <c r="F19" s="250">
        <v>58900.0</v>
      </c>
      <c r="I19" s="267" t="s">
        <v>3703</v>
      </c>
      <c r="L19" s="2" t="s">
        <v>860</v>
      </c>
      <c r="M19" s="2" t="s">
        <v>2238</v>
      </c>
      <c r="V19" s="2">
        <v>30.0</v>
      </c>
      <c r="W19" s="2" t="s">
        <v>3704</v>
      </c>
      <c r="X19" s="2" t="s">
        <v>3705</v>
      </c>
      <c r="Y19" s="2" t="s">
        <v>1568</v>
      </c>
      <c r="Z19" s="2" t="s">
        <v>72</v>
      </c>
    </row>
    <row r="20">
      <c r="B20" s="2" t="s">
        <v>925</v>
      </c>
      <c r="C20" s="298" t="s">
        <v>2922</v>
      </c>
      <c r="E20" s="367" t="s">
        <v>2923</v>
      </c>
      <c r="F20" s="250">
        <v>58900.0</v>
      </c>
      <c r="I20" s="267" t="s">
        <v>3706</v>
      </c>
      <c r="L20" s="2" t="s">
        <v>860</v>
      </c>
      <c r="M20" s="2" t="s">
        <v>2238</v>
      </c>
      <c r="V20" s="2">
        <v>31.0</v>
      </c>
      <c r="W20" s="2" t="s">
        <v>3707</v>
      </c>
      <c r="X20" s="2" t="s">
        <v>3708</v>
      </c>
      <c r="Y20" s="2" t="s">
        <v>1568</v>
      </c>
      <c r="Z20" s="2" t="s">
        <v>72</v>
      </c>
    </row>
    <row r="21">
      <c r="B21" s="2" t="s">
        <v>925</v>
      </c>
      <c r="C21" s="298" t="s">
        <v>2922</v>
      </c>
      <c r="E21" s="367" t="s">
        <v>2923</v>
      </c>
      <c r="F21" s="250">
        <v>58900.0</v>
      </c>
      <c r="I21" s="267" t="s">
        <v>3709</v>
      </c>
      <c r="L21" s="2" t="s">
        <v>860</v>
      </c>
      <c r="M21" s="2" t="s">
        <v>2238</v>
      </c>
      <c r="V21" s="2">
        <v>32.0</v>
      </c>
      <c r="W21" s="2" t="s">
        <v>3710</v>
      </c>
      <c r="X21" s="2" t="s">
        <v>3711</v>
      </c>
      <c r="Y21" s="2" t="s">
        <v>1568</v>
      </c>
      <c r="Z21" s="2" t="s">
        <v>72</v>
      </c>
    </row>
    <row r="22">
      <c r="B22" s="2" t="s">
        <v>925</v>
      </c>
      <c r="C22" s="2" t="s">
        <v>3712</v>
      </c>
      <c r="E22" s="290" t="s">
        <v>3713</v>
      </c>
      <c r="F22" s="250">
        <v>37999.0</v>
      </c>
      <c r="I22" s="267" t="s">
        <v>3714</v>
      </c>
      <c r="J22" s="2" t="s">
        <v>829</v>
      </c>
      <c r="K22" s="2" t="s">
        <v>1183</v>
      </c>
      <c r="L22" s="2" t="s">
        <v>860</v>
      </c>
      <c r="M22" s="2" t="s">
        <v>17</v>
      </c>
      <c r="N22" s="2" t="s">
        <v>2903</v>
      </c>
      <c r="P22" s="2" t="s">
        <v>3715</v>
      </c>
      <c r="R22" s="2" t="s">
        <v>3689</v>
      </c>
      <c r="S22" s="2">
        <v>66.0</v>
      </c>
      <c r="V22" s="2">
        <v>33.0</v>
      </c>
      <c r="W22" s="2" t="s">
        <v>3716</v>
      </c>
      <c r="X22" s="2" t="s">
        <v>3717</v>
      </c>
      <c r="Y22" s="2" t="s">
        <v>1568</v>
      </c>
      <c r="Z22" s="2" t="s">
        <v>72</v>
      </c>
    </row>
    <row r="23">
      <c r="B23" s="2" t="s">
        <v>925</v>
      </c>
      <c r="C23" s="298" t="s">
        <v>968</v>
      </c>
      <c r="D23" s="277" t="s">
        <v>3718</v>
      </c>
      <c r="E23" s="367" t="s">
        <v>969</v>
      </c>
      <c r="F23" s="322">
        <v>13750.0</v>
      </c>
      <c r="I23" s="266" t="s">
        <v>3719</v>
      </c>
      <c r="J23" s="2" t="s">
        <v>829</v>
      </c>
      <c r="K23" s="2" t="s">
        <v>1183</v>
      </c>
      <c r="L23" s="2" t="s">
        <v>860</v>
      </c>
      <c r="M23" s="2" t="s">
        <v>17</v>
      </c>
      <c r="N23" s="2" t="s">
        <v>3685</v>
      </c>
      <c r="P23" s="2" t="s">
        <v>3715</v>
      </c>
      <c r="R23" s="2" t="s">
        <v>3689</v>
      </c>
      <c r="S23" s="2">
        <v>91.0</v>
      </c>
      <c r="V23" s="2">
        <v>34.0</v>
      </c>
      <c r="W23" s="2" t="s">
        <v>3720</v>
      </c>
      <c r="X23" s="2" t="s">
        <v>3721</v>
      </c>
      <c r="Y23" s="2" t="s">
        <v>1568</v>
      </c>
      <c r="Z23" s="2" t="s">
        <v>72</v>
      </c>
      <c r="AA23" s="2" t="s">
        <v>34</v>
      </c>
    </row>
    <row r="24">
      <c r="B24" s="2" t="s">
        <v>925</v>
      </c>
      <c r="C24" s="298" t="s">
        <v>968</v>
      </c>
      <c r="D24" s="277" t="s">
        <v>3722</v>
      </c>
      <c r="E24" s="367" t="s">
        <v>969</v>
      </c>
      <c r="F24" s="322">
        <v>13750.0</v>
      </c>
      <c r="I24" s="266" t="s">
        <v>3723</v>
      </c>
      <c r="J24" s="2" t="s">
        <v>829</v>
      </c>
      <c r="K24" s="2" t="s">
        <v>1183</v>
      </c>
      <c r="L24" s="2" t="s">
        <v>860</v>
      </c>
      <c r="M24" s="2" t="s">
        <v>17</v>
      </c>
      <c r="N24" s="2" t="s">
        <v>3685</v>
      </c>
      <c r="P24" s="2" t="s">
        <v>3715</v>
      </c>
      <c r="R24" s="2" t="s">
        <v>3689</v>
      </c>
      <c r="S24" s="2">
        <v>91.0</v>
      </c>
    </row>
    <row r="25">
      <c r="B25" s="2" t="s">
        <v>925</v>
      </c>
      <c r="C25" s="298" t="s">
        <v>968</v>
      </c>
      <c r="D25" s="277" t="s">
        <v>3724</v>
      </c>
      <c r="E25" s="367" t="s">
        <v>969</v>
      </c>
      <c r="F25" s="322">
        <v>13750.0</v>
      </c>
      <c r="I25" s="266" t="s">
        <v>3725</v>
      </c>
      <c r="J25" s="2" t="s">
        <v>829</v>
      </c>
      <c r="K25" s="2" t="s">
        <v>1183</v>
      </c>
      <c r="L25" s="2" t="s">
        <v>860</v>
      </c>
      <c r="M25" s="2" t="s">
        <v>17</v>
      </c>
      <c r="N25" s="2" t="s">
        <v>3685</v>
      </c>
      <c r="P25" s="2" t="s">
        <v>3715</v>
      </c>
      <c r="R25" s="2" t="s">
        <v>3677</v>
      </c>
      <c r="S25" s="2">
        <v>91.0</v>
      </c>
    </row>
    <row r="26">
      <c r="B26" s="2" t="s">
        <v>925</v>
      </c>
      <c r="C26" s="298" t="s">
        <v>968</v>
      </c>
      <c r="D26" s="277" t="s">
        <v>3726</v>
      </c>
      <c r="E26" s="367" t="s">
        <v>969</v>
      </c>
      <c r="F26" s="322">
        <v>13750.0</v>
      </c>
      <c r="I26" s="266" t="s">
        <v>3727</v>
      </c>
      <c r="J26" s="2" t="s">
        <v>829</v>
      </c>
      <c r="K26" s="2" t="s">
        <v>1183</v>
      </c>
      <c r="L26" s="2" t="s">
        <v>860</v>
      </c>
      <c r="M26" s="2" t="s">
        <v>17</v>
      </c>
      <c r="N26" s="2" t="s">
        <v>3685</v>
      </c>
      <c r="P26" s="2" t="s">
        <v>3715</v>
      </c>
      <c r="R26" s="2" t="s">
        <v>3677</v>
      </c>
      <c r="S26" s="2">
        <v>91.0</v>
      </c>
    </row>
    <row r="27">
      <c r="B27" s="2" t="s">
        <v>925</v>
      </c>
      <c r="C27" s="298" t="s">
        <v>968</v>
      </c>
      <c r="D27" s="277" t="s">
        <v>3728</v>
      </c>
      <c r="E27" s="367" t="s">
        <v>969</v>
      </c>
      <c r="F27" s="322">
        <v>13750.0</v>
      </c>
      <c r="I27" s="266" t="s">
        <v>3729</v>
      </c>
      <c r="J27" s="2" t="s">
        <v>829</v>
      </c>
      <c r="K27" s="2" t="s">
        <v>1183</v>
      </c>
      <c r="L27" s="2" t="s">
        <v>860</v>
      </c>
      <c r="M27" s="2" t="s">
        <v>17</v>
      </c>
      <c r="N27" s="2" t="s">
        <v>3685</v>
      </c>
      <c r="R27" s="2" t="s">
        <v>3677</v>
      </c>
      <c r="S27" s="2">
        <v>91.0</v>
      </c>
    </row>
    <row r="28">
      <c r="B28" s="2" t="s">
        <v>925</v>
      </c>
      <c r="C28" s="298" t="s">
        <v>968</v>
      </c>
      <c r="D28" s="277" t="s">
        <v>3730</v>
      </c>
      <c r="E28" s="367" t="s">
        <v>969</v>
      </c>
      <c r="F28" s="322">
        <v>13750.0</v>
      </c>
      <c r="I28" s="266" t="s">
        <v>3731</v>
      </c>
      <c r="J28" s="2" t="s">
        <v>829</v>
      </c>
      <c r="K28" s="2" t="s">
        <v>1183</v>
      </c>
      <c r="L28" s="2" t="s">
        <v>860</v>
      </c>
      <c r="M28" s="2" t="s">
        <v>17</v>
      </c>
      <c r="N28" s="2" t="s">
        <v>3685</v>
      </c>
      <c r="R28" s="2" t="s">
        <v>3677</v>
      </c>
      <c r="S28" s="2">
        <v>91.0</v>
      </c>
    </row>
    <row r="29">
      <c r="B29" s="2" t="s">
        <v>925</v>
      </c>
      <c r="C29" s="298" t="s">
        <v>968</v>
      </c>
      <c r="D29" s="277" t="s">
        <v>3732</v>
      </c>
      <c r="E29" s="367" t="s">
        <v>969</v>
      </c>
      <c r="F29" s="322">
        <v>13750.0</v>
      </c>
      <c r="I29" s="266" t="s">
        <v>3733</v>
      </c>
      <c r="J29" s="2" t="s">
        <v>829</v>
      </c>
      <c r="K29" s="2" t="s">
        <v>1183</v>
      </c>
      <c r="L29" s="2" t="s">
        <v>860</v>
      </c>
      <c r="M29" s="2" t="s">
        <v>17</v>
      </c>
      <c r="N29" s="2" t="s">
        <v>3685</v>
      </c>
      <c r="R29" s="2" t="s">
        <v>3677</v>
      </c>
      <c r="S29" s="2">
        <v>91.0</v>
      </c>
    </row>
    <row r="30">
      <c r="B30" s="2" t="s">
        <v>925</v>
      </c>
      <c r="C30" s="298" t="s">
        <v>968</v>
      </c>
      <c r="D30" s="277" t="s">
        <v>3734</v>
      </c>
      <c r="E30" s="367" t="s">
        <v>969</v>
      </c>
      <c r="F30" s="322">
        <v>13750.0</v>
      </c>
      <c r="I30" s="266" t="s">
        <v>3735</v>
      </c>
      <c r="J30" s="2" t="s">
        <v>829</v>
      </c>
      <c r="K30" s="2" t="s">
        <v>1183</v>
      </c>
      <c r="L30" s="2" t="s">
        <v>860</v>
      </c>
      <c r="M30" s="2" t="s">
        <v>17</v>
      </c>
      <c r="N30" s="2" t="s">
        <v>3685</v>
      </c>
      <c r="R30" s="2" t="s">
        <v>3677</v>
      </c>
      <c r="S30" s="2">
        <v>91.0</v>
      </c>
    </row>
    <row r="31">
      <c r="B31" s="2" t="s">
        <v>925</v>
      </c>
      <c r="C31" s="298" t="s">
        <v>968</v>
      </c>
      <c r="D31" s="277" t="s">
        <v>3736</v>
      </c>
      <c r="E31" s="367" t="s">
        <v>969</v>
      </c>
      <c r="F31" s="322">
        <v>13750.0</v>
      </c>
      <c r="I31" s="266" t="s">
        <v>3737</v>
      </c>
      <c r="J31" s="2" t="s">
        <v>829</v>
      </c>
      <c r="K31" s="2" t="s">
        <v>1183</v>
      </c>
      <c r="L31" s="2" t="s">
        <v>860</v>
      </c>
      <c r="M31" s="2" t="s">
        <v>17</v>
      </c>
      <c r="N31" s="2" t="s">
        <v>3685</v>
      </c>
      <c r="R31" s="2" t="s">
        <v>3677</v>
      </c>
      <c r="S31" s="2">
        <v>91.0</v>
      </c>
    </row>
    <row r="32">
      <c r="B32" s="2" t="s">
        <v>925</v>
      </c>
      <c r="C32" s="298" t="s">
        <v>968</v>
      </c>
      <c r="D32" s="277" t="s">
        <v>3738</v>
      </c>
      <c r="E32" s="367" t="s">
        <v>969</v>
      </c>
      <c r="F32" s="322">
        <v>13750.0</v>
      </c>
      <c r="I32" s="266" t="s">
        <v>3739</v>
      </c>
      <c r="J32" s="2" t="s">
        <v>829</v>
      </c>
      <c r="K32" s="2" t="s">
        <v>1347</v>
      </c>
      <c r="L32" s="2" t="s">
        <v>860</v>
      </c>
      <c r="M32" s="2" t="s">
        <v>17</v>
      </c>
      <c r="N32" s="2" t="s">
        <v>3685</v>
      </c>
      <c r="R32" s="2" t="s">
        <v>3677</v>
      </c>
      <c r="S32" s="2">
        <v>91.0</v>
      </c>
    </row>
    <row r="33">
      <c r="B33" s="2" t="s">
        <v>925</v>
      </c>
      <c r="C33" s="298" t="s">
        <v>968</v>
      </c>
      <c r="D33" s="277" t="s">
        <v>3740</v>
      </c>
      <c r="E33" s="367" t="s">
        <v>969</v>
      </c>
      <c r="F33" s="322">
        <v>13750.0</v>
      </c>
      <c r="I33" s="266" t="s">
        <v>3741</v>
      </c>
      <c r="J33" s="2" t="s">
        <v>829</v>
      </c>
      <c r="K33" s="2" t="s">
        <v>1347</v>
      </c>
      <c r="L33" s="2" t="s">
        <v>860</v>
      </c>
      <c r="M33" s="2" t="s">
        <v>17</v>
      </c>
      <c r="N33" s="2" t="s">
        <v>3685</v>
      </c>
      <c r="R33" s="2" t="s">
        <v>3677</v>
      </c>
      <c r="S33" s="2">
        <v>91.0</v>
      </c>
    </row>
    <row r="34">
      <c r="B34" s="2" t="s">
        <v>925</v>
      </c>
      <c r="C34" s="298" t="s">
        <v>968</v>
      </c>
      <c r="D34" s="277" t="s">
        <v>3742</v>
      </c>
      <c r="E34" s="367" t="s">
        <v>969</v>
      </c>
      <c r="F34" s="322">
        <v>13750.0</v>
      </c>
      <c r="I34" s="266" t="s">
        <v>3743</v>
      </c>
      <c r="J34" s="2" t="s">
        <v>829</v>
      </c>
      <c r="K34" s="2" t="s">
        <v>1347</v>
      </c>
      <c r="L34" s="2" t="s">
        <v>860</v>
      </c>
      <c r="M34" s="2" t="s">
        <v>17</v>
      </c>
      <c r="N34" s="2" t="s">
        <v>3685</v>
      </c>
      <c r="R34" s="2" t="s">
        <v>3677</v>
      </c>
      <c r="S34" s="2">
        <v>91.0</v>
      </c>
    </row>
    <row r="35">
      <c r="B35" s="2" t="s">
        <v>925</v>
      </c>
      <c r="C35" s="298" t="s">
        <v>968</v>
      </c>
      <c r="D35" s="277" t="s">
        <v>3744</v>
      </c>
      <c r="E35" s="367" t="s">
        <v>969</v>
      </c>
      <c r="F35" s="322">
        <v>13750.0</v>
      </c>
      <c r="I35" s="266" t="s">
        <v>3745</v>
      </c>
      <c r="J35" s="2" t="s">
        <v>829</v>
      </c>
      <c r="K35" s="2" t="s">
        <v>1347</v>
      </c>
      <c r="L35" s="2" t="s">
        <v>860</v>
      </c>
      <c r="M35" s="2" t="s">
        <v>17</v>
      </c>
      <c r="N35" s="2" t="s">
        <v>3685</v>
      </c>
      <c r="R35" s="2" t="s">
        <v>3677</v>
      </c>
      <c r="S35" s="2">
        <v>91.0</v>
      </c>
    </row>
    <row r="36">
      <c r="B36" s="2" t="s">
        <v>925</v>
      </c>
      <c r="C36" s="298" t="s">
        <v>968</v>
      </c>
      <c r="D36" s="277" t="s">
        <v>3746</v>
      </c>
      <c r="E36" s="367" t="s">
        <v>969</v>
      </c>
      <c r="F36" s="322">
        <v>13750.0</v>
      </c>
      <c r="I36" s="266" t="s">
        <v>3747</v>
      </c>
      <c r="J36" s="2" t="s">
        <v>829</v>
      </c>
      <c r="K36" s="2" t="s">
        <v>1347</v>
      </c>
      <c r="L36" s="2" t="s">
        <v>860</v>
      </c>
      <c r="M36" s="2" t="s">
        <v>17</v>
      </c>
      <c r="N36" s="2" t="s">
        <v>3685</v>
      </c>
      <c r="R36" s="2" t="s">
        <v>3677</v>
      </c>
      <c r="S36" s="2">
        <v>91.0</v>
      </c>
    </row>
    <row r="37">
      <c r="B37" s="2" t="s">
        <v>925</v>
      </c>
      <c r="C37" s="298" t="s">
        <v>968</v>
      </c>
      <c r="D37" s="277" t="s">
        <v>3748</v>
      </c>
      <c r="E37" s="367" t="s">
        <v>969</v>
      </c>
      <c r="F37" s="322">
        <v>13750.0</v>
      </c>
      <c r="I37" s="266" t="s">
        <v>3749</v>
      </c>
      <c r="J37" s="2" t="s">
        <v>829</v>
      </c>
      <c r="K37" s="2" t="s">
        <v>1347</v>
      </c>
      <c r="L37" s="2" t="s">
        <v>860</v>
      </c>
      <c r="M37" s="2" t="s">
        <v>17</v>
      </c>
      <c r="N37" s="2" t="s">
        <v>3685</v>
      </c>
      <c r="R37" s="2" t="s">
        <v>3677</v>
      </c>
      <c r="S37" s="2">
        <v>91.0</v>
      </c>
    </row>
    <row r="38">
      <c r="B38" s="2" t="s">
        <v>925</v>
      </c>
      <c r="C38" s="298" t="s">
        <v>968</v>
      </c>
      <c r="D38" s="277" t="s">
        <v>3750</v>
      </c>
      <c r="E38" s="367" t="s">
        <v>969</v>
      </c>
      <c r="F38" s="322">
        <v>13750.0</v>
      </c>
      <c r="I38" s="266" t="s">
        <v>3749</v>
      </c>
      <c r="J38" s="2" t="s">
        <v>829</v>
      </c>
      <c r="K38" s="2" t="s">
        <v>1347</v>
      </c>
      <c r="L38" s="2" t="s">
        <v>860</v>
      </c>
      <c r="M38" s="2" t="s">
        <v>17</v>
      </c>
      <c r="N38" s="2" t="s">
        <v>3685</v>
      </c>
      <c r="R38" s="2" t="s">
        <v>3677</v>
      </c>
      <c r="S38" s="2">
        <v>91.0</v>
      </c>
    </row>
    <row r="39">
      <c r="B39" s="2" t="s">
        <v>925</v>
      </c>
      <c r="C39" s="298" t="s">
        <v>3586</v>
      </c>
      <c r="E39" s="367" t="s">
        <v>3587</v>
      </c>
      <c r="F39" s="250">
        <v>27000.0</v>
      </c>
      <c r="I39" s="266" t="s">
        <v>3751</v>
      </c>
      <c r="J39" s="2" t="s">
        <v>829</v>
      </c>
      <c r="K39" s="2" t="s">
        <v>1183</v>
      </c>
      <c r="L39" s="2" t="s">
        <v>860</v>
      </c>
      <c r="M39" s="2" t="s">
        <v>17</v>
      </c>
      <c r="N39" s="2" t="s">
        <v>2903</v>
      </c>
      <c r="R39" s="2" t="s">
        <v>3677</v>
      </c>
      <c r="S39" s="2">
        <v>66.0</v>
      </c>
    </row>
    <row r="40">
      <c r="B40" s="2" t="s">
        <v>925</v>
      </c>
      <c r="C40" s="298" t="s">
        <v>3586</v>
      </c>
      <c r="E40" s="367" t="s">
        <v>3587</v>
      </c>
      <c r="F40" s="250">
        <v>27000.0</v>
      </c>
      <c r="I40" s="266" t="s">
        <v>3752</v>
      </c>
      <c r="J40" s="2" t="s">
        <v>829</v>
      </c>
      <c r="K40" s="2" t="s">
        <v>1183</v>
      </c>
      <c r="L40" s="2" t="s">
        <v>860</v>
      </c>
      <c r="M40" s="2" t="s">
        <v>17</v>
      </c>
      <c r="N40" s="2" t="s">
        <v>2903</v>
      </c>
      <c r="R40" s="2" t="s">
        <v>3677</v>
      </c>
      <c r="S40" s="2">
        <v>66.0</v>
      </c>
    </row>
    <row r="41">
      <c r="B41" s="2" t="s">
        <v>925</v>
      </c>
      <c r="C41" s="298" t="s">
        <v>3586</v>
      </c>
      <c r="E41" s="367" t="s">
        <v>3587</v>
      </c>
      <c r="F41" s="250">
        <v>27000.0</v>
      </c>
      <c r="I41" s="266" t="s">
        <v>3753</v>
      </c>
      <c r="J41" s="2" t="s">
        <v>829</v>
      </c>
      <c r="K41" s="2" t="s">
        <v>1347</v>
      </c>
      <c r="L41" s="2" t="s">
        <v>860</v>
      </c>
      <c r="M41" s="2" t="s">
        <v>17</v>
      </c>
      <c r="N41" s="2" t="s">
        <v>2903</v>
      </c>
      <c r="R41" s="2" t="s">
        <v>3677</v>
      </c>
      <c r="S41" s="2">
        <v>66.0</v>
      </c>
    </row>
    <row r="42">
      <c r="B42" s="2" t="s">
        <v>925</v>
      </c>
      <c r="C42" s="298" t="s">
        <v>3586</v>
      </c>
      <c r="E42" s="367" t="s">
        <v>3587</v>
      </c>
      <c r="F42" s="250">
        <v>27000.0</v>
      </c>
      <c r="I42" s="266" t="s">
        <v>3754</v>
      </c>
      <c r="J42" s="2" t="s">
        <v>829</v>
      </c>
      <c r="K42" s="2" t="s">
        <v>1347</v>
      </c>
      <c r="L42" s="2" t="s">
        <v>860</v>
      </c>
      <c r="M42" s="2" t="s">
        <v>17</v>
      </c>
      <c r="N42" s="2" t="s">
        <v>2903</v>
      </c>
      <c r="R42" s="2" t="s">
        <v>3677</v>
      </c>
      <c r="S42" s="2">
        <v>66.0</v>
      </c>
    </row>
    <row r="43">
      <c r="B43" s="2" t="s">
        <v>925</v>
      </c>
      <c r="C43" s="298" t="s">
        <v>3586</v>
      </c>
      <c r="E43" s="367" t="s">
        <v>3587</v>
      </c>
      <c r="F43" s="250">
        <v>27000.0</v>
      </c>
      <c r="I43" s="266" t="s">
        <v>3755</v>
      </c>
      <c r="J43" s="2" t="s">
        <v>829</v>
      </c>
      <c r="K43" s="2" t="s">
        <v>1347</v>
      </c>
      <c r="L43" s="2" t="s">
        <v>860</v>
      </c>
      <c r="M43" s="2" t="s">
        <v>17</v>
      </c>
      <c r="N43" s="2" t="s">
        <v>2903</v>
      </c>
      <c r="R43" s="2" t="s">
        <v>3677</v>
      </c>
      <c r="S43" s="2">
        <v>66.0</v>
      </c>
    </row>
    <row r="44">
      <c r="B44" s="2" t="s">
        <v>925</v>
      </c>
      <c r="C44" s="298" t="s">
        <v>3586</v>
      </c>
      <c r="E44" s="367" t="s">
        <v>3587</v>
      </c>
      <c r="F44" s="250">
        <v>27000.0</v>
      </c>
      <c r="I44" s="266" t="s">
        <v>3756</v>
      </c>
      <c r="J44" s="2" t="s">
        <v>829</v>
      </c>
      <c r="K44" s="2" t="s">
        <v>1347</v>
      </c>
      <c r="L44" s="2" t="s">
        <v>860</v>
      </c>
      <c r="M44" s="2" t="s">
        <v>17</v>
      </c>
      <c r="N44" s="2" t="s">
        <v>2903</v>
      </c>
      <c r="R44" s="2" t="s">
        <v>3677</v>
      </c>
      <c r="S44" s="2">
        <v>66.0</v>
      </c>
    </row>
    <row r="45">
      <c r="B45" s="2" t="s">
        <v>925</v>
      </c>
      <c r="C45" s="298" t="s">
        <v>3586</v>
      </c>
      <c r="E45" s="367" t="s">
        <v>3587</v>
      </c>
      <c r="F45" s="250">
        <v>27000.0</v>
      </c>
      <c r="I45" s="266" t="s">
        <v>3757</v>
      </c>
      <c r="J45" s="2" t="s">
        <v>829</v>
      </c>
      <c r="K45" s="2" t="s">
        <v>1347</v>
      </c>
      <c r="L45" s="2" t="s">
        <v>860</v>
      </c>
      <c r="M45" s="2" t="s">
        <v>17</v>
      </c>
      <c r="N45" s="2" t="s">
        <v>2903</v>
      </c>
      <c r="R45" s="2" t="s">
        <v>3677</v>
      </c>
      <c r="S45" s="2">
        <v>66.0</v>
      </c>
    </row>
    <row r="46">
      <c r="B46" s="2" t="s">
        <v>925</v>
      </c>
      <c r="C46" s="298" t="s">
        <v>2924</v>
      </c>
      <c r="E46" s="298" t="s">
        <v>2925</v>
      </c>
      <c r="F46" s="322">
        <v>52000.0</v>
      </c>
      <c r="I46" s="267"/>
      <c r="L46" s="2" t="s">
        <v>860</v>
      </c>
      <c r="M46" s="2" t="s">
        <v>18</v>
      </c>
    </row>
    <row r="47">
      <c r="B47" s="2" t="s">
        <v>925</v>
      </c>
      <c r="C47" s="2" t="s">
        <v>3758</v>
      </c>
      <c r="E47" s="367" t="s">
        <v>969</v>
      </c>
      <c r="F47" s="322">
        <v>13750.0</v>
      </c>
      <c r="I47" s="267" t="s">
        <v>3759</v>
      </c>
      <c r="L47" s="2" t="s">
        <v>1019</v>
      </c>
      <c r="M47" s="2" t="s">
        <v>12</v>
      </c>
    </row>
    <row r="48">
      <c r="B48" s="2" t="s">
        <v>925</v>
      </c>
      <c r="C48" s="2" t="s">
        <v>3760</v>
      </c>
      <c r="E48" s="290" t="s">
        <v>3761</v>
      </c>
      <c r="F48" s="360">
        <v>59500.0</v>
      </c>
      <c r="I48" s="267" t="s">
        <v>3762</v>
      </c>
      <c r="J48" s="2" t="s">
        <v>829</v>
      </c>
      <c r="K48" s="2" t="s">
        <v>1347</v>
      </c>
      <c r="L48" s="2" t="s">
        <v>1019</v>
      </c>
      <c r="M48" s="2" t="s">
        <v>17</v>
      </c>
      <c r="N48" s="2" t="s">
        <v>2903</v>
      </c>
      <c r="R48" s="2" t="s">
        <v>3689</v>
      </c>
      <c r="S48" s="2">
        <v>66.0</v>
      </c>
    </row>
    <row r="49">
      <c r="B49" s="2" t="s">
        <v>925</v>
      </c>
      <c r="C49" s="2" t="s">
        <v>3763</v>
      </c>
      <c r="D49" s="277" t="s">
        <v>3764</v>
      </c>
      <c r="E49" s="2" t="s">
        <v>3765</v>
      </c>
      <c r="F49" s="370">
        <v>34500.0</v>
      </c>
      <c r="I49" s="267" t="s">
        <v>3766</v>
      </c>
      <c r="J49" s="2" t="s">
        <v>829</v>
      </c>
      <c r="K49" s="2" t="s">
        <v>1347</v>
      </c>
      <c r="L49" s="2" t="s">
        <v>1019</v>
      </c>
      <c r="M49" s="2" t="s">
        <v>17</v>
      </c>
      <c r="N49" s="2" t="s">
        <v>3685</v>
      </c>
      <c r="R49" s="2" t="s">
        <v>3689</v>
      </c>
      <c r="S49" s="2">
        <v>91.0</v>
      </c>
    </row>
    <row r="50">
      <c r="B50" s="2" t="s">
        <v>925</v>
      </c>
      <c r="C50" s="2" t="s">
        <v>3767</v>
      </c>
      <c r="E50" s="2" t="s">
        <v>3768</v>
      </c>
      <c r="F50" s="370">
        <v>32420.0</v>
      </c>
      <c r="I50" s="267" t="s">
        <v>3769</v>
      </c>
      <c r="J50" s="2" t="s">
        <v>829</v>
      </c>
      <c r="K50" s="2" t="s">
        <v>1347</v>
      </c>
      <c r="L50" s="2" t="s">
        <v>1019</v>
      </c>
      <c r="M50" s="2" t="s">
        <v>17</v>
      </c>
      <c r="N50" s="2" t="s">
        <v>2903</v>
      </c>
      <c r="R50" s="2" t="s">
        <v>3689</v>
      </c>
      <c r="S50" s="2">
        <v>66.0</v>
      </c>
    </row>
    <row r="51">
      <c r="B51" s="2" t="s">
        <v>925</v>
      </c>
      <c r="C51" s="288" t="s">
        <v>966</v>
      </c>
      <c r="E51" s="277"/>
      <c r="F51" s="360">
        <v>37500.0</v>
      </c>
      <c r="I51" s="267" t="s">
        <v>3770</v>
      </c>
      <c r="J51" s="2" t="s">
        <v>829</v>
      </c>
      <c r="K51" s="2" t="s">
        <v>1347</v>
      </c>
      <c r="L51" s="2" t="s">
        <v>1019</v>
      </c>
      <c r="M51" s="2" t="s">
        <v>17</v>
      </c>
      <c r="N51" s="2" t="s">
        <v>2903</v>
      </c>
      <c r="R51" s="2" t="s">
        <v>3689</v>
      </c>
      <c r="S51" s="2">
        <v>66.0</v>
      </c>
    </row>
    <row r="52">
      <c r="B52" s="2" t="s">
        <v>925</v>
      </c>
      <c r="C52" s="288" t="s">
        <v>966</v>
      </c>
      <c r="E52" s="290" t="s">
        <v>967</v>
      </c>
      <c r="F52" s="360">
        <v>37500.0</v>
      </c>
      <c r="I52" s="267" t="s">
        <v>3771</v>
      </c>
      <c r="J52" s="2" t="s">
        <v>829</v>
      </c>
      <c r="K52" s="2" t="s">
        <v>1347</v>
      </c>
      <c r="L52" s="2" t="s">
        <v>1019</v>
      </c>
      <c r="M52" s="2" t="s">
        <v>17</v>
      </c>
      <c r="N52" s="2" t="s">
        <v>2903</v>
      </c>
      <c r="R52" s="2" t="s">
        <v>3689</v>
      </c>
      <c r="S52" s="2">
        <v>66.0</v>
      </c>
    </row>
    <row r="53">
      <c r="B53" s="2" t="s">
        <v>925</v>
      </c>
      <c r="C53" s="288" t="s">
        <v>966</v>
      </c>
      <c r="E53" s="290" t="s">
        <v>967</v>
      </c>
      <c r="F53" s="360">
        <v>37500.0</v>
      </c>
      <c r="I53" s="267" t="s">
        <v>3772</v>
      </c>
      <c r="J53" s="2" t="s">
        <v>829</v>
      </c>
      <c r="K53" s="2" t="s">
        <v>1347</v>
      </c>
      <c r="L53" s="2" t="s">
        <v>1019</v>
      </c>
      <c r="M53" s="2" t="s">
        <v>17</v>
      </c>
      <c r="N53" s="2" t="s">
        <v>2903</v>
      </c>
      <c r="R53" s="2" t="s">
        <v>3689</v>
      </c>
      <c r="S53" s="2">
        <v>66.0</v>
      </c>
    </row>
    <row r="54">
      <c r="B54" s="2" t="s">
        <v>925</v>
      </c>
      <c r="C54" s="288" t="s">
        <v>966</v>
      </c>
      <c r="E54" s="290" t="s">
        <v>967</v>
      </c>
      <c r="F54" s="360">
        <v>37500.0</v>
      </c>
      <c r="I54" s="267" t="s">
        <v>3773</v>
      </c>
      <c r="J54" s="2" t="s">
        <v>829</v>
      </c>
      <c r="K54" s="2" t="s">
        <v>1347</v>
      </c>
      <c r="L54" s="2" t="s">
        <v>1019</v>
      </c>
      <c r="M54" s="2" t="s">
        <v>17</v>
      </c>
      <c r="N54" s="2" t="s">
        <v>2903</v>
      </c>
      <c r="R54" s="2" t="s">
        <v>3689</v>
      </c>
      <c r="S54" s="2">
        <v>66.0</v>
      </c>
    </row>
    <row r="55">
      <c r="B55" s="2" t="s">
        <v>925</v>
      </c>
      <c r="C55" s="288" t="s">
        <v>966</v>
      </c>
      <c r="E55" s="290" t="s">
        <v>967</v>
      </c>
      <c r="F55" s="360">
        <v>37500.0</v>
      </c>
      <c r="I55" s="267" t="s">
        <v>3774</v>
      </c>
      <c r="J55" s="2" t="s">
        <v>829</v>
      </c>
      <c r="K55" s="2" t="s">
        <v>1347</v>
      </c>
      <c r="L55" s="2" t="s">
        <v>1019</v>
      </c>
      <c r="M55" s="2" t="s">
        <v>17</v>
      </c>
      <c r="N55" s="2" t="s">
        <v>2903</v>
      </c>
      <c r="R55" s="2" t="s">
        <v>3689</v>
      </c>
      <c r="S55" s="2">
        <v>66.0</v>
      </c>
    </row>
    <row r="56">
      <c r="B56" s="2" t="s">
        <v>925</v>
      </c>
      <c r="C56" s="288" t="s">
        <v>966</v>
      </c>
      <c r="E56" s="290" t="s">
        <v>967</v>
      </c>
      <c r="F56" s="360">
        <v>37500.0</v>
      </c>
      <c r="I56" s="267" t="s">
        <v>3775</v>
      </c>
      <c r="J56" s="2" t="s">
        <v>829</v>
      </c>
      <c r="K56" s="2" t="s">
        <v>1347</v>
      </c>
      <c r="L56" s="2" t="s">
        <v>1019</v>
      </c>
      <c r="M56" s="2" t="s">
        <v>17</v>
      </c>
      <c r="N56" s="2" t="s">
        <v>2903</v>
      </c>
      <c r="R56" s="2" t="s">
        <v>3689</v>
      </c>
      <c r="S56" s="2">
        <v>66.0</v>
      </c>
    </row>
    <row r="57">
      <c r="B57" s="2" t="s">
        <v>925</v>
      </c>
      <c r="C57" s="288" t="s">
        <v>966</v>
      </c>
      <c r="E57" s="290" t="s">
        <v>967</v>
      </c>
      <c r="F57" s="360">
        <v>37500.0</v>
      </c>
      <c r="I57" s="267" t="s">
        <v>3776</v>
      </c>
      <c r="J57" s="2" t="s">
        <v>829</v>
      </c>
      <c r="K57" s="2" t="s">
        <v>1347</v>
      </c>
      <c r="L57" s="2" t="s">
        <v>1019</v>
      </c>
      <c r="M57" s="2" t="s">
        <v>17</v>
      </c>
      <c r="N57" s="2" t="s">
        <v>2903</v>
      </c>
      <c r="R57" s="2" t="s">
        <v>3689</v>
      </c>
      <c r="S57" s="2">
        <v>66.0</v>
      </c>
    </row>
    <row r="58">
      <c r="B58" s="2" t="s">
        <v>925</v>
      </c>
      <c r="C58" s="288" t="s">
        <v>966</v>
      </c>
      <c r="E58" s="290" t="s">
        <v>967</v>
      </c>
      <c r="F58" s="360">
        <v>37500.0</v>
      </c>
      <c r="I58" s="267" t="s">
        <v>3777</v>
      </c>
      <c r="J58" s="2" t="s">
        <v>829</v>
      </c>
      <c r="K58" s="2" t="s">
        <v>1347</v>
      </c>
      <c r="L58" s="2" t="s">
        <v>1019</v>
      </c>
      <c r="M58" s="2" t="s">
        <v>17</v>
      </c>
      <c r="N58" s="2" t="s">
        <v>2903</v>
      </c>
      <c r="R58" s="2" t="s">
        <v>3689</v>
      </c>
      <c r="S58" s="2">
        <v>66.0</v>
      </c>
    </row>
    <row r="59">
      <c r="B59" s="2" t="s">
        <v>925</v>
      </c>
      <c r="C59" s="288" t="s">
        <v>966</v>
      </c>
      <c r="E59" s="290" t="s">
        <v>967</v>
      </c>
      <c r="F59" s="360">
        <v>37500.0</v>
      </c>
      <c r="I59" s="267" t="s">
        <v>3778</v>
      </c>
      <c r="J59" s="2" t="s">
        <v>829</v>
      </c>
      <c r="K59" s="2" t="s">
        <v>1347</v>
      </c>
      <c r="L59" s="2" t="s">
        <v>1019</v>
      </c>
      <c r="M59" s="2" t="s">
        <v>17</v>
      </c>
      <c r="N59" s="2" t="s">
        <v>2903</v>
      </c>
      <c r="R59" s="2" t="s">
        <v>3689</v>
      </c>
      <c r="S59" s="2">
        <v>66.0</v>
      </c>
    </row>
    <row r="60" ht="16.5" customHeight="1">
      <c r="B60" s="2" t="s">
        <v>925</v>
      </c>
      <c r="C60" s="288" t="s">
        <v>966</v>
      </c>
      <c r="E60" s="277" t="s">
        <v>3779</v>
      </c>
      <c r="F60" s="360">
        <v>37500.0</v>
      </c>
      <c r="I60" s="267" t="s">
        <v>3780</v>
      </c>
      <c r="J60" s="2" t="s">
        <v>829</v>
      </c>
      <c r="K60" s="2" t="s">
        <v>1347</v>
      </c>
      <c r="L60" s="2" t="s">
        <v>1019</v>
      </c>
      <c r="M60" s="2" t="s">
        <v>17</v>
      </c>
      <c r="N60" s="2" t="s">
        <v>3711</v>
      </c>
      <c r="R60" s="2" t="s">
        <v>3689</v>
      </c>
      <c r="S60" s="2">
        <v>225.0</v>
      </c>
    </row>
    <row r="61">
      <c r="C61" s="278" t="s">
        <v>3781</v>
      </c>
      <c r="E61" s="277" t="s">
        <v>3782</v>
      </c>
      <c r="F61" s="322"/>
      <c r="I61" s="267"/>
      <c r="J61" s="2" t="s">
        <v>829</v>
      </c>
      <c r="K61" s="2" t="s">
        <v>3721</v>
      </c>
      <c r="L61" s="2" t="s">
        <v>1019</v>
      </c>
      <c r="M61" s="2" t="s">
        <v>17</v>
      </c>
      <c r="N61" s="2" t="s">
        <v>3783</v>
      </c>
      <c r="R61" s="2" t="s">
        <v>3720</v>
      </c>
      <c r="S61" s="2">
        <v>260.0</v>
      </c>
    </row>
    <row r="62">
      <c r="E62" s="367"/>
      <c r="F62" s="322"/>
      <c r="I62" s="267"/>
    </row>
    <row r="63">
      <c r="I63" s="267"/>
    </row>
    <row r="64">
      <c r="I64" s="267"/>
    </row>
    <row r="65">
      <c r="I65" s="267"/>
    </row>
    <row r="66">
      <c r="I66" s="267"/>
    </row>
    <row r="67">
      <c r="I67" s="267"/>
    </row>
  </sheetData>
  <hyperlinks>
    <hyperlink r:id="rId1" ref="C3"/>
  </hyperlinks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5" max="5" width="17.0"/>
    <col customWidth="1" min="6" max="6" width="11.13"/>
    <col customWidth="1" min="12" max="12" width="9.0"/>
  </cols>
  <sheetData>
    <row r="1">
      <c r="A1" s="214"/>
      <c r="B1" s="215" t="s">
        <v>5</v>
      </c>
      <c r="C1" s="219" t="s">
        <v>3784</v>
      </c>
      <c r="E1" s="411">
        <v>9.626746699E9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641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3785</v>
      </c>
      <c r="S2" s="238" t="s">
        <v>3786</v>
      </c>
      <c r="T2" s="2" t="s">
        <v>1103</v>
      </c>
      <c r="U2" s="398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 t="s">
        <v>3787</v>
      </c>
      <c r="R3" s="2" t="s">
        <v>3788</v>
      </c>
      <c r="S3" s="238" t="s">
        <v>3071</v>
      </c>
      <c r="T3" s="2" t="s">
        <v>2655</v>
      </c>
      <c r="U3" s="398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3789</v>
      </c>
      <c r="S4" s="238" t="s">
        <v>2080</v>
      </c>
      <c r="T4" s="2" t="s">
        <v>1328</v>
      </c>
      <c r="U4" s="2" t="s">
        <v>87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3790</v>
      </c>
      <c r="S5" s="238" t="s">
        <v>3398</v>
      </c>
      <c r="T5" s="2" t="s">
        <v>3791</v>
      </c>
      <c r="U5" s="2" t="s">
        <v>87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2091</v>
      </c>
      <c r="S6" s="2" t="s">
        <v>2209</v>
      </c>
      <c r="T6" s="2" t="s">
        <v>1010</v>
      </c>
      <c r="U6" s="2" t="s">
        <v>87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2162</v>
      </c>
      <c r="S7" s="2" t="s">
        <v>3281</v>
      </c>
      <c r="T7" s="2" t="s">
        <v>1010</v>
      </c>
      <c r="U7" s="2" t="s">
        <v>87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48" t="s">
        <v>3792</v>
      </c>
      <c r="D17" s="277" t="s">
        <v>3793</v>
      </c>
      <c r="E17" s="324" t="s">
        <v>3794</v>
      </c>
      <c r="F17" s="322">
        <v>6550.0</v>
      </c>
      <c r="G17" s="322">
        <v>15500.0</v>
      </c>
      <c r="J17" s="2" t="s">
        <v>829</v>
      </c>
      <c r="K17" s="2" t="s">
        <v>3281</v>
      </c>
      <c r="L17" s="2" t="s">
        <v>860</v>
      </c>
      <c r="M17" s="2" t="s">
        <v>17</v>
      </c>
      <c r="N17" s="2" t="s">
        <v>3113</v>
      </c>
      <c r="R17" s="2" t="s">
        <v>2162</v>
      </c>
      <c r="S17" s="2">
        <v>64.0</v>
      </c>
    </row>
    <row r="18">
      <c r="B18" s="2" t="s">
        <v>862</v>
      </c>
      <c r="C18" s="248" t="s">
        <v>3792</v>
      </c>
      <c r="D18" s="277" t="s">
        <v>3795</v>
      </c>
      <c r="E18" s="324" t="s">
        <v>3794</v>
      </c>
      <c r="F18" s="322">
        <v>6550.0</v>
      </c>
      <c r="G18" s="255"/>
      <c r="J18" s="2" t="s">
        <v>829</v>
      </c>
      <c r="K18" s="2" t="s">
        <v>3281</v>
      </c>
      <c r="L18" s="2" t="s">
        <v>860</v>
      </c>
      <c r="M18" s="2" t="s">
        <v>17</v>
      </c>
      <c r="N18" s="2" t="s">
        <v>3113</v>
      </c>
      <c r="R18" s="2" t="s">
        <v>2162</v>
      </c>
      <c r="S18" s="2">
        <v>64.0</v>
      </c>
    </row>
    <row r="19">
      <c r="B19" s="2" t="s">
        <v>862</v>
      </c>
      <c r="C19" s="248" t="s">
        <v>3792</v>
      </c>
      <c r="D19" s="277" t="s">
        <v>3796</v>
      </c>
      <c r="E19" s="324" t="s">
        <v>3794</v>
      </c>
      <c r="F19" s="322">
        <v>6550.0</v>
      </c>
      <c r="J19" s="2" t="s">
        <v>829</v>
      </c>
      <c r="K19" s="2" t="s">
        <v>3281</v>
      </c>
      <c r="L19" s="2" t="s">
        <v>860</v>
      </c>
      <c r="M19" s="2" t="s">
        <v>17</v>
      </c>
      <c r="N19" s="2" t="s">
        <v>3113</v>
      </c>
      <c r="R19" s="2" t="s">
        <v>2162</v>
      </c>
      <c r="S19" s="2">
        <v>64.0</v>
      </c>
    </row>
    <row r="20">
      <c r="B20" s="2" t="s">
        <v>862</v>
      </c>
      <c r="C20" s="248" t="s">
        <v>3792</v>
      </c>
      <c r="D20" s="277" t="s">
        <v>3797</v>
      </c>
      <c r="E20" s="324" t="s">
        <v>3794</v>
      </c>
      <c r="F20" s="322">
        <v>6550.0</v>
      </c>
      <c r="J20" s="2" t="s">
        <v>829</v>
      </c>
      <c r="K20" s="2" t="s">
        <v>3281</v>
      </c>
      <c r="L20" s="2" t="s">
        <v>860</v>
      </c>
      <c r="M20" s="2" t="s">
        <v>17</v>
      </c>
      <c r="N20" s="2" t="s">
        <v>3113</v>
      </c>
      <c r="R20" s="2" t="s">
        <v>2162</v>
      </c>
      <c r="S20" s="2">
        <v>64.0</v>
      </c>
    </row>
    <row r="21">
      <c r="B21" s="2" t="s">
        <v>862</v>
      </c>
      <c r="C21" s="248" t="s">
        <v>3792</v>
      </c>
      <c r="D21" s="277" t="s">
        <v>3798</v>
      </c>
      <c r="E21" s="324" t="s">
        <v>3794</v>
      </c>
      <c r="F21" s="322">
        <v>6550.0</v>
      </c>
      <c r="J21" s="2" t="s">
        <v>829</v>
      </c>
      <c r="K21" s="2" t="s">
        <v>3281</v>
      </c>
      <c r="L21" s="2" t="s">
        <v>860</v>
      </c>
      <c r="M21" s="2" t="s">
        <v>17</v>
      </c>
      <c r="N21" s="2" t="s">
        <v>3113</v>
      </c>
      <c r="R21" s="2" t="s">
        <v>2162</v>
      </c>
      <c r="S21" s="2">
        <v>64.0</v>
      </c>
    </row>
    <row r="22">
      <c r="B22" s="2" t="s">
        <v>862</v>
      </c>
      <c r="C22" s="248" t="s">
        <v>3792</v>
      </c>
      <c r="D22" s="277" t="s">
        <v>3799</v>
      </c>
      <c r="E22" s="324" t="s">
        <v>3794</v>
      </c>
      <c r="F22" s="322">
        <v>6550.0</v>
      </c>
      <c r="J22" s="2" t="s">
        <v>829</v>
      </c>
      <c r="K22" s="2" t="s">
        <v>3281</v>
      </c>
      <c r="L22" s="2" t="s">
        <v>860</v>
      </c>
      <c r="M22" s="2" t="s">
        <v>17</v>
      </c>
      <c r="N22" s="2" t="s">
        <v>3113</v>
      </c>
      <c r="R22" s="2" t="s">
        <v>2162</v>
      </c>
      <c r="S22" s="2">
        <v>64.0</v>
      </c>
    </row>
    <row r="23">
      <c r="B23" s="2" t="s">
        <v>862</v>
      </c>
      <c r="C23" s="248" t="s">
        <v>3792</v>
      </c>
      <c r="D23" s="277" t="s">
        <v>3800</v>
      </c>
      <c r="E23" s="324" t="s">
        <v>3794</v>
      </c>
      <c r="F23" s="322">
        <v>6550.0</v>
      </c>
      <c r="J23" s="2" t="s">
        <v>829</v>
      </c>
      <c r="K23" s="2" t="s">
        <v>3281</v>
      </c>
      <c r="L23" s="2" t="s">
        <v>860</v>
      </c>
      <c r="M23" s="2" t="s">
        <v>17</v>
      </c>
      <c r="N23" s="2" t="s">
        <v>3113</v>
      </c>
      <c r="R23" s="2" t="s">
        <v>2162</v>
      </c>
      <c r="S23" s="2">
        <v>64.0</v>
      </c>
    </row>
    <row r="24">
      <c r="B24" s="2" t="s">
        <v>862</v>
      </c>
      <c r="C24" s="248" t="s">
        <v>3792</v>
      </c>
      <c r="D24" s="277" t="s">
        <v>3801</v>
      </c>
      <c r="E24" s="324" t="s">
        <v>3794</v>
      </c>
      <c r="F24" s="322">
        <v>6550.0</v>
      </c>
      <c r="J24" s="2" t="s">
        <v>829</v>
      </c>
      <c r="K24" s="2" t="s">
        <v>3281</v>
      </c>
      <c r="L24" s="2" t="s">
        <v>860</v>
      </c>
      <c r="M24" s="2" t="s">
        <v>17</v>
      </c>
      <c r="N24" s="2" t="s">
        <v>3113</v>
      </c>
      <c r="R24" s="2" t="s">
        <v>2162</v>
      </c>
      <c r="S24" s="2">
        <v>64.0</v>
      </c>
    </row>
    <row r="25">
      <c r="B25" s="2" t="s">
        <v>862</v>
      </c>
      <c r="C25" s="248" t="s">
        <v>3802</v>
      </c>
      <c r="D25" s="277" t="s">
        <v>3803</v>
      </c>
      <c r="E25" s="248" t="s">
        <v>3804</v>
      </c>
      <c r="F25" s="322">
        <v>6450.0</v>
      </c>
      <c r="J25" s="2" t="s">
        <v>829</v>
      </c>
      <c r="K25" s="2" t="s">
        <v>3281</v>
      </c>
      <c r="L25" s="2" t="s">
        <v>860</v>
      </c>
      <c r="M25" s="2" t="s">
        <v>17</v>
      </c>
      <c r="N25" s="2" t="s">
        <v>3113</v>
      </c>
      <c r="R25" s="2" t="s">
        <v>2162</v>
      </c>
      <c r="S25" s="2">
        <v>64.0</v>
      </c>
    </row>
    <row r="26">
      <c r="B26" s="2" t="s">
        <v>862</v>
      </c>
      <c r="C26" s="248" t="s">
        <v>3802</v>
      </c>
      <c r="E26" s="248" t="s">
        <v>3804</v>
      </c>
      <c r="F26" s="322">
        <v>6450.0</v>
      </c>
      <c r="J26" s="2" t="s">
        <v>821</v>
      </c>
      <c r="L26" s="2" t="s">
        <v>860</v>
      </c>
      <c r="R26" s="2" t="s">
        <v>3788</v>
      </c>
    </row>
    <row r="27">
      <c r="B27" s="2" t="s">
        <v>862</v>
      </c>
      <c r="C27" s="298" t="s">
        <v>3373</v>
      </c>
      <c r="D27" s="277" t="s">
        <v>3805</v>
      </c>
      <c r="E27" s="298" t="s">
        <v>1940</v>
      </c>
      <c r="F27" s="322">
        <v>14500.0</v>
      </c>
      <c r="J27" s="2" t="s">
        <v>829</v>
      </c>
      <c r="K27" s="2" t="s">
        <v>3281</v>
      </c>
      <c r="L27" s="2" t="s">
        <v>860</v>
      </c>
      <c r="M27" s="2" t="s">
        <v>17</v>
      </c>
      <c r="N27" s="2" t="s">
        <v>3113</v>
      </c>
      <c r="R27" s="2" t="s">
        <v>2162</v>
      </c>
      <c r="S27" s="2">
        <v>64.0</v>
      </c>
    </row>
    <row r="28">
      <c r="B28" s="2" t="s">
        <v>3806</v>
      </c>
      <c r="C28" s="298" t="s">
        <v>2793</v>
      </c>
      <c r="D28" s="277" t="s">
        <v>3807</v>
      </c>
      <c r="E28" s="367" t="s">
        <v>1488</v>
      </c>
      <c r="F28" s="322">
        <v>16750.0</v>
      </c>
      <c r="J28" s="2" t="s">
        <v>829</v>
      </c>
      <c r="K28" s="2" t="s">
        <v>3281</v>
      </c>
      <c r="L28" s="2" t="s">
        <v>860</v>
      </c>
      <c r="M28" s="2" t="s">
        <v>17</v>
      </c>
      <c r="N28" s="2" t="s">
        <v>3113</v>
      </c>
      <c r="R28" s="2" t="s">
        <v>2162</v>
      </c>
      <c r="S28" s="2">
        <v>64.0</v>
      </c>
    </row>
    <row r="29">
      <c r="B29" s="2" t="s">
        <v>865</v>
      </c>
      <c r="C29" s="298" t="s">
        <v>3411</v>
      </c>
      <c r="D29" s="277" t="s">
        <v>3808</v>
      </c>
      <c r="E29" s="298" t="s">
        <v>3413</v>
      </c>
      <c r="F29" s="322">
        <v>5850.0</v>
      </c>
      <c r="J29" s="2" t="s">
        <v>829</v>
      </c>
      <c r="K29" s="2" t="s">
        <v>3281</v>
      </c>
      <c r="L29" s="2" t="s">
        <v>860</v>
      </c>
      <c r="M29" s="2" t="s">
        <v>17</v>
      </c>
      <c r="N29" s="2" t="s">
        <v>3113</v>
      </c>
      <c r="R29" s="2" t="s">
        <v>2162</v>
      </c>
      <c r="S29" s="2">
        <v>64.0</v>
      </c>
    </row>
    <row r="30">
      <c r="B30" s="373" t="s">
        <v>1052</v>
      </c>
      <c r="C30" s="298" t="s">
        <v>3809</v>
      </c>
      <c r="E30" s="298" t="s">
        <v>1054</v>
      </c>
      <c r="F30" s="337">
        <v>25.0</v>
      </c>
      <c r="L30" s="2" t="s">
        <v>860</v>
      </c>
      <c r="M30" s="2" t="s">
        <v>17</v>
      </c>
      <c r="N30" s="2" t="s">
        <v>3113</v>
      </c>
      <c r="R30" s="2" t="s">
        <v>2162</v>
      </c>
      <c r="S30" s="2">
        <v>64.0</v>
      </c>
    </row>
    <row r="31">
      <c r="C31" s="268" t="s">
        <v>3810</v>
      </c>
      <c r="F31" s="322">
        <v>3250.0</v>
      </c>
    </row>
    <row r="32">
      <c r="C32" s="269"/>
      <c r="F32" s="255"/>
    </row>
    <row r="33">
      <c r="A33" s="298" t="s">
        <v>1291</v>
      </c>
      <c r="B33" s="2" t="s">
        <v>2503</v>
      </c>
      <c r="C33" s="297" t="s">
        <v>2504</v>
      </c>
      <c r="D33" s="277">
        <v>3.21381423E8</v>
      </c>
      <c r="E33" s="248" t="s">
        <v>2505</v>
      </c>
      <c r="F33" s="322">
        <v>27500.0</v>
      </c>
      <c r="G33" s="322">
        <v>24650.0</v>
      </c>
      <c r="J33" s="2" t="s">
        <v>829</v>
      </c>
      <c r="K33" s="2" t="s">
        <v>3293</v>
      </c>
      <c r="L33" s="2" t="s">
        <v>860</v>
      </c>
      <c r="M33" s="2" t="s">
        <v>17</v>
      </c>
      <c r="N33" s="2" t="s">
        <v>3113</v>
      </c>
      <c r="R33" s="2" t="s">
        <v>3788</v>
      </c>
      <c r="S33" s="2">
        <v>64.0</v>
      </c>
    </row>
    <row r="34">
      <c r="B34" s="2" t="s">
        <v>2503</v>
      </c>
      <c r="C34" s="248" t="s">
        <v>3811</v>
      </c>
      <c r="D34" s="277">
        <v>5.223298033E9</v>
      </c>
      <c r="E34" s="248" t="s">
        <v>3812</v>
      </c>
      <c r="F34" s="322">
        <v>18574.0</v>
      </c>
      <c r="G34" s="255"/>
      <c r="J34" s="2" t="s">
        <v>812</v>
      </c>
      <c r="K34" s="2" t="s">
        <v>3813</v>
      </c>
      <c r="L34" s="2" t="s">
        <v>860</v>
      </c>
      <c r="M34" s="2" t="s">
        <v>17</v>
      </c>
      <c r="N34" s="2" t="s">
        <v>3113</v>
      </c>
      <c r="R34" s="2" t="s">
        <v>3788</v>
      </c>
      <c r="S34" s="2">
        <v>64.0</v>
      </c>
    </row>
    <row r="35">
      <c r="B35" s="2" t="s">
        <v>2503</v>
      </c>
      <c r="C35" s="248" t="s">
        <v>2617</v>
      </c>
      <c r="E35" s="248" t="s">
        <v>2618</v>
      </c>
      <c r="F35" s="322">
        <v>9200.0</v>
      </c>
      <c r="J35" s="2"/>
      <c r="K35" s="2"/>
      <c r="L35" s="2"/>
      <c r="R35" s="2"/>
    </row>
    <row r="36">
      <c r="B36" s="2" t="s">
        <v>2503</v>
      </c>
      <c r="C36" s="324" t="s">
        <v>2506</v>
      </c>
      <c r="D36" s="277">
        <v>3.523429147E9</v>
      </c>
      <c r="E36" s="248" t="s">
        <v>2507</v>
      </c>
      <c r="F36" s="322">
        <v>8750.0</v>
      </c>
      <c r="J36" s="2" t="s">
        <v>2048</v>
      </c>
      <c r="K36" s="2" t="s">
        <v>3293</v>
      </c>
      <c r="L36" s="2" t="s">
        <v>860</v>
      </c>
      <c r="M36" s="2" t="s">
        <v>17</v>
      </c>
      <c r="N36" s="2" t="s">
        <v>1895</v>
      </c>
      <c r="R36" s="2" t="s">
        <v>3677</v>
      </c>
      <c r="S36" s="2">
        <v>75.0</v>
      </c>
    </row>
    <row r="37">
      <c r="B37" s="2" t="s">
        <v>960</v>
      </c>
      <c r="C37" s="248" t="s">
        <v>946</v>
      </c>
      <c r="E37" s="248" t="s">
        <v>947</v>
      </c>
      <c r="F37" s="265">
        <v>450.0</v>
      </c>
      <c r="J37" s="2" t="s">
        <v>2048</v>
      </c>
      <c r="K37" s="2" t="s">
        <v>3293</v>
      </c>
      <c r="L37" s="2" t="s">
        <v>860</v>
      </c>
      <c r="M37" s="2" t="s">
        <v>17</v>
      </c>
      <c r="N37" s="2" t="s">
        <v>2209</v>
      </c>
      <c r="R37" s="2" t="s">
        <v>2091</v>
      </c>
      <c r="S37" s="2">
        <v>53.0</v>
      </c>
    </row>
    <row r="38">
      <c r="B38" s="2" t="s">
        <v>960</v>
      </c>
      <c r="C38" s="248" t="s">
        <v>946</v>
      </c>
      <c r="E38" s="248" t="s">
        <v>947</v>
      </c>
      <c r="F38" s="265">
        <v>450.0</v>
      </c>
      <c r="J38" s="2" t="s">
        <v>2048</v>
      </c>
      <c r="K38" s="2" t="s">
        <v>3293</v>
      </c>
      <c r="L38" s="2" t="s">
        <v>860</v>
      </c>
      <c r="M38" s="2" t="s">
        <v>17</v>
      </c>
      <c r="N38" s="2" t="s">
        <v>2209</v>
      </c>
      <c r="R38" s="2" t="s">
        <v>2091</v>
      </c>
      <c r="S38" s="2">
        <v>53.0</v>
      </c>
    </row>
    <row r="39">
      <c r="B39" s="2" t="s">
        <v>960</v>
      </c>
      <c r="C39" s="248" t="s">
        <v>946</v>
      </c>
      <c r="E39" s="248" t="s">
        <v>947</v>
      </c>
      <c r="F39" s="265">
        <v>450.0</v>
      </c>
      <c r="J39" s="2" t="s">
        <v>2048</v>
      </c>
      <c r="K39" s="2" t="s">
        <v>3293</v>
      </c>
      <c r="L39" s="2" t="s">
        <v>860</v>
      </c>
      <c r="M39" s="2" t="s">
        <v>17</v>
      </c>
      <c r="N39" s="2" t="s">
        <v>2209</v>
      </c>
      <c r="R39" s="2" t="s">
        <v>2091</v>
      </c>
      <c r="S39" s="2">
        <v>53.0</v>
      </c>
    </row>
    <row r="40">
      <c r="B40" s="2" t="s">
        <v>960</v>
      </c>
      <c r="C40" s="248" t="s">
        <v>946</v>
      </c>
      <c r="E40" s="248" t="s">
        <v>947</v>
      </c>
      <c r="F40" s="265">
        <v>450.0</v>
      </c>
      <c r="J40" s="2" t="s">
        <v>2048</v>
      </c>
      <c r="K40" s="2" t="s">
        <v>3293</v>
      </c>
      <c r="L40" s="2" t="s">
        <v>860</v>
      </c>
      <c r="M40" s="2" t="s">
        <v>17</v>
      </c>
      <c r="N40" s="2" t="s">
        <v>2209</v>
      </c>
      <c r="R40" s="2" t="s">
        <v>2091</v>
      </c>
      <c r="S40" s="2">
        <v>53.0</v>
      </c>
    </row>
    <row r="41">
      <c r="B41" s="2" t="s">
        <v>883</v>
      </c>
      <c r="C41" s="248" t="s">
        <v>1055</v>
      </c>
      <c r="E41" s="248" t="s">
        <v>1056</v>
      </c>
      <c r="F41" s="322">
        <v>2650.0</v>
      </c>
      <c r="L41" s="2" t="s">
        <v>860</v>
      </c>
      <c r="M41" s="2" t="s">
        <v>18</v>
      </c>
    </row>
    <row r="42">
      <c r="B42" s="2" t="s">
        <v>883</v>
      </c>
      <c r="C42" s="248" t="s">
        <v>1055</v>
      </c>
      <c r="E42" s="248" t="s">
        <v>1056</v>
      </c>
      <c r="F42" s="322">
        <v>2650.0</v>
      </c>
      <c r="L42" s="2" t="s">
        <v>860</v>
      </c>
      <c r="M42" s="2" t="s">
        <v>18</v>
      </c>
    </row>
    <row r="43">
      <c r="B43" s="2" t="s">
        <v>883</v>
      </c>
      <c r="C43" s="248" t="s">
        <v>1055</v>
      </c>
      <c r="E43" s="248" t="s">
        <v>1056</v>
      </c>
      <c r="F43" s="322">
        <v>2650.0</v>
      </c>
      <c r="L43" s="2" t="s">
        <v>860</v>
      </c>
      <c r="M43" s="2" t="s">
        <v>18</v>
      </c>
    </row>
    <row r="44">
      <c r="B44" s="2" t="s">
        <v>883</v>
      </c>
      <c r="C44" s="248" t="s">
        <v>1055</v>
      </c>
      <c r="E44" s="248" t="s">
        <v>1056</v>
      </c>
      <c r="F44" s="322">
        <v>2650.0</v>
      </c>
      <c r="L44" s="2" t="s">
        <v>860</v>
      </c>
      <c r="M44" s="2" t="s">
        <v>18</v>
      </c>
    </row>
    <row r="45">
      <c r="B45" s="2" t="s">
        <v>2503</v>
      </c>
      <c r="C45" s="248" t="s">
        <v>2563</v>
      </c>
      <c r="D45" s="277" t="s">
        <v>3814</v>
      </c>
      <c r="E45" s="248" t="s">
        <v>2564</v>
      </c>
      <c r="F45" s="250">
        <v>2450.0</v>
      </c>
      <c r="J45" s="2" t="s">
        <v>2048</v>
      </c>
      <c r="K45" s="2" t="s">
        <v>3293</v>
      </c>
      <c r="L45" s="2" t="s">
        <v>860</v>
      </c>
      <c r="M45" s="2" t="s">
        <v>17</v>
      </c>
      <c r="N45" s="2" t="s">
        <v>3113</v>
      </c>
      <c r="R45" s="2" t="s">
        <v>3677</v>
      </c>
      <c r="S45" s="2">
        <v>64.0</v>
      </c>
    </row>
    <row r="46">
      <c r="B46" s="2" t="s">
        <v>2503</v>
      </c>
      <c r="C46" s="248" t="s">
        <v>2563</v>
      </c>
      <c r="D46" s="291">
        <v>2.723470256E9</v>
      </c>
      <c r="E46" s="248" t="s">
        <v>2564</v>
      </c>
      <c r="F46" s="250">
        <v>2450.0</v>
      </c>
      <c r="L46" s="2" t="s">
        <v>860</v>
      </c>
      <c r="M46" s="2" t="s">
        <v>17</v>
      </c>
      <c r="N46" s="2" t="s">
        <v>3113</v>
      </c>
      <c r="S46" s="2">
        <v>64.0</v>
      </c>
    </row>
    <row r="47">
      <c r="B47" s="2" t="s">
        <v>883</v>
      </c>
      <c r="C47" s="248" t="s">
        <v>954</v>
      </c>
      <c r="E47" s="248" t="s">
        <v>955</v>
      </c>
      <c r="F47" s="322">
        <v>2100.0</v>
      </c>
      <c r="J47" s="2" t="s">
        <v>829</v>
      </c>
      <c r="K47" s="2" t="s">
        <v>3293</v>
      </c>
      <c r="L47" s="2" t="s">
        <v>860</v>
      </c>
      <c r="M47" s="2" t="s">
        <v>17</v>
      </c>
      <c r="N47" s="2" t="s">
        <v>3113</v>
      </c>
      <c r="R47" s="2" t="s">
        <v>3677</v>
      </c>
      <c r="S47" s="2">
        <v>64.0</v>
      </c>
    </row>
    <row r="49">
      <c r="A49" s="298" t="s">
        <v>2187</v>
      </c>
      <c r="B49" s="2" t="s">
        <v>862</v>
      </c>
      <c r="C49" s="298" t="s">
        <v>1409</v>
      </c>
      <c r="D49" s="277" t="s">
        <v>3815</v>
      </c>
      <c r="E49" s="298" t="s">
        <v>893</v>
      </c>
      <c r="F49" s="322">
        <v>11600.0</v>
      </c>
      <c r="G49" s="322">
        <v>4900.0</v>
      </c>
      <c r="L49" s="2" t="s">
        <v>860</v>
      </c>
      <c r="M49" s="266" t="s">
        <v>17</v>
      </c>
      <c r="N49" s="266" t="s">
        <v>3113</v>
      </c>
      <c r="O49" s="266"/>
      <c r="P49" s="266"/>
      <c r="Q49" s="266"/>
      <c r="R49" s="275"/>
      <c r="S49" s="358">
        <v>64.0</v>
      </c>
    </row>
    <row r="50">
      <c r="B50" s="2" t="s">
        <v>862</v>
      </c>
      <c r="C50" s="298" t="s">
        <v>1412</v>
      </c>
      <c r="D50" s="277" t="s">
        <v>3816</v>
      </c>
      <c r="E50" s="298" t="s">
        <v>895</v>
      </c>
      <c r="F50" s="250">
        <v>9480.0</v>
      </c>
      <c r="G50" s="255"/>
      <c r="J50" s="2" t="s">
        <v>3184</v>
      </c>
      <c r="K50" s="2" t="s">
        <v>1877</v>
      </c>
      <c r="L50" s="2" t="s">
        <v>860</v>
      </c>
      <c r="M50" s="266" t="s">
        <v>17</v>
      </c>
      <c r="N50" s="266" t="s">
        <v>3113</v>
      </c>
      <c r="O50" s="266"/>
      <c r="P50" s="266"/>
      <c r="Q50" s="266"/>
      <c r="R50" s="275" t="s">
        <v>3817</v>
      </c>
      <c r="S50" s="358">
        <v>64.0</v>
      </c>
    </row>
    <row r="51">
      <c r="B51" s="2" t="s">
        <v>862</v>
      </c>
      <c r="C51" s="298" t="s">
        <v>1258</v>
      </c>
      <c r="D51" s="277" t="s">
        <v>3818</v>
      </c>
      <c r="E51" s="298" t="s">
        <v>900</v>
      </c>
      <c r="F51" s="250">
        <v>3850.0</v>
      </c>
      <c r="J51" s="2" t="s">
        <v>3184</v>
      </c>
      <c r="K51" s="2" t="s">
        <v>1877</v>
      </c>
      <c r="L51" s="2" t="s">
        <v>860</v>
      </c>
      <c r="M51" s="266" t="s">
        <v>17</v>
      </c>
      <c r="N51" s="266" t="s">
        <v>3113</v>
      </c>
      <c r="O51" s="266"/>
      <c r="P51" s="266"/>
      <c r="Q51" s="266"/>
      <c r="R51" s="275" t="s">
        <v>3817</v>
      </c>
      <c r="S51" s="358">
        <v>64.0</v>
      </c>
    </row>
    <row r="54">
      <c r="A54" s="298" t="s">
        <v>3424</v>
      </c>
      <c r="B54" s="248" t="s">
        <v>868</v>
      </c>
      <c r="C54" s="248" t="s">
        <v>934</v>
      </c>
      <c r="D54" s="277">
        <v>2.241170001523E12</v>
      </c>
      <c r="E54" s="248" t="s">
        <v>935</v>
      </c>
      <c r="F54" s="322">
        <v>8250.0</v>
      </c>
      <c r="G54" s="250">
        <v>6450.0</v>
      </c>
      <c r="J54" s="2" t="s">
        <v>829</v>
      </c>
      <c r="K54" s="2" t="s">
        <v>1877</v>
      </c>
      <c r="L54" s="2" t="s">
        <v>860</v>
      </c>
      <c r="M54" s="266" t="s">
        <v>17</v>
      </c>
      <c r="N54" s="266" t="s">
        <v>1895</v>
      </c>
      <c r="O54" s="266"/>
      <c r="P54" s="266"/>
      <c r="Q54" s="266"/>
      <c r="R54" s="275" t="s">
        <v>3817</v>
      </c>
      <c r="S54" s="358">
        <v>75.0</v>
      </c>
    </row>
    <row r="55">
      <c r="B55" s="248" t="s">
        <v>868</v>
      </c>
      <c r="C55" s="248" t="s">
        <v>934</v>
      </c>
      <c r="D55" s="277">
        <v>2.241170001519E12</v>
      </c>
      <c r="E55" s="248" t="s">
        <v>935</v>
      </c>
      <c r="F55" s="322">
        <v>8250.0</v>
      </c>
      <c r="J55" s="2" t="s">
        <v>829</v>
      </c>
      <c r="K55" s="2" t="s">
        <v>1877</v>
      </c>
      <c r="L55" s="2" t="s">
        <v>860</v>
      </c>
      <c r="M55" s="266" t="s">
        <v>17</v>
      </c>
      <c r="N55" s="266" t="s">
        <v>1895</v>
      </c>
      <c r="O55" s="266"/>
      <c r="P55" s="266"/>
      <c r="Q55" s="266"/>
      <c r="R55" s="275" t="s">
        <v>3817</v>
      </c>
      <c r="S55" s="358">
        <v>75.0</v>
      </c>
    </row>
    <row r="56">
      <c r="C56" s="2"/>
      <c r="F56" s="255"/>
      <c r="J56" s="2"/>
      <c r="K56" s="2"/>
      <c r="L56" s="2"/>
      <c r="R56" s="2"/>
    </row>
    <row r="57">
      <c r="C57" s="2"/>
      <c r="J57" s="2"/>
      <c r="K57" s="2"/>
      <c r="L57" s="2"/>
      <c r="R57" s="2"/>
    </row>
    <row r="58">
      <c r="A58" s="2" t="s">
        <v>336</v>
      </c>
      <c r="B58" s="2" t="s">
        <v>901</v>
      </c>
      <c r="C58" s="248" t="s">
        <v>902</v>
      </c>
      <c r="E58" s="248" t="s">
        <v>903</v>
      </c>
      <c r="F58" s="322">
        <v>8460.0</v>
      </c>
      <c r="G58" s="250">
        <v>22450.0</v>
      </c>
      <c r="J58" s="2"/>
      <c r="K58" s="2"/>
      <c r="L58" s="2" t="s">
        <v>860</v>
      </c>
      <c r="R58" s="2"/>
    </row>
    <row r="59">
      <c r="B59" s="2" t="s">
        <v>901</v>
      </c>
      <c r="C59" s="248" t="s">
        <v>902</v>
      </c>
      <c r="E59" s="248" t="s">
        <v>903</v>
      </c>
      <c r="F59" s="322">
        <v>8460.0</v>
      </c>
      <c r="J59" s="2"/>
      <c r="K59" s="2"/>
      <c r="L59" s="2" t="s">
        <v>860</v>
      </c>
      <c r="R59" s="2"/>
    </row>
    <row r="60">
      <c r="B60" s="2" t="s">
        <v>901</v>
      </c>
      <c r="C60" s="248" t="s">
        <v>902</v>
      </c>
      <c r="E60" s="248" t="s">
        <v>903</v>
      </c>
      <c r="F60" s="322">
        <v>8460.0</v>
      </c>
      <c r="J60" s="2"/>
      <c r="K60" s="2"/>
      <c r="L60" s="2" t="s">
        <v>860</v>
      </c>
      <c r="R60" s="2"/>
    </row>
    <row r="61">
      <c r="B61" s="2" t="s">
        <v>901</v>
      </c>
      <c r="C61" s="248" t="s">
        <v>902</v>
      </c>
      <c r="E61" s="248" t="s">
        <v>903</v>
      </c>
      <c r="F61" s="322">
        <v>8460.0</v>
      </c>
      <c r="J61" s="2"/>
      <c r="K61" s="2"/>
      <c r="L61" s="2" t="s">
        <v>860</v>
      </c>
      <c r="R61" s="2"/>
    </row>
    <row r="62">
      <c r="B62" s="2" t="s">
        <v>901</v>
      </c>
      <c r="C62" s="248" t="s">
        <v>1945</v>
      </c>
      <c r="E62" s="324" t="s">
        <v>1946</v>
      </c>
      <c r="F62" s="322">
        <v>24500.0</v>
      </c>
      <c r="J62" s="2"/>
      <c r="K62" s="2"/>
      <c r="L62" s="2" t="s">
        <v>860</v>
      </c>
      <c r="R62" s="2"/>
    </row>
    <row r="63">
      <c r="B63" s="2" t="s">
        <v>972</v>
      </c>
      <c r="C63" s="248" t="s">
        <v>973</v>
      </c>
      <c r="E63" s="324" t="s">
        <v>974</v>
      </c>
      <c r="F63" s="322">
        <v>1978.0</v>
      </c>
      <c r="J63" s="2"/>
      <c r="K63" s="2"/>
      <c r="L63" s="2" t="s">
        <v>860</v>
      </c>
      <c r="R63" s="2"/>
    </row>
    <row r="64">
      <c r="B64" s="2" t="s">
        <v>972</v>
      </c>
      <c r="C64" s="248" t="s">
        <v>973</v>
      </c>
      <c r="E64" s="324" t="s">
        <v>974</v>
      </c>
      <c r="F64" s="322">
        <v>1978.0</v>
      </c>
      <c r="J64" s="2"/>
      <c r="K64" s="2"/>
      <c r="L64" s="2" t="s">
        <v>860</v>
      </c>
      <c r="R64" s="2"/>
    </row>
    <row r="65">
      <c r="B65" s="2" t="s">
        <v>972</v>
      </c>
      <c r="C65" s="248" t="s">
        <v>973</v>
      </c>
      <c r="E65" s="324" t="s">
        <v>974</v>
      </c>
      <c r="F65" s="322">
        <v>1978.0</v>
      </c>
      <c r="J65" s="2"/>
      <c r="K65" s="2"/>
      <c r="L65" s="2" t="s">
        <v>860</v>
      </c>
      <c r="R65" s="2"/>
    </row>
    <row r="66">
      <c r="B66" s="2" t="s">
        <v>972</v>
      </c>
      <c r="C66" s="248" t="s">
        <v>973</v>
      </c>
      <c r="E66" s="324" t="s">
        <v>974</v>
      </c>
      <c r="F66" s="322">
        <v>1978.0</v>
      </c>
      <c r="J66" s="2"/>
      <c r="K66" s="2"/>
      <c r="L66" s="2" t="s">
        <v>860</v>
      </c>
      <c r="R66" s="2"/>
    </row>
    <row r="67">
      <c r="B67" s="2" t="s">
        <v>972</v>
      </c>
      <c r="C67" s="248" t="s">
        <v>973</v>
      </c>
      <c r="E67" s="324" t="s">
        <v>974</v>
      </c>
      <c r="F67" s="322">
        <v>1978.0</v>
      </c>
      <c r="J67" s="2"/>
      <c r="K67" s="2"/>
      <c r="L67" s="2" t="s">
        <v>860</v>
      </c>
      <c r="R67" s="2"/>
    </row>
    <row r="68">
      <c r="C68" s="2"/>
      <c r="J68" s="2"/>
      <c r="K68" s="2"/>
      <c r="L68" s="2"/>
      <c r="R68" s="2"/>
    </row>
    <row r="69">
      <c r="C69" s="2"/>
      <c r="J69" s="2"/>
      <c r="K69" s="2"/>
      <c r="L69" s="2"/>
      <c r="R69" s="2"/>
    </row>
    <row r="70">
      <c r="A70" s="2" t="s">
        <v>3819</v>
      </c>
      <c r="C70" s="2" t="s">
        <v>3820</v>
      </c>
      <c r="L70" s="2" t="s">
        <v>1654</v>
      </c>
      <c r="R70" s="2" t="s">
        <v>3785</v>
      </c>
    </row>
    <row r="71">
      <c r="C71" s="2" t="s">
        <v>3820</v>
      </c>
      <c r="L71" s="2" t="s">
        <v>1654</v>
      </c>
      <c r="R71" s="2" t="s">
        <v>3785</v>
      </c>
    </row>
    <row r="72">
      <c r="C72" s="2" t="s">
        <v>3821</v>
      </c>
      <c r="L72" s="2" t="s">
        <v>1654</v>
      </c>
      <c r="R72" s="2" t="s">
        <v>3785</v>
      </c>
    </row>
    <row r="73">
      <c r="C73" s="2" t="s">
        <v>3822</v>
      </c>
      <c r="L73" s="2" t="s">
        <v>1654</v>
      </c>
      <c r="R73" s="2" t="s">
        <v>3785</v>
      </c>
    </row>
    <row r="74">
      <c r="C74" s="2" t="s">
        <v>3822</v>
      </c>
      <c r="L74" s="2" t="s">
        <v>1654</v>
      </c>
      <c r="R74" s="2" t="s">
        <v>3785</v>
      </c>
    </row>
    <row r="75">
      <c r="C75" s="276" t="s">
        <v>3823</v>
      </c>
      <c r="D75" s="277">
        <v>5.24475289E8</v>
      </c>
      <c r="E75" s="276" t="s">
        <v>3824</v>
      </c>
      <c r="J75" s="2" t="s">
        <v>829</v>
      </c>
      <c r="K75" s="2" t="s">
        <v>3293</v>
      </c>
      <c r="L75" s="2" t="s">
        <v>1654</v>
      </c>
      <c r="M75" s="2" t="s">
        <v>17</v>
      </c>
      <c r="N75" s="2" t="s">
        <v>1895</v>
      </c>
      <c r="R75" s="2" t="s">
        <v>3677</v>
      </c>
      <c r="S75" s="2">
        <v>75.0</v>
      </c>
    </row>
    <row r="76">
      <c r="C76" s="276" t="s">
        <v>3823</v>
      </c>
      <c r="D76" s="277">
        <v>2.021550443E9</v>
      </c>
      <c r="E76" s="276" t="s">
        <v>3824</v>
      </c>
      <c r="J76" s="2" t="s">
        <v>829</v>
      </c>
      <c r="K76" s="2" t="s">
        <v>3293</v>
      </c>
      <c r="L76" s="2" t="s">
        <v>1654</v>
      </c>
      <c r="M76" s="2" t="s">
        <v>17</v>
      </c>
      <c r="N76" s="2" t="s">
        <v>1895</v>
      </c>
      <c r="R76" s="2" t="s">
        <v>3677</v>
      </c>
      <c r="S76" s="2">
        <v>75.0</v>
      </c>
    </row>
    <row r="77">
      <c r="C77" s="276" t="s">
        <v>1182</v>
      </c>
      <c r="J77" s="2" t="s">
        <v>1214</v>
      </c>
      <c r="L77" s="2" t="s">
        <v>1654</v>
      </c>
      <c r="M77" s="2" t="s">
        <v>17</v>
      </c>
      <c r="N77" s="2" t="s">
        <v>1895</v>
      </c>
      <c r="S77" s="2">
        <v>75.0</v>
      </c>
    </row>
    <row r="78">
      <c r="C78" s="276" t="s">
        <v>1182</v>
      </c>
      <c r="J78" s="2" t="s">
        <v>1214</v>
      </c>
      <c r="L78" s="2" t="s">
        <v>1654</v>
      </c>
      <c r="M78" s="2" t="s">
        <v>17</v>
      </c>
      <c r="N78" s="2" t="s">
        <v>1895</v>
      </c>
      <c r="S78" s="2">
        <v>75.0</v>
      </c>
    </row>
    <row r="79">
      <c r="C79" s="276" t="s">
        <v>3825</v>
      </c>
      <c r="J79" s="2" t="s">
        <v>829</v>
      </c>
      <c r="K79" s="2" t="s">
        <v>1877</v>
      </c>
      <c r="L79" s="2" t="s">
        <v>1654</v>
      </c>
      <c r="M79" s="2" t="s">
        <v>17</v>
      </c>
      <c r="N79" s="2" t="s">
        <v>1895</v>
      </c>
      <c r="R79" s="2" t="s">
        <v>3817</v>
      </c>
      <c r="S79" s="2">
        <v>75.0</v>
      </c>
    </row>
    <row r="80">
      <c r="C80" s="276" t="s">
        <v>3826</v>
      </c>
      <c r="D80" s="277">
        <v>8.23281263E8</v>
      </c>
      <c r="E80" s="276" t="s">
        <v>3827</v>
      </c>
      <c r="J80" s="2" t="s">
        <v>829</v>
      </c>
      <c r="K80" s="2" t="s">
        <v>3293</v>
      </c>
      <c r="L80" s="2" t="s">
        <v>1654</v>
      </c>
      <c r="M80" s="2" t="s">
        <v>17</v>
      </c>
      <c r="N80" s="2" t="s">
        <v>1895</v>
      </c>
      <c r="R80" s="2" t="s">
        <v>3677</v>
      </c>
      <c r="S80" s="2">
        <v>75.0</v>
      </c>
    </row>
    <row r="81">
      <c r="C81" s="276" t="s">
        <v>3826</v>
      </c>
      <c r="D81" s="277">
        <v>8.23281296E8</v>
      </c>
      <c r="E81" s="276" t="s">
        <v>3827</v>
      </c>
      <c r="J81" s="2" t="s">
        <v>829</v>
      </c>
      <c r="K81" s="2" t="s">
        <v>3293</v>
      </c>
      <c r="L81" s="2" t="s">
        <v>1654</v>
      </c>
      <c r="M81" s="2" t="s">
        <v>17</v>
      </c>
      <c r="N81" s="2" t="s">
        <v>1895</v>
      </c>
      <c r="R81" s="2" t="s">
        <v>3677</v>
      </c>
      <c r="S81" s="2">
        <v>75.0</v>
      </c>
    </row>
    <row r="82">
      <c r="C82" s="276" t="s">
        <v>2510</v>
      </c>
      <c r="D82" s="277">
        <v>7.29010755729E12</v>
      </c>
      <c r="E82" s="276" t="s">
        <v>2511</v>
      </c>
      <c r="J82" s="2" t="s">
        <v>829</v>
      </c>
      <c r="K82" s="2" t="s">
        <v>3293</v>
      </c>
      <c r="L82" s="2" t="s">
        <v>1654</v>
      </c>
      <c r="M82" s="2" t="s">
        <v>17</v>
      </c>
      <c r="N82" s="2" t="s">
        <v>1895</v>
      </c>
      <c r="R82" s="2" t="s">
        <v>3677</v>
      </c>
      <c r="S82" s="2">
        <v>75.0</v>
      </c>
    </row>
    <row r="83">
      <c r="C83" s="276" t="s">
        <v>1510</v>
      </c>
      <c r="J83" s="2" t="s">
        <v>829</v>
      </c>
      <c r="K83" s="2" t="s">
        <v>3293</v>
      </c>
      <c r="L83" s="2" t="s">
        <v>1654</v>
      </c>
      <c r="M83" s="2" t="s">
        <v>17</v>
      </c>
      <c r="N83" s="2" t="s">
        <v>1895</v>
      </c>
      <c r="R83" s="2" t="s">
        <v>3677</v>
      </c>
      <c r="S83" s="2">
        <v>75.0</v>
      </c>
    </row>
    <row r="84">
      <c r="C84" s="276"/>
      <c r="D84" s="277"/>
    </row>
    <row r="85">
      <c r="C85" s="276"/>
      <c r="D85" s="277"/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3828</v>
      </c>
      <c r="E1" s="411">
        <v>8.838059968E9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667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3829</v>
      </c>
      <c r="S2" s="238" t="s">
        <v>3830</v>
      </c>
      <c r="T2" s="238" t="s">
        <v>2081</v>
      </c>
      <c r="U2" s="2" t="s">
        <v>72</v>
      </c>
    </row>
    <row r="3">
      <c r="A3" s="233" t="s">
        <v>3831</v>
      </c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238" t="s">
        <v>3832</v>
      </c>
      <c r="T3" s="238" t="s">
        <v>1568</v>
      </c>
      <c r="U3" s="2" t="s">
        <v>2035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S4" s="238" t="s">
        <v>3833</v>
      </c>
      <c r="T4" s="238" t="s">
        <v>1568</v>
      </c>
      <c r="U4" s="2" t="s">
        <v>2525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S5" s="238" t="s">
        <v>3834</v>
      </c>
      <c r="T5" s="238" t="s">
        <v>1010</v>
      </c>
      <c r="U5" s="2" t="s">
        <v>2525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66"/>
      <c r="S6" s="238" t="s">
        <v>3596</v>
      </c>
      <c r="T6" s="412" t="s">
        <v>3835</v>
      </c>
      <c r="U6" s="357" t="s">
        <v>2525</v>
      </c>
      <c r="V6" s="416" t="s">
        <v>3836</v>
      </c>
    </row>
    <row r="7">
      <c r="A7" s="239"/>
      <c r="B7" s="229" t="s">
        <v>822</v>
      </c>
      <c r="C7" s="2" t="s">
        <v>3837</v>
      </c>
      <c r="E7" s="237">
        <v>8.344572588E9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66" t="s">
        <v>3838</v>
      </c>
      <c r="S7" s="238" t="s">
        <v>3839</v>
      </c>
      <c r="T7" s="238" t="s">
        <v>1568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/>
      <c r="S8" s="238" t="s">
        <v>3840</v>
      </c>
      <c r="T8" s="238" t="s">
        <v>1568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S9" s="238" t="s">
        <v>3841</v>
      </c>
      <c r="T9" s="238" t="s">
        <v>1010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S10" s="398" t="s">
        <v>669</v>
      </c>
      <c r="T10" s="412" t="s">
        <v>3835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3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240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C17" s="298" t="s">
        <v>2060</v>
      </c>
      <c r="E17" s="298">
        <v>5.1</v>
      </c>
      <c r="F17" s="322">
        <v>121000.0</v>
      </c>
      <c r="G17" s="350">
        <v>20000.0</v>
      </c>
      <c r="L17" s="2" t="s">
        <v>860</v>
      </c>
      <c r="M17" s="2" t="s">
        <v>2386</v>
      </c>
      <c r="N17" s="2" t="s">
        <v>3842</v>
      </c>
      <c r="S17" s="2">
        <v>109.0</v>
      </c>
    </row>
    <row r="18">
      <c r="C18" s="248" t="s">
        <v>3843</v>
      </c>
      <c r="E18" s="248" t="s">
        <v>3844</v>
      </c>
      <c r="F18" s="322">
        <v>69500.0</v>
      </c>
      <c r="G18" s="322"/>
      <c r="L18" s="2" t="s">
        <v>860</v>
      </c>
    </row>
    <row r="19">
      <c r="C19" s="298" t="s">
        <v>1749</v>
      </c>
      <c r="E19" s="298" t="s">
        <v>3845</v>
      </c>
      <c r="F19" s="322">
        <v>36500.0</v>
      </c>
      <c r="G19" s="326"/>
      <c r="L19" s="2" t="s">
        <v>860</v>
      </c>
    </row>
    <row r="20">
      <c r="C20" s="298" t="s">
        <v>3846</v>
      </c>
      <c r="E20" s="298" t="s">
        <v>3847</v>
      </c>
      <c r="F20" s="350">
        <v>4950.0</v>
      </c>
      <c r="G20" s="255"/>
      <c r="L20" s="2" t="s">
        <v>860</v>
      </c>
    </row>
    <row r="21">
      <c r="C21" s="298" t="s">
        <v>3848</v>
      </c>
      <c r="F21" s="350">
        <v>4400.0</v>
      </c>
      <c r="L21" s="2" t="s">
        <v>860</v>
      </c>
      <c r="M21" s="2" t="s">
        <v>17</v>
      </c>
      <c r="N21" s="2" t="s">
        <v>3830</v>
      </c>
      <c r="S21" s="2">
        <v>66.0</v>
      </c>
    </row>
    <row r="22">
      <c r="C22" s="359" t="s">
        <v>3849</v>
      </c>
      <c r="E22" s="359" t="s">
        <v>3850</v>
      </c>
      <c r="F22" s="279"/>
      <c r="L22" s="2" t="s">
        <v>860</v>
      </c>
      <c r="M22" s="2" t="s">
        <v>17</v>
      </c>
      <c r="N22" s="2" t="s">
        <v>3830</v>
      </c>
      <c r="S22" s="2">
        <v>66.0</v>
      </c>
    </row>
    <row r="23">
      <c r="C23" s="276" t="s">
        <v>3851</v>
      </c>
      <c r="E23" s="348" t="s">
        <v>3852</v>
      </c>
      <c r="F23" s="350">
        <v>36500.0</v>
      </c>
      <c r="L23" s="2" t="s">
        <v>860</v>
      </c>
    </row>
    <row r="24">
      <c r="C24" s="276" t="s">
        <v>2302</v>
      </c>
      <c r="E24" s="279"/>
      <c r="F24" s="353">
        <v>500.0</v>
      </c>
      <c r="L24" s="2" t="s">
        <v>860</v>
      </c>
    </row>
    <row r="25">
      <c r="C25" s="276" t="s">
        <v>2302</v>
      </c>
      <c r="F25" s="353">
        <v>500.0</v>
      </c>
      <c r="L25" s="2" t="s">
        <v>860</v>
      </c>
    </row>
    <row r="26">
      <c r="C26" s="276" t="s">
        <v>2302</v>
      </c>
      <c r="F26" s="353">
        <v>500.0</v>
      </c>
      <c r="L26" s="2" t="s">
        <v>860</v>
      </c>
    </row>
    <row r="27">
      <c r="C27" s="276" t="s">
        <v>2302</v>
      </c>
      <c r="F27" s="353">
        <v>500.0</v>
      </c>
      <c r="L27" s="2" t="s">
        <v>860</v>
      </c>
    </row>
    <row r="28">
      <c r="C28" s="276" t="s">
        <v>2302</v>
      </c>
      <c r="F28" s="353">
        <v>500.0</v>
      </c>
      <c r="L28" s="2" t="s">
        <v>860</v>
      </c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3853</v>
      </c>
      <c r="E1" s="411">
        <v>9.994388843E9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309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3854</v>
      </c>
      <c r="S2" s="238" t="s">
        <v>3855</v>
      </c>
      <c r="T2" s="2" t="s">
        <v>814</v>
      </c>
      <c r="U2" s="412" t="s">
        <v>72</v>
      </c>
    </row>
    <row r="3">
      <c r="A3" s="233"/>
      <c r="B3" s="229" t="s">
        <v>811</v>
      </c>
      <c r="C3" s="234" t="s">
        <v>3856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3857</v>
      </c>
      <c r="S3" s="238" t="s">
        <v>2840</v>
      </c>
      <c r="T3" s="2" t="s">
        <v>3858</v>
      </c>
      <c r="U3" s="412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3859</v>
      </c>
      <c r="S4" s="238" t="s">
        <v>2704</v>
      </c>
      <c r="T4" s="2" t="s">
        <v>814</v>
      </c>
      <c r="U4" s="412" t="s">
        <v>72</v>
      </c>
    </row>
    <row r="5">
      <c r="A5" s="239"/>
      <c r="B5" s="229" t="s">
        <v>818</v>
      </c>
      <c r="C5" s="2" t="s">
        <v>3860</v>
      </c>
      <c r="E5" s="237">
        <v>8.940092099E9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3861</v>
      </c>
      <c r="S5" s="238" t="s">
        <v>2160</v>
      </c>
      <c r="T5" s="2" t="s">
        <v>814</v>
      </c>
      <c r="U5" s="2" t="s">
        <v>72</v>
      </c>
    </row>
    <row r="6">
      <c r="A6" s="239"/>
      <c r="B6" s="229" t="s">
        <v>820</v>
      </c>
      <c r="C6" s="2" t="s">
        <v>3862</v>
      </c>
      <c r="E6" s="237">
        <v>7.338920111E9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1287</v>
      </c>
      <c r="E7" s="237">
        <v>9.003553658E9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 t="s">
        <v>836</v>
      </c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E17" s="298" t="s">
        <v>3532</v>
      </c>
      <c r="F17" s="250">
        <v>4450.0</v>
      </c>
      <c r="G17" s="322">
        <v>14600.0</v>
      </c>
      <c r="J17" s="2" t="s">
        <v>812</v>
      </c>
      <c r="K17" s="2" t="s">
        <v>310</v>
      </c>
      <c r="L17" s="2" t="s">
        <v>860</v>
      </c>
      <c r="R17" s="2" t="s">
        <v>3863</v>
      </c>
    </row>
    <row r="18">
      <c r="B18" s="2" t="s">
        <v>30</v>
      </c>
      <c r="C18" s="298" t="s">
        <v>3016</v>
      </c>
      <c r="E18" s="298" t="s">
        <v>3532</v>
      </c>
      <c r="F18" s="250">
        <v>4450.0</v>
      </c>
      <c r="G18" s="255"/>
      <c r="J18" s="2" t="s">
        <v>812</v>
      </c>
      <c r="K18" s="2" t="s">
        <v>310</v>
      </c>
      <c r="L18" s="2" t="s">
        <v>860</v>
      </c>
      <c r="R18" s="2" t="s">
        <v>3863</v>
      </c>
    </row>
    <row r="19">
      <c r="B19" s="2" t="s">
        <v>30</v>
      </c>
      <c r="C19" s="298" t="s">
        <v>3016</v>
      </c>
      <c r="E19" s="298" t="s">
        <v>3532</v>
      </c>
      <c r="F19" s="250">
        <v>4450.0</v>
      </c>
      <c r="J19" s="2" t="s">
        <v>812</v>
      </c>
      <c r="K19" s="2" t="s">
        <v>310</v>
      </c>
      <c r="L19" s="2" t="s">
        <v>860</v>
      </c>
      <c r="R19" s="2" t="s">
        <v>3863</v>
      </c>
    </row>
    <row r="20">
      <c r="B20" s="2" t="s">
        <v>30</v>
      </c>
      <c r="C20" s="298" t="s">
        <v>3016</v>
      </c>
      <c r="E20" s="298" t="s">
        <v>3532</v>
      </c>
      <c r="F20" s="250">
        <v>4450.0</v>
      </c>
      <c r="J20" s="2" t="s">
        <v>812</v>
      </c>
      <c r="K20" s="2" t="s">
        <v>310</v>
      </c>
      <c r="L20" s="2" t="s">
        <v>860</v>
      </c>
      <c r="R20" s="2" t="s">
        <v>3863</v>
      </c>
    </row>
    <row r="21">
      <c r="B21" s="2" t="s">
        <v>30</v>
      </c>
      <c r="C21" s="298" t="s">
        <v>3016</v>
      </c>
      <c r="E21" s="298" t="s">
        <v>3532</v>
      </c>
      <c r="F21" s="250">
        <v>4450.0</v>
      </c>
      <c r="J21" s="2" t="s">
        <v>812</v>
      </c>
      <c r="K21" s="2" t="s">
        <v>310</v>
      </c>
      <c r="L21" s="2" t="s">
        <v>860</v>
      </c>
      <c r="R21" s="2" t="s">
        <v>3863</v>
      </c>
    </row>
    <row r="22">
      <c r="B22" s="2" t="s">
        <v>30</v>
      </c>
      <c r="C22" s="298" t="s">
        <v>3016</v>
      </c>
      <c r="E22" s="298" t="s">
        <v>3532</v>
      </c>
      <c r="F22" s="250">
        <v>4450.0</v>
      </c>
      <c r="J22" s="2" t="s">
        <v>812</v>
      </c>
      <c r="K22" s="2" t="s">
        <v>310</v>
      </c>
      <c r="L22" s="2" t="s">
        <v>860</v>
      </c>
      <c r="R22" s="2" t="s">
        <v>3863</v>
      </c>
    </row>
    <row r="23">
      <c r="B23" s="2" t="s">
        <v>30</v>
      </c>
      <c r="C23" s="298" t="s">
        <v>3016</v>
      </c>
      <c r="E23" s="298" t="s">
        <v>3532</v>
      </c>
      <c r="F23" s="250">
        <v>4450.0</v>
      </c>
      <c r="J23" s="2" t="s">
        <v>812</v>
      </c>
      <c r="K23" s="2" t="s">
        <v>310</v>
      </c>
      <c r="L23" s="2" t="s">
        <v>860</v>
      </c>
      <c r="R23" s="2" t="s">
        <v>3863</v>
      </c>
    </row>
    <row r="24">
      <c r="B24" s="2" t="s">
        <v>30</v>
      </c>
      <c r="C24" s="298" t="s">
        <v>3016</v>
      </c>
      <c r="E24" s="298" t="s">
        <v>3532</v>
      </c>
      <c r="F24" s="250">
        <v>4450.0</v>
      </c>
      <c r="J24" s="2" t="s">
        <v>812</v>
      </c>
      <c r="K24" s="2" t="s">
        <v>310</v>
      </c>
      <c r="L24" s="2" t="s">
        <v>860</v>
      </c>
      <c r="R24" s="2" t="s">
        <v>3863</v>
      </c>
    </row>
    <row r="25">
      <c r="B25" s="2" t="s">
        <v>30</v>
      </c>
      <c r="C25" s="298" t="s">
        <v>3016</v>
      </c>
      <c r="E25" s="298" t="s">
        <v>3532</v>
      </c>
      <c r="F25" s="250">
        <v>4450.0</v>
      </c>
      <c r="J25" s="2" t="s">
        <v>812</v>
      </c>
      <c r="K25" s="2" t="s">
        <v>310</v>
      </c>
      <c r="L25" s="2" t="s">
        <v>860</v>
      </c>
      <c r="R25" s="2" t="s">
        <v>3863</v>
      </c>
    </row>
    <row r="26">
      <c r="B26" s="2" t="s">
        <v>30</v>
      </c>
      <c r="C26" s="298" t="s">
        <v>3016</v>
      </c>
      <c r="E26" s="298" t="s">
        <v>3532</v>
      </c>
      <c r="F26" s="250">
        <v>4450.0</v>
      </c>
      <c r="J26" s="2" t="s">
        <v>812</v>
      </c>
      <c r="K26" s="2" t="s">
        <v>310</v>
      </c>
      <c r="L26" s="2" t="s">
        <v>860</v>
      </c>
      <c r="R26" s="2" t="s">
        <v>3863</v>
      </c>
    </row>
    <row r="27">
      <c r="B27" s="2" t="s">
        <v>30</v>
      </c>
      <c r="C27" s="298" t="s">
        <v>3016</v>
      </c>
      <c r="E27" s="298" t="s">
        <v>3532</v>
      </c>
      <c r="F27" s="250">
        <v>4450.0</v>
      </c>
      <c r="J27" s="2" t="s">
        <v>812</v>
      </c>
      <c r="K27" s="2" t="s">
        <v>310</v>
      </c>
      <c r="L27" s="2" t="s">
        <v>860</v>
      </c>
      <c r="R27" s="2" t="s">
        <v>3863</v>
      </c>
    </row>
    <row r="28">
      <c r="B28" s="2" t="s">
        <v>30</v>
      </c>
      <c r="C28" s="298" t="s">
        <v>3016</v>
      </c>
      <c r="E28" s="298" t="s">
        <v>3532</v>
      </c>
      <c r="F28" s="250">
        <v>4450.0</v>
      </c>
      <c r="J28" s="2" t="s">
        <v>812</v>
      </c>
      <c r="K28" s="2" t="s">
        <v>310</v>
      </c>
      <c r="L28" s="2" t="s">
        <v>860</v>
      </c>
      <c r="R28" s="2" t="s">
        <v>3863</v>
      </c>
    </row>
    <row r="29">
      <c r="B29" s="2" t="s">
        <v>30</v>
      </c>
      <c r="C29" s="298" t="s">
        <v>3016</v>
      </c>
      <c r="E29" s="298" t="s">
        <v>3532</v>
      </c>
      <c r="F29" s="250">
        <v>4450.0</v>
      </c>
      <c r="J29" s="2" t="s">
        <v>812</v>
      </c>
      <c r="K29" s="2" t="s">
        <v>310</v>
      </c>
      <c r="L29" s="2" t="s">
        <v>860</v>
      </c>
      <c r="R29" s="2" t="s">
        <v>3863</v>
      </c>
    </row>
    <row r="30">
      <c r="B30" s="2" t="s">
        <v>30</v>
      </c>
      <c r="C30" s="298" t="s">
        <v>3016</v>
      </c>
      <c r="E30" s="298" t="s">
        <v>3532</v>
      </c>
      <c r="F30" s="250">
        <v>4450.0</v>
      </c>
      <c r="J30" s="2" t="s">
        <v>812</v>
      </c>
      <c r="K30" s="2" t="s">
        <v>310</v>
      </c>
      <c r="L30" s="2" t="s">
        <v>860</v>
      </c>
      <c r="R30" s="2" t="s">
        <v>3863</v>
      </c>
    </row>
    <row r="31">
      <c r="B31" s="2" t="s">
        <v>862</v>
      </c>
      <c r="C31" s="298" t="s">
        <v>3373</v>
      </c>
      <c r="E31" s="298" t="s">
        <v>3533</v>
      </c>
      <c r="F31" s="250">
        <v>11320.0</v>
      </c>
      <c r="J31" s="2" t="s">
        <v>812</v>
      </c>
      <c r="K31" s="2" t="s">
        <v>310</v>
      </c>
      <c r="L31" s="2" t="s">
        <v>860</v>
      </c>
      <c r="R31" s="2" t="s">
        <v>3863</v>
      </c>
    </row>
    <row r="32">
      <c r="B32" s="2" t="s">
        <v>868</v>
      </c>
      <c r="C32" s="298" t="s">
        <v>2793</v>
      </c>
      <c r="E32" s="298" t="s">
        <v>1488</v>
      </c>
      <c r="F32" s="322">
        <v>14450.0</v>
      </c>
      <c r="J32" s="2" t="s">
        <v>812</v>
      </c>
      <c r="K32" s="2" t="s">
        <v>310</v>
      </c>
      <c r="L32" s="2" t="s">
        <v>860</v>
      </c>
      <c r="R32" s="2" t="s">
        <v>3863</v>
      </c>
    </row>
    <row r="33">
      <c r="B33" s="298" t="s">
        <v>865</v>
      </c>
      <c r="C33" s="298" t="s">
        <v>1408</v>
      </c>
      <c r="E33" s="298" t="s">
        <v>867</v>
      </c>
      <c r="F33" s="322">
        <v>7260.0</v>
      </c>
      <c r="J33" s="2" t="s">
        <v>812</v>
      </c>
      <c r="K33" s="2" t="s">
        <v>310</v>
      </c>
      <c r="L33" s="2" t="s">
        <v>860</v>
      </c>
      <c r="R33" s="2" t="s">
        <v>3863</v>
      </c>
    </row>
    <row r="34">
      <c r="C34" s="248" t="s">
        <v>1057</v>
      </c>
      <c r="F34" s="322">
        <v>2500.0</v>
      </c>
    </row>
    <row r="35">
      <c r="F35" s="255"/>
    </row>
    <row r="36">
      <c r="A36" s="2" t="s">
        <v>933</v>
      </c>
      <c r="B36" s="298" t="s">
        <v>868</v>
      </c>
      <c r="C36" s="298" t="s">
        <v>1416</v>
      </c>
      <c r="E36" s="298" t="s">
        <v>935</v>
      </c>
      <c r="F36" s="322">
        <v>7350.0</v>
      </c>
      <c r="G36" s="250">
        <v>11400.0</v>
      </c>
      <c r="J36" s="2" t="s">
        <v>812</v>
      </c>
      <c r="K36" s="2" t="s">
        <v>310</v>
      </c>
      <c r="L36" s="2" t="s">
        <v>860</v>
      </c>
      <c r="R36" s="2" t="s">
        <v>3863</v>
      </c>
    </row>
    <row r="37">
      <c r="B37" s="298" t="s">
        <v>868</v>
      </c>
      <c r="C37" s="298" t="s">
        <v>1416</v>
      </c>
      <c r="E37" s="298" t="s">
        <v>935</v>
      </c>
      <c r="F37" s="322">
        <v>7350.0</v>
      </c>
      <c r="J37" s="2" t="s">
        <v>812</v>
      </c>
      <c r="K37" s="2" t="s">
        <v>310</v>
      </c>
      <c r="L37" s="2" t="s">
        <v>860</v>
      </c>
      <c r="R37" s="2" t="s">
        <v>3863</v>
      </c>
    </row>
    <row r="38">
      <c r="B38" s="298" t="s">
        <v>868</v>
      </c>
      <c r="C38" s="298" t="s">
        <v>1416</v>
      </c>
      <c r="E38" s="298" t="s">
        <v>935</v>
      </c>
      <c r="F38" s="322">
        <v>7350.0</v>
      </c>
      <c r="J38" s="2" t="s">
        <v>812</v>
      </c>
      <c r="K38" s="2" t="s">
        <v>310</v>
      </c>
      <c r="L38" s="2" t="s">
        <v>860</v>
      </c>
      <c r="R38" s="2" t="s">
        <v>3863</v>
      </c>
    </row>
    <row r="39">
      <c r="B39" s="298" t="s">
        <v>868</v>
      </c>
      <c r="C39" s="298" t="s">
        <v>1416</v>
      </c>
      <c r="E39" s="298" t="s">
        <v>935</v>
      </c>
      <c r="F39" s="322">
        <v>7350.0</v>
      </c>
      <c r="J39" s="2" t="s">
        <v>812</v>
      </c>
      <c r="K39" s="2" t="s">
        <v>310</v>
      </c>
      <c r="L39" s="2" t="s">
        <v>860</v>
      </c>
      <c r="R39" s="2" t="s">
        <v>3863</v>
      </c>
    </row>
    <row r="40">
      <c r="B40" s="298" t="s">
        <v>868</v>
      </c>
      <c r="C40" s="298" t="s">
        <v>1416</v>
      </c>
      <c r="E40" s="298" t="s">
        <v>935</v>
      </c>
      <c r="F40" s="322">
        <v>7350.0</v>
      </c>
      <c r="J40" s="2" t="s">
        <v>812</v>
      </c>
      <c r="K40" s="2" t="s">
        <v>310</v>
      </c>
      <c r="L40" s="2" t="s">
        <v>860</v>
      </c>
      <c r="R40" s="2" t="s">
        <v>3863</v>
      </c>
    </row>
    <row r="41">
      <c r="B41" s="298" t="s">
        <v>868</v>
      </c>
      <c r="C41" s="298" t="s">
        <v>1416</v>
      </c>
      <c r="E41" s="298" t="s">
        <v>935</v>
      </c>
      <c r="F41" s="322">
        <v>7350.0</v>
      </c>
      <c r="J41" s="2" t="s">
        <v>812</v>
      </c>
      <c r="K41" s="2" t="s">
        <v>310</v>
      </c>
      <c r="L41" s="2" t="s">
        <v>860</v>
      </c>
      <c r="R41" s="2" t="s">
        <v>3863</v>
      </c>
    </row>
    <row r="42">
      <c r="B42" s="298" t="s">
        <v>868</v>
      </c>
      <c r="C42" s="298" t="s">
        <v>1416</v>
      </c>
      <c r="E42" s="298" t="s">
        <v>935</v>
      </c>
      <c r="F42" s="322">
        <v>7350.0</v>
      </c>
      <c r="J42" s="2" t="s">
        <v>812</v>
      </c>
      <c r="K42" s="2" t="s">
        <v>310</v>
      </c>
      <c r="L42" s="2" t="s">
        <v>860</v>
      </c>
      <c r="R42" s="2" t="s">
        <v>3863</v>
      </c>
    </row>
    <row r="43">
      <c r="B43" s="298" t="s">
        <v>868</v>
      </c>
      <c r="C43" s="298" t="s">
        <v>1416</v>
      </c>
      <c r="E43" s="298" t="s">
        <v>935</v>
      </c>
      <c r="F43" s="322">
        <v>7350.0</v>
      </c>
      <c r="J43" s="2" t="s">
        <v>812</v>
      </c>
      <c r="K43" s="2" t="s">
        <v>310</v>
      </c>
      <c r="L43" s="2" t="s">
        <v>860</v>
      </c>
      <c r="R43" s="2" t="s">
        <v>3863</v>
      </c>
    </row>
    <row r="44">
      <c r="B44" s="298" t="s">
        <v>868</v>
      </c>
      <c r="C44" s="298" t="s">
        <v>2793</v>
      </c>
      <c r="E44" s="367" t="s">
        <v>1488</v>
      </c>
      <c r="F44" s="322">
        <v>14450.0</v>
      </c>
      <c r="J44" s="2" t="s">
        <v>812</v>
      </c>
      <c r="K44" s="2" t="s">
        <v>310</v>
      </c>
      <c r="L44" s="2" t="s">
        <v>860</v>
      </c>
      <c r="R44" s="2" t="s">
        <v>3863</v>
      </c>
    </row>
    <row r="45">
      <c r="E45" s="417"/>
      <c r="F45" s="255"/>
    </row>
    <row r="46">
      <c r="A46" s="298" t="s">
        <v>3864</v>
      </c>
      <c r="B46" s="2" t="s">
        <v>977</v>
      </c>
      <c r="C46" s="367" t="s">
        <v>1849</v>
      </c>
      <c r="E46" s="298" t="s">
        <v>1850</v>
      </c>
      <c r="F46" s="250">
        <v>17500.0</v>
      </c>
      <c r="G46" s="322">
        <v>16500.0</v>
      </c>
      <c r="J46" s="2" t="s">
        <v>812</v>
      </c>
      <c r="K46" s="2" t="s">
        <v>310</v>
      </c>
      <c r="L46" s="2" t="s">
        <v>860</v>
      </c>
      <c r="R46" s="2" t="s">
        <v>3863</v>
      </c>
    </row>
    <row r="47">
      <c r="C47" s="298" t="s">
        <v>1851</v>
      </c>
      <c r="E47" s="298" t="s">
        <v>1852</v>
      </c>
      <c r="F47" s="322">
        <v>3550.0</v>
      </c>
      <c r="G47" s="255"/>
      <c r="J47" s="2" t="s">
        <v>812</v>
      </c>
      <c r="K47" s="2" t="s">
        <v>310</v>
      </c>
      <c r="L47" s="2" t="s">
        <v>860</v>
      </c>
      <c r="R47" s="2" t="s">
        <v>3863</v>
      </c>
    </row>
    <row r="48">
      <c r="C48" s="298" t="s">
        <v>1851</v>
      </c>
      <c r="E48" s="298" t="s">
        <v>1852</v>
      </c>
      <c r="F48" s="322">
        <v>3550.0</v>
      </c>
      <c r="J48" s="2" t="s">
        <v>812</v>
      </c>
      <c r="K48" s="2" t="s">
        <v>310</v>
      </c>
      <c r="L48" s="2" t="s">
        <v>860</v>
      </c>
      <c r="R48" s="2" t="s">
        <v>3863</v>
      </c>
    </row>
    <row r="49">
      <c r="C49" s="298" t="s">
        <v>1851</v>
      </c>
      <c r="E49" s="298" t="s">
        <v>1852</v>
      </c>
      <c r="F49" s="322">
        <v>3550.0</v>
      </c>
      <c r="J49" s="2" t="s">
        <v>812</v>
      </c>
      <c r="K49" s="2" t="s">
        <v>310</v>
      </c>
      <c r="L49" s="2" t="s">
        <v>860</v>
      </c>
      <c r="R49" s="2" t="s">
        <v>3863</v>
      </c>
    </row>
    <row r="50">
      <c r="C50" s="298" t="s">
        <v>1851</v>
      </c>
      <c r="E50" s="298" t="s">
        <v>1852</v>
      </c>
      <c r="F50" s="322">
        <v>3550.0</v>
      </c>
      <c r="J50" s="2" t="s">
        <v>812</v>
      </c>
      <c r="K50" s="2" t="s">
        <v>310</v>
      </c>
      <c r="L50" s="2" t="s">
        <v>860</v>
      </c>
      <c r="R50" s="2" t="s">
        <v>3863</v>
      </c>
    </row>
    <row r="51">
      <c r="C51" s="298" t="s">
        <v>1851</v>
      </c>
      <c r="E51" s="298" t="s">
        <v>1852</v>
      </c>
      <c r="F51" s="322">
        <v>3550.0</v>
      </c>
      <c r="J51" s="2" t="s">
        <v>812</v>
      </c>
      <c r="K51" s="2" t="s">
        <v>310</v>
      </c>
      <c r="L51" s="2" t="s">
        <v>860</v>
      </c>
      <c r="R51" s="2" t="s">
        <v>3863</v>
      </c>
    </row>
    <row r="52">
      <c r="C52" s="298" t="s">
        <v>1851</v>
      </c>
      <c r="E52" s="298" t="s">
        <v>1852</v>
      </c>
      <c r="F52" s="322">
        <v>3550.0</v>
      </c>
      <c r="J52" s="2" t="s">
        <v>812</v>
      </c>
      <c r="K52" s="2" t="s">
        <v>310</v>
      </c>
      <c r="L52" s="2" t="s">
        <v>860</v>
      </c>
      <c r="R52" s="2" t="s">
        <v>3863</v>
      </c>
    </row>
    <row r="53">
      <c r="C53" s="298" t="s">
        <v>1851</v>
      </c>
      <c r="E53" s="298" t="s">
        <v>1852</v>
      </c>
      <c r="F53" s="322">
        <v>3550.0</v>
      </c>
      <c r="J53" s="2" t="s">
        <v>812</v>
      </c>
      <c r="K53" s="2" t="s">
        <v>310</v>
      </c>
      <c r="L53" s="2" t="s">
        <v>860</v>
      </c>
      <c r="R53" s="2" t="s">
        <v>3863</v>
      </c>
    </row>
    <row r="54">
      <c r="C54" s="298" t="s">
        <v>1851</v>
      </c>
      <c r="E54" s="298" t="s">
        <v>1852</v>
      </c>
      <c r="F54" s="322">
        <v>3550.0</v>
      </c>
      <c r="J54" s="2" t="s">
        <v>812</v>
      </c>
      <c r="K54" s="2" t="s">
        <v>310</v>
      </c>
      <c r="L54" s="2" t="s">
        <v>860</v>
      </c>
      <c r="R54" s="2" t="s">
        <v>3863</v>
      </c>
    </row>
    <row r="55">
      <c r="C55" s="298" t="s">
        <v>1851</v>
      </c>
      <c r="E55" s="298" t="s">
        <v>1852</v>
      </c>
      <c r="F55" s="322">
        <v>3550.0</v>
      </c>
      <c r="J55" s="2" t="s">
        <v>812</v>
      </c>
      <c r="K55" s="2" t="s">
        <v>310</v>
      </c>
      <c r="L55" s="2" t="s">
        <v>860</v>
      </c>
      <c r="R55" s="2" t="s">
        <v>3863</v>
      </c>
    </row>
    <row r="56">
      <c r="C56" s="298" t="s">
        <v>1851</v>
      </c>
      <c r="E56" s="298" t="s">
        <v>1852</v>
      </c>
      <c r="F56" s="322">
        <v>3550.0</v>
      </c>
      <c r="J56" s="2" t="s">
        <v>812</v>
      </c>
      <c r="K56" s="2" t="s">
        <v>310</v>
      </c>
      <c r="L56" s="2" t="s">
        <v>860</v>
      </c>
      <c r="R56" s="2" t="s">
        <v>3863</v>
      </c>
    </row>
    <row r="57">
      <c r="C57" s="298" t="s">
        <v>1851</v>
      </c>
      <c r="E57" s="298" t="s">
        <v>1852</v>
      </c>
      <c r="F57" s="322">
        <v>3550.0</v>
      </c>
      <c r="J57" s="2" t="s">
        <v>812</v>
      </c>
      <c r="K57" s="2" t="s">
        <v>310</v>
      </c>
      <c r="L57" s="2" t="s">
        <v>860</v>
      </c>
      <c r="R57" s="2" t="s">
        <v>3863</v>
      </c>
    </row>
    <row r="58">
      <c r="C58" s="298" t="s">
        <v>1851</v>
      </c>
      <c r="E58" s="298" t="s">
        <v>1852</v>
      </c>
      <c r="F58" s="322">
        <v>3550.0</v>
      </c>
      <c r="J58" s="2" t="s">
        <v>812</v>
      </c>
      <c r="K58" s="2" t="s">
        <v>310</v>
      </c>
      <c r="L58" s="2" t="s">
        <v>860</v>
      </c>
      <c r="R58" s="2" t="s">
        <v>3863</v>
      </c>
    </row>
    <row r="59">
      <c r="B59" s="2" t="s">
        <v>868</v>
      </c>
      <c r="C59" s="298" t="s">
        <v>3865</v>
      </c>
      <c r="E59" s="298" t="s">
        <v>3866</v>
      </c>
      <c r="F59" s="322">
        <v>8670.0</v>
      </c>
      <c r="J59" s="2" t="s">
        <v>812</v>
      </c>
      <c r="K59" s="2" t="s">
        <v>310</v>
      </c>
      <c r="L59" s="2" t="s">
        <v>860</v>
      </c>
      <c r="R59" s="2" t="s">
        <v>3863</v>
      </c>
    </row>
    <row r="60">
      <c r="F60" s="255"/>
    </row>
    <row r="61">
      <c r="A61" s="298" t="s">
        <v>3867</v>
      </c>
      <c r="B61" s="2" t="s">
        <v>901</v>
      </c>
      <c r="C61" s="298" t="s">
        <v>2822</v>
      </c>
      <c r="E61" s="298" t="s">
        <v>1675</v>
      </c>
      <c r="F61" s="250">
        <v>7750.0</v>
      </c>
      <c r="G61" s="250">
        <v>32700.0</v>
      </c>
      <c r="J61" s="2" t="s">
        <v>812</v>
      </c>
      <c r="K61" s="2" t="s">
        <v>310</v>
      </c>
      <c r="L61" s="2" t="s">
        <v>860</v>
      </c>
      <c r="R61" s="2" t="s">
        <v>3863</v>
      </c>
    </row>
    <row r="62">
      <c r="B62" s="2" t="s">
        <v>901</v>
      </c>
      <c r="C62" s="298" t="s">
        <v>2822</v>
      </c>
      <c r="E62" s="298" t="s">
        <v>1675</v>
      </c>
      <c r="F62" s="250">
        <v>7750.0</v>
      </c>
      <c r="J62" s="2" t="s">
        <v>812</v>
      </c>
      <c r="K62" s="2" t="s">
        <v>310</v>
      </c>
      <c r="L62" s="2" t="s">
        <v>860</v>
      </c>
      <c r="R62" s="2" t="s">
        <v>3863</v>
      </c>
    </row>
    <row r="63">
      <c r="B63" s="2" t="s">
        <v>901</v>
      </c>
      <c r="C63" s="298" t="s">
        <v>2822</v>
      </c>
      <c r="E63" s="298" t="s">
        <v>1675</v>
      </c>
      <c r="F63" s="250">
        <v>7750.0</v>
      </c>
      <c r="J63" s="2" t="s">
        <v>812</v>
      </c>
      <c r="K63" s="2" t="s">
        <v>310</v>
      </c>
      <c r="L63" s="2" t="s">
        <v>860</v>
      </c>
      <c r="R63" s="2" t="s">
        <v>3863</v>
      </c>
    </row>
    <row r="64">
      <c r="B64" s="2" t="s">
        <v>901</v>
      </c>
      <c r="C64" s="298" t="s">
        <v>2822</v>
      </c>
      <c r="E64" s="298" t="s">
        <v>1675</v>
      </c>
      <c r="F64" s="250">
        <v>7750.0</v>
      </c>
      <c r="J64" s="2" t="s">
        <v>812</v>
      </c>
      <c r="K64" s="2" t="s">
        <v>310</v>
      </c>
      <c r="L64" s="2" t="s">
        <v>860</v>
      </c>
      <c r="R64" s="2" t="s">
        <v>3863</v>
      </c>
    </row>
    <row r="65">
      <c r="B65" s="2" t="s">
        <v>901</v>
      </c>
      <c r="C65" s="298" t="s">
        <v>2822</v>
      </c>
      <c r="E65" s="298" t="s">
        <v>1675</v>
      </c>
      <c r="F65" s="250">
        <v>7750.0</v>
      </c>
      <c r="J65" s="2" t="s">
        <v>812</v>
      </c>
      <c r="K65" s="2" t="s">
        <v>310</v>
      </c>
      <c r="L65" s="2" t="s">
        <v>860</v>
      </c>
      <c r="R65" s="2" t="s">
        <v>3863</v>
      </c>
    </row>
    <row r="66">
      <c r="B66" s="2" t="s">
        <v>901</v>
      </c>
      <c r="C66" s="298" t="s">
        <v>2822</v>
      </c>
      <c r="E66" s="298" t="s">
        <v>1675</v>
      </c>
      <c r="F66" s="250">
        <v>7750.0</v>
      </c>
      <c r="J66" s="2" t="s">
        <v>812</v>
      </c>
      <c r="K66" s="2" t="s">
        <v>310</v>
      </c>
      <c r="L66" s="2" t="s">
        <v>860</v>
      </c>
      <c r="R66" s="2" t="s">
        <v>3863</v>
      </c>
    </row>
    <row r="67">
      <c r="B67" s="2" t="s">
        <v>901</v>
      </c>
      <c r="C67" s="298" t="s">
        <v>2822</v>
      </c>
      <c r="E67" s="298" t="s">
        <v>1675</v>
      </c>
      <c r="F67" s="250">
        <v>7750.0</v>
      </c>
      <c r="J67" s="2" t="s">
        <v>812</v>
      </c>
      <c r="K67" s="2" t="s">
        <v>310</v>
      </c>
      <c r="L67" s="2" t="s">
        <v>860</v>
      </c>
      <c r="R67" s="2" t="s">
        <v>3863</v>
      </c>
    </row>
    <row r="68">
      <c r="B68" s="2" t="s">
        <v>901</v>
      </c>
      <c r="C68" s="298" t="s">
        <v>2822</v>
      </c>
      <c r="E68" s="298" t="s">
        <v>1675</v>
      </c>
      <c r="F68" s="250">
        <v>7750.0</v>
      </c>
      <c r="J68" s="2" t="s">
        <v>812</v>
      </c>
      <c r="K68" s="2" t="s">
        <v>310</v>
      </c>
      <c r="L68" s="2" t="s">
        <v>860</v>
      </c>
      <c r="R68" s="2" t="s">
        <v>3863</v>
      </c>
    </row>
    <row r="69">
      <c r="B69" s="2" t="s">
        <v>972</v>
      </c>
      <c r="C69" s="298" t="s">
        <v>973</v>
      </c>
      <c r="E69" s="367" t="s">
        <v>974</v>
      </c>
      <c r="F69" s="322">
        <v>2150.0</v>
      </c>
      <c r="J69" s="2" t="s">
        <v>812</v>
      </c>
      <c r="K69" s="2" t="s">
        <v>310</v>
      </c>
      <c r="L69" s="2" t="s">
        <v>860</v>
      </c>
      <c r="R69" s="2" t="s">
        <v>3863</v>
      </c>
    </row>
    <row r="70">
      <c r="B70" s="2" t="s">
        <v>972</v>
      </c>
      <c r="C70" s="298" t="s">
        <v>973</v>
      </c>
      <c r="E70" s="367" t="s">
        <v>974</v>
      </c>
      <c r="F70" s="322">
        <v>2150.0</v>
      </c>
      <c r="J70" s="2" t="s">
        <v>812</v>
      </c>
      <c r="K70" s="2" t="s">
        <v>310</v>
      </c>
      <c r="L70" s="2" t="s">
        <v>860</v>
      </c>
      <c r="R70" s="2" t="s">
        <v>3863</v>
      </c>
    </row>
    <row r="71">
      <c r="B71" s="2" t="s">
        <v>972</v>
      </c>
      <c r="C71" s="298" t="s">
        <v>973</v>
      </c>
      <c r="E71" s="367" t="s">
        <v>974</v>
      </c>
      <c r="F71" s="322">
        <v>2150.0</v>
      </c>
      <c r="J71" s="2" t="s">
        <v>812</v>
      </c>
      <c r="K71" s="2" t="s">
        <v>310</v>
      </c>
      <c r="L71" s="2" t="s">
        <v>860</v>
      </c>
      <c r="R71" s="2" t="s">
        <v>3863</v>
      </c>
    </row>
    <row r="72">
      <c r="B72" s="2" t="s">
        <v>972</v>
      </c>
      <c r="C72" s="298" t="s">
        <v>973</v>
      </c>
      <c r="E72" s="367" t="s">
        <v>974</v>
      </c>
      <c r="F72" s="322">
        <v>2150.0</v>
      </c>
      <c r="J72" s="2" t="s">
        <v>812</v>
      </c>
      <c r="K72" s="2" t="s">
        <v>310</v>
      </c>
      <c r="L72" s="2" t="s">
        <v>860</v>
      </c>
      <c r="R72" s="2" t="s">
        <v>3863</v>
      </c>
    </row>
    <row r="73">
      <c r="B73" s="2" t="s">
        <v>972</v>
      </c>
      <c r="C73" s="298" t="s">
        <v>973</v>
      </c>
      <c r="E73" s="367" t="s">
        <v>974</v>
      </c>
      <c r="F73" s="322">
        <v>2150.0</v>
      </c>
      <c r="J73" s="2" t="s">
        <v>812</v>
      </c>
      <c r="K73" s="2" t="s">
        <v>310</v>
      </c>
      <c r="L73" s="2" t="s">
        <v>860</v>
      </c>
      <c r="R73" s="2" t="s">
        <v>3863</v>
      </c>
    </row>
    <row r="74">
      <c r="B74" s="2" t="s">
        <v>972</v>
      </c>
      <c r="C74" s="298" t="s">
        <v>973</v>
      </c>
      <c r="E74" s="367" t="s">
        <v>974</v>
      </c>
      <c r="F74" s="322">
        <v>2150.0</v>
      </c>
      <c r="J74" s="2" t="s">
        <v>812</v>
      </c>
      <c r="K74" s="2" t="s">
        <v>310</v>
      </c>
      <c r="L74" s="2" t="s">
        <v>860</v>
      </c>
      <c r="R74" s="2" t="s">
        <v>3863</v>
      </c>
    </row>
    <row r="75">
      <c r="A75" s="266"/>
      <c r="B75" s="2" t="s">
        <v>972</v>
      </c>
      <c r="C75" s="298" t="s">
        <v>973</v>
      </c>
      <c r="E75" s="367" t="s">
        <v>974</v>
      </c>
      <c r="F75" s="322">
        <v>2150.0</v>
      </c>
      <c r="J75" s="2" t="s">
        <v>812</v>
      </c>
      <c r="K75" s="2" t="s">
        <v>310</v>
      </c>
      <c r="L75" s="2" t="s">
        <v>860</v>
      </c>
      <c r="R75" s="2" t="s">
        <v>3863</v>
      </c>
      <c r="S75" s="266"/>
      <c r="T75" s="266"/>
      <c r="U75" s="266"/>
      <c r="V75" s="266"/>
      <c r="W75" s="266"/>
      <c r="X75" s="266"/>
      <c r="Y75" s="266"/>
      <c r="Z75" s="266"/>
      <c r="AA75" s="266"/>
    </row>
    <row r="76">
      <c r="A76" s="266"/>
      <c r="B76" s="2" t="s">
        <v>972</v>
      </c>
      <c r="C76" s="298" t="s">
        <v>973</v>
      </c>
      <c r="E76" s="367" t="s">
        <v>974</v>
      </c>
      <c r="F76" s="322">
        <v>2150.0</v>
      </c>
      <c r="J76" s="2" t="s">
        <v>812</v>
      </c>
      <c r="K76" s="2" t="s">
        <v>310</v>
      </c>
      <c r="L76" s="2" t="s">
        <v>860</v>
      </c>
      <c r="R76" s="2" t="s">
        <v>3863</v>
      </c>
      <c r="S76" s="266"/>
      <c r="T76" s="266"/>
      <c r="U76" s="266"/>
      <c r="V76" s="266"/>
      <c r="W76" s="266"/>
      <c r="X76" s="266"/>
      <c r="Y76" s="266"/>
      <c r="Z76" s="266"/>
      <c r="AA76" s="266"/>
    </row>
    <row r="77">
      <c r="A77" s="266"/>
      <c r="B77" s="275" t="s">
        <v>901</v>
      </c>
      <c r="C77" s="368" t="s">
        <v>3868</v>
      </c>
      <c r="D77" s="266"/>
      <c r="E77" s="298" t="s">
        <v>1946</v>
      </c>
      <c r="F77" s="322">
        <v>22500.0</v>
      </c>
      <c r="G77" s="266"/>
      <c r="H77" s="266"/>
      <c r="I77" s="266"/>
      <c r="J77" s="2" t="s">
        <v>812</v>
      </c>
      <c r="K77" s="2" t="s">
        <v>310</v>
      </c>
      <c r="L77" s="2" t="s">
        <v>860</v>
      </c>
      <c r="R77" s="2" t="s">
        <v>3863</v>
      </c>
      <c r="S77" s="266"/>
      <c r="T77" s="266"/>
      <c r="U77" s="266"/>
      <c r="V77" s="266"/>
      <c r="W77" s="266"/>
      <c r="X77" s="266"/>
      <c r="Y77" s="266"/>
      <c r="Z77" s="266"/>
      <c r="AA77" s="266"/>
    </row>
    <row r="78">
      <c r="B78" s="275" t="s">
        <v>901</v>
      </c>
      <c r="C78" s="368" t="s">
        <v>3868</v>
      </c>
      <c r="D78" s="266"/>
      <c r="E78" s="298" t="s">
        <v>1946</v>
      </c>
      <c r="F78" s="322">
        <v>22500.0</v>
      </c>
      <c r="G78" s="266"/>
      <c r="H78" s="266"/>
      <c r="I78" s="266"/>
      <c r="J78" s="2" t="s">
        <v>812</v>
      </c>
      <c r="K78" s="2" t="s">
        <v>310</v>
      </c>
      <c r="L78" s="2" t="s">
        <v>860</v>
      </c>
      <c r="R78" s="2" t="s">
        <v>3863</v>
      </c>
    </row>
    <row r="79">
      <c r="F79" s="255"/>
    </row>
    <row r="80">
      <c r="A80" s="298" t="s">
        <v>1730</v>
      </c>
      <c r="B80" s="298" t="s">
        <v>3869</v>
      </c>
      <c r="C80" s="298" t="s">
        <v>3870</v>
      </c>
      <c r="E80" s="298" t="s">
        <v>3871</v>
      </c>
      <c r="F80" s="250">
        <v>57500.0</v>
      </c>
      <c r="G80" s="322">
        <v>24000.0</v>
      </c>
      <c r="J80" s="2" t="s">
        <v>812</v>
      </c>
      <c r="K80" s="2" t="s">
        <v>310</v>
      </c>
      <c r="L80" s="2" t="s">
        <v>860</v>
      </c>
      <c r="R80" s="2" t="s">
        <v>3863</v>
      </c>
    </row>
    <row r="81">
      <c r="C81" s="298" t="s">
        <v>3870</v>
      </c>
      <c r="E81" s="298" t="s">
        <v>3871</v>
      </c>
      <c r="F81" s="250">
        <v>57500.0</v>
      </c>
      <c r="G81" s="255"/>
      <c r="J81" s="2" t="s">
        <v>812</v>
      </c>
      <c r="K81" s="2" t="s">
        <v>310</v>
      </c>
      <c r="L81" s="2" t="s">
        <v>860</v>
      </c>
      <c r="R81" s="2" t="s">
        <v>3863</v>
      </c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3872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3873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3874</v>
      </c>
      <c r="S2" s="238" t="s">
        <v>3875</v>
      </c>
      <c r="T2" s="2" t="s">
        <v>809</v>
      </c>
      <c r="U2" s="2" t="s">
        <v>72</v>
      </c>
    </row>
    <row r="3">
      <c r="A3" s="233"/>
      <c r="B3" s="229" t="s">
        <v>811</v>
      </c>
      <c r="C3" s="234" t="s">
        <v>3876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3877</v>
      </c>
      <c r="S3" s="238" t="s">
        <v>3554</v>
      </c>
      <c r="T3" s="2" t="s">
        <v>1958</v>
      </c>
      <c r="U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2627</v>
      </c>
      <c r="S4" s="238" t="s">
        <v>97</v>
      </c>
      <c r="T4" s="2" t="s">
        <v>1328</v>
      </c>
      <c r="U4" s="2" t="s">
        <v>213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2975</v>
      </c>
      <c r="S5" s="238" t="s">
        <v>2539</v>
      </c>
      <c r="T5" s="2" t="s">
        <v>1328</v>
      </c>
      <c r="U5" s="2" t="s">
        <v>72</v>
      </c>
    </row>
    <row r="6">
      <c r="A6" s="239"/>
      <c r="B6" s="229" t="s">
        <v>820</v>
      </c>
      <c r="C6" s="2" t="s">
        <v>3878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E17" s="298" t="s">
        <v>3532</v>
      </c>
      <c r="F17" s="250">
        <v>5350.0</v>
      </c>
      <c r="G17" s="322">
        <v>14600.0</v>
      </c>
      <c r="L17" s="2" t="s">
        <v>860</v>
      </c>
    </row>
    <row r="18">
      <c r="B18" s="2" t="s">
        <v>30</v>
      </c>
      <c r="C18" s="298" t="s">
        <v>3016</v>
      </c>
      <c r="E18" s="298" t="s">
        <v>3532</v>
      </c>
      <c r="F18" s="250">
        <v>5350.0</v>
      </c>
      <c r="G18" s="255"/>
      <c r="L18" s="2" t="s">
        <v>860</v>
      </c>
    </row>
    <row r="19">
      <c r="B19" s="2" t="s">
        <v>30</v>
      </c>
      <c r="C19" s="298" t="s">
        <v>3016</v>
      </c>
      <c r="E19" s="298" t="s">
        <v>3532</v>
      </c>
      <c r="F19" s="250">
        <v>5350.0</v>
      </c>
      <c r="L19" s="2" t="s">
        <v>860</v>
      </c>
    </row>
    <row r="20">
      <c r="B20" s="2" t="s">
        <v>30</v>
      </c>
      <c r="C20" s="298" t="s">
        <v>3016</v>
      </c>
      <c r="E20" s="298" t="s">
        <v>3532</v>
      </c>
      <c r="F20" s="250">
        <v>5350.0</v>
      </c>
      <c r="L20" s="2" t="s">
        <v>860</v>
      </c>
    </row>
    <row r="21">
      <c r="B21" s="2" t="s">
        <v>30</v>
      </c>
      <c r="C21" s="298" t="s">
        <v>3016</v>
      </c>
      <c r="E21" s="298" t="s">
        <v>3532</v>
      </c>
      <c r="F21" s="250">
        <v>5350.0</v>
      </c>
      <c r="L21" s="2" t="s">
        <v>860</v>
      </c>
    </row>
    <row r="22">
      <c r="B22" s="2" t="s">
        <v>30</v>
      </c>
      <c r="C22" s="298" t="s">
        <v>3016</v>
      </c>
      <c r="E22" s="298" t="s">
        <v>3532</v>
      </c>
      <c r="F22" s="250">
        <v>5350.0</v>
      </c>
      <c r="L22" s="2" t="s">
        <v>860</v>
      </c>
    </row>
    <row r="23">
      <c r="B23" s="2" t="s">
        <v>30</v>
      </c>
      <c r="C23" s="298" t="s">
        <v>3016</v>
      </c>
      <c r="E23" s="298" t="s">
        <v>3532</v>
      </c>
      <c r="F23" s="250">
        <v>5350.0</v>
      </c>
      <c r="L23" s="2" t="s">
        <v>860</v>
      </c>
    </row>
    <row r="24">
      <c r="B24" s="2" t="s">
        <v>30</v>
      </c>
      <c r="C24" s="298" t="s">
        <v>3016</v>
      </c>
      <c r="E24" s="298" t="s">
        <v>3532</v>
      </c>
      <c r="F24" s="250">
        <v>5350.0</v>
      </c>
      <c r="L24" s="2" t="s">
        <v>860</v>
      </c>
    </row>
    <row r="25">
      <c r="B25" s="2" t="s">
        <v>30</v>
      </c>
      <c r="C25" s="298" t="s">
        <v>3016</v>
      </c>
      <c r="E25" s="298" t="s">
        <v>3532</v>
      </c>
      <c r="F25" s="250">
        <v>5350.0</v>
      </c>
      <c r="L25" s="2" t="s">
        <v>860</v>
      </c>
    </row>
    <row r="26">
      <c r="B26" s="2" t="s">
        <v>30</v>
      </c>
      <c r="C26" s="298" t="s">
        <v>3016</v>
      </c>
      <c r="E26" s="298" t="s">
        <v>3532</v>
      </c>
      <c r="F26" s="250">
        <v>5350.0</v>
      </c>
      <c r="L26" s="2" t="s">
        <v>860</v>
      </c>
    </row>
    <row r="27">
      <c r="B27" s="2" t="s">
        <v>30</v>
      </c>
      <c r="C27" s="298" t="s">
        <v>3016</v>
      </c>
      <c r="E27" s="298" t="s">
        <v>3532</v>
      </c>
      <c r="F27" s="250">
        <v>5350.0</v>
      </c>
      <c r="L27" s="2" t="s">
        <v>860</v>
      </c>
    </row>
    <row r="28">
      <c r="B28" s="2" t="s">
        <v>862</v>
      </c>
      <c r="C28" s="298" t="s">
        <v>3373</v>
      </c>
      <c r="E28" s="298" t="s">
        <v>3533</v>
      </c>
      <c r="F28" s="250">
        <v>14450.0</v>
      </c>
      <c r="L28" s="2" t="s">
        <v>860</v>
      </c>
    </row>
    <row r="29">
      <c r="B29" s="2" t="s">
        <v>868</v>
      </c>
      <c r="C29" s="298" t="s">
        <v>2793</v>
      </c>
      <c r="E29" s="298" t="s">
        <v>1488</v>
      </c>
      <c r="F29" s="322">
        <v>16150.0</v>
      </c>
      <c r="L29" s="2" t="s">
        <v>860</v>
      </c>
    </row>
    <row r="30">
      <c r="B30" s="2" t="s">
        <v>30</v>
      </c>
      <c r="C30" s="298" t="s">
        <v>3879</v>
      </c>
      <c r="E30" s="298" t="s">
        <v>1255</v>
      </c>
      <c r="F30" s="322">
        <v>5150.0</v>
      </c>
      <c r="L30" s="2" t="s">
        <v>860</v>
      </c>
    </row>
    <row r="31">
      <c r="C31" s="248" t="s">
        <v>1057</v>
      </c>
      <c r="F31" s="322">
        <v>1500.0</v>
      </c>
    </row>
    <row r="32">
      <c r="F32" s="255"/>
    </row>
    <row r="33">
      <c r="F33" s="255"/>
    </row>
    <row r="34">
      <c r="A34" s="298" t="s">
        <v>3880</v>
      </c>
      <c r="B34" s="2" t="s">
        <v>3881</v>
      </c>
      <c r="C34" s="298" t="s">
        <v>3882</v>
      </c>
      <c r="E34" s="298" t="s">
        <v>3883</v>
      </c>
      <c r="F34" s="322">
        <v>6650.0</v>
      </c>
      <c r="G34" s="250">
        <v>38600.0</v>
      </c>
      <c r="L34" s="2" t="s">
        <v>860</v>
      </c>
    </row>
    <row r="35">
      <c r="B35" s="2" t="s">
        <v>3881</v>
      </c>
      <c r="C35" s="298" t="s">
        <v>3882</v>
      </c>
      <c r="E35" s="298" t="s">
        <v>3883</v>
      </c>
      <c r="F35" s="322">
        <v>6650.0</v>
      </c>
      <c r="L35" s="2" t="s">
        <v>860</v>
      </c>
    </row>
    <row r="36">
      <c r="B36" s="2" t="s">
        <v>3881</v>
      </c>
      <c r="C36" s="298" t="s">
        <v>3882</v>
      </c>
      <c r="E36" s="298" t="s">
        <v>3883</v>
      </c>
      <c r="F36" s="322">
        <v>6650.0</v>
      </c>
      <c r="L36" s="2" t="s">
        <v>860</v>
      </c>
    </row>
    <row r="37">
      <c r="B37" s="2" t="s">
        <v>3881</v>
      </c>
      <c r="C37" s="298" t="s">
        <v>3882</v>
      </c>
      <c r="E37" s="298" t="s">
        <v>3883</v>
      </c>
      <c r="F37" s="322">
        <v>6650.0</v>
      </c>
      <c r="L37" s="2" t="s">
        <v>860</v>
      </c>
    </row>
    <row r="38">
      <c r="B38" s="2" t="s">
        <v>3881</v>
      </c>
      <c r="C38" s="298" t="s">
        <v>3882</v>
      </c>
      <c r="E38" s="298" t="s">
        <v>3883</v>
      </c>
      <c r="F38" s="322">
        <v>6650.0</v>
      </c>
      <c r="L38" s="2" t="s">
        <v>860</v>
      </c>
    </row>
    <row r="39">
      <c r="B39" s="2" t="s">
        <v>3881</v>
      </c>
      <c r="C39" s="298" t="s">
        <v>3882</v>
      </c>
      <c r="E39" s="298" t="s">
        <v>3883</v>
      </c>
      <c r="F39" s="322">
        <v>6650.0</v>
      </c>
      <c r="L39" s="2" t="s">
        <v>860</v>
      </c>
    </row>
    <row r="40">
      <c r="B40" s="2" t="s">
        <v>3881</v>
      </c>
      <c r="C40" s="298" t="s">
        <v>3882</v>
      </c>
      <c r="E40" s="298" t="s">
        <v>3883</v>
      </c>
      <c r="F40" s="322">
        <v>6650.0</v>
      </c>
      <c r="L40" s="2" t="s">
        <v>860</v>
      </c>
    </row>
    <row r="41">
      <c r="B41" s="2" t="s">
        <v>3881</v>
      </c>
      <c r="C41" s="298" t="s">
        <v>3882</v>
      </c>
      <c r="E41" s="298" t="s">
        <v>3883</v>
      </c>
      <c r="F41" s="322">
        <v>6650.0</v>
      </c>
      <c r="L41" s="2" t="s">
        <v>860</v>
      </c>
    </row>
    <row r="42">
      <c r="B42" s="2" t="s">
        <v>3881</v>
      </c>
      <c r="C42" s="298" t="s">
        <v>3882</v>
      </c>
      <c r="E42" s="298" t="s">
        <v>3883</v>
      </c>
      <c r="F42" s="322">
        <v>6650.0</v>
      </c>
      <c r="L42" s="2" t="s">
        <v>860</v>
      </c>
    </row>
    <row r="43">
      <c r="B43" s="2" t="s">
        <v>3881</v>
      </c>
      <c r="C43" s="298" t="s">
        <v>3882</v>
      </c>
      <c r="E43" s="298" t="s">
        <v>3883</v>
      </c>
      <c r="F43" s="322">
        <v>6650.0</v>
      </c>
      <c r="L43" s="2" t="s">
        <v>860</v>
      </c>
    </row>
    <row r="44">
      <c r="B44" s="2" t="s">
        <v>3881</v>
      </c>
      <c r="C44" s="298" t="s">
        <v>3882</v>
      </c>
      <c r="E44" s="298" t="s">
        <v>3883</v>
      </c>
      <c r="F44" s="322">
        <v>6650.0</v>
      </c>
      <c r="L44" s="2" t="s">
        <v>860</v>
      </c>
    </row>
    <row r="45">
      <c r="B45" s="2" t="s">
        <v>3881</v>
      </c>
      <c r="C45" s="298" t="s">
        <v>3882</v>
      </c>
      <c r="E45" s="298" t="s">
        <v>3883</v>
      </c>
      <c r="F45" s="322">
        <v>6650.0</v>
      </c>
      <c r="L45" s="2" t="s">
        <v>860</v>
      </c>
    </row>
    <row r="46">
      <c r="B46" s="2" t="s">
        <v>3884</v>
      </c>
      <c r="C46" s="379" t="s">
        <v>3885</v>
      </c>
      <c r="F46" s="322">
        <v>24234.0</v>
      </c>
      <c r="L46" s="2" t="s">
        <v>860</v>
      </c>
    </row>
    <row r="47">
      <c r="B47" s="2" t="s">
        <v>3884</v>
      </c>
      <c r="C47" s="379" t="s">
        <v>3885</v>
      </c>
      <c r="F47" s="322">
        <v>24234.0</v>
      </c>
      <c r="L47" s="2" t="s">
        <v>860</v>
      </c>
    </row>
    <row r="48">
      <c r="B48" s="2" t="s">
        <v>3884</v>
      </c>
      <c r="C48" s="298" t="s">
        <v>3886</v>
      </c>
      <c r="F48" s="250">
        <v>22130.0</v>
      </c>
      <c r="L48" s="2" t="s">
        <v>860</v>
      </c>
    </row>
    <row r="49">
      <c r="B49" s="2" t="s">
        <v>3881</v>
      </c>
      <c r="C49" s="298" t="s">
        <v>3887</v>
      </c>
      <c r="F49" s="322">
        <v>6650.0</v>
      </c>
      <c r="L49" s="2" t="s">
        <v>860</v>
      </c>
    </row>
    <row r="50">
      <c r="B50" s="2" t="s">
        <v>3881</v>
      </c>
      <c r="C50" s="298" t="s">
        <v>3887</v>
      </c>
      <c r="F50" s="322">
        <v>6650.0</v>
      </c>
      <c r="L50" s="2" t="s">
        <v>860</v>
      </c>
    </row>
    <row r="51">
      <c r="B51" s="2" t="s">
        <v>3881</v>
      </c>
      <c r="C51" s="298" t="s">
        <v>3887</v>
      </c>
      <c r="F51" s="322">
        <v>6650.0</v>
      </c>
      <c r="L51" s="2" t="s">
        <v>860</v>
      </c>
    </row>
    <row r="52">
      <c r="B52" s="2" t="s">
        <v>3881</v>
      </c>
      <c r="C52" s="298" t="s">
        <v>3887</v>
      </c>
      <c r="F52" s="322">
        <v>6650.0</v>
      </c>
      <c r="L52" s="2" t="s">
        <v>860</v>
      </c>
    </row>
    <row r="53">
      <c r="B53" s="2" t="s">
        <v>3881</v>
      </c>
      <c r="C53" s="298" t="s">
        <v>3887</v>
      </c>
      <c r="F53" s="322">
        <v>6650.0</v>
      </c>
      <c r="L53" s="2" t="s">
        <v>860</v>
      </c>
    </row>
    <row r="54">
      <c r="B54" s="2" t="s">
        <v>3881</v>
      </c>
      <c r="C54" s="298" t="s">
        <v>3887</v>
      </c>
      <c r="F54" s="322">
        <v>6650.0</v>
      </c>
      <c r="L54" s="2" t="s">
        <v>860</v>
      </c>
    </row>
    <row r="55">
      <c r="B55" s="2" t="s">
        <v>3881</v>
      </c>
      <c r="C55" s="298" t="s">
        <v>3887</v>
      </c>
      <c r="F55" s="322">
        <v>6650.0</v>
      </c>
      <c r="L55" s="2" t="s">
        <v>860</v>
      </c>
    </row>
    <row r="56">
      <c r="B56" s="2" t="s">
        <v>972</v>
      </c>
      <c r="C56" s="298" t="s">
        <v>973</v>
      </c>
      <c r="E56" s="367" t="s">
        <v>974</v>
      </c>
      <c r="F56" s="250">
        <v>2178.0</v>
      </c>
      <c r="L56" s="2" t="s">
        <v>860</v>
      </c>
    </row>
    <row r="57">
      <c r="B57" s="2" t="s">
        <v>972</v>
      </c>
      <c r="C57" s="298" t="s">
        <v>973</v>
      </c>
      <c r="E57" s="367" t="s">
        <v>974</v>
      </c>
      <c r="F57" s="250">
        <v>2178.0</v>
      </c>
      <c r="L57" s="2" t="s">
        <v>860</v>
      </c>
    </row>
    <row r="58">
      <c r="B58" s="2" t="s">
        <v>972</v>
      </c>
      <c r="C58" s="298" t="s">
        <v>973</v>
      </c>
      <c r="E58" s="367" t="s">
        <v>974</v>
      </c>
      <c r="F58" s="250">
        <v>2178.0</v>
      </c>
      <c r="L58" s="2" t="s">
        <v>860</v>
      </c>
    </row>
    <row r="59">
      <c r="B59" s="2" t="s">
        <v>972</v>
      </c>
      <c r="C59" s="298" t="s">
        <v>973</v>
      </c>
      <c r="E59" s="367" t="s">
        <v>974</v>
      </c>
      <c r="F59" s="250">
        <v>2178.0</v>
      </c>
      <c r="L59" s="2" t="s">
        <v>860</v>
      </c>
    </row>
    <row r="60">
      <c r="B60" s="2" t="s">
        <v>972</v>
      </c>
      <c r="C60" s="298" t="s">
        <v>973</v>
      </c>
      <c r="E60" s="367" t="s">
        <v>974</v>
      </c>
      <c r="F60" s="250">
        <v>2178.0</v>
      </c>
      <c r="L60" s="2" t="s">
        <v>860</v>
      </c>
    </row>
    <row r="61">
      <c r="B61" s="2" t="s">
        <v>3881</v>
      </c>
      <c r="C61" s="298" t="s">
        <v>3888</v>
      </c>
      <c r="E61" s="378"/>
      <c r="F61" s="292">
        <v>74400.0</v>
      </c>
      <c r="L61" s="2" t="s">
        <v>860</v>
      </c>
    </row>
    <row r="62">
      <c r="F62" s="255"/>
    </row>
    <row r="63">
      <c r="A63" s="298" t="s">
        <v>3889</v>
      </c>
      <c r="B63" s="373" t="s">
        <v>868</v>
      </c>
      <c r="C63" s="298" t="s">
        <v>1416</v>
      </c>
      <c r="E63" s="298" t="s">
        <v>935</v>
      </c>
      <c r="F63" s="322">
        <v>8750.0</v>
      </c>
      <c r="G63" s="250">
        <v>7500.0</v>
      </c>
      <c r="L63" s="2" t="s">
        <v>860</v>
      </c>
    </row>
    <row r="64">
      <c r="B64" s="373" t="s">
        <v>868</v>
      </c>
      <c r="C64" s="298" t="s">
        <v>1416</v>
      </c>
      <c r="E64" s="298" t="s">
        <v>935</v>
      </c>
      <c r="F64" s="322">
        <v>8750.0</v>
      </c>
      <c r="L64" s="2" t="s">
        <v>860</v>
      </c>
    </row>
    <row r="65">
      <c r="B65" s="373" t="s">
        <v>868</v>
      </c>
      <c r="C65" s="298" t="s">
        <v>1416</v>
      </c>
      <c r="E65" s="298" t="s">
        <v>935</v>
      </c>
      <c r="F65" s="322">
        <v>8750.0</v>
      </c>
      <c r="L65" s="2" t="s">
        <v>860</v>
      </c>
    </row>
    <row r="66">
      <c r="B66" s="373" t="s">
        <v>868</v>
      </c>
      <c r="C66" s="298" t="s">
        <v>1416</v>
      </c>
      <c r="E66" s="298" t="s">
        <v>935</v>
      </c>
      <c r="F66" s="322">
        <v>8750.0</v>
      </c>
      <c r="L66" s="2" t="s">
        <v>860</v>
      </c>
    </row>
    <row r="67">
      <c r="B67" s="373" t="s">
        <v>868</v>
      </c>
      <c r="C67" s="298" t="s">
        <v>1416</v>
      </c>
      <c r="E67" s="298" t="s">
        <v>935</v>
      </c>
      <c r="F67" s="322">
        <v>8750.0</v>
      </c>
      <c r="L67" s="2" t="s">
        <v>860</v>
      </c>
    </row>
    <row r="68">
      <c r="B68" s="373" t="s">
        <v>868</v>
      </c>
      <c r="C68" s="298" t="s">
        <v>1416</v>
      </c>
      <c r="E68" s="298" t="s">
        <v>935</v>
      </c>
      <c r="F68" s="322">
        <v>8750.0</v>
      </c>
      <c r="L68" s="2" t="s">
        <v>860</v>
      </c>
    </row>
    <row r="69">
      <c r="B69" s="2" t="s">
        <v>868</v>
      </c>
      <c r="C69" s="298" t="s">
        <v>1230</v>
      </c>
      <c r="F69" s="250">
        <v>8100.0</v>
      </c>
      <c r="L69" s="2" t="s">
        <v>860</v>
      </c>
    </row>
    <row r="71">
      <c r="A71" s="298" t="s">
        <v>3890</v>
      </c>
      <c r="B71" s="373" t="s">
        <v>862</v>
      </c>
      <c r="C71" s="298" t="s">
        <v>1409</v>
      </c>
      <c r="E71" s="298" t="s">
        <v>893</v>
      </c>
      <c r="F71" s="322">
        <v>10600.0</v>
      </c>
      <c r="G71" s="250">
        <v>4900.0</v>
      </c>
      <c r="L71" s="2" t="s">
        <v>860</v>
      </c>
    </row>
    <row r="72">
      <c r="B72" s="373" t="s">
        <v>862</v>
      </c>
      <c r="C72" s="298" t="s">
        <v>1412</v>
      </c>
      <c r="E72" s="298" t="s">
        <v>895</v>
      </c>
      <c r="F72" s="322">
        <v>9480.0</v>
      </c>
      <c r="L72" s="2" t="s">
        <v>860</v>
      </c>
    </row>
    <row r="73">
      <c r="B73" s="373"/>
      <c r="C73" s="298"/>
      <c r="E73" s="298"/>
      <c r="F73" s="255"/>
    </row>
    <row r="74">
      <c r="B74" s="373"/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1">
      <c r="A1" s="214"/>
      <c r="B1" s="215" t="s">
        <v>5</v>
      </c>
      <c r="C1" s="219" t="s">
        <v>3891</v>
      </c>
      <c r="E1" s="411">
        <v>9.894595946E9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68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3892</v>
      </c>
      <c r="S2" s="238" t="s">
        <v>3875</v>
      </c>
      <c r="T2" s="238"/>
      <c r="U2" s="238" t="s">
        <v>72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3893</v>
      </c>
      <c r="S3" s="238" t="s">
        <v>3894</v>
      </c>
      <c r="T3" s="238"/>
      <c r="U3" s="238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3895</v>
      </c>
      <c r="S4" s="238" t="s">
        <v>3896</v>
      </c>
      <c r="T4" s="238"/>
      <c r="U4" s="2" t="s">
        <v>213</v>
      </c>
    </row>
    <row r="5">
      <c r="A5" s="239"/>
      <c r="B5" s="229" t="s">
        <v>818</v>
      </c>
      <c r="C5" s="2" t="s">
        <v>3897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1956</v>
      </c>
      <c r="S5" s="238" t="s">
        <v>3898</v>
      </c>
      <c r="T5" s="238" t="s">
        <v>1328</v>
      </c>
      <c r="U5" s="2" t="s">
        <v>72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C7" s="2" t="s">
        <v>3899</v>
      </c>
      <c r="E7" s="237">
        <v>7.010756894E9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3900</v>
      </c>
      <c r="C17" s="298" t="s">
        <v>1101</v>
      </c>
      <c r="F17" s="250">
        <v>4850.0</v>
      </c>
      <c r="G17" s="250">
        <v>14200.0</v>
      </c>
      <c r="J17" s="2" t="s">
        <v>320</v>
      </c>
      <c r="L17" s="2" t="s">
        <v>860</v>
      </c>
    </row>
    <row r="18">
      <c r="B18" s="2" t="s">
        <v>3900</v>
      </c>
      <c r="C18" s="298" t="s">
        <v>1101</v>
      </c>
      <c r="F18" s="250">
        <v>4850.0</v>
      </c>
      <c r="J18" s="2" t="s">
        <v>320</v>
      </c>
      <c r="L18" s="2" t="s">
        <v>860</v>
      </c>
    </row>
    <row r="19">
      <c r="B19" s="2" t="s">
        <v>3900</v>
      </c>
      <c r="C19" s="298" t="s">
        <v>1101</v>
      </c>
      <c r="F19" s="250">
        <v>4850.0</v>
      </c>
      <c r="J19" s="2" t="s">
        <v>320</v>
      </c>
      <c r="L19" s="2" t="s">
        <v>860</v>
      </c>
    </row>
    <row r="20">
      <c r="B20" s="2" t="s">
        <v>3900</v>
      </c>
      <c r="C20" s="298" t="s">
        <v>1101</v>
      </c>
      <c r="F20" s="250">
        <v>4850.0</v>
      </c>
      <c r="J20" s="2" t="s">
        <v>320</v>
      </c>
      <c r="L20" s="2" t="s">
        <v>860</v>
      </c>
    </row>
    <row r="21">
      <c r="B21" s="2" t="s">
        <v>3900</v>
      </c>
      <c r="C21" s="298" t="s">
        <v>1101</v>
      </c>
      <c r="F21" s="250">
        <v>4850.0</v>
      </c>
      <c r="J21" s="2" t="s">
        <v>320</v>
      </c>
      <c r="L21" s="2" t="s">
        <v>860</v>
      </c>
    </row>
    <row r="22">
      <c r="B22" s="2" t="s">
        <v>3900</v>
      </c>
      <c r="C22" s="298" t="s">
        <v>1101</v>
      </c>
      <c r="F22" s="250">
        <v>4850.0</v>
      </c>
      <c r="J22" s="2" t="s">
        <v>320</v>
      </c>
      <c r="L22" s="2" t="s">
        <v>860</v>
      </c>
    </row>
    <row r="23">
      <c r="B23" s="2" t="s">
        <v>3900</v>
      </c>
      <c r="C23" s="298" t="s">
        <v>1101</v>
      </c>
      <c r="F23" s="250">
        <v>4850.0</v>
      </c>
      <c r="J23" s="2" t="s">
        <v>320</v>
      </c>
      <c r="L23" s="2" t="s">
        <v>860</v>
      </c>
    </row>
    <row r="24">
      <c r="B24" s="2" t="s">
        <v>3900</v>
      </c>
      <c r="C24" s="298" t="s">
        <v>1101</v>
      </c>
      <c r="F24" s="250">
        <v>4850.0</v>
      </c>
      <c r="J24" s="2" t="s">
        <v>320</v>
      </c>
      <c r="L24" s="2" t="s">
        <v>860</v>
      </c>
    </row>
    <row r="25">
      <c r="B25" s="2" t="s">
        <v>3900</v>
      </c>
      <c r="C25" s="298" t="s">
        <v>1101</v>
      </c>
      <c r="F25" s="250">
        <v>4850.0</v>
      </c>
      <c r="J25" s="2" t="s">
        <v>320</v>
      </c>
      <c r="L25" s="2" t="s">
        <v>860</v>
      </c>
    </row>
    <row r="26">
      <c r="B26" s="2" t="s">
        <v>3900</v>
      </c>
      <c r="C26" s="298" t="s">
        <v>1101</v>
      </c>
      <c r="F26" s="250">
        <v>4850.0</v>
      </c>
      <c r="J26" s="2" t="s">
        <v>320</v>
      </c>
      <c r="L26" s="2" t="s">
        <v>860</v>
      </c>
    </row>
    <row r="27">
      <c r="B27" s="2" t="s">
        <v>3900</v>
      </c>
      <c r="C27" s="298" t="s">
        <v>1101</v>
      </c>
      <c r="F27" s="250">
        <v>4850.0</v>
      </c>
      <c r="J27" s="2" t="s">
        <v>320</v>
      </c>
      <c r="L27" s="2" t="s">
        <v>860</v>
      </c>
    </row>
    <row r="28">
      <c r="B28" s="2" t="s">
        <v>3900</v>
      </c>
      <c r="C28" s="298" t="s">
        <v>1101</v>
      </c>
      <c r="F28" s="250">
        <v>4850.0</v>
      </c>
      <c r="J28" s="2" t="s">
        <v>320</v>
      </c>
      <c r="L28" s="2" t="s">
        <v>860</v>
      </c>
    </row>
    <row r="29">
      <c r="B29" s="2" t="s">
        <v>3900</v>
      </c>
      <c r="C29" s="298" t="s">
        <v>1101</v>
      </c>
      <c r="F29" s="250">
        <v>4850.0</v>
      </c>
      <c r="J29" s="2" t="s">
        <v>320</v>
      </c>
      <c r="L29" s="2" t="s">
        <v>860</v>
      </c>
    </row>
    <row r="30">
      <c r="B30" s="2" t="s">
        <v>862</v>
      </c>
      <c r="C30" s="298" t="s">
        <v>3373</v>
      </c>
      <c r="E30" s="298" t="s">
        <v>1940</v>
      </c>
      <c r="F30" s="250">
        <v>13400.0</v>
      </c>
      <c r="J30" s="2" t="s">
        <v>320</v>
      </c>
      <c r="L30" s="2" t="s">
        <v>860</v>
      </c>
    </row>
    <row r="31">
      <c r="B31" s="2" t="s">
        <v>862</v>
      </c>
      <c r="C31" s="298" t="s">
        <v>3901</v>
      </c>
      <c r="E31" s="298" t="s">
        <v>3902</v>
      </c>
      <c r="F31" s="322">
        <v>14700.0</v>
      </c>
      <c r="J31" s="2" t="s">
        <v>320</v>
      </c>
      <c r="L31" s="2" t="s">
        <v>860</v>
      </c>
    </row>
    <row r="32">
      <c r="B32" s="2" t="s">
        <v>3903</v>
      </c>
      <c r="C32" s="298" t="s">
        <v>1545</v>
      </c>
      <c r="E32" s="298" t="s">
        <v>1255</v>
      </c>
      <c r="F32" s="250">
        <v>5250.0</v>
      </c>
      <c r="J32" s="2" t="s">
        <v>320</v>
      </c>
      <c r="L32" s="2" t="s">
        <v>860</v>
      </c>
    </row>
    <row r="33">
      <c r="C33" s="248" t="s">
        <v>871</v>
      </c>
      <c r="F33" s="250">
        <v>1500.0</v>
      </c>
      <c r="J33" s="2" t="s">
        <v>320</v>
      </c>
      <c r="L33" s="2" t="s">
        <v>860</v>
      </c>
    </row>
    <row r="34">
      <c r="J34" s="2" t="s">
        <v>320</v>
      </c>
    </row>
    <row r="35">
      <c r="A35" s="2" t="s">
        <v>872</v>
      </c>
      <c r="B35" s="2" t="s">
        <v>3904</v>
      </c>
      <c r="C35" s="298" t="s">
        <v>3905</v>
      </c>
      <c r="E35" s="298" t="s">
        <v>3906</v>
      </c>
      <c r="F35" s="322">
        <v>26200.0</v>
      </c>
      <c r="G35" s="322">
        <v>19500.0</v>
      </c>
      <c r="J35" s="2" t="s">
        <v>320</v>
      </c>
      <c r="L35" s="2" t="s">
        <v>860</v>
      </c>
    </row>
    <row r="36">
      <c r="B36" s="2" t="s">
        <v>3904</v>
      </c>
      <c r="C36" s="298" t="s">
        <v>878</v>
      </c>
      <c r="E36" s="298" t="s">
        <v>2507</v>
      </c>
      <c r="F36" s="322">
        <v>9240.0</v>
      </c>
      <c r="G36" s="255"/>
      <c r="J36" s="2" t="s">
        <v>320</v>
      </c>
      <c r="L36" s="2" t="s">
        <v>860</v>
      </c>
    </row>
    <row r="37">
      <c r="B37" s="2" t="s">
        <v>960</v>
      </c>
      <c r="C37" s="298" t="s">
        <v>946</v>
      </c>
      <c r="E37" s="298" t="s">
        <v>947</v>
      </c>
      <c r="F37" s="337">
        <v>450.0</v>
      </c>
      <c r="J37" s="2" t="s">
        <v>320</v>
      </c>
      <c r="L37" s="2" t="s">
        <v>860</v>
      </c>
    </row>
    <row r="38">
      <c r="B38" s="2" t="s">
        <v>960</v>
      </c>
      <c r="C38" s="298" t="s">
        <v>946</v>
      </c>
      <c r="E38" s="298" t="s">
        <v>947</v>
      </c>
      <c r="F38" s="337">
        <v>450.0</v>
      </c>
      <c r="J38" s="2" t="s">
        <v>320</v>
      </c>
      <c r="L38" s="2" t="s">
        <v>860</v>
      </c>
    </row>
    <row r="39">
      <c r="B39" s="2" t="s">
        <v>960</v>
      </c>
      <c r="C39" s="298" t="s">
        <v>946</v>
      </c>
      <c r="E39" s="298" t="s">
        <v>947</v>
      </c>
      <c r="F39" s="337">
        <v>450.0</v>
      </c>
      <c r="J39" s="2" t="s">
        <v>320</v>
      </c>
      <c r="L39" s="2" t="s">
        <v>860</v>
      </c>
    </row>
    <row r="40">
      <c r="B40" s="2" t="s">
        <v>960</v>
      </c>
      <c r="C40" s="298" t="s">
        <v>946</v>
      </c>
      <c r="E40" s="298" t="s">
        <v>947</v>
      </c>
      <c r="F40" s="337">
        <v>450.0</v>
      </c>
      <c r="J40" s="2" t="s">
        <v>320</v>
      </c>
      <c r="L40" s="2" t="s">
        <v>860</v>
      </c>
    </row>
    <row r="41">
      <c r="B41" s="2" t="s">
        <v>960</v>
      </c>
      <c r="C41" s="298" t="s">
        <v>946</v>
      </c>
      <c r="E41" s="298" t="s">
        <v>947</v>
      </c>
      <c r="F41" s="337">
        <v>450.0</v>
      </c>
      <c r="J41" s="2" t="s">
        <v>320</v>
      </c>
      <c r="L41" s="2" t="s">
        <v>860</v>
      </c>
    </row>
    <row r="42">
      <c r="B42" s="2" t="s">
        <v>960</v>
      </c>
      <c r="C42" s="298" t="s">
        <v>946</v>
      </c>
      <c r="E42" s="298" t="s">
        <v>947</v>
      </c>
      <c r="F42" s="337">
        <v>450.0</v>
      </c>
      <c r="J42" s="2" t="s">
        <v>320</v>
      </c>
      <c r="L42" s="2" t="s">
        <v>860</v>
      </c>
    </row>
    <row r="43">
      <c r="B43" s="2" t="s">
        <v>3907</v>
      </c>
      <c r="C43" s="298" t="s">
        <v>2936</v>
      </c>
      <c r="E43" s="298" t="s">
        <v>885</v>
      </c>
      <c r="F43" s="322">
        <v>2767.0</v>
      </c>
      <c r="J43" s="2" t="s">
        <v>320</v>
      </c>
      <c r="L43" s="2" t="s">
        <v>860</v>
      </c>
    </row>
    <row r="44">
      <c r="B44" s="2" t="s">
        <v>3907</v>
      </c>
      <c r="C44" s="298" t="s">
        <v>2936</v>
      </c>
      <c r="E44" s="298" t="s">
        <v>885</v>
      </c>
      <c r="F44" s="322">
        <v>2767.0</v>
      </c>
      <c r="J44" s="2" t="s">
        <v>320</v>
      </c>
      <c r="L44" s="2" t="s">
        <v>860</v>
      </c>
    </row>
    <row r="45">
      <c r="B45" s="2" t="s">
        <v>3907</v>
      </c>
      <c r="C45" s="298" t="s">
        <v>2936</v>
      </c>
      <c r="E45" s="298" t="s">
        <v>885</v>
      </c>
      <c r="F45" s="322">
        <v>2767.0</v>
      </c>
      <c r="J45" s="2" t="s">
        <v>320</v>
      </c>
      <c r="L45" s="2" t="s">
        <v>860</v>
      </c>
    </row>
    <row r="46">
      <c r="B46" s="2" t="s">
        <v>3907</v>
      </c>
      <c r="C46" s="298" t="s">
        <v>2936</v>
      </c>
      <c r="E46" s="298" t="s">
        <v>885</v>
      </c>
      <c r="F46" s="322">
        <v>2767.0</v>
      </c>
      <c r="J46" s="2" t="s">
        <v>320</v>
      </c>
      <c r="L46" s="2" t="s">
        <v>860</v>
      </c>
    </row>
    <row r="47">
      <c r="B47" s="2" t="s">
        <v>3908</v>
      </c>
      <c r="C47" s="293" t="s">
        <v>954</v>
      </c>
      <c r="E47" s="298" t="s">
        <v>955</v>
      </c>
      <c r="F47" s="322">
        <v>1700.0</v>
      </c>
      <c r="J47" s="2" t="s">
        <v>320</v>
      </c>
      <c r="L47" s="2" t="s">
        <v>860</v>
      </c>
    </row>
    <row r="48">
      <c r="F48" s="255"/>
      <c r="J48" s="2"/>
    </row>
    <row r="49">
      <c r="A49" s="298" t="s">
        <v>2187</v>
      </c>
      <c r="B49" s="2" t="s">
        <v>862</v>
      </c>
      <c r="C49" s="298" t="s">
        <v>1409</v>
      </c>
      <c r="D49" s="323"/>
      <c r="E49" s="367" t="s">
        <v>893</v>
      </c>
      <c r="F49" s="322">
        <v>10600.0</v>
      </c>
      <c r="G49" s="322">
        <v>7700.0</v>
      </c>
      <c r="H49" s="344"/>
      <c r="J49" s="2" t="s">
        <v>320</v>
      </c>
      <c r="L49" s="2" t="s">
        <v>860</v>
      </c>
    </row>
    <row r="50">
      <c r="B50" s="2" t="s">
        <v>862</v>
      </c>
      <c r="C50" s="298" t="s">
        <v>1412</v>
      </c>
      <c r="D50" s="378"/>
      <c r="E50" s="298" t="s">
        <v>895</v>
      </c>
      <c r="F50" s="322">
        <v>9480.0</v>
      </c>
      <c r="G50" s="255"/>
      <c r="J50" s="2" t="s">
        <v>320</v>
      </c>
      <c r="L50" s="2" t="s">
        <v>860</v>
      </c>
    </row>
    <row r="51">
      <c r="B51" s="2" t="s">
        <v>862</v>
      </c>
      <c r="C51" s="298" t="s">
        <v>1412</v>
      </c>
      <c r="E51" s="298" t="s">
        <v>895</v>
      </c>
      <c r="F51" s="322">
        <v>9480.0</v>
      </c>
      <c r="J51" s="2" t="s">
        <v>320</v>
      </c>
      <c r="L51" s="2" t="s">
        <v>860</v>
      </c>
    </row>
    <row r="52">
      <c r="B52" s="2" t="s">
        <v>862</v>
      </c>
      <c r="C52" s="298" t="s">
        <v>1412</v>
      </c>
      <c r="E52" s="298" t="s">
        <v>895</v>
      </c>
      <c r="F52" s="322">
        <v>9480.0</v>
      </c>
      <c r="J52" s="2" t="s">
        <v>320</v>
      </c>
      <c r="L52" s="2" t="s">
        <v>860</v>
      </c>
    </row>
    <row r="53">
      <c r="F53" s="255"/>
      <c r="J53" s="2"/>
      <c r="L53" s="2" t="s">
        <v>860</v>
      </c>
    </row>
    <row r="54">
      <c r="A54" s="2" t="s">
        <v>2681</v>
      </c>
      <c r="B54" s="2" t="s">
        <v>868</v>
      </c>
      <c r="C54" s="298" t="s">
        <v>1416</v>
      </c>
      <c r="E54" s="367" t="s">
        <v>935</v>
      </c>
      <c r="F54" s="322">
        <v>8150.0</v>
      </c>
      <c r="G54" s="322">
        <v>7500.0</v>
      </c>
      <c r="J54" s="2" t="s">
        <v>320</v>
      </c>
      <c r="L54" s="2" t="s">
        <v>860</v>
      </c>
    </row>
    <row r="55">
      <c r="B55" s="2" t="s">
        <v>868</v>
      </c>
      <c r="C55" s="298" t="s">
        <v>1416</v>
      </c>
      <c r="E55" s="367" t="s">
        <v>935</v>
      </c>
      <c r="F55" s="322">
        <v>8150.0</v>
      </c>
      <c r="G55" s="255"/>
      <c r="J55" s="2" t="s">
        <v>320</v>
      </c>
      <c r="L55" s="2" t="s">
        <v>860</v>
      </c>
    </row>
    <row r="56">
      <c r="B56" s="2" t="s">
        <v>868</v>
      </c>
      <c r="C56" s="298" t="s">
        <v>1416</v>
      </c>
      <c r="E56" s="367" t="s">
        <v>935</v>
      </c>
      <c r="F56" s="322">
        <v>8150.0</v>
      </c>
      <c r="J56" s="2" t="s">
        <v>320</v>
      </c>
      <c r="L56" s="2" t="s">
        <v>860</v>
      </c>
    </row>
    <row r="57">
      <c r="B57" s="2" t="s">
        <v>868</v>
      </c>
      <c r="C57" s="298" t="s">
        <v>1416</v>
      </c>
      <c r="E57" s="367" t="s">
        <v>935</v>
      </c>
      <c r="F57" s="322">
        <v>8150.0</v>
      </c>
      <c r="J57" s="2" t="s">
        <v>320</v>
      </c>
      <c r="L57" s="2" t="s">
        <v>860</v>
      </c>
    </row>
    <row r="58">
      <c r="B58" s="2" t="s">
        <v>868</v>
      </c>
      <c r="C58" s="298" t="s">
        <v>1416</v>
      </c>
      <c r="E58" s="367" t="s">
        <v>935</v>
      </c>
      <c r="F58" s="322">
        <v>8150.0</v>
      </c>
      <c r="J58" s="2" t="s">
        <v>320</v>
      </c>
      <c r="L58" s="2" t="s">
        <v>860</v>
      </c>
    </row>
    <row r="59">
      <c r="B59" s="2" t="s">
        <v>868</v>
      </c>
      <c r="C59" s="298" t="s">
        <v>2793</v>
      </c>
      <c r="E59" s="298" t="s">
        <v>1488</v>
      </c>
      <c r="F59" s="322">
        <v>16250.0</v>
      </c>
      <c r="J59" s="2" t="s">
        <v>320</v>
      </c>
      <c r="L59" s="2" t="s">
        <v>860</v>
      </c>
    </row>
    <row r="60">
      <c r="F60" s="255"/>
    </row>
    <row r="62">
      <c r="C62" s="345" t="s">
        <v>3909</v>
      </c>
      <c r="L62" s="2" t="s">
        <v>1019</v>
      </c>
      <c r="M62" s="2" t="s">
        <v>17</v>
      </c>
      <c r="N62" s="2" t="s">
        <v>3141</v>
      </c>
      <c r="S62" s="2">
        <v>28.0</v>
      </c>
    </row>
    <row r="63">
      <c r="C63" s="276" t="s">
        <v>3910</v>
      </c>
      <c r="L63" s="2" t="s">
        <v>1019</v>
      </c>
      <c r="M63" s="2" t="s">
        <v>17</v>
      </c>
      <c r="N63" s="2" t="s">
        <v>3141</v>
      </c>
      <c r="S63" s="2">
        <v>28.0</v>
      </c>
    </row>
  </sheetData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3911</v>
      </c>
      <c r="D1" s="2" t="s">
        <v>3912</v>
      </c>
      <c r="E1" s="411">
        <v>9.003922544E9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64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3913</v>
      </c>
      <c r="S2" s="238" t="s">
        <v>3914</v>
      </c>
      <c r="T2" s="2" t="s">
        <v>1328</v>
      </c>
      <c r="U2" s="2" t="s">
        <v>72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238"/>
      <c r="T3" s="238"/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/>
      <c r="S4" s="238"/>
      <c r="T4" s="238"/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S5" s="238"/>
      <c r="T5" s="238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635</v>
      </c>
      <c r="C17" s="2" t="s">
        <v>3915</v>
      </c>
      <c r="D17" s="2" t="s">
        <v>3916</v>
      </c>
      <c r="E17" s="248" t="s">
        <v>3917</v>
      </c>
      <c r="F17" s="292">
        <v>353300.0</v>
      </c>
      <c r="G17" s="292">
        <v>56500.0</v>
      </c>
      <c r="J17" s="2" t="s">
        <v>812</v>
      </c>
      <c r="L17" s="2" t="s">
        <v>860</v>
      </c>
    </row>
    <row r="18">
      <c r="C18" s="2" t="s">
        <v>3918</v>
      </c>
      <c r="F18" s="250">
        <v>2950.0</v>
      </c>
      <c r="G18" s="255"/>
      <c r="J18" s="2" t="s">
        <v>812</v>
      </c>
      <c r="L18" s="2" t="s">
        <v>860</v>
      </c>
    </row>
    <row r="19">
      <c r="C19" s="2" t="s">
        <v>3918</v>
      </c>
      <c r="F19" s="250">
        <v>2950.0</v>
      </c>
      <c r="J19" s="2" t="s">
        <v>812</v>
      </c>
      <c r="L19" s="2" t="s">
        <v>860</v>
      </c>
    </row>
    <row r="20">
      <c r="C20" s="2" t="s">
        <v>3918</v>
      </c>
      <c r="F20" s="250">
        <v>2950.0</v>
      </c>
      <c r="J20" s="2" t="s">
        <v>812</v>
      </c>
      <c r="L20" s="2" t="s">
        <v>860</v>
      </c>
    </row>
    <row r="21">
      <c r="C21" s="2" t="s">
        <v>3918</v>
      </c>
      <c r="F21" s="250">
        <v>2950.0</v>
      </c>
      <c r="J21" s="2" t="s">
        <v>812</v>
      </c>
      <c r="L21" s="2" t="s">
        <v>860</v>
      </c>
    </row>
    <row r="22">
      <c r="C22" s="2" t="s">
        <v>3918</v>
      </c>
      <c r="F22" s="250">
        <v>2950.0</v>
      </c>
      <c r="J22" s="2" t="s">
        <v>812</v>
      </c>
      <c r="L22" s="2" t="s">
        <v>860</v>
      </c>
    </row>
    <row r="23">
      <c r="C23" s="2" t="s">
        <v>3918</v>
      </c>
      <c r="F23" s="250">
        <v>2950.0</v>
      </c>
      <c r="J23" s="2" t="s">
        <v>812</v>
      </c>
      <c r="L23" s="2" t="s">
        <v>860</v>
      </c>
    </row>
    <row r="24">
      <c r="C24" s="2" t="s">
        <v>3918</v>
      </c>
      <c r="F24" s="250">
        <v>2950.0</v>
      </c>
      <c r="J24" s="2" t="s">
        <v>812</v>
      </c>
      <c r="L24" s="2" t="s">
        <v>860</v>
      </c>
    </row>
    <row r="25">
      <c r="C25" s="2" t="s">
        <v>3918</v>
      </c>
      <c r="F25" s="250">
        <v>2950.0</v>
      </c>
      <c r="J25" s="2" t="s">
        <v>812</v>
      </c>
      <c r="L25" s="2" t="s">
        <v>860</v>
      </c>
    </row>
    <row r="26">
      <c r="C26" s="2" t="s">
        <v>3918</v>
      </c>
      <c r="F26" s="250">
        <v>2950.0</v>
      </c>
      <c r="J26" s="2" t="s">
        <v>812</v>
      </c>
      <c r="L26" s="2" t="s">
        <v>860</v>
      </c>
    </row>
    <row r="27">
      <c r="C27" s="2" t="s">
        <v>3918</v>
      </c>
      <c r="F27" s="250">
        <v>2950.0</v>
      </c>
      <c r="J27" s="2" t="s">
        <v>812</v>
      </c>
      <c r="L27" s="2" t="s">
        <v>860</v>
      </c>
    </row>
    <row r="28">
      <c r="C28" s="2" t="s">
        <v>3918</v>
      </c>
      <c r="F28" s="250">
        <v>2950.0</v>
      </c>
      <c r="J28" s="2" t="s">
        <v>812</v>
      </c>
      <c r="L28" s="2" t="s">
        <v>860</v>
      </c>
    </row>
    <row r="29">
      <c r="C29" s="2" t="s">
        <v>3918</v>
      </c>
      <c r="F29" s="250">
        <v>2950.0</v>
      </c>
      <c r="J29" s="2" t="s">
        <v>812</v>
      </c>
      <c r="L29" s="2" t="s">
        <v>860</v>
      </c>
    </row>
    <row r="30">
      <c r="C30" s="2" t="s">
        <v>3918</v>
      </c>
      <c r="F30" s="250">
        <v>2950.0</v>
      </c>
      <c r="J30" s="2" t="s">
        <v>812</v>
      </c>
      <c r="L30" s="2" t="s">
        <v>860</v>
      </c>
    </row>
    <row r="31">
      <c r="C31" s="2" t="s">
        <v>3918</v>
      </c>
      <c r="F31" s="250">
        <v>2950.0</v>
      </c>
      <c r="J31" s="2" t="s">
        <v>812</v>
      </c>
      <c r="L31" s="2" t="s">
        <v>860</v>
      </c>
    </row>
    <row r="32">
      <c r="C32" s="2" t="s">
        <v>3918</v>
      </c>
      <c r="F32" s="250">
        <v>2950.0</v>
      </c>
      <c r="J32" s="2" t="s">
        <v>812</v>
      </c>
      <c r="L32" s="2" t="s">
        <v>860</v>
      </c>
    </row>
    <row r="33">
      <c r="C33" s="2" t="s">
        <v>3918</v>
      </c>
      <c r="F33" s="250">
        <v>2950.0</v>
      </c>
      <c r="J33" s="2" t="s">
        <v>812</v>
      </c>
      <c r="L33" s="2" t="s">
        <v>860</v>
      </c>
    </row>
    <row r="34">
      <c r="C34" s="2" t="s">
        <v>3918</v>
      </c>
      <c r="F34" s="250">
        <v>2950.0</v>
      </c>
      <c r="J34" s="2" t="s">
        <v>812</v>
      </c>
      <c r="L34" s="2" t="s">
        <v>860</v>
      </c>
    </row>
    <row r="35">
      <c r="C35" s="2" t="s">
        <v>3918</v>
      </c>
      <c r="F35" s="250">
        <v>2950.0</v>
      </c>
      <c r="J35" s="2" t="s">
        <v>812</v>
      </c>
      <c r="L35" s="2" t="s">
        <v>860</v>
      </c>
    </row>
    <row r="36">
      <c r="C36" s="2" t="s">
        <v>3918</v>
      </c>
      <c r="F36" s="250">
        <v>2950.0</v>
      </c>
      <c r="J36" s="2" t="s">
        <v>812</v>
      </c>
      <c r="L36" s="2" t="s">
        <v>860</v>
      </c>
    </row>
    <row r="37">
      <c r="C37" s="2" t="s">
        <v>3918</v>
      </c>
      <c r="F37" s="250">
        <v>2950.0</v>
      </c>
      <c r="J37" s="2" t="s">
        <v>812</v>
      </c>
      <c r="L37" s="2" t="s">
        <v>860</v>
      </c>
    </row>
    <row r="38">
      <c r="C38" s="2" t="s">
        <v>3918</v>
      </c>
      <c r="F38" s="250">
        <v>2950.0</v>
      </c>
      <c r="J38" s="2" t="s">
        <v>812</v>
      </c>
      <c r="L38" s="2" t="s">
        <v>860</v>
      </c>
    </row>
    <row r="39">
      <c r="C39" s="2" t="s">
        <v>3918</v>
      </c>
      <c r="F39" s="250">
        <v>2950.0</v>
      </c>
      <c r="J39" s="2" t="s">
        <v>812</v>
      </c>
      <c r="L39" s="2" t="s">
        <v>860</v>
      </c>
    </row>
    <row r="40">
      <c r="C40" s="2" t="s">
        <v>3918</v>
      </c>
      <c r="F40" s="250">
        <v>2950.0</v>
      </c>
      <c r="J40" s="2" t="s">
        <v>812</v>
      </c>
      <c r="L40" s="2" t="s">
        <v>860</v>
      </c>
    </row>
    <row r="41">
      <c r="C41" s="2" t="s">
        <v>3918</v>
      </c>
      <c r="F41" s="250">
        <v>2950.0</v>
      </c>
      <c r="J41" s="2" t="s">
        <v>812</v>
      </c>
      <c r="L41" s="2" t="s">
        <v>860</v>
      </c>
    </row>
    <row r="42">
      <c r="C42" s="2" t="s">
        <v>3918</v>
      </c>
      <c r="F42" s="250">
        <v>2950.0</v>
      </c>
      <c r="J42" s="2" t="s">
        <v>812</v>
      </c>
      <c r="L42" s="2" t="s">
        <v>860</v>
      </c>
    </row>
    <row r="43">
      <c r="C43" s="2" t="s">
        <v>3918</v>
      </c>
      <c r="F43" s="250">
        <v>2950.0</v>
      </c>
      <c r="J43" s="2" t="s">
        <v>812</v>
      </c>
      <c r="L43" s="2" t="s">
        <v>860</v>
      </c>
    </row>
    <row r="44">
      <c r="C44" s="2" t="s">
        <v>3918</v>
      </c>
      <c r="F44" s="250">
        <v>2950.0</v>
      </c>
      <c r="J44" s="2" t="s">
        <v>812</v>
      </c>
      <c r="L44" s="2" t="s">
        <v>860</v>
      </c>
    </row>
    <row r="45">
      <c r="C45" s="2" t="s">
        <v>3918</v>
      </c>
      <c r="F45" s="250">
        <v>2950.0</v>
      </c>
      <c r="J45" s="2" t="s">
        <v>812</v>
      </c>
      <c r="L45" s="2" t="s">
        <v>860</v>
      </c>
    </row>
    <row r="46">
      <c r="C46" s="2" t="s">
        <v>3919</v>
      </c>
      <c r="F46" s="292">
        <v>13350.0</v>
      </c>
      <c r="J46" s="2" t="s">
        <v>812</v>
      </c>
      <c r="L46" s="2" t="s">
        <v>860</v>
      </c>
    </row>
    <row r="47">
      <c r="C47" s="2" t="s">
        <v>3920</v>
      </c>
      <c r="F47" s="292">
        <v>8600.0</v>
      </c>
      <c r="J47" s="2" t="s">
        <v>812</v>
      </c>
      <c r="L47" s="2" t="s">
        <v>860</v>
      </c>
    </row>
    <row r="48">
      <c r="C48" s="359" t="s">
        <v>3921</v>
      </c>
      <c r="F48" s="255"/>
      <c r="M48" s="2" t="s">
        <v>17</v>
      </c>
      <c r="N48" s="2" t="s">
        <v>3922</v>
      </c>
      <c r="S48" s="2">
        <v>273.0</v>
      </c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</cols>
  <sheetData>
    <row r="1">
      <c r="A1" s="214"/>
      <c r="B1" s="215" t="s">
        <v>5</v>
      </c>
      <c r="C1" s="219" t="s">
        <v>3923</v>
      </c>
      <c r="D1" s="2" t="s">
        <v>3924</v>
      </c>
      <c r="E1" s="411">
        <v>8.190040075E9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90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3892</v>
      </c>
      <c r="S2" s="238" t="s">
        <v>3875</v>
      </c>
      <c r="T2" s="238" t="s">
        <v>72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3893</v>
      </c>
      <c r="S3" s="238" t="s">
        <v>3894</v>
      </c>
      <c r="T3" s="238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3925</v>
      </c>
      <c r="S4" s="238" t="s">
        <v>3926</v>
      </c>
      <c r="T4" s="238" t="s">
        <v>87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3927</v>
      </c>
      <c r="S5" s="238" t="s">
        <v>3928</v>
      </c>
      <c r="T5" s="238" t="s">
        <v>72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3929</v>
      </c>
      <c r="S6" s="2" t="s">
        <v>3581</v>
      </c>
      <c r="T6" s="2" t="s">
        <v>87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3930</v>
      </c>
      <c r="S7" s="2" t="s">
        <v>3931</v>
      </c>
      <c r="T7" s="2" t="s">
        <v>87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 t="s">
        <v>3932</v>
      </c>
      <c r="S8" s="2" t="s">
        <v>2083</v>
      </c>
      <c r="T8" s="2" t="s">
        <v>2043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4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39"/>
      <c r="B15" s="399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E17" s="298" t="s">
        <v>3532</v>
      </c>
      <c r="F17" s="350">
        <v>4250.0</v>
      </c>
      <c r="G17" s="350">
        <v>9600.0</v>
      </c>
      <c r="J17" s="2" t="s">
        <v>320</v>
      </c>
      <c r="L17" s="2" t="s">
        <v>860</v>
      </c>
    </row>
    <row r="18">
      <c r="B18" s="2" t="s">
        <v>30</v>
      </c>
      <c r="C18" s="298" t="s">
        <v>3016</v>
      </c>
      <c r="E18" s="298" t="s">
        <v>3532</v>
      </c>
      <c r="F18" s="350">
        <v>4250.0</v>
      </c>
      <c r="G18" s="279"/>
      <c r="J18" s="2" t="s">
        <v>320</v>
      </c>
      <c r="L18" s="2" t="s">
        <v>860</v>
      </c>
    </row>
    <row r="19">
      <c r="B19" s="2" t="s">
        <v>30</v>
      </c>
      <c r="C19" s="298" t="s">
        <v>3016</v>
      </c>
      <c r="E19" s="298" t="s">
        <v>3532</v>
      </c>
      <c r="F19" s="350">
        <v>4250.0</v>
      </c>
      <c r="J19" s="2" t="s">
        <v>320</v>
      </c>
      <c r="L19" s="2" t="s">
        <v>860</v>
      </c>
    </row>
    <row r="20">
      <c r="B20" s="2" t="s">
        <v>30</v>
      </c>
      <c r="C20" s="298" t="s">
        <v>3016</v>
      </c>
      <c r="E20" s="298" t="s">
        <v>3532</v>
      </c>
      <c r="F20" s="350">
        <v>4250.0</v>
      </c>
      <c r="J20" s="2" t="s">
        <v>320</v>
      </c>
      <c r="L20" s="2" t="s">
        <v>860</v>
      </c>
    </row>
    <row r="21">
      <c r="B21" s="2" t="s">
        <v>30</v>
      </c>
      <c r="C21" s="298" t="s">
        <v>3016</v>
      </c>
      <c r="E21" s="298" t="s">
        <v>3532</v>
      </c>
      <c r="F21" s="350">
        <v>4250.0</v>
      </c>
      <c r="J21" s="2" t="s">
        <v>320</v>
      </c>
      <c r="L21" s="2" t="s">
        <v>860</v>
      </c>
    </row>
    <row r="22">
      <c r="B22" s="2" t="s">
        <v>30</v>
      </c>
      <c r="C22" s="298" t="s">
        <v>3016</v>
      </c>
      <c r="E22" s="298" t="s">
        <v>3532</v>
      </c>
      <c r="F22" s="350">
        <v>4250.0</v>
      </c>
      <c r="J22" s="2" t="s">
        <v>320</v>
      </c>
      <c r="L22" s="2" t="s">
        <v>860</v>
      </c>
    </row>
    <row r="23">
      <c r="B23" s="2" t="s">
        <v>30</v>
      </c>
      <c r="C23" s="298" t="s">
        <v>3016</v>
      </c>
      <c r="E23" s="298" t="s">
        <v>3532</v>
      </c>
      <c r="F23" s="350">
        <v>4250.0</v>
      </c>
      <c r="J23" s="2" t="s">
        <v>320</v>
      </c>
      <c r="L23" s="2" t="s">
        <v>860</v>
      </c>
    </row>
    <row r="24">
      <c r="B24" s="2" t="s">
        <v>30</v>
      </c>
      <c r="C24" s="298" t="s">
        <v>3016</v>
      </c>
      <c r="E24" s="298" t="s">
        <v>3532</v>
      </c>
      <c r="F24" s="350">
        <v>4250.0</v>
      </c>
      <c r="J24" s="2" t="s">
        <v>320</v>
      </c>
      <c r="L24" s="2" t="s">
        <v>860</v>
      </c>
    </row>
    <row r="25">
      <c r="B25" s="2" t="s">
        <v>30</v>
      </c>
      <c r="C25" s="298" t="s">
        <v>3016</v>
      </c>
      <c r="E25" s="298" t="s">
        <v>3532</v>
      </c>
      <c r="F25" s="350">
        <v>4250.0</v>
      </c>
      <c r="J25" s="2" t="s">
        <v>320</v>
      </c>
      <c r="L25" s="2" t="s">
        <v>860</v>
      </c>
    </row>
    <row r="26">
      <c r="B26" s="2" t="s">
        <v>30</v>
      </c>
      <c r="C26" s="298" t="s">
        <v>3016</v>
      </c>
      <c r="E26" s="298" t="s">
        <v>3532</v>
      </c>
      <c r="F26" s="350">
        <v>4250.0</v>
      </c>
      <c r="J26" s="2" t="s">
        <v>320</v>
      </c>
      <c r="L26" s="2" t="s">
        <v>860</v>
      </c>
    </row>
    <row r="27">
      <c r="B27" s="2" t="s">
        <v>862</v>
      </c>
      <c r="C27" s="298" t="s">
        <v>3373</v>
      </c>
      <c r="E27" s="298" t="s">
        <v>3533</v>
      </c>
      <c r="F27" s="350">
        <v>12600.0</v>
      </c>
      <c r="J27" s="2" t="s">
        <v>320</v>
      </c>
      <c r="L27" s="2" t="s">
        <v>860</v>
      </c>
    </row>
    <row r="28">
      <c r="B28" s="2" t="s">
        <v>868</v>
      </c>
      <c r="C28" s="298" t="s">
        <v>2793</v>
      </c>
      <c r="E28" s="298" t="s">
        <v>1488</v>
      </c>
      <c r="F28" s="350">
        <v>14450.0</v>
      </c>
      <c r="J28" s="2" t="s">
        <v>320</v>
      </c>
      <c r="L28" s="2" t="s">
        <v>860</v>
      </c>
    </row>
    <row r="29">
      <c r="B29" s="2" t="s">
        <v>30</v>
      </c>
      <c r="C29" s="298" t="s">
        <v>1545</v>
      </c>
      <c r="E29" s="298" t="s">
        <v>1255</v>
      </c>
      <c r="F29" s="351">
        <v>4850.0</v>
      </c>
      <c r="J29" s="2" t="s">
        <v>320</v>
      </c>
      <c r="L29" s="2" t="s">
        <v>860</v>
      </c>
    </row>
    <row r="30">
      <c r="B30" s="2" t="s">
        <v>1052</v>
      </c>
      <c r="C30" s="276" t="s">
        <v>3933</v>
      </c>
      <c r="E30" s="298" t="s">
        <v>3650</v>
      </c>
      <c r="F30" s="350">
        <v>2350.0</v>
      </c>
      <c r="J30" s="2" t="s">
        <v>320</v>
      </c>
      <c r="L30" s="2" t="s">
        <v>860</v>
      </c>
    </row>
    <row r="31">
      <c r="C31" s="276" t="s">
        <v>3414</v>
      </c>
      <c r="E31" s="348" t="s">
        <v>1054</v>
      </c>
      <c r="F31" s="418">
        <v>25.0</v>
      </c>
      <c r="L31" s="2" t="s">
        <v>860</v>
      </c>
    </row>
    <row r="32">
      <c r="C32" s="276" t="s">
        <v>1839</v>
      </c>
      <c r="E32" s="348" t="s">
        <v>3934</v>
      </c>
      <c r="F32" s="353">
        <v>155.0</v>
      </c>
      <c r="L32" s="2" t="s">
        <v>860</v>
      </c>
    </row>
    <row r="33">
      <c r="C33" s="276" t="s">
        <v>1839</v>
      </c>
      <c r="E33" s="348" t="s">
        <v>3934</v>
      </c>
      <c r="F33" s="353">
        <v>155.0</v>
      </c>
      <c r="L33" s="2" t="s">
        <v>860</v>
      </c>
    </row>
    <row r="34">
      <c r="C34" s="276" t="s">
        <v>2301</v>
      </c>
      <c r="E34" s="279"/>
      <c r="F34" s="362">
        <v>450.0</v>
      </c>
      <c r="L34" s="2" t="s">
        <v>860</v>
      </c>
    </row>
    <row r="35">
      <c r="C35" s="276" t="s">
        <v>2302</v>
      </c>
      <c r="E35" s="279"/>
      <c r="F35" s="362">
        <v>900.0</v>
      </c>
      <c r="L35" s="2" t="s">
        <v>860</v>
      </c>
    </row>
    <row r="36">
      <c r="E36" s="279"/>
      <c r="F36" s="279"/>
    </row>
    <row r="37">
      <c r="A37" s="2" t="s">
        <v>933</v>
      </c>
      <c r="B37" s="2" t="s">
        <v>868</v>
      </c>
      <c r="C37" s="298" t="s">
        <v>1416</v>
      </c>
      <c r="E37" s="367" t="s">
        <v>935</v>
      </c>
      <c r="F37" s="350">
        <v>7450.0</v>
      </c>
      <c r="G37" s="350">
        <v>2500.0</v>
      </c>
      <c r="J37" s="2" t="s">
        <v>320</v>
      </c>
      <c r="L37" s="2" t="s">
        <v>860</v>
      </c>
    </row>
    <row r="38">
      <c r="E38" s="417"/>
      <c r="F38" s="279"/>
      <c r="G38" s="279"/>
    </row>
    <row r="39">
      <c r="A39" s="298" t="s">
        <v>3935</v>
      </c>
      <c r="C39" s="298" t="s">
        <v>1849</v>
      </c>
      <c r="E39" s="298" t="s">
        <v>1850</v>
      </c>
      <c r="F39" s="351">
        <v>18400.0</v>
      </c>
      <c r="G39" s="350">
        <v>6500.0</v>
      </c>
      <c r="J39" s="2" t="s">
        <v>320</v>
      </c>
      <c r="L39" s="2" t="s">
        <v>860</v>
      </c>
    </row>
    <row r="40">
      <c r="C40" s="298" t="s">
        <v>1851</v>
      </c>
      <c r="E40" s="298" t="s">
        <v>1852</v>
      </c>
      <c r="F40" s="350">
        <v>3750.0</v>
      </c>
      <c r="G40" s="279"/>
      <c r="J40" s="2" t="s">
        <v>320</v>
      </c>
      <c r="L40" s="2" t="s">
        <v>860</v>
      </c>
    </row>
    <row r="41">
      <c r="C41" s="298" t="s">
        <v>1851</v>
      </c>
      <c r="E41" s="298" t="s">
        <v>1852</v>
      </c>
      <c r="F41" s="350">
        <v>3750.0</v>
      </c>
      <c r="J41" s="2" t="s">
        <v>320</v>
      </c>
      <c r="L41" s="2" t="s">
        <v>860</v>
      </c>
    </row>
    <row r="42">
      <c r="C42" s="298" t="s">
        <v>1851</v>
      </c>
      <c r="E42" s="298" t="s">
        <v>1852</v>
      </c>
      <c r="F42" s="350">
        <v>3750.0</v>
      </c>
      <c r="J42" s="2" t="s">
        <v>320</v>
      </c>
      <c r="L42" s="2" t="s">
        <v>860</v>
      </c>
    </row>
    <row r="43">
      <c r="C43" s="298" t="s">
        <v>1851</v>
      </c>
      <c r="E43" s="298" t="s">
        <v>1852</v>
      </c>
      <c r="F43" s="350">
        <v>3750.0</v>
      </c>
      <c r="J43" s="2" t="s">
        <v>320</v>
      </c>
      <c r="L43" s="2" t="s">
        <v>860</v>
      </c>
    </row>
    <row r="44">
      <c r="F44" s="279"/>
    </row>
    <row r="45">
      <c r="A45" s="359" t="s">
        <v>2798</v>
      </c>
      <c r="B45" s="2" t="s">
        <v>2503</v>
      </c>
      <c r="C45" s="268" t="s">
        <v>2504</v>
      </c>
      <c r="D45" s="291"/>
      <c r="E45" s="348" t="s">
        <v>3936</v>
      </c>
      <c r="F45" s="350">
        <v>14950.0</v>
      </c>
      <c r="G45" s="350">
        <v>7500.0</v>
      </c>
      <c r="J45" s="2" t="s">
        <v>320</v>
      </c>
      <c r="L45" s="2" t="s">
        <v>860</v>
      </c>
      <c r="M45" s="2"/>
      <c r="N45" s="2"/>
      <c r="R45" s="2"/>
      <c r="S45" s="2"/>
    </row>
    <row r="46">
      <c r="A46" s="298"/>
      <c r="B46" s="2" t="s">
        <v>2503</v>
      </c>
      <c r="C46" s="276" t="s">
        <v>3377</v>
      </c>
      <c r="D46" s="291"/>
      <c r="E46" s="348" t="s">
        <v>3378</v>
      </c>
      <c r="F46" s="350">
        <v>11200.0</v>
      </c>
      <c r="G46" s="279"/>
      <c r="J46" s="2" t="s">
        <v>320</v>
      </c>
      <c r="L46" s="2" t="s">
        <v>860</v>
      </c>
      <c r="M46" s="2"/>
      <c r="N46" s="2"/>
      <c r="R46" s="2"/>
      <c r="S46" s="2"/>
    </row>
    <row r="47">
      <c r="A47" s="298"/>
      <c r="B47" s="2" t="s">
        <v>2503</v>
      </c>
      <c r="C47" s="276" t="s">
        <v>2506</v>
      </c>
      <c r="D47" s="291"/>
      <c r="E47" s="276" t="s">
        <v>2507</v>
      </c>
      <c r="F47" s="350">
        <v>7750.0</v>
      </c>
      <c r="J47" s="2" t="s">
        <v>320</v>
      </c>
      <c r="L47" s="2" t="s">
        <v>860</v>
      </c>
      <c r="M47" s="2"/>
      <c r="N47" s="2"/>
      <c r="R47" s="2"/>
      <c r="S47" s="2"/>
    </row>
    <row r="48">
      <c r="A48" s="298"/>
      <c r="B48" s="2" t="s">
        <v>2503</v>
      </c>
      <c r="C48" s="276" t="s">
        <v>3823</v>
      </c>
      <c r="D48" s="291"/>
      <c r="E48" s="348" t="s">
        <v>3937</v>
      </c>
      <c r="F48" s="350">
        <v>2650.0</v>
      </c>
      <c r="J48" s="2" t="s">
        <v>320</v>
      </c>
      <c r="L48" s="2" t="s">
        <v>860</v>
      </c>
      <c r="M48" s="2"/>
      <c r="N48" s="2"/>
      <c r="R48" s="2"/>
      <c r="S48" s="2"/>
    </row>
    <row r="49">
      <c r="A49" s="298"/>
      <c r="B49" s="2" t="s">
        <v>2503</v>
      </c>
      <c r="C49" s="276" t="s">
        <v>3823</v>
      </c>
      <c r="D49" s="291"/>
      <c r="E49" s="348" t="s">
        <v>3937</v>
      </c>
      <c r="F49" s="350">
        <v>2650.0</v>
      </c>
      <c r="J49" s="2" t="s">
        <v>320</v>
      </c>
      <c r="L49" s="2" t="s">
        <v>860</v>
      </c>
      <c r="M49" s="2"/>
      <c r="N49" s="2"/>
      <c r="R49" s="2"/>
      <c r="S49" s="2"/>
    </row>
    <row r="50">
      <c r="A50" s="298"/>
      <c r="B50" s="2" t="s">
        <v>883</v>
      </c>
      <c r="C50" s="276" t="s">
        <v>1055</v>
      </c>
      <c r="D50" s="291"/>
      <c r="E50" s="348" t="s">
        <v>1056</v>
      </c>
      <c r="F50" s="350">
        <v>1700.0</v>
      </c>
      <c r="J50" s="2" t="s">
        <v>320</v>
      </c>
      <c r="L50" s="2" t="s">
        <v>860</v>
      </c>
      <c r="M50" s="2"/>
      <c r="N50" s="2"/>
      <c r="R50" s="2"/>
      <c r="S50" s="2"/>
    </row>
    <row r="51">
      <c r="A51" s="298"/>
      <c r="B51" s="2" t="s">
        <v>883</v>
      </c>
      <c r="C51" s="276" t="s">
        <v>1055</v>
      </c>
      <c r="D51" s="291"/>
      <c r="E51" s="348" t="s">
        <v>1056</v>
      </c>
      <c r="F51" s="350">
        <v>1700.0</v>
      </c>
      <c r="J51" s="2" t="s">
        <v>320</v>
      </c>
      <c r="L51" s="2" t="s">
        <v>860</v>
      </c>
      <c r="M51" s="2"/>
      <c r="N51" s="2"/>
      <c r="R51" s="2"/>
      <c r="S51" s="2"/>
    </row>
    <row r="52">
      <c r="A52" s="298"/>
      <c r="B52" s="2" t="s">
        <v>883</v>
      </c>
      <c r="C52" s="276" t="s">
        <v>1055</v>
      </c>
      <c r="D52" s="291"/>
      <c r="E52" s="348" t="s">
        <v>1056</v>
      </c>
      <c r="F52" s="350">
        <v>1700.0</v>
      </c>
      <c r="J52" s="2" t="s">
        <v>320</v>
      </c>
      <c r="L52" s="2" t="s">
        <v>860</v>
      </c>
      <c r="M52" s="2"/>
      <c r="N52" s="2"/>
      <c r="R52" s="2"/>
      <c r="S52" s="2"/>
    </row>
    <row r="53">
      <c r="A53" s="298"/>
      <c r="B53" s="2" t="s">
        <v>883</v>
      </c>
      <c r="C53" s="276" t="s">
        <v>1055</v>
      </c>
      <c r="D53" s="291"/>
      <c r="E53" s="348" t="s">
        <v>1056</v>
      </c>
      <c r="F53" s="350">
        <v>1700.0</v>
      </c>
      <c r="J53" s="2" t="s">
        <v>320</v>
      </c>
      <c r="L53" s="2" t="s">
        <v>860</v>
      </c>
      <c r="M53" s="2"/>
      <c r="N53" s="2"/>
      <c r="R53" s="2"/>
      <c r="S53" s="2"/>
    </row>
    <row r="54">
      <c r="A54" s="298"/>
      <c r="B54" s="2" t="s">
        <v>883</v>
      </c>
      <c r="C54" s="276" t="s">
        <v>954</v>
      </c>
      <c r="D54" s="291"/>
      <c r="E54" s="276" t="s">
        <v>955</v>
      </c>
      <c r="F54" s="350">
        <v>1700.0</v>
      </c>
      <c r="J54" s="2"/>
      <c r="K54" s="2"/>
      <c r="L54" s="2"/>
      <c r="M54" s="2"/>
      <c r="N54" s="2"/>
      <c r="R54" s="2"/>
      <c r="S54" s="2"/>
    </row>
    <row r="55">
      <c r="A55" s="298"/>
      <c r="C55" s="276"/>
      <c r="D55" s="291"/>
      <c r="E55" s="348"/>
      <c r="J55" s="2"/>
      <c r="K55" s="2"/>
      <c r="L55" s="2"/>
      <c r="M55" s="2"/>
      <c r="N55" s="2"/>
      <c r="R55" s="2"/>
      <c r="S55" s="2"/>
    </row>
    <row r="56">
      <c r="A56" s="298"/>
      <c r="C56" s="276"/>
      <c r="D56" s="291"/>
      <c r="E56" s="348"/>
      <c r="J56" s="2"/>
      <c r="K56" s="2"/>
      <c r="L56" s="2"/>
      <c r="M56" s="2"/>
      <c r="N56" s="2"/>
      <c r="R56" s="2"/>
      <c r="S56" s="2"/>
    </row>
    <row r="57">
      <c r="A57" s="298"/>
      <c r="C57" s="276" t="s">
        <v>3938</v>
      </c>
      <c r="D57" s="291">
        <v>27938.0</v>
      </c>
      <c r="E57" s="348" t="s">
        <v>3939</v>
      </c>
      <c r="J57" s="2" t="s">
        <v>3940</v>
      </c>
      <c r="K57" s="2" t="s">
        <v>2083</v>
      </c>
      <c r="L57" s="2" t="s">
        <v>1019</v>
      </c>
      <c r="M57" s="2" t="s">
        <v>17</v>
      </c>
      <c r="N57" s="2" t="s">
        <v>3581</v>
      </c>
      <c r="R57" s="2" t="s">
        <v>3932</v>
      </c>
      <c r="S57" s="2">
        <v>221.0</v>
      </c>
    </row>
    <row r="58">
      <c r="C58" s="276" t="s">
        <v>3941</v>
      </c>
      <c r="D58" s="291"/>
      <c r="E58" s="352"/>
      <c r="J58" s="2" t="s">
        <v>3940</v>
      </c>
      <c r="K58" s="2" t="s">
        <v>2083</v>
      </c>
      <c r="L58" s="2" t="s">
        <v>1019</v>
      </c>
      <c r="M58" s="2" t="s">
        <v>17</v>
      </c>
      <c r="N58" s="2" t="s">
        <v>3581</v>
      </c>
      <c r="R58" s="2" t="s">
        <v>3932</v>
      </c>
      <c r="S58" s="2">
        <v>221.0</v>
      </c>
    </row>
    <row r="59">
      <c r="C59" s="345" t="s">
        <v>3942</v>
      </c>
      <c r="E59" s="359"/>
      <c r="J59" s="2" t="s">
        <v>3940</v>
      </c>
      <c r="K59" s="2" t="s">
        <v>2083</v>
      </c>
      <c r="L59" s="2" t="s">
        <v>1019</v>
      </c>
      <c r="M59" s="2" t="s">
        <v>17</v>
      </c>
      <c r="N59" s="2" t="s">
        <v>3581</v>
      </c>
      <c r="R59" s="2" t="s">
        <v>3932</v>
      </c>
      <c r="S59" s="2">
        <v>221.0</v>
      </c>
    </row>
    <row r="60">
      <c r="B60" s="2" t="s">
        <v>862</v>
      </c>
      <c r="C60" s="276" t="s">
        <v>1125</v>
      </c>
      <c r="D60" s="277" t="s">
        <v>3943</v>
      </c>
      <c r="E60" s="276" t="s">
        <v>1126</v>
      </c>
      <c r="J60" s="2" t="s">
        <v>3940</v>
      </c>
      <c r="K60" s="2" t="s">
        <v>2083</v>
      </c>
      <c r="L60" s="2" t="s">
        <v>1019</v>
      </c>
      <c r="M60" s="2" t="s">
        <v>17</v>
      </c>
      <c r="N60" s="2" t="s">
        <v>97</v>
      </c>
      <c r="R60" s="2" t="s">
        <v>3932</v>
      </c>
      <c r="S60" s="2">
        <v>2.0</v>
      </c>
    </row>
    <row r="61">
      <c r="C61" s="268" t="s">
        <v>3944</v>
      </c>
      <c r="E61" s="359"/>
      <c r="L61" s="2" t="s">
        <v>1019</v>
      </c>
      <c r="M61" s="2" t="s">
        <v>17</v>
      </c>
      <c r="N61" s="2" t="s">
        <v>97</v>
      </c>
      <c r="S61" s="2">
        <v>2.0</v>
      </c>
    </row>
    <row r="62">
      <c r="C62" s="276" t="s">
        <v>2621</v>
      </c>
      <c r="E62" s="276" t="s">
        <v>2622</v>
      </c>
      <c r="J62" s="2" t="s">
        <v>3940</v>
      </c>
      <c r="K62" s="2" t="s">
        <v>2083</v>
      </c>
      <c r="L62" s="2" t="s">
        <v>1019</v>
      </c>
      <c r="M62" s="2" t="s">
        <v>17</v>
      </c>
      <c r="N62" s="2" t="s">
        <v>2083</v>
      </c>
      <c r="R62" s="2" t="s">
        <v>3932</v>
      </c>
      <c r="S62" s="2">
        <v>6.0</v>
      </c>
    </row>
    <row r="63">
      <c r="C63" s="359"/>
      <c r="E63" s="380"/>
    </row>
    <row r="64">
      <c r="C64" s="359"/>
      <c r="E64" s="383"/>
    </row>
    <row r="65">
      <c r="C65" s="359"/>
      <c r="D65" s="291"/>
      <c r="E65" s="359"/>
    </row>
    <row r="66">
      <c r="C66" s="359"/>
      <c r="D66" s="291"/>
      <c r="E66" s="359"/>
    </row>
    <row r="67">
      <c r="C67" s="359"/>
      <c r="E67" s="380"/>
    </row>
    <row r="68">
      <c r="C68" s="359"/>
      <c r="D68" s="291"/>
      <c r="E68" s="359"/>
      <c r="I68" s="359"/>
    </row>
    <row r="69">
      <c r="C69" s="359"/>
      <c r="D69" s="291"/>
      <c r="E69" s="359"/>
      <c r="I69" s="359"/>
    </row>
    <row r="70">
      <c r="C70" s="359"/>
      <c r="D70" s="291"/>
      <c r="E70" s="359"/>
      <c r="I70" s="359"/>
    </row>
    <row r="71">
      <c r="C71" s="359"/>
      <c r="D71" s="291"/>
      <c r="E71" s="359"/>
      <c r="I71" s="359"/>
    </row>
    <row r="72">
      <c r="C72" s="359"/>
      <c r="D72" s="291"/>
      <c r="E72" s="359"/>
      <c r="I72" s="359"/>
    </row>
    <row r="73">
      <c r="C73" s="359"/>
      <c r="D73" s="291"/>
      <c r="E73" s="359"/>
      <c r="I73" s="359"/>
    </row>
    <row r="74">
      <c r="C74" s="359"/>
      <c r="D74" s="291"/>
      <c r="E74" s="359"/>
      <c r="I74" s="359"/>
    </row>
    <row r="75">
      <c r="C75" s="359"/>
      <c r="D75" s="291"/>
      <c r="E75" s="359"/>
      <c r="I75" s="359"/>
    </row>
    <row r="76">
      <c r="C76" s="359"/>
      <c r="D76" s="291"/>
      <c r="E76" s="359"/>
      <c r="I76" s="359"/>
    </row>
    <row r="77">
      <c r="C77" s="359"/>
      <c r="D77" s="291"/>
      <c r="E77" s="359"/>
      <c r="I77" s="359"/>
    </row>
    <row r="78">
      <c r="C78" s="359"/>
      <c r="D78" s="291"/>
      <c r="E78" s="359"/>
      <c r="I78" s="359"/>
    </row>
    <row r="79">
      <c r="C79" s="359"/>
      <c r="D79" s="291"/>
      <c r="E79" s="359"/>
      <c r="I79" s="359"/>
    </row>
    <row r="80">
      <c r="C80" s="359"/>
      <c r="D80" s="291"/>
      <c r="E80" s="359"/>
      <c r="I80" s="359"/>
    </row>
    <row r="81">
      <c r="C81" s="359"/>
      <c r="D81" s="291"/>
      <c r="E81" s="359"/>
      <c r="I81" s="359"/>
    </row>
    <row r="82">
      <c r="C82" s="359"/>
      <c r="D82" s="291"/>
      <c r="E82" s="359"/>
      <c r="I82" s="359"/>
    </row>
    <row r="83">
      <c r="C83" s="359"/>
      <c r="D83" s="291"/>
      <c r="E83" s="359"/>
      <c r="I83" s="359"/>
    </row>
    <row r="84">
      <c r="C84" s="359"/>
      <c r="D84" s="291"/>
      <c r="E84" s="359"/>
      <c r="I84" s="359"/>
    </row>
    <row r="85">
      <c r="C85" s="359"/>
      <c r="D85" s="291"/>
      <c r="E85" s="359"/>
      <c r="I85" s="359"/>
    </row>
    <row r="86">
      <c r="C86" s="359"/>
      <c r="D86" s="291"/>
      <c r="E86" s="359"/>
      <c r="I86" s="359"/>
    </row>
    <row r="87">
      <c r="C87" s="359"/>
      <c r="D87" s="291"/>
      <c r="E87" s="359"/>
      <c r="I87" s="359"/>
    </row>
    <row r="88">
      <c r="C88" s="359"/>
      <c r="D88" s="291"/>
      <c r="E88" s="359"/>
      <c r="I88" s="359"/>
    </row>
    <row r="89">
      <c r="C89" s="359"/>
      <c r="D89" s="291"/>
      <c r="E89" s="359"/>
    </row>
    <row r="90">
      <c r="C90" s="359"/>
      <c r="D90" s="291"/>
      <c r="E90" s="359"/>
    </row>
    <row r="91">
      <c r="C91" s="359"/>
      <c r="D91" s="291"/>
      <c r="E91" s="359"/>
    </row>
    <row r="92">
      <c r="C92" s="359"/>
      <c r="D92" s="291"/>
      <c r="E92" s="359"/>
    </row>
    <row r="93">
      <c r="C93" s="359"/>
      <c r="D93" s="291"/>
      <c r="E93" s="359"/>
    </row>
    <row r="94">
      <c r="C94" s="359"/>
      <c r="D94" s="291"/>
      <c r="E94" s="359"/>
    </row>
    <row r="95">
      <c r="C95" s="359"/>
      <c r="D95" s="291"/>
      <c r="E95" s="359"/>
    </row>
    <row r="96">
      <c r="C96" s="359"/>
      <c r="D96" s="291"/>
      <c r="E96" s="359"/>
    </row>
    <row r="97">
      <c r="C97" s="359"/>
      <c r="D97" s="291"/>
      <c r="E97" s="359"/>
    </row>
    <row r="98">
      <c r="C98" s="359"/>
      <c r="D98" s="291"/>
      <c r="E98" s="359"/>
    </row>
    <row r="99">
      <c r="C99" s="359"/>
      <c r="D99" s="291"/>
      <c r="E99" s="359"/>
    </row>
    <row r="100">
      <c r="C100" s="359"/>
      <c r="D100" s="291"/>
      <c r="E100" s="359"/>
    </row>
    <row r="101">
      <c r="C101" s="359"/>
      <c r="D101" s="291"/>
      <c r="E101" s="359"/>
    </row>
    <row r="102">
      <c r="C102" s="359"/>
      <c r="D102" s="291"/>
      <c r="E102" s="359"/>
    </row>
    <row r="103">
      <c r="C103" s="388"/>
    </row>
    <row r="104">
      <c r="C104" s="388"/>
    </row>
    <row r="105">
      <c r="C105" s="359"/>
    </row>
    <row r="106">
      <c r="C106" s="388"/>
    </row>
    <row r="107">
      <c r="C107" s="419"/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3945</v>
      </c>
      <c r="D1" s="420" t="s">
        <v>3946</v>
      </c>
      <c r="E1" s="421">
        <v>7.397739099E9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3947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3948</v>
      </c>
      <c r="S2" s="238" t="s">
        <v>3949</v>
      </c>
      <c r="T2" s="2" t="s">
        <v>1328</v>
      </c>
      <c r="U2" s="398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3950</v>
      </c>
      <c r="S3" s="238" t="s">
        <v>3951</v>
      </c>
      <c r="T3" s="2" t="s">
        <v>1010</v>
      </c>
      <c r="U3" s="398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3952</v>
      </c>
      <c r="S4" s="238" t="s">
        <v>3953</v>
      </c>
      <c r="T4" s="2" t="s">
        <v>1010</v>
      </c>
      <c r="U4" s="398" t="s">
        <v>72</v>
      </c>
    </row>
    <row r="5">
      <c r="A5" s="239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S5" s="238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6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359" t="s">
        <v>1047</v>
      </c>
      <c r="C17" s="359" t="s">
        <v>3954</v>
      </c>
      <c r="D17" s="291" t="s">
        <v>3955</v>
      </c>
      <c r="E17" s="298" t="s">
        <v>3956</v>
      </c>
      <c r="F17" s="322">
        <v>2100.0</v>
      </c>
      <c r="G17" s="322">
        <v>3750.0</v>
      </c>
      <c r="J17" s="2" t="s">
        <v>829</v>
      </c>
      <c r="K17" s="2" t="s">
        <v>3953</v>
      </c>
      <c r="L17" s="2" t="s">
        <v>860</v>
      </c>
      <c r="M17" s="2" t="s">
        <v>17</v>
      </c>
      <c r="N17" s="2" t="s">
        <v>3949</v>
      </c>
      <c r="R17" s="2" t="s">
        <v>3952</v>
      </c>
      <c r="S17" s="2">
        <v>18.0</v>
      </c>
    </row>
    <row r="18">
      <c r="B18" s="359" t="s">
        <v>1047</v>
      </c>
      <c r="C18" s="359" t="s">
        <v>3954</v>
      </c>
      <c r="D18" s="291" t="s">
        <v>3957</v>
      </c>
      <c r="E18" s="298" t="s">
        <v>3956</v>
      </c>
      <c r="F18" s="322">
        <v>2100.0</v>
      </c>
      <c r="G18" s="255"/>
      <c r="J18" s="2" t="s">
        <v>829</v>
      </c>
      <c r="K18" s="2" t="s">
        <v>3953</v>
      </c>
      <c r="L18" s="2" t="s">
        <v>860</v>
      </c>
      <c r="M18" s="2" t="s">
        <v>17</v>
      </c>
      <c r="N18" s="2" t="s">
        <v>3949</v>
      </c>
      <c r="R18" s="2" t="s">
        <v>3952</v>
      </c>
      <c r="S18" s="2">
        <v>18.0</v>
      </c>
    </row>
    <row r="19">
      <c r="B19" s="359" t="s">
        <v>1047</v>
      </c>
      <c r="C19" s="359" t="s">
        <v>3954</v>
      </c>
      <c r="D19" s="291" t="s">
        <v>3958</v>
      </c>
      <c r="E19" s="298" t="s">
        <v>3956</v>
      </c>
      <c r="F19" s="322">
        <v>2100.0</v>
      </c>
      <c r="J19" s="2" t="s">
        <v>829</v>
      </c>
      <c r="K19" s="2" t="s">
        <v>3953</v>
      </c>
      <c r="L19" s="2" t="s">
        <v>860</v>
      </c>
      <c r="M19" s="2" t="s">
        <v>17</v>
      </c>
      <c r="N19" s="2" t="s">
        <v>3949</v>
      </c>
      <c r="R19" s="2" t="s">
        <v>3952</v>
      </c>
      <c r="S19" s="2">
        <v>18.0</v>
      </c>
    </row>
    <row r="20">
      <c r="B20" s="359" t="s">
        <v>1047</v>
      </c>
      <c r="C20" s="359" t="s">
        <v>3954</v>
      </c>
      <c r="D20" s="291" t="s">
        <v>3959</v>
      </c>
      <c r="E20" s="298" t="s">
        <v>3956</v>
      </c>
      <c r="F20" s="322">
        <v>2100.0</v>
      </c>
      <c r="J20" s="2" t="s">
        <v>829</v>
      </c>
      <c r="K20" s="2" t="s">
        <v>3953</v>
      </c>
      <c r="L20" s="2" t="s">
        <v>860</v>
      </c>
      <c r="M20" s="2" t="s">
        <v>17</v>
      </c>
      <c r="N20" s="2" t="s">
        <v>3949</v>
      </c>
      <c r="R20" s="2" t="s">
        <v>3952</v>
      </c>
      <c r="S20" s="2">
        <v>18.0</v>
      </c>
    </row>
    <row r="21">
      <c r="B21" s="359" t="s">
        <v>1047</v>
      </c>
      <c r="C21" s="359" t="s">
        <v>3954</v>
      </c>
      <c r="D21" s="291" t="s">
        <v>3960</v>
      </c>
      <c r="E21" s="298" t="s">
        <v>3956</v>
      </c>
      <c r="F21" s="322">
        <v>2100.0</v>
      </c>
      <c r="J21" s="2" t="s">
        <v>829</v>
      </c>
      <c r="K21" s="2" t="s">
        <v>3953</v>
      </c>
      <c r="L21" s="2" t="s">
        <v>860</v>
      </c>
      <c r="M21" s="2" t="s">
        <v>17</v>
      </c>
      <c r="N21" s="2" t="s">
        <v>3949</v>
      </c>
      <c r="R21" s="2" t="s">
        <v>3952</v>
      </c>
      <c r="S21" s="2">
        <v>18.0</v>
      </c>
    </row>
    <row r="22">
      <c r="B22" s="359" t="s">
        <v>1047</v>
      </c>
      <c r="C22" s="359" t="s">
        <v>3954</v>
      </c>
      <c r="D22" s="291" t="s">
        <v>3961</v>
      </c>
      <c r="E22" s="298" t="s">
        <v>3956</v>
      </c>
      <c r="F22" s="322">
        <v>2100.0</v>
      </c>
      <c r="J22" s="2" t="s">
        <v>829</v>
      </c>
      <c r="K22" s="2" t="s">
        <v>3953</v>
      </c>
      <c r="L22" s="2" t="s">
        <v>860</v>
      </c>
      <c r="M22" s="2" t="s">
        <v>17</v>
      </c>
      <c r="N22" s="2" t="s">
        <v>3949</v>
      </c>
      <c r="R22" s="2" t="s">
        <v>3952</v>
      </c>
      <c r="S22" s="2">
        <v>18.0</v>
      </c>
    </row>
    <row r="23">
      <c r="B23" s="359" t="s">
        <v>1047</v>
      </c>
      <c r="C23" s="298" t="s">
        <v>3962</v>
      </c>
      <c r="D23" s="291" t="s">
        <v>3963</v>
      </c>
      <c r="E23" s="359" t="s">
        <v>3964</v>
      </c>
      <c r="F23" s="322">
        <v>4700.0</v>
      </c>
      <c r="J23" s="2" t="s">
        <v>829</v>
      </c>
      <c r="K23" s="2" t="s">
        <v>3953</v>
      </c>
      <c r="L23" s="2" t="s">
        <v>860</v>
      </c>
      <c r="M23" s="2" t="s">
        <v>17</v>
      </c>
      <c r="N23" s="2" t="s">
        <v>3949</v>
      </c>
      <c r="R23" s="2" t="s">
        <v>3952</v>
      </c>
      <c r="S23" s="2">
        <v>18.0</v>
      </c>
    </row>
    <row r="24">
      <c r="B24" s="359" t="s">
        <v>1000</v>
      </c>
      <c r="C24" s="359" t="s">
        <v>3965</v>
      </c>
      <c r="E24" s="380" t="s">
        <v>3966</v>
      </c>
      <c r="F24" s="337">
        <v>905.0</v>
      </c>
      <c r="J24" s="2" t="s">
        <v>829</v>
      </c>
      <c r="K24" s="2" t="s">
        <v>3953</v>
      </c>
      <c r="L24" s="2" t="s">
        <v>860</v>
      </c>
      <c r="M24" s="2" t="s">
        <v>17</v>
      </c>
      <c r="N24" s="2" t="s">
        <v>3949</v>
      </c>
      <c r="R24" s="2" t="s">
        <v>3952</v>
      </c>
      <c r="S24" s="2">
        <v>18.0</v>
      </c>
    </row>
    <row r="25">
      <c r="B25" s="2" t="s">
        <v>865</v>
      </c>
      <c r="C25" s="324" t="s">
        <v>3967</v>
      </c>
      <c r="D25" s="291" t="s">
        <v>3968</v>
      </c>
      <c r="E25" s="359" t="s">
        <v>1882</v>
      </c>
      <c r="F25" s="322">
        <v>1805.0</v>
      </c>
      <c r="J25" s="2" t="s">
        <v>829</v>
      </c>
      <c r="K25" s="2" t="s">
        <v>3953</v>
      </c>
      <c r="L25" s="2" t="s">
        <v>860</v>
      </c>
      <c r="M25" s="2" t="s">
        <v>17</v>
      </c>
      <c r="N25" s="2" t="s">
        <v>3949</v>
      </c>
      <c r="R25" s="2" t="s">
        <v>3952</v>
      </c>
      <c r="S25" s="2">
        <v>18.0</v>
      </c>
    </row>
    <row r="26">
      <c r="C26" s="298" t="s">
        <v>3969</v>
      </c>
      <c r="E26" s="298" t="s">
        <v>3970</v>
      </c>
      <c r="F26" s="337">
        <v>26.0</v>
      </c>
      <c r="J26" s="2" t="s">
        <v>829</v>
      </c>
      <c r="K26" s="2" t="s">
        <v>3953</v>
      </c>
      <c r="L26" s="2" t="s">
        <v>860</v>
      </c>
      <c r="M26" s="2" t="s">
        <v>17</v>
      </c>
      <c r="N26" s="2" t="s">
        <v>3949</v>
      </c>
      <c r="R26" s="2" t="s">
        <v>3952</v>
      </c>
      <c r="S26" s="2">
        <v>18.0</v>
      </c>
    </row>
    <row r="27">
      <c r="B27" s="324"/>
      <c r="C27" s="298" t="s">
        <v>3971</v>
      </c>
      <c r="E27" s="298" t="s">
        <v>3972</v>
      </c>
      <c r="F27" s="337">
        <v>15.0</v>
      </c>
      <c r="J27" s="2" t="s">
        <v>829</v>
      </c>
      <c r="K27" s="2" t="s">
        <v>3953</v>
      </c>
      <c r="L27" s="2" t="s">
        <v>860</v>
      </c>
      <c r="M27" s="2" t="s">
        <v>17</v>
      </c>
      <c r="N27" s="2" t="s">
        <v>3949</v>
      </c>
      <c r="R27" s="2" t="s">
        <v>3952</v>
      </c>
      <c r="S27" s="2">
        <v>18.0</v>
      </c>
    </row>
    <row r="28">
      <c r="B28" s="255"/>
      <c r="C28" s="367" t="s">
        <v>3973</v>
      </c>
      <c r="F28" s="337">
        <v>194.0</v>
      </c>
      <c r="L28" s="2" t="s">
        <v>860</v>
      </c>
      <c r="M28" s="2" t="s">
        <v>2386</v>
      </c>
      <c r="N28" s="2" t="s">
        <v>3974</v>
      </c>
      <c r="S28" s="2">
        <v>18.0</v>
      </c>
    </row>
    <row r="29">
      <c r="C29" s="359" t="s">
        <v>3646</v>
      </c>
      <c r="F29" s="320">
        <v>970.0</v>
      </c>
      <c r="J29" s="2" t="s">
        <v>829</v>
      </c>
      <c r="K29" s="2" t="s">
        <v>3953</v>
      </c>
      <c r="L29" s="2" t="s">
        <v>1019</v>
      </c>
      <c r="M29" s="2" t="s">
        <v>17</v>
      </c>
      <c r="N29" s="2" t="s">
        <v>3975</v>
      </c>
      <c r="R29" s="2" t="s">
        <v>3952</v>
      </c>
      <c r="S29" s="2">
        <v>24.0</v>
      </c>
    </row>
    <row r="30">
      <c r="C30" s="359" t="s">
        <v>3646</v>
      </c>
      <c r="F30" s="320">
        <v>970.0</v>
      </c>
      <c r="J30" s="2" t="s">
        <v>829</v>
      </c>
      <c r="K30" s="2" t="s">
        <v>3953</v>
      </c>
      <c r="L30" s="2" t="s">
        <v>1019</v>
      </c>
      <c r="M30" s="2" t="s">
        <v>17</v>
      </c>
      <c r="N30" s="2" t="s">
        <v>3975</v>
      </c>
      <c r="R30" s="2" t="s">
        <v>3952</v>
      </c>
      <c r="S30" s="2">
        <v>24.0</v>
      </c>
    </row>
    <row r="31">
      <c r="C31" s="359" t="s">
        <v>3646</v>
      </c>
      <c r="F31" s="320">
        <v>970.0</v>
      </c>
      <c r="J31" s="2" t="s">
        <v>829</v>
      </c>
      <c r="K31" s="2" t="s">
        <v>3953</v>
      </c>
      <c r="L31" s="2" t="s">
        <v>1019</v>
      </c>
      <c r="M31" s="2" t="s">
        <v>17</v>
      </c>
      <c r="N31" s="2" t="s">
        <v>3975</v>
      </c>
      <c r="R31" s="2" t="s">
        <v>3952</v>
      </c>
      <c r="S31" s="2">
        <v>24.0</v>
      </c>
    </row>
    <row r="33">
      <c r="B33" s="2" t="s">
        <v>868</v>
      </c>
      <c r="C33" s="359" t="s">
        <v>3976</v>
      </c>
      <c r="D33" s="291" t="s">
        <v>3977</v>
      </c>
      <c r="E33" s="359" t="s">
        <v>3978</v>
      </c>
      <c r="F33" s="292">
        <v>3900.0</v>
      </c>
      <c r="M33" s="2" t="s">
        <v>17</v>
      </c>
      <c r="N33" s="2" t="s">
        <v>3953</v>
      </c>
      <c r="S33" s="2">
        <v>34.0</v>
      </c>
    </row>
    <row r="34">
      <c r="C34" s="359" t="s">
        <v>3979</v>
      </c>
      <c r="F34" s="255"/>
      <c r="M34" s="2" t="s">
        <v>17</v>
      </c>
      <c r="N34" s="2" t="s">
        <v>3953</v>
      </c>
      <c r="S34" s="2">
        <v>34.0</v>
      </c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3980</v>
      </c>
      <c r="E1" s="411">
        <v>9.865911199E9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86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3981</v>
      </c>
      <c r="S2" s="238" t="s">
        <v>3982</v>
      </c>
      <c r="T2" s="2" t="s">
        <v>2980</v>
      </c>
      <c r="U2" s="2" t="s">
        <v>72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805</v>
      </c>
      <c r="S3" s="238" t="s">
        <v>3983</v>
      </c>
      <c r="T3" s="238"/>
      <c r="U3" s="2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/>
      <c r="S4" s="238"/>
      <c r="T4" s="238"/>
    </row>
    <row r="5">
      <c r="A5" s="239"/>
      <c r="B5" s="229" t="s">
        <v>818</v>
      </c>
      <c r="C5" s="2" t="s">
        <v>3984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S5" s="238"/>
      <c r="T5" s="238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"/>
      <c r="B15" s="2"/>
      <c r="C15" s="2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" t="s">
        <v>1101</v>
      </c>
      <c r="E17" s="298" t="s">
        <v>3804</v>
      </c>
      <c r="F17" s="322">
        <v>6150.0</v>
      </c>
      <c r="G17" s="322">
        <v>18600.0</v>
      </c>
      <c r="J17" s="2" t="s">
        <v>812</v>
      </c>
      <c r="L17" s="2" t="s">
        <v>860</v>
      </c>
      <c r="M17" s="2" t="s">
        <v>11</v>
      </c>
    </row>
    <row r="18">
      <c r="B18" s="2" t="s">
        <v>862</v>
      </c>
      <c r="C18" s="2" t="s">
        <v>1101</v>
      </c>
      <c r="E18" s="298" t="s">
        <v>3804</v>
      </c>
      <c r="F18" s="322">
        <v>6150.0</v>
      </c>
      <c r="G18" s="255"/>
      <c r="J18" s="2" t="s">
        <v>812</v>
      </c>
      <c r="L18" s="2" t="s">
        <v>860</v>
      </c>
      <c r="M18" s="2" t="s">
        <v>11</v>
      </c>
    </row>
    <row r="19">
      <c r="B19" s="2" t="s">
        <v>862</v>
      </c>
      <c r="C19" s="2" t="s">
        <v>1101</v>
      </c>
      <c r="E19" s="298" t="s">
        <v>3804</v>
      </c>
      <c r="F19" s="322">
        <v>6150.0</v>
      </c>
      <c r="J19" s="2" t="s">
        <v>812</v>
      </c>
      <c r="L19" s="2" t="s">
        <v>860</v>
      </c>
      <c r="M19" s="2" t="s">
        <v>11</v>
      </c>
    </row>
    <row r="20">
      <c r="B20" s="2" t="s">
        <v>862</v>
      </c>
      <c r="C20" s="2" t="s">
        <v>1101</v>
      </c>
      <c r="E20" s="298" t="s">
        <v>3804</v>
      </c>
      <c r="F20" s="322">
        <v>6150.0</v>
      </c>
      <c r="J20" s="2" t="s">
        <v>812</v>
      </c>
      <c r="L20" s="2" t="s">
        <v>860</v>
      </c>
      <c r="M20" s="2" t="s">
        <v>11</v>
      </c>
    </row>
    <row r="21">
      <c r="B21" s="2" t="s">
        <v>862</v>
      </c>
      <c r="C21" s="2" t="s">
        <v>1101</v>
      </c>
      <c r="E21" s="298" t="s">
        <v>3804</v>
      </c>
      <c r="F21" s="322">
        <v>6150.0</v>
      </c>
      <c r="J21" s="2" t="s">
        <v>812</v>
      </c>
      <c r="L21" s="2" t="s">
        <v>860</v>
      </c>
      <c r="M21" s="2" t="s">
        <v>11</v>
      </c>
    </row>
    <row r="22">
      <c r="B22" s="2" t="s">
        <v>862</v>
      </c>
      <c r="C22" s="2" t="s">
        <v>1101</v>
      </c>
      <c r="E22" s="298" t="s">
        <v>3804</v>
      </c>
      <c r="F22" s="322">
        <v>6150.0</v>
      </c>
      <c r="J22" s="2" t="s">
        <v>812</v>
      </c>
      <c r="L22" s="2" t="s">
        <v>860</v>
      </c>
      <c r="M22" s="2" t="s">
        <v>11</v>
      </c>
    </row>
    <row r="23">
      <c r="B23" s="2" t="s">
        <v>862</v>
      </c>
      <c r="C23" s="2" t="s">
        <v>1101</v>
      </c>
      <c r="E23" s="298" t="s">
        <v>3804</v>
      </c>
      <c r="F23" s="322">
        <v>6150.0</v>
      </c>
      <c r="J23" s="2" t="s">
        <v>812</v>
      </c>
      <c r="L23" s="2" t="s">
        <v>860</v>
      </c>
      <c r="M23" s="2" t="s">
        <v>11</v>
      </c>
    </row>
    <row r="24">
      <c r="B24" s="2" t="s">
        <v>862</v>
      </c>
      <c r="C24" s="2" t="s">
        <v>1101</v>
      </c>
      <c r="E24" s="298" t="s">
        <v>3804</v>
      </c>
      <c r="F24" s="322">
        <v>6150.0</v>
      </c>
      <c r="J24" s="2" t="s">
        <v>812</v>
      </c>
      <c r="L24" s="2" t="s">
        <v>860</v>
      </c>
      <c r="M24" s="2" t="s">
        <v>11</v>
      </c>
    </row>
    <row r="25">
      <c r="B25" s="2" t="s">
        <v>862</v>
      </c>
      <c r="C25" s="2" t="s">
        <v>1101</v>
      </c>
      <c r="E25" s="298" t="s">
        <v>3804</v>
      </c>
      <c r="F25" s="322">
        <v>6150.0</v>
      </c>
      <c r="J25" s="2" t="s">
        <v>812</v>
      </c>
      <c r="L25" s="2" t="s">
        <v>860</v>
      </c>
      <c r="M25" s="2" t="s">
        <v>11</v>
      </c>
    </row>
    <row r="26">
      <c r="B26" s="2" t="s">
        <v>862</v>
      </c>
      <c r="C26" s="2" t="s">
        <v>1101</v>
      </c>
      <c r="E26" s="298" t="s">
        <v>3804</v>
      </c>
      <c r="F26" s="322">
        <v>6150.0</v>
      </c>
      <c r="J26" s="2" t="s">
        <v>812</v>
      </c>
      <c r="L26" s="2" t="s">
        <v>860</v>
      </c>
      <c r="M26" s="2" t="s">
        <v>11</v>
      </c>
    </row>
    <row r="27">
      <c r="B27" s="2" t="s">
        <v>862</v>
      </c>
      <c r="C27" s="2" t="s">
        <v>1101</v>
      </c>
      <c r="E27" s="298" t="s">
        <v>3804</v>
      </c>
      <c r="F27" s="322">
        <v>6150.0</v>
      </c>
      <c r="J27" s="2" t="s">
        <v>812</v>
      </c>
      <c r="L27" s="2" t="s">
        <v>860</v>
      </c>
      <c r="M27" s="2" t="s">
        <v>11</v>
      </c>
    </row>
    <row r="28">
      <c r="B28" s="2" t="s">
        <v>862</v>
      </c>
      <c r="C28" s="2" t="s">
        <v>1101</v>
      </c>
      <c r="E28" s="298" t="s">
        <v>3804</v>
      </c>
      <c r="F28" s="322">
        <v>6150.0</v>
      </c>
      <c r="J28" s="2" t="s">
        <v>812</v>
      </c>
      <c r="L28" s="2" t="s">
        <v>860</v>
      </c>
      <c r="M28" s="2" t="s">
        <v>11</v>
      </c>
    </row>
    <row r="29">
      <c r="B29" s="2" t="s">
        <v>862</v>
      </c>
      <c r="C29" s="2" t="s">
        <v>1101</v>
      </c>
      <c r="E29" s="298" t="s">
        <v>3804</v>
      </c>
      <c r="F29" s="322">
        <v>6150.0</v>
      </c>
      <c r="J29" s="2" t="s">
        <v>812</v>
      </c>
      <c r="L29" s="2" t="s">
        <v>860</v>
      </c>
      <c r="M29" s="2" t="s">
        <v>11</v>
      </c>
    </row>
    <row r="30">
      <c r="B30" s="2" t="s">
        <v>862</v>
      </c>
      <c r="C30" s="2" t="s">
        <v>1101</v>
      </c>
      <c r="E30" s="298" t="s">
        <v>3804</v>
      </c>
      <c r="F30" s="322">
        <v>6150.0</v>
      </c>
      <c r="J30" s="2" t="s">
        <v>812</v>
      </c>
      <c r="L30" s="2" t="s">
        <v>860</v>
      </c>
      <c r="M30" s="2" t="s">
        <v>11</v>
      </c>
    </row>
    <row r="31">
      <c r="B31" s="2" t="s">
        <v>862</v>
      </c>
      <c r="C31" s="2" t="s">
        <v>1101</v>
      </c>
      <c r="E31" s="298" t="s">
        <v>3804</v>
      </c>
      <c r="F31" s="322">
        <v>6150.0</v>
      </c>
      <c r="J31" s="2" t="s">
        <v>812</v>
      </c>
      <c r="L31" s="2" t="s">
        <v>860</v>
      </c>
      <c r="M31" s="2" t="s">
        <v>11</v>
      </c>
    </row>
    <row r="32">
      <c r="B32" s="2" t="s">
        <v>862</v>
      </c>
      <c r="C32" s="2" t="s">
        <v>1101</v>
      </c>
      <c r="E32" s="298" t="s">
        <v>3804</v>
      </c>
      <c r="F32" s="322">
        <v>6150.0</v>
      </c>
      <c r="J32" s="2" t="s">
        <v>812</v>
      </c>
      <c r="L32" s="2" t="s">
        <v>860</v>
      </c>
      <c r="M32" s="2" t="s">
        <v>11</v>
      </c>
    </row>
    <row r="33">
      <c r="B33" s="2" t="s">
        <v>862</v>
      </c>
      <c r="C33" s="298" t="s">
        <v>3373</v>
      </c>
      <c r="E33" s="298" t="s">
        <v>3533</v>
      </c>
      <c r="F33" s="250">
        <v>14720.0</v>
      </c>
      <c r="J33" s="2" t="s">
        <v>812</v>
      </c>
      <c r="L33" s="2" t="s">
        <v>860</v>
      </c>
      <c r="M33" s="2" t="s">
        <v>11</v>
      </c>
    </row>
    <row r="34">
      <c r="B34" s="298" t="s">
        <v>3985</v>
      </c>
      <c r="C34" s="298" t="s">
        <v>2917</v>
      </c>
      <c r="E34" s="367" t="s">
        <v>1308</v>
      </c>
      <c r="F34" s="322">
        <v>23450.0</v>
      </c>
      <c r="J34" s="2" t="s">
        <v>812</v>
      </c>
      <c r="L34" s="2" t="s">
        <v>860</v>
      </c>
      <c r="M34" s="2" t="s">
        <v>11</v>
      </c>
    </row>
    <row r="35">
      <c r="B35" s="2" t="s">
        <v>30</v>
      </c>
      <c r="C35" s="298" t="s">
        <v>920</v>
      </c>
      <c r="E35" s="417"/>
      <c r="F35" s="322">
        <v>16980.0</v>
      </c>
      <c r="J35" s="2" t="s">
        <v>812</v>
      </c>
      <c r="L35" s="2" t="s">
        <v>860</v>
      </c>
      <c r="M35" s="2" t="s">
        <v>11</v>
      </c>
    </row>
    <row r="36">
      <c r="C36" s="248" t="s">
        <v>871</v>
      </c>
      <c r="F36" s="322">
        <v>1500.0</v>
      </c>
      <c r="J36" s="2" t="s">
        <v>812</v>
      </c>
    </row>
    <row r="37">
      <c r="F37" s="255"/>
      <c r="J37" s="2"/>
    </row>
    <row r="38">
      <c r="F38" s="255"/>
      <c r="J38" s="2"/>
    </row>
    <row r="39">
      <c r="A39" s="298" t="s">
        <v>1424</v>
      </c>
      <c r="B39" s="2" t="s">
        <v>3908</v>
      </c>
      <c r="C39" s="298" t="s">
        <v>3986</v>
      </c>
      <c r="E39" s="367" t="s">
        <v>3987</v>
      </c>
      <c r="F39" s="322">
        <v>18500.0</v>
      </c>
      <c r="J39" s="2" t="s">
        <v>812</v>
      </c>
      <c r="L39" s="2" t="s">
        <v>860</v>
      </c>
      <c r="M39" s="2" t="s">
        <v>11</v>
      </c>
    </row>
    <row r="40">
      <c r="B40" s="2" t="s">
        <v>3908</v>
      </c>
      <c r="C40" s="298" t="s">
        <v>3988</v>
      </c>
      <c r="E40" s="298" t="s">
        <v>3989</v>
      </c>
      <c r="F40" s="322">
        <v>2260.0</v>
      </c>
      <c r="J40" s="2" t="s">
        <v>812</v>
      </c>
      <c r="L40" s="2" t="s">
        <v>860</v>
      </c>
      <c r="M40" s="2" t="s">
        <v>11</v>
      </c>
    </row>
    <row r="41">
      <c r="B41" s="2" t="s">
        <v>3908</v>
      </c>
      <c r="C41" s="298" t="s">
        <v>3990</v>
      </c>
      <c r="E41" s="367" t="s">
        <v>3991</v>
      </c>
      <c r="F41" s="255"/>
      <c r="J41" s="2" t="s">
        <v>812</v>
      </c>
      <c r="L41" s="2" t="s">
        <v>860</v>
      </c>
      <c r="M41" s="2" t="s">
        <v>11</v>
      </c>
    </row>
    <row r="42">
      <c r="B42" s="2" t="s">
        <v>3908</v>
      </c>
      <c r="C42" s="298" t="s">
        <v>3992</v>
      </c>
      <c r="E42" s="298" t="s">
        <v>3993</v>
      </c>
      <c r="J42" s="2" t="s">
        <v>812</v>
      </c>
      <c r="L42" s="2" t="s">
        <v>860</v>
      </c>
      <c r="M42" s="2" t="s">
        <v>11</v>
      </c>
    </row>
    <row r="43">
      <c r="B43" s="2" t="s">
        <v>883</v>
      </c>
      <c r="C43" s="367" t="s">
        <v>3994</v>
      </c>
      <c r="D43" s="367"/>
      <c r="E43" s="298" t="s">
        <v>3995</v>
      </c>
      <c r="J43" s="2" t="s">
        <v>812</v>
      </c>
      <c r="L43" s="2" t="s">
        <v>860</v>
      </c>
      <c r="M43" s="2" t="s">
        <v>11</v>
      </c>
    </row>
    <row r="44">
      <c r="B44" s="2" t="s">
        <v>883</v>
      </c>
      <c r="C44" s="367" t="s">
        <v>3994</v>
      </c>
      <c r="D44" s="367"/>
      <c r="E44" s="298" t="s">
        <v>3995</v>
      </c>
      <c r="J44" s="2" t="s">
        <v>812</v>
      </c>
      <c r="L44" s="2" t="s">
        <v>860</v>
      </c>
      <c r="M44" s="2" t="s">
        <v>11</v>
      </c>
    </row>
    <row r="45">
      <c r="B45" s="2" t="s">
        <v>883</v>
      </c>
      <c r="C45" s="298" t="s">
        <v>3996</v>
      </c>
      <c r="E45" s="298" t="s">
        <v>1234</v>
      </c>
      <c r="J45" s="2" t="s">
        <v>812</v>
      </c>
      <c r="L45" s="2" t="s">
        <v>860</v>
      </c>
      <c r="M45" s="2" t="s">
        <v>11</v>
      </c>
    </row>
    <row r="46">
      <c r="B46" s="2" t="s">
        <v>883</v>
      </c>
      <c r="C46" s="298" t="s">
        <v>3996</v>
      </c>
      <c r="E46" s="298" t="s">
        <v>1234</v>
      </c>
      <c r="J46" s="2" t="s">
        <v>812</v>
      </c>
      <c r="L46" s="2" t="s">
        <v>860</v>
      </c>
      <c r="M46" s="2" t="s">
        <v>11</v>
      </c>
    </row>
    <row r="47">
      <c r="B47" s="2" t="s">
        <v>883</v>
      </c>
      <c r="C47" s="298" t="s">
        <v>3996</v>
      </c>
      <c r="E47" s="298" t="s">
        <v>1234</v>
      </c>
      <c r="J47" s="2" t="s">
        <v>812</v>
      </c>
      <c r="L47" s="2" t="s">
        <v>860</v>
      </c>
      <c r="M47" s="2" t="s">
        <v>11</v>
      </c>
    </row>
    <row r="48">
      <c r="B48" s="2" t="s">
        <v>883</v>
      </c>
      <c r="C48" s="298" t="s">
        <v>3996</v>
      </c>
      <c r="E48" s="298" t="s">
        <v>1234</v>
      </c>
      <c r="J48" s="2" t="s">
        <v>812</v>
      </c>
      <c r="L48" s="2" t="s">
        <v>860</v>
      </c>
      <c r="M48" s="2" t="s">
        <v>11</v>
      </c>
    </row>
    <row r="49">
      <c r="B49" s="2" t="s">
        <v>883</v>
      </c>
      <c r="C49" s="298" t="s">
        <v>3996</v>
      </c>
      <c r="E49" s="298" t="s">
        <v>1234</v>
      </c>
      <c r="J49" s="2" t="s">
        <v>812</v>
      </c>
      <c r="L49" s="2" t="s">
        <v>860</v>
      </c>
      <c r="M49" s="2" t="s">
        <v>11</v>
      </c>
    </row>
    <row r="50">
      <c r="B50" s="2" t="s">
        <v>883</v>
      </c>
      <c r="C50" s="298" t="s">
        <v>3996</v>
      </c>
      <c r="E50" s="298" t="s">
        <v>1234</v>
      </c>
      <c r="J50" s="2" t="s">
        <v>812</v>
      </c>
      <c r="L50" s="2" t="s">
        <v>860</v>
      </c>
      <c r="M50" s="2" t="s">
        <v>11</v>
      </c>
    </row>
    <row r="51">
      <c r="B51" s="2" t="s">
        <v>883</v>
      </c>
      <c r="C51" s="298" t="s">
        <v>3996</v>
      </c>
      <c r="E51" s="298" t="s">
        <v>1234</v>
      </c>
      <c r="J51" s="2" t="s">
        <v>812</v>
      </c>
      <c r="L51" s="2" t="s">
        <v>860</v>
      </c>
      <c r="M51" s="2" t="s">
        <v>11</v>
      </c>
    </row>
    <row r="52">
      <c r="B52" s="2" t="s">
        <v>883</v>
      </c>
      <c r="C52" s="298" t="s">
        <v>1233</v>
      </c>
      <c r="E52" s="298" t="s">
        <v>1234</v>
      </c>
      <c r="J52" s="2" t="s">
        <v>812</v>
      </c>
      <c r="L52" s="2" t="s">
        <v>860</v>
      </c>
      <c r="M52" s="2" t="s">
        <v>11</v>
      </c>
    </row>
    <row r="53">
      <c r="B53" s="2" t="s">
        <v>883</v>
      </c>
      <c r="C53" s="298" t="s">
        <v>1233</v>
      </c>
      <c r="E53" s="298" t="s">
        <v>1234</v>
      </c>
      <c r="J53" s="2" t="s">
        <v>812</v>
      </c>
      <c r="L53" s="2" t="s">
        <v>860</v>
      </c>
      <c r="M53" s="2" t="s">
        <v>11</v>
      </c>
    </row>
    <row r="54">
      <c r="B54" s="2" t="s">
        <v>883</v>
      </c>
      <c r="C54" s="298" t="s">
        <v>1233</v>
      </c>
      <c r="E54" s="298" t="s">
        <v>1234</v>
      </c>
      <c r="J54" s="2" t="s">
        <v>812</v>
      </c>
      <c r="L54" s="2" t="s">
        <v>860</v>
      </c>
      <c r="M54" s="2" t="s">
        <v>11</v>
      </c>
    </row>
    <row r="55">
      <c r="B55" s="2" t="s">
        <v>883</v>
      </c>
      <c r="C55" s="298" t="s">
        <v>1233</v>
      </c>
      <c r="E55" s="298" t="s">
        <v>1234</v>
      </c>
      <c r="J55" s="2" t="s">
        <v>812</v>
      </c>
      <c r="L55" s="2" t="s">
        <v>860</v>
      </c>
      <c r="M55" s="2" t="s">
        <v>11</v>
      </c>
    </row>
    <row r="56">
      <c r="B56" s="2" t="s">
        <v>883</v>
      </c>
      <c r="C56" s="298" t="s">
        <v>1233</v>
      </c>
      <c r="E56" s="298" t="s">
        <v>1234</v>
      </c>
      <c r="J56" s="2" t="s">
        <v>812</v>
      </c>
      <c r="L56" s="2" t="s">
        <v>860</v>
      </c>
      <c r="M56" s="2" t="s">
        <v>11</v>
      </c>
    </row>
    <row r="57">
      <c r="B57" s="2" t="s">
        <v>883</v>
      </c>
      <c r="C57" s="298" t="s">
        <v>1233</v>
      </c>
      <c r="E57" s="298" t="s">
        <v>1234</v>
      </c>
      <c r="J57" s="2" t="s">
        <v>812</v>
      </c>
      <c r="L57" s="2" t="s">
        <v>860</v>
      </c>
      <c r="M57" s="2" t="s">
        <v>11</v>
      </c>
    </row>
    <row r="58">
      <c r="B58" s="2" t="s">
        <v>883</v>
      </c>
      <c r="C58" s="298" t="s">
        <v>1233</v>
      </c>
      <c r="E58" s="298" t="s">
        <v>1234</v>
      </c>
      <c r="J58" s="2" t="s">
        <v>812</v>
      </c>
      <c r="L58" s="2" t="s">
        <v>860</v>
      </c>
      <c r="M58" s="2" t="s">
        <v>11</v>
      </c>
    </row>
    <row r="59">
      <c r="B59" s="2" t="s">
        <v>883</v>
      </c>
      <c r="C59" s="298" t="s">
        <v>1233</v>
      </c>
      <c r="E59" s="298" t="s">
        <v>1234</v>
      </c>
      <c r="J59" s="2" t="s">
        <v>812</v>
      </c>
      <c r="L59" s="2" t="s">
        <v>860</v>
      </c>
      <c r="M59" s="2" t="s">
        <v>11</v>
      </c>
    </row>
    <row r="60">
      <c r="B60" s="2" t="s">
        <v>883</v>
      </c>
      <c r="C60" s="298" t="s">
        <v>1233</v>
      </c>
      <c r="E60" s="298" t="s">
        <v>1234</v>
      </c>
      <c r="J60" s="2" t="s">
        <v>812</v>
      </c>
      <c r="L60" s="2" t="s">
        <v>860</v>
      </c>
      <c r="M60" s="2" t="s">
        <v>11</v>
      </c>
    </row>
    <row r="61">
      <c r="B61" s="2" t="s">
        <v>883</v>
      </c>
      <c r="C61" s="298" t="s">
        <v>1233</v>
      </c>
      <c r="E61" s="298" t="s">
        <v>1234</v>
      </c>
      <c r="J61" s="2" t="s">
        <v>812</v>
      </c>
      <c r="L61" s="2" t="s">
        <v>860</v>
      </c>
      <c r="M61" s="2" t="s">
        <v>11</v>
      </c>
    </row>
    <row r="62">
      <c r="B62" s="2" t="s">
        <v>883</v>
      </c>
      <c r="C62" s="298" t="s">
        <v>1233</v>
      </c>
      <c r="E62" s="298" t="s">
        <v>1234</v>
      </c>
      <c r="J62" s="2" t="s">
        <v>812</v>
      </c>
      <c r="L62" s="2" t="s">
        <v>860</v>
      </c>
      <c r="M62" s="2" t="s">
        <v>11</v>
      </c>
    </row>
    <row r="63">
      <c r="B63" s="2" t="s">
        <v>883</v>
      </c>
      <c r="C63" s="298" t="s">
        <v>1233</v>
      </c>
      <c r="E63" s="298" t="s">
        <v>1234</v>
      </c>
      <c r="J63" s="2" t="s">
        <v>812</v>
      </c>
      <c r="L63" s="2" t="s">
        <v>860</v>
      </c>
      <c r="M63" s="2" t="s">
        <v>11</v>
      </c>
    </row>
    <row r="64">
      <c r="B64" s="2" t="s">
        <v>883</v>
      </c>
      <c r="C64" s="298" t="s">
        <v>1233</v>
      </c>
      <c r="E64" s="298" t="s">
        <v>1234</v>
      </c>
      <c r="J64" s="2" t="s">
        <v>812</v>
      </c>
      <c r="L64" s="2" t="s">
        <v>860</v>
      </c>
      <c r="M64" s="2" t="s">
        <v>11</v>
      </c>
    </row>
    <row r="65">
      <c r="B65" s="2" t="s">
        <v>883</v>
      </c>
      <c r="C65" s="298" t="s">
        <v>1233</v>
      </c>
      <c r="E65" s="298" t="s">
        <v>1234</v>
      </c>
      <c r="J65" s="2" t="s">
        <v>812</v>
      </c>
      <c r="L65" s="2" t="s">
        <v>860</v>
      </c>
      <c r="M65" s="2" t="s">
        <v>11</v>
      </c>
    </row>
    <row r="66">
      <c r="B66" s="2" t="s">
        <v>883</v>
      </c>
      <c r="C66" s="298" t="s">
        <v>1233</v>
      </c>
      <c r="E66" s="298" t="s">
        <v>1234</v>
      </c>
      <c r="J66" s="2" t="s">
        <v>812</v>
      </c>
      <c r="L66" s="2" t="s">
        <v>860</v>
      </c>
      <c r="M66" s="2" t="s">
        <v>11</v>
      </c>
    </row>
    <row r="67">
      <c r="B67" s="2" t="s">
        <v>883</v>
      </c>
      <c r="C67" s="298" t="s">
        <v>1233</v>
      </c>
      <c r="E67" s="298" t="s">
        <v>1234</v>
      </c>
      <c r="J67" s="2" t="s">
        <v>812</v>
      </c>
      <c r="L67" s="2" t="s">
        <v>860</v>
      </c>
      <c r="M67" s="2" t="s">
        <v>11</v>
      </c>
    </row>
    <row r="68">
      <c r="B68" s="2" t="s">
        <v>883</v>
      </c>
      <c r="C68" s="298" t="s">
        <v>1233</v>
      </c>
      <c r="E68" s="298" t="s">
        <v>1234</v>
      </c>
      <c r="J68" s="2" t="s">
        <v>812</v>
      </c>
      <c r="L68" s="2" t="s">
        <v>860</v>
      </c>
      <c r="M68" s="2" t="s">
        <v>11</v>
      </c>
    </row>
    <row r="69">
      <c r="B69" s="2" t="s">
        <v>883</v>
      </c>
      <c r="C69" s="298" t="s">
        <v>1233</v>
      </c>
      <c r="E69" s="298" t="s">
        <v>1234</v>
      </c>
      <c r="J69" s="2" t="s">
        <v>812</v>
      </c>
      <c r="L69" s="2" t="s">
        <v>860</v>
      </c>
      <c r="M69" s="2" t="s">
        <v>11</v>
      </c>
    </row>
    <row r="70">
      <c r="B70" s="2" t="s">
        <v>883</v>
      </c>
      <c r="C70" s="298" t="s">
        <v>1233</v>
      </c>
      <c r="E70" s="298" t="s">
        <v>1234</v>
      </c>
      <c r="J70" s="2" t="s">
        <v>812</v>
      </c>
      <c r="L70" s="2" t="s">
        <v>860</v>
      </c>
      <c r="M70" s="2" t="s">
        <v>11</v>
      </c>
    </row>
    <row r="71">
      <c r="B71" s="2" t="s">
        <v>883</v>
      </c>
      <c r="C71" s="298" t="s">
        <v>1233</v>
      </c>
      <c r="E71" s="298" t="s">
        <v>1234</v>
      </c>
      <c r="J71" s="2" t="s">
        <v>812</v>
      </c>
      <c r="L71" s="2" t="s">
        <v>860</v>
      </c>
      <c r="M71" s="2" t="s">
        <v>11</v>
      </c>
    </row>
    <row r="72">
      <c r="B72" s="2" t="s">
        <v>883</v>
      </c>
      <c r="C72" s="298" t="s">
        <v>1233</v>
      </c>
      <c r="E72" s="298" t="s">
        <v>1234</v>
      </c>
      <c r="J72" s="2" t="s">
        <v>812</v>
      </c>
      <c r="L72" s="2" t="s">
        <v>860</v>
      </c>
      <c r="M72" s="2" t="s">
        <v>11</v>
      </c>
    </row>
    <row r="73">
      <c r="B73" s="2" t="s">
        <v>883</v>
      </c>
      <c r="C73" s="298" t="s">
        <v>1233</v>
      </c>
      <c r="E73" s="298" t="s">
        <v>1234</v>
      </c>
      <c r="J73" s="2" t="s">
        <v>812</v>
      </c>
      <c r="L73" s="2" t="s">
        <v>860</v>
      </c>
      <c r="M73" s="2" t="s">
        <v>11</v>
      </c>
    </row>
    <row r="74">
      <c r="B74" s="2" t="s">
        <v>883</v>
      </c>
      <c r="C74" s="298" t="s">
        <v>1233</v>
      </c>
      <c r="E74" s="298" t="s">
        <v>1234</v>
      </c>
      <c r="J74" s="2" t="s">
        <v>812</v>
      </c>
      <c r="L74" s="2" t="s">
        <v>860</v>
      </c>
      <c r="M74" s="2" t="s">
        <v>11</v>
      </c>
    </row>
    <row r="75">
      <c r="B75" s="2" t="s">
        <v>883</v>
      </c>
      <c r="C75" s="298" t="s">
        <v>1233</v>
      </c>
      <c r="E75" s="298" t="s">
        <v>1234</v>
      </c>
      <c r="J75" s="2" t="s">
        <v>812</v>
      </c>
      <c r="L75" s="2" t="s">
        <v>860</v>
      </c>
      <c r="M75" s="2" t="s">
        <v>11</v>
      </c>
    </row>
    <row r="76">
      <c r="B76" s="2" t="s">
        <v>883</v>
      </c>
      <c r="C76" s="298" t="s">
        <v>954</v>
      </c>
      <c r="E76" s="298" t="s">
        <v>955</v>
      </c>
      <c r="J76" s="2" t="s">
        <v>812</v>
      </c>
      <c r="L76" s="2" t="s">
        <v>860</v>
      </c>
      <c r="M76" s="2" t="s">
        <v>11</v>
      </c>
    </row>
    <row r="77">
      <c r="B77" s="2" t="s">
        <v>3908</v>
      </c>
      <c r="C77" s="298" t="s">
        <v>3997</v>
      </c>
      <c r="E77" s="367" t="s">
        <v>3998</v>
      </c>
      <c r="J77" s="2" t="s">
        <v>812</v>
      </c>
      <c r="L77" s="2" t="s">
        <v>860</v>
      </c>
      <c r="M77" s="2" t="s">
        <v>11</v>
      </c>
    </row>
    <row r="78">
      <c r="C78" s="298" t="s">
        <v>889</v>
      </c>
      <c r="E78" s="367" t="s">
        <v>890</v>
      </c>
      <c r="J78" s="2" t="s">
        <v>812</v>
      </c>
      <c r="L78" s="2" t="s">
        <v>860</v>
      </c>
      <c r="M78" s="2" t="s">
        <v>11</v>
      </c>
    </row>
    <row r="79">
      <c r="E79" s="417"/>
      <c r="M79" s="2" t="s">
        <v>11</v>
      </c>
    </row>
    <row r="80">
      <c r="A80" s="298" t="s">
        <v>2187</v>
      </c>
      <c r="B80" s="298" t="s">
        <v>862</v>
      </c>
      <c r="C80" s="298" t="s">
        <v>3999</v>
      </c>
      <c r="E80" s="298" t="s">
        <v>4000</v>
      </c>
      <c r="J80" s="2" t="s">
        <v>812</v>
      </c>
      <c r="L80" s="2" t="s">
        <v>860</v>
      </c>
      <c r="M80" s="2" t="s">
        <v>11</v>
      </c>
    </row>
    <row r="81">
      <c r="B81" s="298" t="s">
        <v>862</v>
      </c>
      <c r="C81" s="298" t="s">
        <v>4001</v>
      </c>
      <c r="E81" s="298" t="s">
        <v>4002</v>
      </c>
      <c r="J81" s="2" t="s">
        <v>812</v>
      </c>
      <c r="L81" s="2" t="s">
        <v>860</v>
      </c>
      <c r="M81" s="2" t="s">
        <v>11</v>
      </c>
    </row>
    <row r="82">
      <c r="B82" s="298"/>
      <c r="J82" s="2"/>
    </row>
    <row r="83">
      <c r="A83" s="298" t="s">
        <v>2246</v>
      </c>
      <c r="B83" s="373" t="s">
        <v>868</v>
      </c>
      <c r="C83" s="298" t="s">
        <v>4003</v>
      </c>
      <c r="E83" s="298" t="s">
        <v>898</v>
      </c>
      <c r="J83" s="2" t="s">
        <v>812</v>
      </c>
      <c r="L83" s="2" t="s">
        <v>860</v>
      </c>
      <c r="M83" s="2" t="s">
        <v>11</v>
      </c>
    </row>
    <row r="84">
      <c r="B84" s="373" t="s">
        <v>868</v>
      </c>
      <c r="C84" s="298" t="s">
        <v>4003</v>
      </c>
      <c r="E84" s="298" t="s">
        <v>898</v>
      </c>
      <c r="J84" s="2" t="s">
        <v>812</v>
      </c>
      <c r="L84" s="2" t="s">
        <v>860</v>
      </c>
      <c r="M84" s="2" t="s">
        <v>11</v>
      </c>
    </row>
    <row r="85">
      <c r="B85" s="373" t="s">
        <v>868</v>
      </c>
      <c r="C85" s="298" t="s">
        <v>4003</v>
      </c>
      <c r="E85" s="298" t="s">
        <v>898</v>
      </c>
      <c r="J85" s="2" t="s">
        <v>812</v>
      </c>
      <c r="L85" s="2" t="s">
        <v>860</v>
      </c>
      <c r="M85" s="2" t="s">
        <v>11</v>
      </c>
    </row>
    <row r="86">
      <c r="B86" s="373" t="s">
        <v>868</v>
      </c>
      <c r="C86" s="298" t="s">
        <v>4003</v>
      </c>
      <c r="E86" s="298" t="s">
        <v>898</v>
      </c>
      <c r="J86" s="2" t="s">
        <v>812</v>
      </c>
      <c r="L86" s="2" t="s">
        <v>860</v>
      </c>
      <c r="M86" s="2" t="s">
        <v>11</v>
      </c>
    </row>
    <row r="87">
      <c r="B87" s="373" t="s">
        <v>868</v>
      </c>
      <c r="C87" s="298" t="s">
        <v>4003</v>
      </c>
      <c r="E87" s="298" t="s">
        <v>898</v>
      </c>
      <c r="J87" s="2" t="s">
        <v>812</v>
      </c>
      <c r="L87" s="2" t="s">
        <v>860</v>
      </c>
      <c r="M87" s="2" t="s">
        <v>11</v>
      </c>
    </row>
    <row r="88">
      <c r="B88" s="373" t="s">
        <v>868</v>
      </c>
      <c r="C88" s="298" t="s">
        <v>4003</v>
      </c>
      <c r="E88" s="298" t="s">
        <v>898</v>
      </c>
      <c r="J88" s="2" t="s">
        <v>812</v>
      </c>
      <c r="L88" s="2" t="s">
        <v>860</v>
      </c>
      <c r="M88" s="2" t="s">
        <v>11</v>
      </c>
    </row>
    <row r="89">
      <c r="B89" s="373" t="s">
        <v>868</v>
      </c>
      <c r="C89" s="298" t="s">
        <v>1230</v>
      </c>
      <c r="E89" s="367" t="s">
        <v>870</v>
      </c>
      <c r="J89" s="2" t="s">
        <v>812</v>
      </c>
      <c r="L89" s="2" t="s">
        <v>860</v>
      </c>
      <c r="M89" s="2" t="s">
        <v>11</v>
      </c>
    </row>
    <row r="90">
      <c r="E90" s="417"/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1379</v>
      </c>
      <c r="D1" s="2">
        <v>9.965855535E9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54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3981</v>
      </c>
      <c r="S2" s="238" t="s">
        <v>3982</v>
      </c>
      <c r="T2" s="2" t="s">
        <v>2980</v>
      </c>
      <c r="U2" s="412" t="s">
        <v>72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3.0</v>
      </c>
      <c r="R3" s="2" t="s">
        <v>4004</v>
      </c>
      <c r="S3" s="238" t="s">
        <v>4005</v>
      </c>
      <c r="T3" s="2" t="s">
        <v>4006</v>
      </c>
      <c r="U3" s="412" t="s">
        <v>4007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4.0</v>
      </c>
      <c r="R4" s="2" t="s">
        <v>4008</v>
      </c>
      <c r="S4" s="238" t="s">
        <v>4009</v>
      </c>
      <c r="T4" s="2" t="s">
        <v>635</v>
      </c>
      <c r="U4" s="412" t="s">
        <v>72</v>
      </c>
    </row>
    <row r="5">
      <c r="A5" s="239"/>
      <c r="B5" s="229" t="s">
        <v>818</v>
      </c>
      <c r="C5" s="2" t="s">
        <v>3984</v>
      </c>
      <c r="D5" s="2" t="s">
        <v>4010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5.0</v>
      </c>
      <c r="R5" s="2" t="s">
        <v>4011</v>
      </c>
      <c r="S5" s="2" t="s">
        <v>3395</v>
      </c>
      <c r="T5" s="2" t="s">
        <v>4012</v>
      </c>
      <c r="U5" s="357" t="s">
        <v>4013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6.0</v>
      </c>
      <c r="R6" s="2" t="s">
        <v>4014</v>
      </c>
      <c r="S6" s="2" t="s">
        <v>669</v>
      </c>
      <c r="T6" s="2" t="s">
        <v>635</v>
      </c>
      <c r="U6" s="357" t="s">
        <v>72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7.0</v>
      </c>
      <c r="R7" s="231" t="s">
        <v>4015</v>
      </c>
      <c r="S7" s="2" t="s">
        <v>4016</v>
      </c>
      <c r="T7" s="2" t="s">
        <v>4017</v>
      </c>
      <c r="U7" s="357" t="s">
        <v>72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8.0</v>
      </c>
      <c r="R8" s="2" t="s">
        <v>4018</v>
      </c>
      <c r="S8" s="2" t="s">
        <v>83</v>
      </c>
      <c r="T8" s="2" t="s">
        <v>1328</v>
      </c>
      <c r="U8" s="357" t="s">
        <v>72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98" t="s">
        <v>1101</v>
      </c>
      <c r="E17" s="298" t="s">
        <v>3804</v>
      </c>
      <c r="J17" s="2" t="s">
        <v>819</v>
      </c>
      <c r="K17" s="2" t="s">
        <v>83</v>
      </c>
      <c r="L17" s="2" t="s">
        <v>860</v>
      </c>
      <c r="R17" s="2" t="s">
        <v>4018</v>
      </c>
    </row>
    <row r="18">
      <c r="B18" s="2" t="s">
        <v>862</v>
      </c>
      <c r="C18" s="298" t="s">
        <v>1101</v>
      </c>
      <c r="E18" s="298" t="s">
        <v>3804</v>
      </c>
      <c r="J18" s="2" t="s">
        <v>819</v>
      </c>
      <c r="K18" s="2" t="s">
        <v>83</v>
      </c>
      <c r="L18" s="2" t="s">
        <v>860</v>
      </c>
      <c r="R18" s="2" t="s">
        <v>4018</v>
      </c>
    </row>
    <row r="19">
      <c r="B19" s="2" t="s">
        <v>862</v>
      </c>
      <c r="C19" s="298" t="s">
        <v>1101</v>
      </c>
      <c r="E19" s="298" t="s">
        <v>3804</v>
      </c>
      <c r="J19" s="2" t="s">
        <v>819</v>
      </c>
      <c r="K19" s="2" t="s">
        <v>83</v>
      </c>
      <c r="L19" s="2" t="s">
        <v>860</v>
      </c>
      <c r="R19" s="2" t="s">
        <v>4018</v>
      </c>
    </row>
    <row r="20">
      <c r="B20" s="2" t="s">
        <v>862</v>
      </c>
      <c r="C20" s="298" t="s">
        <v>1101</v>
      </c>
      <c r="E20" s="298" t="s">
        <v>3804</v>
      </c>
      <c r="J20" s="2" t="s">
        <v>819</v>
      </c>
      <c r="K20" s="2" t="s">
        <v>83</v>
      </c>
      <c r="L20" s="2" t="s">
        <v>860</v>
      </c>
      <c r="R20" s="2" t="s">
        <v>4018</v>
      </c>
    </row>
    <row r="21">
      <c r="B21" s="2" t="s">
        <v>862</v>
      </c>
      <c r="C21" s="298" t="s">
        <v>1101</v>
      </c>
      <c r="E21" s="298" t="s">
        <v>3804</v>
      </c>
      <c r="J21" s="2" t="s">
        <v>819</v>
      </c>
      <c r="K21" s="2" t="s">
        <v>83</v>
      </c>
      <c r="L21" s="2" t="s">
        <v>860</v>
      </c>
      <c r="R21" s="2" t="s">
        <v>4018</v>
      </c>
    </row>
    <row r="22">
      <c r="B22" s="2" t="s">
        <v>862</v>
      </c>
      <c r="C22" s="298" t="s">
        <v>1101</v>
      </c>
      <c r="E22" s="298" t="s">
        <v>3804</v>
      </c>
      <c r="J22" s="2" t="s">
        <v>819</v>
      </c>
      <c r="K22" s="2" t="s">
        <v>83</v>
      </c>
      <c r="L22" s="2" t="s">
        <v>860</v>
      </c>
      <c r="R22" s="2" t="s">
        <v>4018</v>
      </c>
    </row>
    <row r="23">
      <c r="B23" s="2" t="s">
        <v>862</v>
      </c>
      <c r="C23" s="298" t="s">
        <v>1101</v>
      </c>
      <c r="E23" s="298" t="s">
        <v>3804</v>
      </c>
      <c r="J23" s="2" t="s">
        <v>819</v>
      </c>
      <c r="K23" s="2" t="s">
        <v>83</v>
      </c>
      <c r="L23" s="2" t="s">
        <v>860</v>
      </c>
      <c r="R23" s="2" t="s">
        <v>4018</v>
      </c>
    </row>
    <row r="24">
      <c r="B24" s="2" t="s">
        <v>862</v>
      </c>
      <c r="C24" s="298" t="s">
        <v>1101</v>
      </c>
      <c r="E24" s="298" t="s">
        <v>3804</v>
      </c>
      <c r="J24" s="2" t="s">
        <v>819</v>
      </c>
      <c r="K24" s="2" t="s">
        <v>83</v>
      </c>
      <c r="L24" s="2" t="s">
        <v>860</v>
      </c>
      <c r="R24" s="2" t="s">
        <v>4018</v>
      </c>
    </row>
    <row r="25">
      <c r="B25" s="2" t="s">
        <v>862</v>
      </c>
      <c r="C25" s="298" t="s">
        <v>1101</v>
      </c>
      <c r="E25" s="298" t="s">
        <v>3804</v>
      </c>
      <c r="J25" s="2" t="s">
        <v>819</v>
      </c>
      <c r="K25" s="2" t="s">
        <v>83</v>
      </c>
      <c r="L25" s="2" t="s">
        <v>860</v>
      </c>
      <c r="R25" s="2" t="s">
        <v>4018</v>
      </c>
    </row>
    <row r="26">
      <c r="B26" s="2" t="s">
        <v>862</v>
      </c>
      <c r="C26" s="298" t="s">
        <v>1101</v>
      </c>
      <c r="E26" s="298" t="s">
        <v>3804</v>
      </c>
      <c r="J26" s="2" t="s">
        <v>819</v>
      </c>
      <c r="K26" s="2" t="s">
        <v>83</v>
      </c>
      <c r="L26" s="2" t="s">
        <v>860</v>
      </c>
      <c r="R26" s="2" t="s">
        <v>4018</v>
      </c>
    </row>
    <row r="27">
      <c r="B27" s="2" t="s">
        <v>862</v>
      </c>
      <c r="C27" s="298" t="s">
        <v>1101</v>
      </c>
      <c r="E27" s="298" t="s">
        <v>3804</v>
      </c>
      <c r="J27" s="2" t="s">
        <v>819</v>
      </c>
      <c r="K27" s="2" t="s">
        <v>83</v>
      </c>
      <c r="L27" s="2" t="s">
        <v>860</v>
      </c>
      <c r="R27" s="2" t="s">
        <v>4018</v>
      </c>
    </row>
    <row r="28">
      <c r="B28" s="2" t="s">
        <v>862</v>
      </c>
      <c r="C28" s="298" t="s">
        <v>1101</v>
      </c>
      <c r="E28" s="298" t="s">
        <v>3804</v>
      </c>
      <c r="J28" s="2" t="s">
        <v>819</v>
      </c>
      <c r="K28" s="2" t="s">
        <v>83</v>
      </c>
      <c r="L28" s="2" t="s">
        <v>860</v>
      </c>
      <c r="R28" s="2" t="s">
        <v>4018</v>
      </c>
    </row>
    <row r="29">
      <c r="B29" s="2" t="s">
        <v>862</v>
      </c>
      <c r="C29" s="298" t="s">
        <v>1101</v>
      </c>
      <c r="E29" s="298" t="s">
        <v>3804</v>
      </c>
      <c r="J29" s="2" t="s">
        <v>819</v>
      </c>
      <c r="K29" s="2" t="s">
        <v>83</v>
      </c>
      <c r="L29" s="2" t="s">
        <v>860</v>
      </c>
      <c r="R29" s="2" t="s">
        <v>4018</v>
      </c>
    </row>
    <row r="30">
      <c r="B30" s="2" t="s">
        <v>862</v>
      </c>
      <c r="C30" s="298" t="s">
        <v>1101</v>
      </c>
      <c r="E30" s="298" t="s">
        <v>3804</v>
      </c>
      <c r="J30" s="2" t="s">
        <v>819</v>
      </c>
      <c r="K30" s="2" t="s">
        <v>83</v>
      </c>
      <c r="L30" s="2" t="s">
        <v>860</v>
      </c>
      <c r="R30" s="2" t="s">
        <v>4018</v>
      </c>
    </row>
    <row r="31">
      <c r="B31" s="2" t="s">
        <v>862</v>
      </c>
      <c r="C31" s="298" t="s">
        <v>1101</v>
      </c>
      <c r="E31" s="298" t="s">
        <v>3804</v>
      </c>
      <c r="J31" s="2" t="s">
        <v>819</v>
      </c>
      <c r="K31" s="2" t="s">
        <v>83</v>
      </c>
      <c r="L31" s="2" t="s">
        <v>860</v>
      </c>
      <c r="R31" s="2" t="s">
        <v>4018</v>
      </c>
    </row>
    <row r="32">
      <c r="B32" s="2" t="s">
        <v>862</v>
      </c>
      <c r="C32" s="298" t="s">
        <v>1101</v>
      </c>
      <c r="E32" s="298" t="s">
        <v>3804</v>
      </c>
      <c r="J32" s="2" t="s">
        <v>819</v>
      </c>
      <c r="K32" s="2" t="s">
        <v>83</v>
      </c>
      <c r="L32" s="2" t="s">
        <v>860</v>
      </c>
      <c r="R32" s="2" t="s">
        <v>4018</v>
      </c>
    </row>
    <row r="33">
      <c r="B33" s="2" t="s">
        <v>862</v>
      </c>
      <c r="C33" s="298" t="s">
        <v>4019</v>
      </c>
      <c r="E33" s="298" t="s">
        <v>3533</v>
      </c>
      <c r="J33" s="2" t="s">
        <v>819</v>
      </c>
      <c r="K33" s="2" t="s">
        <v>83</v>
      </c>
      <c r="L33" s="2" t="s">
        <v>860</v>
      </c>
      <c r="R33" s="2" t="s">
        <v>4018</v>
      </c>
    </row>
    <row r="34">
      <c r="B34" s="2" t="s">
        <v>868</v>
      </c>
      <c r="C34" s="298" t="s">
        <v>1307</v>
      </c>
      <c r="E34" s="298" t="s">
        <v>1308</v>
      </c>
      <c r="J34" s="2" t="s">
        <v>819</v>
      </c>
      <c r="K34" s="2" t="s">
        <v>83</v>
      </c>
      <c r="L34" s="2" t="s">
        <v>860</v>
      </c>
      <c r="R34" s="2" t="s">
        <v>4018</v>
      </c>
    </row>
    <row r="35">
      <c r="B35" s="2" t="s">
        <v>30</v>
      </c>
      <c r="C35" s="298" t="s">
        <v>1309</v>
      </c>
      <c r="J35" s="2" t="s">
        <v>819</v>
      </c>
      <c r="K35" s="2" t="s">
        <v>83</v>
      </c>
      <c r="L35" s="2" t="s">
        <v>860</v>
      </c>
      <c r="R35" s="2" t="s">
        <v>4018</v>
      </c>
    </row>
    <row r="36">
      <c r="J36" s="2"/>
    </row>
    <row r="37">
      <c r="A37" s="2" t="s">
        <v>872</v>
      </c>
      <c r="B37" s="2" t="s">
        <v>3908</v>
      </c>
      <c r="C37" s="298" t="s">
        <v>3986</v>
      </c>
      <c r="E37" s="298" t="s">
        <v>3987</v>
      </c>
      <c r="J37" s="2"/>
      <c r="L37" s="2" t="s">
        <v>860</v>
      </c>
    </row>
    <row r="38">
      <c r="B38" s="2" t="s">
        <v>3908</v>
      </c>
      <c r="C38" s="298" t="s">
        <v>3988</v>
      </c>
      <c r="E38" s="298" t="s">
        <v>3989</v>
      </c>
      <c r="J38" s="2"/>
      <c r="L38" s="2" t="s">
        <v>860</v>
      </c>
    </row>
    <row r="39">
      <c r="B39" s="2" t="s">
        <v>3908</v>
      </c>
      <c r="C39" s="298" t="s">
        <v>3990</v>
      </c>
      <c r="E39" s="298" t="s">
        <v>3991</v>
      </c>
      <c r="J39" s="2"/>
      <c r="L39" s="2" t="s">
        <v>860</v>
      </c>
    </row>
    <row r="40">
      <c r="B40" s="2" t="s">
        <v>3908</v>
      </c>
      <c r="C40" s="298" t="s">
        <v>3992</v>
      </c>
      <c r="E40" s="298" t="s">
        <v>3993</v>
      </c>
      <c r="J40" s="2"/>
      <c r="L40" s="2" t="s">
        <v>860</v>
      </c>
    </row>
    <row r="41">
      <c r="B41" s="2" t="s">
        <v>883</v>
      </c>
      <c r="C41" s="298" t="s">
        <v>3994</v>
      </c>
      <c r="E41" s="298" t="s">
        <v>3995</v>
      </c>
      <c r="J41" s="2"/>
      <c r="L41" s="2" t="s">
        <v>860</v>
      </c>
    </row>
    <row r="42">
      <c r="B42" s="2" t="s">
        <v>883</v>
      </c>
      <c r="C42" s="298" t="s">
        <v>3994</v>
      </c>
      <c r="E42" s="298" t="s">
        <v>3995</v>
      </c>
      <c r="J42" s="2"/>
      <c r="L42" s="2" t="s">
        <v>860</v>
      </c>
    </row>
    <row r="43">
      <c r="B43" s="2" t="s">
        <v>883</v>
      </c>
      <c r="C43" s="367" t="s">
        <v>3996</v>
      </c>
      <c r="J43" s="2"/>
      <c r="L43" s="2" t="s">
        <v>860</v>
      </c>
    </row>
    <row r="44">
      <c r="B44" s="2" t="s">
        <v>883</v>
      </c>
      <c r="C44" s="367" t="s">
        <v>3996</v>
      </c>
      <c r="J44" s="2"/>
      <c r="L44" s="2" t="s">
        <v>860</v>
      </c>
    </row>
    <row r="45">
      <c r="B45" s="2" t="s">
        <v>883</v>
      </c>
      <c r="C45" s="367" t="s">
        <v>3996</v>
      </c>
      <c r="J45" s="2"/>
      <c r="L45" s="2" t="s">
        <v>860</v>
      </c>
    </row>
    <row r="46">
      <c r="B46" s="2" t="s">
        <v>883</v>
      </c>
      <c r="C46" s="367" t="s">
        <v>3996</v>
      </c>
      <c r="J46" s="2"/>
      <c r="L46" s="2" t="s">
        <v>860</v>
      </c>
    </row>
    <row r="47">
      <c r="B47" s="2" t="s">
        <v>883</v>
      </c>
      <c r="C47" s="367" t="s">
        <v>3996</v>
      </c>
      <c r="J47" s="2"/>
      <c r="L47" s="2" t="s">
        <v>860</v>
      </c>
    </row>
    <row r="48">
      <c r="B48" s="2" t="s">
        <v>883</v>
      </c>
      <c r="C48" s="367" t="s">
        <v>3996</v>
      </c>
      <c r="J48" s="2"/>
      <c r="L48" s="2" t="s">
        <v>860</v>
      </c>
    </row>
    <row r="49">
      <c r="B49" s="2" t="s">
        <v>883</v>
      </c>
      <c r="C49" s="367" t="s">
        <v>3996</v>
      </c>
      <c r="J49" s="2"/>
      <c r="L49" s="2" t="s">
        <v>860</v>
      </c>
    </row>
    <row r="50">
      <c r="B50" s="2" t="s">
        <v>883</v>
      </c>
      <c r="C50" s="298" t="s">
        <v>1233</v>
      </c>
      <c r="E50" s="298" t="s">
        <v>1234</v>
      </c>
      <c r="L50" s="2" t="s">
        <v>860</v>
      </c>
    </row>
    <row r="51">
      <c r="B51" s="2" t="s">
        <v>883</v>
      </c>
      <c r="C51" s="298" t="s">
        <v>1233</v>
      </c>
      <c r="E51" s="298" t="s">
        <v>1234</v>
      </c>
      <c r="L51" s="2" t="s">
        <v>860</v>
      </c>
    </row>
    <row r="52">
      <c r="B52" s="2" t="s">
        <v>883</v>
      </c>
      <c r="C52" s="298" t="s">
        <v>1233</v>
      </c>
      <c r="E52" s="298" t="s">
        <v>1234</v>
      </c>
      <c r="L52" s="2" t="s">
        <v>860</v>
      </c>
    </row>
    <row r="53">
      <c r="B53" s="2" t="s">
        <v>883</v>
      </c>
      <c r="C53" s="298" t="s">
        <v>1233</v>
      </c>
      <c r="E53" s="298" t="s">
        <v>1234</v>
      </c>
      <c r="L53" s="2" t="s">
        <v>860</v>
      </c>
    </row>
    <row r="54">
      <c r="B54" s="2" t="s">
        <v>883</v>
      </c>
      <c r="C54" s="298" t="s">
        <v>1233</v>
      </c>
      <c r="E54" s="298" t="s">
        <v>1234</v>
      </c>
      <c r="L54" s="2" t="s">
        <v>860</v>
      </c>
    </row>
    <row r="55">
      <c r="B55" s="2" t="s">
        <v>883</v>
      </c>
      <c r="C55" s="298" t="s">
        <v>1233</v>
      </c>
      <c r="E55" s="298" t="s">
        <v>1234</v>
      </c>
      <c r="L55" s="2" t="s">
        <v>860</v>
      </c>
    </row>
    <row r="56">
      <c r="B56" s="2" t="s">
        <v>883</v>
      </c>
      <c r="C56" s="298" t="s">
        <v>1233</v>
      </c>
      <c r="E56" s="298" t="s">
        <v>1234</v>
      </c>
      <c r="L56" s="2" t="s">
        <v>860</v>
      </c>
    </row>
    <row r="57">
      <c r="B57" s="2" t="s">
        <v>883</v>
      </c>
      <c r="C57" s="298" t="s">
        <v>1233</v>
      </c>
      <c r="E57" s="298" t="s">
        <v>1234</v>
      </c>
      <c r="L57" s="2" t="s">
        <v>860</v>
      </c>
    </row>
    <row r="58">
      <c r="B58" s="2" t="s">
        <v>883</v>
      </c>
      <c r="C58" s="298" t="s">
        <v>1233</v>
      </c>
      <c r="E58" s="298" t="s">
        <v>1234</v>
      </c>
      <c r="L58" s="2" t="s">
        <v>860</v>
      </c>
    </row>
    <row r="59">
      <c r="B59" s="2" t="s">
        <v>883</v>
      </c>
      <c r="C59" s="298" t="s">
        <v>1233</v>
      </c>
      <c r="E59" s="298" t="s">
        <v>1234</v>
      </c>
      <c r="L59" s="2" t="s">
        <v>860</v>
      </c>
    </row>
    <row r="60">
      <c r="B60" s="2" t="s">
        <v>883</v>
      </c>
      <c r="C60" s="298" t="s">
        <v>954</v>
      </c>
      <c r="E60" s="298" t="s">
        <v>955</v>
      </c>
      <c r="L60" s="2" t="s">
        <v>860</v>
      </c>
    </row>
    <row r="61">
      <c r="B61" s="2" t="s">
        <v>3908</v>
      </c>
      <c r="C61" s="298" t="s">
        <v>3997</v>
      </c>
      <c r="E61" s="298" t="s">
        <v>3998</v>
      </c>
      <c r="L61" s="2" t="s">
        <v>860</v>
      </c>
    </row>
    <row r="62">
      <c r="C62" s="298" t="s">
        <v>889</v>
      </c>
      <c r="E62" s="367" t="s">
        <v>890</v>
      </c>
      <c r="L62" s="2" t="s">
        <v>860</v>
      </c>
    </row>
    <row r="63">
      <c r="E63" s="417"/>
    </row>
    <row r="64">
      <c r="A64" s="2" t="s">
        <v>995</v>
      </c>
      <c r="B64" s="2" t="s">
        <v>862</v>
      </c>
      <c r="C64" s="298" t="s">
        <v>3999</v>
      </c>
      <c r="E64" s="298" t="s">
        <v>4000</v>
      </c>
      <c r="J64" s="2" t="s">
        <v>819</v>
      </c>
      <c r="K64" s="2" t="s">
        <v>83</v>
      </c>
      <c r="L64" s="2" t="s">
        <v>860</v>
      </c>
      <c r="R64" s="2" t="s">
        <v>4018</v>
      </c>
    </row>
    <row r="65">
      <c r="B65" s="2" t="s">
        <v>862</v>
      </c>
      <c r="C65" s="298" t="s">
        <v>4001</v>
      </c>
      <c r="J65" s="2" t="s">
        <v>819</v>
      </c>
      <c r="K65" s="2" t="s">
        <v>83</v>
      </c>
      <c r="L65" s="2" t="s">
        <v>860</v>
      </c>
      <c r="R65" s="2" t="s">
        <v>4018</v>
      </c>
    </row>
    <row r="66">
      <c r="B66" s="2" t="s">
        <v>862</v>
      </c>
      <c r="C66" s="298" t="s">
        <v>4001</v>
      </c>
      <c r="J66" s="2" t="s">
        <v>819</v>
      </c>
      <c r="K66" s="2" t="s">
        <v>83</v>
      </c>
      <c r="L66" s="2" t="s">
        <v>860</v>
      </c>
      <c r="R66" s="2" t="s">
        <v>4018</v>
      </c>
    </row>
    <row r="68">
      <c r="A68" s="2" t="s">
        <v>933</v>
      </c>
      <c r="B68" s="2" t="s">
        <v>868</v>
      </c>
      <c r="C68" s="298" t="s">
        <v>4003</v>
      </c>
      <c r="E68" s="367" t="s">
        <v>898</v>
      </c>
      <c r="J68" s="2" t="s">
        <v>819</v>
      </c>
      <c r="K68" s="2" t="s">
        <v>83</v>
      </c>
      <c r="L68" s="2" t="s">
        <v>860</v>
      </c>
    </row>
    <row r="69">
      <c r="B69" s="2" t="s">
        <v>868</v>
      </c>
      <c r="C69" s="298" t="s">
        <v>4003</v>
      </c>
      <c r="E69" s="367" t="s">
        <v>898</v>
      </c>
      <c r="J69" s="2" t="s">
        <v>819</v>
      </c>
      <c r="K69" s="2" t="s">
        <v>83</v>
      </c>
      <c r="L69" s="2" t="s">
        <v>860</v>
      </c>
      <c r="R69" s="2" t="s">
        <v>4018</v>
      </c>
    </row>
    <row r="70">
      <c r="B70" s="2" t="s">
        <v>868</v>
      </c>
      <c r="C70" s="298" t="s">
        <v>4003</v>
      </c>
      <c r="E70" s="367" t="s">
        <v>898</v>
      </c>
      <c r="J70" s="2" t="s">
        <v>819</v>
      </c>
      <c r="K70" s="2" t="s">
        <v>83</v>
      </c>
      <c r="L70" s="2" t="s">
        <v>860</v>
      </c>
      <c r="R70" s="2" t="s">
        <v>4018</v>
      </c>
    </row>
    <row r="71">
      <c r="B71" s="2" t="s">
        <v>868</v>
      </c>
      <c r="C71" s="298" t="s">
        <v>4003</v>
      </c>
      <c r="E71" s="367" t="s">
        <v>898</v>
      </c>
      <c r="J71" s="2" t="s">
        <v>819</v>
      </c>
      <c r="K71" s="2" t="s">
        <v>83</v>
      </c>
      <c r="L71" s="2" t="s">
        <v>860</v>
      </c>
      <c r="R71" s="2" t="s">
        <v>4018</v>
      </c>
    </row>
    <row r="72">
      <c r="B72" s="2" t="s">
        <v>868</v>
      </c>
      <c r="C72" s="298" t="s">
        <v>4003</v>
      </c>
      <c r="E72" s="367" t="s">
        <v>898</v>
      </c>
      <c r="J72" s="2" t="s">
        <v>819</v>
      </c>
      <c r="K72" s="2" t="s">
        <v>83</v>
      </c>
      <c r="L72" s="2" t="s">
        <v>860</v>
      </c>
      <c r="R72" s="2" t="s">
        <v>4018</v>
      </c>
    </row>
    <row r="73">
      <c r="B73" s="2" t="s">
        <v>868</v>
      </c>
      <c r="C73" s="298" t="s">
        <v>4003</v>
      </c>
      <c r="E73" s="367" t="s">
        <v>898</v>
      </c>
      <c r="J73" s="2" t="s">
        <v>819</v>
      </c>
      <c r="K73" s="2" t="s">
        <v>83</v>
      </c>
      <c r="L73" s="2" t="s">
        <v>860</v>
      </c>
      <c r="R73" s="2" t="s">
        <v>4018</v>
      </c>
    </row>
    <row r="74">
      <c r="B74" s="2" t="s">
        <v>868</v>
      </c>
      <c r="C74" s="298" t="s">
        <v>4003</v>
      </c>
      <c r="E74" s="367" t="s">
        <v>898</v>
      </c>
      <c r="J74" s="2" t="s">
        <v>819</v>
      </c>
      <c r="K74" s="2" t="s">
        <v>83</v>
      </c>
      <c r="L74" s="2" t="s">
        <v>860</v>
      </c>
      <c r="R74" s="2" t="s">
        <v>4018</v>
      </c>
    </row>
    <row r="75">
      <c r="B75" s="2" t="s">
        <v>868</v>
      </c>
      <c r="C75" s="298" t="s">
        <v>869</v>
      </c>
      <c r="E75" s="367" t="s">
        <v>870</v>
      </c>
      <c r="J75" s="2" t="s">
        <v>819</v>
      </c>
      <c r="K75" s="2" t="s">
        <v>83</v>
      </c>
      <c r="L75" s="2" t="s">
        <v>860</v>
      </c>
      <c r="R75" s="2" t="s">
        <v>4018</v>
      </c>
    </row>
    <row r="76">
      <c r="E76" s="417"/>
    </row>
    <row r="78">
      <c r="A78" s="2" t="s">
        <v>635</v>
      </c>
      <c r="B78" s="2" t="s">
        <v>4020</v>
      </c>
      <c r="C78" s="359" t="s">
        <v>4021</v>
      </c>
      <c r="L78" s="2" t="s">
        <v>860</v>
      </c>
      <c r="M78" s="2" t="s">
        <v>17</v>
      </c>
      <c r="N78" s="2" t="s">
        <v>3841</v>
      </c>
      <c r="S78" s="2">
        <v>146.0</v>
      </c>
    </row>
    <row r="79">
      <c r="C79" s="298" t="s">
        <v>4022</v>
      </c>
      <c r="E79" s="298" t="s">
        <v>4023</v>
      </c>
      <c r="L79" s="2" t="s">
        <v>860</v>
      </c>
    </row>
    <row r="80">
      <c r="C80" s="379" t="s">
        <v>4024</v>
      </c>
      <c r="L80" s="2" t="s">
        <v>860</v>
      </c>
    </row>
    <row r="81">
      <c r="C81" s="379" t="s">
        <v>4025</v>
      </c>
      <c r="L81" s="2" t="s">
        <v>860</v>
      </c>
    </row>
    <row r="82">
      <c r="C82" s="359" t="s">
        <v>4026</v>
      </c>
      <c r="E82" s="359" t="s">
        <v>4027</v>
      </c>
      <c r="M82" s="2" t="s">
        <v>17</v>
      </c>
      <c r="N82" s="2" t="s">
        <v>4028</v>
      </c>
      <c r="S82" s="2">
        <v>161.0</v>
      </c>
    </row>
    <row r="83">
      <c r="C83" s="359" t="s">
        <v>4026</v>
      </c>
      <c r="E83" s="359" t="s">
        <v>4027</v>
      </c>
      <c r="M83" s="2" t="s">
        <v>17</v>
      </c>
      <c r="N83" s="2" t="s">
        <v>4028</v>
      </c>
      <c r="S83" s="2">
        <v>161.0</v>
      </c>
    </row>
    <row r="84">
      <c r="C84" s="359" t="s">
        <v>4026</v>
      </c>
      <c r="E84" s="359" t="s">
        <v>4027</v>
      </c>
      <c r="M84" s="2" t="s">
        <v>17</v>
      </c>
      <c r="N84" s="2" t="s">
        <v>4028</v>
      </c>
      <c r="S84" s="2">
        <v>161.0</v>
      </c>
    </row>
    <row r="85">
      <c r="C85" s="359" t="s">
        <v>4029</v>
      </c>
      <c r="E85" s="380" t="s">
        <v>4030</v>
      </c>
      <c r="M85" s="2" t="s">
        <v>17</v>
      </c>
      <c r="N85" s="2" t="s">
        <v>4028</v>
      </c>
      <c r="S85" s="2">
        <v>161.0</v>
      </c>
    </row>
    <row r="86">
      <c r="C86" s="359" t="s">
        <v>4029</v>
      </c>
      <c r="E86" s="380" t="s">
        <v>4030</v>
      </c>
      <c r="M86" s="2" t="s">
        <v>17</v>
      </c>
      <c r="N86" s="2" t="s">
        <v>4028</v>
      </c>
      <c r="S86" s="2">
        <v>161.0</v>
      </c>
    </row>
    <row r="87">
      <c r="C87" s="359" t="s">
        <v>4029</v>
      </c>
      <c r="E87" s="380" t="s">
        <v>4030</v>
      </c>
      <c r="M87" s="2" t="s">
        <v>17</v>
      </c>
      <c r="N87" s="2" t="s">
        <v>4028</v>
      </c>
      <c r="S87" s="2">
        <v>161.0</v>
      </c>
    </row>
    <row r="88">
      <c r="C88" s="359" t="s">
        <v>4029</v>
      </c>
      <c r="E88" s="380" t="s">
        <v>4030</v>
      </c>
      <c r="M88" s="2" t="s">
        <v>17</v>
      </c>
      <c r="N88" s="2" t="s">
        <v>4028</v>
      </c>
      <c r="S88" s="2">
        <v>161.0</v>
      </c>
    </row>
    <row r="89">
      <c r="C89" s="359" t="s">
        <v>4029</v>
      </c>
      <c r="E89" s="380" t="s">
        <v>4030</v>
      </c>
      <c r="M89" s="2" t="s">
        <v>17</v>
      </c>
      <c r="N89" s="2" t="s">
        <v>4028</v>
      </c>
      <c r="S89" s="2">
        <v>161.0</v>
      </c>
    </row>
    <row r="90">
      <c r="C90" s="359" t="s">
        <v>4029</v>
      </c>
      <c r="E90" s="380" t="s">
        <v>4030</v>
      </c>
      <c r="M90" s="2" t="s">
        <v>17</v>
      </c>
      <c r="N90" s="2" t="s">
        <v>4028</v>
      </c>
      <c r="S90" s="2">
        <v>161.0</v>
      </c>
    </row>
    <row r="91">
      <c r="C91" s="359" t="s">
        <v>4029</v>
      </c>
      <c r="E91" s="380" t="s">
        <v>4030</v>
      </c>
      <c r="M91" s="2" t="s">
        <v>17</v>
      </c>
      <c r="N91" s="2" t="s">
        <v>4028</v>
      </c>
      <c r="S91" s="2">
        <v>161.0</v>
      </c>
    </row>
    <row r="92">
      <c r="C92" s="359" t="s">
        <v>4031</v>
      </c>
      <c r="E92" s="380" t="s">
        <v>4032</v>
      </c>
      <c r="M92" s="2" t="s">
        <v>17</v>
      </c>
      <c r="N92" s="2" t="s">
        <v>4028</v>
      </c>
      <c r="S92" s="2">
        <v>161.0</v>
      </c>
    </row>
    <row r="93">
      <c r="C93" s="359" t="s">
        <v>4031</v>
      </c>
      <c r="E93" s="380" t="s">
        <v>4032</v>
      </c>
      <c r="M93" s="2" t="s">
        <v>17</v>
      </c>
      <c r="N93" s="2" t="s">
        <v>4028</v>
      </c>
      <c r="S93" s="2">
        <v>161.0</v>
      </c>
    </row>
    <row r="94">
      <c r="C94" s="359" t="s">
        <v>4031</v>
      </c>
      <c r="E94" s="380" t="s">
        <v>4032</v>
      </c>
      <c r="M94" s="2" t="s">
        <v>17</v>
      </c>
      <c r="N94" s="2" t="s">
        <v>4028</v>
      </c>
      <c r="S94" s="2">
        <v>161.0</v>
      </c>
    </row>
    <row r="95">
      <c r="C95" s="359" t="s">
        <v>4031</v>
      </c>
      <c r="E95" s="380" t="s">
        <v>4032</v>
      </c>
      <c r="M95" s="2" t="s">
        <v>17</v>
      </c>
      <c r="N95" s="2" t="s">
        <v>4028</v>
      </c>
      <c r="S95" s="2">
        <v>161.0</v>
      </c>
    </row>
    <row r="96">
      <c r="C96" s="359" t="s">
        <v>4031</v>
      </c>
      <c r="E96" s="380" t="s">
        <v>4032</v>
      </c>
      <c r="M96" s="2" t="s">
        <v>17</v>
      </c>
      <c r="N96" s="2" t="s">
        <v>4028</v>
      </c>
      <c r="S96" s="2">
        <v>161.0</v>
      </c>
    </row>
    <row r="97">
      <c r="C97" s="359" t="s">
        <v>4033</v>
      </c>
      <c r="E97" s="359" t="s">
        <v>4034</v>
      </c>
      <c r="M97" s="2" t="s">
        <v>17</v>
      </c>
      <c r="N97" s="2" t="s">
        <v>4028</v>
      </c>
      <c r="S97" s="2">
        <v>161.0</v>
      </c>
    </row>
    <row r="98">
      <c r="C98" s="359" t="s">
        <v>4033</v>
      </c>
      <c r="E98" s="359" t="s">
        <v>4034</v>
      </c>
      <c r="M98" s="2" t="s">
        <v>17</v>
      </c>
      <c r="N98" s="2" t="s">
        <v>4028</v>
      </c>
      <c r="S98" s="2">
        <v>161.0</v>
      </c>
    </row>
    <row r="99">
      <c r="C99" s="359" t="s">
        <v>4033</v>
      </c>
      <c r="E99" s="359" t="s">
        <v>4034</v>
      </c>
      <c r="M99" s="2" t="s">
        <v>17</v>
      </c>
      <c r="N99" s="2" t="s">
        <v>4028</v>
      </c>
      <c r="S99" s="2">
        <v>161.0</v>
      </c>
    </row>
    <row r="100">
      <c r="C100" s="359" t="s">
        <v>4033</v>
      </c>
      <c r="E100" s="359" t="s">
        <v>4034</v>
      </c>
      <c r="M100" s="2" t="s">
        <v>17</v>
      </c>
      <c r="N100" s="2" t="s">
        <v>4028</v>
      </c>
      <c r="S100" s="2">
        <v>161.0</v>
      </c>
    </row>
    <row r="101">
      <c r="C101" s="359" t="s">
        <v>4033</v>
      </c>
      <c r="E101" s="359" t="s">
        <v>4034</v>
      </c>
      <c r="M101" s="2" t="s">
        <v>17</v>
      </c>
      <c r="N101" s="2" t="s">
        <v>4028</v>
      </c>
      <c r="S101" s="2">
        <v>161.0</v>
      </c>
    </row>
    <row r="102">
      <c r="C102" s="359" t="s">
        <v>4033</v>
      </c>
      <c r="E102" s="359" t="s">
        <v>4034</v>
      </c>
      <c r="M102" s="2" t="s">
        <v>17</v>
      </c>
      <c r="N102" s="2" t="s">
        <v>4028</v>
      </c>
      <c r="S102" s="2">
        <v>161.0</v>
      </c>
    </row>
    <row r="103">
      <c r="C103" s="359" t="s">
        <v>4033</v>
      </c>
      <c r="E103" s="359" t="s">
        <v>4034</v>
      </c>
      <c r="M103" s="2" t="s">
        <v>17</v>
      </c>
      <c r="N103" s="2" t="s">
        <v>4028</v>
      </c>
      <c r="S103" s="2">
        <v>161.0</v>
      </c>
    </row>
    <row r="104">
      <c r="C104" s="359" t="s">
        <v>4033</v>
      </c>
      <c r="E104" s="359" t="s">
        <v>4034</v>
      </c>
      <c r="M104" s="2" t="s">
        <v>17</v>
      </c>
      <c r="N104" s="2" t="s">
        <v>4028</v>
      </c>
      <c r="S104" s="2">
        <v>161.0</v>
      </c>
    </row>
    <row r="105">
      <c r="C105" s="384" t="s">
        <v>4035</v>
      </c>
      <c r="E105" s="359" t="s">
        <v>4030</v>
      </c>
      <c r="M105" s="2" t="s">
        <v>17</v>
      </c>
      <c r="N105" s="2" t="s">
        <v>4028</v>
      </c>
      <c r="S105" s="2">
        <v>161.0</v>
      </c>
    </row>
    <row r="106">
      <c r="C106" s="384" t="s">
        <v>4035</v>
      </c>
      <c r="E106" s="359" t="s">
        <v>4030</v>
      </c>
      <c r="M106" s="2" t="s">
        <v>17</v>
      </c>
      <c r="N106" s="2" t="s">
        <v>4028</v>
      </c>
      <c r="S106" s="2">
        <v>161.0</v>
      </c>
    </row>
    <row r="107">
      <c r="C107" s="384" t="s">
        <v>4035</v>
      </c>
      <c r="E107" s="359" t="s">
        <v>4030</v>
      </c>
      <c r="M107" s="2" t="s">
        <v>17</v>
      </c>
      <c r="N107" s="2" t="s">
        <v>4028</v>
      </c>
      <c r="S107" s="2">
        <v>161.0</v>
      </c>
    </row>
    <row r="108">
      <c r="C108" s="384" t="s">
        <v>4035</v>
      </c>
      <c r="E108" s="359" t="s">
        <v>4030</v>
      </c>
      <c r="M108" s="2" t="s">
        <v>17</v>
      </c>
      <c r="N108" s="2" t="s">
        <v>4028</v>
      </c>
      <c r="S108" s="2">
        <v>161.0</v>
      </c>
    </row>
    <row r="109">
      <c r="C109" s="359" t="s">
        <v>4036</v>
      </c>
      <c r="E109" s="380" t="s">
        <v>4037</v>
      </c>
      <c r="M109" s="2" t="s">
        <v>17</v>
      </c>
      <c r="N109" s="2" t="s">
        <v>4028</v>
      </c>
      <c r="S109" s="2">
        <v>161.0</v>
      </c>
    </row>
    <row r="110">
      <c r="C110" s="359" t="s">
        <v>4026</v>
      </c>
      <c r="E110" s="359" t="s">
        <v>4027</v>
      </c>
      <c r="M110" s="2" t="s">
        <v>17</v>
      </c>
      <c r="N110" s="2" t="s">
        <v>4028</v>
      </c>
      <c r="S110" s="2">
        <v>163.0</v>
      </c>
    </row>
    <row r="111">
      <c r="C111" s="359" t="s">
        <v>4026</v>
      </c>
      <c r="E111" s="359" t="s">
        <v>4027</v>
      </c>
      <c r="M111" s="2" t="s">
        <v>17</v>
      </c>
      <c r="N111" s="2" t="s">
        <v>4028</v>
      </c>
      <c r="S111" s="2">
        <v>163.0</v>
      </c>
    </row>
    <row r="112">
      <c r="C112" s="359" t="s">
        <v>4026</v>
      </c>
      <c r="E112" s="359" t="s">
        <v>4027</v>
      </c>
      <c r="M112" s="2" t="s">
        <v>17</v>
      </c>
      <c r="N112" s="2" t="s">
        <v>4028</v>
      </c>
      <c r="S112" s="2">
        <v>163.0</v>
      </c>
    </row>
    <row r="113">
      <c r="C113" s="359" t="s">
        <v>4026</v>
      </c>
      <c r="E113" s="359" t="s">
        <v>4027</v>
      </c>
      <c r="M113" s="2" t="s">
        <v>17</v>
      </c>
      <c r="N113" s="2" t="s">
        <v>4028</v>
      </c>
      <c r="S113" s="2">
        <v>163.0</v>
      </c>
    </row>
    <row r="114">
      <c r="C114" s="359" t="s">
        <v>4026</v>
      </c>
      <c r="E114" s="359" t="s">
        <v>4027</v>
      </c>
      <c r="M114" s="2" t="s">
        <v>17</v>
      </c>
      <c r="N114" s="2" t="s">
        <v>4028</v>
      </c>
      <c r="S114" s="2">
        <v>163.0</v>
      </c>
    </row>
    <row r="115">
      <c r="C115" s="359" t="s">
        <v>4026</v>
      </c>
      <c r="E115" s="359" t="s">
        <v>4027</v>
      </c>
      <c r="M115" s="2" t="s">
        <v>17</v>
      </c>
      <c r="N115" s="2" t="s">
        <v>4028</v>
      </c>
      <c r="S115" s="2">
        <v>163.0</v>
      </c>
    </row>
    <row r="116">
      <c r="C116" s="359" t="s">
        <v>4026</v>
      </c>
      <c r="E116" s="359" t="s">
        <v>4027</v>
      </c>
      <c r="M116" s="2" t="s">
        <v>17</v>
      </c>
      <c r="N116" s="2" t="s">
        <v>4028</v>
      </c>
      <c r="S116" s="2">
        <v>163.0</v>
      </c>
    </row>
    <row r="117">
      <c r="C117" s="359" t="s">
        <v>4026</v>
      </c>
      <c r="E117" s="359" t="s">
        <v>4027</v>
      </c>
      <c r="M117" s="2" t="s">
        <v>17</v>
      </c>
      <c r="N117" s="2" t="s">
        <v>4028</v>
      </c>
      <c r="S117" s="2">
        <v>163.0</v>
      </c>
    </row>
    <row r="118">
      <c r="C118" s="359" t="s">
        <v>4026</v>
      </c>
      <c r="E118" s="359" t="s">
        <v>4027</v>
      </c>
      <c r="M118" s="2" t="s">
        <v>17</v>
      </c>
      <c r="N118" s="2" t="s">
        <v>4028</v>
      </c>
      <c r="S118" s="2">
        <v>163.0</v>
      </c>
    </row>
    <row r="119">
      <c r="C119" s="359" t="s">
        <v>4038</v>
      </c>
      <c r="E119" s="359" t="s">
        <v>4030</v>
      </c>
      <c r="M119" s="2" t="s">
        <v>17</v>
      </c>
      <c r="N119" s="2" t="s">
        <v>4028</v>
      </c>
      <c r="S119" s="2">
        <v>163.0</v>
      </c>
    </row>
    <row r="120">
      <c r="C120" s="359" t="s">
        <v>4038</v>
      </c>
      <c r="E120" s="359" t="s">
        <v>4030</v>
      </c>
      <c r="M120" s="2" t="s">
        <v>17</v>
      </c>
      <c r="N120" s="2" t="s">
        <v>4028</v>
      </c>
      <c r="S120" s="2">
        <v>163.0</v>
      </c>
    </row>
    <row r="121">
      <c r="C121" s="359" t="s">
        <v>4035</v>
      </c>
      <c r="M121" s="2" t="s">
        <v>17</v>
      </c>
      <c r="N121" s="2" t="s">
        <v>4028</v>
      </c>
      <c r="S121" s="2">
        <v>163.0</v>
      </c>
    </row>
    <row r="122">
      <c r="C122" s="359" t="s">
        <v>4035</v>
      </c>
      <c r="M122" s="2" t="s">
        <v>17</v>
      </c>
      <c r="N122" s="2" t="s">
        <v>4028</v>
      </c>
      <c r="S122" s="2">
        <v>163.0</v>
      </c>
    </row>
    <row r="123">
      <c r="C123" s="359" t="s">
        <v>4035</v>
      </c>
      <c r="M123" s="2" t="s">
        <v>17</v>
      </c>
      <c r="N123" s="2" t="s">
        <v>4028</v>
      </c>
      <c r="S123" s="2">
        <v>163.0</v>
      </c>
    </row>
    <row r="124">
      <c r="C124" s="359" t="s">
        <v>4035</v>
      </c>
      <c r="M124" s="2" t="s">
        <v>17</v>
      </c>
      <c r="N124" s="2" t="s">
        <v>4028</v>
      </c>
      <c r="S124" s="2">
        <v>163.0</v>
      </c>
    </row>
    <row r="125">
      <c r="C125" s="359" t="s">
        <v>4035</v>
      </c>
      <c r="M125" s="2" t="s">
        <v>17</v>
      </c>
      <c r="N125" s="2" t="s">
        <v>4028</v>
      </c>
      <c r="S125" s="2">
        <v>163.0</v>
      </c>
    </row>
    <row r="126">
      <c r="C126" s="359" t="s">
        <v>4035</v>
      </c>
      <c r="M126" s="2" t="s">
        <v>17</v>
      </c>
      <c r="N126" s="2" t="s">
        <v>4028</v>
      </c>
      <c r="S126" s="2">
        <v>163.0</v>
      </c>
    </row>
    <row r="127">
      <c r="C127" s="359" t="s">
        <v>4035</v>
      </c>
      <c r="M127" s="2" t="s">
        <v>17</v>
      </c>
      <c r="N127" s="2" t="s">
        <v>4028</v>
      </c>
      <c r="S127" s="2">
        <v>163.0</v>
      </c>
    </row>
    <row r="128">
      <c r="C128" s="359" t="s">
        <v>4035</v>
      </c>
      <c r="M128" s="2" t="s">
        <v>17</v>
      </c>
      <c r="N128" s="2" t="s">
        <v>4028</v>
      </c>
      <c r="S128" s="2">
        <v>163.0</v>
      </c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</cols>
  <sheetData>
    <row r="1">
      <c r="A1" s="214"/>
      <c r="B1" s="215" t="s">
        <v>5</v>
      </c>
      <c r="C1" s="219" t="s">
        <v>758</v>
      </c>
      <c r="D1" s="218"/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257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P2" s="231"/>
      <c r="Q2" s="231">
        <v>1.0</v>
      </c>
      <c r="R2" s="2" t="s">
        <v>4039</v>
      </c>
      <c r="S2" s="238" t="s">
        <v>4040</v>
      </c>
      <c r="T2" s="2" t="s">
        <v>809</v>
      </c>
      <c r="U2" s="238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P3" s="231"/>
      <c r="Q3" s="231">
        <v>2.0</v>
      </c>
      <c r="R3" s="2" t="s">
        <v>4041</v>
      </c>
      <c r="S3" s="238" t="s">
        <v>4042</v>
      </c>
      <c r="T3" s="2" t="s">
        <v>273</v>
      </c>
      <c r="U3" s="238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/>
      <c r="S4" s="238"/>
      <c r="T4" s="238"/>
    </row>
    <row r="5">
      <c r="A5" s="239"/>
      <c r="B5" s="229" t="s">
        <v>818</v>
      </c>
      <c r="C5" s="2" t="s">
        <v>4043</v>
      </c>
      <c r="D5" s="2">
        <v>9.787117767E9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S5" s="238"/>
      <c r="T5" s="238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30</v>
      </c>
      <c r="C16" s="298" t="s">
        <v>3016</v>
      </c>
      <c r="E16" s="298" t="s">
        <v>3532</v>
      </c>
      <c r="J16" s="2" t="s">
        <v>320</v>
      </c>
      <c r="L16" s="2" t="s">
        <v>860</v>
      </c>
    </row>
    <row r="17">
      <c r="B17" s="2" t="s">
        <v>30</v>
      </c>
      <c r="C17" s="298" t="s">
        <v>3016</v>
      </c>
      <c r="E17" s="298" t="s">
        <v>3532</v>
      </c>
      <c r="J17" s="2" t="s">
        <v>320</v>
      </c>
      <c r="L17" s="2" t="s">
        <v>860</v>
      </c>
    </row>
    <row r="18">
      <c r="B18" s="2" t="s">
        <v>30</v>
      </c>
      <c r="C18" s="298" t="s">
        <v>3016</v>
      </c>
      <c r="E18" s="298" t="s">
        <v>3532</v>
      </c>
      <c r="J18" s="2" t="s">
        <v>320</v>
      </c>
      <c r="L18" s="2" t="s">
        <v>860</v>
      </c>
    </row>
    <row r="19">
      <c r="B19" s="2" t="s">
        <v>30</v>
      </c>
      <c r="C19" s="298" t="s">
        <v>3016</v>
      </c>
      <c r="E19" s="298" t="s">
        <v>3532</v>
      </c>
      <c r="J19" s="2" t="s">
        <v>320</v>
      </c>
      <c r="L19" s="2" t="s">
        <v>860</v>
      </c>
    </row>
    <row r="20">
      <c r="B20" s="2" t="s">
        <v>30</v>
      </c>
      <c r="C20" s="298" t="s">
        <v>3016</v>
      </c>
      <c r="E20" s="298" t="s">
        <v>3532</v>
      </c>
      <c r="J20" s="2" t="s">
        <v>320</v>
      </c>
      <c r="L20" s="2" t="s">
        <v>860</v>
      </c>
    </row>
    <row r="21">
      <c r="B21" s="2" t="s">
        <v>30</v>
      </c>
      <c r="C21" s="298" t="s">
        <v>3016</v>
      </c>
      <c r="E21" s="298" t="s">
        <v>3532</v>
      </c>
      <c r="J21" s="2" t="s">
        <v>320</v>
      </c>
      <c r="L21" s="2" t="s">
        <v>860</v>
      </c>
    </row>
    <row r="22">
      <c r="B22" s="2" t="s">
        <v>30</v>
      </c>
      <c r="C22" s="298" t="s">
        <v>3016</v>
      </c>
      <c r="E22" s="298" t="s">
        <v>3532</v>
      </c>
      <c r="J22" s="2" t="s">
        <v>320</v>
      </c>
      <c r="L22" s="2" t="s">
        <v>860</v>
      </c>
    </row>
    <row r="23">
      <c r="B23" s="2" t="s">
        <v>30</v>
      </c>
      <c r="C23" s="298" t="s">
        <v>3016</v>
      </c>
      <c r="E23" s="298" t="s">
        <v>3532</v>
      </c>
      <c r="J23" s="2" t="s">
        <v>320</v>
      </c>
      <c r="L23" s="2" t="s">
        <v>860</v>
      </c>
    </row>
    <row r="24">
      <c r="B24" s="2" t="s">
        <v>30</v>
      </c>
      <c r="C24" s="298" t="s">
        <v>3016</v>
      </c>
      <c r="E24" s="298" t="s">
        <v>3532</v>
      </c>
      <c r="J24" s="2" t="s">
        <v>320</v>
      </c>
      <c r="L24" s="2" t="s">
        <v>860</v>
      </c>
    </row>
    <row r="25">
      <c r="B25" s="2" t="s">
        <v>30</v>
      </c>
      <c r="C25" s="298" t="s">
        <v>3016</v>
      </c>
      <c r="E25" s="298" t="s">
        <v>3532</v>
      </c>
      <c r="J25" s="2" t="s">
        <v>320</v>
      </c>
      <c r="L25" s="2" t="s">
        <v>860</v>
      </c>
    </row>
    <row r="26">
      <c r="B26" s="2" t="s">
        <v>30</v>
      </c>
      <c r="C26" s="298" t="s">
        <v>3016</v>
      </c>
      <c r="E26" s="298" t="s">
        <v>3532</v>
      </c>
      <c r="J26" s="2" t="s">
        <v>320</v>
      </c>
      <c r="L26" s="2" t="s">
        <v>860</v>
      </c>
    </row>
    <row r="27">
      <c r="B27" s="2" t="s">
        <v>862</v>
      </c>
      <c r="C27" s="367" t="s">
        <v>3373</v>
      </c>
      <c r="E27" s="298" t="s">
        <v>3533</v>
      </c>
      <c r="J27" s="2" t="s">
        <v>320</v>
      </c>
      <c r="L27" s="2" t="s">
        <v>860</v>
      </c>
    </row>
    <row r="28">
      <c r="B28" s="2" t="s">
        <v>868</v>
      </c>
      <c r="C28" s="298" t="s">
        <v>2793</v>
      </c>
      <c r="E28" s="298" t="s">
        <v>1488</v>
      </c>
      <c r="J28" s="2" t="s">
        <v>320</v>
      </c>
      <c r="L28" s="2" t="s">
        <v>860</v>
      </c>
    </row>
    <row r="29">
      <c r="B29" s="2" t="s">
        <v>865</v>
      </c>
      <c r="C29" s="298" t="s">
        <v>1408</v>
      </c>
      <c r="E29" s="293" t="s">
        <v>867</v>
      </c>
      <c r="J29" s="2" t="s">
        <v>320</v>
      </c>
      <c r="L29" s="2" t="s">
        <v>860</v>
      </c>
    </row>
    <row r="30">
      <c r="E30" s="378"/>
    </row>
    <row r="31">
      <c r="A31" s="298" t="s">
        <v>2246</v>
      </c>
      <c r="B31" s="373" t="s">
        <v>868</v>
      </c>
      <c r="C31" s="298" t="s">
        <v>1416</v>
      </c>
      <c r="E31" s="2" t="s">
        <v>935</v>
      </c>
      <c r="J31" s="2" t="s">
        <v>320</v>
      </c>
      <c r="L31" s="2" t="s">
        <v>860</v>
      </c>
    </row>
    <row r="32">
      <c r="B32" s="373" t="s">
        <v>868</v>
      </c>
      <c r="C32" s="298" t="s">
        <v>1416</v>
      </c>
      <c r="E32" s="2" t="s">
        <v>935</v>
      </c>
      <c r="J32" s="2" t="s">
        <v>320</v>
      </c>
      <c r="L32" s="2" t="s">
        <v>860</v>
      </c>
    </row>
    <row r="33">
      <c r="B33" s="373" t="s">
        <v>868</v>
      </c>
      <c r="C33" s="298" t="s">
        <v>1416</v>
      </c>
      <c r="E33" s="2" t="s">
        <v>935</v>
      </c>
      <c r="J33" s="2" t="s">
        <v>320</v>
      </c>
      <c r="L33" s="2" t="s">
        <v>860</v>
      </c>
    </row>
    <row r="34">
      <c r="J34" s="2" t="s">
        <v>320</v>
      </c>
      <c r="L34" s="2" t="s">
        <v>860</v>
      </c>
    </row>
    <row r="35">
      <c r="A35" s="298" t="s">
        <v>4044</v>
      </c>
      <c r="B35" s="373" t="s">
        <v>862</v>
      </c>
      <c r="C35" s="298" t="s">
        <v>1409</v>
      </c>
      <c r="E35" s="298" t="s">
        <v>893</v>
      </c>
      <c r="J35" s="2" t="s">
        <v>320</v>
      </c>
      <c r="L35" s="2" t="s">
        <v>860</v>
      </c>
    </row>
    <row r="36">
      <c r="B36" s="373" t="s">
        <v>862</v>
      </c>
      <c r="C36" s="298" t="s">
        <v>1412</v>
      </c>
      <c r="E36" s="298" t="s">
        <v>895</v>
      </c>
      <c r="J36" s="2" t="s">
        <v>320</v>
      </c>
      <c r="L36" s="2" t="s">
        <v>860</v>
      </c>
    </row>
    <row r="37">
      <c r="B37" s="373" t="s">
        <v>862</v>
      </c>
      <c r="C37" s="298" t="s">
        <v>1412</v>
      </c>
      <c r="E37" s="298" t="s">
        <v>895</v>
      </c>
      <c r="J37" s="2" t="s">
        <v>320</v>
      </c>
      <c r="L37" s="2" t="s">
        <v>860</v>
      </c>
    </row>
    <row r="38">
      <c r="B38" s="373" t="s">
        <v>862</v>
      </c>
      <c r="C38" s="298" t="s">
        <v>1412</v>
      </c>
      <c r="E38" s="298" t="s">
        <v>895</v>
      </c>
      <c r="J38" s="2" t="s">
        <v>320</v>
      </c>
      <c r="L38" s="2" t="s">
        <v>860</v>
      </c>
    </row>
    <row r="39">
      <c r="B39" s="373" t="s">
        <v>862</v>
      </c>
      <c r="C39" s="298" t="s">
        <v>1258</v>
      </c>
      <c r="E39" s="298" t="s">
        <v>900</v>
      </c>
      <c r="J39" s="2" t="s">
        <v>320</v>
      </c>
      <c r="L39" s="2" t="s">
        <v>860</v>
      </c>
    </row>
    <row r="41">
      <c r="A41" s="298" t="s">
        <v>4045</v>
      </c>
      <c r="B41" s="373" t="s">
        <v>901</v>
      </c>
      <c r="C41" s="298" t="s">
        <v>2796</v>
      </c>
      <c r="J41" s="2" t="s">
        <v>320</v>
      </c>
      <c r="L41" s="2" t="s">
        <v>860</v>
      </c>
    </row>
    <row r="42">
      <c r="B42" s="373" t="s">
        <v>901</v>
      </c>
      <c r="C42" s="298" t="s">
        <v>2796</v>
      </c>
      <c r="J42" s="2" t="s">
        <v>320</v>
      </c>
      <c r="L42" s="2" t="s">
        <v>860</v>
      </c>
    </row>
    <row r="43">
      <c r="B43" s="373" t="s">
        <v>901</v>
      </c>
      <c r="C43" s="298" t="s">
        <v>2796</v>
      </c>
      <c r="J43" s="2" t="s">
        <v>320</v>
      </c>
      <c r="L43" s="2" t="s">
        <v>860</v>
      </c>
    </row>
    <row r="44">
      <c r="B44" s="373" t="s">
        <v>901</v>
      </c>
      <c r="C44" s="298" t="s">
        <v>2796</v>
      </c>
      <c r="J44" s="2" t="s">
        <v>320</v>
      </c>
      <c r="L44" s="2" t="s">
        <v>860</v>
      </c>
    </row>
    <row r="45">
      <c r="B45" s="373" t="s">
        <v>901</v>
      </c>
      <c r="C45" s="298" t="s">
        <v>2796</v>
      </c>
      <c r="J45" s="2" t="s">
        <v>320</v>
      </c>
      <c r="L45" s="2" t="s">
        <v>860</v>
      </c>
    </row>
    <row r="46">
      <c r="B46" s="373" t="s">
        <v>901</v>
      </c>
      <c r="C46" s="298" t="s">
        <v>2796</v>
      </c>
      <c r="J46" s="2" t="s">
        <v>320</v>
      </c>
      <c r="L46" s="2" t="s">
        <v>860</v>
      </c>
    </row>
    <row r="47">
      <c r="B47" s="373" t="s">
        <v>901</v>
      </c>
      <c r="C47" s="298" t="s">
        <v>2796</v>
      </c>
      <c r="J47" s="2" t="s">
        <v>320</v>
      </c>
      <c r="L47" s="2" t="s">
        <v>860</v>
      </c>
    </row>
    <row r="48">
      <c r="B48" s="373" t="s">
        <v>901</v>
      </c>
      <c r="C48" s="298" t="s">
        <v>2796</v>
      </c>
      <c r="J48" s="2" t="s">
        <v>320</v>
      </c>
      <c r="L48" s="2" t="s">
        <v>860</v>
      </c>
    </row>
    <row r="49">
      <c r="B49" s="373" t="s">
        <v>901</v>
      </c>
      <c r="C49" s="298" t="s">
        <v>4046</v>
      </c>
      <c r="E49" s="298" t="s">
        <v>2286</v>
      </c>
      <c r="J49" s="2" t="s">
        <v>320</v>
      </c>
      <c r="L49" s="2" t="s">
        <v>860</v>
      </c>
    </row>
    <row r="50">
      <c r="B50" s="373" t="s">
        <v>901</v>
      </c>
      <c r="C50" s="298" t="s">
        <v>4046</v>
      </c>
      <c r="E50" s="298" t="s">
        <v>2286</v>
      </c>
      <c r="J50" s="2" t="s">
        <v>320</v>
      </c>
      <c r="L50" s="2" t="s">
        <v>860</v>
      </c>
    </row>
    <row r="52">
      <c r="A52" s="298" t="s">
        <v>2411</v>
      </c>
      <c r="B52" s="2" t="s">
        <v>2412</v>
      </c>
      <c r="C52" s="298" t="s">
        <v>3386</v>
      </c>
      <c r="E52" s="298" t="s">
        <v>3387</v>
      </c>
      <c r="J52" s="266" t="s">
        <v>320</v>
      </c>
      <c r="K52" s="266"/>
      <c r="L52" s="266" t="s">
        <v>860</v>
      </c>
    </row>
    <row r="54">
      <c r="C54" s="298" t="s">
        <v>1182</v>
      </c>
      <c r="L54" s="2" t="s">
        <v>1019</v>
      </c>
    </row>
    <row r="55">
      <c r="C55" s="298" t="s">
        <v>1182</v>
      </c>
      <c r="L55" s="2" t="s">
        <v>1019</v>
      </c>
    </row>
    <row r="56">
      <c r="C56" s="298" t="s">
        <v>1182</v>
      </c>
      <c r="L56" s="2" t="s">
        <v>1019</v>
      </c>
    </row>
    <row r="57">
      <c r="C57" s="298" t="s">
        <v>1182</v>
      </c>
      <c r="L57" s="2" t="s">
        <v>1019</v>
      </c>
    </row>
    <row r="58">
      <c r="C58" s="298" t="s">
        <v>1182</v>
      </c>
      <c r="L58" s="2" t="s">
        <v>1019</v>
      </c>
    </row>
    <row r="59">
      <c r="C59" s="298" t="s">
        <v>4047</v>
      </c>
      <c r="L59" s="2" t="s">
        <v>1019</v>
      </c>
    </row>
    <row r="60">
      <c r="B60" s="373" t="s">
        <v>901</v>
      </c>
      <c r="C60" s="298" t="s">
        <v>4046</v>
      </c>
      <c r="E60" s="298" t="s">
        <v>2286</v>
      </c>
      <c r="L60" s="2" t="s">
        <v>1019</v>
      </c>
    </row>
  </sheetData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4048</v>
      </c>
      <c r="D1" s="218" t="s">
        <v>1683</v>
      </c>
      <c r="E1" s="218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68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4049</v>
      </c>
      <c r="S2" s="238" t="s">
        <v>4050</v>
      </c>
      <c r="T2" s="2" t="s">
        <v>809</v>
      </c>
      <c r="U2" s="398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4051</v>
      </c>
      <c r="S3" s="238" t="s">
        <v>4052</v>
      </c>
      <c r="T3" s="2" t="s">
        <v>1010</v>
      </c>
      <c r="U3" s="398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4053</v>
      </c>
      <c r="S4" s="238" t="s">
        <v>3953</v>
      </c>
      <c r="T4" s="2" t="s">
        <v>626</v>
      </c>
      <c r="U4" s="412" t="s">
        <v>87</v>
      </c>
    </row>
    <row r="5">
      <c r="A5" s="239"/>
      <c r="B5" s="229" t="s">
        <v>818</v>
      </c>
      <c r="C5" s="2" t="s">
        <v>4054</v>
      </c>
      <c r="D5" s="2">
        <v>7.798490778E9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S5" s="238"/>
    </row>
    <row r="6">
      <c r="A6" s="239"/>
      <c r="B6" s="229" t="s">
        <v>820</v>
      </c>
      <c r="C6" s="2" t="s">
        <v>4055</v>
      </c>
      <c r="D6" s="2">
        <v>9.345261249E9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B16" s="2" t="s">
        <v>3884</v>
      </c>
      <c r="C16" s="298" t="s">
        <v>4056</v>
      </c>
      <c r="D16" s="291" t="s">
        <v>4057</v>
      </c>
      <c r="E16" s="367" t="s">
        <v>4058</v>
      </c>
      <c r="J16" s="2" t="s">
        <v>2173</v>
      </c>
      <c r="K16" s="2" t="s">
        <v>4052</v>
      </c>
      <c r="L16" s="2" t="s">
        <v>860</v>
      </c>
      <c r="M16" s="2" t="s">
        <v>17</v>
      </c>
      <c r="N16" s="2" t="s">
        <v>4059</v>
      </c>
      <c r="P16" s="2" t="s">
        <v>4060</v>
      </c>
      <c r="R16" s="2" t="s">
        <v>4051</v>
      </c>
      <c r="S16" s="2">
        <v>387.0</v>
      </c>
    </row>
    <row r="17">
      <c r="B17" s="2" t="s">
        <v>3884</v>
      </c>
      <c r="C17" s="298" t="s">
        <v>4056</v>
      </c>
      <c r="D17" s="291" t="s">
        <v>4061</v>
      </c>
      <c r="E17" s="367" t="s">
        <v>4058</v>
      </c>
      <c r="J17" s="2" t="s">
        <v>2173</v>
      </c>
      <c r="K17" s="2" t="s">
        <v>3953</v>
      </c>
      <c r="L17" s="2" t="s">
        <v>860</v>
      </c>
      <c r="M17" s="2" t="s">
        <v>17</v>
      </c>
      <c r="N17" s="2" t="s">
        <v>4059</v>
      </c>
      <c r="R17" s="2" t="s">
        <v>4053</v>
      </c>
      <c r="S17" s="2">
        <v>387.0</v>
      </c>
    </row>
    <row r="18">
      <c r="B18" s="2" t="s">
        <v>3884</v>
      </c>
      <c r="C18" s="359" t="s">
        <v>4062</v>
      </c>
      <c r="D18" s="291" t="s">
        <v>4063</v>
      </c>
      <c r="E18" s="359" t="s">
        <v>4064</v>
      </c>
      <c r="J18" s="2" t="s">
        <v>2173</v>
      </c>
      <c r="K18" s="2" t="s">
        <v>4052</v>
      </c>
      <c r="L18" s="2"/>
      <c r="M18" s="2" t="s">
        <v>17</v>
      </c>
      <c r="N18" s="2" t="s">
        <v>4059</v>
      </c>
      <c r="R18" s="2" t="s">
        <v>4051</v>
      </c>
      <c r="S18" s="2">
        <v>387.0</v>
      </c>
    </row>
    <row r="19">
      <c r="B19" s="2" t="s">
        <v>868</v>
      </c>
      <c r="C19" s="298" t="s">
        <v>4065</v>
      </c>
      <c r="D19" s="291" t="s">
        <v>4066</v>
      </c>
      <c r="E19" s="414" t="s">
        <v>4067</v>
      </c>
      <c r="L19" s="2" t="s">
        <v>860</v>
      </c>
      <c r="M19" s="2" t="s">
        <v>2386</v>
      </c>
      <c r="N19" s="2" t="s">
        <v>4059</v>
      </c>
      <c r="S19" s="2">
        <v>387.0</v>
      </c>
    </row>
    <row r="20">
      <c r="B20" s="2" t="s">
        <v>868</v>
      </c>
      <c r="C20" s="298" t="s">
        <v>4065</v>
      </c>
      <c r="D20" s="291" t="s">
        <v>4068</v>
      </c>
      <c r="E20" s="414" t="s">
        <v>4067</v>
      </c>
      <c r="L20" s="2" t="s">
        <v>860</v>
      </c>
      <c r="M20" s="2" t="s">
        <v>2386</v>
      </c>
      <c r="N20" s="2" t="s">
        <v>4059</v>
      </c>
      <c r="S20" s="2">
        <v>387.0</v>
      </c>
    </row>
    <row r="21">
      <c r="B21" s="2" t="s">
        <v>868</v>
      </c>
      <c r="C21" s="379" t="s">
        <v>4069</v>
      </c>
      <c r="D21" s="291">
        <v>2.228455007256E12</v>
      </c>
      <c r="E21" s="422"/>
      <c r="L21" s="2" t="s">
        <v>860</v>
      </c>
      <c r="M21" s="2" t="s">
        <v>2386</v>
      </c>
      <c r="N21" s="2" t="s">
        <v>4059</v>
      </c>
      <c r="R21" s="2" t="s">
        <v>4051</v>
      </c>
      <c r="S21" s="2">
        <v>387.0</v>
      </c>
    </row>
    <row r="22">
      <c r="B22" s="373" t="s">
        <v>4070</v>
      </c>
      <c r="C22" s="298" t="s">
        <v>4071</v>
      </c>
      <c r="L22" s="2" t="s">
        <v>860</v>
      </c>
      <c r="M22" s="2" t="s">
        <v>17</v>
      </c>
      <c r="N22" s="2" t="s">
        <v>3983</v>
      </c>
      <c r="S22" s="2">
        <v>372.0</v>
      </c>
    </row>
  </sheetData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</cols>
  <sheetData>
    <row r="1">
      <c r="A1" s="214"/>
      <c r="B1" s="215" t="s">
        <v>5</v>
      </c>
      <c r="C1" s="219" t="s">
        <v>4072</v>
      </c>
      <c r="D1" s="218">
        <v>9.952800122E9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4073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4074</v>
      </c>
      <c r="S2" s="238" t="s">
        <v>2835</v>
      </c>
      <c r="T2" s="2" t="s">
        <v>1958</v>
      </c>
      <c r="U2" s="412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4075</v>
      </c>
      <c r="S3" s="238" t="s">
        <v>4076</v>
      </c>
      <c r="T3" s="2" t="s">
        <v>4077</v>
      </c>
      <c r="U3" s="412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4078</v>
      </c>
      <c r="S4" s="238" t="s">
        <v>4079</v>
      </c>
      <c r="T4" s="2" t="s">
        <v>4080</v>
      </c>
      <c r="U4" s="412" t="s">
        <v>87</v>
      </c>
    </row>
    <row r="5">
      <c r="A5" s="239"/>
      <c r="B5" s="229" t="s">
        <v>818</v>
      </c>
      <c r="C5" s="2" t="s">
        <v>4081</v>
      </c>
      <c r="D5" s="2">
        <v>8.940099499E9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4082</v>
      </c>
      <c r="S5" s="238" t="s">
        <v>3926</v>
      </c>
      <c r="T5" s="2" t="s">
        <v>809</v>
      </c>
      <c r="U5" s="412" t="s">
        <v>55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  <c r="S6" s="238"/>
      <c r="T6" s="2" t="s">
        <v>4083</v>
      </c>
      <c r="U6" s="357"/>
    </row>
    <row r="7">
      <c r="A7" s="239"/>
      <c r="B7" s="229" t="s">
        <v>822</v>
      </c>
      <c r="C7" s="2" t="s">
        <v>4084</v>
      </c>
      <c r="D7" s="2">
        <v>9.84227608E9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5.0</v>
      </c>
      <c r="R7" s="2" t="s">
        <v>4085</v>
      </c>
      <c r="S7" s="238" t="s">
        <v>4086</v>
      </c>
      <c r="T7" s="2" t="s">
        <v>814</v>
      </c>
      <c r="U7" s="412" t="s">
        <v>87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6.0</v>
      </c>
      <c r="R8" s="2" t="s">
        <v>4087</v>
      </c>
      <c r="S8" s="238" t="s">
        <v>3628</v>
      </c>
      <c r="T8" s="2" t="s">
        <v>1328</v>
      </c>
      <c r="U8" s="412" t="s">
        <v>87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7.0</v>
      </c>
      <c r="R9" s="2" t="s">
        <v>4088</v>
      </c>
      <c r="S9" s="2" t="s">
        <v>4089</v>
      </c>
      <c r="T9" s="2" t="s">
        <v>4090</v>
      </c>
      <c r="U9" s="266" t="s">
        <v>87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8.0</v>
      </c>
      <c r="R10" s="2" t="s">
        <v>4091</v>
      </c>
      <c r="S10" s="2" t="s">
        <v>4092</v>
      </c>
      <c r="T10" s="2" t="s">
        <v>814</v>
      </c>
      <c r="U10" s="357" t="s">
        <v>4093</v>
      </c>
    </row>
    <row r="11">
      <c r="A11" s="239"/>
      <c r="B11" s="2" t="s">
        <v>830</v>
      </c>
      <c r="C11" s="2"/>
      <c r="D11" s="2"/>
      <c r="E11" s="2" t="s">
        <v>228</v>
      </c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9.0</v>
      </c>
      <c r="R11" s="231" t="s">
        <v>4094</v>
      </c>
      <c r="S11" s="2" t="s">
        <v>749</v>
      </c>
      <c r="T11" s="2" t="s">
        <v>1328</v>
      </c>
      <c r="U11" s="357" t="s">
        <v>2043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10.0</v>
      </c>
      <c r="R12" s="2" t="s">
        <v>4095</v>
      </c>
      <c r="S12" s="2" t="s">
        <v>3398</v>
      </c>
      <c r="T12" s="2" t="s">
        <v>1328</v>
      </c>
      <c r="U12" s="2" t="s">
        <v>55</v>
      </c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</row>
    <row r="15">
      <c r="A15" s="2"/>
      <c r="B15" s="2"/>
      <c r="C15" s="298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E17" s="298" t="s">
        <v>3532</v>
      </c>
      <c r="J17" s="2" t="s">
        <v>812</v>
      </c>
      <c r="K17" s="2" t="s">
        <v>4089</v>
      </c>
      <c r="L17" s="2" t="s">
        <v>860</v>
      </c>
      <c r="R17" s="2" t="s">
        <v>4088</v>
      </c>
    </row>
    <row r="18">
      <c r="B18" s="2" t="s">
        <v>30</v>
      </c>
      <c r="C18" s="298" t="s">
        <v>3016</v>
      </c>
      <c r="E18" s="298" t="s">
        <v>3532</v>
      </c>
      <c r="J18" s="2" t="s">
        <v>812</v>
      </c>
      <c r="K18" s="2" t="s">
        <v>4089</v>
      </c>
      <c r="L18" s="2" t="s">
        <v>860</v>
      </c>
    </row>
    <row r="19">
      <c r="B19" s="2" t="s">
        <v>30</v>
      </c>
      <c r="C19" s="298" t="s">
        <v>3016</v>
      </c>
      <c r="E19" s="298" t="s">
        <v>3532</v>
      </c>
      <c r="J19" s="2" t="s">
        <v>812</v>
      </c>
      <c r="K19" s="2" t="s">
        <v>4089</v>
      </c>
      <c r="L19" s="2" t="s">
        <v>860</v>
      </c>
    </row>
    <row r="20">
      <c r="B20" s="2" t="s">
        <v>30</v>
      </c>
      <c r="C20" s="298" t="s">
        <v>3016</v>
      </c>
      <c r="E20" s="298" t="s">
        <v>3532</v>
      </c>
      <c r="J20" s="2" t="s">
        <v>812</v>
      </c>
      <c r="K20" s="2" t="s">
        <v>4089</v>
      </c>
      <c r="L20" s="2" t="s">
        <v>860</v>
      </c>
    </row>
    <row r="21">
      <c r="B21" s="2" t="s">
        <v>30</v>
      </c>
      <c r="C21" s="298" t="s">
        <v>3016</v>
      </c>
      <c r="E21" s="298" t="s">
        <v>3532</v>
      </c>
      <c r="J21" s="2" t="s">
        <v>812</v>
      </c>
      <c r="K21" s="2" t="s">
        <v>4089</v>
      </c>
      <c r="L21" s="2" t="s">
        <v>860</v>
      </c>
    </row>
    <row r="22">
      <c r="B22" s="2" t="s">
        <v>30</v>
      </c>
      <c r="C22" s="298" t="s">
        <v>3016</v>
      </c>
      <c r="E22" s="298" t="s">
        <v>3532</v>
      </c>
      <c r="J22" s="2" t="s">
        <v>812</v>
      </c>
      <c r="K22" s="2" t="s">
        <v>4089</v>
      </c>
      <c r="L22" s="2" t="s">
        <v>860</v>
      </c>
    </row>
    <row r="23">
      <c r="B23" s="2" t="s">
        <v>30</v>
      </c>
      <c r="C23" s="298" t="s">
        <v>3016</v>
      </c>
      <c r="E23" s="298" t="s">
        <v>3532</v>
      </c>
      <c r="J23" s="2" t="s">
        <v>812</v>
      </c>
      <c r="K23" s="2" t="s">
        <v>4089</v>
      </c>
      <c r="L23" s="2" t="s">
        <v>860</v>
      </c>
    </row>
    <row r="24">
      <c r="B24" s="2" t="s">
        <v>30</v>
      </c>
      <c r="C24" s="298" t="s">
        <v>3016</v>
      </c>
      <c r="E24" s="298" t="s">
        <v>3532</v>
      </c>
      <c r="J24" s="2" t="s">
        <v>812</v>
      </c>
      <c r="K24" s="2" t="s">
        <v>4089</v>
      </c>
      <c r="L24" s="2" t="s">
        <v>860</v>
      </c>
    </row>
    <row r="25">
      <c r="B25" s="2" t="s">
        <v>30</v>
      </c>
      <c r="C25" s="298" t="s">
        <v>3016</v>
      </c>
      <c r="E25" s="298" t="s">
        <v>3532</v>
      </c>
      <c r="J25" s="2" t="s">
        <v>812</v>
      </c>
      <c r="K25" s="2" t="s">
        <v>4089</v>
      </c>
      <c r="L25" s="2" t="s">
        <v>860</v>
      </c>
    </row>
    <row r="26">
      <c r="B26" s="2" t="s">
        <v>30</v>
      </c>
      <c r="C26" s="298" t="s">
        <v>3016</v>
      </c>
      <c r="E26" s="298" t="s">
        <v>3532</v>
      </c>
      <c r="J26" s="2" t="s">
        <v>812</v>
      </c>
      <c r="K26" s="2" t="s">
        <v>4089</v>
      </c>
      <c r="L26" s="2" t="s">
        <v>860</v>
      </c>
    </row>
    <row r="27">
      <c r="B27" s="2" t="s">
        <v>30</v>
      </c>
      <c r="C27" s="298" t="s">
        <v>3016</v>
      </c>
      <c r="E27" s="298" t="s">
        <v>3532</v>
      </c>
      <c r="J27" s="2" t="s">
        <v>812</v>
      </c>
      <c r="K27" s="2" t="s">
        <v>4089</v>
      </c>
      <c r="L27" s="2" t="s">
        <v>860</v>
      </c>
    </row>
    <row r="28">
      <c r="B28" s="2" t="s">
        <v>30</v>
      </c>
      <c r="C28" s="298" t="s">
        <v>3016</v>
      </c>
      <c r="E28" s="298" t="s">
        <v>3532</v>
      </c>
      <c r="J28" s="2" t="s">
        <v>812</v>
      </c>
      <c r="K28" s="2" t="s">
        <v>4089</v>
      </c>
      <c r="L28" s="2" t="s">
        <v>860</v>
      </c>
    </row>
    <row r="29">
      <c r="B29" s="2" t="s">
        <v>30</v>
      </c>
      <c r="C29" s="298" t="s">
        <v>3016</v>
      </c>
      <c r="E29" s="298" t="s">
        <v>3532</v>
      </c>
      <c r="J29" s="2" t="s">
        <v>812</v>
      </c>
      <c r="K29" s="2" t="s">
        <v>4089</v>
      </c>
      <c r="L29" s="2" t="s">
        <v>860</v>
      </c>
    </row>
    <row r="30">
      <c r="B30" s="2" t="s">
        <v>30</v>
      </c>
      <c r="C30" s="298" t="s">
        <v>3016</v>
      </c>
      <c r="E30" s="298" t="s">
        <v>3532</v>
      </c>
      <c r="J30" s="2" t="s">
        <v>812</v>
      </c>
      <c r="K30" s="2" t="s">
        <v>4089</v>
      </c>
      <c r="L30" s="2" t="s">
        <v>860</v>
      </c>
    </row>
    <row r="31">
      <c r="B31" s="2" t="s">
        <v>862</v>
      </c>
      <c r="C31" s="367" t="s">
        <v>4096</v>
      </c>
      <c r="D31" s="323"/>
      <c r="E31" s="367" t="s">
        <v>3533</v>
      </c>
      <c r="F31" s="344"/>
      <c r="G31" s="344"/>
      <c r="H31" s="344"/>
      <c r="I31" s="344"/>
      <c r="J31" s="2" t="s">
        <v>812</v>
      </c>
      <c r="K31" s="2" t="s">
        <v>4089</v>
      </c>
      <c r="L31" s="2" t="s">
        <v>860</v>
      </c>
    </row>
    <row r="32">
      <c r="B32" s="2" t="s">
        <v>868</v>
      </c>
      <c r="C32" s="298" t="s">
        <v>4097</v>
      </c>
      <c r="D32" s="417"/>
      <c r="E32" s="293" t="s">
        <v>1308</v>
      </c>
      <c r="J32" s="2" t="s">
        <v>812</v>
      </c>
      <c r="K32" s="2" t="s">
        <v>4089</v>
      </c>
      <c r="L32" s="2" t="s">
        <v>860</v>
      </c>
    </row>
    <row r="33">
      <c r="B33" s="2" t="s">
        <v>4098</v>
      </c>
      <c r="C33" s="298" t="s">
        <v>1545</v>
      </c>
      <c r="E33" s="298" t="s">
        <v>1255</v>
      </c>
      <c r="J33" s="2" t="s">
        <v>812</v>
      </c>
      <c r="K33" s="2" t="s">
        <v>4089</v>
      </c>
      <c r="L33" s="2" t="s">
        <v>860</v>
      </c>
    </row>
    <row r="34">
      <c r="L34" s="2" t="s">
        <v>860</v>
      </c>
    </row>
    <row r="35">
      <c r="A35" s="2" t="s">
        <v>872</v>
      </c>
      <c r="B35" s="2" t="s">
        <v>3908</v>
      </c>
      <c r="C35" s="298" t="s">
        <v>3515</v>
      </c>
      <c r="E35" s="298" t="s">
        <v>3987</v>
      </c>
      <c r="J35" s="2" t="s">
        <v>812</v>
      </c>
      <c r="K35" s="2" t="s">
        <v>4089</v>
      </c>
      <c r="L35" s="2" t="s">
        <v>860</v>
      </c>
    </row>
    <row r="36">
      <c r="B36" s="2" t="s">
        <v>3908</v>
      </c>
      <c r="C36" s="298" t="s">
        <v>4099</v>
      </c>
      <c r="E36" s="298" t="s">
        <v>3989</v>
      </c>
      <c r="J36" s="2" t="s">
        <v>812</v>
      </c>
      <c r="K36" s="2" t="s">
        <v>4089</v>
      </c>
      <c r="L36" s="2" t="s">
        <v>860</v>
      </c>
    </row>
    <row r="37">
      <c r="B37" s="2" t="s">
        <v>3908</v>
      </c>
      <c r="C37" s="298" t="s">
        <v>3990</v>
      </c>
      <c r="E37" s="298" t="s">
        <v>3991</v>
      </c>
      <c r="J37" s="2" t="s">
        <v>812</v>
      </c>
      <c r="K37" s="2" t="s">
        <v>4089</v>
      </c>
      <c r="L37" s="2" t="s">
        <v>860</v>
      </c>
    </row>
    <row r="38">
      <c r="B38" s="2" t="s">
        <v>3908</v>
      </c>
      <c r="C38" s="298" t="s">
        <v>4100</v>
      </c>
      <c r="E38" s="298" t="s">
        <v>4101</v>
      </c>
      <c r="J38" s="2" t="s">
        <v>812</v>
      </c>
      <c r="K38" s="2" t="s">
        <v>4089</v>
      </c>
      <c r="L38" s="2" t="s">
        <v>860</v>
      </c>
    </row>
    <row r="39">
      <c r="B39" s="2" t="s">
        <v>3908</v>
      </c>
      <c r="C39" s="298" t="s">
        <v>4102</v>
      </c>
      <c r="E39" s="293" t="s">
        <v>4103</v>
      </c>
      <c r="J39" s="2" t="s">
        <v>812</v>
      </c>
      <c r="K39" s="2" t="s">
        <v>4089</v>
      </c>
      <c r="L39" s="2" t="s">
        <v>860</v>
      </c>
    </row>
    <row r="40">
      <c r="B40" s="2" t="s">
        <v>3908</v>
      </c>
      <c r="C40" s="298" t="s">
        <v>3992</v>
      </c>
      <c r="E40" s="298" t="s">
        <v>3993</v>
      </c>
      <c r="J40" s="2" t="s">
        <v>812</v>
      </c>
      <c r="K40" s="2" t="s">
        <v>4089</v>
      </c>
      <c r="L40" s="2" t="s">
        <v>860</v>
      </c>
    </row>
    <row r="41">
      <c r="B41" s="2" t="s">
        <v>960</v>
      </c>
      <c r="C41" s="298" t="s">
        <v>946</v>
      </c>
      <c r="E41" s="293" t="s">
        <v>947</v>
      </c>
      <c r="J41" s="2" t="s">
        <v>812</v>
      </c>
      <c r="K41" s="2" t="s">
        <v>4089</v>
      </c>
      <c r="L41" s="2" t="s">
        <v>860</v>
      </c>
    </row>
    <row r="42">
      <c r="B42" s="2" t="s">
        <v>960</v>
      </c>
      <c r="C42" s="298" t="s">
        <v>946</v>
      </c>
      <c r="E42" s="293" t="s">
        <v>947</v>
      </c>
      <c r="J42" s="2" t="s">
        <v>812</v>
      </c>
      <c r="K42" s="2" t="s">
        <v>4089</v>
      </c>
      <c r="L42" s="2" t="s">
        <v>860</v>
      </c>
    </row>
    <row r="43">
      <c r="B43" s="2" t="s">
        <v>960</v>
      </c>
      <c r="C43" s="298" t="s">
        <v>946</v>
      </c>
      <c r="E43" s="293" t="s">
        <v>947</v>
      </c>
      <c r="J43" s="2" t="s">
        <v>812</v>
      </c>
      <c r="K43" s="2" t="s">
        <v>4089</v>
      </c>
      <c r="L43" s="2" t="s">
        <v>860</v>
      </c>
    </row>
    <row r="44">
      <c r="B44" s="2" t="s">
        <v>960</v>
      </c>
      <c r="C44" s="298" t="s">
        <v>946</v>
      </c>
      <c r="E44" s="293" t="s">
        <v>947</v>
      </c>
      <c r="J44" s="2" t="s">
        <v>812</v>
      </c>
      <c r="K44" s="2" t="s">
        <v>4089</v>
      </c>
      <c r="L44" s="2" t="s">
        <v>860</v>
      </c>
    </row>
    <row r="45">
      <c r="B45" s="2" t="s">
        <v>960</v>
      </c>
      <c r="C45" s="298" t="s">
        <v>946</v>
      </c>
      <c r="E45" s="293" t="s">
        <v>947</v>
      </c>
      <c r="J45" s="2" t="s">
        <v>812</v>
      </c>
      <c r="K45" s="2" t="s">
        <v>4089</v>
      </c>
      <c r="L45" s="2" t="s">
        <v>860</v>
      </c>
    </row>
    <row r="46">
      <c r="B46" s="2" t="s">
        <v>960</v>
      </c>
      <c r="C46" s="298" t="s">
        <v>946</v>
      </c>
      <c r="E46" s="293" t="s">
        <v>947</v>
      </c>
      <c r="J46" s="2" t="s">
        <v>812</v>
      </c>
      <c r="K46" s="2" t="s">
        <v>4089</v>
      </c>
      <c r="L46" s="2" t="s">
        <v>860</v>
      </c>
    </row>
    <row r="47">
      <c r="B47" s="2" t="s">
        <v>960</v>
      </c>
      <c r="C47" s="298" t="s">
        <v>946</v>
      </c>
      <c r="E47" s="293" t="s">
        <v>947</v>
      </c>
      <c r="J47" s="2" t="s">
        <v>812</v>
      </c>
      <c r="K47" s="2" t="s">
        <v>4089</v>
      </c>
      <c r="L47" s="2" t="s">
        <v>860</v>
      </c>
    </row>
    <row r="48">
      <c r="B48" s="2" t="s">
        <v>960</v>
      </c>
      <c r="C48" s="298" t="s">
        <v>946</v>
      </c>
      <c r="E48" s="293" t="s">
        <v>947</v>
      </c>
      <c r="J48" s="2" t="s">
        <v>812</v>
      </c>
      <c r="K48" s="2" t="s">
        <v>4089</v>
      </c>
      <c r="L48" s="2" t="s">
        <v>860</v>
      </c>
    </row>
    <row r="49">
      <c r="B49" s="2" t="s">
        <v>960</v>
      </c>
      <c r="C49" s="298" t="s">
        <v>946</v>
      </c>
      <c r="E49" s="293" t="s">
        <v>947</v>
      </c>
      <c r="J49" s="2" t="s">
        <v>812</v>
      </c>
      <c r="K49" s="2" t="s">
        <v>4089</v>
      </c>
      <c r="L49" s="2" t="s">
        <v>860</v>
      </c>
    </row>
    <row r="50">
      <c r="B50" s="2" t="s">
        <v>960</v>
      </c>
      <c r="C50" s="298" t="s">
        <v>946</v>
      </c>
      <c r="E50" s="293" t="s">
        <v>947</v>
      </c>
      <c r="J50" s="2" t="s">
        <v>812</v>
      </c>
      <c r="K50" s="2" t="s">
        <v>4089</v>
      </c>
      <c r="L50" s="2" t="s">
        <v>860</v>
      </c>
    </row>
    <row r="51">
      <c r="B51" s="2" t="s">
        <v>3908</v>
      </c>
      <c r="C51" s="298" t="s">
        <v>1055</v>
      </c>
      <c r="E51" s="298" t="s">
        <v>1056</v>
      </c>
      <c r="J51" s="2" t="s">
        <v>812</v>
      </c>
      <c r="K51" s="2" t="s">
        <v>4089</v>
      </c>
      <c r="L51" s="2" t="s">
        <v>860</v>
      </c>
    </row>
    <row r="52">
      <c r="B52" s="2" t="s">
        <v>3908</v>
      </c>
      <c r="C52" s="298" t="s">
        <v>1055</v>
      </c>
      <c r="E52" s="298" t="s">
        <v>1056</v>
      </c>
      <c r="J52" s="2" t="s">
        <v>812</v>
      </c>
      <c r="K52" s="2" t="s">
        <v>4089</v>
      </c>
      <c r="L52" s="2" t="s">
        <v>860</v>
      </c>
    </row>
    <row r="53">
      <c r="B53" s="2" t="s">
        <v>3908</v>
      </c>
      <c r="C53" s="298" t="s">
        <v>1055</v>
      </c>
      <c r="E53" s="298" t="s">
        <v>1056</v>
      </c>
      <c r="J53" s="2" t="s">
        <v>812</v>
      </c>
      <c r="K53" s="2" t="s">
        <v>4089</v>
      </c>
      <c r="L53" s="2" t="s">
        <v>860</v>
      </c>
    </row>
    <row r="54">
      <c r="B54" s="2" t="s">
        <v>3908</v>
      </c>
      <c r="C54" s="298" t="s">
        <v>1055</v>
      </c>
      <c r="E54" s="298" t="s">
        <v>1056</v>
      </c>
      <c r="J54" s="2" t="s">
        <v>812</v>
      </c>
      <c r="K54" s="2" t="s">
        <v>4089</v>
      </c>
      <c r="L54" s="2" t="s">
        <v>860</v>
      </c>
    </row>
    <row r="55">
      <c r="B55" s="2" t="s">
        <v>3908</v>
      </c>
      <c r="C55" s="298" t="s">
        <v>1055</v>
      </c>
      <c r="E55" s="298" t="s">
        <v>1056</v>
      </c>
      <c r="J55" s="2" t="s">
        <v>812</v>
      </c>
      <c r="K55" s="2" t="s">
        <v>4089</v>
      </c>
      <c r="L55" s="2" t="s">
        <v>860</v>
      </c>
    </row>
    <row r="56">
      <c r="B56" s="2" t="s">
        <v>3908</v>
      </c>
      <c r="C56" s="298" t="s">
        <v>1055</v>
      </c>
      <c r="E56" s="298" t="s">
        <v>1056</v>
      </c>
      <c r="J56" s="2" t="s">
        <v>812</v>
      </c>
      <c r="K56" s="2" t="s">
        <v>4089</v>
      </c>
      <c r="L56" s="2" t="s">
        <v>860</v>
      </c>
    </row>
    <row r="57">
      <c r="B57" s="2" t="s">
        <v>3908</v>
      </c>
      <c r="C57" s="298" t="s">
        <v>1055</v>
      </c>
      <c r="E57" s="298" t="s">
        <v>1056</v>
      </c>
      <c r="J57" s="2" t="s">
        <v>812</v>
      </c>
      <c r="K57" s="2" t="s">
        <v>4089</v>
      </c>
      <c r="L57" s="2" t="s">
        <v>860</v>
      </c>
    </row>
    <row r="58">
      <c r="B58" s="2" t="s">
        <v>3908</v>
      </c>
      <c r="C58" s="298" t="s">
        <v>1055</v>
      </c>
      <c r="E58" s="298" t="s">
        <v>1056</v>
      </c>
      <c r="J58" s="2" t="s">
        <v>812</v>
      </c>
      <c r="K58" s="2" t="s">
        <v>4089</v>
      </c>
      <c r="L58" s="2" t="s">
        <v>860</v>
      </c>
    </row>
    <row r="59">
      <c r="B59" s="2" t="s">
        <v>3908</v>
      </c>
      <c r="C59" s="298" t="s">
        <v>1055</v>
      </c>
      <c r="E59" s="298" t="s">
        <v>1056</v>
      </c>
      <c r="J59" s="2" t="s">
        <v>812</v>
      </c>
      <c r="K59" s="2" t="s">
        <v>4089</v>
      </c>
      <c r="L59" s="2" t="s">
        <v>860</v>
      </c>
    </row>
    <row r="60">
      <c r="B60" s="2" t="s">
        <v>3908</v>
      </c>
      <c r="C60" s="298" t="s">
        <v>1055</v>
      </c>
      <c r="E60" s="298" t="s">
        <v>1056</v>
      </c>
      <c r="J60" s="2" t="s">
        <v>812</v>
      </c>
      <c r="K60" s="2" t="s">
        <v>4089</v>
      </c>
      <c r="L60" s="2" t="s">
        <v>860</v>
      </c>
    </row>
    <row r="61">
      <c r="B61" s="2" t="s">
        <v>3908</v>
      </c>
      <c r="C61" s="298" t="s">
        <v>1055</v>
      </c>
      <c r="E61" s="298" t="s">
        <v>1056</v>
      </c>
      <c r="J61" s="2" t="s">
        <v>812</v>
      </c>
      <c r="K61" s="2" t="s">
        <v>4089</v>
      </c>
      <c r="L61" s="2" t="s">
        <v>860</v>
      </c>
    </row>
    <row r="62">
      <c r="B62" s="2" t="s">
        <v>3908</v>
      </c>
      <c r="C62" s="298" t="s">
        <v>1055</v>
      </c>
      <c r="E62" s="298" t="s">
        <v>1056</v>
      </c>
      <c r="J62" s="2" t="s">
        <v>812</v>
      </c>
      <c r="K62" s="2" t="s">
        <v>4089</v>
      </c>
      <c r="L62" s="2" t="s">
        <v>860</v>
      </c>
    </row>
    <row r="63">
      <c r="B63" s="2" t="s">
        <v>3908</v>
      </c>
      <c r="C63" s="298" t="s">
        <v>1055</v>
      </c>
      <c r="E63" s="298" t="s">
        <v>1056</v>
      </c>
      <c r="J63" s="2" t="s">
        <v>812</v>
      </c>
      <c r="K63" s="2" t="s">
        <v>4089</v>
      </c>
      <c r="L63" s="2" t="s">
        <v>860</v>
      </c>
    </row>
    <row r="64">
      <c r="B64" s="2" t="s">
        <v>3908</v>
      </c>
      <c r="C64" s="298" t="s">
        <v>1055</v>
      </c>
      <c r="E64" s="298" t="s">
        <v>1056</v>
      </c>
      <c r="J64" s="2" t="s">
        <v>812</v>
      </c>
      <c r="K64" s="2" t="s">
        <v>4089</v>
      </c>
      <c r="L64" s="2" t="s">
        <v>860</v>
      </c>
    </row>
    <row r="65">
      <c r="B65" s="2" t="s">
        <v>3908</v>
      </c>
      <c r="C65" s="298" t="s">
        <v>1055</v>
      </c>
      <c r="E65" s="298" t="s">
        <v>1056</v>
      </c>
      <c r="J65" s="2" t="s">
        <v>812</v>
      </c>
      <c r="K65" s="2" t="s">
        <v>4089</v>
      </c>
      <c r="L65" s="2" t="s">
        <v>860</v>
      </c>
    </row>
    <row r="66">
      <c r="B66" s="2" t="s">
        <v>3908</v>
      </c>
      <c r="C66" s="298" t="s">
        <v>1055</v>
      </c>
      <c r="E66" s="298" t="s">
        <v>1056</v>
      </c>
      <c r="J66" s="2" t="s">
        <v>812</v>
      </c>
      <c r="K66" s="2" t="s">
        <v>4089</v>
      </c>
      <c r="L66" s="2" t="s">
        <v>860</v>
      </c>
    </row>
    <row r="67">
      <c r="B67" s="2" t="s">
        <v>3908</v>
      </c>
      <c r="C67" s="298" t="s">
        <v>1055</v>
      </c>
      <c r="E67" s="298" t="s">
        <v>1056</v>
      </c>
      <c r="J67" s="2" t="s">
        <v>812</v>
      </c>
      <c r="K67" s="2" t="s">
        <v>4089</v>
      </c>
      <c r="L67" s="2" t="s">
        <v>860</v>
      </c>
    </row>
    <row r="68">
      <c r="B68" s="2" t="s">
        <v>3908</v>
      </c>
      <c r="C68" s="298" t="s">
        <v>1055</v>
      </c>
      <c r="E68" s="298" t="s">
        <v>1056</v>
      </c>
      <c r="J68" s="2" t="s">
        <v>812</v>
      </c>
      <c r="K68" s="2" t="s">
        <v>4089</v>
      </c>
      <c r="L68" s="2" t="s">
        <v>860</v>
      </c>
    </row>
    <row r="69">
      <c r="B69" s="2" t="s">
        <v>3908</v>
      </c>
      <c r="C69" s="298" t="s">
        <v>1055</v>
      </c>
      <c r="E69" s="298" t="s">
        <v>1056</v>
      </c>
      <c r="J69" s="2" t="s">
        <v>812</v>
      </c>
      <c r="K69" s="2" t="s">
        <v>4089</v>
      </c>
      <c r="L69" s="2" t="s">
        <v>860</v>
      </c>
    </row>
    <row r="70">
      <c r="B70" s="2" t="s">
        <v>3908</v>
      </c>
      <c r="C70" s="298" t="s">
        <v>1055</v>
      </c>
      <c r="E70" s="298" t="s">
        <v>1056</v>
      </c>
      <c r="J70" s="2" t="s">
        <v>812</v>
      </c>
      <c r="K70" s="2" t="s">
        <v>4089</v>
      </c>
      <c r="L70" s="2" t="s">
        <v>860</v>
      </c>
    </row>
    <row r="71">
      <c r="B71" s="2" t="s">
        <v>3908</v>
      </c>
      <c r="C71" s="298" t="s">
        <v>1055</v>
      </c>
      <c r="E71" s="298" t="s">
        <v>1056</v>
      </c>
      <c r="J71" s="2" t="s">
        <v>812</v>
      </c>
      <c r="K71" s="2" t="s">
        <v>4089</v>
      </c>
      <c r="L71" s="2" t="s">
        <v>860</v>
      </c>
    </row>
    <row r="72">
      <c r="B72" s="2" t="s">
        <v>3908</v>
      </c>
      <c r="C72" s="298" t="s">
        <v>1055</v>
      </c>
      <c r="E72" s="298" t="s">
        <v>1056</v>
      </c>
      <c r="J72" s="2" t="s">
        <v>812</v>
      </c>
      <c r="K72" s="2" t="s">
        <v>4089</v>
      </c>
      <c r="L72" s="2" t="s">
        <v>860</v>
      </c>
    </row>
    <row r="73">
      <c r="B73" s="2" t="s">
        <v>3908</v>
      </c>
      <c r="C73" s="298" t="s">
        <v>1055</v>
      </c>
      <c r="E73" s="298" t="s">
        <v>1056</v>
      </c>
      <c r="J73" s="2" t="s">
        <v>812</v>
      </c>
      <c r="K73" s="2" t="s">
        <v>4089</v>
      </c>
      <c r="L73" s="2" t="s">
        <v>860</v>
      </c>
    </row>
    <row r="74">
      <c r="B74" s="2" t="s">
        <v>3908</v>
      </c>
      <c r="C74" s="298" t="s">
        <v>1055</v>
      </c>
      <c r="E74" s="298" t="s">
        <v>1056</v>
      </c>
      <c r="J74" s="2" t="s">
        <v>812</v>
      </c>
      <c r="K74" s="2" t="s">
        <v>4089</v>
      </c>
      <c r="L74" s="2" t="s">
        <v>860</v>
      </c>
    </row>
    <row r="75">
      <c r="B75" s="2" t="s">
        <v>3908</v>
      </c>
      <c r="C75" s="298" t="s">
        <v>1055</v>
      </c>
      <c r="E75" s="298" t="s">
        <v>1056</v>
      </c>
      <c r="J75" s="2" t="s">
        <v>812</v>
      </c>
      <c r="K75" s="2" t="s">
        <v>4089</v>
      </c>
      <c r="L75" s="2" t="s">
        <v>860</v>
      </c>
    </row>
    <row r="76">
      <c r="B76" s="2" t="s">
        <v>3908</v>
      </c>
      <c r="C76" s="298" t="s">
        <v>1055</v>
      </c>
      <c r="E76" s="298" t="s">
        <v>1056</v>
      </c>
      <c r="J76" s="2" t="s">
        <v>812</v>
      </c>
      <c r="K76" s="2" t="s">
        <v>4089</v>
      </c>
      <c r="L76" s="2" t="s">
        <v>860</v>
      </c>
    </row>
    <row r="77">
      <c r="B77" s="2" t="s">
        <v>3908</v>
      </c>
      <c r="C77" s="298" t="s">
        <v>1055</v>
      </c>
      <c r="E77" s="298" t="s">
        <v>1056</v>
      </c>
      <c r="J77" s="2" t="s">
        <v>812</v>
      </c>
      <c r="K77" s="2" t="s">
        <v>4089</v>
      </c>
      <c r="L77" s="2" t="s">
        <v>860</v>
      </c>
    </row>
    <row r="78">
      <c r="B78" s="2" t="s">
        <v>3908</v>
      </c>
      <c r="C78" s="298" t="s">
        <v>1387</v>
      </c>
      <c r="E78" s="298" t="s">
        <v>1388</v>
      </c>
      <c r="J78" s="2" t="s">
        <v>812</v>
      </c>
      <c r="K78" s="2" t="s">
        <v>4089</v>
      </c>
      <c r="L78" s="2" t="s">
        <v>860</v>
      </c>
    </row>
    <row r="79">
      <c r="B79" s="2" t="s">
        <v>3908</v>
      </c>
      <c r="C79" s="298" t="s">
        <v>3997</v>
      </c>
      <c r="E79" s="298" t="s">
        <v>3998</v>
      </c>
      <c r="J79" s="2" t="s">
        <v>812</v>
      </c>
      <c r="K79" s="2" t="s">
        <v>4089</v>
      </c>
      <c r="L79" s="2" t="s">
        <v>860</v>
      </c>
    </row>
    <row r="80">
      <c r="C80" s="367" t="s">
        <v>889</v>
      </c>
      <c r="E80" s="367" t="s">
        <v>890</v>
      </c>
      <c r="J80" s="2" t="s">
        <v>812</v>
      </c>
      <c r="K80" s="2" t="s">
        <v>4089</v>
      </c>
      <c r="L80" s="2" t="s">
        <v>860</v>
      </c>
    </row>
    <row r="81">
      <c r="B81" s="2" t="s">
        <v>883</v>
      </c>
      <c r="C81" s="298" t="s">
        <v>954</v>
      </c>
      <c r="E81" s="298" t="s">
        <v>955</v>
      </c>
      <c r="J81" s="2" t="s">
        <v>812</v>
      </c>
      <c r="K81" s="2" t="s">
        <v>4089</v>
      </c>
      <c r="L81" s="2" t="s">
        <v>860</v>
      </c>
    </row>
    <row r="82">
      <c r="J82" s="2"/>
    </row>
    <row r="83">
      <c r="A83" s="2" t="s">
        <v>4104</v>
      </c>
      <c r="B83" s="2" t="s">
        <v>868</v>
      </c>
      <c r="C83" s="298" t="s">
        <v>1416</v>
      </c>
      <c r="E83" s="298" t="s">
        <v>935</v>
      </c>
      <c r="J83" s="2" t="s">
        <v>812</v>
      </c>
      <c r="K83" s="2" t="s">
        <v>4089</v>
      </c>
      <c r="L83" s="2" t="s">
        <v>860</v>
      </c>
    </row>
    <row r="84">
      <c r="B84" s="2" t="s">
        <v>868</v>
      </c>
      <c r="C84" s="298" t="s">
        <v>1416</v>
      </c>
      <c r="E84" s="298" t="s">
        <v>935</v>
      </c>
      <c r="J84" s="2" t="s">
        <v>812</v>
      </c>
      <c r="K84" s="2" t="s">
        <v>4089</v>
      </c>
      <c r="L84" s="2" t="s">
        <v>860</v>
      </c>
    </row>
    <row r="85">
      <c r="B85" s="2" t="s">
        <v>868</v>
      </c>
      <c r="C85" s="298" t="s">
        <v>1416</v>
      </c>
      <c r="E85" s="298" t="s">
        <v>935</v>
      </c>
      <c r="J85" s="2" t="s">
        <v>812</v>
      </c>
      <c r="K85" s="2" t="s">
        <v>4089</v>
      </c>
      <c r="L85" s="2" t="s">
        <v>860</v>
      </c>
    </row>
    <row r="86">
      <c r="B86" s="2" t="s">
        <v>868</v>
      </c>
      <c r="C86" s="298" t="s">
        <v>1416</v>
      </c>
      <c r="E86" s="298" t="s">
        <v>935</v>
      </c>
      <c r="J86" s="2" t="s">
        <v>812</v>
      </c>
      <c r="K86" s="2" t="s">
        <v>4089</v>
      </c>
      <c r="L86" s="2" t="s">
        <v>860</v>
      </c>
    </row>
    <row r="87">
      <c r="B87" s="2" t="s">
        <v>868</v>
      </c>
      <c r="C87" s="298" t="s">
        <v>1416</v>
      </c>
      <c r="E87" s="298" t="s">
        <v>935</v>
      </c>
      <c r="J87" s="2" t="s">
        <v>812</v>
      </c>
      <c r="K87" s="2" t="s">
        <v>4089</v>
      </c>
      <c r="L87" s="2" t="s">
        <v>860</v>
      </c>
    </row>
    <row r="88">
      <c r="B88" s="2" t="s">
        <v>868</v>
      </c>
      <c r="C88" s="298" t="s">
        <v>1416</v>
      </c>
      <c r="E88" s="298" t="s">
        <v>935</v>
      </c>
      <c r="J88" s="2" t="s">
        <v>812</v>
      </c>
      <c r="K88" s="2" t="s">
        <v>4089</v>
      </c>
      <c r="L88" s="2" t="s">
        <v>860</v>
      </c>
    </row>
    <row r="89">
      <c r="B89" s="2" t="s">
        <v>868</v>
      </c>
      <c r="C89" s="298" t="s">
        <v>1416</v>
      </c>
      <c r="E89" s="298" t="s">
        <v>935</v>
      </c>
      <c r="J89" s="2" t="s">
        <v>812</v>
      </c>
      <c r="K89" s="2" t="s">
        <v>4089</v>
      </c>
      <c r="L89" s="2" t="s">
        <v>860</v>
      </c>
    </row>
    <row r="90">
      <c r="J90" s="2"/>
    </row>
    <row r="91">
      <c r="A91" s="2" t="s">
        <v>995</v>
      </c>
      <c r="B91" s="2" t="s">
        <v>862</v>
      </c>
      <c r="C91" s="298" t="s">
        <v>1412</v>
      </c>
      <c r="E91" s="423" t="s">
        <v>895</v>
      </c>
      <c r="J91" s="2" t="s">
        <v>812</v>
      </c>
      <c r="K91" s="2" t="s">
        <v>4089</v>
      </c>
      <c r="L91" s="2" t="s">
        <v>860</v>
      </c>
    </row>
    <row r="92">
      <c r="B92" s="2" t="s">
        <v>862</v>
      </c>
      <c r="C92" s="298" t="s">
        <v>1412</v>
      </c>
      <c r="E92" s="423" t="s">
        <v>895</v>
      </c>
      <c r="J92" s="2" t="s">
        <v>812</v>
      </c>
      <c r="K92" s="2" t="s">
        <v>4089</v>
      </c>
      <c r="L92" s="2" t="s">
        <v>860</v>
      </c>
    </row>
    <row r="93">
      <c r="B93" s="2" t="s">
        <v>862</v>
      </c>
      <c r="C93" s="298" t="s">
        <v>1409</v>
      </c>
      <c r="E93" s="298" t="s">
        <v>893</v>
      </c>
      <c r="J93" s="2" t="s">
        <v>812</v>
      </c>
      <c r="K93" s="2" t="s">
        <v>4089</v>
      </c>
      <c r="L93" s="2" t="s">
        <v>860</v>
      </c>
    </row>
    <row r="94">
      <c r="J94" s="2"/>
    </row>
    <row r="95">
      <c r="A95" s="2" t="s">
        <v>336</v>
      </c>
      <c r="B95" s="2" t="s">
        <v>3881</v>
      </c>
      <c r="C95" s="298" t="s">
        <v>4105</v>
      </c>
      <c r="E95" s="298" t="s">
        <v>4106</v>
      </c>
      <c r="J95" s="2" t="s">
        <v>812</v>
      </c>
      <c r="K95" s="2" t="s">
        <v>4089</v>
      </c>
      <c r="L95" s="2" t="s">
        <v>860</v>
      </c>
    </row>
    <row r="96">
      <c r="B96" s="2" t="s">
        <v>3881</v>
      </c>
      <c r="C96" s="298" t="s">
        <v>4107</v>
      </c>
      <c r="E96" s="298" t="s">
        <v>4108</v>
      </c>
      <c r="J96" s="2" t="s">
        <v>812</v>
      </c>
      <c r="K96" s="2" t="s">
        <v>4089</v>
      </c>
      <c r="L96" s="2" t="s">
        <v>860</v>
      </c>
    </row>
    <row r="97">
      <c r="B97" s="2" t="s">
        <v>3881</v>
      </c>
      <c r="C97" s="298" t="s">
        <v>4107</v>
      </c>
      <c r="E97" s="298" t="s">
        <v>4108</v>
      </c>
      <c r="J97" s="2" t="s">
        <v>812</v>
      </c>
      <c r="K97" s="2" t="s">
        <v>4089</v>
      </c>
      <c r="L97" s="2" t="s">
        <v>860</v>
      </c>
    </row>
    <row r="98">
      <c r="B98" s="2" t="s">
        <v>3881</v>
      </c>
      <c r="C98" s="298" t="s">
        <v>4107</v>
      </c>
      <c r="E98" s="298" t="s">
        <v>4108</v>
      </c>
      <c r="J98" s="2" t="s">
        <v>812</v>
      </c>
      <c r="K98" s="2" t="s">
        <v>4089</v>
      </c>
      <c r="L98" s="2" t="s">
        <v>860</v>
      </c>
    </row>
    <row r="99">
      <c r="B99" s="2" t="s">
        <v>3881</v>
      </c>
      <c r="C99" s="298" t="s">
        <v>4107</v>
      </c>
      <c r="E99" s="298" t="s">
        <v>4108</v>
      </c>
      <c r="J99" s="2" t="s">
        <v>812</v>
      </c>
      <c r="K99" s="2" t="s">
        <v>4089</v>
      </c>
      <c r="L99" s="2" t="s">
        <v>860</v>
      </c>
    </row>
    <row r="100">
      <c r="B100" s="2" t="s">
        <v>3881</v>
      </c>
      <c r="C100" s="298" t="s">
        <v>4107</v>
      </c>
      <c r="E100" s="298" t="s">
        <v>4108</v>
      </c>
      <c r="J100" s="2" t="s">
        <v>812</v>
      </c>
      <c r="K100" s="2" t="s">
        <v>4089</v>
      </c>
      <c r="L100" s="2" t="s">
        <v>860</v>
      </c>
    </row>
    <row r="101">
      <c r="B101" s="2" t="s">
        <v>3881</v>
      </c>
      <c r="C101" s="298" t="s">
        <v>4107</v>
      </c>
      <c r="E101" s="298" t="s">
        <v>4108</v>
      </c>
      <c r="J101" s="2" t="s">
        <v>812</v>
      </c>
      <c r="K101" s="2" t="s">
        <v>4089</v>
      </c>
      <c r="L101" s="2" t="s">
        <v>860</v>
      </c>
    </row>
    <row r="102">
      <c r="B102" s="2" t="s">
        <v>3884</v>
      </c>
      <c r="C102" s="298" t="s">
        <v>4109</v>
      </c>
      <c r="E102" s="298" t="s">
        <v>4110</v>
      </c>
      <c r="J102" s="2" t="s">
        <v>812</v>
      </c>
      <c r="K102" s="2" t="s">
        <v>4089</v>
      </c>
      <c r="L102" s="2" t="s">
        <v>860</v>
      </c>
    </row>
    <row r="103">
      <c r="B103" s="2" t="s">
        <v>3884</v>
      </c>
      <c r="C103" s="298" t="s">
        <v>4109</v>
      </c>
      <c r="E103" s="298" t="s">
        <v>4110</v>
      </c>
      <c r="J103" s="2" t="s">
        <v>812</v>
      </c>
      <c r="K103" s="2" t="s">
        <v>4089</v>
      </c>
      <c r="L103" s="2" t="s">
        <v>860</v>
      </c>
    </row>
    <row r="104">
      <c r="B104" s="2" t="s">
        <v>3884</v>
      </c>
      <c r="C104" s="298" t="s">
        <v>4111</v>
      </c>
      <c r="J104" s="2" t="s">
        <v>812</v>
      </c>
      <c r="K104" s="2" t="s">
        <v>4089</v>
      </c>
      <c r="L104" s="2" t="s">
        <v>860</v>
      </c>
    </row>
    <row r="105">
      <c r="B105" s="2" t="s">
        <v>4112</v>
      </c>
      <c r="C105" s="298" t="s">
        <v>4113</v>
      </c>
      <c r="E105" s="367" t="s">
        <v>4114</v>
      </c>
      <c r="J105" s="2" t="s">
        <v>812</v>
      </c>
      <c r="K105" s="2" t="s">
        <v>4089</v>
      </c>
      <c r="L105" s="2" t="s">
        <v>860</v>
      </c>
    </row>
    <row r="106">
      <c r="B106" s="2" t="s">
        <v>972</v>
      </c>
      <c r="C106" s="298" t="s">
        <v>973</v>
      </c>
      <c r="E106" s="367" t="s">
        <v>974</v>
      </c>
      <c r="J106" s="2" t="s">
        <v>812</v>
      </c>
      <c r="K106" s="2" t="s">
        <v>4089</v>
      </c>
      <c r="L106" s="2" t="s">
        <v>860</v>
      </c>
    </row>
    <row r="107">
      <c r="B107" s="2" t="s">
        <v>972</v>
      </c>
      <c r="C107" s="298" t="s">
        <v>973</v>
      </c>
      <c r="E107" s="367" t="s">
        <v>974</v>
      </c>
      <c r="J107" s="2" t="s">
        <v>812</v>
      </c>
      <c r="K107" s="2" t="s">
        <v>4089</v>
      </c>
      <c r="L107" s="2" t="s">
        <v>860</v>
      </c>
    </row>
    <row r="108">
      <c r="B108" s="2" t="s">
        <v>972</v>
      </c>
      <c r="C108" s="298" t="s">
        <v>973</v>
      </c>
      <c r="E108" s="367" t="s">
        <v>974</v>
      </c>
      <c r="J108" s="2" t="s">
        <v>812</v>
      </c>
      <c r="K108" s="2" t="s">
        <v>4089</v>
      </c>
      <c r="L108" s="2" t="s">
        <v>860</v>
      </c>
    </row>
    <row r="109">
      <c r="B109" s="2" t="s">
        <v>972</v>
      </c>
      <c r="C109" s="298" t="s">
        <v>973</v>
      </c>
      <c r="E109" s="367" t="s">
        <v>974</v>
      </c>
      <c r="J109" s="2" t="s">
        <v>812</v>
      </c>
      <c r="K109" s="2" t="s">
        <v>4089</v>
      </c>
      <c r="L109" s="2" t="s">
        <v>860</v>
      </c>
    </row>
    <row r="110">
      <c r="B110" s="2" t="s">
        <v>972</v>
      </c>
      <c r="C110" s="298" t="s">
        <v>973</v>
      </c>
      <c r="E110" s="367" t="s">
        <v>974</v>
      </c>
      <c r="J110" s="2" t="s">
        <v>812</v>
      </c>
      <c r="K110" s="2" t="s">
        <v>4089</v>
      </c>
      <c r="L110" s="2" t="s">
        <v>860</v>
      </c>
    </row>
    <row r="111">
      <c r="B111" s="2" t="s">
        <v>972</v>
      </c>
      <c r="C111" s="298" t="s">
        <v>973</v>
      </c>
      <c r="E111" s="367" t="s">
        <v>974</v>
      </c>
      <c r="J111" s="2" t="s">
        <v>812</v>
      </c>
      <c r="K111" s="2" t="s">
        <v>4089</v>
      </c>
      <c r="L111" s="2" t="s">
        <v>860</v>
      </c>
    </row>
    <row r="115">
      <c r="A115" s="2" t="s">
        <v>3819</v>
      </c>
      <c r="B115" s="388"/>
      <c r="C115" s="388" t="s">
        <v>4115</v>
      </c>
      <c r="L115" s="2" t="s">
        <v>1019</v>
      </c>
      <c r="M115" s="2" t="s">
        <v>17</v>
      </c>
      <c r="N115" s="2" t="s">
        <v>4116</v>
      </c>
      <c r="S115" s="2">
        <v>191.0</v>
      </c>
    </row>
    <row r="116">
      <c r="B116" s="419"/>
      <c r="C116" s="276" t="s">
        <v>4117</v>
      </c>
      <c r="L116" s="2" t="s">
        <v>1019</v>
      </c>
      <c r="M116" s="2" t="s">
        <v>17</v>
      </c>
      <c r="N116" s="2" t="s">
        <v>2300</v>
      </c>
      <c r="S116" s="2">
        <v>25.0</v>
      </c>
    </row>
    <row r="117">
      <c r="B117" s="419"/>
      <c r="C117" s="288" t="s">
        <v>4118</v>
      </c>
      <c r="L117" s="2" t="s">
        <v>1019</v>
      </c>
      <c r="M117" s="2" t="s">
        <v>17</v>
      </c>
      <c r="N117" s="2" t="s">
        <v>2300</v>
      </c>
      <c r="S117" s="2">
        <v>25.0</v>
      </c>
    </row>
    <row r="118">
      <c r="B118" s="419"/>
      <c r="C118" s="276" t="s">
        <v>4119</v>
      </c>
      <c r="L118" s="2" t="s">
        <v>1019</v>
      </c>
      <c r="M118" s="2" t="s">
        <v>17</v>
      </c>
      <c r="N118" s="2" t="s">
        <v>3398</v>
      </c>
      <c r="S118" s="2">
        <v>38.0</v>
      </c>
    </row>
  </sheetData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4120</v>
      </c>
      <c r="D1" s="218"/>
      <c r="E1" s="218">
        <v>9.943012342E9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637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P2" s="231"/>
      <c r="Q2" s="231">
        <v>1.0</v>
      </c>
      <c r="S2" s="238" t="s">
        <v>4121</v>
      </c>
      <c r="T2" s="238" t="s">
        <v>1272</v>
      </c>
      <c r="U2" s="2" t="s">
        <v>2549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P3" s="231"/>
      <c r="Q3" s="231">
        <v>2.0</v>
      </c>
      <c r="R3" s="2" t="s">
        <v>4122</v>
      </c>
      <c r="S3" s="238" t="s">
        <v>4123</v>
      </c>
      <c r="T3" s="238" t="s">
        <v>1568</v>
      </c>
      <c r="U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P4" s="231"/>
      <c r="Q4" s="231">
        <v>3.0</v>
      </c>
      <c r="R4" s="2" t="s">
        <v>4124</v>
      </c>
      <c r="S4" s="238" t="s">
        <v>4125</v>
      </c>
      <c r="T4" s="238" t="s">
        <v>1568</v>
      </c>
      <c r="U4" s="2" t="s">
        <v>55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P5" s="231"/>
      <c r="Q5" s="231">
        <v>4.0</v>
      </c>
      <c r="R5" s="2" t="s">
        <v>3981</v>
      </c>
      <c r="S5" s="238" t="s">
        <v>4126</v>
      </c>
      <c r="T5" s="238" t="s">
        <v>1568</v>
      </c>
      <c r="U5" s="2" t="s">
        <v>55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30</v>
      </c>
      <c r="C16" s="359" t="s">
        <v>4127</v>
      </c>
      <c r="D16" s="291">
        <v>9.891112197225E12</v>
      </c>
      <c r="E16" s="359" t="s">
        <v>4128</v>
      </c>
      <c r="J16" s="2" t="s">
        <v>829</v>
      </c>
      <c r="K16" s="2" t="s">
        <v>4123</v>
      </c>
      <c r="L16" s="2" t="s">
        <v>860</v>
      </c>
      <c r="M16" s="2" t="s">
        <v>17</v>
      </c>
      <c r="N16" s="2" t="s">
        <v>4123</v>
      </c>
      <c r="R16" s="2" t="s">
        <v>4122</v>
      </c>
      <c r="S16" s="2">
        <v>365.0</v>
      </c>
    </row>
    <row r="17">
      <c r="B17" s="2" t="s">
        <v>30</v>
      </c>
      <c r="C17" s="359" t="s">
        <v>4127</v>
      </c>
      <c r="D17" s="291">
        <v>9.891230762047E12</v>
      </c>
      <c r="E17" s="359" t="s">
        <v>4128</v>
      </c>
      <c r="J17" s="2" t="s">
        <v>829</v>
      </c>
      <c r="K17" s="2" t="s">
        <v>4123</v>
      </c>
      <c r="L17" s="2" t="s">
        <v>860</v>
      </c>
      <c r="M17" s="2" t="s">
        <v>17</v>
      </c>
      <c r="N17" s="2" t="s">
        <v>4123</v>
      </c>
      <c r="R17" s="2" t="s">
        <v>4122</v>
      </c>
      <c r="S17" s="2">
        <v>365.0</v>
      </c>
    </row>
    <row r="18">
      <c r="B18" s="2" t="s">
        <v>30</v>
      </c>
      <c r="C18" s="359" t="s">
        <v>4127</v>
      </c>
      <c r="D18" s="291">
        <v>9.891130287281E12</v>
      </c>
      <c r="E18" s="359" t="s">
        <v>4128</v>
      </c>
      <c r="J18" s="2" t="s">
        <v>829</v>
      </c>
      <c r="K18" s="2" t="s">
        <v>4123</v>
      </c>
      <c r="L18" s="2" t="s">
        <v>860</v>
      </c>
      <c r="M18" s="2" t="s">
        <v>17</v>
      </c>
      <c r="N18" s="2" t="s">
        <v>4123</v>
      </c>
      <c r="R18" s="2" t="s">
        <v>4122</v>
      </c>
      <c r="S18" s="2">
        <v>365.0</v>
      </c>
    </row>
    <row r="19">
      <c r="B19" s="2" t="s">
        <v>30</v>
      </c>
      <c r="C19" s="359" t="s">
        <v>4127</v>
      </c>
      <c r="D19" s="291">
        <v>9.891215461369E12</v>
      </c>
      <c r="E19" s="359" t="s">
        <v>4128</v>
      </c>
      <c r="J19" s="2" t="s">
        <v>829</v>
      </c>
      <c r="K19" s="2" t="s">
        <v>4123</v>
      </c>
      <c r="L19" s="2" t="s">
        <v>860</v>
      </c>
      <c r="M19" s="2" t="s">
        <v>17</v>
      </c>
      <c r="N19" s="2" t="s">
        <v>4123</v>
      </c>
      <c r="R19" s="2" t="s">
        <v>4122</v>
      </c>
      <c r="S19" s="2">
        <v>365.0</v>
      </c>
    </row>
    <row r="20">
      <c r="B20" s="2" t="s">
        <v>30</v>
      </c>
      <c r="C20" s="359" t="s">
        <v>4127</v>
      </c>
      <c r="D20" s="291">
        <v>9.89111322577E12</v>
      </c>
      <c r="E20" s="359" t="s">
        <v>4128</v>
      </c>
      <c r="J20" s="2" t="s">
        <v>829</v>
      </c>
      <c r="K20" s="2" t="s">
        <v>4123</v>
      </c>
      <c r="L20" s="2" t="s">
        <v>860</v>
      </c>
      <c r="M20" s="2" t="s">
        <v>17</v>
      </c>
      <c r="N20" s="2" t="s">
        <v>4123</v>
      </c>
      <c r="R20" s="2" t="s">
        <v>4122</v>
      </c>
      <c r="S20" s="2">
        <v>365.0</v>
      </c>
    </row>
    <row r="21">
      <c r="B21" s="2" t="s">
        <v>30</v>
      </c>
      <c r="C21" s="359" t="s">
        <v>4127</v>
      </c>
      <c r="D21" s="291">
        <v>9.891220093469E12</v>
      </c>
      <c r="E21" s="359" t="s">
        <v>4128</v>
      </c>
      <c r="J21" s="2" t="s">
        <v>829</v>
      </c>
      <c r="K21" s="2" t="s">
        <v>4123</v>
      </c>
      <c r="L21" s="2" t="s">
        <v>860</v>
      </c>
      <c r="M21" s="2" t="s">
        <v>17</v>
      </c>
      <c r="N21" s="2" t="s">
        <v>4123</v>
      </c>
      <c r="R21" s="2" t="s">
        <v>4122</v>
      </c>
      <c r="S21" s="2">
        <v>365.0</v>
      </c>
    </row>
    <row r="22">
      <c r="B22" s="2" t="s">
        <v>30</v>
      </c>
      <c r="C22" s="359" t="s">
        <v>4127</v>
      </c>
      <c r="D22" s="291">
        <v>9.891215728114E12</v>
      </c>
      <c r="E22" s="359" t="s">
        <v>4128</v>
      </c>
      <c r="J22" s="2" t="s">
        <v>831</v>
      </c>
      <c r="K22" s="2" t="s">
        <v>4123</v>
      </c>
      <c r="L22" s="2" t="s">
        <v>860</v>
      </c>
      <c r="M22" s="2" t="s">
        <v>17</v>
      </c>
      <c r="N22" s="2" t="s">
        <v>4123</v>
      </c>
      <c r="R22" s="2" t="s">
        <v>4122</v>
      </c>
      <c r="S22" s="2">
        <v>365.0</v>
      </c>
    </row>
    <row r="23">
      <c r="B23" s="2" t="s">
        <v>2768</v>
      </c>
      <c r="C23" s="359" t="s">
        <v>2915</v>
      </c>
      <c r="D23" s="291" t="s">
        <v>4129</v>
      </c>
      <c r="E23" s="359" t="s">
        <v>4130</v>
      </c>
      <c r="J23" s="2" t="s">
        <v>829</v>
      </c>
      <c r="K23" s="2" t="s">
        <v>4125</v>
      </c>
      <c r="L23" s="2" t="s">
        <v>860</v>
      </c>
      <c r="M23" s="2" t="s">
        <v>17</v>
      </c>
      <c r="N23" s="2" t="s">
        <v>4123</v>
      </c>
      <c r="R23" s="2" t="s">
        <v>4124</v>
      </c>
      <c r="S23" s="2">
        <v>365.0</v>
      </c>
    </row>
    <row r="24">
      <c r="B24" s="2" t="s">
        <v>862</v>
      </c>
      <c r="C24" s="359" t="s">
        <v>1258</v>
      </c>
      <c r="D24" s="291" t="s">
        <v>4131</v>
      </c>
      <c r="E24" s="359" t="s">
        <v>900</v>
      </c>
      <c r="J24" s="2" t="s">
        <v>829</v>
      </c>
      <c r="K24" s="2" t="s">
        <v>4125</v>
      </c>
      <c r="L24" s="2" t="s">
        <v>860</v>
      </c>
      <c r="M24" s="2" t="s">
        <v>17</v>
      </c>
      <c r="N24" s="2" t="s">
        <v>4123</v>
      </c>
      <c r="R24" s="2" t="s">
        <v>4124</v>
      </c>
      <c r="S24" s="2">
        <v>365.0</v>
      </c>
    </row>
    <row r="25">
      <c r="B25" s="2" t="s">
        <v>862</v>
      </c>
      <c r="C25" s="359" t="s">
        <v>1258</v>
      </c>
      <c r="D25" s="291" t="s">
        <v>3525</v>
      </c>
      <c r="E25" s="359" t="s">
        <v>900</v>
      </c>
      <c r="J25" s="2" t="s">
        <v>829</v>
      </c>
      <c r="K25" s="2" t="s">
        <v>4125</v>
      </c>
      <c r="L25" s="2" t="s">
        <v>860</v>
      </c>
      <c r="M25" s="2" t="s">
        <v>17</v>
      </c>
      <c r="N25" s="2" t="s">
        <v>4123</v>
      </c>
      <c r="R25" s="2" t="s">
        <v>4124</v>
      </c>
      <c r="S25" s="2">
        <v>365.0</v>
      </c>
    </row>
    <row r="26">
      <c r="B26" s="359" t="s">
        <v>1872</v>
      </c>
      <c r="C26" s="359" t="s">
        <v>4132</v>
      </c>
      <c r="D26" s="291" t="s">
        <v>4133</v>
      </c>
      <c r="E26" s="359" t="s">
        <v>4134</v>
      </c>
      <c r="J26" s="2" t="s">
        <v>829</v>
      </c>
      <c r="K26" s="2" t="s">
        <v>4123</v>
      </c>
      <c r="L26" s="2" t="s">
        <v>860</v>
      </c>
      <c r="M26" s="2" t="s">
        <v>17</v>
      </c>
      <c r="N26" s="2" t="s">
        <v>4123</v>
      </c>
      <c r="R26" s="2" t="s">
        <v>4124</v>
      </c>
      <c r="S26" s="2">
        <v>365.0</v>
      </c>
    </row>
    <row r="27">
      <c r="C27" s="359" t="s">
        <v>1623</v>
      </c>
      <c r="J27" s="2" t="s">
        <v>829</v>
      </c>
      <c r="K27" s="2" t="s">
        <v>4123</v>
      </c>
      <c r="L27" s="2" t="s">
        <v>860</v>
      </c>
      <c r="M27" s="2" t="s">
        <v>17</v>
      </c>
      <c r="N27" s="2" t="s">
        <v>4123</v>
      </c>
      <c r="R27" s="2" t="s">
        <v>4124</v>
      </c>
      <c r="S27" s="2">
        <v>365.0</v>
      </c>
    </row>
    <row r="28">
      <c r="C28" s="359" t="s">
        <v>3646</v>
      </c>
      <c r="J28" s="2" t="s">
        <v>829</v>
      </c>
      <c r="K28" s="2" t="s">
        <v>4123</v>
      </c>
      <c r="L28" s="2" t="s">
        <v>860</v>
      </c>
      <c r="M28" s="2" t="s">
        <v>17</v>
      </c>
      <c r="N28" s="2" t="s">
        <v>4123</v>
      </c>
      <c r="R28" s="2" t="s">
        <v>4124</v>
      </c>
      <c r="S28" s="2">
        <v>365.0</v>
      </c>
    </row>
    <row r="29">
      <c r="C29" s="424" t="s">
        <v>1182</v>
      </c>
      <c r="J29" s="2" t="s">
        <v>829</v>
      </c>
      <c r="K29" s="2" t="s">
        <v>4123</v>
      </c>
      <c r="L29" s="2" t="s">
        <v>860</v>
      </c>
      <c r="M29" s="2" t="s">
        <v>17</v>
      </c>
      <c r="N29" s="2" t="s">
        <v>4123</v>
      </c>
      <c r="R29" s="2" t="s">
        <v>4124</v>
      </c>
      <c r="S29" s="2">
        <v>365.0</v>
      </c>
    </row>
    <row r="30">
      <c r="C30" s="424" t="s">
        <v>1182</v>
      </c>
      <c r="J30" s="2" t="s">
        <v>829</v>
      </c>
      <c r="K30" s="2" t="s">
        <v>4123</v>
      </c>
      <c r="L30" s="2" t="s">
        <v>860</v>
      </c>
      <c r="M30" s="2" t="s">
        <v>17</v>
      </c>
      <c r="N30" s="2" t="s">
        <v>4123</v>
      </c>
      <c r="R30" s="2" t="s">
        <v>4124</v>
      </c>
      <c r="S30" s="2">
        <v>365.0</v>
      </c>
    </row>
    <row r="31">
      <c r="C31" s="359" t="s">
        <v>4135</v>
      </c>
      <c r="J31" s="2" t="s">
        <v>829</v>
      </c>
      <c r="K31" s="2" t="s">
        <v>4123</v>
      </c>
      <c r="L31" s="2" t="s">
        <v>860</v>
      </c>
      <c r="M31" s="2" t="s">
        <v>17</v>
      </c>
      <c r="N31" s="2" t="s">
        <v>4123</v>
      </c>
      <c r="R31" s="2" t="s">
        <v>4124</v>
      </c>
      <c r="S31" s="2">
        <v>365.0</v>
      </c>
    </row>
    <row r="32">
      <c r="C32" s="424" t="s">
        <v>4136</v>
      </c>
      <c r="E32" s="359" t="s">
        <v>1054</v>
      </c>
      <c r="J32" s="2" t="s">
        <v>829</v>
      </c>
      <c r="K32" s="2" t="s">
        <v>4123</v>
      </c>
      <c r="L32" s="2" t="s">
        <v>860</v>
      </c>
      <c r="M32" s="2" t="s">
        <v>17</v>
      </c>
      <c r="N32" s="2" t="s">
        <v>4123</v>
      </c>
      <c r="R32" s="2" t="s">
        <v>4124</v>
      </c>
      <c r="S32" s="2">
        <v>365.0</v>
      </c>
    </row>
    <row r="33">
      <c r="C33" s="359" t="s">
        <v>4137</v>
      </c>
      <c r="D33" s="291" t="s">
        <v>4138</v>
      </c>
      <c r="E33" s="414" t="s">
        <v>4139</v>
      </c>
      <c r="J33" s="2" t="s">
        <v>829</v>
      </c>
      <c r="K33" s="2" t="s">
        <v>4125</v>
      </c>
      <c r="L33" s="2" t="s">
        <v>1019</v>
      </c>
      <c r="M33" s="2" t="s">
        <v>17</v>
      </c>
      <c r="N33" s="2" t="s">
        <v>4125</v>
      </c>
      <c r="R33" s="2" t="s">
        <v>4124</v>
      </c>
      <c r="S33" s="2">
        <v>366.0</v>
      </c>
    </row>
    <row r="34">
      <c r="E34" s="383"/>
    </row>
  </sheetData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78</v>
      </c>
      <c r="D1" s="218"/>
      <c r="E1" s="218">
        <v>9.94333206E9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80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P2" s="231"/>
      <c r="Q2" s="231">
        <v>1.0</v>
      </c>
      <c r="R2" s="2" t="s">
        <v>4140</v>
      </c>
      <c r="S2" s="238" t="s">
        <v>4141</v>
      </c>
      <c r="T2" s="238" t="s">
        <v>1214</v>
      </c>
      <c r="U2" s="2" t="s">
        <v>55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P3" s="231"/>
      <c r="Q3" s="231">
        <v>2.0</v>
      </c>
      <c r="R3" s="2" t="s">
        <v>3625</v>
      </c>
      <c r="S3" s="238" t="s">
        <v>4142</v>
      </c>
      <c r="T3" s="238" t="s">
        <v>4143</v>
      </c>
      <c r="U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P4" s="231"/>
      <c r="Q4" s="231">
        <v>3.0</v>
      </c>
      <c r="R4" s="2" t="s">
        <v>4144</v>
      </c>
      <c r="S4" s="238" t="s">
        <v>3949</v>
      </c>
      <c r="T4" s="238" t="s">
        <v>4145</v>
      </c>
      <c r="U4" s="2" t="s">
        <v>72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P5" s="231"/>
      <c r="Q5" s="231">
        <v>4.0</v>
      </c>
      <c r="R5" s="2" t="s">
        <v>4146</v>
      </c>
      <c r="S5" s="2" t="s">
        <v>4147</v>
      </c>
      <c r="T5" s="425" t="s">
        <v>2870</v>
      </c>
      <c r="U5" s="2" t="s">
        <v>72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P6" s="231"/>
      <c r="Q6" s="231">
        <v>5.0</v>
      </c>
      <c r="R6" s="2" t="s">
        <v>4148</v>
      </c>
      <c r="S6" s="2" t="s">
        <v>4149</v>
      </c>
      <c r="T6" s="2" t="s">
        <v>1568</v>
      </c>
      <c r="U6" s="2" t="s">
        <v>55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P7" s="231"/>
      <c r="Q7" s="231">
        <v>6.0</v>
      </c>
      <c r="R7" s="2" t="s">
        <v>3619</v>
      </c>
      <c r="S7" s="2" t="s">
        <v>4150</v>
      </c>
      <c r="T7" s="2" t="s">
        <v>4151</v>
      </c>
      <c r="U7" s="2" t="s">
        <v>72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P8" s="231"/>
      <c r="Q8" s="231">
        <v>7.0</v>
      </c>
      <c r="R8" s="231" t="s">
        <v>4152</v>
      </c>
      <c r="S8" s="2" t="s">
        <v>4079</v>
      </c>
      <c r="T8" s="2" t="s">
        <v>1568</v>
      </c>
      <c r="U8" s="2" t="s">
        <v>72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P9" s="231"/>
      <c r="Q9" s="231">
        <v>8.0</v>
      </c>
      <c r="R9" s="2" t="s">
        <v>3625</v>
      </c>
      <c r="S9" s="2" t="s">
        <v>4153</v>
      </c>
      <c r="T9" s="2" t="s">
        <v>2749</v>
      </c>
      <c r="U9" s="2" t="s">
        <v>87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B16" s="359" t="s">
        <v>4154</v>
      </c>
      <c r="C16" s="359" t="s">
        <v>4155</v>
      </c>
      <c r="D16" s="291" t="s">
        <v>4156</v>
      </c>
      <c r="E16" s="359" t="s">
        <v>4157</v>
      </c>
      <c r="J16" s="2" t="s">
        <v>829</v>
      </c>
      <c r="K16" s="2" t="s">
        <v>4141</v>
      </c>
      <c r="L16" s="2" t="s">
        <v>860</v>
      </c>
      <c r="M16" s="2" t="s">
        <v>17</v>
      </c>
      <c r="N16" s="2" t="s">
        <v>4141</v>
      </c>
      <c r="R16" s="2" t="s">
        <v>4140</v>
      </c>
      <c r="S16" s="2">
        <v>335.0</v>
      </c>
    </row>
    <row r="18">
      <c r="A18" s="2" t="s">
        <v>335</v>
      </c>
      <c r="B18" s="2" t="s">
        <v>1047</v>
      </c>
      <c r="C18" s="298" t="s">
        <v>4158</v>
      </c>
      <c r="E18" s="298" t="s">
        <v>4159</v>
      </c>
      <c r="L18" s="2" t="s">
        <v>860</v>
      </c>
    </row>
    <row r="19">
      <c r="B19" s="2" t="s">
        <v>1047</v>
      </c>
      <c r="C19" s="298" t="s">
        <v>4158</v>
      </c>
      <c r="E19" s="298" t="s">
        <v>4159</v>
      </c>
      <c r="L19" s="2" t="s">
        <v>860</v>
      </c>
    </row>
    <row r="20">
      <c r="B20" s="2" t="s">
        <v>1047</v>
      </c>
      <c r="C20" s="298" t="s">
        <v>4158</v>
      </c>
      <c r="E20" s="298" t="s">
        <v>4159</v>
      </c>
      <c r="L20" s="2" t="s">
        <v>860</v>
      </c>
    </row>
    <row r="21">
      <c r="B21" s="2" t="s">
        <v>1047</v>
      </c>
      <c r="C21" s="298" t="s">
        <v>4158</v>
      </c>
      <c r="E21" s="298" t="s">
        <v>4159</v>
      </c>
      <c r="L21" s="2" t="s">
        <v>860</v>
      </c>
    </row>
    <row r="22">
      <c r="B22" s="2" t="s">
        <v>1047</v>
      </c>
      <c r="C22" s="298" t="s">
        <v>4158</v>
      </c>
      <c r="E22" s="298" t="s">
        <v>4159</v>
      </c>
      <c r="L22" s="2" t="s">
        <v>860</v>
      </c>
    </row>
    <row r="23">
      <c r="B23" s="2" t="s">
        <v>862</v>
      </c>
      <c r="C23" s="298" t="s">
        <v>2915</v>
      </c>
      <c r="E23" s="298" t="s">
        <v>2916</v>
      </c>
      <c r="L23" s="2" t="s">
        <v>860</v>
      </c>
    </row>
    <row r="24" ht="15.0" customHeight="1">
      <c r="B24" s="2" t="s">
        <v>868</v>
      </c>
      <c r="C24" s="298" t="s">
        <v>2793</v>
      </c>
      <c r="E24" s="298" t="s">
        <v>1488</v>
      </c>
      <c r="L24" s="2" t="s">
        <v>860</v>
      </c>
    </row>
    <row r="25">
      <c r="B25" s="2" t="s">
        <v>868</v>
      </c>
      <c r="C25" s="298" t="s">
        <v>1606</v>
      </c>
      <c r="D25" s="291" t="s">
        <v>4160</v>
      </c>
      <c r="E25" s="367" t="s">
        <v>1607</v>
      </c>
      <c r="J25" s="2" t="s">
        <v>829</v>
      </c>
      <c r="K25" s="2" t="s">
        <v>4079</v>
      </c>
      <c r="L25" s="2" t="s">
        <v>860</v>
      </c>
      <c r="M25" s="2" t="s">
        <v>17</v>
      </c>
      <c r="N25" s="2" t="s">
        <v>4161</v>
      </c>
      <c r="R25" s="2" t="s">
        <v>4152</v>
      </c>
      <c r="S25" s="2">
        <v>44.0</v>
      </c>
    </row>
    <row r="26">
      <c r="B26" s="2" t="s">
        <v>865</v>
      </c>
      <c r="C26" s="298" t="s">
        <v>3411</v>
      </c>
      <c r="E26" s="298" t="s">
        <v>3413</v>
      </c>
      <c r="L26" s="2" t="s">
        <v>860</v>
      </c>
    </row>
    <row r="27">
      <c r="C27" s="298" t="s">
        <v>1831</v>
      </c>
      <c r="E27" s="298" t="s">
        <v>1054</v>
      </c>
      <c r="L27" s="2" t="s">
        <v>860</v>
      </c>
    </row>
    <row r="28">
      <c r="C28" s="298" t="s">
        <v>1182</v>
      </c>
      <c r="L28" s="2" t="s">
        <v>860</v>
      </c>
    </row>
    <row r="29">
      <c r="C29" s="298" t="s">
        <v>1182</v>
      </c>
      <c r="L29" s="2" t="s">
        <v>860</v>
      </c>
    </row>
    <row r="30">
      <c r="B30" s="298" t="s">
        <v>1052</v>
      </c>
      <c r="C30" s="298" t="s">
        <v>3933</v>
      </c>
      <c r="L30" s="2" t="s">
        <v>860</v>
      </c>
      <c r="M30" s="2" t="s">
        <v>17</v>
      </c>
      <c r="N30" s="2" t="s">
        <v>4162</v>
      </c>
      <c r="S30" s="2">
        <v>12.0</v>
      </c>
    </row>
    <row r="31">
      <c r="B31" s="298"/>
      <c r="C31" s="298" t="s">
        <v>2301</v>
      </c>
      <c r="J31" s="2" t="s">
        <v>1214</v>
      </c>
      <c r="K31" s="2" t="s">
        <v>4149</v>
      </c>
      <c r="L31" s="2" t="s">
        <v>860</v>
      </c>
      <c r="M31" s="2" t="s">
        <v>17</v>
      </c>
      <c r="N31" s="2" t="s">
        <v>4161</v>
      </c>
      <c r="R31" s="2" t="s">
        <v>4148</v>
      </c>
      <c r="S31" s="2">
        <v>44.0</v>
      </c>
    </row>
    <row r="32">
      <c r="C32" s="359" t="s">
        <v>2302</v>
      </c>
      <c r="J32" s="2" t="s">
        <v>1214</v>
      </c>
      <c r="K32" s="2" t="s">
        <v>4149</v>
      </c>
      <c r="L32" s="2" t="s">
        <v>860</v>
      </c>
      <c r="M32" s="2" t="s">
        <v>17</v>
      </c>
      <c r="N32" s="2" t="s">
        <v>4161</v>
      </c>
      <c r="R32" s="2" t="s">
        <v>4148</v>
      </c>
      <c r="S32" s="2">
        <v>44.0</v>
      </c>
    </row>
    <row r="33">
      <c r="C33" s="359" t="s">
        <v>4163</v>
      </c>
      <c r="E33" s="298" t="s">
        <v>4164</v>
      </c>
      <c r="L33" s="2" t="s">
        <v>860</v>
      </c>
      <c r="M33" s="2" t="s">
        <v>17</v>
      </c>
      <c r="N33" s="2" t="s">
        <v>4161</v>
      </c>
      <c r="S33" s="2">
        <v>44.0</v>
      </c>
    </row>
    <row r="34">
      <c r="C34" s="359" t="s">
        <v>4163</v>
      </c>
      <c r="E34" s="298" t="s">
        <v>4164</v>
      </c>
      <c r="L34" s="2" t="s">
        <v>860</v>
      </c>
      <c r="M34" s="2" t="s">
        <v>17</v>
      </c>
      <c r="N34" s="2" t="s">
        <v>4161</v>
      </c>
      <c r="S34" s="2">
        <v>44.0</v>
      </c>
    </row>
    <row r="35">
      <c r="C35" s="359" t="s">
        <v>4163</v>
      </c>
      <c r="E35" s="298" t="s">
        <v>4164</v>
      </c>
      <c r="L35" s="2" t="s">
        <v>860</v>
      </c>
      <c r="M35" s="2" t="s">
        <v>17</v>
      </c>
      <c r="N35" s="2" t="s">
        <v>4161</v>
      </c>
      <c r="S35" s="2">
        <v>44.0</v>
      </c>
    </row>
    <row r="36">
      <c r="C36" s="359" t="s">
        <v>4163</v>
      </c>
      <c r="E36" s="298" t="s">
        <v>4164</v>
      </c>
      <c r="L36" s="2" t="s">
        <v>860</v>
      </c>
      <c r="M36" s="2" t="s">
        <v>17</v>
      </c>
      <c r="N36" s="2" t="s">
        <v>4161</v>
      </c>
      <c r="S36" s="2">
        <v>44.0</v>
      </c>
    </row>
    <row r="37">
      <c r="C37" s="359" t="s">
        <v>4163</v>
      </c>
      <c r="E37" s="298" t="s">
        <v>4164</v>
      </c>
      <c r="L37" s="2" t="s">
        <v>860</v>
      </c>
      <c r="M37" s="2" t="s">
        <v>17</v>
      </c>
      <c r="N37" s="2" t="s">
        <v>4161</v>
      </c>
      <c r="S37" s="2">
        <v>44.0</v>
      </c>
    </row>
    <row r="38">
      <c r="C38" s="359" t="s">
        <v>4163</v>
      </c>
      <c r="E38" s="298" t="s">
        <v>4164</v>
      </c>
      <c r="L38" s="2" t="s">
        <v>860</v>
      </c>
      <c r="M38" s="2" t="s">
        <v>17</v>
      </c>
      <c r="N38" s="2" t="s">
        <v>4161</v>
      </c>
      <c r="S38" s="2">
        <v>44.0</v>
      </c>
    </row>
    <row r="39">
      <c r="B39" s="2" t="s">
        <v>868</v>
      </c>
      <c r="C39" s="359" t="s">
        <v>1416</v>
      </c>
      <c r="D39" s="291" t="s">
        <v>4165</v>
      </c>
      <c r="E39" s="359" t="s">
        <v>935</v>
      </c>
      <c r="J39" s="2" t="s">
        <v>829</v>
      </c>
      <c r="K39" s="2" t="s">
        <v>4149</v>
      </c>
      <c r="L39" s="2" t="s">
        <v>860</v>
      </c>
      <c r="M39" s="2" t="s">
        <v>17</v>
      </c>
      <c r="N39" s="2" t="s">
        <v>4161</v>
      </c>
      <c r="R39" s="2" t="s">
        <v>4148</v>
      </c>
      <c r="S39" s="2">
        <v>44.0</v>
      </c>
    </row>
    <row r="40">
      <c r="C40" s="359" t="s">
        <v>1839</v>
      </c>
      <c r="E40" s="298" t="s">
        <v>3934</v>
      </c>
      <c r="L40" s="2" t="s">
        <v>860</v>
      </c>
      <c r="M40" s="2" t="s">
        <v>17</v>
      </c>
      <c r="N40" s="2" t="s">
        <v>4161</v>
      </c>
      <c r="S40" s="2">
        <v>44.0</v>
      </c>
    </row>
    <row r="41">
      <c r="C41" s="359" t="s">
        <v>1839</v>
      </c>
      <c r="E41" s="298" t="s">
        <v>3934</v>
      </c>
      <c r="L41" s="2" t="s">
        <v>860</v>
      </c>
      <c r="M41" s="2" t="s">
        <v>17</v>
      </c>
      <c r="N41" s="2" t="s">
        <v>4161</v>
      </c>
      <c r="S41" s="2">
        <v>44.0</v>
      </c>
    </row>
    <row r="42">
      <c r="C42" s="359" t="s">
        <v>1839</v>
      </c>
      <c r="E42" s="298" t="s">
        <v>3934</v>
      </c>
      <c r="L42" s="2" t="s">
        <v>860</v>
      </c>
      <c r="M42" s="2" t="s">
        <v>17</v>
      </c>
      <c r="N42" s="2" t="s">
        <v>4161</v>
      </c>
      <c r="S42" s="2">
        <v>44.0</v>
      </c>
    </row>
    <row r="43">
      <c r="C43" s="359" t="s">
        <v>1839</v>
      </c>
      <c r="E43" s="298" t="s">
        <v>3934</v>
      </c>
      <c r="L43" s="2" t="s">
        <v>860</v>
      </c>
      <c r="M43" s="2" t="s">
        <v>17</v>
      </c>
      <c r="N43" s="2" t="s">
        <v>4161</v>
      </c>
      <c r="S43" s="2">
        <v>44.0</v>
      </c>
    </row>
    <row r="44">
      <c r="C44" s="359" t="s">
        <v>1839</v>
      </c>
      <c r="E44" s="298" t="s">
        <v>3934</v>
      </c>
      <c r="L44" s="2" t="s">
        <v>860</v>
      </c>
      <c r="M44" s="2" t="s">
        <v>17</v>
      </c>
      <c r="N44" s="2" t="s">
        <v>4161</v>
      </c>
      <c r="S44" s="2">
        <v>44.0</v>
      </c>
    </row>
    <row r="45">
      <c r="C45" s="298" t="s">
        <v>978</v>
      </c>
      <c r="D45" s="291">
        <v>1.0002359E7</v>
      </c>
      <c r="E45" s="298" t="s">
        <v>979</v>
      </c>
      <c r="J45" s="2" t="s">
        <v>829</v>
      </c>
      <c r="K45" s="2" t="s">
        <v>4079</v>
      </c>
      <c r="L45" s="2" t="s">
        <v>860</v>
      </c>
      <c r="M45" s="2" t="s">
        <v>17</v>
      </c>
      <c r="N45" s="2" t="s">
        <v>4079</v>
      </c>
      <c r="R45" s="2" t="s">
        <v>4166</v>
      </c>
      <c r="S45" s="2">
        <v>60.0</v>
      </c>
    </row>
    <row r="46">
      <c r="C46" s="367" t="s">
        <v>980</v>
      </c>
      <c r="D46" s="291" t="s">
        <v>4167</v>
      </c>
      <c r="E46" s="367" t="s">
        <v>981</v>
      </c>
      <c r="F46" s="359"/>
      <c r="G46" s="359"/>
      <c r="H46" s="359"/>
      <c r="J46" s="2" t="s">
        <v>829</v>
      </c>
      <c r="K46" s="2" t="s">
        <v>4079</v>
      </c>
      <c r="L46" s="2" t="s">
        <v>860</v>
      </c>
      <c r="M46" s="2" t="s">
        <v>17</v>
      </c>
      <c r="N46" s="2" t="s">
        <v>4079</v>
      </c>
      <c r="R46" s="2" t="s">
        <v>4166</v>
      </c>
      <c r="S46" s="2">
        <v>60.0</v>
      </c>
    </row>
    <row r="47">
      <c r="C47" s="367" t="s">
        <v>980</v>
      </c>
      <c r="D47" s="291" t="s">
        <v>4168</v>
      </c>
      <c r="E47" s="367" t="s">
        <v>981</v>
      </c>
      <c r="J47" s="2" t="s">
        <v>829</v>
      </c>
      <c r="K47" s="2" t="s">
        <v>4079</v>
      </c>
      <c r="L47" s="2" t="s">
        <v>860</v>
      </c>
      <c r="M47" s="2" t="s">
        <v>17</v>
      </c>
      <c r="N47" s="2" t="s">
        <v>4079</v>
      </c>
      <c r="R47" s="2" t="s">
        <v>4166</v>
      </c>
      <c r="S47" s="2">
        <v>60.0</v>
      </c>
    </row>
    <row r="48">
      <c r="C48" s="367" t="s">
        <v>980</v>
      </c>
      <c r="D48" s="291" t="s">
        <v>4169</v>
      </c>
      <c r="E48" s="367" t="s">
        <v>981</v>
      </c>
      <c r="J48" s="2" t="s">
        <v>829</v>
      </c>
      <c r="K48" s="2" t="s">
        <v>4079</v>
      </c>
      <c r="L48" s="2" t="s">
        <v>860</v>
      </c>
      <c r="M48" s="2" t="s">
        <v>17</v>
      </c>
      <c r="N48" s="2" t="s">
        <v>4079</v>
      </c>
      <c r="R48" s="2" t="s">
        <v>4166</v>
      </c>
      <c r="S48" s="2">
        <v>60.0</v>
      </c>
    </row>
    <row r="49">
      <c r="C49" s="367" t="s">
        <v>980</v>
      </c>
      <c r="D49" s="291" t="s">
        <v>4170</v>
      </c>
      <c r="E49" s="367" t="s">
        <v>981</v>
      </c>
      <c r="J49" s="2" t="s">
        <v>829</v>
      </c>
      <c r="K49" s="2" t="s">
        <v>4079</v>
      </c>
      <c r="L49" s="2" t="s">
        <v>860</v>
      </c>
      <c r="M49" s="2" t="s">
        <v>17</v>
      </c>
      <c r="N49" s="2" t="s">
        <v>4079</v>
      </c>
      <c r="R49" s="2" t="s">
        <v>4166</v>
      </c>
      <c r="S49" s="2">
        <v>60.0</v>
      </c>
    </row>
    <row r="50">
      <c r="C50" s="367" t="s">
        <v>980</v>
      </c>
      <c r="D50" s="291" t="s">
        <v>4171</v>
      </c>
      <c r="E50" s="367" t="s">
        <v>981</v>
      </c>
      <c r="L50" s="2" t="s">
        <v>860</v>
      </c>
      <c r="M50" s="2" t="s">
        <v>17</v>
      </c>
      <c r="N50" s="2" t="s">
        <v>4079</v>
      </c>
      <c r="S50" s="2">
        <v>60.0</v>
      </c>
    </row>
    <row r="51">
      <c r="C51" s="378"/>
      <c r="E51" s="378"/>
    </row>
  </sheetData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4172</v>
      </c>
      <c r="D1" s="218"/>
      <c r="E1" s="218"/>
      <c r="F1" s="219" t="s">
        <v>800</v>
      </c>
      <c r="G1" s="219"/>
      <c r="H1" s="220" t="s">
        <v>801</v>
      </c>
      <c r="I1" s="221" t="s">
        <v>802</v>
      </c>
      <c r="J1" s="219"/>
      <c r="K1" s="215" t="s">
        <v>803</v>
      </c>
      <c r="L1" s="219" t="s">
        <v>801</v>
      </c>
      <c r="M1" s="221" t="s">
        <v>802</v>
      </c>
      <c r="O1" s="2" t="s">
        <v>804</v>
      </c>
      <c r="P1" s="2" t="s">
        <v>805</v>
      </c>
      <c r="Q1" s="2" t="s">
        <v>806</v>
      </c>
    </row>
    <row r="2">
      <c r="A2" s="222"/>
      <c r="B2" s="223" t="s">
        <v>807</v>
      </c>
      <c r="C2" s="227" t="s">
        <v>68</v>
      </c>
      <c r="D2" s="227"/>
      <c r="E2" s="415"/>
      <c r="F2" s="226" t="s">
        <v>320</v>
      </c>
      <c r="G2" s="227"/>
      <c r="I2" s="228"/>
      <c r="J2" s="2"/>
      <c r="K2" s="229" t="s">
        <v>11</v>
      </c>
      <c r="M2" s="230"/>
      <c r="O2" s="231">
        <v>1.0</v>
      </c>
      <c r="P2" s="2" t="s">
        <v>4173</v>
      </c>
      <c r="Q2" s="238" t="s">
        <v>4174</v>
      </c>
      <c r="R2" s="238" t="s">
        <v>1958</v>
      </c>
      <c r="S2" s="2" t="s">
        <v>55</v>
      </c>
    </row>
    <row r="3">
      <c r="A3" s="233"/>
      <c r="B3" s="229" t="s">
        <v>811</v>
      </c>
      <c r="C3" s="234"/>
      <c r="E3" s="230"/>
      <c r="F3" s="229" t="s">
        <v>812</v>
      </c>
      <c r="G3" s="2"/>
      <c r="I3" s="237"/>
      <c r="J3" s="2"/>
      <c r="K3" s="229" t="s">
        <v>12</v>
      </c>
      <c r="M3" s="230"/>
      <c r="O3" s="231"/>
      <c r="Q3" s="238"/>
      <c r="R3" s="238"/>
    </row>
    <row r="4">
      <c r="A4" s="239"/>
      <c r="B4" s="229" t="s">
        <v>816</v>
      </c>
      <c r="C4" s="2"/>
      <c r="E4" s="230"/>
      <c r="F4" s="229" t="s">
        <v>817</v>
      </c>
      <c r="G4" s="2"/>
      <c r="I4" s="237"/>
      <c r="J4" s="2"/>
      <c r="K4" s="229" t="s">
        <v>13</v>
      </c>
      <c r="M4" s="230"/>
      <c r="O4" s="231"/>
      <c r="Q4" s="238"/>
      <c r="R4" s="238"/>
    </row>
    <row r="5">
      <c r="A5" s="239"/>
      <c r="B5" s="229" t="s">
        <v>818</v>
      </c>
      <c r="D5" s="2"/>
      <c r="E5" s="237"/>
      <c r="F5" s="229" t="s">
        <v>819</v>
      </c>
      <c r="G5" s="2"/>
      <c r="I5" s="237"/>
      <c r="J5" s="2"/>
      <c r="K5" s="229" t="s">
        <v>14</v>
      </c>
      <c r="M5" s="237"/>
      <c r="O5" s="231"/>
      <c r="R5" s="425"/>
    </row>
    <row r="6">
      <c r="A6" s="239"/>
      <c r="B6" s="229" t="s">
        <v>820</v>
      </c>
      <c r="E6" s="237"/>
      <c r="F6" s="229" t="s">
        <v>821</v>
      </c>
      <c r="I6" s="237"/>
      <c r="J6" s="2"/>
      <c r="K6" s="229" t="s">
        <v>15</v>
      </c>
      <c r="M6" s="237"/>
      <c r="O6" s="231"/>
    </row>
    <row r="7">
      <c r="A7" s="239"/>
      <c r="B7" s="229" t="s">
        <v>822</v>
      </c>
      <c r="E7" s="237"/>
      <c r="F7" s="229" t="s">
        <v>823</v>
      </c>
      <c r="G7" s="2"/>
      <c r="I7" s="237"/>
      <c r="J7" s="2"/>
      <c r="K7" s="229" t="s">
        <v>17</v>
      </c>
      <c r="M7" s="237"/>
      <c r="O7" s="231"/>
    </row>
    <row r="8">
      <c r="A8" s="239"/>
      <c r="B8" s="229" t="s">
        <v>824</v>
      </c>
      <c r="C8" s="2"/>
      <c r="E8" s="230"/>
      <c r="F8" s="229" t="s">
        <v>825</v>
      </c>
      <c r="G8" s="2"/>
      <c r="I8" s="237"/>
      <c r="J8" s="2"/>
      <c r="K8" s="2" t="s">
        <v>18</v>
      </c>
      <c r="M8" s="237"/>
      <c r="O8" s="231"/>
      <c r="P8" s="231"/>
    </row>
    <row r="9">
      <c r="A9" s="239"/>
      <c r="B9" s="229" t="s">
        <v>826</v>
      </c>
      <c r="D9" s="2"/>
      <c r="E9" s="237"/>
      <c r="F9" s="229" t="s">
        <v>827</v>
      </c>
      <c r="G9" s="2"/>
      <c r="H9" s="2"/>
      <c r="I9" s="237"/>
      <c r="J9" s="2"/>
      <c r="K9" s="229" t="s">
        <v>19</v>
      </c>
      <c r="L9" s="2"/>
      <c r="M9" s="237"/>
      <c r="O9" s="231"/>
    </row>
    <row r="10">
      <c r="A10" s="239"/>
      <c r="B10" s="241" t="s">
        <v>828</v>
      </c>
      <c r="C10" s="242"/>
      <c r="D10" s="242"/>
      <c r="E10" s="243"/>
      <c r="F10" s="229" t="s">
        <v>829</v>
      </c>
      <c r="G10" s="2"/>
      <c r="H10" s="2"/>
      <c r="I10" s="237"/>
      <c r="J10" s="2"/>
      <c r="K10" s="229" t="s">
        <v>20</v>
      </c>
      <c r="L10" s="2"/>
      <c r="M10" s="237"/>
      <c r="O10" s="240"/>
    </row>
    <row r="11">
      <c r="A11" s="239"/>
      <c r="B11" s="2" t="s">
        <v>830</v>
      </c>
      <c r="C11" s="2"/>
      <c r="D11" s="2"/>
      <c r="E11" s="2"/>
      <c r="F11" s="229" t="s">
        <v>831</v>
      </c>
      <c r="G11" s="2"/>
      <c r="H11" s="2"/>
      <c r="I11" s="237"/>
      <c r="J11" s="2"/>
      <c r="K11" s="229" t="s">
        <v>21</v>
      </c>
      <c r="L11" s="2"/>
      <c r="M11" s="237"/>
      <c r="O11" s="240"/>
    </row>
    <row r="12">
      <c r="A12" s="239"/>
      <c r="B12" s="2" t="s">
        <v>832</v>
      </c>
      <c r="D12" s="2"/>
      <c r="E12" s="2"/>
      <c r="F12" s="229" t="s">
        <v>833</v>
      </c>
      <c r="G12" s="2"/>
      <c r="H12" s="2"/>
      <c r="I12" s="237"/>
      <c r="J12" s="2"/>
      <c r="K12" s="241" t="s">
        <v>23</v>
      </c>
      <c r="L12" s="242"/>
      <c r="M12" s="243"/>
      <c r="O12" s="240"/>
    </row>
    <row r="13">
      <c r="A13" s="239"/>
      <c r="B13" s="2" t="s">
        <v>834</v>
      </c>
      <c r="D13" s="2"/>
      <c r="E13" s="2"/>
      <c r="F13" s="229" t="s">
        <v>835</v>
      </c>
      <c r="G13" s="2"/>
      <c r="H13" s="2"/>
      <c r="I13" s="237"/>
      <c r="J13" s="2"/>
      <c r="K13" s="2" t="s">
        <v>24</v>
      </c>
      <c r="L13" s="2"/>
      <c r="M13" s="2"/>
      <c r="O13" s="240"/>
    </row>
    <row r="14">
      <c r="A14" s="244"/>
      <c r="B14" s="242"/>
      <c r="C14" s="242"/>
      <c r="D14" s="242"/>
      <c r="E14" s="242"/>
      <c r="F14" s="241" t="s">
        <v>837</v>
      </c>
      <c r="G14" s="242"/>
      <c r="H14" s="242"/>
      <c r="I14" s="243"/>
      <c r="J14" s="242"/>
      <c r="K14" s="242"/>
      <c r="L14" s="242"/>
      <c r="M14" s="242"/>
      <c r="N14" s="245"/>
      <c r="O14" s="246"/>
      <c r="P14" s="245"/>
      <c r="Q14" s="245"/>
      <c r="R14" s="245"/>
    </row>
  </sheetData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4175</v>
      </c>
      <c r="D1" s="218"/>
      <c r="E1" s="218">
        <v>9.940093336E9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330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4176</v>
      </c>
      <c r="S2" s="238" t="s">
        <v>4177</v>
      </c>
      <c r="T2" s="238" t="s">
        <v>2081</v>
      </c>
      <c r="U2" s="2" t="s">
        <v>55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4178</v>
      </c>
      <c r="S3" s="238" t="s">
        <v>3575</v>
      </c>
      <c r="T3" s="238" t="s">
        <v>4179</v>
      </c>
      <c r="U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/>
      <c r="S4" s="238"/>
      <c r="T4" s="238"/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T5" s="425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336</v>
      </c>
      <c r="B16" s="2" t="s">
        <v>901</v>
      </c>
      <c r="C16" s="298" t="s">
        <v>2822</v>
      </c>
      <c r="E16" s="367" t="s">
        <v>1675</v>
      </c>
      <c r="J16" s="2" t="s">
        <v>320</v>
      </c>
      <c r="L16" s="2" t="s">
        <v>860</v>
      </c>
    </row>
    <row r="17">
      <c r="B17" s="2" t="s">
        <v>901</v>
      </c>
      <c r="C17" s="298" t="s">
        <v>2822</v>
      </c>
      <c r="E17" s="367" t="s">
        <v>1675</v>
      </c>
      <c r="J17" s="2" t="s">
        <v>320</v>
      </c>
      <c r="L17" s="2" t="s">
        <v>860</v>
      </c>
    </row>
    <row r="18">
      <c r="B18" s="2" t="s">
        <v>901</v>
      </c>
      <c r="C18" s="298" t="s">
        <v>2822</v>
      </c>
      <c r="E18" s="367" t="s">
        <v>1675</v>
      </c>
      <c r="J18" s="2" t="s">
        <v>320</v>
      </c>
      <c r="L18" s="2" t="s">
        <v>860</v>
      </c>
    </row>
    <row r="19">
      <c r="B19" s="2" t="s">
        <v>901</v>
      </c>
      <c r="C19" s="298" t="s">
        <v>3500</v>
      </c>
      <c r="E19" s="298" t="s">
        <v>1678</v>
      </c>
      <c r="J19" s="2" t="s">
        <v>320</v>
      </c>
      <c r="L19" s="2" t="s">
        <v>860</v>
      </c>
    </row>
    <row r="20">
      <c r="B20" s="2" t="s">
        <v>901</v>
      </c>
      <c r="C20" s="298" t="s">
        <v>3500</v>
      </c>
      <c r="E20" s="298" t="s">
        <v>1678</v>
      </c>
      <c r="J20" s="2" t="s">
        <v>320</v>
      </c>
      <c r="L20" s="2" t="s">
        <v>860</v>
      </c>
    </row>
    <row r="21">
      <c r="B21" s="2" t="s">
        <v>901</v>
      </c>
      <c r="C21" s="298" t="s">
        <v>3500</v>
      </c>
      <c r="E21" s="298" t="s">
        <v>1678</v>
      </c>
      <c r="J21" s="2" t="s">
        <v>320</v>
      </c>
      <c r="L21" s="2" t="s">
        <v>860</v>
      </c>
    </row>
    <row r="22">
      <c r="B22" s="2" t="s">
        <v>901</v>
      </c>
      <c r="C22" s="298" t="s">
        <v>3500</v>
      </c>
      <c r="E22" s="298" t="s">
        <v>1678</v>
      </c>
      <c r="J22" s="2" t="s">
        <v>320</v>
      </c>
      <c r="L22" s="2" t="s">
        <v>860</v>
      </c>
    </row>
    <row r="23">
      <c r="B23" s="2" t="s">
        <v>901</v>
      </c>
      <c r="C23" s="298" t="s">
        <v>3500</v>
      </c>
      <c r="E23" s="298" t="s">
        <v>1678</v>
      </c>
      <c r="J23" s="2" t="s">
        <v>320</v>
      </c>
      <c r="L23" s="2" t="s">
        <v>860</v>
      </c>
    </row>
    <row r="24">
      <c r="B24" s="2" t="s">
        <v>901</v>
      </c>
      <c r="C24" s="298" t="s">
        <v>3500</v>
      </c>
      <c r="E24" s="298" t="s">
        <v>1678</v>
      </c>
      <c r="J24" s="2" t="s">
        <v>320</v>
      </c>
      <c r="L24" s="2" t="s">
        <v>860</v>
      </c>
    </row>
    <row r="25">
      <c r="B25" s="2" t="s">
        <v>901</v>
      </c>
      <c r="C25" s="298" t="s">
        <v>3500</v>
      </c>
      <c r="E25" s="298" t="s">
        <v>1678</v>
      </c>
      <c r="J25" s="2" t="s">
        <v>320</v>
      </c>
      <c r="L25" s="2" t="s">
        <v>860</v>
      </c>
    </row>
    <row r="26">
      <c r="B26" s="2" t="s">
        <v>901</v>
      </c>
      <c r="C26" s="298" t="s">
        <v>3500</v>
      </c>
      <c r="E26" s="298" t="s">
        <v>1678</v>
      </c>
      <c r="J26" s="2" t="s">
        <v>320</v>
      </c>
      <c r="L26" s="2" t="s">
        <v>860</v>
      </c>
    </row>
    <row r="27">
      <c r="B27" s="2" t="s">
        <v>901</v>
      </c>
      <c r="C27" s="298" t="s">
        <v>3500</v>
      </c>
      <c r="E27" s="298" t="s">
        <v>1678</v>
      </c>
      <c r="J27" s="2" t="s">
        <v>320</v>
      </c>
      <c r="L27" s="2" t="s">
        <v>860</v>
      </c>
    </row>
    <row r="28">
      <c r="B28" s="2" t="s">
        <v>901</v>
      </c>
      <c r="C28" s="367" t="s">
        <v>4180</v>
      </c>
      <c r="E28" s="298" t="s">
        <v>4181</v>
      </c>
      <c r="J28" s="2" t="s">
        <v>320</v>
      </c>
      <c r="L28" s="2" t="s">
        <v>860</v>
      </c>
    </row>
    <row r="29">
      <c r="B29" s="2" t="s">
        <v>901</v>
      </c>
      <c r="C29" s="367" t="s">
        <v>4180</v>
      </c>
      <c r="E29" s="298" t="s">
        <v>4181</v>
      </c>
      <c r="J29" s="2" t="s">
        <v>320</v>
      </c>
      <c r="L29" s="2" t="s">
        <v>860</v>
      </c>
    </row>
    <row r="30">
      <c r="B30" s="2" t="s">
        <v>901</v>
      </c>
      <c r="C30" s="367" t="s">
        <v>4180</v>
      </c>
      <c r="E30" s="298" t="s">
        <v>4181</v>
      </c>
      <c r="J30" s="2" t="s">
        <v>320</v>
      </c>
      <c r="L30" s="2" t="s">
        <v>860</v>
      </c>
    </row>
    <row r="31">
      <c r="B31" s="2" t="s">
        <v>901</v>
      </c>
      <c r="C31" s="298" t="s">
        <v>4182</v>
      </c>
      <c r="E31" s="298" t="s">
        <v>4183</v>
      </c>
      <c r="J31" s="2" t="s">
        <v>320</v>
      </c>
      <c r="L31" s="2" t="s">
        <v>860</v>
      </c>
    </row>
    <row r="32">
      <c r="B32" s="2" t="s">
        <v>901</v>
      </c>
      <c r="C32" s="298" t="s">
        <v>4182</v>
      </c>
      <c r="E32" s="298" t="s">
        <v>4183</v>
      </c>
      <c r="J32" s="2" t="s">
        <v>320</v>
      </c>
      <c r="L32" s="2" t="s">
        <v>860</v>
      </c>
    </row>
    <row r="33">
      <c r="C33" s="367" t="s">
        <v>1912</v>
      </c>
      <c r="J33" s="2" t="s">
        <v>320</v>
      </c>
      <c r="L33" s="2" t="s">
        <v>860</v>
      </c>
    </row>
    <row r="34">
      <c r="C34" s="367" t="s">
        <v>1912</v>
      </c>
      <c r="J34" s="2" t="s">
        <v>320</v>
      </c>
      <c r="L34" s="2" t="s">
        <v>860</v>
      </c>
    </row>
    <row r="35">
      <c r="C35" s="367" t="s">
        <v>1912</v>
      </c>
      <c r="J35" s="2" t="s">
        <v>320</v>
      </c>
      <c r="L35" s="2" t="s">
        <v>860</v>
      </c>
    </row>
    <row r="36">
      <c r="C36" s="367" t="s">
        <v>1912</v>
      </c>
      <c r="J36" s="2" t="s">
        <v>320</v>
      </c>
      <c r="L36" s="2" t="s">
        <v>860</v>
      </c>
    </row>
    <row r="37">
      <c r="C37" s="367" t="s">
        <v>1912</v>
      </c>
      <c r="J37" s="2" t="s">
        <v>320</v>
      </c>
      <c r="L37" s="2" t="s">
        <v>860</v>
      </c>
    </row>
    <row r="38">
      <c r="C38" s="367" t="s">
        <v>1912</v>
      </c>
      <c r="J38" s="2" t="s">
        <v>320</v>
      </c>
      <c r="L38" s="2" t="s">
        <v>860</v>
      </c>
    </row>
    <row r="39">
      <c r="C39" s="367" t="s">
        <v>1912</v>
      </c>
      <c r="J39" s="2" t="s">
        <v>320</v>
      </c>
      <c r="L39" s="2" t="s">
        <v>860</v>
      </c>
    </row>
    <row r="40">
      <c r="C40" s="367" t="s">
        <v>1912</v>
      </c>
      <c r="J40" s="2" t="s">
        <v>320</v>
      </c>
      <c r="L40" s="2" t="s">
        <v>860</v>
      </c>
    </row>
    <row r="41">
      <c r="C41" s="367" t="s">
        <v>1912</v>
      </c>
      <c r="J41" s="2" t="s">
        <v>320</v>
      </c>
      <c r="L41" s="2" t="s">
        <v>860</v>
      </c>
    </row>
    <row r="42">
      <c r="C42" s="367" t="s">
        <v>1912</v>
      </c>
      <c r="J42" s="2" t="s">
        <v>320</v>
      </c>
      <c r="L42" s="2" t="s">
        <v>860</v>
      </c>
    </row>
    <row r="43">
      <c r="B43" s="2" t="s">
        <v>901</v>
      </c>
      <c r="C43" s="298" t="s">
        <v>4184</v>
      </c>
      <c r="E43" s="367" t="s">
        <v>4185</v>
      </c>
      <c r="J43" s="2" t="s">
        <v>320</v>
      </c>
      <c r="L43" s="2" t="s">
        <v>860</v>
      </c>
    </row>
    <row r="44">
      <c r="B44" s="2" t="s">
        <v>4186</v>
      </c>
      <c r="C44" s="298" t="s">
        <v>4184</v>
      </c>
      <c r="E44" s="367" t="s">
        <v>4185</v>
      </c>
      <c r="J44" s="2" t="s">
        <v>320</v>
      </c>
      <c r="L44" s="2" t="s">
        <v>860</v>
      </c>
    </row>
    <row r="45">
      <c r="C45" s="298" t="s">
        <v>3419</v>
      </c>
      <c r="E45" s="298" t="s">
        <v>1885</v>
      </c>
      <c r="J45" s="2" t="s">
        <v>320</v>
      </c>
      <c r="L45" s="2" t="s">
        <v>860</v>
      </c>
    </row>
    <row r="46">
      <c r="C46" s="298" t="s">
        <v>3419</v>
      </c>
      <c r="E46" s="298" t="s">
        <v>1885</v>
      </c>
      <c r="J46" s="2" t="s">
        <v>320</v>
      </c>
      <c r="L46" s="2" t="s">
        <v>860</v>
      </c>
    </row>
    <row r="47">
      <c r="C47" s="298" t="s">
        <v>3419</v>
      </c>
      <c r="E47" s="298" t="s">
        <v>1885</v>
      </c>
      <c r="J47" s="2" t="s">
        <v>320</v>
      </c>
      <c r="L47" s="2" t="s">
        <v>860</v>
      </c>
    </row>
    <row r="48">
      <c r="C48" s="298" t="s">
        <v>3419</v>
      </c>
      <c r="E48" s="298" t="s">
        <v>1885</v>
      </c>
      <c r="J48" s="2" t="s">
        <v>320</v>
      </c>
      <c r="L48" s="2" t="s">
        <v>860</v>
      </c>
    </row>
    <row r="49">
      <c r="C49" s="298" t="s">
        <v>3419</v>
      </c>
      <c r="E49" s="298" t="s">
        <v>1885</v>
      </c>
      <c r="J49" s="2" t="s">
        <v>320</v>
      </c>
      <c r="L49" s="2" t="s">
        <v>860</v>
      </c>
    </row>
    <row r="50">
      <c r="C50" s="298" t="s">
        <v>3419</v>
      </c>
      <c r="E50" s="298" t="s">
        <v>1885</v>
      </c>
      <c r="J50" s="2" t="s">
        <v>320</v>
      </c>
      <c r="L50" s="2" t="s">
        <v>860</v>
      </c>
    </row>
    <row r="51">
      <c r="B51" s="2" t="s">
        <v>901</v>
      </c>
      <c r="C51" s="298" t="s">
        <v>4187</v>
      </c>
      <c r="E51" s="298" t="s">
        <v>2286</v>
      </c>
      <c r="J51" s="2" t="s">
        <v>320</v>
      </c>
      <c r="L51" s="2" t="s">
        <v>860</v>
      </c>
    </row>
    <row r="52">
      <c r="B52" s="2" t="s">
        <v>901</v>
      </c>
      <c r="C52" s="298" t="s">
        <v>4188</v>
      </c>
      <c r="E52" s="293" t="s">
        <v>4189</v>
      </c>
      <c r="J52" s="2" t="s">
        <v>320</v>
      </c>
      <c r="L52" s="2" t="s">
        <v>860</v>
      </c>
    </row>
    <row r="53">
      <c r="E53" s="378"/>
      <c r="J53" s="2"/>
    </row>
    <row r="54">
      <c r="A54" s="298" t="s">
        <v>4190</v>
      </c>
      <c r="B54" s="2" t="s">
        <v>868</v>
      </c>
      <c r="C54" s="298" t="s">
        <v>3425</v>
      </c>
      <c r="E54" s="298" t="s">
        <v>935</v>
      </c>
      <c r="J54" s="2" t="s">
        <v>320</v>
      </c>
      <c r="L54" s="2" t="s">
        <v>860</v>
      </c>
    </row>
    <row r="55">
      <c r="B55" s="2" t="s">
        <v>868</v>
      </c>
      <c r="C55" s="298" t="s">
        <v>3425</v>
      </c>
      <c r="E55" s="298" t="s">
        <v>935</v>
      </c>
      <c r="J55" s="2" t="s">
        <v>320</v>
      </c>
      <c r="L55" s="2" t="s">
        <v>860</v>
      </c>
    </row>
    <row r="56">
      <c r="B56" s="2" t="s">
        <v>868</v>
      </c>
      <c r="C56" s="298" t="s">
        <v>3425</v>
      </c>
      <c r="E56" s="298" t="s">
        <v>935</v>
      </c>
      <c r="J56" s="2" t="s">
        <v>320</v>
      </c>
      <c r="L56" s="2" t="s">
        <v>860</v>
      </c>
    </row>
    <row r="57">
      <c r="J57" s="2"/>
    </row>
    <row r="58">
      <c r="A58" s="2" t="s">
        <v>995</v>
      </c>
      <c r="B58" s="2" t="s">
        <v>862</v>
      </c>
      <c r="C58" s="298" t="s">
        <v>1409</v>
      </c>
      <c r="E58" s="298" t="s">
        <v>893</v>
      </c>
      <c r="J58" s="2" t="s">
        <v>320</v>
      </c>
      <c r="L58" s="2" t="s">
        <v>860</v>
      </c>
    </row>
    <row r="59">
      <c r="B59" s="2" t="s">
        <v>862</v>
      </c>
      <c r="C59" s="298" t="s">
        <v>1412</v>
      </c>
      <c r="E59" s="298" t="s">
        <v>895</v>
      </c>
      <c r="J59" s="2" t="s">
        <v>320</v>
      </c>
      <c r="L59" s="2" t="s">
        <v>860</v>
      </c>
    </row>
    <row r="60">
      <c r="B60" s="2" t="s">
        <v>862</v>
      </c>
      <c r="C60" s="298" t="s">
        <v>1412</v>
      </c>
      <c r="E60" s="298" t="s">
        <v>895</v>
      </c>
      <c r="J60" s="2" t="s">
        <v>320</v>
      </c>
      <c r="L60" s="2" t="s">
        <v>860</v>
      </c>
    </row>
    <row r="61">
      <c r="B61" s="2" t="s">
        <v>862</v>
      </c>
      <c r="C61" s="298" t="s">
        <v>1412</v>
      </c>
      <c r="E61" s="298" t="s">
        <v>895</v>
      </c>
      <c r="J61" s="2" t="s">
        <v>320</v>
      </c>
      <c r="L61" s="2" t="s">
        <v>860</v>
      </c>
    </row>
  </sheetData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639</v>
      </c>
      <c r="D1" s="218" t="s">
        <v>4191</v>
      </c>
      <c r="E1" s="218">
        <v>9.943012342E9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641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4192</v>
      </c>
      <c r="S2" s="238" t="s">
        <v>4193</v>
      </c>
      <c r="T2" s="238" t="s">
        <v>2081</v>
      </c>
      <c r="U2" s="2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4194</v>
      </c>
      <c r="S3" s="238" t="s">
        <v>4142</v>
      </c>
      <c r="T3" s="238" t="s">
        <v>1272</v>
      </c>
      <c r="U3" s="2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/>
      <c r="S4" s="238"/>
      <c r="T4" s="238"/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T5" s="425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12"/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12" t="s">
        <v>844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30</v>
      </c>
      <c r="C16" s="298" t="s">
        <v>3016</v>
      </c>
      <c r="D16" s="291">
        <v>8.801924645876E12</v>
      </c>
      <c r="E16" s="298" t="s">
        <v>3532</v>
      </c>
      <c r="J16" s="2" t="s">
        <v>821</v>
      </c>
      <c r="K16" s="2" t="s">
        <v>4142</v>
      </c>
      <c r="L16" s="2" t="s">
        <v>860</v>
      </c>
      <c r="M16" s="2" t="s">
        <v>17</v>
      </c>
      <c r="N16" s="2" t="s">
        <v>3982</v>
      </c>
      <c r="R16" s="2" t="s">
        <v>4194</v>
      </c>
      <c r="S16" s="2">
        <v>385.0</v>
      </c>
      <c r="T16" s="2" t="s">
        <v>4195</v>
      </c>
    </row>
    <row r="17">
      <c r="B17" s="2" t="s">
        <v>30</v>
      </c>
      <c r="C17" s="298" t="s">
        <v>3016</v>
      </c>
      <c r="D17" s="291">
        <v>8.801316632936E12</v>
      </c>
      <c r="E17" s="298" t="s">
        <v>3532</v>
      </c>
      <c r="J17" s="2" t="s">
        <v>821</v>
      </c>
      <c r="K17" s="2" t="s">
        <v>4142</v>
      </c>
      <c r="L17" s="2" t="s">
        <v>860</v>
      </c>
      <c r="M17" s="2" t="s">
        <v>17</v>
      </c>
      <c r="N17" s="2" t="s">
        <v>3982</v>
      </c>
      <c r="R17" s="2" t="s">
        <v>4194</v>
      </c>
      <c r="S17" s="2">
        <v>385.0</v>
      </c>
    </row>
    <row r="18">
      <c r="B18" s="2" t="s">
        <v>30</v>
      </c>
      <c r="C18" s="298" t="s">
        <v>3016</v>
      </c>
      <c r="D18" s="291">
        <v>8.801567483456E12</v>
      </c>
      <c r="E18" s="298" t="s">
        <v>3532</v>
      </c>
      <c r="J18" s="2" t="s">
        <v>821</v>
      </c>
      <c r="K18" s="2" t="s">
        <v>4142</v>
      </c>
      <c r="L18" s="2" t="s">
        <v>860</v>
      </c>
      <c r="M18" s="2" t="s">
        <v>17</v>
      </c>
      <c r="N18" s="2" t="s">
        <v>3982</v>
      </c>
      <c r="R18" s="2" t="s">
        <v>4194</v>
      </c>
      <c r="S18" s="2">
        <v>385.0</v>
      </c>
    </row>
    <row r="19">
      <c r="B19" s="2" t="s">
        <v>30</v>
      </c>
      <c r="C19" s="298" t="s">
        <v>3016</v>
      </c>
      <c r="D19" s="291">
        <v>8.801920134538E12</v>
      </c>
      <c r="E19" s="298" t="s">
        <v>3532</v>
      </c>
      <c r="J19" s="2" t="s">
        <v>821</v>
      </c>
      <c r="K19" s="2" t="s">
        <v>4142</v>
      </c>
      <c r="L19" s="2" t="s">
        <v>860</v>
      </c>
      <c r="M19" s="2" t="s">
        <v>17</v>
      </c>
      <c r="N19" s="2" t="s">
        <v>3982</v>
      </c>
      <c r="R19" s="2" t="s">
        <v>4194</v>
      </c>
      <c r="S19" s="2">
        <v>385.0</v>
      </c>
    </row>
    <row r="20">
      <c r="B20" s="2" t="s">
        <v>4196</v>
      </c>
      <c r="C20" s="298" t="s">
        <v>2915</v>
      </c>
      <c r="D20" s="291" t="s">
        <v>4197</v>
      </c>
      <c r="E20" s="359" t="s">
        <v>4130</v>
      </c>
      <c r="L20" s="2" t="s">
        <v>860</v>
      </c>
      <c r="M20" s="2" t="s">
        <v>17</v>
      </c>
      <c r="N20" s="2" t="s">
        <v>3982</v>
      </c>
      <c r="Q20" s="2" t="s">
        <v>4198</v>
      </c>
      <c r="S20" s="2">
        <v>385.0</v>
      </c>
    </row>
    <row r="21">
      <c r="B21" s="2" t="s">
        <v>865</v>
      </c>
      <c r="C21" s="298" t="s">
        <v>3411</v>
      </c>
      <c r="D21" s="291" t="s">
        <v>4199</v>
      </c>
      <c r="E21" s="298" t="s">
        <v>3413</v>
      </c>
      <c r="L21" s="2" t="s">
        <v>860</v>
      </c>
      <c r="M21" s="2" t="s">
        <v>17</v>
      </c>
      <c r="N21" s="2" t="s">
        <v>3982</v>
      </c>
      <c r="S21" s="2">
        <v>385.0</v>
      </c>
    </row>
    <row r="22">
      <c r="B22" s="2" t="s">
        <v>868</v>
      </c>
      <c r="C22" s="298" t="s">
        <v>869</v>
      </c>
      <c r="D22" s="291" t="s">
        <v>4200</v>
      </c>
      <c r="E22" s="414" t="s">
        <v>3654</v>
      </c>
      <c r="L22" s="2" t="s">
        <v>860</v>
      </c>
      <c r="M22" s="2" t="s">
        <v>17</v>
      </c>
      <c r="N22" s="2" t="s">
        <v>3982</v>
      </c>
      <c r="Q22" s="2" t="s">
        <v>4201</v>
      </c>
      <c r="S22" s="2">
        <v>385.0</v>
      </c>
    </row>
    <row r="23">
      <c r="C23" s="298" t="s">
        <v>2694</v>
      </c>
      <c r="E23" s="359" t="s">
        <v>1054</v>
      </c>
      <c r="L23" s="2" t="s">
        <v>860</v>
      </c>
      <c r="M23" s="2" t="s">
        <v>17</v>
      </c>
      <c r="N23" s="2" t="s">
        <v>3982</v>
      </c>
      <c r="S23" s="2">
        <v>385.0</v>
      </c>
    </row>
    <row r="24">
      <c r="C24" s="298" t="s">
        <v>1182</v>
      </c>
      <c r="L24" s="2" t="s">
        <v>860</v>
      </c>
      <c r="M24" s="2" t="s">
        <v>17</v>
      </c>
      <c r="N24" s="2" t="s">
        <v>3982</v>
      </c>
      <c r="S24" s="2">
        <v>385.0</v>
      </c>
    </row>
    <row r="25">
      <c r="C25" s="298" t="s">
        <v>1182</v>
      </c>
      <c r="L25" s="2" t="s">
        <v>860</v>
      </c>
      <c r="M25" s="2" t="s">
        <v>17</v>
      </c>
      <c r="N25" s="2" t="s">
        <v>3982</v>
      </c>
      <c r="S25" s="2">
        <v>385.0</v>
      </c>
    </row>
    <row r="26">
      <c r="C26" s="298" t="s">
        <v>1182</v>
      </c>
      <c r="L26" s="2" t="s">
        <v>860</v>
      </c>
      <c r="M26" s="2" t="s">
        <v>17</v>
      </c>
      <c r="N26" s="2" t="s">
        <v>3982</v>
      </c>
      <c r="S26" s="2">
        <v>385.0</v>
      </c>
    </row>
    <row r="27">
      <c r="C27" s="298" t="s">
        <v>1182</v>
      </c>
      <c r="L27" s="2" t="s">
        <v>860</v>
      </c>
      <c r="M27" s="2" t="s">
        <v>17</v>
      </c>
      <c r="N27" s="2" t="s">
        <v>3982</v>
      </c>
      <c r="S27" s="2">
        <v>385.0</v>
      </c>
    </row>
    <row r="28">
      <c r="C28" s="359" t="s">
        <v>4202</v>
      </c>
      <c r="L28" s="2" t="s">
        <v>1019</v>
      </c>
      <c r="M28" s="2" t="s">
        <v>17</v>
      </c>
      <c r="N28" s="2" t="s">
        <v>4203</v>
      </c>
      <c r="S28" s="2">
        <v>339.0</v>
      </c>
    </row>
  </sheetData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4204</v>
      </c>
      <c r="D1" s="218"/>
      <c r="E1" s="218">
        <v>8.957555555E9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80</v>
      </c>
      <c r="D2" s="227"/>
      <c r="E2" s="415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4205</v>
      </c>
      <c r="S2" s="238" t="s">
        <v>4206</v>
      </c>
      <c r="T2" s="238" t="s">
        <v>1010</v>
      </c>
      <c r="U2" s="2" t="s">
        <v>87</v>
      </c>
    </row>
    <row r="3">
      <c r="A3" s="233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/>
      <c r="S3" s="238"/>
      <c r="T3" s="238"/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/>
      <c r="S4" s="238"/>
      <c r="T4" s="238"/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/>
      <c r="T5" s="425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/>
      <c r="R8" s="231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B17" s="298" t="s">
        <v>4207</v>
      </c>
      <c r="C17" s="298" t="s">
        <v>4208</v>
      </c>
      <c r="E17" s="298" t="s">
        <v>4209</v>
      </c>
      <c r="L17" s="2" t="s">
        <v>860</v>
      </c>
    </row>
    <row r="18">
      <c r="B18" s="2" t="s">
        <v>4210</v>
      </c>
      <c r="C18" s="293" t="s">
        <v>3613</v>
      </c>
      <c r="E18" s="298" t="s">
        <v>3614</v>
      </c>
      <c r="L18" s="2" t="s">
        <v>860</v>
      </c>
    </row>
    <row r="19">
      <c r="B19" s="2" t="s">
        <v>4210</v>
      </c>
      <c r="C19" s="293" t="s">
        <v>3613</v>
      </c>
      <c r="E19" s="298" t="s">
        <v>3614</v>
      </c>
      <c r="L19" s="2" t="s">
        <v>860</v>
      </c>
    </row>
    <row r="20">
      <c r="B20" s="2" t="s">
        <v>868</v>
      </c>
      <c r="C20" s="298" t="s">
        <v>1416</v>
      </c>
      <c r="D20" s="291" t="s">
        <v>4211</v>
      </c>
      <c r="E20" s="298" t="s">
        <v>935</v>
      </c>
      <c r="J20" s="2" t="s">
        <v>831</v>
      </c>
      <c r="K20" s="2" t="s">
        <v>4206</v>
      </c>
      <c r="L20" s="2" t="s">
        <v>860</v>
      </c>
      <c r="M20" s="2" t="s">
        <v>17</v>
      </c>
      <c r="N20" s="2" t="s">
        <v>4206</v>
      </c>
      <c r="R20" s="2" t="s">
        <v>4205</v>
      </c>
      <c r="S20" s="2">
        <v>308.0</v>
      </c>
    </row>
    <row r="21">
      <c r="B21" s="2" t="s">
        <v>2412</v>
      </c>
      <c r="C21" s="298" t="s">
        <v>3386</v>
      </c>
      <c r="D21" s="291">
        <v>4.893862054894E12</v>
      </c>
      <c r="E21" s="293" t="s">
        <v>4212</v>
      </c>
      <c r="J21" s="2" t="s">
        <v>829</v>
      </c>
      <c r="K21" s="2" t="s">
        <v>4206</v>
      </c>
      <c r="L21" s="2" t="s">
        <v>860</v>
      </c>
      <c r="M21" s="2" t="s">
        <v>17</v>
      </c>
      <c r="N21" s="2" t="s">
        <v>4206</v>
      </c>
      <c r="S21" s="2">
        <v>307.0</v>
      </c>
    </row>
    <row r="22">
      <c r="D22" s="378"/>
    </row>
  </sheetData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/>
      <c r="B1" s="215" t="s">
        <v>5</v>
      </c>
      <c r="C1" s="219" t="s">
        <v>1379</v>
      </c>
      <c r="D1" s="218"/>
      <c r="E1" s="218">
        <v>9.08080783E9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22"/>
      <c r="B2" s="223" t="s">
        <v>807</v>
      </c>
      <c r="C2" s="227" t="s">
        <v>144</v>
      </c>
      <c r="D2" s="227" t="s">
        <v>4213</v>
      </c>
      <c r="E2" s="415">
        <v>9.790202811E9</v>
      </c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4214</v>
      </c>
      <c r="S2" s="238" t="s">
        <v>4215</v>
      </c>
      <c r="T2" s="238" t="s">
        <v>4216</v>
      </c>
    </row>
    <row r="3">
      <c r="A3" s="233"/>
      <c r="B3" s="229" t="s">
        <v>811</v>
      </c>
      <c r="C3" s="247" t="s">
        <v>4217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4218</v>
      </c>
      <c r="S3" s="238" t="s">
        <v>4219</v>
      </c>
      <c r="T3" s="238" t="s">
        <v>1272</v>
      </c>
      <c r="U3" s="2" t="s">
        <v>155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4220</v>
      </c>
      <c r="S4" s="238" t="s">
        <v>609</v>
      </c>
      <c r="T4" s="238" t="s">
        <v>1272</v>
      </c>
      <c r="U4" s="2" t="s">
        <v>4221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4222</v>
      </c>
      <c r="S5" s="2" t="s">
        <v>4223</v>
      </c>
      <c r="T5" s="425" t="s">
        <v>1568</v>
      </c>
      <c r="U5" s="2" t="s">
        <v>2035</v>
      </c>
    </row>
    <row r="6">
      <c r="A6" s="239"/>
      <c r="B6" s="229" t="s">
        <v>820</v>
      </c>
      <c r="D6" s="2" t="s">
        <v>3569</v>
      </c>
      <c r="E6" s="237">
        <v>9.08080783E9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4224</v>
      </c>
      <c r="S6" s="2" t="s">
        <v>4225</v>
      </c>
      <c r="T6" s="2" t="s">
        <v>1568</v>
      </c>
      <c r="U6" s="2" t="s">
        <v>87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4226</v>
      </c>
      <c r="S7" s="2" t="s">
        <v>4227</v>
      </c>
      <c r="T7" s="2" t="s">
        <v>1568</v>
      </c>
      <c r="U7" s="2" t="s">
        <v>2035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31" t="s">
        <v>4228</v>
      </c>
      <c r="S8" s="2" t="s">
        <v>618</v>
      </c>
      <c r="T8" s="2" t="s">
        <v>1568</v>
      </c>
      <c r="U8" s="2" t="s">
        <v>55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4229</v>
      </c>
      <c r="S9" s="2" t="s">
        <v>4230</v>
      </c>
      <c r="T9" s="2" t="s">
        <v>4231</v>
      </c>
      <c r="U9" s="2" t="s">
        <v>55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4232</v>
      </c>
      <c r="S10" s="2" t="s">
        <v>4233</v>
      </c>
      <c r="T10" s="2" t="s">
        <v>4234</v>
      </c>
      <c r="U10" s="2" t="s">
        <v>55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357" t="s">
        <v>30</v>
      </c>
      <c r="C17" s="298" t="s">
        <v>3016</v>
      </c>
      <c r="D17" s="291">
        <v>8.801141468758E12</v>
      </c>
      <c r="E17" s="298" t="s">
        <v>3532</v>
      </c>
      <c r="J17" s="2" t="s">
        <v>829</v>
      </c>
      <c r="K17" s="2" t="s">
        <v>4223</v>
      </c>
      <c r="L17" s="2" t="s">
        <v>860</v>
      </c>
      <c r="M17" s="2" t="s">
        <v>17</v>
      </c>
      <c r="N17" s="2" t="s">
        <v>4236</v>
      </c>
      <c r="R17" s="2" t="s">
        <v>4222</v>
      </c>
      <c r="S17" s="2">
        <v>251.0</v>
      </c>
    </row>
    <row r="18">
      <c r="B18" s="357" t="s">
        <v>30</v>
      </c>
      <c r="C18" s="298" t="s">
        <v>3016</v>
      </c>
      <c r="D18" s="291">
        <v>8.801656089405E12</v>
      </c>
      <c r="E18" s="298" t="s">
        <v>3532</v>
      </c>
      <c r="J18" s="2" t="s">
        <v>829</v>
      </c>
      <c r="K18" s="2" t="s">
        <v>4223</v>
      </c>
      <c r="L18" s="2" t="s">
        <v>860</v>
      </c>
      <c r="M18" s="2" t="s">
        <v>17</v>
      </c>
      <c r="N18" s="2" t="s">
        <v>4236</v>
      </c>
      <c r="R18" s="2" t="s">
        <v>4222</v>
      </c>
      <c r="S18" s="2">
        <v>251.0</v>
      </c>
    </row>
    <row r="19">
      <c r="B19" s="357" t="s">
        <v>30</v>
      </c>
      <c r="C19" s="298" t="s">
        <v>3016</v>
      </c>
      <c r="D19" s="291">
        <v>8.801831851289E12</v>
      </c>
      <c r="E19" s="298" t="s">
        <v>3532</v>
      </c>
      <c r="J19" s="2" t="s">
        <v>829</v>
      </c>
      <c r="K19" s="2" t="s">
        <v>4223</v>
      </c>
      <c r="L19" s="2" t="s">
        <v>860</v>
      </c>
      <c r="M19" s="2" t="s">
        <v>17</v>
      </c>
      <c r="N19" s="2" t="s">
        <v>4236</v>
      </c>
      <c r="R19" s="2" t="s">
        <v>4222</v>
      </c>
      <c r="S19" s="2">
        <v>251.0</v>
      </c>
    </row>
    <row r="20">
      <c r="B20" s="357" t="s">
        <v>30</v>
      </c>
      <c r="C20" s="298" t="s">
        <v>3016</v>
      </c>
      <c r="D20" s="291">
        <v>8.801913008726E12</v>
      </c>
      <c r="E20" s="298" t="s">
        <v>3532</v>
      </c>
      <c r="J20" s="2" t="s">
        <v>829</v>
      </c>
      <c r="K20" s="2" t="s">
        <v>4223</v>
      </c>
      <c r="L20" s="2" t="s">
        <v>860</v>
      </c>
      <c r="M20" s="2" t="s">
        <v>17</v>
      </c>
      <c r="N20" s="2" t="s">
        <v>4236</v>
      </c>
      <c r="R20" s="2" t="s">
        <v>4222</v>
      </c>
      <c r="S20" s="2">
        <v>251.0</v>
      </c>
    </row>
    <row r="21">
      <c r="B21" s="357" t="s">
        <v>30</v>
      </c>
      <c r="C21" s="298" t="s">
        <v>3016</v>
      </c>
      <c r="D21" s="291">
        <v>8.801884566713E12</v>
      </c>
      <c r="E21" s="298" t="s">
        <v>3532</v>
      </c>
      <c r="J21" s="2" t="s">
        <v>829</v>
      </c>
      <c r="K21" s="2" t="s">
        <v>4223</v>
      </c>
      <c r="L21" s="2" t="s">
        <v>860</v>
      </c>
      <c r="M21" s="2" t="s">
        <v>17</v>
      </c>
      <c r="N21" s="2" t="s">
        <v>4236</v>
      </c>
      <c r="R21" s="2" t="s">
        <v>4222</v>
      </c>
      <c r="S21" s="2">
        <v>251.0</v>
      </c>
    </row>
    <row r="22">
      <c r="B22" s="357" t="s">
        <v>30</v>
      </c>
      <c r="C22" s="298" t="s">
        <v>3016</v>
      </c>
      <c r="D22" s="291">
        <v>8.801059097183E12</v>
      </c>
      <c r="E22" s="298" t="s">
        <v>3532</v>
      </c>
      <c r="J22" s="2" t="s">
        <v>829</v>
      </c>
      <c r="K22" s="2" t="s">
        <v>4223</v>
      </c>
      <c r="L22" s="2" t="s">
        <v>860</v>
      </c>
      <c r="M22" s="2" t="s">
        <v>17</v>
      </c>
      <c r="N22" s="2" t="s">
        <v>4236</v>
      </c>
      <c r="R22" s="2" t="s">
        <v>4222</v>
      </c>
      <c r="S22" s="2">
        <v>251.0</v>
      </c>
    </row>
    <row r="23">
      <c r="B23" s="357" t="s">
        <v>30</v>
      </c>
      <c r="C23" s="298" t="s">
        <v>3016</v>
      </c>
      <c r="D23" s="291">
        <v>8.801810977397E12</v>
      </c>
      <c r="E23" s="298" t="s">
        <v>3532</v>
      </c>
      <c r="J23" s="2" t="s">
        <v>829</v>
      </c>
      <c r="K23" s="2" t="s">
        <v>4223</v>
      </c>
      <c r="L23" s="2" t="s">
        <v>860</v>
      </c>
      <c r="M23" s="2" t="s">
        <v>17</v>
      </c>
      <c r="N23" s="2" t="s">
        <v>4236</v>
      </c>
      <c r="R23" s="2" t="s">
        <v>4222</v>
      </c>
      <c r="S23" s="2">
        <v>251.0</v>
      </c>
    </row>
    <row r="24">
      <c r="B24" s="357" t="s">
        <v>30</v>
      </c>
      <c r="C24" s="298" t="s">
        <v>3016</v>
      </c>
      <c r="D24" s="291">
        <v>8.801368141786E12</v>
      </c>
      <c r="E24" s="298" t="s">
        <v>3532</v>
      </c>
      <c r="J24" s="2" t="s">
        <v>829</v>
      </c>
      <c r="K24" s="2" t="s">
        <v>4223</v>
      </c>
      <c r="L24" s="2" t="s">
        <v>860</v>
      </c>
      <c r="M24" s="2" t="s">
        <v>17</v>
      </c>
      <c r="N24" s="2" t="s">
        <v>4236</v>
      </c>
      <c r="R24" s="2" t="s">
        <v>4222</v>
      </c>
      <c r="S24" s="2">
        <v>251.0</v>
      </c>
    </row>
    <row r="25">
      <c r="B25" s="357" t="s">
        <v>30</v>
      </c>
      <c r="C25" s="298" t="s">
        <v>3016</v>
      </c>
      <c r="D25" s="291">
        <v>8.80179743424E12</v>
      </c>
      <c r="E25" s="298" t="s">
        <v>3532</v>
      </c>
      <c r="J25" s="2" t="s">
        <v>829</v>
      </c>
      <c r="K25" s="2" t="s">
        <v>4223</v>
      </c>
      <c r="L25" s="2" t="s">
        <v>860</v>
      </c>
      <c r="M25" s="2" t="s">
        <v>17</v>
      </c>
      <c r="N25" s="2" t="s">
        <v>4236</v>
      </c>
      <c r="R25" s="2" t="s">
        <v>4222</v>
      </c>
      <c r="S25" s="2">
        <v>251.0</v>
      </c>
    </row>
    <row r="26">
      <c r="B26" s="357" t="s">
        <v>30</v>
      </c>
      <c r="C26" s="298" t="s">
        <v>3016</v>
      </c>
      <c r="D26" s="291" t="s">
        <v>4237</v>
      </c>
      <c r="E26" s="298" t="s">
        <v>3532</v>
      </c>
      <c r="J26" s="2" t="s">
        <v>829</v>
      </c>
      <c r="K26" s="2" t="s">
        <v>4223</v>
      </c>
      <c r="L26" s="2" t="s">
        <v>860</v>
      </c>
      <c r="M26" s="2" t="s">
        <v>17</v>
      </c>
      <c r="N26" s="2" t="s">
        <v>4236</v>
      </c>
      <c r="R26" s="2" t="s">
        <v>4222</v>
      </c>
      <c r="S26" s="2">
        <v>251.0</v>
      </c>
    </row>
    <row r="27">
      <c r="B27" s="357" t="s">
        <v>30</v>
      </c>
      <c r="C27" s="298" t="s">
        <v>3016</v>
      </c>
      <c r="D27" s="291">
        <v>8.801010494085E12</v>
      </c>
      <c r="E27" s="298" t="s">
        <v>3532</v>
      </c>
      <c r="J27" s="2" t="s">
        <v>829</v>
      </c>
      <c r="K27" s="2" t="s">
        <v>4225</v>
      </c>
      <c r="L27" s="2" t="s">
        <v>860</v>
      </c>
      <c r="M27" s="2" t="s">
        <v>17</v>
      </c>
      <c r="N27" s="2" t="s">
        <v>4236</v>
      </c>
      <c r="R27" s="2" t="s">
        <v>4224</v>
      </c>
      <c r="S27" s="2">
        <v>251.0</v>
      </c>
    </row>
    <row r="28">
      <c r="B28" s="357" t="s">
        <v>30</v>
      </c>
      <c r="C28" s="298" t="s">
        <v>3016</v>
      </c>
      <c r="D28" s="291">
        <v>8.801251514233E12</v>
      </c>
      <c r="E28" s="298" t="s">
        <v>3532</v>
      </c>
      <c r="L28" s="2" t="s">
        <v>860</v>
      </c>
      <c r="M28" s="2" t="s">
        <v>17</v>
      </c>
      <c r="N28" s="2" t="s">
        <v>4236</v>
      </c>
      <c r="S28" s="2">
        <v>251.0</v>
      </c>
    </row>
    <row r="29">
      <c r="B29" s="357" t="s">
        <v>862</v>
      </c>
      <c r="C29" s="298" t="s">
        <v>3373</v>
      </c>
      <c r="D29" s="291" t="s">
        <v>4238</v>
      </c>
      <c r="E29" s="298" t="s">
        <v>3533</v>
      </c>
      <c r="J29" s="2" t="s">
        <v>829</v>
      </c>
      <c r="K29" s="2" t="s">
        <v>4223</v>
      </c>
      <c r="L29" s="2" t="s">
        <v>860</v>
      </c>
      <c r="M29" s="2" t="s">
        <v>17</v>
      </c>
      <c r="N29" s="2" t="s">
        <v>4236</v>
      </c>
      <c r="R29" s="2" t="s">
        <v>4222</v>
      </c>
      <c r="S29" s="2">
        <v>251.0</v>
      </c>
    </row>
    <row r="30">
      <c r="B30" s="357" t="s">
        <v>868</v>
      </c>
      <c r="C30" s="298" t="s">
        <v>2793</v>
      </c>
      <c r="D30" s="291" t="s">
        <v>4239</v>
      </c>
      <c r="E30" s="367" t="s">
        <v>1488</v>
      </c>
      <c r="J30" s="2" t="s">
        <v>829</v>
      </c>
      <c r="K30" s="2" t="s">
        <v>4223</v>
      </c>
      <c r="L30" s="2" t="s">
        <v>860</v>
      </c>
      <c r="M30" s="2" t="s">
        <v>17</v>
      </c>
      <c r="N30" s="2" t="s">
        <v>4236</v>
      </c>
      <c r="R30" s="2" t="s">
        <v>4222</v>
      </c>
      <c r="S30" s="2">
        <v>251.0</v>
      </c>
    </row>
    <row r="31">
      <c r="B31" s="357" t="s">
        <v>30</v>
      </c>
      <c r="C31" s="298" t="s">
        <v>1545</v>
      </c>
      <c r="D31" s="291" t="s">
        <v>4240</v>
      </c>
      <c r="E31" s="359" t="s">
        <v>3413</v>
      </c>
      <c r="J31" s="2" t="s">
        <v>829</v>
      </c>
      <c r="K31" s="2" t="s">
        <v>4223</v>
      </c>
      <c r="L31" s="2" t="s">
        <v>860</v>
      </c>
      <c r="M31" s="2" t="s">
        <v>17</v>
      </c>
      <c r="N31" s="2" t="s">
        <v>4236</v>
      </c>
      <c r="R31" s="2" t="s">
        <v>4222</v>
      </c>
      <c r="S31" s="2">
        <v>251.0</v>
      </c>
    </row>
    <row r="33">
      <c r="A33" s="2" t="s">
        <v>4241</v>
      </c>
      <c r="B33" s="2" t="s">
        <v>901</v>
      </c>
      <c r="C33" s="359" t="s">
        <v>4242</v>
      </c>
      <c r="D33" s="291" t="s">
        <v>4243</v>
      </c>
      <c r="E33" s="298" t="s">
        <v>1675</v>
      </c>
      <c r="J33" s="2" t="s">
        <v>829</v>
      </c>
      <c r="K33" s="2" t="s">
        <v>4227</v>
      </c>
      <c r="L33" s="2" t="s">
        <v>860</v>
      </c>
      <c r="M33" s="2" t="s">
        <v>17</v>
      </c>
      <c r="N33" s="2" t="s">
        <v>4236</v>
      </c>
      <c r="R33" s="2" t="s">
        <v>4226</v>
      </c>
      <c r="S33" s="2">
        <v>251.0</v>
      </c>
    </row>
    <row r="34">
      <c r="A34" s="2" t="s">
        <v>872</v>
      </c>
      <c r="B34" s="2" t="s">
        <v>901</v>
      </c>
      <c r="C34" s="359" t="s">
        <v>4242</v>
      </c>
      <c r="D34" s="291" t="s">
        <v>4244</v>
      </c>
      <c r="E34" s="298" t="s">
        <v>1675</v>
      </c>
      <c r="J34" s="2" t="s">
        <v>829</v>
      </c>
      <c r="K34" s="2" t="s">
        <v>4227</v>
      </c>
      <c r="L34" s="2" t="s">
        <v>860</v>
      </c>
      <c r="M34" s="2" t="s">
        <v>17</v>
      </c>
      <c r="N34" s="2" t="s">
        <v>4236</v>
      </c>
      <c r="R34" s="2" t="s">
        <v>4226</v>
      </c>
      <c r="S34" s="2">
        <v>251.0</v>
      </c>
    </row>
    <row r="35">
      <c r="B35" s="2" t="s">
        <v>901</v>
      </c>
      <c r="C35" s="359" t="s">
        <v>4242</v>
      </c>
      <c r="D35" s="291" t="s">
        <v>4245</v>
      </c>
      <c r="E35" s="298" t="s">
        <v>1675</v>
      </c>
      <c r="J35" s="2" t="s">
        <v>829</v>
      </c>
      <c r="K35" s="2" t="s">
        <v>4227</v>
      </c>
      <c r="L35" s="2" t="s">
        <v>860</v>
      </c>
      <c r="M35" s="2" t="s">
        <v>17</v>
      </c>
      <c r="N35" s="2" t="s">
        <v>4236</v>
      </c>
      <c r="R35" s="2" t="s">
        <v>4226</v>
      </c>
      <c r="S35" s="2">
        <v>251.0</v>
      </c>
    </row>
    <row r="36">
      <c r="B36" s="2" t="s">
        <v>901</v>
      </c>
      <c r="C36" s="359" t="s">
        <v>4242</v>
      </c>
      <c r="D36" s="291" t="s">
        <v>4246</v>
      </c>
      <c r="E36" s="298" t="s">
        <v>1675</v>
      </c>
      <c r="J36" s="2" t="s">
        <v>829</v>
      </c>
      <c r="K36" s="2" t="s">
        <v>4227</v>
      </c>
      <c r="L36" s="2" t="s">
        <v>860</v>
      </c>
      <c r="M36" s="2" t="s">
        <v>17</v>
      </c>
      <c r="N36" s="2" t="s">
        <v>4236</v>
      </c>
      <c r="R36" s="2" t="s">
        <v>4226</v>
      </c>
      <c r="S36" s="2">
        <v>251.0</v>
      </c>
    </row>
    <row r="37">
      <c r="B37" s="2" t="s">
        <v>901</v>
      </c>
      <c r="C37" s="359" t="s">
        <v>4242</v>
      </c>
      <c r="D37" s="291" t="s">
        <v>4247</v>
      </c>
      <c r="E37" s="298" t="s">
        <v>1675</v>
      </c>
      <c r="J37" s="2" t="s">
        <v>829</v>
      </c>
      <c r="K37" s="2" t="s">
        <v>4227</v>
      </c>
      <c r="L37" s="2" t="s">
        <v>860</v>
      </c>
      <c r="M37" s="2" t="s">
        <v>17</v>
      </c>
      <c r="N37" s="2" t="s">
        <v>4236</v>
      </c>
      <c r="R37" s="2" t="s">
        <v>4226</v>
      </c>
      <c r="S37" s="2">
        <v>251.0</v>
      </c>
    </row>
    <row r="38">
      <c r="B38" s="2" t="s">
        <v>901</v>
      </c>
      <c r="C38" s="298" t="s">
        <v>3419</v>
      </c>
      <c r="D38" s="291" t="s">
        <v>4248</v>
      </c>
      <c r="E38" s="298" t="s">
        <v>1885</v>
      </c>
      <c r="J38" s="2" t="s">
        <v>829</v>
      </c>
      <c r="K38" s="2" t="s">
        <v>4227</v>
      </c>
      <c r="L38" s="2" t="s">
        <v>860</v>
      </c>
      <c r="M38" s="2" t="s">
        <v>17</v>
      </c>
      <c r="N38" s="2" t="s">
        <v>4236</v>
      </c>
      <c r="R38" s="2" t="s">
        <v>4249</v>
      </c>
      <c r="S38" s="2">
        <v>251.0</v>
      </c>
    </row>
    <row r="39">
      <c r="B39" s="2" t="s">
        <v>901</v>
      </c>
      <c r="C39" s="298" t="s">
        <v>3419</v>
      </c>
      <c r="D39" s="291" t="s">
        <v>4250</v>
      </c>
      <c r="E39" s="298" t="s">
        <v>1885</v>
      </c>
      <c r="J39" s="2" t="s">
        <v>829</v>
      </c>
      <c r="K39" s="2" t="s">
        <v>4227</v>
      </c>
      <c r="L39" s="2" t="s">
        <v>860</v>
      </c>
      <c r="M39" s="2" t="s">
        <v>17</v>
      </c>
      <c r="N39" s="2" t="s">
        <v>4236</v>
      </c>
      <c r="R39" s="2" t="s">
        <v>4249</v>
      </c>
      <c r="S39" s="2">
        <v>251.0</v>
      </c>
    </row>
    <row r="40">
      <c r="B40" s="2" t="s">
        <v>901</v>
      </c>
      <c r="C40" s="298" t="s">
        <v>3419</v>
      </c>
      <c r="D40" s="291" t="s">
        <v>4251</v>
      </c>
      <c r="E40" s="298" t="s">
        <v>1885</v>
      </c>
      <c r="J40" s="2" t="s">
        <v>829</v>
      </c>
      <c r="K40" s="2" t="s">
        <v>4227</v>
      </c>
      <c r="L40" s="2" t="s">
        <v>860</v>
      </c>
      <c r="M40" s="2" t="s">
        <v>17</v>
      </c>
      <c r="N40" s="2" t="s">
        <v>4236</v>
      </c>
      <c r="R40" s="2" t="s">
        <v>4249</v>
      </c>
      <c r="S40" s="2">
        <v>251.0</v>
      </c>
    </row>
    <row r="41">
      <c r="B41" s="2" t="s">
        <v>901</v>
      </c>
      <c r="C41" s="298" t="s">
        <v>3419</v>
      </c>
      <c r="D41" s="291" t="s">
        <v>4252</v>
      </c>
      <c r="E41" s="298" t="s">
        <v>1885</v>
      </c>
      <c r="J41" s="2" t="s">
        <v>829</v>
      </c>
      <c r="K41" s="2" t="s">
        <v>4227</v>
      </c>
      <c r="L41" s="2" t="s">
        <v>860</v>
      </c>
      <c r="M41" s="2" t="s">
        <v>17</v>
      </c>
      <c r="N41" s="2" t="s">
        <v>4236</v>
      </c>
      <c r="R41" s="2" t="s">
        <v>4249</v>
      </c>
      <c r="S41" s="2">
        <v>251.0</v>
      </c>
    </row>
    <row r="42">
      <c r="B42" s="2" t="s">
        <v>901</v>
      </c>
      <c r="C42" s="298" t="s">
        <v>3419</v>
      </c>
      <c r="D42" s="291" t="s">
        <v>4253</v>
      </c>
      <c r="E42" s="298" t="s">
        <v>1885</v>
      </c>
      <c r="J42" s="2" t="s">
        <v>829</v>
      </c>
      <c r="K42" s="2" t="s">
        <v>4227</v>
      </c>
      <c r="L42" s="2" t="s">
        <v>860</v>
      </c>
      <c r="M42" s="2" t="s">
        <v>17</v>
      </c>
      <c r="N42" s="2" t="s">
        <v>4236</v>
      </c>
      <c r="R42" s="2" t="s">
        <v>4249</v>
      </c>
      <c r="S42" s="2">
        <v>251.0</v>
      </c>
    </row>
    <row r="43">
      <c r="B43" s="2" t="s">
        <v>901</v>
      </c>
      <c r="C43" s="298" t="s">
        <v>4187</v>
      </c>
      <c r="D43" s="291" t="s">
        <v>4254</v>
      </c>
      <c r="E43" s="298" t="s">
        <v>2286</v>
      </c>
      <c r="J43" s="2" t="s">
        <v>829</v>
      </c>
      <c r="K43" s="2" t="s">
        <v>4227</v>
      </c>
      <c r="L43" s="2" t="s">
        <v>860</v>
      </c>
      <c r="M43" s="2" t="s">
        <v>17</v>
      </c>
      <c r="N43" s="2" t="s">
        <v>4236</v>
      </c>
      <c r="S43" s="2">
        <v>251.0</v>
      </c>
    </row>
    <row r="45">
      <c r="B45" s="2" t="s">
        <v>2412</v>
      </c>
      <c r="C45" s="298" t="s">
        <v>4255</v>
      </c>
      <c r="D45" s="291" t="s">
        <v>4256</v>
      </c>
      <c r="E45" s="359" t="s">
        <v>4257</v>
      </c>
      <c r="J45" s="2" t="s">
        <v>829</v>
      </c>
      <c r="K45" s="2" t="s">
        <v>4225</v>
      </c>
      <c r="L45" s="2" t="s">
        <v>860</v>
      </c>
      <c r="M45" s="2" t="s">
        <v>17</v>
      </c>
      <c r="N45" s="2" t="s">
        <v>4258</v>
      </c>
      <c r="S45" s="2">
        <v>266.0</v>
      </c>
    </row>
    <row r="48">
      <c r="A48" s="2" t="s">
        <v>3819</v>
      </c>
      <c r="C48" s="298" t="s">
        <v>4259</v>
      </c>
      <c r="L48" s="2" t="s">
        <v>1019</v>
      </c>
    </row>
    <row r="49">
      <c r="C49" s="298" t="s">
        <v>4259</v>
      </c>
      <c r="L49" s="2" t="s">
        <v>1019</v>
      </c>
    </row>
    <row r="50">
      <c r="C50" s="298" t="s">
        <v>4259</v>
      </c>
      <c r="L50" s="2" t="s">
        <v>1019</v>
      </c>
    </row>
    <row r="51">
      <c r="C51" s="298" t="s">
        <v>2643</v>
      </c>
      <c r="L51" s="2" t="s">
        <v>1019</v>
      </c>
    </row>
    <row r="52">
      <c r="C52" s="298" t="s">
        <v>2643</v>
      </c>
      <c r="L52" s="2" t="s">
        <v>1019</v>
      </c>
    </row>
    <row r="53">
      <c r="C53" s="298" t="s">
        <v>2643</v>
      </c>
      <c r="L53" s="2" t="s">
        <v>1019</v>
      </c>
    </row>
    <row r="54">
      <c r="C54" s="298" t="s">
        <v>2643</v>
      </c>
      <c r="L54" s="2" t="s">
        <v>1019</v>
      </c>
    </row>
    <row r="55">
      <c r="C55" s="298" t="s">
        <v>2643</v>
      </c>
      <c r="L55" s="2" t="s">
        <v>1019</v>
      </c>
    </row>
    <row r="56">
      <c r="C56" s="298" t="s">
        <v>2643</v>
      </c>
      <c r="L56" s="2" t="s">
        <v>1019</v>
      </c>
    </row>
    <row r="57">
      <c r="C57" s="298" t="s">
        <v>2643</v>
      </c>
      <c r="L57" s="2" t="s">
        <v>1019</v>
      </c>
    </row>
    <row r="58">
      <c r="C58" s="298" t="s">
        <v>2643</v>
      </c>
      <c r="L58" s="2" t="s">
        <v>1019</v>
      </c>
    </row>
    <row r="59">
      <c r="C59" s="298" t="s">
        <v>4260</v>
      </c>
      <c r="L59" s="2" t="s">
        <v>1019</v>
      </c>
    </row>
    <row r="60">
      <c r="C60" s="359" t="s">
        <v>4261</v>
      </c>
      <c r="L60" s="2" t="s">
        <v>1019</v>
      </c>
      <c r="M60" s="2" t="s">
        <v>17</v>
      </c>
      <c r="N60" s="2" t="s">
        <v>4236</v>
      </c>
      <c r="S60" s="2">
        <v>251.0</v>
      </c>
    </row>
    <row r="61">
      <c r="C61" s="359" t="s">
        <v>1623</v>
      </c>
      <c r="E61" s="414">
        <v>1213.0</v>
      </c>
      <c r="L61" s="2" t="s">
        <v>1019</v>
      </c>
      <c r="M61" s="2" t="s">
        <v>17</v>
      </c>
      <c r="N61" s="2" t="s">
        <v>4225</v>
      </c>
      <c r="S61" s="2">
        <v>272.0</v>
      </c>
    </row>
    <row r="62">
      <c r="C62" s="359" t="s">
        <v>4262</v>
      </c>
      <c r="E62" s="359" t="s">
        <v>4263</v>
      </c>
      <c r="K62" s="2" t="s">
        <v>829</v>
      </c>
      <c r="L62" s="2" t="s">
        <v>1019</v>
      </c>
      <c r="M62" s="2" t="s">
        <v>17</v>
      </c>
      <c r="N62" s="2" t="s">
        <v>4225</v>
      </c>
      <c r="R62" s="2" t="s">
        <v>4226</v>
      </c>
      <c r="S62" s="2">
        <v>272.0</v>
      </c>
    </row>
  </sheetData>
  <hyperlinks>
    <hyperlink r:id="rId1" ref="C3"/>
  </hyperlinks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</cols>
  <sheetData>
    <row r="1">
      <c r="A1" s="220"/>
      <c r="B1" s="215" t="s">
        <v>5</v>
      </c>
      <c r="C1" s="219" t="s">
        <v>4264</v>
      </c>
      <c r="D1" s="218"/>
      <c r="E1" s="218">
        <v>8.098888899E9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4265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4214</v>
      </c>
      <c r="S2" s="238" t="s">
        <v>4266</v>
      </c>
      <c r="T2" s="238" t="s">
        <v>4216</v>
      </c>
      <c r="U2" s="2" t="s">
        <v>155</v>
      </c>
    </row>
    <row r="3">
      <c r="A3" s="239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4267</v>
      </c>
      <c r="S3" s="238" t="s">
        <v>4268</v>
      </c>
      <c r="T3" s="238" t="s">
        <v>1568</v>
      </c>
      <c r="U3" s="2" t="s">
        <v>155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4267</v>
      </c>
      <c r="S4" s="238" t="s">
        <v>598</v>
      </c>
      <c r="T4" s="238" t="s">
        <v>626</v>
      </c>
      <c r="U4" s="2" t="s">
        <v>4269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40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367" t="s">
        <v>4270</v>
      </c>
      <c r="D17" s="291">
        <v>8.801803245189E12</v>
      </c>
      <c r="E17" s="298" t="s">
        <v>4271</v>
      </c>
      <c r="J17" s="229" t="s">
        <v>829</v>
      </c>
      <c r="K17" s="2" t="s">
        <v>4272</v>
      </c>
      <c r="L17" s="2" t="s">
        <v>860</v>
      </c>
      <c r="M17" s="2" t="s">
        <v>17</v>
      </c>
      <c r="N17" s="2" t="s">
        <v>4268</v>
      </c>
      <c r="R17" s="2" t="s">
        <v>4267</v>
      </c>
      <c r="S17" s="2">
        <v>191.0</v>
      </c>
    </row>
    <row r="18">
      <c r="B18" s="2" t="s">
        <v>30</v>
      </c>
      <c r="C18" s="367" t="s">
        <v>4270</v>
      </c>
      <c r="D18" s="291">
        <v>8.80195921855E12</v>
      </c>
      <c r="E18" s="298" t="s">
        <v>4271</v>
      </c>
      <c r="J18" s="229" t="s">
        <v>829</v>
      </c>
      <c r="K18" s="2" t="s">
        <v>4272</v>
      </c>
      <c r="L18" s="2" t="s">
        <v>860</v>
      </c>
      <c r="M18" s="2" t="s">
        <v>17</v>
      </c>
      <c r="N18" s="2" t="s">
        <v>4268</v>
      </c>
      <c r="R18" s="2" t="s">
        <v>4267</v>
      </c>
      <c r="S18" s="2">
        <v>191.0</v>
      </c>
    </row>
    <row r="19">
      <c r="B19" s="2" t="s">
        <v>862</v>
      </c>
      <c r="C19" s="298" t="s">
        <v>1543</v>
      </c>
      <c r="D19" s="291" t="s">
        <v>4273</v>
      </c>
      <c r="E19" s="298" t="s">
        <v>1544</v>
      </c>
      <c r="J19" s="229" t="s">
        <v>829</v>
      </c>
      <c r="K19" s="2" t="s">
        <v>4272</v>
      </c>
      <c r="L19" s="2" t="s">
        <v>860</v>
      </c>
      <c r="M19" s="2" t="s">
        <v>17</v>
      </c>
      <c r="N19" s="2" t="s">
        <v>4268</v>
      </c>
      <c r="R19" s="2" t="s">
        <v>4267</v>
      </c>
      <c r="S19" s="2">
        <v>191.0</v>
      </c>
    </row>
    <row r="20">
      <c r="B20" s="2" t="s">
        <v>862</v>
      </c>
      <c r="C20" s="298" t="s">
        <v>1258</v>
      </c>
      <c r="D20" s="291" t="s">
        <v>4274</v>
      </c>
      <c r="E20" s="298" t="s">
        <v>900</v>
      </c>
      <c r="J20" s="229" t="s">
        <v>829</v>
      </c>
      <c r="K20" s="2" t="s">
        <v>4272</v>
      </c>
      <c r="L20" s="2" t="s">
        <v>860</v>
      </c>
      <c r="M20" s="2" t="s">
        <v>17</v>
      </c>
      <c r="N20" s="2" t="s">
        <v>4268</v>
      </c>
      <c r="R20" s="2" t="s">
        <v>4267</v>
      </c>
      <c r="S20" s="2">
        <v>191.0</v>
      </c>
    </row>
    <row r="21">
      <c r="B21" s="2" t="s">
        <v>30</v>
      </c>
      <c r="C21" s="298" t="s">
        <v>4275</v>
      </c>
      <c r="D21" s="291" t="s">
        <v>4276</v>
      </c>
      <c r="E21" s="298" t="s">
        <v>4277</v>
      </c>
      <c r="J21" s="229" t="s">
        <v>829</v>
      </c>
      <c r="K21" s="2" t="s">
        <v>4272</v>
      </c>
      <c r="L21" s="2" t="s">
        <v>860</v>
      </c>
      <c r="M21" s="2" t="s">
        <v>17</v>
      </c>
      <c r="N21" s="2" t="s">
        <v>4268</v>
      </c>
      <c r="R21" s="2" t="s">
        <v>4267</v>
      </c>
      <c r="S21" s="2">
        <v>191.0</v>
      </c>
    </row>
    <row r="22">
      <c r="C22" s="359" t="s">
        <v>4278</v>
      </c>
      <c r="E22" s="380" t="s">
        <v>1054</v>
      </c>
      <c r="J22" s="2"/>
      <c r="K22" s="2" t="s">
        <v>4268</v>
      </c>
      <c r="M22" s="2" t="s">
        <v>17</v>
      </c>
      <c r="N22" s="2" t="s">
        <v>4268</v>
      </c>
      <c r="R22" s="2" t="s">
        <v>4267</v>
      </c>
      <c r="S22" s="2">
        <v>191.0</v>
      </c>
    </row>
    <row r="23">
      <c r="C23" s="291" t="s">
        <v>4279</v>
      </c>
      <c r="E23" s="383"/>
      <c r="J23" s="2"/>
      <c r="K23" s="2" t="s">
        <v>4280</v>
      </c>
      <c r="L23" s="2" t="s">
        <v>1019</v>
      </c>
      <c r="M23" s="2" t="s">
        <v>17</v>
      </c>
      <c r="N23" s="2" t="s">
        <v>4268</v>
      </c>
      <c r="R23" s="2" t="s">
        <v>4267</v>
      </c>
      <c r="S23" s="2">
        <v>194.0</v>
      </c>
    </row>
    <row r="24">
      <c r="C24" s="291" t="s">
        <v>4279</v>
      </c>
      <c r="K24" s="2" t="s">
        <v>4268</v>
      </c>
      <c r="L24" s="2" t="s">
        <v>1019</v>
      </c>
      <c r="M24" s="2" t="s">
        <v>17</v>
      </c>
      <c r="N24" s="2" t="s">
        <v>4268</v>
      </c>
      <c r="R24" s="2" t="s">
        <v>4267</v>
      </c>
      <c r="S24" s="2">
        <v>194.0</v>
      </c>
    </row>
  </sheetData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1142</v>
      </c>
      <c r="D1" s="218" t="s">
        <v>4281</v>
      </c>
      <c r="E1" s="218">
        <v>8.098468585E9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309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4214</v>
      </c>
      <c r="S2" s="238" t="s">
        <v>4215</v>
      </c>
      <c r="T2" s="238" t="s">
        <v>4282</v>
      </c>
    </row>
    <row r="3">
      <c r="A3" s="239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805</v>
      </c>
      <c r="S3" s="238" t="s">
        <v>4283</v>
      </c>
      <c r="T3" s="238" t="s">
        <v>1010</v>
      </c>
      <c r="U3" s="2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4284</v>
      </c>
      <c r="S4" s="238" t="s">
        <v>601</v>
      </c>
      <c r="T4" s="238" t="s">
        <v>1010</v>
      </c>
      <c r="U4" s="2" t="s">
        <v>155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40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933</v>
      </c>
      <c r="B17" s="2" t="s">
        <v>868</v>
      </c>
      <c r="C17" s="359" t="s">
        <v>934</v>
      </c>
      <c r="D17" s="291" t="s">
        <v>4285</v>
      </c>
      <c r="E17" s="414" t="s">
        <v>935</v>
      </c>
      <c r="J17" s="2" t="s">
        <v>829</v>
      </c>
      <c r="K17" s="2" t="s">
        <v>601</v>
      </c>
      <c r="L17" s="2" t="s">
        <v>860</v>
      </c>
      <c r="M17" s="2" t="s">
        <v>17</v>
      </c>
      <c r="N17" s="291" t="s">
        <v>4283</v>
      </c>
      <c r="S17" s="2">
        <v>141.0</v>
      </c>
    </row>
    <row r="18">
      <c r="B18" s="2" t="s">
        <v>868</v>
      </c>
      <c r="C18" s="359" t="s">
        <v>934</v>
      </c>
      <c r="D18" s="291" t="s">
        <v>4286</v>
      </c>
      <c r="E18" s="414" t="s">
        <v>935</v>
      </c>
      <c r="J18" s="2" t="s">
        <v>829</v>
      </c>
      <c r="K18" s="2" t="s">
        <v>601</v>
      </c>
      <c r="L18" s="2" t="s">
        <v>860</v>
      </c>
      <c r="M18" s="2" t="s">
        <v>17</v>
      </c>
      <c r="N18" s="2" t="s">
        <v>4287</v>
      </c>
      <c r="R18" s="2" t="s">
        <v>4284</v>
      </c>
      <c r="S18" s="2">
        <v>160.0</v>
      </c>
    </row>
    <row r="19">
      <c r="B19" s="2" t="s">
        <v>868</v>
      </c>
      <c r="C19" s="359" t="s">
        <v>934</v>
      </c>
      <c r="D19" s="291" t="s">
        <v>4288</v>
      </c>
      <c r="E19" s="414" t="s">
        <v>935</v>
      </c>
      <c r="L19" s="2" t="s">
        <v>860</v>
      </c>
      <c r="M19" s="2" t="s">
        <v>2386</v>
      </c>
      <c r="N19" s="2" t="s">
        <v>4289</v>
      </c>
      <c r="S19" s="2">
        <v>160.0</v>
      </c>
    </row>
    <row r="20">
      <c r="C20" s="359" t="s">
        <v>1839</v>
      </c>
      <c r="E20" s="359" t="s">
        <v>3934</v>
      </c>
      <c r="J20" s="2" t="s">
        <v>829</v>
      </c>
      <c r="K20" s="2" t="s">
        <v>601</v>
      </c>
      <c r="L20" s="2" t="s">
        <v>1019</v>
      </c>
      <c r="M20" s="2" t="s">
        <v>17</v>
      </c>
      <c r="N20" s="2" t="s">
        <v>4287</v>
      </c>
      <c r="R20" s="2" t="s">
        <v>4284</v>
      </c>
      <c r="S20" s="2">
        <v>160.0</v>
      </c>
    </row>
  </sheetData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4290</v>
      </c>
      <c r="D1" s="218"/>
      <c r="E1" s="218" t="s">
        <v>4291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620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4214</v>
      </c>
      <c r="S2" s="238" t="s">
        <v>4215</v>
      </c>
      <c r="T2" s="238" t="s">
        <v>4216</v>
      </c>
    </row>
    <row r="3">
      <c r="A3" s="239"/>
      <c r="B3" s="229" t="s">
        <v>811</v>
      </c>
      <c r="C3" s="234"/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805</v>
      </c>
      <c r="S3" s="238" t="s">
        <v>606</v>
      </c>
      <c r="T3" s="238" t="s">
        <v>1568</v>
      </c>
      <c r="U3" s="2" t="s">
        <v>4292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4293</v>
      </c>
      <c r="S4" s="238" t="s">
        <v>4236</v>
      </c>
      <c r="T4" s="238" t="s">
        <v>1010</v>
      </c>
      <c r="U4" s="2" t="s">
        <v>4294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4295</v>
      </c>
      <c r="S5" s="2" t="s">
        <v>3084</v>
      </c>
      <c r="T5" s="2" t="s">
        <v>1010</v>
      </c>
      <c r="U5" s="2" t="s">
        <v>4294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4296</v>
      </c>
      <c r="S6" s="2" t="s">
        <v>4297</v>
      </c>
      <c r="T6" s="2" t="s">
        <v>1010</v>
      </c>
      <c r="U6" s="2" t="s">
        <v>87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4298</v>
      </c>
      <c r="S7" s="2" t="s">
        <v>4299</v>
      </c>
      <c r="T7" s="2" t="s">
        <v>1010</v>
      </c>
      <c r="U7" s="2" t="s">
        <v>72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4300</v>
      </c>
      <c r="S8" s="2" t="s">
        <v>4301</v>
      </c>
      <c r="T8" s="2" t="s">
        <v>1010</v>
      </c>
      <c r="U8" s="2" t="s">
        <v>4302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4303</v>
      </c>
      <c r="S9" s="2" t="s">
        <v>622</v>
      </c>
      <c r="T9" s="2" t="s">
        <v>626</v>
      </c>
      <c r="U9" s="2" t="s">
        <v>72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4304</v>
      </c>
      <c r="S10" s="2" t="s">
        <v>4305</v>
      </c>
      <c r="T10" s="2" t="s">
        <v>4306</v>
      </c>
      <c r="U10" s="2" t="s">
        <v>55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4307</v>
      </c>
      <c r="S11" s="2" t="s">
        <v>4059</v>
      </c>
      <c r="T11" s="2" t="s">
        <v>4308</v>
      </c>
      <c r="U11" s="2" t="s">
        <v>87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4309</v>
      </c>
      <c r="S12" s="2" t="s">
        <v>4310</v>
      </c>
      <c r="T12" s="2" t="s">
        <v>4311</v>
      </c>
      <c r="U12" s="2" t="s">
        <v>72</v>
      </c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98" t="s">
        <v>862</v>
      </c>
      <c r="C17" s="298" t="s">
        <v>4312</v>
      </c>
      <c r="D17" s="291" t="s">
        <v>4313</v>
      </c>
      <c r="E17" s="367" t="s">
        <v>4314</v>
      </c>
      <c r="L17" s="2" t="s">
        <v>860</v>
      </c>
      <c r="M17" s="2" t="s">
        <v>2386</v>
      </c>
      <c r="N17" s="2" t="s">
        <v>4315</v>
      </c>
      <c r="S17" s="2">
        <v>216.0</v>
      </c>
    </row>
    <row r="18">
      <c r="C18" s="298" t="s">
        <v>4316</v>
      </c>
      <c r="E18" s="378"/>
      <c r="L18" s="2" t="s">
        <v>860</v>
      </c>
      <c r="M18" s="2" t="s">
        <v>2386</v>
      </c>
      <c r="N18" s="2" t="s">
        <v>4315</v>
      </c>
      <c r="S18" s="2">
        <v>216.0</v>
      </c>
    </row>
    <row r="20">
      <c r="A20" s="2" t="s">
        <v>336</v>
      </c>
      <c r="B20" s="2" t="s">
        <v>3881</v>
      </c>
      <c r="C20" s="359" t="s">
        <v>4317</v>
      </c>
      <c r="D20" s="400">
        <v>936056.0</v>
      </c>
      <c r="E20" s="359" t="s">
        <v>4318</v>
      </c>
      <c r="J20" s="2" t="s">
        <v>829</v>
      </c>
      <c r="K20" s="2" t="s">
        <v>4236</v>
      </c>
      <c r="L20" s="2" t="s">
        <v>860</v>
      </c>
      <c r="M20" s="2" t="s">
        <v>17</v>
      </c>
      <c r="N20" s="2" t="s">
        <v>4319</v>
      </c>
      <c r="R20" s="2" t="s">
        <v>4293</v>
      </c>
      <c r="S20" s="2">
        <v>214.0</v>
      </c>
    </row>
    <row r="21">
      <c r="B21" s="2" t="s">
        <v>3881</v>
      </c>
      <c r="C21" s="359" t="s">
        <v>4317</v>
      </c>
      <c r="D21" s="400">
        <v>937571.0</v>
      </c>
      <c r="E21" s="359" t="s">
        <v>4318</v>
      </c>
      <c r="J21" s="2" t="s">
        <v>829</v>
      </c>
      <c r="K21" s="2" t="s">
        <v>4236</v>
      </c>
      <c r="L21" s="2" t="s">
        <v>860</v>
      </c>
      <c r="M21" s="2" t="s">
        <v>17</v>
      </c>
      <c r="N21" s="2" t="s">
        <v>4319</v>
      </c>
      <c r="R21" s="2" t="s">
        <v>4293</v>
      </c>
      <c r="S21" s="2">
        <v>214.0</v>
      </c>
    </row>
    <row r="22">
      <c r="B22" s="2" t="s">
        <v>3881</v>
      </c>
      <c r="C22" s="359" t="s">
        <v>4317</v>
      </c>
      <c r="D22" s="291">
        <v>936044.0</v>
      </c>
      <c r="E22" s="359" t="s">
        <v>4318</v>
      </c>
      <c r="J22" s="2" t="s">
        <v>829</v>
      </c>
      <c r="K22" s="2" t="s">
        <v>4236</v>
      </c>
      <c r="L22" s="2" t="s">
        <v>860</v>
      </c>
      <c r="M22" s="2" t="s">
        <v>17</v>
      </c>
      <c r="N22" s="2" t="s">
        <v>4319</v>
      </c>
      <c r="R22" s="2" t="s">
        <v>4293</v>
      </c>
      <c r="S22" s="2">
        <v>214.0</v>
      </c>
    </row>
    <row r="23">
      <c r="B23" s="2" t="s">
        <v>3881</v>
      </c>
      <c r="C23" s="359" t="s">
        <v>4317</v>
      </c>
      <c r="D23" s="291">
        <v>937526.0</v>
      </c>
      <c r="E23" s="359" t="s">
        <v>4318</v>
      </c>
      <c r="J23" s="2" t="s">
        <v>829</v>
      </c>
      <c r="K23" s="2" t="s">
        <v>4236</v>
      </c>
      <c r="L23" s="2" t="s">
        <v>860</v>
      </c>
      <c r="M23" s="2" t="s">
        <v>17</v>
      </c>
      <c r="N23" s="2" t="s">
        <v>4319</v>
      </c>
      <c r="R23" s="2" t="s">
        <v>4293</v>
      </c>
      <c r="S23" s="2">
        <v>214.0</v>
      </c>
    </row>
    <row r="24">
      <c r="B24" s="2" t="s">
        <v>3881</v>
      </c>
      <c r="C24" s="359" t="s">
        <v>4317</v>
      </c>
      <c r="D24" s="291">
        <v>936054.0</v>
      </c>
      <c r="E24" s="359" t="s">
        <v>4318</v>
      </c>
      <c r="J24" s="2" t="s">
        <v>829</v>
      </c>
      <c r="K24" s="2" t="s">
        <v>4236</v>
      </c>
      <c r="L24" s="2" t="s">
        <v>860</v>
      </c>
      <c r="M24" s="2" t="s">
        <v>17</v>
      </c>
      <c r="N24" s="2" t="s">
        <v>4319</v>
      </c>
      <c r="R24" s="2" t="s">
        <v>4293</v>
      </c>
      <c r="S24" s="2">
        <v>214.0</v>
      </c>
    </row>
    <row r="25">
      <c r="B25" s="2" t="s">
        <v>3881</v>
      </c>
      <c r="C25" s="359" t="s">
        <v>4317</v>
      </c>
      <c r="D25" s="291">
        <v>936051.0</v>
      </c>
      <c r="E25" s="359" t="s">
        <v>4318</v>
      </c>
      <c r="J25" s="2" t="s">
        <v>829</v>
      </c>
      <c r="K25" s="2" t="s">
        <v>4236</v>
      </c>
      <c r="L25" s="2" t="s">
        <v>860</v>
      </c>
      <c r="M25" s="2" t="s">
        <v>17</v>
      </c>
      <c r="N25" s="2" t="s">
        <v>4319</v>
      </c>
      <c r="R25" s="2" t="s">
        <v>4293</v>
      </c>
      <c r="S25" s="2">
        <v>214.0</v>
      </c>
    </row>
    <row r="26">
      <c r="B26" s="2" t="s">
        <v>3881</v>
      </c>
      <c r="C26" s="359" t="s">
        <v>4317</v>
      </c>
      <c r="D26" s="400">
        <v>937518.0</v>
      </c>
      <c r="E26" s="359" t="s">
        <v>4318</v>
      </c>
      <c r="J26" s="2" t="s">
        <v>829</v>
      </c>
      <c r="K26" s="2" t="s">
        <v>4236</v>
      </c>
      <c r="L26" s="2" t="s">
        <v>860</v>
      </c>
      <c r="M26" s="2" t="s">
        <v>17</v>
      </c>
      <c r="N26" s="2" t="s">
        <v>4319</v>
      </c>
      <c r="R26" s="2" t="s">
        <v>4293</v>
      </c>
      <c r="S26" s="2">
        <v>214.0</v>
      </c>
    </row>
    <row r="27">
      <c r="B27" s="2" t="s">
        <v>3881</v>
      </c>
      <c r="C27" s="359" t="s">
        <v>4317</v>
      </c>
      <c r="D27" s="291">
        <v>937548.0</v>
      </c>
      <c r="E27" s="359" t="s">
        <v>4318</v>
      </c>
      <c r="J27" s="2" t="s">
        <v>829</v>
      </c>
      <c r="K27" s="2" t="s">
        <v>4236</v>
      </c>
      <c r="L27" s="2" t="s">
        <v>860</v>
      </c>
      <c r="M27" s="2" t="s">
        <v>17</v>
      </c>
      <c r="N27" s="2" t="s">
        <v>4319</v>
      </c>
      <c r="R27" s="2" t="s">
        <v>4293</v>
      </c>
      <c r="S27" s="2">
        <v>214.0</v>
      </c>
    </row>
    <row r="28">
      <c r="B28" s="2" t="s">
        <v>3881</v>
      </c>
      <c r="C28" s="359" t="s">
        <v>4317</v>
      </c>
      <c r="D28" s="291">
        <v>937601.0</v>
      </c>
      <c r="E28" s="359" t="s">
        <v>4318</v>
      </c>
      <c r="J28" s="2" t="s">
        <v>829</v>
      </c>
      <c r="K28" s="2" t="s">
        <v>4236</v>
      </c>
      <c r="L28" s="2" t="s">
        <v>860</v>
      </c>
      <c r="M28" s="2" t="s">
        <v>17</v>
      </c>
      <c r="N28" s="2" t="s">
        <v>4319</v>
      </c>
      <c r="R28" s="2" t="s">
        <v>4293</v>
      </c>
      <c r="S28" s="2">
        <v>214.0</v>
      </c>
    </row>
    <row r="29">
      <c r="B29" s="2" t="s">
        <v>3881</v>
      </c>
      <c r="C29" s="359" t="s">
        <v>4317</v>
      </c>
      <c r="D29" s="291">
        <v>937615.0</v>
      </c>
      <c r="E29" s="359" t="s">
        <v>4318</v>
      </c>
      <c r="J29" s="2" t="s">
        <v>829</v>
      </c>
      <c r="K29" s="2" t="s">
        <v>4236</v>
      </c>
      <c r="L29" s="2" t="s">
        <v>860</v>
      </c>
      <c r="M29" s="2" t="s">
        <v>17</v>
      </c>
      <c r="N29" s="2" t="s">
        <v>4319</v>
      </c>
      <c r="R29" s="2" t="s">
        <v>4293</v>
      </c>
      <c r="S29" s="2">
        <v>214.0</v>
      </c>
    </row>
    <row r="30">
      <c r="B30" s="2" t="s">
        <v>3881</v>
      </c>
      <c r="C30" s="359" t="s">
        <v>4317</v>
      </c>
      <c r="D30" s="291">
        <v>937530.0</v>
      </c>
      <c r="E30" s="359" t="s">
        <v>4318</v>
      </c>
      <c r="J30" s="2" t="s">
        <v>829</v>
      </c>
      <c r="K30" s="2" t="s">
        <v>4236</v>
      </c>
      <c r="L30" s="2" t="s">
        <v>860</v>
      </c>
      <c r="M30" s="2" t="s">
        <v>17</v>
      </c>
      <c r="N30" s="2" t="s">
        <v>4319</v>
      </c>
      <c r="R30" s="2" t="s">
        <v>4293</v>
      </c>
      <c r="S30" s="2">
        <v>214.0</v>
      </c>
    </row>
    <row r="31">
      <c r="B31" s="2" t="s">
        <v>3881</v>
      </c>
      <c r="C31" s="359" t="s">
        <v>4317</v>
      </c>
      <c r="D31" s="291">
        <v>937454.0</v>
      </c>
      <c r="E31" s="359" t="s">
        <v>4318</v>
      </c>
      <c r="J31" s="2" t="s">
        <v>829</v>
      </c>
      <c r="K31" s="2" t="s">
        <v>4236</v>
      </c>
      <c r="L31" s="2" t="s">
        <v>860</v>
      </c>
      <c r="M31" s="2" t="s">
        <v>17</v>
      </c>
      <c r="N31" s="2" t="s">
        <v>4319</v>
      </c>
      <c r="R31" s="2" t="s">
        <v>4293</v>
      </c>
      <c r="S31" s="2">
        <v>214.0</v>
      </c>
    </row>
    <row r="32">
      <c r="B32" s="2" t="s">
        <v>3881</v>
      </c>
      <c r="C32" s="359" t="s">
        <v>4317</v>
      </c>
      <c r="D32" s="291">
        <v>937405.0</v>
      </c>
      <c r="E32" s="359" t="s">
        <v>4318</v>
      </c>
      <c r="J32" s="2" t="s">
        <v>829</v>
      </c>
      <c r="K32" s="2" t="s">
        <v>4236</v>
      </c>
      <c r="L32" s="2" t="s">
        <v>860</v>
      </c>
      <c r="M32" s="2" t="s">
        <v>17</v>
      </c>
      <c r="N32" s="2" t="s">
        <v>4319</v>
      </c>
      <c r="R32" s="2" t="s">
        <v>4293</v>
      </c>
      <c r="S32" s="2">
        <v>214.0</v>
      </c>
    </row>
    <row r="33">
      <c r="C33" s="298" t="s">
        <v>3613</v>
      </c>
      <c r="E33" s="298" t="s">
        <v>3614</v>
      </c>
      <c r="F33" s="367"/>
      <c r="G33" s="367"/>
      <c r="H33" s="367"/>
      <c r="I33" s="344"/>
      <c r="J33" s="2" t="s">
        <v>829</v>
      </c>
      <c r="K33" s="2" t="s">
        <v>4299</v>
      </c>
      <c r="L33" s="2" t="s">
        <v>860</v>
      </c>
      <c r="M33" s="2" t="s">
        <v>17</v>
      </c>
      <c r="N33" s="2" t="s">
        <v>4320</v>
      </c>
      <c r="R33" s="2" t="s">
        <v>4298</v>
      </c>
      <c r="S33" s="2">
        <v>298.0</v>
      </c>
    </row>
    <row r="34">
      <c r="C34" s="298" t="s">
        <v>3613</v>
      </c>
      <c r="E34" s="298" t="s">
        <v>3614</v>
      </c>
      <c r="J34" s="2" t="s">
        <v>829</v>
      </c>
      <c r="K34" s="2" t="s">
        <v>4301</v>
      </c>
      <c r="L34" s="2" t="s">
        <v>860</v>
      </c>
      <c r="M34" s="2" t="s">
        <v>17</v>
      </c>
      <c r="N34" s="2" t="s">
        <v>4320</v>
      </c>
      <c r="R34" s="2" t="s">
        <v>4300</v>
      </c>
      <c r="S34" s="2">
        <v>298.0</v>
      </c>
    </row>
    <row r="35">
      <c r="C35" s="298" t="s">
        <v>4113</v>
      </c>
      <c r="D35" s="291" t="s">
        <v>4321</v>
      </c>
      <c r="E35" s="414" t="s">
        <v>4322</v>
      </c>
      <c r="J35" s="2" t="s">
        <v>829</v>
      </c>
      <c r="K35" s="2" t="s">
        <v>4297</v>
      </c>
      <c r="L35" s="2" t="s">
        <v>860</v>
      </c>
      <c r="M35" s="2" t="s">
        <v>17</v>
      </c>
      <c r="N35" s="2" t="s">
        <v>4320</v>
      </c>
      <c r="R35" s="2" t="s">
        <v>4296</v>
      </c>
      <c r="S35" s="2">
        <v>298.0</v>
      </c>
    </row>
    <row r="36">
      <c r="C36" s="298" t="s">
        <v>4113</v>
      </c>
      <c r="D36" s="291" t="s">
        <v>4323</v>
      </c>
      <c r="E36" s="414" t="s">
        <v>4322</v>
      </c>
      <c r="J36" s="2" t="s">
        <v>829</v>
      </c>
      <c r="K36" s="2" t="s">
        <v>4297</v>
      </c>
      <c r="L36" s="2" t="s">
        <v>860</v>
      </c>
      <c r="M36" s="2" t="s">
        <v>17</v>
      </c>
      <c r="N36" s="2" t="s">
        <v>4320</v>
      </c>
      <c r="R36" s="2" t="s">
        <v>4296</v>
      </c>
      <c r="S36" s="2">
        <v>298.0</v>
      </c>
    </row>
    <row r="37">
      <c r="B37" s="2" t="s">
        <v>3881</v>
      </c>
      <c r="C37" s="298" t="s">
        <v>3888</v>
      </c>
      <c r="D37" s="291" t="s">
        <v>4324</v>
      </c>
      <c r="E37" s="414" t="s">
        <v>4106</v>
      </c>
      <c r="J37" s="2" t="s">
        <v>2173</v>
      </c>
      <c r="K37" s="2" t="s">
        <v>4236</v>
      </c>
      <c r="L37" s="2" t="s">
        <v>860</v>
      </c>
      <c r="M37" s="2" t="s">
        <v>17</v>
      </c>
      <c r="N37" s="2" t="s">
        <v>4319</v>
      </c>
      <c r="R37" s="2" t="s">
        <v>4293</v>
      </c>
      <c r="S37" s="2">
        <v>214.0</v>
      </c>
    </row>
    <row r="38">
      <c r="E38" s="383"/>
    </row>
    <row r="39">
      <c r="A39" s="298" t="s">
        <v>2439</v>
      </c>
      <c r="B39" s="2" t="s">
        <v>2269</v>
      </c>
      <c r="C39" s="298" t="s">
        <v>1409</v>
      </c>
      <c r="D39" s="291" t="s">
        <v>4325</v>
      </c>
      <c r="E39" s="367"/>
      <c r="F39" s="344"/>
      <c r="G39" s="344"/>
      <c r="H39" s="344"/>
      <c r="J39" s="2" t="s">
        <v>2173</v>
      </c>
      <c r="K39" s="2" t="s">
        <v>3084</v>
      </c>
      <c r="L39" s="2" t="s">
        <v>860</v>
      </c>
      <c r="M39" s="2" t="s">
        <v>17</v>
      </c>
      <c r="N39" s="2" t="s">
        <v>4319</v>
      </c>
      <c r="R39" s="266" t="s">
        <v>4295</v>
      </c>
      <c r="S39" s="358">
        <v>216.0</v>
      </c>
    </row>
    <row r="40">
      <c r="B40" s="2" t="s">
        <v>2269</v>
      </c>
      <c r="C40" s="298" t="s">
        <v>4326</v>
      </c>
      <c r="D40" s="291" t="s">
        <v>4327</v>
      </c>
      <c r="E40" s="298"/>
      <c r="J40" s="2" t="s">
        <v>2173</v>
      </c>
      <c r="K40" s="2" t="s">
        <v>3084</v>
      </c>
      <c r="L40" s="2" t="s">
        <v>860</v>
      </c>
      <c r="M40" s="2" t="s">
        <v>17</v>
      </c>
      <c r="N40" s="2" t="s">
        <v>4319</v>
      </c>
      <c r="R40" s="266" t="s">
        <v>4295</v>
      </c>
      <c r="S40" s="358">
        <v>216.0</v>
      </c>
    </row>
    <row r="42">
      <c r="A42" s="2" t="s">
        <v>336</v>
      </c>
      <c r="B42" s="2" t="s">
        <v>2412</v>
      </c>
      <c r="C42" s="2" t="s">
        <v>4328</v>
      </c>
      <c r="D42" s="291" t="s">
        <v>4329</v>
      </c>
      <c r="E42" s="359" t="s">
        <v>4330</v>
      </c>
      <c r="J42" s="2" t="s">
        <v>3940</v>
      </c>
      <c r="L42" s="2" t="s">
        <v>1019</v>
      </c>
      <c r="M42" s="2" t="s">
        <v>17</v>
      </c>
      <c r="N42" s="2" t="s">
        <v>4331</v>
      </c>
      <c r="S42" s="2">
        <v>228.0</v>
      </c>
    </row>
    <row r="44">
      <c r="A44" s="2" t="s">
        <v>3819</v>
      </c>
      <c r="C44" s="359" t="s">
        <v>1258</v>
      </c>
      <c r="L44" s="2" t="s">
        <v>4332</v>
      </c>
      <c r="M44" s="2" t="s">
        <v>17</v>
      </c>
      <c r="N44" s="2" t="s">
        <v>4236</v>
      </c>
      <c r="S44" s="2">
        <v>252.0</v>
      </c>
    </row>
    <row r="45">
      <c r="C45" s="359" t="s">
        <v>4333</v>
      </c>
      <c r="M45" s="2" t="s">
        <v>17</v>
      </c>
      <c r="N45" s="2" t="s">
        <v>4301</v>
      </c>
      <c r="S45" s="2">
        <v>327.0</v>
      </c>
    </row>
  </sheetData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220"/>
      <c r="B1" s="215" t="s">
        <v>5</v>
      </c>
      <c r="C1" s="219" t="s">
        <v>4334</v>
      </c>
      <c r="D1" s="218"/>
      <c r="E1" s="218">
        <v>9.942402277E9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 t="s">
        <v>4335</v>
      </c>
      <c r="B2" s="223" t="s">
        <v>807</v>
      </c>
      <c r="C2" s="227" t="s">
        <v>306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4214</v>
      </c>
      <c r="S2" s="238" t="s">
        <v>4215</v>
      </c>
      <c r="T2" s="238" t="s">
        <v>4216</v>
      </c>
      <c r="U2" s="238"/>
    </row>
    <row r="3">
      <c r="A3" s="239" t="s">
        <v>4336</v>
      </c>
      <c r="B3" s="229" t="s">
        <v>811</v>
      </c>
      <c r="C3" s="247" t="s">
        <v>4337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/>
      <c r="S3" s="412"/>
      <c r="T3" s="412"/>
      <c r="U3" s="398"/>
    </row>
    <row r="4">
      <c r="A4" s="239" t="s">
        <v>4338</v>
      </c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/>
      <c r="S4" s="398"/>
      <c r="T4" s="398"/>
      <c r="U4" s="398"/>
    </row>
    <row r="5">
      <c r="A5" s="239" t="s">
        <v>4339</v>
      </c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40"/>
    </row>
    <row r="6">
      <c r="A6" s="239" t="s">
        <v>4340</v>
      </c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39" t="s">
        <v>4341</v>
      </c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 t="s">
        <v>4342</v>
      </c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 t="s">
        <v>4343</v>
      </c>
      <c r="B9" s="229" t="s">
        <v>826</v>
      </c>
      <c r="C9" s="2" t="s">
        <v>4344</v>
      </c>
      <c r="D9" s="2"/>
      <c r="E9" s="237">
        <v>8.87022248E9</v>
      </c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44"/>
      <c r="B14" s="242"/>
      <c r="C14" s="242"/>
      <c r="D14" s="242"/>
      <c r="E14" s="242"/>
      <c r="F14" s="242"/>
      <c r="G14" s="242"/>
      <c r="H14" s="241" t="s">
        <v>837</v>
      </c>
      <c r="I14" s="242"/>
      <c r="J14" s="242"/>
      <c r="K14" s="243"/>
      <c r="L14" s="242"/>
      <c r="M14" s="242"/>
      <c r="N14" s="242"/>
      <c r="O14" s="242"/>
      <c r="P14" s="245"/>
      <c r="Q14" s="246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E17" s="298" t="s">
        <v>4346</v>
      </c>
      <c r="J17" s="2" t="s">
        <v>320</v>
      </c>
      <c r="L17" s="2" t="s">
        <v>860</v>
      </c>
      <c r="R17" s="2" t="s">
        <v>4214</v>
      </c>
    </row>
    <row r="18">
      <c r="B18" s="2" t="s">
        <v>30</v>
      </c>
      <c r="C18" s="298" t="s">
        <v>3016</v>
      </c>
      <c r="E18" s="298" t="s">
        <v>4346</v>
      </c>
      <c r="J18" s="2" t="s">
        <v>320</v>
      </c>
      <c r="L18" s="2" t="s">
        <v>860</v>
      </c>
    </row>
    <row r="19">
      <c r="B19" s="2" t="s">
        <v>30</v>
      </c>
      <c r="C19" s="298" t="s">
        <v>3016</v>
      </c>
      <c r="E19" s="298" t="s">
        <v>4346</v>
      </c>
      <c r="J19" s="2" t="s">
        <v>320</v>
      </c>
      <c r="L19" s="2" t="s">
        <v>860</v>
      </c>
    </row>
    <row r="20">
      <c r="B20" s="2" t="s">
        <v>30</v>
      </c>
      <c r="C20" s="298" t="s">
        <v>3016</v>
      </c>
      <c r="E20" s="298" t="s">
        <v>4346</v>
      </c>
      <c r="J20" s="2" t="s">
        <v>320</v>
      </c>
      <c r="L20" s="2" t="s">
        <v>860</v>
      </c>
    </row>
    <row r="21">
      <c r="B21" s="2" t="s">
        <v>30</v>
      </c>
      <c r="C21" s="298" t="s">
        <v>3016</v>
      </c>
      <c r="E21" s="298" t="s">
        <v>4346</v>
      </c>
      <c r="J21" s="2" t="s">
        <v>320</v>
      </c>
      <c r="L21" s="2" t="s">
        <v>860</v>
      </c>
    </row>
    <row r="22">
      <c r="B22" s="2" t="s">
        <v>30</v>
      </c>
      <c r="C22" s="298" t="s">
        <v>3016</v>
      </c>
      <c r="E22" s="298" t="s">
        <v>4346</v>
      </c>
      <c r="J22" s="2" t="s">
        <v>320</v>
      </c>
      <c r="L22" s="2" t="s">
        <v>860</v>
      </c>
    </row>
    <row r="23">
      <c r="B23" s="2" t="s">
        <v>30</v>
      </c>
      <c r="C23" s="298" t="s">
        <v>3016</v>
      </c>
      <c r="E23" s="298" t="s">
        <v>4346</v>
      </c>
      <c r="J23" s="2" t="s">
        <v>320</v>
      </c>
      <c r="L23" s="2" t="s">
        <v>860</v>
      </c>
    </row>
    <row r="24">
      <c r="B24" s="2" t="s">
        <v>30</v>
      </c>
      <c r="C24" s="298" t="s">
        <v>3016</v>
      </c>
      <c r="E24" s="298" t="s">
        <v>4346</v>
      </c>
      <c r="J24" s="2" t="s">
        <v>320</v>
      </c>
      <c r="L24" s="2" t="s">
        <v>860</v>
      </c>
    </row>
    <row r="25">
      <c r="B25" s="2" t="s">
        <v>30</v>
      </c>
      <c r="C25" s="298" t="s">
        <v>3016</v>
      </c>
      <c r="E25" s="298" t="s">
        <v>4346</v>
      </c>
      <c r="J25" s="2" t="s">
        <v>320</v>
      </c>
      <c r="L25" s="2" t="s">
        <v>860</v>
      </c>
    </row>
    <row r="26">
      <c r="B26" s="2" t="s">
        <v>30</v>
      </c>
      <c r="C26" s="298" t="s">
        <v>3016</v>
      </c>
      <c r="E26" s="298" t="s">
        <v>4346</v>
      </c>
      <c r="J26" s="2" t="s">
        <v>320</v>
      </c>
      <c r="L26" s="2" t="s">
        <v>860</v>
      </c>
    </row>
    <row r="27">
      <c r="B27" s="2" t="s">
        <v>30</v>
      </c>
      <c r="C27" s="298" t="s">
        <v>3016</v>
      </c>
      <c r="E27" s="298" t="s">
        <v>4346</v>
      </c>
      <c r="J27" s="2" t="s">
        <v>320</v>
      </c>
      <c r="L27" s="2" t="s">
        <v>860</v>
      </c>
    </row>
    <row r="28">
      <c r="B28" s="2" t="s">
        <v>30</v>
      </c>
      <c r="C28" s="298" t="s">
        <v>3016</v>
      </c>
      <c r="E28" s="298" t="s">
        <v>4346</v>
      </c>
      <c r="J28" s="2" t="s">
        <v>320</v>
      </c>
      <c r="L28" s="2" t="s">
        <v>860</v>
      </c>
    </row>
    <row r="29">
      <c r="B29" s="2" t="s">
        <v>30</v>
      </c>
      <c r="C29" s="298" t="s">
        <v>3016</v>
      </c>
      <c r="E29" s="298" t="s">
        <v>4346</v>
      </c>
      <c r="J29" s="2" t="s">
        <v>320</v>
      </c>
      <c r="L29" s="2" t="s">
        <v>860</v>
      </c>
    </row>
    <row r="30">
      <c r="B30" s="2" t="s">
        <v>30</v>
      </c>
      <c r="C30" s="298" t="s">
        <v>3016</v>
      </c>
      <c r="E30" s="298" t="s">
        <v>4346</v>
      </c>
      <c r="J30" s="2" t="s">
        <v>320</v>
      </c>
      <c r="L30" s="2" t="s">
        <v>860</v>
      </c>
    </row>
    <row r="31">
      <c r="B31" s="2" t="s">
        <v>30</v>
      </c>
      <c r="C31" s="298" t="s">
        <v>3016</v>
      </c>
      <c r="E31" s="298" t="s">
        <v>4346</v>
      </c>
      <c r="J31" s="2" t="s">
        <v>320</v>
      </c>
      <c r="L31" s="2" t="s">
        <v>860</v>
      </c>
    </row>
    <row r="32">
      <c r="B32" s="2" t="s">
        <v>30</v>
      </c>
      <c r="C32" s="298" t="s">
        <v>3016</v>
      </c>
      <c r="E32" s="298" t="s">
        <v>4346</v>
      </c>
      <c r="J32" s="2" t="s">
        <v>320</v>
      </c>
      <c r="L32" s="2" t="s">
        <v>860</v>
      </c>
    </row>
    <row r="33">
      <c r="B33" s="2" t="s">
        <v>30</v>
      </c>
      <c r="C33" s="298" t="s">
        <v>3016</v>
      </c>
      <c r="E33" s="298" t="s">
        <v>4346</v>
      </c>
      <c r="J33" s="2" t="s">
        <v>320</v>
      </c>
      <c r="L33" s="2" t="s">
        <v>860</v>
      </c>
    </row>
    <row r="34">
      <c r="B34" s="2" t="s">
        <v>30</v>
      </c>
      <c r="C34" s="298" t="s">
        <v>3016</v>
      </c>
      <c r="E34" s="298" t="s">
        <v>4346</v>
      </c>
      <c r="J34" s="2" t="s">
        <v>320</v>
      </c>
      <c r="L34" s="2" t="s">
        <v>860</v>
      </c>
    </row>
    <row r="35">
      <c r="B35" s="2" t="s">
        <v>30</v>
      </c>
      <c r="C35" s="298" t="s">
        <v>3016</v>
      </c>
      <c r="E35" s="298" t="s">
        <v>4346</v>
      </c>
      <c r="J35" s="2" t="s">
        <v>320</v>
      </c>
      <c r="L35" s="2" t="s">
        <v>860</v>
      </c>
    </row>
    <row r="36">
      <c r="B36" s="2" t="s">
        <v>30</v>
      </c>
      <c r="C36" s="298" t="s">
        <v>3016</v>
      </c>
      <c r="E36" s="298" t="s">
        <v>4346</v>
      </c>
      <c r="J36" s="2" t="s">
        <v>320</v>
      </c>
      <c r="L36" s="2" t="s">
        <v>860</v>
      </c>
    </row>
    <row r="37">
      <c r="B37" s="2" t="s">
        <v>862</v>
      </c>
      <c r="C37" s="2" t="s">
        <v>4347</v>
      </c>
      <c r="E37" s="2" t="s">
        <v>2013</v>
      </c>
      <c r="J37" s="2" t="s">
        <v>320</v>
      </c>
      <c r="L37" s="2" t="s">
        <v>860</v>
      </c>
    </row>
    <row r="38">
      <c r="B38" s="2" t="s">
        <v>868</v>
      </c>
      <c r="C38" s="298" t="s">
        <v>2793</v>
      </c>
      <c r="E38" s="298" t="s">
        <v>1488</v>
      </c>
      <c r="J38" s="2" t="s">
        <v>320</v>
      </c>
      <c r="L38" s="2" t="s">
        <v>860</v>
      </c>
    </row>
    <row r="39">
      <c r="B39" s="2" t="s">
        <v>868</v>
      </c>
      <c r="C39" s="298" t="s">
        <v>4348</v>
      </c>
      <c r="E39" s="298" t="s">
        <v>1829</v>
      </c>
      <c r="J39" s="2" t="s">
        <v>320</v>
      </c>
      <c r="L39" s="2" t="s">
        <v>860</v>
      </c>
    </row>
    <row r="40">
      <c r="B40" s="2" t="s">
        <v>30</v>
      </c>
      <c r="C40" s="298" t="s">
        <v>1408</v>
      </c>
      <c r="E40" s="298" t="s">
        <v>4349</v>
      </c>
      <c r="J40" s="2" t="s">
        <v>320</v>
      </c>
      <c r="L40" s="2" t="s">
        <v>860</v>
      </c>
    </row>
    <row r="41">
      <c r="B41" s="2" t="s">
        <v>1052</v>
      </c>
      <c r="C41" s="298" t="s">
        <v>4350</v>
      </c>
      <c r="E41" s="367" t="s">
        <v>1054</v>
      </c>
      <c r="J41" s="2" t="s">
        <v>320</v>
      </c>
      <c r="L41" s="2" t="s">
        <v>860</v>
      </c>
    </row>
    <row r="42">
      <c r="C42" s="298" t="s">
        <v>4351</v>
      </c>
      <c r="E42" s="378"/>
      <c r="J42" s="2" t="s">
        <v>320</v>
      </c>
      <c r="L42" s="2" t="s">
        <v>860</v>
      </c>
    </row>
    <row r="43">
      <c r="C43" s="298" t="s">
        <v>4351</v>
      </c>
      <c r="J43" s="2" t="s">
        <v>320</v>
      </c>
      <c r="L43" s="2" t="s">
        <v>860</v>
      </c>
    </row>
    <row r="44">
      <c r="C44" s="298" t="s">
        <v>4352</v>
      </c>
      <c r="J44" s="2" t="s">
        <v>320</v>
      </c>
      <c r="L44" s="2" t="s">
        <v>860</v>
      </c>
    </row>
    <row r="45">
      <c r="C45" s="298" t="s">
        <v>4353</v>
      </c>
      <c r="J45" s="2" t="s">
        <v>320</v>
      </c>
      <c r="L45" s="2" t="s">
        <v>860</v>
      </c>
    </row>
    <row r="46">
      <c r="C46" s="298" t="s">
        <v>4354</v>
      </c>
      <c r="J46" s="2" t="s">
        <v>320</v>
      </c>
      <c r="L46" s="2" t="s">
        <v>860</v>
      </c>
    </row>
  </sheetData>
  <hyperlinks>
    <hyperlink r:id="rId1" ref="C3"/>
  </hyperlinks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4355</v>
      </c>
      <c r="D1" s="218"/>
      <c r="E1" s="218">
        <v>7.200066266E9</v>
      </c>
      <c r="F1" s="219" t="s">
        <v>800</v>
      </c>
      <c r="G1" s="219"/>
      <c r="H1" s="220" t="s">
        <v>801</v>
      </c>
      <c r="I1" s="221" t="s">
        <v>802</v>
      </c>
      <c r="J1" s="219"/>
      <c r="K1" s="215" t="s">
        <v>803</v>
      </c>
      <c r="L1" s="219" t="s">
        <v>801</v>
      </c>
      <c r="M1" s="221" t="s">
        <v>802</v>
      </c>
      <c r="O1" s="2" t="s">
        <v>804</v>
      </c>
      <c r="P1" s="2" t="s">
        <v>805</v>
      </c>
      <c r="Q1" s="2" t="s">
        <v>806</v>
      </c>
    </row>
    <row r="2">
      <c r="A2" s="239"/>
      <c r="B2" s="223" t="s">
        <v>807</v>
      </c>
      <c r="C2" s="227" t="s">
        <v>109</v>
      </c>
      <c r="D2" s="227"/>
      <c r="E2" s="228"/>
      <c r="F2" s="226" t="s">
        <v>320</v>
      </c>
      <c r="G2" s="227"/>
      <c r="I2" s="228"/>
      <c r="J2" s="2"/>
      <c r="K2" s="229" t="s">
        <v>11</v>
      </c>
      <c r="M2" s="230"/>
      <c r="O2" s="231">
        <v>1.0</v>
      </c>
      <c r="P2" s="2" t="s">
        <v>4214</v>
      </c>
      <c r="Q2" s="238" t="s">
        <v>4215</v>
      </c>
      <c r="R2" s="238" t="s">
        <v>4216</v>
      </c>
      <c r="S2" s="238"/>
    </row>
    <row r="3">
      <c r="A3" s="239"/>
      <c r="B3" s="229" t="s">
        <v>811</v>
      </c>
      <c r="C3" s="234"/>
      <c r="E3" s="230"/>
      <c r="F3" s="229" t="s">
        <v>812</v>
      </c>
      <c r="G3" s="2"/>
      <c r="I3" s="237"/>
      <c r="J3" s="2"/>
      <c r="K3" s="229" t="s">
        <v>12</v>
      </c>
      <c r="M3" s="230"/>
      <c r="O3" s="231"/>
      <c r="Q3" s="412"/>
      <c r="R3" s="412"/>
      <c r="S3" s="398"/>
    </row>
    <row r="4">
      <c r="A4" s="239"/>
      <c r="B4" s="229" t="s">
        <v>816</v>
      </c>
      <c r="C4" s="2"/>
      <c r="E4" s="230"/>
      <c r="F4" s="229" t="s">
        <v>817</v>
      </c>
      <c r="G4" s="2"/>
      <c r="I4" s="237"/>
      <c r="J4" s="2"/>
      <c r="K4" s="229" t="s">
        <v>13</v>
      </c>
      <c r="M4" s="230"/>
      <c r="O4" s="231"/>
      <c r="Q4" s="398"/>
      <c r="R4" s="398"/>
      <c r="S4" s="398"/>
    </row>
    <row r="5">
      <c r="A5" s="239"/>
      <c r="B5" s="229" t="s">
        <v>818</v>
      </c>
      <c r="D5" s="2"/>
      <c r="E5" s="237"/>
      <c r="F5" s="229" t="s">
        <v>819</v>
      </c>
      <c r="G5" s="2"/>
      <c r="I5" s="237"/>
      <c r="J5" s="2"/>
      <c r="K5" s="229" t="s">
        <v>14</v>
      </c>
      <c r="M5" s="237"/>
      <c r="O5" s="240"/>
    </row>
    <row r="6">
      <c r="A6" s="239"/>
      <c r="B6" s="229" t="s">
        <v>820</v>
      </c>
      <c r="E6" s="237"/>
      <c r="F6" s="229" t="s">
        <v>821</v>
      </c>
      <c r="I6" s="237"/>
      <c r="J6" s="2"/>
      <c r="K6" s="229" t="s">
        <v>15</v>
      </c>
      <c r="M6" s="237"/>
      <c r="O6" s="240"/>
    </row>
    <row r="7">
      <c r="A7" s="239"/>
      <c r="B7" s="229" t="s">
        <v>822</v>
      </c>
      <c r="E7" s="237"/>
      <c r="F7" s="229" t="s">
        <v>823</v>
      </c>
      <c r="G7" s="2"/>
      <c r="I7" s="237"/>
      <c r="J7" s="2"/>
      <c r="K7" s="229" t="s">
        <v>17</v>
      </c>
      <c r="M7" s="237"/>
      <c r="O7" s="240"/>
    </row>
    <row r="8">
      <c r="A8" s="239"/>
      <c r="B8" s="229" t="s">
        <v>824</v>
      </c>
      <c r="C8" s="2"/>
      <c r="E8" s="230"/>
      <c r="F8" s="229" t="s">
        <v>825</v>
      </c>
      <c r="G8" s="2"/>
      <c r="I8" s="237"/>
      <c r="J8" s="2"/>
      <c r="K8" s="2" t="s">
        <v>18</v>
      </c>
      <c r="M8" s="237"/>
      <c r="O8" s="240"/>
    </row>
    <row r="9">
      <c r="A9" s="239"/>
      <c r="B9" s="229" t="s">
        <v>826</v>
      </c>
      <c r="D9" s="2"/>
      <c r="E9" s="237"/>
      <c r="F9" s="229" t="s">
        <v>827</v>
      </c>
      <c r="G9" s="2"/>
      <c r="H9" s="2"/>
      <c r="I9" s="237"/>
      <c r="J9" s="2"/>
      <c r="K9" s="229" t="s">
        <v>19</v>
      </c>
      <c r="L9" s="2"/>
      <c r="M9" s="237"/>
      <c r="O9" s="240"/>
    </row>
    <row r="10">
      <c r="A10" s="239"/>
      <c r="B10" s="241" t="s">
        <v>828</v>
      </c>
      <c r="C10" s="242"/>
      <c r="D10" s="242"/>
      <c r="E10" s="243"/>
      <c r="F10" s="229" t="s">
        <v>829</v>
      </c>
      <c r="G10" s="2"/>
      <c r="H10" s="2"/>
      <c r="I10" s="237"/>
      <c r="J10" s="2"/>
      <c r="K10" s="229" t="s">
        <v>20</v>
      </c>
      <c r="L10" s="2"/>
      <c r="M10" s="237"/>
      <c r="O10" s="240"/>
    </row>
    <row r="11">
      <c r="A11" s="239"/>
      <c r="B11" s="2" t="s">
        <v>830</v>
      </c>
      <c r="C11" s="2"/>
      <c r="D11" s="2"/>
      <c r="E11" s="2"/>
      <c r="F11" s="229" t="s">
        <v>831</v>
      </c>
      <c r="G11" s="2"/>
      <c r="H11" s="2"/>
      <c r="I11" s="237"/>
      <c r="J11" s="2"/>
      <c r="K11" s="229" t="s">
        <v>21</v>
      </c>
      <c r="L11" s="2"/>
      <c r="M11" s="237"/>
      <c r="O11" s="240"/>
    </row>
    <row r="12">
      <c r="A12" s="239"/>
      <c r="B12" s="2" t="s">
        <v>832</v>
      </c>
      <c r="D12" s="2"/>
      <c r="E12" s="2"/>
      <c r="F12" s="229" t="s">
        <v>833</v>
      </c>
      <c r="G12" s="2"/>
      <c r="H12" s="2"/>
      <c r="I12" s="237"/>
      <c r="J12" s="2"/>
      <c r="K12" s="241" t="s">
        <v>23</v>
      </c>
      <c r="L12" s="242"/>
      <c r="M12" s="243"/>
      <c r="O12" s="240"/>
    </row>
    <row r="13">
      <c r="A13" s="239"/>
      <c r="B13" s="2" t="s">
        <v>834</v>
      </c>
      <c r="D13" s="2"/>
      <c r="E13" s="2"/>
      <c r="F13" s="229" t="s">
        <v>835</v>
      </c>
      <c r="G13" s="2"/>
      <c r="H13" s="2"/>
      <c r="I13" s="237"/>
      <c r="J13" s="2"/>
      <c r="K13" s="2" t="s">
        <v>24</v>
      </c>
      <c r="L13" s="2"/>
      <c r="M13" s="2"/>
      <c r="O13" s="240"/>
    </row>
    <row r="14">
      <c r="A14" s="244"/>
      <c r="B14" s="242"/>
      <c r="C14" s="242"/>
      <c r="D14" s="242"/>
      <c r="E14" s="242"/>
      <c r="F14" s="241" t="s">
        <v>837</v>
      </c>
      <c r="G14" s="242"/>
      <c r="H14" s="242"/>
      <c r="I14" s="243"/>
      <c r="J14" s="242"/>
      <c r="K14" s="242"/>
      <c r="L14" s="242"/>
      <c r="M14" s="242"/>
      <c r="N14" s="245"/>
      <c r="O14" s="246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>
      <c r="A15" s="239"/>
      <c r="B15" s="2"/>
      <c r="C15" s="2"/>
      <c r="D15" s="2"/>
      <c r="E15" s="2"/>
      <c r="G15" s="2"/>
      <c r="H15" s="2"/>
      <c r="I15" s="2"/>
      <c r="J15" s="2"/>
      <c r="K15" s="2"/>
      <c r="L15" s="2"/>
      <c r="M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811</v>
      </c>
      <c r="G16" s="12" t="s">
        <v>841</v>
      </c>
      <c r="H16" s="12" t="s">
        <v>842</v>
      </c>
      <c r="I16" s="12" t="s">
        <v>843</v>
      </c>
      <c r="J16" s="12" t="s">
        <v>844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335</v>
      </c>
      <c r="B17" s="2" t="s">
        <v>30</v>
      </c>
      <c r="C17" s="298" t="s">
        <v>3016</v>
      </c>
      <c r="E17" s="298" t="s">
        <v>4346</v>
      </c>
      <c r="H17" s="2" t="s">
        <v>320</v>
      </c>
      <c r="J17" s="2" t="s">
        <v>860</v>
      </c>
      <c r="P17" s="2" t="s">
        <v>4214</v>
      </c>
    </row>
    <row r="18">
      <c r="B18" s="2" t="s">
        <v>30</v>
      </c>
      <c r="C18" s="298" t="s">
        <v>3016</v>
      </c>
      <c r="E18" s="298" t="s">
        <v>4346</v>
      </c>
      <c r="H18" s="2" t="s">
        <v>320</v>
      </c>
      <c r="J18" s="2" t="s">
        <v>860</v>
      </c>
    </row>
    <row r="19">
      <c r="B19" s="2" t="s">
        <v>30</v>
      </c>
      <c r="C19" s="298" t="s">
        <v>3016</v>
      </c>
      <c r="E19" s="298" t="s">
        <v>4346</v>
      </c>
      <c r="H19" s="2" t="s">
        <v>320</v>
      </c>
      <c r="J19" s="2" t="s">
        <v>860</v>
      </c>
    </row>
    <row r="20">
      <c r="B20" s="2" t="s">
        <v>30</v>
      </c>
      <c r="C20" s="298" t="s">
        <v>3016</v>
      </c>
      <c r="E20" s="298" t="s">
        <v>4346</v>
      </c>
      <c r="H20" s="2" t="s">
        <v>320</v>
      </c>
      <c r="J20" s="2" t="s">
        <v>860</v>
      </c>
    </row>
    <row r="21">
      <c r="B21" s="2" t="s">
        <v>30</v>
      </c>
      <c r="C21" s="298" t="s">
        <v>3016</v>
      </c>
      <c r="E21" s="298" t="s">
        <v>4346</v>
      </c>
      <c r="H21" s="2" t="s">
        <v>320</v>
      </c>
      <c r="J21" s="2" t="s">
        <v>860</v>
      </c>
    </row>
    <row r="22">
      <c r="B22" s="2" t="s">
        <v>30</v>
      </c>
      <c r="C22" s="298" t="s">
        <v>3016</v>
      </c>
      <c r="E22" s="298" t="s">
        <v>4346</v>
      </c>
      <c r="H22" s="2" t="s">
        <v>320</v>
      </c>
      <c r="J22" s="2" t="s">
        <v>860</v>
      </c>
    </row>
    <row r="23">
      <c r="B23" s="2" t="s">
        <v>30</v>
      </c>
      <c r="C23" s="298" t="s">
        <v>3016</v>
      </c>
      <c r="E23" s="298" t="s">
        <v>4346</v>
      </c>
      <c r="H23" s="2" t="s">
        <v>320</v>
      </c>
      <c r="J23" s="2" t="s">
        <v>860</v>
      </c>
    </row>
    <row r="24">
      <c r="B24" s="2" t="s">
        <v>30</v>
      </c>
      <c r="C24" s="298" t="s">
        <v>3016</v>
      </c>
      <c r="E24" s="298" t="s">
        <v>4346</v>
      </c>
      <c r="H24" s="2" t="s">
        <v>320</v>
      </c>
      <c r="J24" s="2" t="s">
        <v>860</v>
      </c>
    </row>
    <row r="25">
      <c r="B25" s="2" t="s">
        <v>862</v>
      </c>
      <c r="C25" s="298" t="s">
        <v>2410</v>
      </c>
      <c r="E25" s="298" t="s">
        <v>1229</v>
      </c>
      <c r="H25" s="2" t="s">
        <v>320</v>
      </c>
      <c r="J25" s="2" t="s">
        <v>860</v>
      </c>
    </row>
    <row r="26">
      <c r="B26" s="2" t="s">
        <v>868</v>
      </c>
      <c r="C26" s="298" t="s">
        <v>2793</v>
      </c>
      <c r="E26" s="367" t="s">
        <v>1488</v>
      </c>
      <c r="H26" s="2" t="s">
        <v>320</v>
      </c>
      <c r="J26" s="2" t="s">
        <v>860</v>
      </c>
    </row>
    <row r="27">
      <c r="B27" s="2" t="s">
        <v>30</v>
      </c>
      <c r="C27" s="298" t="s">
        <v>1254</v>
      </c>
      <c r="E27" s="298" t="s">
        <v>1255</v>
      </c>
      <c r="H27" s="2" t="s">
        <v>320</v>
      </c>
      <c r="J27" s="2" t="s">
        <v>860</v>
      </c>
    </row>
    <row r="28">
      <c r="C28" s="298" t="s">
        <v>4356</v>
      </c>
      <c r="H28" s="2" t="s">
        <v>320</v>
      </c>
      <c r="J28" s="2" t="s">
        <v>860</v>
      </c>
    </row>
    <row r="30">
      <c r="A30" s="2" t="s">
        <v>933</v>
      </c>
      <c r="B30" s="2" t="s">
        <v>868</v>
      </c>
      <c r="C30" s="298" t="s">
        <v>1416</v>
      </c>
      <c r="E30" s="2" t="s">
        <v>935</v>
      </c>
      <c r="H30" s="2" t="s">
        <v>320</v>
      </c>
      <c r="J30" s="2" t="s">
        <v>860</v>
      </c>
    </row>
    <row r="31">
      <c r="B31" s="2" t="s">
        <v>868</v>
      </c>
      <c r="C31" s="298" t="s">
        <v>1416</v>
      </c>
      <c r="E31" s="2" t="s">
        <v>935</v>
      </c>
      <c r="H31" s="2" t="s">
        <v>320</v>
      </c>
      <c r="J31" s="2" t="s">
        <v>860</v>
      </c>
    </row>
    <row r="32">
      <c r="B32" s="2" t="s">
        <v>868</v>
      </c>
      <c r="C32" s="298" t="s">
        <v>1416</v>
      </c>
      <c r="E32" s="2" t="s">
        <v>935</v>
      </c>
      <c r="H32" s="2" t="s">
        <v>320</v>
      </c>
      <c r="J32" s="2" t="s">
        <v>860</v>
      </c>
    </row>
    <row r="33">
      <c r="B33" s="2" t="s">
        <v>868</v>
      </c>
      <c r="C33" s="298" t="s">
        <v>1416</v>
      </c>
      <c r="E33" s="2" t="s">
        <v>935</v>
      </c>
      <c r="H33" s="2" t="s">
        <v>320</v>
      </c>
      <c r="J33" s="2" t="s">
        <v>860</v>
      </c>
    </row>
    <row r="35">
      <c r="A35" s="2" t="s">
        <v>995</v>
      </c>
      <c r="B35" s="2" t="s">
        <v>862</v>
      </c>
      <c r="C35" s="298" t="s">
        <v>1412</v>
      </c>
      <c r="E35" s="298" t="s">
        <v>895</v>
      </c>
      <c r="H35" s="2" t="s">
        <v>320</v>
      </c>
      <c r="J35" s="2" t="s">
        <v>860</v>
      </c>
    </row>
    <row r="36">
      <c r="B36" s="2" t="s">
        <v>862</v>
      </c>
      <c r="C36" s="298" t="s">
        <v>1412</v>
      </c>
      <c r="E36" s="298" t="s">
        <v>895</v>
      </c>
      <c r="H36" s="2" t="s">
        <v>320</v>
      </c>
      <c r="J36" s="2" t="s">
        <v>860</v>
      </c>
    </row>
    <row r="37">
      <c r="B37" s="2" t="s">
        <v>862</v>
      </c>
      <c r="C37" s="298" t="s">
        <v>1409</v>
      </c>
      <c r="E37" s="298" t="s">
        <v>893</v>
      </c>
      <c r="H37" s="2" t="s">
        <v>320</v>
      </c>
      <c r="J37" s="2" t="s">
        <v>860</v>
      </c>
    </row>
    <row r="40">
      <c r="A40" s="2" t="s">
        <v>635</v>
      </c>
      <c r="B40" s="2" t="s">
        <v>4020</v>
      </c>
      <c r="C40" s="298" t="s">
        <v>3915</v>
      </c>
      <c r="E40" s="298" t="s">
        <v>4023</v>
      </c>
      <c r="J40" s="2" t="s">
        <v>860</v>
      </c>
    </row>
    <row r="41">
      <c r="C41" s="298" t="s">
        <v>1754</v>
      </c>
      <c r="J41" s="2" t="s">
        <v>860</v>
      </c>
    </row>
    <row r="42">
      <c r="C42" s="298" t="s">
        <v>1754</v>
      </c>
      <c r="J42" s="2" t="s">
        <v>860</v>
      </c>
    </row>
    <row r="43">
      <c r="C43" s="298" t="s">
        <v>1754</v>
      </c>
      <c r="J43" s="2" t="s">
        <v>860</v>
      </c>
    </row>
    <row r="44">
      <c r="C44" s="298" t="s">
        <v>1754</v>
      </c>
      <c r="J44" s="2" t="s">
        <v>860</v>
      </c>
    </row>
    <row r="45">
      <c r="C45" s="298" t="s">
        <v>1754</v>
      </c>
      <c r="J45" s="2" t="s">
        <v>860</v>
      </c>
    </row>
    <row r="46">
      <c r="C46" s="298" t="s">
        <v>1754</v>
      </c>
      <c r="J46" s="2" t="s">
        <v>860</v>
      </c>
    </row>
    <row r="47">
      <c r="C47" s="298" t="s">
        <v>1754</v>
      </c>
      <c r="J47" s="2" t="s">
        <v>860</v>
      </c>
    </row>
    <row r="48">
      <c r="C48" s="298" t="s">
        <v>1754</v>
      </c>
      <c r="J48" s="2" t="s">
        <v>860</v>
      </c>
    </row>
    <row r="49">
      <c r="C49" s="298" t="s">
        <v>1754</v>
      </c>
      <c r="J49" s="2" t="s">
        <v>860</v>
      </c>
    </row>
    <row r="50">
      <c r="C50" s="298" t="s">
        <v>1754</v>
      </c>
      <c r="J50" s="2" t="s">
        <v>860</v>
      </c>
    </row>
    <row r="51">
      <c r="C51" s="298" t="s">
        <v>1754</v>
      </c>
      <c r="J51" s="2" t="s">
        <v>860</v>
      </c>
    </row>
    <row r="52">
      <c r="C52" s="298" t="s">
        <v>1754</v>
      </c>
      <c r="J52" s="2" t="s">
        <v>860</v>
      </c>
    </row>
    <row r="53">
      <c r="C53" s="298" t="s">
        <v>1754</v>
      </c>
      <c r="J53" s="2" t="s">
        <v>860</v>
      </c>
    </row>
    <row r="54">
      <c r="C54" s="298" t="s">
        <v>1754</v>
      </c>
      <c r="J54" s="2" t="s">
        <v>860</v>
      </c>
    </row>
    <row r="55">
      <c r="C55" s="379" t="s">
        <v>1755</v>
      </c>
      <c r="J55" s="2" t="s">
        <v>860</v>
      </c>
    </row>
    <row r="56">
      <c r="C56" s="379" t="s">
        <v>4357</v>
      </c>
      <c r="J56" s="2" t="s">
        <v>860</v>
      </c>
    </row>
    <row r="57">
      <c r="C57" s="426"/>
    </row>
  </sheetData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5" max="5" width="21.25"/>
    <col customWidth="1" min="28" max="30" width="13.13"/>
  </cols>
  <sheetData>
    <row r="1">
      <c r="A1" s="220"/>
      <c r="B1" s="215" t="s">
        <v>5</v>
      </c>
      <c r="C1" s="219" t="s">
        <v>4358</v>
      </c>
      <c r="D1" s="218"/>
      <c r="E1" s="218" t="s">
        <v>4359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  <c r="AC1" s="416" t="s">
        <v>4360</v>
      </c>
      <c r="AD1" s="266"/>
    </row>
    <row r="2">
      <c r="A2" s="239"/>
      <c r="B2" s="223" t="s">
        <v>807</v>
      </c>
      <c r="C2" s="227" t="s">
        <v>166</v>
      </c>
      <c r="D2" s="227" t="s">
        <v>4361</v>
      </c>
      <c r="E2" s="228">
        <v>9.003649593E9</v>
      </c>
      <c r="F2" s="227"/>
      <c r="G2" s="227"/>
      <c r="H2" s="226" t="s">
        <v>320</v>
      </c>
      <c r="I2" s="227"/>
      <c r="K2" s="228"/>
      <c r="L2" s="2"/>
      <c r="M2" s="427" t="s">
        <v>11</v>
      </c>
      <c r="O2" s="230"/>
      <c r="Q2" s="231">
        <v>1.0</v>
      </c>
      <c r="S2" s="238" t="s">
        <v>4362</v>
      </c>
      <c r="T2" s="238" t="s">
        <v>4216</v>
      </c>
      <c r="U2" s="238" t="s">
        <v>4363</v>
      </c>
      <c r="V2" s="231">
        <v>14.0</v>
      </c>
      <c r="W2" s="2" t="s">
        <v>3622</v>
      </c>
      <c r="X2" s="2" t="s">
        <v>3833</v>
      </c>
      <c r="Y2" s="2" t="s">
        <v>4364</v>
      </c>
      <c r="Z2" s="2" t="s">
        <v>4365</v>
      </c>
      <c r="AC2" s="416" t="s">
        <v>4366</v>
      </c>
      <c r="AD2" s="266"/>
    </row>
    <row r="3">
      <c r="A3" s="239"/>
      <c r="B3" s="229" t="s">
        <v>811</v>
      </c>
      <c r="C3" s="247" t="s">
        <v>4367</v>
      </c>
      <c r="E3" s="230"/>
      <c r="F3" s="2"/>
      <c r="G3" s="2"/>
      <c r="H3" s="229" t="s">
        <v>812</v>
      </c>
      <c r="I3" s="2"/>
      <c r="K3" s="237"/>
      <c r="L3" s="2"/>
      <c r="M3" s="427" t="s">
        <v>12</v>
      </c>
      <c r="O3" s="230"/>
      <c r="Q3" s="231">
        <v>2.0</v>
      </c>
      <c r="R3" s="2" t="s">
        <v>4368</v>
      </c>
      <c r="S3" s="238" t="s">
        <v>596</v>
      </c>
      <c r="T3" s="238" t="s">
        <v>4369</v>
      </c>
      <c r="U3" s="238" t="s">
        <v>87</v>
      </c>
      <c r="V3" s="231">
        <v>15.0</v>
      </c>
      <c r="W3" s="2" t="s">
        <v>4370</v>
      </c>
      <c r="X3" s="2" t="s">
        <v>3834</v>
      </c>
      <c r="Y3" s="2" t="s">
        <v>1568</v>
      </c>
      <c r="Z3" s="2" t="s">
        <v>4371</v>
      </c>
      <c r="AC3" s="416" t="s">
        <v>4372</v>
      </c>
      <c r="AD3" s="266"/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427" t="s">
        <v>13</v>
      </c>
      <c r="O4" s="230"/>
      <c r="Q4" s="231">
        <v>3.0</v>
      </c>
      <c r="R4" s="2" t="s">
        <v>4373</v>
      </c>
      <c r="S4" s="238" t="s">
        <v>4374</v>
      </c>
      <c r="T4" s="238" t="s">
        <v>4369</v>
      </c>
      <c r="U4" s="238" t="s">
        <v>87</v>
      </c>
      <c r="V4" s="231">
        <v>16.0</v>
      </c>
      <c r="W4" s="2" t="s">
        <v>4375</v>
      </c>
      <c r="X4" s="2" t="s">
        <v>4376</v>
      </c>
      <c r="Y4" s="2" t="s">
        <v>1345</v>
      </c>
      <c r="Z4" s="2" t="s">
        <v>4377</v>
      </c>
      <c r="AC4" s="416" t="s">
        <v>4378</v>
      </c>
      <c r="AD4" s="266"/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427" t="s">
        <v>14</v>
      </c>
      <c r="O5" s="237"/>
      <c r="Q5" s="231">
        <v>4.0</v>
      </c>
      <c r="R5" s="2" t="s">
        <v>4379</v>
      </c>
      <c r="S5" s="2" t="s">
        <v>4380</v>
      </c>
      <c r="U5" s="2" t="s">
        <v>2035</v>
      </c>
      <c r="V5" s="231">
        <v>17.0</v>
      </c>
      <c r="W5" s="2" t="s">
        <v>4381</v>
      </c>
      <c r="X5" s="2" t="s">
        <v>4382</v>
      </c>
      <c r="Y5" s="2" t="s">
        <v>1345</v>
      </c>
      <c r="Z5" s="2" t="s">
        <v>4383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427" t="s">
        <v>15</v>
      </c>
      <c r="O6" s="237"/>
      <c r="Q6" s="231">
        <v>5.0</v>
      </c>
      <c r="R6" s="2" t="s">
        <v>4384</v>
      </c>
      <c r="S6" s="2" t="s">
        <v>4385</v>
      </c>
      <c r="T6" s="2" t="s">
        <v>1010</v>
      </c>
      <c r="U6" s="2" t="s">
        <v>87</v>
      </c>
      <c r="X6" s="240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427" t="s">
        <v>17</v>
      </c>
      <c r="O7" s="237"/>
      <c r="Q7" s="231">
        <v>6.0</v>
      </c>
      <c r="R7" s="2" t="s">
        <v>4386</v>
      </c>
      <c r="S7" s="2" t="s">
        <v>4387</v>
      </c>
      <c r="T7" s="2" t="s">
        <v>1568</v>
      </c>
      <c r="U7" s="2" t="s">
        <v>2035</v>
      </c>
      <c r="X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188" t="s">
        <v>18</v>
      </c>
      <c r="O8" s="237"/>
      <c r="Q8" s="231">
        <v>7.0</v>
      </c>
      <c r="R8" s="2" t="s">
        <v>4388</v>
      </c>
      <c r="S8" s="2" t="s">
        <v>4389</v>
      </c>
      <c r="T8" s="2" t="s">
        <v>1568</v>
      </c>
      <c r="U8" s="2" t="s">
        <v>2035</v>
      </c>
      <c r="X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427" t="s">
        <v>19</v>
      </c>
      <c r="N9" s="2"/>
      <c r="O9" s="237"/>
      <c r="Q9" s="231">
        <v>8.0</v>
      </c>
      <c r="R9" s="2" t="s">
        <v>4390</v>
      </c>
      <c r="S9" s="2" t="s">
        <v>4391</v>
      </c>
      <c r="T9" s="2" t="s">
        <v>1568</v>
      </c>
      <c r="U9" s="2" t="s">
        <v>87</v>
      </c>
      <c r="X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427" t="s">
        <v>20</v>
      </c>
      <c r="N10" s="2"/>
      <c r="O10" s="237"/>
      <c r="Q10" s="231">
        <v>9.0</v>
      </c>
      <c r="R10" s="2" t="s">
        <v>4392</v>
      </c>
      <c r="S10" s="2" t="s">
        <v>4393</v>
      </c>
      <c r="T10" s="2" t="s">
        <v>1010</v>
      </c>
      <c r="U10" s="2" t="s">
        <v>4394</v>
      </c>
      <c r="X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427" t="s">
        <v>21</v>
      </c>
      <c r="N11" s="2"/>
      <c r="O11" s="237"/>
      <c r="Q11" s="231">
        <v>10.0</v>
      </c>
      <c r="R11" s="2" t="s">
        <v>4395</v>
      </c>
      <c r="S11" s="2" t="s">
        <v>4396</v>
      </c>
      <c r="T11" s="2" t="s">
        <v>1010</v>
      </c>
      <c r="U11" s="2" t="s">
        <v>87</v>
      </c>
      <c r="X11" s="240"/>
    </row>
    <row r="12">
      <c r="A12" s="239"/>
      <c r="B12" s="2" t="s">
        <v>832</v>
      </c>
      <c r="E12" s="2"/>
      <c r="F12" s="2"/>
      <c r="G12" s="2"/>
      <c r="H12" s="229" t="s">
        <v>833</v>
      </c>
      <c r="I12" s="2"/>
      <c r="J12" s="2"/>
      <c r="K12" s="237"/>
      <c r="L12" s="2"/>
      <c r="M12" s="428" t="s">
        <v>23</v>
      </c>
      <c r="N12" s="242"/>
      <c r="O12" s="243"/>
      <c r="Q12" s="231">
        <v>11.0</v>
      </c>
      <c r="R12" s="2" t="s">
        <v>4397</v>
      </c>
      <c r="S12" s="2" t="s">
        <v>3894</v>
      </c>
      <c r="T12" s="2" t="s">
        <v>2628</v>
      </c>
      <c r="U12" s="2" t="s">
        <v>87</v>
      </c>
      <c r="X12" s="240"/>
    </row>
    <row r="13">
      <c r="A13" s="239"/>
      <c r="E13" s="2"/>
      <c r="F13" s="2"/>
      <c r="G13" s="2"/>
      <c r="H13" s="229" t="s">
        <v>835</v>
      </c>
      <c r="I13" s="2"/>
      <c r="J13" s="2"/>
      <c r="K13" s="237"/>
      <c r="L13" s="2"/>
      <c r="M13" s="188" t="s">
        <v>24</v>
      </c>
      <c r="N13" s="2"/>
      <c r="O13" s="2"/>
      <c r="Q13" s="231">
        <v>12.0</v>
      </c>
      <c r="R13" s="2" t="s">
        <v>4398</v>
      </c>
      <c r="S13" s="2" t="s">
        <v>4399</v>
      </c>
      <c r="T13" s="2" t="s">
        <v>3081</v>
      </c>
      <c r="U13" s="2" t="s">
        <v>87</v>
      </c>
      <c r="X13" s="240"/>
    </row>
    <row r="14">
      <c r="A14" s="239"/>
      <c r="B14" s="2"/>
      <c r="E14" s="2"/>
      <c r="F14" s="2"/>
      <c r="G14" s="2"/>
      <c r="H14" s="241" t="s">
        <v>837</v>
      </c>
      <c r="I14" s="242"/>
      <c r="J14" s="2"/>
      <c r="K14" s="243"/>
      <c r="L14" s="2"/>
      <c r="N14" s="2"/>
      <c r="O14" s="2"/>
      <c r="Q14" s="231">
        <v>13.0</v>
      </c>
      <c r="R14" s="2" t="s">
        <v>4400</v>
      </c>
      <c r="S14" s="359" t="s">
        <v>4401</v>
      </c>
      <c r="T14" s="2" t="s">
        <v>1568</v>
      </c>
      <c r="U14" s="2" t="s">
        <v>87</v>
      </c>
      <c r="X14" s="240"/>
    </row>
    <row r="15">
      <c r="A15" s="239"/>
      <c r="B15" s="2"/>
      <c r="E15" s="2"/>
      <c r="I15" s="2"/>
      <c r="J15" s="2"/>
      <c r="K15" s="2"/>
      <c r="L15" s="2"/>
      <c r="M15" s="2"/>
      <c r="N15" s="2"/>
      <c r="O15" s="2" t="s">
        <v>4235</v>
      </c>
      <c r="X15" s="240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/>
    </row>
    <row r="17">
      <c r="A17" s="2" t="s">
        <v>335</v>
      </c>
      <c r="B17" s="2" t="s">
        <v>30</v>
      </c>
      <c r="C17" s="298" t="s">
        <v>3016</v>
      </c>
      <c r="D17" s="291">
        <v>8.801454187943E12</v>
      </c>
      <c r="E17" s="298" t="s">
        <v>4346</v>
      </c>
      <c r="J17" s="2" t="s">
        <v>829</v>
      </c>
      <c r="K17" s="2" t="s">
        <v>4387</v>
      </c>
      <c r="L17" s="2" t="s">
        <v>860</v>
      </c>
      <c r="M17" s="2" t="s">
        <v>17</v>
      </c>
      <c r="N17" s="2" t="s">
        <v>4402</v>
      </c>
      <c r="R17" s="2" t="s">
        <v>4403</v>
      </c>
      <c r="S17" s="2">
        <v>249.0</v>
      </c>
    </row>
    <row r="18">
      <c r="B18" s="2" t="s">
        <v>30</v>
      </c>
      <c r="C18" s="298" t="s">
        <v>3016</v>
      </c>
      <c r="D18" s="291">
        <v>8.801985281116E12</v>
      </c>
      <c r="E18" s="298" t="s">
        <v>4346</v>
      </c>
      <c r="J18" s="2" t="s">
        <v>829</v>
      </c>
      <c r="K18" s="2" t="s">
        <v>4387</v>
      </c>
      <c r="L18" s="2" t="s">
        <v>860</v>
      </c>
      <c r="M18" s="2" t="s">
        <v>17</v>
      </c>
      <c r="N18" s="2" t="s">
        <v>4402</v>
      </c>
      <c r="R18" s="2" t="s">
        <v>4403</v>
      </c>
      <c r="S18" s="2">
        <v>249.0</v>
      </c>
    </row>
    <row r="19">
      <c r="B19" s="2" t="s">
        <v>30</v>
      </c>
      <c r="C19" s="298" t="s">
        <v>3016</v>
      </c>
      <c r="D19" s="291">
        <v>8.80132055971E12</v>
      </c>
      <c r="E19" s="298" t="s">
        <v>4346</v>
      </c>
      <c r="J19" s="2" t="s">
        <v>829</v>
      </c>
      <c r="K19" s="2" t="s">
        <v>4387</v>
      </c>
      <c r="L19" s="2" t="s">
        <v>860</v>
      </c>
      <c r="M19" s="2" t="s">
        <v>17</v>
      </c>
      <c r="N19" s="2" t="s">
        <v>4402</v>
      </c>
      <c r="R19" s="2" t="s">
        <v>4403</v>
      </c>
      <c r="S19" s="2">
        <v>249.0</v>
      </c>
    </row>
    <row r="20">
      <c r="B20" s="2" t="s">
        <v>30</v>
      </c>
      <c r="C20" s="298" t="s">
        <v>3016</v>
      </c>
      <c r="D20" s="291">
        <v>8.801592574804E12</v>
      </c>
      <c r="E20" s="298" t="s">
        <v>4346</v>
      </c>
      <c r="J20" s="2" t="s">
        <v>829</v>
      </c>
      <c r="K20" s="2" t="s">
        <v>4387</v>
      </c>
      <c r="L20" s="2" t="s">
        <v>860</v>
      </c>
      <c r="M20" s="2" t="s">
        <v>17</v>
      </c>
      <c r="N20" s="2" t="s">
        <v>4402</v>
      </c>
      <c r="R20" s="2" t="s">
        <v>4403</v>
      </c>
      <c r="S20" s="2">
        <v>249.0</v>
      </c>
    </row>
    <row r="21">
      <c r="B21" s="2" t="s">
        <v>30</v>
      </c>
      <c r="C21" s="298" t="s">
        <v>3016</v>
      </c>
      <c r="D21" s="291">
        <v>8.801707519076E12</v>
      </c>
      <c r="E21" s="298" t="s">
        <v>4346</v>
      </c>
      <c r="J21" s="2" t="s">
        <v>829</v>
      </c>
      <c r="K21" s="2" t="s">
        <v>4387</v>
      </c>
      <c r="L21" s="2" t="s">
        <v>860</v>
      </c>
      <c r="M21" s="2" t="s">
        <v>17</v>
      </c>
      <c r="N21" s="2" t="s">
        <v>4402</v>
      </c>
      <c r="R21" s="2" t="s">
        <v>4403</v>
      </c>
      <c r="S21" s="2">
        <v>249.0</v>
      </c>
    </row>
    <row r="22">
      <c r="B22" s="2" t="s">
        <v>30</v>
      </c>
      <c r="C22" s="298" t="s">
        <v>3016</v>
      </c>
      <c r="D22" s="291">
        <v>8.801415860049E12</v>
      </c>
      <c r="E22" s="298" t="s">
        <v>4346</v>
      </c>
      <c r="J22" s="2" t="s">
        <v>829</v>
      </c>
      <c r="K22" s="2" t="s">
        <v>4387</v>
      </c>
      <c r="L22" s="2" t="s">
        <v>860</v>
      </c>
      <c r="M22" s="2" t="s">
        <v>17</v>
      </c>
      <c r="N22" s="2" t="s">
        <v>4402</v>
      </c>
      <c r="R22" s="2" t="s">
        <v>4403</v>
      </c>
      <c r="S22" s="2">
        <v>249.0</v>
      </c>
    </row>
    <row r="23">
      <c r="B23" s="2" t="s">
        <v>862</v>
      </c>
      <c r="C23" s="359" t="s">
        <v>3373</v>
      </c>
      <c r="D23" s="291" t="s">
        <v>4404</v>
      </c>
      <c r="E23" s="359" t="s">
        <v>3533</v>
      </c>
      <c r="J23" s="2" t="s">
        <v>829</v>
      </c>
      <c r="K23" s="2" t="s">
        <v>4387</v>
      </c>
      <c r="L23" s="2" t="s">
        <v>860</v>
      </c>
      <c r="M23" s="2" t="s">
        <v>17</v>
      </c>
      <c r="N23" s="2" t="s">
        <v>4405</v>
      </c>
      <c r="R23" s="2" t="s">
        <v>4403</v>
      </c>
      <c r="S23" s="2">
        <v>315.0</v>
      </c>
    </row>
    <row r="24">
      <c r="B24" s="359" t="s">
        <v>1253</v>
      </c>
      <c r="C24" s="359" t="s">
        <v>4406</v>
      </c>
      <c r="D24" s="291" t="s">
        <v>4407</v>
      </c>
      <c r="E24" s="359" t="s">
        <v>919</v>
      </c>
      <c r="J24" s="2" t="s">
        <v>829</v>
      </c>
      <c r="K24" s="2" t="s">
        <v>4387</v>
      </c>
      <c r="L24" s="2" t="s">
        <v>860</v>
      </c>
      <c r="M24" s="2" t="s">
        <v>17</v>
      </c>
      <c r="N24" s="2" t="s">
        <v>4405</v>
      </c>
      <c r="R24" s="2" t="s">
        <v>4403</v>
      </c>
      <c r="S24" s="2">
        <v>315.0</v>
      </c>
    </row>
    <row r="25">
      <c r="B25" s="2" t="s">
        <v>865</v>
      </c>
      <c r="C25" s="298" t="s">
        <v>1545</v>
      </c>
      <c r="D25" s="291" t="s">
        <v>4408</v>
      </c>
      <c r="E25" s="359" t="s">
        <v>3413</v>
      </c>
      <c r="J25" s="2" t="s">
        <v>829</v>
      </c>
      <c r="K25" s="2" t="s">
        <v>4387</v>
      </c>
      <c r="L25" s="2" t="s">
        <v>860</v>
      </c>
      <c r="M25" s="2" t="s">
        <v>17</v>
      </c>
      <c r="N25" s="2" t="s">
        <v>4405</v>
      </c>
      <c r="R25" s="2" t="s">
        <v>4403</v>
      </c>
      <c r="S25" s="2">
        <v>315.0</v>
      </c>
    </row>
    <row r="26">
      <c r="C26" s="359" t="s">
        <v>4409</v>
      </c>
      <c r="E26" s="383"/>
      <c r="M26" s="2" t="s">
        <v>17</v>
      </c>
      <c r="N26" s="2" t="s">
        <v>4402</v>
      </c>
      <c r="S26" s="2">
        <v>249.0</v>
      </c>
    </row>
    <row r="28">
      <c r="A28" s="2" t="s">
        <v>336</v>
      </c>
      <c r="B28" s="2" t="s">
        <v>3884</v>
      </c>
      <c r="C28" s="298" t="s">
        <v>4410</v>
      </c>
      <c r="D28" s="291" t="s">
        <v>4411</v>
      </c>
      <c r="E28" s="298" t="s">
        <v>4412</v>
      </c>
      <c r="J28" s="2" t="s">
        <v>829</v>
      </c>
      <c r="K28" s="2" t="s">
        <v>4389</v>
      </c>
      <c r="L28" s="2" t="s">
        <v>860</v>
      </c>
      <c r="M28" s="2" t="s">
        <v>17</v>
      </c>
      <c r="N28" s="2" t="s">
        <v>4380</v>
      </c>
      <c r="R28" s="2" t="s">
        <v>4388</v>
      </c>
      <c r="S28" s="2">
        <v>280.0</v>
      </c>
    </row>
    <row r="29">
      <c r="B29" s="2" t="s">
        <v>3884</v>
      </c>
      <c r="C29" s="298" t="s">
        <v>4410</v>
      </c>
      <c r="E29" s="298" t="s">
        <v>4412</v>
      </c>
      <c r="J29" s="2" t="s">
        <v>829</v>
      </c>
      <c r="K29" s="2" t="s">
        <v>4389</v>
      </c>
      <c r="L29" s="2" t="s">
        <v>860</v>
      </c>
      <c r="M29" s="2" t="s">
        <v>17</v>
      </c>
      <c r="N29" s="2" t="s">
        <v>4380</v>
      </c>
      <c r="R29" s="2" t="s">
        <v>4388</v>
      </c>
      <c r="S29" s="2">
        <v>280.0</v>
      </c>
    </row>
    <row r="30">
      <c r="B30" s="2" t="s">
        <v>3884</v>
      </c>
      <c r="C30" s="429" t="s">
        <v>4413</v>
      </c>
      <c r="E30" s="298"/>
      <c r="J30" s="2" t="s">
        <v>829</v>
      </c>
      <c r="K30" s="2" t="s">
        <v>4389</v>
      </c>
      <c r="L30" s="2" t="s">
        <v>860</v>
      </c>
      <c r="M30" s="2" t="s">
        <v>4414</v>
      </c>
      <c r="N30" s="2" t="s">
        <v>4380</v>
      </c>
      <c r="R30" s="2" t="s">
        <v>4388</v>
      </c>
      <c r="S30" s="313" t="s">
        <v>4415</v>
      </c>
    </row>
    <row r="31">
      <c r="B31" s="2" t="s">
        <v>3884</v>
      </c>
      <c r="C31" s="429" t="s">
        <v>4413</v>
      </c>
      <c r="E31" s="298"/>
      <c r="J31" s="2" t="s">
        <v>829</v>
      </c>
      <c r="K31" s="2" t="s">
        <v>4389</v>
      </c>
      <c r="L31" s="2" t="s">
        <v>860</v>
      </c>
      <c r="M31" s="2" t="s">
        <v>17</v>
      </c>
      <c r="N31" s="2" t="s">
        <v>4380</v>
      </c>
      <c r="R31" s="2" t="s">
        <v>4388</v>
      </c>
      <c r="S31" s="2">
        <v>280.0</v>
      </c>
    </row>
    <row r="32">
      <c r="B32" s="2" t="s">
        <v>3884</v>
      </c>
      <c r="C32" s="429" t="s">
        <v>4413</v>
      </c>
      <c r="E32" s="298"/>
      <c r="J32" s="2" t="s">
        <v>829</v>
      </c>
      <c r="K32" s="2" t="s">
        <v>4389</v>
      </c>
      <c r="L32" s="2" t="s">
        <v>860</v>
      </c>
      <c r="M32" s="2" t="s">
        <v>17</v>
      </c>
      <c r="N32" s="2" t="s">
        <v>4380</v>
      </c>
      <c r="R32" s="2" t="s">
        <v>4388</v>
      </c>
      <c r="S32" s="2">
        <v>280.0</v>
      </c>
    </row>
    <row r="33">
      <c r="B33" s="2" t="s">
        <v>3884</v>
      </c>
      <c r="C33" s="429" t="s">
        <v>4413</v>
      </c>
      <c r="E33" s="298"/>
      <c r="J33" s="2" t="s">
        <v>829</v>
      </c>
      <c r="K33" s="2" t="s">
        <v>4389</v>
      </c>
      <c r="L33" s="2" t="s">
        <v>860</v>
      </c>
      <c r="M33" s="2" t="s">
        <v>17</v>
      </c>
      <c r="N33" s="2" t="s">
        <v>4380</v>
      </c>
      <c r="R33" s="2" t="s">
        <v>4388</v>
      </c>
      <c r="S33" s="2">
        <v>280.0</v>
      </c>
    </row>
    <row r="34">
      <c r="B34" s="2" t="s">
        <v>3884</v>
      </c>
      <c r="C34" s="429" t="s">
        <v>4413</v>
      </c>
      <c r="E34" s="359" t="s">
        <v>1063</v>
      </c>
      <c r="J34" s="2" t="s">
        <v>829</v>
      </c>
      <c r="L34" s="2" t="s">
        <v>860</v>
      </c>
      <c r="M34" s="2" t="s">
        <v>17</v>
      </c>
      <c r="N34" s="2" t="s">
        <v>4380</v>
      </c>
      <c r="S34" s="2">
        <v>280.0</v>
      </c>
    </row>
    <row r="35">
      <c r="B35" s="2" t="s">
        <v>4416</v>
      </c>
      <c r="C35" s="298" t="s">
        <v>4113</v>
      </c>
      <c r="D35" s="291" t="s">
        <v>4417</v>
      </c>
      <c r="E35" s="359" t="s">
        <v>4322</v>
      </c>
      <c r="J35" s="2" t="s">
        <v>829</v>
      </c>
      <c r="K35" s="2" t="s">
        <v>3894</v>
      </c>
      <c r="L35" s="2" t="s">
        <v>860</v>
      </c>
      <c r="M35" s="2" t="s">
        <v>17</v>
      </c>
      <c r="N35" s="2" t="s">
        <v>3953</v>
      </c>
      <c r="R35" s="2" t="s">
        <v>4397</v>
      </c>
      <c r="S35" s="2">
        <v>70.0</v>
      </c>
    </row>
    <row r="36">
      <c r="B36" s="2" t="s">
        <v>1858</v>
      </c>
      <c r="C36" s="298" t="s">
        <v>973</v>
      </c>
      <c r="E36" s="380" t="s">
        <v>2571</v>
      </c>
      <c r="J36" s="2" t="s">
        <v>829</v>
      </c>
      <c r="L36" s="2" t="s">
        <v>860</v>
      </c>
      <c r="M36" s="2" t="s">
        <v>4414</v>
      </c>
      <c r="N36" s="2" t="s">
        <v>4405</v>
      </c>
      <c r="R36" s="2" t="s">
        <v>3622</v>
      </c>
      <c r="S36" s="313" t="s">
        <v>4418</v>
      </c>
    </row>
    <row r="37">
      <c r="B37" s="2" t="s">
        <v>1858</v>
      </c>
      <c r="C37" s="298" t="s">
        <v>973</v>
      </c>
      <c r="E37" s="380" t="s">
        <v>2571</v>
      </c>
      <c r="J37" s="2" t="s">
        <v>829</v>
      </c>
      <c r="L37" s="2" t="s">
        <v>860</v>
      </c>
      <c r="M37" s="2" t="s">
        <v>4414</v>
      </c>
      <c r="N37" s="2" t="s">
        <v>4405</v>
      </c>
      <c r="R37" s="2" t="s">
        <v>3622</v>
      </c>
      <c r="S37" s="312">
        <v>315100.0</v>
      </c>
    </row>
    <row r="38">
      <c r="B38" s="2" t="s">
        <v>3881</v>
      </c>
      <c r="C38" s="298" t="s">
        <v>4419</v>
      </c>
      <c r="D38" s="291" t="s">
        <v>4420</v>
      </c>
      <c r="E38" s="359" t="s">
        <v>4106</v>
      </c>
      <c r="F38" s="291"/>
      <c r="G38" s="291"/>
      <c r="H38" s="291"/>
      <c r="J38" s="2" t="s">
        <v>829</v>
      </c>
      <c r="K38" s="266" t="s">
        <v>596</v>
      </c>
      <c r="L38" s="357" t="s">
        <v>860</v>
      </c>
      <c r="M38" s="275" t="s">
        <v>17</v>
      </c>
      <c r="N38" s="275" t="s">
        <v>4405</v>
      </c>
      <c r="O38" s="266"/>
      <c r="P38" s="266"/>
      <c r="Q38" s="266"/>
      <c r="R38" s="266" t="s">
        <v>4368</v>
      </c>
      <c r="S38" s="2">
        <v>315.0</v>
      </c>
    </row>
    <row r="40">
      <c r="A40" s="2" t="s">
        <v>4104</v>
      </c>
      <c r="B40" s="2" t="s">
        <v>868</v>
      </c>
      <c r="C40" s="298" t="s">
        <v>1416</v>
      </c>
      <c r="D40" s="291" t="s">
        <v>4421</v>
      </c>
      <c r="E40" s="359" t="s">
        <v>935</v>
      </c>
      <c r="J40" s="2" t="s">
        <v>829</v>
      </c>
      <c r="K40" s="266" t="s">
        <v>596</v>
      </c>
      <c r="L40" s="357" t="s">
        <v>860</v>
      </c>
      <c r="M40" s="275" t="s">
        <v>17</v>
      </c>
      <c r="N40" s="275" t="s">
        <v>4405</v>
      </c>
      <c r="O40" s="266"/>
      <c r="P40" s="266"/>
      <c r="Q40" s="266"/>
      <c r="R40" s="266" t="s">
        <v>4368</v>
      </c>
      <c r="S40" s="2">
        <v>315.0</v>
      </c>
    </row>
    <row r="44">
      <c r="B44" s="2" t="s">
        <v>30</v>
      </c>
      <c r="C44" s="298" t="s">
        <v>3016</v>
      </c>
      <c r="D44" s="291">
        <v>8.801673325187E12</v>
      </c>
      <c r="E44" s="298" t="s">
        <v>4346</v>
      </c>
      <c r="J44" s="2" t="s">
        <v>829</v>
      </c>
      <c r="K44" s="2" t="s">
        <v>4391</v>
      </c>
      <c r="L44" s="2" t="s">
        <v>1019</v>
      </c>
      <c r="M44" s="2" t="s">
        <v>17</v>
      </c>
      <c r="N44" s="2" t="s">
        <v>4405</v>
      </c>
      <c r="R44" s="2" t="s">
        <v>4422</v>
      </c>
      <c r="S44" s="2">
        <v>315.0</v>
      </c>
    </row>
    <row r="45">
      <c r="B45" s="2" t="s">
        <v>30</v>
      </c>
      <c r="C45" s="298" t="s">
        <v>3016</v>
      </c>
      <c r="D45" s="291">
        <v>8.8017174393E11</v>
      </c>
      <c r="E45" s="298" t="s">
        <v>4346</v>
      </c>
      <c r="J45" s="2" t="s">
        <v>829</v>
      </c>
      <c r="K45" s="2" t="s">
        <v>4391</v>
      </c>
      <c r="L45" s="2" t="s">
        <v>1019</v>
      </c>
      <c r="M45" s="2" t="s">
        <v>17</v>
      </c>
      <c r="N45" s="2" t="s">
        <v>4405</v>
      </c>
      <c r="R45" s="2" t="s">
        <v>4422</v>
      </c>
      <c r="S45" s="2">
        <v>315.0</v>
      </c>
    </row>
    <row r="46">
      <c r="B46" s="2" t="s">
        <v>30</v>
      </c>
      <c r="C46" s="298" t="s">
        <v>3016</v>
      </c>
      <c r="D46" s="291">
        <v>8.801928880264E12</v>
      </c>
      <c r="E46" s="298" t="s">
        <v>4346</v>
      </c>
      <c r="J46" s="2" t="s">
        <v>829</v>
      </c>
      <c r="K46" s="2" t="s">
        <v>4391</v>
      </c>
      <c r="L46" s="2" t="s">
        <v>1019</v>
      </c>
      <c r="M46" s="2" t="s">
        <v>17</v>
      </c>
      <c r="N46" s="2" t="s">
        <v>4405</v>
      </c>
      <c r="R46" s="2" t="s">
        <v>4422</v>
      </c>
      <c r="S46" s="2">
        <v>315.0</v>
      </c>
    </row>
    <row r="47">
      <c r="B47" s="2" t="s">
        <v>30</v>
      </c>
      <c r="C47" s="359" t="s">
        <v>4423</v>
      </c>
      <c r="D47" s="291">
        <v>9.890513291636E12</v>
      </c>
      <c r="E47" s="359" t="s">
        <v>4424</v>
      </c>
      <c r="J47" s="2" t="s">
        <v>829</v>
      </c>
      <c r="K47" s="2" t="s">
        <v>4425</v>
      </c>
      <c r="L47" s="2" t="s">
        <v>1019</v>
      </c>
      <c r="M47" s="2" t="s">
        <v>4426</v>
      </c>
      <c r="N47" s="2" t="s">
        <v>4427</v>
      </c>
      <c r="R47" s="2" t="s">
        <v>4428</v>
      </c>
      <c r="S47" s="313" t="s">
        <v>4429</v>
      </c>
    </row>
    <row r="48">
      <c r="C48" s="359" t="s">
        <v>3825</v>
      </c>
      <c r="L48" s="2" t="s">
        <v>1019</v>
      </c>
      <c r="M48" s="2" t="s">
        <v>17</v>
      </c>
      <c r="N48" s="2" t="s">
        <v>4405</v>
      </c>
      <c r="S48" s="2">
        <v>315.0</v>
      </c>
    </row>
    <row r="49">
      <c r="C49" s="359" t="s">
        <v>4430</v>
      </c>
      <c r="E49" s="359" t="s">
        <v>4431</v>
      </c>
      <c r="L49" s="2" t="s">
        <v>1019</v>
      </c>
      <c r="M49" s="2" t="s">
        <v>17</v>
      </c>
      <c r="N49" s="2" t="s">
        <v>4405</v>
      </c>
      <c r="S49" s="2">
        <v>315.0</v>
      </c>
    </row>
    <row r="50">
      <c r="C50" s="359" t="s">
        <v>4430</v>
      </c>
      <c r="E50" s="359" t="s">
        <v>4431</v>
      </c>
      <c r="L50" s="2" t="s">
        <v>1019</v>
      </c>
      <c r="M50" s="2" t="s">
        <v>17</v>
      </c>
      <c r="N50" s="2" t="s">
        <v>4405</v>
      </c>
      <c r="S50" s="2">
        <v>315.0</v>
      </c>
    </row>
    <row r="51">
      <c r="C51" s="359" t="s">
        <v>4430</v>
      </c>
      <c r="E51" s="359" t="s">
        <v>4431</v>
      </c>
      <c r="L51" s="2" t="s">
        <v>1019</v>
      </c>
      <c r="M51" s="2" t="s">
        <v>17</v>
      </c>
      <c r="N51" s="2" t="s">
        <v>4405</v>
      </c>
      <c r="S51" s="2">
        <v>315.0</v>
      </c>
    </row>
    <row r="52">
      <c r="C52" s="359" t="s">
        <v>4430</v>
      </c>
      <c r="E52" s="359" t="s">
        <v>4431</v>
      </c>
      <c r="L52" s="2" t="s">
        <v>1019</v>
      </c>
      <c r="M52" s="2" t="s">
        <v>17</v>
      </c>
      <c r="N52" s="2" t="s">
        <v>4405</v>
      </c>
      <c r="S52" s="2">
        <v>315.0</v>
      </c>
    </row>
    <row r="53">
      <c r="C53" s="359" t="s">
        <v>4432</v>
      </c>
      <c r="L53" s="2" t="s">
        <v>1019</v>
      </c>
      <c r="M53" s="2" t="s">
        <v>17</v>
      </c>
      <c r="N53" s="2" t="s">
        <v>4433</v>
      </c>
      <c r="S53" s="2">
        <v>284.0</v>
      </c>
    </row>
    <row r="54">
      <c r="C54" s="359" t="s">
        <v>4432</v>
      </c>
      <c r="L54" s="2" t="s">
        <v>1019</v>
      </c>
      <c r="M54" s="2" t="s">
        <v>17</v>
      </c>
      <c r="N54" s="2" t="s">
        <v>4433</v>
      </c>
      <c r="S54" s="2">
        <v>284.0</v>
      </c>
    </row>
    <row r="55">
      <c r="C55" s="380" t="s">
        <v>1182</v>
      </c>
      <c r="L55" s="2" t="s">
        <v>1019</v>
      </c>
      <c r="M55" s="2" t="s">
        <v>17</v>
      </c>
      <c r="N55" s="2" t="s">
        <v>4380</v>
      </c>
      <c r="S55" s="2">
        <v>280.0</v>
      </c>
    </row>
    <row r="56">
      <c r="C56" s="380" t="s">
        <v>1182</v>
      </c>
      <c r="L56" s="2" t="s">
        <v>1019</v>
      </c>
      <c r="M56" s="2" t="s">
        <v>17</v>
      </c>
      <c r="N56" s="2" t="s">
        <v>4380</v>
      </c>
      <c r="S56" s="2">
        <v>280.0</v>
      </c>
    </row>
    <row r="57">
      <c r="C57" s="380" t="s">
        <v>1182</v>
      </c>
      <c r="L57" s="2" t="s">
        <v>1019</v>
      </c>
      <c r="M57" s="2" t="s">
        <v>17</v>
      </c>
      <c r="N57" s="2" t="s">
        <v>4380</v>
      </c>
      <c r="S57" s="2">
        <v>280.0</v>
      </c>
    </row>
    <row r="58">
      <c r="C58" s="380" t="s">
        <v>1182</v>
      </c>
      <c r="L58" s="2" t="s">
        <v>1019</v>
      </c>
      <c r="M58" s="2" t="s">
        <v>17</v>
      </c>
      <c r="N58" s="2" t="s">
        <v>4380</v>
      </c>
      <c r="S58" s="2">
        <v>280.0</v>
      </c>
    </row>
    <row r="59">
      <c r="C59" s="380" t="s">
        <v>1182</v>
      </c>
      <c r="L59" s="2" t="s">
        <v>1019</v>
      </c>
      <c r="M59" s="2" t="s">
        <v>17</v>
      </c>
      <c r="N59" s="2" t="s">
        <v>4380</v>
      </c>
      <c r="S59" s="2">
        <v>280.0</v>
      </c>
    </row>
    <row r="60">
      <c r="C60" s="380" t="s">
        <v>1182</v>
      </c>
      <c r="L60" s="2" t="s">
        <v>1019</v>
      </c>
      <c r="M60" s="2" t="s">
        <v>17</v>
      </c>
      <c r="N60" s="2" t="s">
        <v>4380</v>
      </c>
      <c r="S60" s="2">
        <v>280.0</v>
      </c>
    </row>
    <row r="61">
      <c r="C61" s="380" t="s">
        <v>1182</v>
      </c>
      <c r="L61" s="2" t="s">
        <v>1019</v>
      </c>
      <c r="M61" s="2" t="s">
        <v>17</v>
      </c>
      <c r="N61" s="2" t="s">
        <v>4380</v>
      </c>
      <c r="S61" s="2">
        <v>280.0</v>
      </c>
    </row>
    <row r="62">
      <c r="C62" s="380" t="s">
        <v>1182</v>
      </c>
      <c r="L62" s="2" t="s">
        <v>1019</v>
      </c>
      <c r="M62" s="2" t="s">
        <v>17</v>
      </c>
      <c r="N62" s="2" t="s">
        <v>4380</v>
      </c>
      <c r="S62" s="2">
        <v>280.0</v>
      </c>
    </row>
    <row r="63">
      <c r="C63" s="380" t="s">
        <v>1182</v>
      </c>
      <c r="L63" s="2" t="s">
        <v>1019</v>
      </c>
      <c r="M63" s="2" t="s">
        <v>17</v>
      </c>
      <c r="N63" s="2" t="s">
        <v>4380</v>
      </c>
      <c r="S63" s="2">
        <v>280.0</v>
      </c>
    </row>
    <row r="64">
      <c r="C64" s="380" t="s">
        <v>1182</v>
      </c>
      <c r="L64" s="2" t="s">
        <v>1019</v>
      </c>
      <c r="M64" s="2" t="s">
        <v>17</v>
      </c>
      <c r="N64" s="2" t="s">
        <v>4380</v>
      </c>
      <c r="S64" s="2">
        <v>280.0</v>
      </c>
    </row>
    <row r="65">
      <c r="C65" s="359" t="s">
        <v>1626</v>
      </c>
      <c r="E65" s="359" t="s">
        <v>1054</v>
      </c>
      <c r="L65" s="2" t="s">
        <v>1019</v>
      </c>
      <c r="M65" s="2" t="s">
        <v>17</v>
      </c>
      <c r="N65" s="2" t="s">
        <v>4380</v>
      </c>
      <c r="S65" s="2">
        <v>280.0</v>
      </c>
    </row>
    <row r="66">
      <c r="C66" s="359" t="s">
        <v>4434</v>
      </c>
      <c r="L66" s="2" t="s">
        <v>1019</v>
      </c>
      <c r="M66" s="2" t="s">
        <v>17</v>
      </c>
      <c r="N66" s="2" t="s">
        <v>4380</v>
      </c>
      <c r="S66" s="2">
        <v>280.0</v>
      </c>
    </row>
    <row r="67">
      <c r="C67" s="359" t="s">
        <v>4434</v>
      </c>
      <c r="L67" s="2" t="s">
        <v>1019</v>
      </c>
      <c r="M67" s="2" t="s">
        <v>17</v>
      </c>
      <c r="N67" s="2" t="s">
        <v>4380</v>
      </c>
      <c r="S67" s="2">
        <v>280.0</v>
      </c>
    </row>
    <row r="68">
      <c r="B68" s="2" t="s">
        <v>868</v>
      </c>
      <c r="C68" s="359" t="s">
        <v>1307</v>
      </c>
      <c r="E68" s="429" t="s">
        <v>1308</v>
      </c>
      <c r="J68" s="2" t="s">
        <v>829</v>
      </c>
      <c r="K68" s="2" t="s">
        <v>4391</v>
      </c>
      <c r="L68" s="2" t="s">
        <v>1019</v>
      </c>
      <c r="M68" s="2" t="s">
        <v>17</v>
      </c>
      <c r="N68" s="2" t="s">
        <v>4405</v>
      </c>
      <c r="R68" s="2" t="s">
        <v>4435</v>
      </c>
      <c r="S68" s="2">
        <v>315.0</v>
      </c>
    </row>
    <row r="69">
      <c r="B69" s="2" t="s">
        <v>862</v>
      </c>
      <c r="C69" s="359" t="s">
        <v>1412</v>
      </c>
      <c r="D69" s="291" t="s">
        <v>4436</v>
      </c>
      <c r="E69" s="359" t="s">
        <v>895</v>
      </c>
      <c r="J69" s="2" t="s">
        <v>829</v>
      </c>
      <c r="K69" s="2" t="s">
        <v>4391</v>
      </c>
      <c r="L69" s="2" t="s">
        <v>1019</v>
      </c>
      <c r="M69" s="2" t="s">
        <v>17</v>
      </c>
      <c r="N69" s="2" t="s">
        <v>4437</v>
      </c>
      <c r="R69" s="2" t="s">
        <v>4438</v>
      </c>
      <c r="S69" s="2">
        <v>355.0</v>
      </c>
    </row>
    <row r="70">
      <c r="B70" s="2" t="s">
        <v>862</v>
      </c>
      <c r="C70" s="359" t="s">
        <v>1412</v>
      </c>
      <c r="D70" s="291" t="s">
        <v>4439</v>
      </c>
      <c r="E70" s="359" t="s">
        <v>895</v>
      </c>
      <c r="J70" s="2" t="s">
        <v>829</v>
      </c>
      <c r="K70" s="2" t="s">
        <v>4391</v>
      </c>
      <c r="L70" s="2" t="s">
        <v>1019</v>
      </c>
      <c r="M70" s="2" t="s">
        <v>17</v>
      </c>
      <c r="N70" s="2" t="s">
        <v>4437</v>
      </c>
      <c r="R70" s="2" t="s">
        <v>4438</v>
      </c>
      <c r="S70" s="2">
        <v>355.0</v>
      </c>
    </row>
    <row r="71">
      <c r="B71" s="2" t="s">
        <v>862</v>
      </c>
      <c r="C71" s="359" t="s">
        <v>1412</v>
      </c>
      <c r="D71" s="291" t="s">
        <v>4440</v>
      </c>
      <c r="E71" s="359" t="s">
        <v>895</v>
      </c>
      <c r="J71" s="2" t="s">
        <v>829</v>
      </c>
      <c r="K71" s="2" t="s">
        <v>4391</v>
      </c>
      <c r="L71" s="2" t="s">
        <v>1019</v>
      </c>
      <c r="M71" s="2" t="s">
        <v>17</v>
      </c>
      <c r="N71" s="2" t="s">
        <v>4437</v>
      </c>
      <c r="R71" s="2" t="s">
        <v>4438</v>
      </c>
      <c r="S71" s="2">
        <v>355.0</v>
      </c>
    </row>
    <row r="72">
      <c r="B72" s="2" t="s">
        <v>862</v>
      </c>
      <c r="C72" s="359" t="s">
        <v>1412</v>
      </c>
      <c r="D72" s="291" t="s">
        <v>4441</v>
      </c>
      <c r="E72" s="359" t="s">
        <v>895</v>
      </c>
      <c r="J72" s="2" t="s">
        <v>829</v>
      </c>
      <c r="K72" s="2" t="s">
        <v>4391</v>
      </c>
      <c r="L72" s="2" t="s">
        <v>1019</v>
      </c>
      <c r="M72" s="2" t="s">
        <v>17</v>
      </c>
      <c r="N72" s="2" t="s">
        <v>4437</v>
      </c>
      <c r="R72" s="2" t="s">
        <v>4438</v>
      </c>
      <c r="S72" s="2">
        <v>355.0</v>
      </c>
    </row>
    <row r="73">
      <c r="B73" s="2" t="s">
        <v>862</v>
      </c>
      <c r="C73" s="359" t="s">
        <v>1409</v>
      </c>
      <c r="D73" s="291" t="s">
        <v>4442</v>
      </c>
      <c r="E73" s="359" t="s">
        <v>893</v>
      </c>
      <c r="J73" s="2" t="s">
        <v>829</v>
      </c>
      <c r="K73" s="2" t="s">
        <v>4391</v>
      </c>
      <c r="L73" s="2" t="s">
        <v>1019</v>
      </c>
      <c r="M73" s="2" t="s">
        <v>17</v>
      </c>
      <c r="N73" s="2" t="s">
        <v>4437</v>
      </c>
      <c r="R73" s="2" t="s">
        <v>4438</v>
      </c>
      <c r="S73" s="2">
        <v>355.0</v>
      </c>
    </row>
    <row r="74">
      <c r="B74" s="2" t="s">
        <v>862</v>
      </c>
      <c r="C74" s="359" t="s">
        <v>1409</v>
      </c>
      <c r="D74" s="291" t="s">
        <v>4443</v>
      </c>
      <c r="E74" s="359" t="s">
        <v>893</v>
      </c>
      <c r="J74" s="2" t="s">
        <v>829</v>
      </c>
      <c r="K74" s="2" t="s">
        <v>4391</v>
      </c>
      <c r="L74" s="2" t="s">
        <v>1019</v>
      </c>
      <c r="M74" s="2" t="s">
        <v>17</v>
      </c>
      <c r="N74" s="2" t="s">
        <v>4437</v>
      </c>
      <c r="R74" s="2" t="s">
        <v>4390</v>
      </c>
      <c r="S74" s="2">
        <v>355.0</v>
      </c>
    </row>
    <row r="76">
      <c r="C76" s="359" t="s">
        <v>3016</v>
      </c>
      <c r="D76" s="291">
        <v>8.801334803408E12</v>
      </c>
      <c r="E76" s="414" t="s">
        <v>3532</v>
      </c>
      <c r="J76" s="2" t="s">
        <v>829</v>
      </c>
      <c r="K76" s="2" t="s">
        <v>3833</v>
      </c>
      <c r="L76" s="2" t="s">
        <v>1019</v>
      </c>
      <c r="M76" s="2" t="s">
        <v>17</v>
      </c>
      <c r="N76" s="2" t="s">
        <v>4444</v>
      </c>
      <c r="R76" s="2" t="s">
        <v>3622</v>
      </c>
      <c r="S76" s="2">
        <v>99.0</v>
      </c>
    </row>
    <row r="77">
      <c r="C77" s="359" t="s">
        <v>3016</v>
      </c>
      <c r="D77" s="291">
        <v>8.801334803408E12</v>
      </c>
      <c r="E77" s="414" t="s">
        <v>3532</v>
      </c>
      <c r="J77" s="2" t="s">
        <v>829</v>
      </c>
      <c r="K77" s="2" t="s">
        <v>3833</v>
      </c>
      <c r="L77" s="2" t="s">
        <v>1019</v>
      </c>
      <c r="M77" s="2" t="s">
        <v>17</v>
      </c>
      <c r="N77" s="2" t="s">
        <v>4444</v>
      </c>
      <c r="R77" s="2" t="s">
        <v>3622</v>
      </c>
      <c r="S77" s="2">
        <v>99.0</v>
      </c>
    </row>
    <row r="78">
      <c r="C78" s="359" t="s">
        <v>3016</v>
      </c>
      <c r="D78" s="291">
        <v>8.801033460291E12</v>
      </c>
      <c r="E78" s="414" t="s">
        <v>3532</v>
      </c>
      <c r="J78" s="2"/>
      <c r="K78" s="2"/>
      <c r="L78" s="2" t="s">
        <v>1019</v>
      </c>
      <c r="M78" s="2" t="s">
        <v>17</v>
      </c>
      <c r="N78" s="2" t="s">
        <v>3628</v>
      </c>
      <c r="R78" s="2"/>
      <c r="S78" s="2">
        <v>121.0</v>
      </c>
    </row>
    <row r="79">
      <c r="C79" s="359" t="s">
        <v>3016</v>
      </c>
      <c r="D79" s="291">
        <v>8.801009605683E12</v>
      </c>
      <c r="E79" s="414" t="s">
        <v>3532</v>
      </c>
      <c r="J79" s="2"/>
      <c r="K79" s="2"/>
      <c r="L79" s="2" t="s">
        <v>1019</v>
      </c>
      <c r="M79" s="2" t="s">
        <v>17</v>
      </c>
      <c r="N79" s="2" t="s">
        <v>3628</v>
      </c>
      <c r="R79" s="2"/>
      <c r="S79" s="2">
        <v>121.0</v>
      </c>
    </row>
    <row r="80">
      <c r="C80" s="359" t="s">
        <v>1182</v>
      </c>
      <c r="E80" s="383"/>
      <c r="J80" s="2" t="s">
        <v>829</v>
      </c>
      <c r="K80" s="2" t="s">
        <v>3833</v>
      </c>
      <c r="L80" s="2" t="s">
        <v>1019</v>
      </c>
      <c r="M80" s="2" t="s">
        <v>17</v>
      </c>
      <c r="N80" s="2" t="s">
        <v>4444</v>
      </c>
      <c r="R80" s="2" t="s">
        <v>3622</v>
      </c>
      <c r="S80" s="2">
        <v>99.0</v>
      </c>
    </row>
    <row r="81">
      <c r="C81" s="359" t="s">
        <v>1182</v>
      </c>
      <c r="J81" s="2" t="s">
        <v>829</v>
      </c>
      <c r="K81" s="2" t="s">
        <v>3833</v>
      </c>
      <c r="L81" s="2" t="s">
        <v>1019</v>
      </c>
      <c r="M81" s="2" t="s">
        <v>17</v>
      </c>
      <c r="N81" s="2" t="s">
        <v>4444</v>
      </c>
      <c r="R81" s="2" t="s">
        <v>3622</v>
      </c>
      <c r="S81" s="2">
        <v>99.0</v>
      </c>
    </row>
    <row r="82">
      <c r="C82" s="359" t="s">
        <v>1182</v>
      </c>
      <c r="J82" s="2" t="s">
        <v>829</v>
      </c>
      <c r="K82" s="2" t="s">
        <v>3833</v>
      </c>
      <c r="L82" s="2" t="s">
        <v>1019</v>
      </c>
      <c r="M82" s="2" t="s">
        <v>17</v>
      </c>
      <c r="N82" s="2" t="s">
        <v>4444</v>
      </c>
      <c r="R82" s="2" t="s">
        <v>3622</v>
      </c>
      <c r="S82" s="2">
        <v>99.0</v>
      </c>
    </row>
    <row r="83">
      <c r="C83" s="359" t="s">
        <v>1182</v>
      </c>
      <c r="J83" s="2" t="s">
        <v>829</v>
      </c>
      <c r="K83" s="2" t="s">
        <v>3833</v>
      </c>
      <c r="L83" s="2" t="s">
        <v>1019</v>
      </c>
      <c r="M83" s="2" t="s">
        <v>17</v>
      </c>
      <c r="N83" s="2" t="s">
        <v>4444</v>
      </c>
      <c r="R83" s="2" t="s">
        <v>3622</v>
      </c>
      <c r="S83" s="2">
        <v>99.0</v>
      </c>
    </row>
    <row r="84">
      <c r="C84" s="359" t="s">
        <v>2694</v>
      </c>
      <c r="J84" s="2" t="s">
        <v>829</v>
      </c>
      <c r="K84" s="2" t="s">
        <v>3833</v>
      </c>
      <c r="L84" s="2" t="s">
        <v>1019</v>
      </c>
      <c r="M84" s="2" t="s">
        <v>17</v>
      </c>
      <c r="N84" s="2" t="s">
        <v>4444</v>
      </c>
      <c r="R84" s="2" t="s">
        <v>3622</v>
      </c>
      <c r="S84" s="2">
        <v>99.0</v>
      </c>
    </row>
    <row r="85">
      <c r="C85" s="359" t="s">
        <v>1839</v>
      </c>
      <c r="J85" s="2" t="s">
        <v>829</v>
      </c>
      <c r="K85" s="2" t="s">
        <v>3833</v>
      </c>
      <c r="L85" s="2" t="s">
        <v>1019</v>
      </c>
      <c r="M85" s="2" t="s">
        <v>17</v>
      </c>
      <c r="N85" s="2" t="s">
        <v>4444</v>
      </c>
      <c r="R85" s="2" t="s">
        <v>3622</v>
      </c>
      <c r="S85" s="2">
        <v>99.0</v>
      </c>
    </row>
    <row r="86">
      <c r="C86" s="359" t="s">
        <v>1839</v>
      </c>
      <c r="J86" s="2" t="s">
        <v>829</v>
      </c>
      <c r="K86" s="2" t="s">
        <v>3833</v>
      </c>
      <c r="L86" s="2" t="s">
        <v>1019</v>
      </c>
      <c r="M86" s="2" t="s">
        <v>17</v>
      </c>
      <c r="N86" s="2" t="s">
        <v>4444</v>
      </c>
      <c r="R86" s="2" t="s">
        <v>3622</v>
      </c>
      <c r="S86" s="2">
        <v>99.0</v>
      </c>
    </row>
  </sheetData>
  <hyperlinks>
    <hyperlink r:id="rId1" ref="C3"/>
  </hyperlinks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</cols>
  <sheetData>
    <row r="1">
      <c r="A1" s="220"/>
      <c r="B1" s="215" t="s">
        <v>5</v>
      </c>
      <c r="C1" s="219" t="s">
        <v>4445</v>
      </c>
      <c r="D1" s="218"/>
      <c r="E1" s="218">
        <v>9.442205389E9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39"/>
      <c r="B2" s="223" t="s">
        <v>807</v>
      </c>
      <c r="C2" s="227" t="s">
        <v>109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4214</v>
      </c>
      <c r="S2" s="238" t="s">
        <v>4215</v>
      </c>
      <c r="T2" s="238" t="s">
        <v>4216</v>
      </c>
      <c r="U2" s="238"/>
      <c r="V2" s="2">
        <v>13.0</v>
      </c>
      <c r="W2" s="2" t="s">
        <v>4446</v>
      </c>
      <c r="X2" s="2" t="s">
        <v>4447</v>
      </c>
      <c r="Y2" s="2" t="s">
        <v>3081</v>
      </c>
      <c r="Z2" s="2" t="s">
        <v>87</v>
      </c>
    </row>
    <row r="3">
      <c r="A3" s="239"/>
      <c r="B3" s="229" t="s">
        <v>811</v>
      </c>
      <c r="C3" s="247" t="s">
        <v>4448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4449</v>
      </c>
      <c r="S3" s="238" t="s">
        <v>4450</v>
      </c>
      <c r="T3" s="238" t="s">
        <v>1958</v>
      </c>
      <c r="U3" s="238" t="s">
        <v>72</v>
      </c>
      <c r="V3" s="2">
        <v>14.0</v>
      </c>
      <c r="W3" s="2" t="s">
        <v>4451</v>
      </c>
      <c r="X3" s="2" t="s">
        <v>4452</v>
      </c>
      <c r="Y3" s="2" t="s">
        <v>3081</v>
      </c>
      <c r="Z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4453</v>
      </c>
      <c r="S4" s="238" t="s">
        <v>4454</v>
      </c>
      <c r="T4" s="238" t="s">
        <v>1272</v>
      </c>
      <c r="U4" s="238" t="s">
        <v>4455</v>
      </c>
      <c r="V4" s="2">
        <v>15.0</v>
      </c>
      <c r="W4" s="2" t="s">
        <v>4456</v>
      </c>
      <c r="X4" s="2" t="s">
        <v>4457</v>
      </c>
      <c r="Y4" s="2" t="s">
        <v>3081</v>
      </c>
      <c r="Z4" s="2" t="s">
        <v>55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4458</v>
      </c>
      <c r="S5" s="2" t="s">
        <v>4459</v>
      </c>
      <c r="T5" s="2" t="s">
        <v>2870</v>
      </c>
      <c r="U5" s="2" t="s">
        <v>87</v>
      </c>
      <c r="V5" s="2">
        <v>16.0</v>
      </c>
      <c r="W5" s="2" t="s">
        <v>4460</v>
      </c>
      <c r="X5" s="2" t="s">
        <v>1970</v>
      </c>
      <c r="Y5" s="2" t="s">
        <v>3081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4461</v>
      </c>
      <c r="S6" s="2" t="s">
        <v>4462</v>
      </c>
      <c r="T6" s="2" t="s">
        <v>1010</v>
      </c>
      <c r="U6" s="2" t="s">
        <v>4463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4464</v>
      </c>
      <c r="S7" s="2" t="s">
        <v>4465</v>
      </c>
      <c r="T7" s="2" t="s">
        <v>1568</v>
      </c>
      <c r="U7" s="2" t="s">
        <v>87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4466</v>
      </c>
      <c r="S8" s="2" t="s">
        <v>4467</v>
      </c>
      <c r="T8" s="2" t="s">
        <v>1568</v>
      </c>
      <c r="U8" s="2" t="s">
        <v>87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4468</v>
      </c>
      <c r="S9" s="2" t="s">
        <v>4150</v>
      </c>
      <c r="T9" s="2" t="s">
        <v>1568</v>
      </c>
      <c r="U9" s="2" t="s">
        <v>87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4469</v>
      </c>
      <c r="S10" s="2" t="s">
        <v>4310</v>
      </c>
      <c r="T10" s="2" t="s">
        <v>1568</v>
      </c>
      <c r="U10" s="2" t="s">
        <v>87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4458</v>
      </c>
      <c r="S11" s="2" t="s">
        <v>4470</v>
      </c>
      <c r="T11" s="2" t="s">
        <v>2980</v>
      </c>
      <c r="U11" s="2" t="s">
        <v>87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4471</v>
      </c>
      <c r="S12" s="2" t="s">
        <v>4472</v>
      </c>
      <c r="T12" s="2" t="s">
        <v>1568</v>
      </c>
      <c r="U12" s="2" t="s">
        <v>4473</v>
      </c>
    </row>
    <row r="13">
      <c r="A13" s="239"/>
      <c r="B13" s="2" t="s">
        <v>834</v>
      </c>
      <c r="C13" s="2" t="s">
        <v>4474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4078</v>
      </c>
      <c r="S13" s="2" t="s">
        <v>663</v>
      </c>
      <c r="T13" s="2" t="s">
        <v>4475</v>
      </c>
      <c r="U13" s="2" t="s">
        <v>87</v>
      </c>
    </row>
    <row r="14">
      <c r="A14" s="239" t="s">
        <v>4476</v>
      </c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 t="s">
        <v>4477</v>
      </c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D17" s="291">
        <v>8.801555383996E12</v>
      </c>
      <c r="E17" s="298" t="s">
        <v>4346</v>
      </c>
      <c r="J17" s="2" t="s">
        <v>829</v>
      </c>
      <c r="K17" s="2" t="s">
        <v>4465</v>
      </c>
      <c r="L17" s="2" t="s">
        <v>860</v>
      </c>
      <c r="M17" s="2" t="s">
        <v>17</v>
      </c>
      <c r="N17" s="2" t="s">
        <v>4462</v>
      </c>
      <c r="R17" s="2" t="s">
        <v>4464</v>
      </c>
      <c r="S17" s="2">
        <v>31.0</v>
      </c>
    </row>
    <row r="18">
      <c r="B18" s="2" t="s">
        <v>30</v>
      </c>
      <c r="C18" s="298" t="s">
        <v>3016</v>
      </c>
      <c r="D18" s="291">
        <v>8.801268545875E12</v>
      </c>
      <c r="E18" s="298" t="s">
        <v>4346</v>
      </c>
      <c r="J18" s="2" t="s">
        <v>829</v>
      </c>
      <c r="K18" s="2" t="s">
        <v>4465</v>
      </c>
      <c r="L18" s="2" t="s">
        <v>860</v>
      </c>
      <c r="M18" s="2" t="s">
        <v>17</v>
      </c>
      <c r="N18" s="2" t="s">
        <v>4462</v>
      </c>
      <c r="R18" s="2" t="s">
        <v>4464</v>
      </c>
      <c r="S18" s="2">
        <v>31.0</v>
      </c>
    </row>
    <row r="19">
      <c r="B19" s="2" t="s">
        <v>30</v>
      </c>
      <c r="C19" s="298" t="s">
        <v>3016</v>
      </c>
      <c r="D19" s="291">
        <v>8.8017064608E11</v>
      </c>
      <c r="E19" s="298" t="s">
        <v>4346</v>
      </c>
      <c r="J19" s="2" t="s">
        <v>829</v>
      </c>
      <c r="K19" s="2" t="s">
        <v>4465</v>
      </c>
      <c r="L19" s="2" t="s">
        <v>860</v>
      </c>
      <c r="M19" s="2" t="s">
        <v>17</v>
      </c>
      <c r="N19" s="2" t="s">
        <v>4462</v>
      </c>
      <c r="R19" s="2" t="s">
        <v>4464</v>
      </c>
      <c r="S19" s="2">
        <v>31.0</v>
      </c>
    </row>
    <row r="20">
      <c r="B20" s="2" t="s">
        <v>30</v>
      </c>
      <c r="C20" s="298" t="s">
        <v>3016</v>
      </c>
      <c r="D20" s="291">
        <v>8.801752141522E12</v>
      </c>
      <c r="E20" s="298" t="s">
        <v>4346</v>
      </c>
      <c r="J20" s="2" t="s">
        <v>829</v>
      </c>
      <c r="K20" s="2" t="s">
        <v>4465</v>
      </c>
      <c r="L20" s="2" t="s">
        <v>860</v>
      </c>
      <c r="M20" s="2" t="s">
        <v>17</v>
      </c>
      <c r="N20" s="2" t="s">
        <v>4462</v>
      </c>
      <c r="R20" s="2" t="s">
        <v>4464</v>
      </c>
      <c r="S20" s="2">
        <v>31.0</v>
      </c>
    </row>
    <row r="21">
      <c r="B21" s="2" t="s">
        <v>30</v>
      </c>
      <c r="C21" s="298" t="s">
        <v>3016</v>
      </c>
      <c r="D21" s="291">
        <v>8.801769575054E12</v>
      </c>
      <c r="E21" s="298" t="s">
        <v>4346</v>
      </c>
      <c r="J21" s="2" t="s">
        <v>829</v>
      </c>
      <c r="K21" s="2" t="s">
        <v>4465</v>
      </c>
      <c r="L21" s="2" t="s">
        <v>860</v>
      </c>
      <c r="M21" s="2" t="s">
        <v>17</v>
      </c>
      <c r="N21" s="2" t="s">
        <v>4462</v>
      </c>
      <c r="R21" s="2" t="s">
        <v>4464</v>
      </c>
      <c r="S21" s="2">
        <v>31.0</v>
      </c>
    </row>
    <row r="22">
      <c r="B22" s="2" t="s">
        <v>30</v>
      </c>
      <c r="C22" s="298" t="s">
        <v>3016</v>
      </c>
      <c r="D22" s="291">
        <v>8.801500275968E12</v>
      </c>
      <c r="E22" s="298" t="s">
        <v>4346</v>
      </c>
      <c r="J22" s="2" t="s">
        <v>829</v>
      </c>
      <c r="K22" s="2" t="s">
        <v>4465</v>
      </c>
      <c r="L22" s="2" t="s">
        <v>860</v>
      </c>
      <c r="M22" s="2" t="s">
        <v>17</v>
      </c>
      <c r="N22" s="2" t="s">
        <v>4462</v>
      </c>
      <c r="R22" s="2" t="s">
        <v>4464</v>
      </c>
      <c r="S22" s="2">
        <v>31.0</v>
      </c>
    </row>
    <row r="23">
      <c r="B23" s="2" t="s">
        <v>30</v>
      </c>
      <c r="C23" s="298" t="s">
        <v>3016</v>
      </c>
      <c r="D23" s="291">
        <v>8.801496690779E12</v>
      </c>
      <c r="E23" s="298" t="s">
        <v>4346</v>
      </c>
      <c r="J23" s="2" t="s">
        <v>829</v>
      </c>
      <c r="K23" s="2" t="s">
        <v>4478</v>
      </c>
      <c r="L23" s="2" t="s">
        <v>860</v>
      </c>
      <c r="M23" s="2" t="s">
        <v>17</v>
      </c>
      <c r="N23" s="2" t="s">
        <v>4462</v>
      </c>
      <c r="R23" s="2" t="s">
        <v>4479</v>
      </c>
      <c r="S23" s="2">
        <v>31.0</v>
      </c>
    </row>
    <row r="24">
      <c r="B24" s="2" t="s">
        <v>30</v>
      </c>
      <c r="C24" s="298" t="s">
        <v>3016</v>
      </c>
      <c r="D24" s="291">
        <v>8.801268168387E12</v>
      </c>
      <c r="E24" s="298" t="s">
        <v>4346</v>
      </c>
      <c r="J24" s="2" t="s">
        <v>829</v>
      </c>
      <c r="K24" s="2" t="s">
        <v>4478</v>
      </c>
      <c r="L24" s="2" t="s">
        <v>860</v>
      </c>
      <c r="M24" s="2" t="s">
        <v>17</v>
      </c>
      <c r="N24" s="2" t="s">
        <v>4462</v>
      </c>
      <c r="R24" s="2" t="s">
        <v>4479</v>
      </c>
      <c r="S24" s="2">
        <v>31.0</v>
      </c>
    </row>
    <row r="25">
      <c r="B25" s="2" t="s">
        <v>30</v>
      </c>
      <c r="C25" s="298" t="s">
        <v>3016</v>
      </c>
      <c r="D25" s="291">
        <v>8.801005657365E12</v>
      </c>
      <c r="E25" s="298" t="s">
        <v>4346</v>
      </c>
      <c r="J25" s="2" t="s">
        <v>829</v>
      </c>
      <c r="K25" s="2" t="s">
        <v>4478</v>
      </c>
      <c r="L25" s="2" t="s">
        <v>860</v>
      </c>
      <c r="M25" s="2" t="s">
        <v>17</v>
      </c>
      <c r="N25" s="2" t="s">
        <v>4462</v>
      </c>
      <c r="R25" s="2" t="s">
        <v>4479</v>
      </c>
      <c r="S25" s="2">
        <v>31.0</v>
      </c>
    </row>
    <row r="26">
      <c r="B26" s="2" t="s">
        <v>30</v>
      </c>
      <c r="C26" s="298" t="s">
        <v>3016</v>
      </c>
      <c r="D26" s="291">
        <v>8.801270239109E12</v>
      </c>
      <c r="E26" s="298" t="s">
        <v>4346</v>
      </c>
      <c r="J26" s="2" t="s">
        <v>829</v>
      </c>
      <c r="K26" s="2" t="s">
        <v>4478</v>
      </c>
      <c r="L26" s="2" t="s">
        <v>860</v>
      </c>
      <c r="M26" s="2" t="s">
        <v>17</v>
      </c>
      <c r="N26" s="2" t="s">
        <v>4462</v>
      </c>
      <c r="R26" s="2" t="s">
        <v>4479</v>
      </c>
      <c r="S26" s="2">
        <v>31.0</v>
      </c>
    </row>
    <row r="27">
      <c r="B27" s="2" t="s">
        <v>30</v>
      </c>
      <c r="C27" s="298" t="s">
        <v>3016</v>
      </c>
      <c r="D27" s="291">
        <v>8.801252286617E12</v>
      </c>
      <c r="E27" s="298" t="s">
        <v>4346</v>
      </c>
      <c r="J27" s="2" t="s">
        <v>829</v>
      </c>
      <c r="K27" s="2" t="s">
        <v>4150</v>
      </c>
      <c r="L27" s="2" t="s">
        <v>860</v>
      </c>
      <c r="M27" s="2" t="s">
        <v>17</v>
      </c>
      <c r="N27" s="2" t="s">
        <v>4462</v>
      </c>
      <c r="R27" s="2" t="s">
        <v>4468</v>
      </c>
      <c r="S27" s="2">
        <v>31.0</v>
      </c>
    </row>
    <row r="28">
      <c r="B28" s="2" t="s">
        <v>30</v>
      </c>
      <c r="C28" s="298" t="s">
        <v>3016</v>
      </c>
      <c r="D28" s="291">
        <v>8.801644386491E12</v>
      </c>
      <c r="E28" s="298" t="s">
        <v>4346</v>
      </c>
      <c r="J28" s="2" t="s">
        <v>829</v>
      </c>
      <c r="K28" s="2" t="s">
        <v>4150</v>
      </c>
      <c r="L28" s="2" t="s">
        <v>860</v>
      </c>
      <c r="M28" s="2" t="s">
        <v>17</v>
      </c>
      <c r="N28" s="2" t="s">
        <v>4462</v>
      </c>
      <c r="R28" s="2" t="s">
        <v>4468</v>
      </c>
      <c r="S28" s="2">
        <v>31.0</v>
      </c>
    </row>
    <row r="29">
      <c r="B29" s="2" t="s">
        <v>30</v>
      </c>
      <c r="C29" s="298" t="s">
        <v>3016</v>
      </c>
      <c r="D29" s="291" t="s">
        <v>4480</v>
      </c>
      <c r="E29" s="298" t="s">
        <v>4346</v>
      </c>
      <c r="J29" s="2" t="s">
        <v>829</v>
      </c>
      <c r="K29" s="2" t="s">
        <v>4310</v>
      </c>
      <c r="L29" s="2" t="s">
        <v>860</v>
      </c>
      <c r="M29" s="2" t="s">
        <v>17</v>
      </c>
      <c r="N29" s="2" t="s">
        <v>4462</v>
      </c>
      <c r="R29" s="2" t="s">
        <v>4124</v>
      </c>
      <c r="S29" s="2">
        <v>31.0</v>
      </c>
    </row>
    <row r="30">
      <c r="B30" s="2" t="s">
        <v>30</v>
      </c>
      <c r="C30" s="298" t="s">
        <v>3016</v>
      </c>
      <c r="D30" s="291">
        <v>8.801351790884E12</v>
      </c>
      <c r="E30" s="298" t="s">
        <v>4346</v>
      </c>
      <c r="J30" s="2" t="s">
        <v>829</v>
      </c>
      <c r="K30" s="2" t="s">
        <v>4310</v>
      </c>
      <c r="L30" s="2" t="s">
        <v>860</v>
      </c>
      <c r="M30" s="2" t="s">
        <v>17</v>
      </c>
      <c r="N30" s="2" t="s">
        <v>4462</v>
      </c>
      <c r="R30" s="2" t="s">
        <v>4124</v>
      </c>
      <c r="S30" s="2">
        <v>31.0</v>
      </c>
    </row>
    <row r="31">
      <c r="B31" s="2" t="s">
        <v>30</v>
      </c>
      <c r="C31" s="359" t="s">
        <v>4481</v>
      </c>
      <c r="D31" s="400">
        <v>8.801603242795E12</v>
      </c>
      <c r="E31" s="298" t="s">
        <v>4346</v>
      </c>
      <c r="J31" s="2" t="s">
        <v>829</v>
      </c>
      <c r="K31" s="2" t="s">
        <v>4310</v>
      </c>
      <c r="L31" s="2" t="s">
        <v>860</v>
      </c>
      <c r="M31" s="2" t="s">
        <v>17</v>
      </c>
      <c r="N31" s="2" t="s">
        <v>4462</v>
      </c>
      <c r="R31" s="2" t="s">
        <v>4124</v>
      </c>
      <c r="S31" s="2">
        <v>31.0</v>
      </c>
    </row>
    <row r="32">
      <c r="B32" s="2" t="s">
        <v>30</v>
      </c>
      <c r="C32" s="359" t="s">
        <v>4481</v>
      </c>
      <c r="D32" s="291">
        <v>8.801471306361E12</v>
      </c>
      <c r="E32" s="298" t="s">
        <v>4346</v>
      </c>
      <c r="J32" s="2" t="s">
        <v>829</v>
      </c>
      <c r="K32" s="2" t="s">
        <v>4310</v>
      </c>
      <c r="L32" s="2" t="s">
        <v>860</v>
      </c>
      <c r="M32" s="2" t="s">
        <v>17</v>
      </c>
      <c r="N32" s="2" t="s">
        <v>4462</v>
      </c>
      <c r="R32" s="2" t="s">
        <v>4124</v>
      </c>
      <c r="S32" s="2">
        <v>31.0</v>
      </c>
    </row>
    <row r="33">
      <c r="B33" s="2" t="s">
        <v>862</v>
      </c>
      <c r="C33" s="359" t="s">
        <v>2791</v>
      </c>
      <c r="D33" s="291" t="s">
        <v>4482</v>
      </c>
      <c r="E33" s="359" t="s">
        <v>2792</v>
      </c>
      <c r="J33" s="2" t="s">
        <v>829</v>
      </c>
      <c r="K33" s="2" t="s">
        <v>4150</v>
      </c>
      <c r="L33" s="2" t="s">
        <v>860</v>
      </c>
      <c r="M33" s="2" t="s">
        <v>17</v>
      </c>
      <c r="N33" s="2" t="s">
        <v>4150</v>
      </c>
      <c r="R33" s="2" t="s">
        <v>4468</v>
      </c>
      <c r="S33" s="2">
        <v>45.0</v>
      </c>
    </row>
    <row r="34">
      <c r="B34" s="2" t="s">
        <v>862</v>
      </c>
      <c r="C34" s="298" t="s">
        <v>4483</v>
      </c>
      <c r="D34" s="291">
        <v>2.227363001494E12</v>
      </c>
      <c r="E34" s="298" t="s">
        <v>4484</v>
      </c>
      <c r="J34" s="2" t="s">
        <v>829</v>
      </c>
      <c r="K34" s="2" t="s">
        <v>4310</v>
      </c>
      <c r="L34" s="2" t="s">
        <v>860</v>
      </c>
      <c r="M34" s="2" t="s">
        <v>17</v>
      </c>
      <c r="N34" s="2" t="s">
        <v>4161</v>
      </c>
      <c r="S34" s="2">
        <v>42.0</v>
      </c>
    </row>
    <row r="35">
      <c r="B35" s="2" t="s">
        <v>30</v>
      </c>
      <c r="C35" s="298" t="s">
        <v>1408</v>
      </c>
      <c r="D35" s="291" t="s">
        <v>4485</v>
      </c>
      <c r="E35" s="380" t="s">
        <v>4349</v>
      </c>
      <c r="F35" s="380"/>
      <c r="G35" s="380"/>
      <c r="H35" s="380"/>
      <c r="J35" s="2" t="s">
        <v>829</v>
      </c>
      <c r="K35" s="2" t="s">
        <v>4150</v>
      </c>
      <c r="L35" s="2" t="s">
        <v>860</v>
      </c>
      <c r="M35" s="2" t="s">
        <v>17</v>
      </c>
      <c r="N35" s="2" t="s">
        <v>4161</v>
      </c>
      <c r="R35" s="2" t="s">
        <v>4468</v>
      </c>
      <c r="S35" s="2">
        <v>42.0</v>
      </c>
    </row>
    <row r="36">
      <c r="C36" s="359" t="s">
        <v>4486</v>
      </c>
      <c r="E36" s="359" t="s">
        <v>1054</v>
      </c>
      <c r="F36" s="383"/>
      <c r="G36" s="383"/>
      <c r="H36" s="383"/>
      <c r="L36" s="2" t="s">
        <v>860</v>
      </c>
      <c r="M36" s="2" t="s">
        <v>17</v>
      </c>
      <c r="N36" s="2" t="s">
        <v>4150</v>
      </c>
      <c r="S36" s="2">
        <v>45.0</v>
      </c>
    </row>
    <row r="38">
      <c r="A38" s="399" t="s">
        <v>1424</v>
      </c>
      <c r="B38" s="2" t="s">
        <v>862</v>
      </c>
      <c r="C38" s="298" t="s">
        <v>3515</v>
      </c>
      <c r="E38" s="359" t="s">
        <v>2756</v>
      </c>
      <c r="J38" s="2" t="s">
        <v>829</v>
      </c>
      <c r="K38" s="2" t="s">
        <v>4472</v>
      </c>
      <c r="L38" s="2" t="s">
        <v>860</v>
      </c>
      <c r="M38" s="2" t="s">
        <v>17</v>
      </c>
      <c r="N38" s="2" t="s">
        <v>4161</v>
      </c>
      <c r="R38" s="2" t="s">
        <v>4471</v>
      </c>
      <c r="S38" s="2">
        <v>42.0</v>
      </c>
    </row>
    <row r="39">
      <c r="B39" s="2" t="s">
        <v>862</v>
      </c>
      <c r="C39" s="359" t="s">
        <v>2757</v>
      </c>
      <c r="D39" s="291" t="s">
        <v>4487</v>
      </c>
      <c r="E39" s="298" t="s">
        <v>4488</v>
      </c>
      <c r="J39" s="2" t="s">
        <v>829</v>
      </c>
      <c r="K39" s="2" t="s">
        <v>4472</v>
      </c>
      <c r="L39" s="2" t="s">
        <v>860</v>
      </c>
      <c r="M39" s="2" t="s">
        <v>17</v>
      </c>
      <c r="N39" s="2" t="s">
        <v>4161</v>
      </c>
      <c r="R39" s="2" t="s">
        <v>4471</v>
      </c>
      <c r="S39" s="2">
        <v>42.0</v>
      </c>
    </row>
    <row r="40">
      <c r="B40" s="2" t="s">
        <v>862</v>
      </c>
      <c r="C40" s="359" t="s">
        <v>2757</v>
      </c>
      <c r="D40" s="291" t="s">
        <v>4489</v>
      </c>
      <c r="E40" s="298" t="s">
        <v>4488</v>
      </c>
      <c r="J40" s="2" t="s">
        <v>829</v>
      </c>
      <c r="K40" s="2" t="s">
        <v>4472</v>
      </c>
      <c r="L40" s="2" t="s">
        <v>860</v>
      </c>
      <c r="M40" s="2" t="s">
        <v>17</v>
      </c>
      <c r="N40" s="2" t="s">
        <v>4161</v>
      </c>
      <c r="R40" s="2" t="s">
        <v>4471</v>
      </c>
      <c r="S40" s="2">
        <v>42.0</v>
      </c>
    </row>
    <row r="41">
      <c r="B41" s="2" t="s">
        <v>862</v>
      </c>
      <c r="C41" s="359" t="s">
        <v>2757</v>
      </c>
      <c r="D41" s="291" t="s">
        <v>4490</v>
      </c>
      <c r="E41" s="298" t="s">
        <v>4488</v>
      </c>
      <c r="J41" s="2" t="s">
        <v>829</v>
      </c>
      <c r="K41" s="2" t="s">
        <v>4472</v>
      </c>
      <c r="L41" s="2" t="s">
        <v>860</v>
      </c>
      <c r="M41" s="2" t="s">
        <v>17</v>
      </c>
      <c r="N41" s="2" t="s">
        <v>4161</v>
      </c>
      <c r="R41" s="2" t="s">
        <v>4471</v>
      </c>
      <c r="S41" s="2">
        <v>42.0</v>
      </c>
    </row>
    <row r="42">
      <c r="B42" s="2" t="s">
        <v>862</v>
      </c>
      <c r="C42" s="359" t="s">
        <v>2757</v>
      </c>
      <c r="D42" s="291" t="s">
        <v>4491</v>
      </c>
      <c r="E42" s="298" t="s">
        <v>4488</v>
      </c>
      <c r="J42" s="2" t="s">
        <v>829</v>
      </c>
      <c r="K42" s="2" t="s">
        <v>4472</v>
      </c>
      <c r="L42" s="2" t="s">
        <v>860</v>
      </c>
      <c r="M42" s="2" t="s">
        <v>17</v>
      </c>
      <c r="N42" s="2" t="s">
        <v>4472</v>
      </c>
      <c r="R42" s="2" t="s">
        <v>4471</v>
      </c>
      <c r="S42" s="2">
        <v>51.0</v>
      </c>
    </row>
    <row r="43">
      <c r="B43" s="2" t="s">
        <v>862</v>
      </c>
      <c r="C43" s="359" t="s">
        <v>4492</v>
      </c>
      <c r="E43" s="298" t="s">
        <v>4493</v>
      </c>
      <c r="L43" s="2" t="s">
        <v>860</v>
      </c>
      <c r="M43" s="2" t="s">
        <v>2061</v>
      </c>
      <c r="Q43" s="2" t="s">
        <v>4494</v>
      </c>
    </row>
    <row r="45">
      <c r="A45" s="2" t="s">
        <v>933</v>
      </c>
      <c r="B45" s="2" t="s">
        <v>868</v>
      </c>
      <c r="C45" s="359" t="s">
        <v>1416</v>
      </c>
      <c r="D45" s="291" t="s">
        <v>4495</v>
      </c>
      <c r="E45" s="380" t="s">
        <v>935</v>
      </c>
      <c r="J45" s="2" t="s">
        <v>829</v>
      </c>
      <c r="K45" s="2" t="s">
        <v>4470</v>
      </c>
      <c r="L45" s="2" t="s">
        <v>860</v>
      </c>
      <c r="M45" s="2" t="s">
        <v>17</v>
      </c>
      <c r="N45" s="2" t="s">
        <v>4462</v>
      </c>
      <c r="R45" s="2" t="s">
        <v>4458</v>
      </c>
      <c r="S45" s="2">
        <v>31.0</v>
      </c>
    </row>
    <row r="46">
      <c r="B46" s="2" t="s">
        <v>868</v>
      </c>
      <c r="C46" s="359" t="s">
        <v>1230</v>
      </c>
      <c r="D46" s="291">
        <v>2.227363001494E12</v>
      </c>
      <c r="E46" s="359" t="s">
        <v>870</v>
      </c>
      <c r="J46" s="2" t="s">
        <v>829</v>
      </c>
      <c r="K46" s="2" t="s">
        <v>4467</v>
      </c>
      <c r="L46" s="2" t="s">
        <v>860</v>
      </c>
      <c r="M46" s="2" t="s">
        <v>17</v>
      </c>
      <c r="N46" s="2" t="s">
        <v>4147</v>
      </c>
      <c r="R46" s="2" t="s">
        <v>4466</v>
      </c>
      <c r="S46" s="2">
        <v>42.0</v>
      </c>
    </row>
    <row r="47">
      <c r="E47" s="430"/>
    </row>
    <row r="48">
      <c r="B48" s="2" t="s">
        <v>30</v>
      </c>
      <c r="C48" s="359" t="s">
        <v>4481</v>
      </c>
      <c r="D48" s="291">
        <v>8.801705484806E12</v>
      </c>
      <c r="E48" s="414" t="s">
        <v>3532</v>
      </c>
      <c r="F48" s="414"/>
      <c r="G48" s="414"/>
      <c r="H48" s="414"/>
      <c r="J48" s="2" t="s">
        <v>829</v>
      </c>
      <c r="K48" s="2" t="s">
        <v>4472</v>
      </c>
      <c r="L48" s="2" t="s">
        <v>1019</v>
      </c>
      <c r="M48" s="2" t="s">
        <v>17</v>
      </c>
      <c r="N48" s="2" t="s">
        <v>4161</v>
      </c>
      <c r="R48" s="2" t="s">
        <v>4471</v>
      </c>
      <c r="S48" s="2">
        <v>42.0</v>
      </c>
    </row>
    <row r="49">
      <c r="C49" s="2" t="s">
        <v>4496</v>
      </c>
      <c r="E49" s="359">
        <v>1213.0</v>
      </c>
      <c r="F49" s="383"/>
      <c r="G49" s="383"/>
      <c r="H49" s="383"/>
      <c r="J49" s="2" t="s">
        <v>1214</v>
      </c>
      <c r="K49" s="2" t="s">
        <v>4310</v>
      </c>
      <c r="L49" s="2" t="s">
        <v>1019</v>
      </c>
      <c r="M49" s="2" t="s">
        <v>17</v>
      </c>
      <c r="N49" s="2" t="s">
        <v>4462</v>
      </c>
      <c r="R49" s="2" t="s">
        <v>4124</v>
      </c>
      <c r="S49" s="2">
        <v>31.0</v>
      </c>
    </row>
    <row r="50">
      <c r="C50" s="359" t="s">
        <v>4497</v>
      </c>
      <c r="E50" s="414" t="s">
        <v>1509</v>
      </c>
      <c r="L50" s="2" t="s">
        <v>1019</v>
      </c>
      <c r="M50" s="2" t="s">
        <v>17</v>
      </c>
      <c r="N50" s="2" t="s">
        <v>4462</v>
      </c>
      <c r="S50" s="2">
        <v>31.0</v>
      </c>
    </row>
    <row r="51">
      <c r="C51" s="359" t="s">
        <v>4498</v>
      </c>
      <c r="E51" s="359" t="s">
        <v>3647</v>
      </c>
      <c r="L51" s="2" t="s">
        <v>1019</v>
      </c>
      <c r="M51" s="2" t="s">
        <v>17</v>
      </c>
      <c r="N51" s="2" t="s">
        <v>4462</v>
      </c>
      <c r="S51" s="2">
        <v>31.0</v>
      </c>
    </row>
    <row r="52">
      <c r="C52" s="359" t="s">
        <v>4499</v>
      </c>
      <c r="E52" s="359">
        <v>8006.0</v>
      </c>
      <c r="J52" s="2" t="s">
        <v>1214</v>
      </c>
      <c r="K52" s="2" t="s">
        <v>4310</v>
      </c>
      <c r="L52" s="2" t="s">
        <v>1019</v>
      </c>
      <c r="M52" s="2" t="s">
        <v>17</v>
      </c>
      <c r="N52" s="2" t="s">
        <v>4462</v>
      </c>
      <c r="R52" s="2" t="s">
        <v>4124</v>
      </c>
      <c r="S52" s="2">
        <v>31.0</v>
      </c>
    </row>
    <row r="53">
      <c r="C53" s="359" t="s">
        <v>4500</v>
      </c>
      <c r="L53" s="2" t="s">
        <v>1019</v>
      </c>
      <c r="M53" s="2" t="s">
        <v>17</v>
      </c>
      <c r="N53" s="2" t="s">
        <v>4462</v>
      </c>
      <c r="S53" s="2">
        <v>31.0</v>
      </c>
    </row>
    <row r="54">
      <c r="A54" s="239"/>
      <c r="C54" s="359" t="s">
        <v>4501</v>
      </c>
      <c r="J54" s="2" t="s">
        <v>1214</v>
      </c>
      <c r="K54" s="2" t="s">
        <v>4478</v>
      </c>
      <c r="L54" s="2" t="s">
        <v>1019</v>
      </c>
      <c r="M54" s="2" t="s">
        <v>17</v>
      </c>
      <c r="N54" s="2" t="s">
        <v>4462</v>
      </c>
      <c r="R54" s="2" t="s">
        <v>4479</v>
      </c>
      <c r="S54" s="2">
        <v>31.0</v>
      </c>
    </row>
    <row r="55">
      <c r="A55" s="239"/>
      <c r="B55" s="2" t="s">
        <v>862</v>
      </c>
      <c r="C55" s="359" t="s">
        <v>1167</v>
      </c>
      <c r="D55" s="291" t="s">
        <v>4502</v>
      </c>
      <c r="E55" s="414" t="s">
        <v>1671</v>
      </c>
      <c r="J55" s="2" t="s">
        <v>829</v>
      </c>
      <c r="K55" s="2" t="s">
        <v>4472</v>
      </c>
      <c r="L55" s="2" t="s">
        <v>1019</v>
      </c>
      <c r="M55" s="2" t="s">
        <v>17</v>
      </c>
      <c r="N55" s="2" t="s">
        <v>4472</v>
      </c>
      <c r="R55" s="2" t="s">
        <v>4471</v>
      </c>
      <c r="S55" s="2">
        <v>51.0</v>
      </c>
    </row>
    <row r="56">
      <c r="C56" s="388" t="s">
        <v>4503</v>
      </c>
      <c r="E56" s="430"/>
      <c r="L56" s="2" t="s">
        <v>1019</v>
      </c>
      <c r="M56" s="2" t="s">
        <v>2061</v>
      </c>
    </row>
    <row r="57">
      <c r="B57" s="2" t="s">
        <v>862</v>
      </c>
      <c r="C57" s="424" t="s">
        <v>2658</v>
      </c>
      <c r="D57" s="291" t="s">
        <v>4504</v>
      </c>
      <c r="E57" s="359" t="s">
        <v>2756</v>
      </c>
      <c r="L57" s="2" t="s">
        <v>1019</v>
      </c>
      <c r="M57" s="2" t="s">
        <v>17</v>
      </c>
      <c r="N57" s="2" t="s">
        <v>4472</v>
      </c>
      <c r="S57" s="2">
        <v>51.0</v>
      </c>
    </row>
    <row r="58">
      <c r="B58" s="2" t="s">
        <v>862</v>
      </c>
      <c r="C58" s="359" t="s">
        <v>2757</v>
      </c>
      <c r="D58" s="291" t="s">
        <v>4505</v>
      </c>
      <c r="E58" s="359" t="s">
        <v>1079</v>
      </c>
      <c r="J58" s="2" t="s">
        <v>4506</v>
      </c>
      <c r="K58" s="2" t="s">
        <v>4472</v>
      </c>
      <c r="L58" s="2" t="s">
        <v>1019</v>
      </c>
      <c r="M58" s="2" t="s">
        <v>17</v>
      </c>
      <c r="N58" s="2" t="s">
        <v>4472</v>
      </c>
      <c r="R58" s="2" t="s">
        <v>4471</v>
      </c>
      <c r="S58" s="2">
        <v>51.0</v>
      </c>
    </row>
    <row r="59">
      <c r="B59" s="2" t="s">
        <v>862</v>
      </c>
      <c r="C59" s="359" t="s">
        <v>1173</v>
      </c>
      <c r="E59" s="359" t="s">
        <v>1175</v>
      </c>
      <c r="L59" s="2" t="s">
        <v>1019</v>
      </c>
      <c r="M59" s="2" t="s">
        <v>2061</v>
      </c>
      <c r="Q59" s="2" t="s">
        <v>4494</v>
      </c>
    </row>
    <row r="60">
      <c r="B60" s="2" t="s">
        <v>30</v>
      </c>
      <c r="C60" s="359" t="s">
        <v>4507</v>
      </c>
      <c r="D60" s="291">
        <v>8.801705484806E12</v>
      </c>
      <c r="E60" s="359" t="s">
        <v>3532</v>
      </c>
      <c r="L60" s="2" t="s">
        <v>1019</v>
      </c>
      <c r="M60" s="2" t="s">
        <v>17</v>
      </c>
      <c r="N60" s="2" t="s">
        <v>4467</v>
      </c>
      <c r="S60" s="2">
        <v>42.0</v>
      </c>
    </row>
    <row r="61">
      <c r="C61" s="359" t="s">
        <v>1182</v>
      </c>
      <c r="L61" s="2" t="s">
        <v>1019</v>
      </c>
      <c r="M61" s="2" t="s">
        <v>17</v>
      </c>
      <c r="N61" s="2" t="s">
        <v>4467</v>
      </c>
      <c r="S61" s="2">
        <v>42.0</v>
      </c>
    </row>
    <row r="62">
      <c r="B62" s="2" t="s">
        <v>862</v>
      </c>
      <c r="C62" s="359" t="s">
        <v>1670</v>
      </c>
      <c r="D62" s="291" t="s">
        <v>4508</v>
      </c>
      <c r="E62" s="359" t="s">
        <v>1671</v>
      </c>
      <c r="J62" s="2" t="s">
        <v>4509</v>
      </c>
      <c r="K62" s="2" t="s">
        <v>4472</v>
      </c>
      <c r="L62" s="2" t="s">
        <v>1019</v>
      </c>
      <c r="M62" s="2" t="s">
        <v>17</v>
      </c>
      <c r="N62" s="2" t="s">
        <v>4467</v>
      </c>
      <c r="R62" s="2" t="s">
        <v>4471</v>
      </c>
      <c r="S62" s="2">
        <v>42.0</v>
      </c>
    </row>
    <row r="63">
      <c r="C63" s="2" t="s">
        <v>4510</v>
      </c>
      <c r="L63" s="2" t="s">
        <v>1019</v>
      </c>
      <c r="M63" s="2" t="s">
        <v>17</v>
      </c>
      <c r="N63" s="2" t="s">
        <v>4310</v>
      </c>
      <c r="S63" s="2">
        <v>46.0</v>
      </c>
    </row>
    <row r="64">
      <c r="C64" s="359" t="s">
        <v>4511</v>
      </c>
      <c r="E64" s="359" t="s">
        <v>1054</v>
      </c>
      <c r="L64" s="2" t="s">
        <v>1019</v>
      </c>
      <c r="M64" s="2" t="s">
        <v>17</v>
      </c>
      <c r="N64" s="2" t="s">
        <v>4150</v>
      </c>
      <c r="S64" s="2">
        <v>45.0</v>
      </c>
    </row>
    <row r="65">
      <c r="B65" s="2" t="s">
        <v>862</v>
      </c>
      <c r="C65" s="359" t="s">
        <v>1173</v>
      </c>
      <c r="D65" s="291" t="s">
        <v>4512</v>
      </c>
      <c r="E65" s="359" t="s">
        <v>1175</v>
      </c>
      <c r="J65" s="2" t="s">
        <v>4509</v>
      </c>
      <c r="K65" s="2" t="s">
        <v>4447</v>
      </c>
      <c r="L65" s="2" t="s">
        <v>1019</v>
      </c>
      <c r="M65" s="2" t="s">
        <v>17</v>
      </c>
      <c r="N65" s="2" t="s">
        <v>4513</v>
      </c>
      <c r="R65" s="2" t="s">
        <v>4166</v>
      </c>
      <c r="S65" s="2">
        <v>169.0</v>
      </c>
    </row>
    <row r="66">
      <c r="B66" s="2" t="s">
        <v>862</v>
      </c>
      <c r="C66" s="359" t="s">
        <v>1170</v>
      </c>
      <c r="D66" s="291" t="s">
        <v>4514</v>
      </c>
      <c r="E66" s="359" t="s">
        <v>4515</v>
      </c>
      <c r="J66" s="2" t="s">
        <v>4509</v>
      </c>
      <c r="K66" s="2" t="s">
        <v>4447</v>
      </c>
      <c r="L66" s="2" t="s">
        <v>1019</v>
      </c>
      <c r="M66" s="2" t="s">
        <v>17</v>
      </c>
      <c r="N66" s="2" t="s">
        <v>4513</v>
      </c>
      <c r="R66" s="2" t="s">
        <v>4166</v>
      </c>
      <c r="S66" s="2">
        <v>169.0</v>
      </c>
    </row>
  </sheetData>
  <hyperlinks>
    <hyperlink r:id="rId1" ref="C3"/>
  </hyperlinks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</cols>
  <sheetData>
    <row r="1">
      <c r="A1" s="220"/>
      <c r="B1" s="215" t="s">
        <v>5</v>
      </c>
      <c r="C1" s="219" t="s">
        <v>4516</v>
      </c>
      <c r="D1" s="218" t="s">
        <v>4517</v>
      </c>
      <c r="E1" s="374" t="s">
        <v>4518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  <c r="AA1" s="2" t="s">
        <v>804</v>
      </c>
      <c r="AB1" s="2" t="s">
        <v>805</v>
      </c>
      <c r="AC1" s="2" t="s">
        <v>806</v>
      </c>
      <c r="AD1" s="2"/>
    </row>
    <row r="2">
      <c r="A2" s="239"/>
      <c r="B2" s="223" t="s">
        <v>807</v>
      </c>
      <c r="C2" s="227" t="s">
        <v>75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" t="s">
        <v>4519</v>
      </c>
      <c r="T2" s="238" t="s">
        <v>809</v>
      </c>
      <c r="U2" s="238" t="s">
        <v>4520</v>
      </c>
      <c r="V2" s="2">
        <v>14.0</v>
      </c>
      <c r="W2" s="2" t="s">
        <v>4521</v>
      </c>
      <c r="X2" s="2" t="s">
        <v>4522</v>
      </c>
      <c r="Y2" s="2" t="s">
        <v>2657</v>
      </c>
      <c r="Z2" s="2" t="s">
        <v>72</v>
      </c>
      <c r="AA2" s="2">
        <v>27.0</v>
      </c>
      <c r="AB2" s="2" t="s">
        <v>2975</v>
      </c>
      <c r="AC2" s="2" t="s">
        <v>2086</v>
      </c>
      <c r="AD2" s="2" t="s">
        <v>1010</v>
      </c>
      <c r="AE2" s="2" t="s">
        <v>72</v>
      </c>
    </row>
    <row r="3">
      <c r="A3" s="239"/>
      <c r="B3" s="229" t="s">
        <v>811</v>
      </c>
      <c r="C3" s="431" t="s">
        <v>4523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4524</v>
      </c>
      <c r="S3" s="238" t="s">
        <v>4525</v>
      </c>
      <c r="T3" s="238" t="s">
        <v>4526</v>
      </c>
      <c r="U3" s="238" t="s">
        <v>55</v>
      </c>
      <c r="V3" s="2">
        <v>15.0</v>
      </c>
      <c r="W3" s="2" t="s">
        <v>4527</v>
      </c>
      <c r="X3" s="2" t="s">
        <v>3628</v>
      </c>
      <c r="Y3" s="2" t="s">
        <v>4528</v>
      </c>
      <c r="Z3" s="2" t="s">
        <v>72</v>
      </c>
      <c r="AA3" s="2">
        <v>28.0</v>
      </c>
      <c r="AB3" s="2" t="s">
        <v>805</v>
      </c>
      <c r="AC3" s="2" t="s">
        <v>4529</v>
      </c>
      <c r="AE3" s="2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4530</v>
      </c>
      <c r="S4" s="238" t="s">
        <v>4531</v>
      </c>
      <c r="T4" s="238" t="s">
        <v>4532</v>
      </c>
      <c r="U4" s="238" t="s">
        <v>72</v>
      </c>
      <c r="V4" s="2">
        <v>16.0</v>
      </c>
      <c r="W4" s="2" t="s">
        <v>4533</v>
      </c>
      <c r="X4" s="2" t="s">
        <v>4534</v>
      </c>
      <c r="Y4" s="2" t="s">
        <v>4528</v>
      </c>
      <c r="Z4" s="2" t="s">
        <v>72</v>
      </c>
      <c r="AA4" s="2">
        <v>29.0</v>
      </c>
      <c r="AB4" s="2" t="s">
        <v>4535</v>
      </c>
      <c r="AC4" s="2" t="s">
        <v>3146</v>
      </c>
      <c r="AD4" s="2" t="s">
        <v>4536</v>
      </c>
      <c r="AE4" s="2" t="s">
        <v>72</v>
      </c>
    </row>
    <row r="5">
      <c r="A5" s="239"/>
      <c r="B5" s="229" t="s">
        <v>818</v>
      </c>
      <c r="C5" s="2" t="s">
        <v>4537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4538</v>
      </c>
      <c r="S5" s="2" t="s">
        <v>4539</v>
      </c>
      <c r="T5" s="2" t="s">
        <v>814</v>
      </c>
      <c r="U5" s="2" t="s">
        <v>72</v>
      </c>
      <c r="V5" s="2">
        <v>17.0</v>
      </c>
      <c r="W5" s="2" t="s">
        <v>4540</v>
      </c>
      <c r="X5" s="2" t="s">
        <v>4541</v>
      </c>
      <c r="Y5" s="2" t="s">
        <v>1010</v>
      </c>
      <c r="Z5" s="2" t="s">
        <v>72</v>
      </c>
      <c r="AA5" s="2">
        <v>30.0</v>
      </c>
      <c r="AB5" s="2" t="s">
        <v>4542</v>
      </c>
      <c r="AC5" s="2" t="s">
        <v>3143</v>
      </c>
      <c r="AD5" s="2" t="s">
        <v>4536</v>
      </c>
      <c r="AE5" s="2" t="s">
        <v>72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4543</v>
      </c>
      <c r="S6" s="2" t="s">
        <v>4544</v>
      </c>
      <c r="T6" s="2" t="s">
        <v>2866</v>
      </c>
      <c r="U6" s="2" t="s">
        <v>72</v>
      </c>
      <c r="V6" s="2">
        <v>18.0</v>
      </c>
      <c r="W6" s="2" t="s">
        <v>4545</v>
      </c>
      <c r="X6" s="2" t="s">
        <v>4546</v>
      </c>
      <c r="Y6" s="2" t="s">
        <v>4547</v>
      </c>
      <c r="Z6" s="2" t="s">
        <v>72</v>
      </c>
      <c r="AA6" s="2">
        <v>31.0</v>
      </c>
      <c r="AB6" s="2" t="s">
        <v>4548</v>
      </c>
      <c r="AC6" s="2" t="s">
        <v>3281</v>
      </c>
      <c r="AD6" s="2" t="s">
        <v>4549</v>
      </c>
      <c r="AE6" s="2" t="s">
        <v>72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4550</v>
      </c>
      <c r="S7" s="2" t="s">
        <v>4551</v>
      </c>
      <c r="T7" s="2" t="s">
        <v>814</v>
      </c>
      <c r="U7" s="2" t="s">
        <v>72</v>
      </c>
      <c r="V7" s="2">
        <v>19.0</v>
      </c>
      <c r="W7" s="2" t="s">
        <v>4552</v>
      </c>
      <c r="X7" s="2" t="s">
        <v>4452</v>
      </c>
      <c r="Y7" s="2" t="s">
        <v>1010</v>
      </c>
      <c r="Z7" s="2" t="s">
        <v>72</v>
      </c>
      <c r="AA7" s="2">
        <v>32.0</v>
      </c>
      <c r="AB7" s="2" t="s">
        <v>4094</v>
      </c>
      <c r="AC7" s="2" t="s">
        <v>3405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S8" s="2" t="s">
        <v>4396</v>
      </c>
      <c r="T8" s="2" t="s">
        <v>1328</v>
      </c>
      <c r="U8" s="2" t="s">
        <v>72</v>
      </c>
      <c r="V8" s="2">
        <v>20.0</v>
      </c>
      <c r="W8" s="2" t="s">
        <v>4553</v>
      </c>
      <c r="X8" s="2" t="s">
        <v>4554</v>
      </c>
      <c r="Y8" s="2" t="s">
        <v>1010</v>
      </c>
      <c r="Z8" s="2" t="s">
        <v>72</v>
      </c>
      <c r="AA8" s="2">
        <v>33.0</v>
      </c>
      <c r="AB8" s="2" t="s">
        <v>1714</v>
      </c>
      <c r="AC8" s="2" t="s">
        <v>2656</v>
      </c>
      <c r="AE8" s="2" t="s">
        <v>72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S9" s="2" t="s">
        <v>4052</v>
      </c>
      <c r="T9" s="2" t="s">
        <v>1328</v>
      </c>
      <c r="U9" s="2" t="s">
        <v>72</v>
      </c>
      <c r="V9" s="2">
        <v>21.0</v>
      </c>
      <c r="W9" s="2" t="s">
        <v>4553</v>
      </c>
      <c r="X9" s="2" t="s">
        <v>4555</v>
      </c>
      <c r="Y9" s="2" t="s">
        <v>1010</v>
      </c>
      <c r="Z9" s="2" t="s">
        <v>72</v>
      </c>
      <c r="AA9" s="2">
        <v>34.0</v>
      </c>
      <c r="AB9" s="2" t="s">
        <v>2484</v>
      </c>
      <c r="AC9" s="2" t="s">
        <v>1715</v>
      </c>
      <c r="AE9" s="2" t="s">
        <v>72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4556</v>
      </c>
      <c r="S10" s="2" t="s">
        <v>4557</v>
      </c>
      <c r="T10" s="2" t="s">
        <v>1328</v>
      </c>
      <c r="U10" s="2" t="s">
        <v>72</v>
      </c>
      <c r="V10" s="2">
        <v>22.0</v>
      </c>
      <c r="W10" s="2" t="s">
        <v>4558</v>
      </c>
      <c r="X10" s="2" t="s">
        <v>2420</v>
      </c>
      <c r="Y10" s="2" t="s">
        <v>4559</v>
      </c>
      <c r="Z10" s="2" t="s">
        <v>72</v>
      </c>
      <c r="AA10" s="2">
        <v>35.0</v>
      </c>
      <c r="AB10" s="2" t="s">
        <v>2487</v>
      </c>
      <c r="AC10" s="2" t="s">
        <v>1718</v>
      </c>
      <c r="AE10" s="2" t="s">
        <v>72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S11" s="2" t="s">
        <v>4560</v>
      </c>
      <c r="T11" s="2" t="s">
        <v>1328</v>
      </c>
      <c r="U11" s="2" t="s">
        <v>72</v>
      </c>
      <c r="V11" s="2">
        <v>23.0</v>
      </c>
      <c r="W11" s="2" t="s">
        <v>4561</v>
      </c>
      <c r="X11" s="2" t="s">
        <v>76</v>
      </c>
      <c r="Y11" s="2" t="s">
        <v>1010</v>
      </c>
      <c r="Z11" s="2" t="s">
        <v>72</v>
      </c>
      <c r="AA11" s="2">
        <v>36.0</v>
      </c>
      <c r="AB11" s="2" t="s">
        <v>2833</v>
      </c>
      <c r="AC11" s="2" t="s">
        <v>2224</v>
      </c>
      <c r="AE11" s="2" t="s">
        <v>72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66" t="s">
        <v>4074</v>
      </c>
      <c r="S12" s="266" t="s">
        <v>4562</v>
      </c>
      <c r="T12" s="266" t="s">
        <v>1328</v>
      </c>
      <c r="U12" s="266" t="s">
        <v>72</v>
      </c>
      <c r="V12" s="2">
        <v>24.0</v>
      </c>
      <c r="W12" s="2" t="s">
        <v>4563</v>
      </c>
      <c r="X12" s="2" t="s">
        <v>4564</v>
      </c>
      <c r="Y12" s="2" t="s">
        <v>1010</v>
      </c>
      <c r="Z12" s="2" t="s">
        <v>213</v>
      </c>
      <c r="AA12" s="2">
        <v>37.0</v>
      </c>
      <c r="AB12" s="2" t="s">
        <v>4565</v>
      </c>
      <c r="AC12" s="2" t="s">
        <v>2435</v>
      </c>
      <c r="AE12" s="2" t="s">
        <v>87</v>
      </c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4566</v>
      </c>
      <c r="S13" s="2" t="s">
        <v>3830</v>
      </c>
      <c r="T13" s="2" t="s">
        <v>1328</v>
      </c>
      <c r="U13" s="2" t="s">
        <v>72</v>
      </c>
      <c r="V13" s="2">
        <v>25.0</v>
      </c>
      <c r="W13" s="2" t="s">
        <v>2833</v>
      </c>
      <c r="X13" s="2" t="s">
        <v>4567</v>
      </c>
      <c r="Y13" s="2" t="s">
        <v>1010</v>
      </c>
      <c r="Z13" s="2" t="s">
        <v>213</v>
      </c>
      <c r="AA13" s="2">
        <v>38.0</v>
      </c>
      <c r="AB13" s="2" t="s">
        <v>4568</v>
      </c>
      <c r="AC13" s="2" t="s">
        <v>1762</v>
      </c>
      <c r="AE13" s="2" t="s">
        <v>72</v>
      </c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31">
        <v>13.0</v>
      </c>
      <c r="R14" s="275" t="s">
        <v>3948</v>
      </c>
      <c r="S14" s="275" t="s">
        <v>3926</v>
      </c>
      <c r="T14" s="275" t="s">
        <v>814</v>
      </c>
      <c r="U14" s="275" t="s">
        <v>72</v>
      </c>
      <c r="V14" s="2">
        <v>26.0</v>
      </c>
      <c r="W14" s="2" t="s">
        <v>4569</v>
      </c>
      <c r="X14" s="2" t="s">
        <v>4570</v>
      </c>
      <c r="Y14" s="2" t="s">
        <v>4571</v>
      </c>
      <c r="Z14" s="2" t="s">
        <v>213</v>
      </c>
      <c r="AA14" s="2">
        <v>39.0</v>
      </c>
      <c r="AB14" s="2" t="s">
        <v>4572</v>
      </c>
      <c r="AC14" s="2" t="s">
        <v>2033</v>
      </c>
      <c r="AD14" s="2" t="s">
        <v>4573</v>
      </c>
      <c r="AE14" s="2" t="s">
        <v>72</v>
      </c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AA15" s="2">
        <v>40.0</v>
      </c>
      <c r="AB15" s="2" t="s">
        <v>4574</v>
      </c>
      <c r="AC15" s="2" t="s">
        <v>2057</v>
      </c>
      <c r="AD15" s="2" t="s">
        <v>1010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AA16" s="2">
        <v>41.0</v>
      </c>
      <c r="AB16" s="2" t="s">
        <v>4575</v>
      </c>
      <c r="AC16" s="2" t="s">
        <v>1721</v>
      </c>
      <c r="AD16" s="2" t="s">
        <v>4576</v>
      </c>
    </row>
    <row r="17">
      <c r="A17" s="239" t="s">
        <v>335</v>
      </c>
      <c r="B17" s="2" t="s">
        <v>1143</v>
      </c>
      <c r="C17" s="359" t="s">
        <v>1226</v>
      </c>
      <c r="D17" s="291" t="s">
        <v>4577</v>
      </c>
      <c r="E17" s="359" t="s">
        <v>1102</v>
      </c>
      <c r="F17" s="351">
        <v>5430.0</v>
      </c>
      <c r="J17" s="2" t="s">
        <v>829</v>
      </c>
      <c r="K17" s="2" t="s">
        <v>4452</v>
      </c>
      <c r="L17" s="2" t="s">
        <v>860</v>
      </c>
      <c r="M17" s="2" t="s">
        <v>17</v>
      </c>
      <c r="N17" s="2" t="s">
        <v>4452</v>
      </c>
      <c r="R17" s="2" t="s">
        <v>4552</v>
      </c>
      <c r="S17" s="432">
        <v>241.0</v>
      </c>
      <c r="AA17" s="2">
        <v>42.0</v>
      </c>
      <c r="AB17" s="2" t="s">
        <v>4578</v>
      </c>
      <c r="AC17" s="2" t="s">
        <v>2403</v>
      </c>
      <c r="AD17" s="2" t="s">
        <v>4579</v>
      </c>
      <c r="AE17" s="2" t="s">
        <v>72</v>
      </c>
    </row>
    <row r="18">
      <c r="B18" s="2" t="s">
        <v>1143</v>
      </c>
      <c r="C18" s="359" t="s">
        <v>1226</v>
      </c>
      <c r="D18" s="291" t="s">
        <v>4580</v>
      </c>
      <c r="E18" s="359" t="s">
        <v>1102</v>
      </c>
      <c r="F18" s="351">
        <v>5430.0</v>
      </c>
      <c r="J18" s="2" t="s">
        <v>829</v>
      </c>
      <c r="K18" s="2" t="s">
        <v>4452</v>
      </c>
      <c r="L18" s="2" t="s">
        <v>860</v>
      </c>
      <c r="M18" s="2" t="s">
        <v>17</v>
      </c>
      <c r="N18" s="2" t="s">
        <v>4452</v>
      </c>
      <c r="R18" s="2" t="s">
        <v>4552</v>
      </c>
      <c r="S18" s="432">
        <v>241.0</v>
      </c>
      <c r="AA18" s="2">
        <v>43.0</v>
      </c>
      <c r="AB18" s="2" t="s">
        <v>4581</v>
      </c>
      <c r="AC18" s="2" t="s">
        <v>4582</v>
      </c>
      <c r="AD18" s="2" t="s">
        <v>4579</v>
      </c>
      <c r="AE18" s="2" t="s">
        <v>72</v>
      </c>
    </row>
    <row r="19">
      <c r="B19" s="2" t="s">
        <v>1143</v>
      </c>
      <c r="C19" s="359" t="s">
        <v>1226</v>
      </c>
      <c r="D19" s="291" t="s">
        <v>4583</v>
      </c>
      <c r="E19" s="359" t="s">
        <v>1102</v>
      </c>
      <c r="F19" s="351">
        <v>5430.0</v>
      </c>
      <c r="J19" s="2" t="s">
        <v>829</v>
      </c>
      <c r="K19" s="2" t="s">
        <v>4452</v>
      </c>
      <c r="L19" s="2" t="s">
        <v>860</v>
      </c>
      <c r="M19" s="2" t="s">
        <v>17</v>
      </c>
      <c r="N19" s="2" t="s">
        <v>4452</v>
      </c>
      <c r="R19" s="2" t="s">
        <v>4552</v>
      </c>
      <c r="S19" s="432">
        <v>241.0</v>
      </c>
      <c r="AA19" s="2">
        <v>44.0</v>
      </c>
      <c r="AB19" s="2" t="s">
        <v>4584</v>
      </c>
      <c r="AC19" s="2" t="s">
        <v>1520</v>
      </c>
      <c r="AD19" s="2" t="s">
        <v>4579</v>
      </c>
      <c r="AE19" s="2" t="s">
        <v>72</v>
      </c>
    </row>
    <row r="20">
      <c r="B20" s="2" t="s">
        <v>1143</v>
      </c>
      <c r="C20" s="359" t="s">
        <v>1226</v>
      </c>
      <c r="D20" s="291" t="s">
        <v>4585</v>
      </c>
      <c r="E20" s="359" t="s">
        <v>1102</v>
      </c>
      <c r="F20" s="351">
        <v>5430.0</v>
      </c>
      <c r="J20" s="2" t="s">
        <v>829</v>
      </c>
      <c r="K20" s="2" t="s">
        <v>4452</v>
      </c>
      <c r="L20" s="2" t="s">
        <v>860</v>
      </c>
      <c r="M20" s="2" t="s">
        <v>17</v>
      </c>
      <c r="N20" s="2" t="s">
        <v>4452</v>
      </c>
      <c r="R20" s="2" t="s">
        <v>4552</v>
      </c>
      <c r="S20" s="432">
        <v>241.0</v>
      </c>
      <c r="AA20" s="2">
        <v>45.0</v>
      </c>
      <c r="AB20" s="2" t="s">
        <v>4586</v>
      </c>
      <c r="AC20" s="2" t="s">
        <v>4587</v>
      </c>
      <c r="AD20" s="2" t="s">
        <v>4588</v>
      </c>
      <c r="AE20" s="2" t="s">
        <v>72</v>
      </c>
    </row>
    <row r="21">
      <c r="B21" s="2" t="s">
        <v>1143</v>
      </c>
      <c r="C21" s="359" t="s">
        <v>1226</v>
      </c>
      <c r="D21" s="291" t="s">
        <v>4589</v>
      </c>
      <c r="E21" s="359" t="s">
        <v>1102</v>
      </c>
      <c r="F21" s="351">
        <v>5430.0</v>
      </c>
      <c r="J21" s="2" t="s">
        <v>829</v>
      </c>
      <c r="K21" s="2" t="s">
        <v>4452</v>
      </c>
      <c r="L21" s="2" t="s">
        <v>860</v>
      </c>
      <c r="M21" s="2" t="s">
        <v>17</v>
      </c>
      <c r="N21" s="2" t="s">
        <v>4452</v>
      </c>
      <c r="R21" s="2" t="s">
        <v>4552</v>
      </c>
      <c r="S21" s="432">
        <v>241.0</v>
      </c>
    </row>
    <row r="22">
      <c r="B22" s="2" t="s">
        <v>1143</v>
      </c>
      <c r="C22" s="359" t="s">
        <v>1226</v>
      </c>
      <c r="D22" s="291" t="s">
        <v>4590</v>
      </c>
      <c r="E22" s="359" t="s">
        <v>1102</v>
      </c>
      <c r="F22" s="351">
        <v>5430.0</v>
      </c>
      <c r="J22" s="2" t="s">
        <v>829</v>
      </c>
      <c r="K22" s="2" t="s">
        <v>4452</v>
      </c>
      <c r="L22" s="2" t="s">
        <v>860</v>
      </c>
      <c r="M22" s="2" t="s">
        <v>17</v>
      </c>
      <c r="N22" s="2" t="s">
        <v>4452</v>
      </c>
      <c r="R22" s="2" t="s">
        <v>4552</v>
      </c>
      <c r="S22" s="432">
        <v>241.0</v>
      </c>
    </row>
    <row r="23">
      <c r="B23" s="2" t="s">
        <v>1143</v>
      </c>
      <c r="C23" s="359" t="s">
        <v>1226</v>
      </c>
      <c r="D23" s="291" t="s">
        <v>4591</v>
      </c>
      <c r="E23" s="359" t="s">
        <v>1102</v>
      </c>
      <c r="F23" s="351">
        <v>5430.0</v>
      </c>
      <c r="J23" s="2" t="s">
        <v>829</v>
      </c>
      <c r="K23" s="2" t="s">
        <v>4452</v>
      </c>
      <c r="L23" s="2" t="s">
        <v>860</v>
      </c>
      <c r="M23" s="2" t="s">
        <v>17</v>
      </c>
      <c r="N23" s="2" t="s">
        <v>4452</v>
      </c>
      <c r="R23" s="2" t="s">
        <v>4552</v>
      </c>
      <c r="S23" s="432">
        <v>241.0</v>
      </c>
    </row>
    <row r="24">
      <c r="B24" s="2" t="s">
        <v>1143</v>
      </c>
      <c r="C24" s="359" t="s">
        <v>1226</v>
      </c>
      <c r="D24" s="291" t="s">
        <v>4592</v>
      </c>
      <c r="E24" s="359" t="s">
        <v>1102</v>
      </c>
      <c r="F24" s="351">
        <v>5430.0</v>
      </c>
      <c r="J24" s="2" t="s">
        <v>829</v>
      </c>
      <c r="K24" s="2" t="s">
        <v>4593</v>
      </c>
      <c r="L24" s="2" t="s">
        <v>860</v>
      </c>
      <c r="M24" s="2" t="s">
        <v>17</v>
      </c>
      <c r="N24" s="2" t="s">
        <v>4452</v>
      </c>
      <c r="R24" s="2" t="s">
        <v>4553</v>
      </c>
      <c r="S24" s="432">
        <v>241.0</v>
      </c>
    </row>
    <row r="25">
      <c r="B25" s="2" t="s">
        <v>1143</v>
      </c>
      <c r="C25" s="359" t="s">
        <v>1226</v>
      </c>
      <c r="D25" s="291" t="s">
        <v>4594</v>
      </c>
      <c r="E25" s="359" t="s">
        <v>1102</v>
      </c>
      <c r="F25" s="351">
        <v>5430.0</v>
      </c>
      <c r="J25" s="2" t="s">
        <v>829</v>
      </c>
      <c r="K25" s="2" t="s">
        <v>4593</v>
      </c>
      <c r="L25" s="2" t="s">
        <v>860</v>
      </c>
      <c r="M25" s="2" t="s">
        <v>17</v>
      </c>
      <c r="N25" s="2" t="s">
        <v>4595</v>
      </c>
      <c r="R25" s="2" t="s">
        <v>4553</v>
      </c>
      <c r="S25" s="432">
        <v>244.0</v>
      </c>
    </row>
    <row r="26">
      <c r="B26" s="2" t="s">
        <v>1143</v>
      </c>
      <c r="C26" s="359" t="s">
        <v>3095</v>
      </c>
      <c r="D26" s="291" t="s">
        <v>4596</v>
      </c>
      <c r="E26" s="359" t="s">
        <v>3097</v>
      </c>
      <c r="F26" s="351">
        <v>5250.0</v>
      </c>
      <c r="J26" s="2" t="s">
        <v>829</v>
      </c>
      <c r="K26" s="2" t="s">
        <v>4452</v>
      </c>
      <c r="L26" s="2" t="s">
        <v>860</v>
      </c>
      <c r="M26" s="2" t="s">
        <v>17</v>
      </c>
      <c r="N26" s="2" t="s">
        <v>4452</v>
      </c>
      <c r="R26" s="2" t="s">
        <v>4552</v>
      </c>
      <c r="S26" s="432">
        <v>241.0</v>
      </c>
    </row>
    <row r="27">
      <c r="B27" s="2" t="s">
        <v>1143</v>
      </c>
      <c r="C27" s="359" t="s">
        <v>3095</v>
      </c>
      <c r="D27" s="291" t="s">
        <v>4597</v>
      </c>
      <c r="E27" s="359" t="s">
        <v>3097</v>
      </c>
      <c r="F27" s="351">
        <v>5250.0</v>
      </c>
      <c r="J27" s="2" t="s">
        <v>829</v>
      </c>
      <c r="K27" s="2" t="s">
        <v>4452</v>
      </c>
      <c r="L27" s="2" t="s">
        <v>860</v>
      </c>
      <c r="M27" s="2" t="s">
        <v>17</v>
      </c>
      <c r="N27" s="2" t="s">
        <v>4452</v>
      </c>
      <c r="R27" s="2" t="s">
        <v>4552</v>
      </c>
      <c r="S27" s="432">
        <v>241.0</v>
      </c>
    </row>
    <row r="28">
      <c r="B28" s="2" t="s">
        <v>862</v>
      </c>
      <c r="C28" s="359" t="s">
        <v>4598</v>
      </c>
      <c r="E28" s="359" t="s">
        <v>1940</v>
      </c>
      <c r="F28" s="351">
        <v>14500.0</v>
      </c>
      <c r="J28" s="2" t="s">
        <v>829</v>
      </c>
      <c r="K28" s="2" t="s">
        <v>4452</v>
      </c>
      <c r="L28" s="2" t="s">
        <v>860</v>
      </c>
      <c r="M28" s="2" t="s">
        <v>17</v>
      </c>
      <c r="N28" s="2" t="s">
        <v>4452</v>
      </c>
      <c r="R28" s="2" t="s">
        <v>4552</v>
      </c>
      <c r="S28" s="432">
        <v>241.0</v>
      </c>
    </row>
    <row r="29">
      <c r="B29" s="2" t="s">
        <v>4599</v>
      </c>
      <c r="C29" s="359" t="s">
        <v>1106</v>
      </c>
      <c r="D29" s="291" t="s">
        <v>4600</v>
      </c>
      <c r="E29" s="359" t="s">
        <v>919</v>
      </c>
      <c r="F29" s="351">
        <v>16750.0</v>
      </c>
      <c r="J29" s="2" t="s">
        <v>829</v>
      </c>
      <c r="K29" s="2" t="s">
        <v>4452</v>
      </c>
      <c r="L29" s="2" t="s">
        <v>860</v>
      </c>
      <c r="M29" s="2" t="s">
        <v>17</v>
      </c>
      <c r="N29" s="2" t="s">
        <v>4452</v>
      </c>
      <c r="R29" s="2" t="s">
        <v>4552</v>
      </c>
      <c r="S29" s="432">
        <v>241.0</v>
      </c>
    </row>
    <row r="30">
      <c r="B30" s="2" t="s">
        <v>865</v>
      </c>
      <c r="C30" s="359" t="s">
        <v>1408</v>
      </c>
      <c r="D30" s="291" t="s">
        <v>4601</v>
      </c>
      <c r="E30" s="359" t="s">
        <v>867</v>
      </c>
      <c r="F30" s="351">
        <v>8626.0</v>
      </c>
      <c r="J30" s="2" t="s">
        <v>829</v>
      </c>
      <c r="K30" s="2" t="s">
        <v>4452</v>
      </c>
      <c r="L30" s="2" t="s">
        <v>860</v>
      </c>
      <c r="M30" s="2" t="s">
        <v>17</v>
      </c>
      <c r="N30" s="2" t="s">
        <v>4452</v>
      </c>
      <c r="R30" s="2" t="s">
        <v>4552</v>
      </c>
      <c r="S30" s="432">
        <v>241.0</v>
      </c>
    </row>
    <row r="31">
      <c r="S31" s="433"/>
    </row>
    <row r="32">
      <c r="A32" s="399" t="s">
        <v>336</v>
      </c>
      <c r="B32" s="2" t="s">
        <v>925</v>
      </c>
      <c r="C32" s="298" t="s">
        <v>4602</v>
      </c>
      <c r="D32" s="291">
        <v>6.06485104942E11</v>
      </c>
      <c r="E32" s="359" t="s">
        <v>4603</v>
      </c>
      <c r="F32" s="351">
        <v>27871.0</v>
      </c>
      <c r="J32" s="2" t="s">
        <v>829</v>
      </c>
      <c r="K32" s="2" t="s">
        <v>4604</v>
      </c>
      <c r="L32" s="2" t="s">
        <v>860</v>
      </c>
      <c r="M32" s="2" t="s">
        <v>17</v>
      </c>
      <c r="N32" s="2" t="s">
        <v>4605</v>
      </c>
      <c r="R32" s="2" t="s">
        <v>4540</v>
      </c>
      <c r="S32" s="432">
        <v>233.0</v>
      </c>
    </row>
    <row r="33">
      <c r="B33" s="2" t="s">
        <v>925</v>
      </c>
      <c r="C33" s="298" t="s">
        <v>963</v>
      </c>
      <c r="D33" s="276"/>
      <c r="E33" s="298" t="s">
        <v>964</v>
      </c>
      <c r="F33" s="351">
        <v>54123.0</v>
      </c>
      <c r="J33" s="2" t="s">
        <v>829</v>
      </c>
      <c r="K33" s="2" t="s">
        <v>4604</v>
      </c>
      <c r="L33" s="2" t="s">
        <v>860</v>
      </c>
      <c r="M33" s="2" t="s">
        <v>17</v>
      </c>
      <c r="N33" s="2" t="s">
        <v>4605</v>
      </c>
      <c r="R33" s="2" t="s">
        <v>4540</v>
      </c>
      <c r="S33" s="432">
        <v>233.0</v>
      </c>
    </row>
    <row r="34">
      <c r="B34" s="2" t="s">
        <v>925</v>
      </c>
      <c r="C34" s="298" t="s">
        <v>4606</v>
      </c>
      <c r="D34" s="291">
        <v>2.227110058E9</v>
      </c>
      <c r="E34" s="298" t="s">
        <v>4607</v>
      </c>
      <c r="F34" s="351">
        <v>42453.0</v>
      </c>
      <c r="J34" s="2" t="s">
        <v>829</v>
      </c>
      <c r="K34" s="2" t="s">
        <v>4604</v>
      </c>
      <c r="L34" s="2" t="s">
        <v>860</v>
      </c>
      <c r="M34" s="2" t="s">
        <v>17</v>
      </c>
      <c r="N34" s="2" t="s">
        <v>4605</v>
      </c>
      <c r="R34" s="2" t="s">
        <v>4540</v>
      </c>
      <c r="S34" s="432">
        <v>233.0</v>
      </c>
    </row>
    <row r="35">
      <c r="B35" s="2" t="s">
        <v>925</v>
      </c>
      <c r="C35" s="298" t="s">
        <v>4606</v>
      </c>
      <c r="D35" s="291">
        <v>2.227110009E10</v>
      </c>
      <c r="E35" s="298" t="s">
        <v>4607</v>
      </c>
      <c r="F35" s="351">
        <v>42453.0</v>
      </c>
      <c r="J35" s="2" t="s">
        <v>829</v>
      </c>
      <c r="K35" s="2" t="s">
        <v>4604</v>
      </c>
      <c r="L35" s="2" t="s">
        <v>860</v>
      </c>
      <c r="M35" s="2" t="s">
        <v>17</v>
      </c>
      <c r="R35" s="2" t="s">
        <v>4540</v>
      </c>
      <c r="S35" s="432">
        <v>239.0</v>
      </c>
    </row>
    <row r="36">
      <c r="B36" s="2" t="s">
        <v>925</v>
      </c>
      <c r="C36" s="298" t="s">
        <v>4606</v>
      </c>
      <c r="E36" s="298" t="s">
        <v>4607</v>
      </c>
      <c r="L36" s="2" t="s">
        <v>860</v>
      </c>
      <c r="M36" s="2" t="s">
        <v>18</v>
      </c>
      <c r="S36" s="433"/>
    </row>
    <row r="37">
      <c r="B37" s="2" t="s">
        <v>925</v>
      </c>
      <c r="C37" s="298" t="s">
        <v>4608</v>
      </c>
      <c r="D37" s="291">
        <v>2.21231034E9</v>
      </c>
      <c r="E37" s="298" t="s">
        <v>4609</v>
      </c>
      <c r="F37" s="360">
        <v>26121.0</v>
      </c>
      <c r="J37" s="2" t="s">
        <v>829</v>
      </c>
      <c r="K37" s="2" t="s">
        <v>4604</v>
      </c>
      <c r="L37" s="2" t="s">
        <v>860</v>
      </c>
      <c r="M37" s="2" t="s">
        <v>17</v>
      </c>
      <c r="N37" s="2" t="s">
        <v>4605</v>
      </c>
      <c r="R37" s="2" t="s">
        <v>4540</v>
      </c>
      <c r="S37" s="432">
        <v>233.0</v>
      </c>
    </row>
    <row r="38">
      <c r="B38" s="2" t="s">
        <v>925</v>
      </c>
      <c r="C38" s="2" t="s">
        <v>4608</v>
      </c>
      <c r="D38" s="291">
        <v>2.212310351E9</v>
      </c>
      <c r="E38" s="298" t="s">
        <v>4609</v>
      </c>
      <c r="F38" s="360">
        <v>26121.0</v>
      </c>
      <c r="J38" s="2" t="s">
        <v>829</v>
      </c>
      <c r="K38" s="2" t="s">
        <v>4604</v>
      </c>
      <c r="L38" s="2" t="s">
        <v>860</v>
      </c>
      <c r="M38" s="2" t="s">
        <v>17</v>
      </c>
      <c r="N38" s="2" t="s">
        <v>4605</v>
      </c>
      <c r="R38" s="2" t="s">
        <v>4540</v>
      </c>
      <c r="S38" s="432">
        <v>233.0</v>
      </c>
    </row>
    <row r="39">
      <c r="B39" s="2" t="s">
        <v>925</v>
      </c>
      <c r="C39" s="298" t="s">
        <v>4608</v>
      </c>
      <c r="D39" s="291">
        <v>2.319310112E9</v>
      </c>
      <c r="E39" s="298" t="s">
        <v>4609</v>
      </c>
      <c r="F39" s="360">
        <v>26121.0</v>
      </c>
      <c r="J39" s="2" t="s">
        <v>829</v>
      </c>
      <c r="K39" s="2" t="s">
        <v>4604</v>
      </c>
      <c r="L39" s="2" t="s">
        <v>860</v>
      </c>
      <c r="M39" s="2" t="s">
        <v>17</v>
      </c>
      <c r="N39" s="2" t="s">
        <v>705</v>
      </c>
      <c r="R39" s="2" t="s">
        <v>4540</v>
      </c>
      <c r="S39" s="432">
        <v>239.0</v>
      </c>
    </row>
    <row r="40">
      <c r="B40" s="2" t="s">
        <v>925</v>
      </c>
      <c r="C40" s="298" t="s">
        <v>4608</v>
      </c>
      <c r="D40" s="291">
        <v>2.31931012E9</v>
      </c>
      <c r="E40" s="298" t="s">
        <v>4609</v>
      </c>
      <c r="F40" s="360">
        <v>26121.0</v>
      </c>
      <c r="J40" s="2" t="s">
        <v>829</v>
      </c>
      <c r="K40" s="2" t="s">
        <v>4604</v>
      </c>
      <c r="L40" s="2" t="s">
        <v>860</v>
      </c>
      <c r="M40" s="2" t="s">
        <v>17</v>
      </c>
      <c r="N40" s="2" t="s">
        <v>705</v>
      </c>
      <c r="R40" s="2" t="s">
        <v>4540</v>
      </c>
      <c r="S40" s="432">
        <v>239.0</v>
      </c>
    </row>
    <row r="41">
      <c r="B41" s="2" t="s">
        <v>925</v>
      </c>
      <c r="C41" s="298" t="s">
        <v>4608</v>
      </c>
      <c r="E41" s="298" t="s">
        <v>4609</v>
      </c>
      <c r="L41" s="2" t="s">
        <v>860</v>
      </c>
      <c r="M41" s="2" t="s">
        <v>18</v>
      </c>
      <c r="S41" s="433"/>
    </row>
    <row r="42">
      <c r="B42" s="2" t="s">
        <v>925</v>
      </c>
      <c r="C42" s="298" t="s">
        <v>4608</v>
      </c>
      <c r="E42" s="298" t="s">
        <v>4609</v>
      </c>
      <c r="L42" s="2" t="s">
        <v>860</v>
      </c>
      <c r="M42" s="2" t="s">
        <v>18</v>
      </c>
      <c r="S42" s="433"/>
    </row>
    <row r="43">
      <c r="B43" s="2" t="s">
        <v>925</v>
      </c>
      <c r="C43" s="298" t="s">
        <v>4608</v>
      </c>
      <c r="E43" s="298" t="s">
        <v>4609</v>
      </c>
      <c r="L43" s="2" t="s">
        <v>860</v>
      </c>
      <c r="M43" s="2" t="s">
        <v>18</v>
      </c>
      <c r="S43" s="433"/>
    </row>
    <row r="44">
      <c r="B44" s="2" t="s">
        <v>925</v>
      </c>
      <c r="C44" s="298" t="s">
        <v>4610</v>
      </c>
      <c r="D44" s="291" t="s">
        <v>4611</v>
      </c>
      <c r="E44" s="298" t="s">
        <v>4612</v>
      </c>
      <c r="F44" s="360">
        <v>69084.0</v>
      </c>
      <c r="J44" s="2" t="s">
        <v>829</v>
      </c>
      <c r="K44" s="2" t="s">
        <v>4604</v>
      </c>
      <c r="L44" s="2" t="s">
        <v>860</v>
      </c>
      <c r="M44" s="2" t="s">
        <v>17</v>
      </c>
      <c r="N44" s="2" t="s">
        <v>4605</v>
      </c>
      <c r="R44" s="2" t="s">
        <v>4540</v>
      </c>
      <c r="S44" s="432">
        <v>233.0</v>
      </c>
    </row>
    <row r="45">
      <c r="B45" s="2" t="s">
        <v>925</v>
      </c>
      <c r="C45" s="298" t="s">
        <v>4613</v>
      </c>
      <c r="E45" s="298" t="s">
        <v>4614</v>
      </c>
      <c r="F45" s="279"/>
      <c r="L45" s="2" t="s">
        <v>860</v>
      </c>
      <c r="M45" s="2" t="s">
        <v>18</v>
      </c>
      <c r="S45" s="433"/>
    </row>
    <row r="46">
      <c r="B46" s="2" t="s">
        <v>925</v>
      </c>
      <c r="C46" s="298" t="s">
        <v>4613</v>
      </c>
      <c r="E46" s="298" t="s">
        <v>4614</v>
      </c>
      <c r="L46" s="2" t="s">
        <v>860</v>
      </c>
      <c r="M46" s="2" t="s">
        <v>18</v>
      </c>
      <c r="S46" s="433"/>
    </row>
    <row r="47">
      <c r="B47" s="2" t="s">
        <v>925</v>
      </c>
      <c r="C47" s="298" t="s">
        <v>4613</v>
      </c>
      <c r="E47" s="298" t="s">
        <v>4614</v>
      </c>
      <c r="L47" s="2" t="s">
        <v>860</v>
      </c>
      <c r="M47" s="2" t="s">
        <v>18</v>
      </c>
      <c r="S47" s="433"/>
    </row>
    <row r="48">
      <c r="B48" s="2" t="s">
        <v>925</v>
      </c>
      <c r="C48" s="298" t="s">
        <v>4615</v>
      </c>
      <c r="E48" s="298" t="s">
        <v>4616</v>
      </c>
      <c r="L48" s="2" t="s">
        <v>860</v>
      </c>
      <c r="M48" s="2" t="s">
        <v>18</v>
      </c>
      <c r="S48" s="433"/>
    </row>
    <row r="49">
      <c r="B49" s="2" t="s">
        <v>925</v>
      </c>
      <c r="C49" s="298" t="s">
        <v>4615</v>
      </c>
      <c r="E49" s="298" t="s">
        <v>4616</v>
      </c>
      <c r="L49" s="2" t="s">
        <v>860</v>
      </c>
      <c r="M49" s="2" t="s">
        <v>18</v>
      </c>
      <c r="S49" s="433"/>
    </row>
    <row r="50">
      <c r="B50" s="2" t="s">
        <v>925</v>
      </c>
      <c r="C50" s="298" t="s">
        <v>4615</v>
      </c>
      <c r="E50" s="298" t="s">
        <v>4616</v>
      </c>
      <c r="L50" s="2" t="s">
        <v>860</v>
      </c>
      <c r="M50" s="2" t="s">
        <v>18</v>
      </c>
      <c r="S50" s="433"/>
    </row>
    <row r="51">
      <c r="B51" s="2" t="s">
        <v>925</v>
      </c>
      <c r="C51" s="298" t="s">
        <v>4615</v>
      </c>
      <c r="E51" s="298" t="s">
        <v>4616</v>
      </c>
      <c r="L51" s="2" t="s">
        <v>860</v>
      </c>
      <c r="M51" s="2" t="s">
        <v>18</v>
      </c>
      <c r="S51" s="433"/>
    </row>
    <row r="52">
      <c r="B52" s="2" t="s">
        <v>925</v>
      </c>
      <c r="C52" s="298" t="s">
        <v>4615</v>
      </c>
      <c r="E52" s="298" t="s">
        <v>4616</v>
      </c>
      <c r="L52" s="2" t="s">
        <v>860</v>
      </c>
      <c r="M52" s="2" t="s">
        <v>18</v>
      </c>
      <c r="S52" s="433"/>
    </row>
    <row r="53">
      <c r="B53" s="2" t="s">
        <v>925</v>
      </c>
      <c r="C53" s="298" t="s">
        <v>4615</v>
      </c>
      <c r="E53" s="298" t="s">
        <v>4616</v>
      </c>
      <c r="L53" s="2" t="s">
        <v>860</v>
      </c>
      <c r="M53" s="2" t="s">
        <v>18</v>
      </c>
      <c r="S53" s="433"/>
    </row>
    <row r="54">
      <c r="B54" s="2" t="s">
        <v>925</v>
      </c>
      <c r="C54" s="298" t="s">
        <v>4615</v>
      </c>
      <c r="E54" s="298" t="s">
        <v>4616</v>
      </c>
      <c r="L54" s="2" t="s">
        <v>860</v>
      </c>
      <c r="M54" s="2" t="s">
        <v>18</v>
      </c>
      <c r="S54" s="433"/>
    </row>
    <row r="55">
      <c r="B55" s="2" t="s">
        <v>925</v>
      </c>
      <c r="C55" s="298" t="s">
        <v>4615</v>
      </c>
      <c r="E55" s="298" t="s">
        <v>4616</v>
      </c>
      <c r="L55" s="2" t="s">
        <v>860</v>
      </c>
      <c r="M55" s="2" t="s">
        <v>18</v>
      </c>
      <c r="S55" s="433"/>
    </row>
    <row r="56">
      <c r="B56" s="2" t="s">
        <v>925</v>
      </c>
      <c r="C56" s="298" t="s">
        <v>4615</v>
      </c>
      <c r="E56" s="298" t="s">
        <v>4616</v>
      </c>
      <c r="L56" s="2" t="s">
        <v>860</v>
      </c>
      <c r="M56" s="2" t="s">
        <v>18</v>
      </c>
      <c r="S56" s="433"/>
    </row>
    <row r="57">
      <c r="B57" s="2" t="s">
        <v>925</v>
      </c>
      <c r="C57" s="298" t="s">
        <v>4615</v>
      </c>
      <c r="E57" s="298" t="s">
        <v>4616</v>
      </c>
      <c r="L57" s="2" t="s">
        <v>860</v>
      </c>
      <c r="M57" s="2" t="s">
        <v>18</v>
      </c>
      <c r="S57" s="433"/>
    </row>
    <row r="58">
      <c r="B58" s="2" t="s">
        <v>925</v>
      </c>
      <c r="C58" s="359" t="s">
        <v>1927</v>
      </c>
      <c r="D58" s="291" t="s">
        <v>4617</v>
      </c>
      <c r="E58" s="298"/>
      <c r="F58" s="360">
        <v>124500.0</v>
      </c>
      <c r="L58" s="2" t="s">
        <v>860</v>
      </c>
      <c r="M58" s="2" t="s">
        <v>17</v>
      </c>
      <c r="N58" s="2" t="s">
        <v>705</v>
      </c>
      <c r="S58" s="432">
        <v>239.0</v>
      </c>
    </row>
    <row r="59">
      <c r="C59" s="298" t="s">
        <v>4618</v>
      </c>
      <c r="E59" s="298" t="s">
        <v>4619</v>
      </c>
      <c r="F59" s="279"/>
      <c r="L59" s="2" t="s">
        <v>860</v>
      </c>
      <c r="M59" s="2" t="s">
        <v>18</v>
      </c>
      <c r="S59" s="433"/>
    </row>
    <row r="60">
      <c r="C60" s="359" t="s">
        <v>968</v>
      </c>
      <c r="F60" s="360">
        <v>16450.0</v>
      </c>
      <c r="J60" s="2" t="s">
        <v>829</v>
      </c>
      <c r="K60" s="2" t="s">
        <v>4604</v>
      </c>
      <c r="L60" s="2" t="s">
        <v>860</v>
      </c>
      <c r="M60" s="2" t="s">
        <v>17</v>
      </c>
      <c r="N60" s="2" t="s">
        <v>4620</v>
      </c>
      <c r="R60" s="2" t="s">
        <v>4540</v>
      </c>
      <c r="S60" s="432">
        <v>219.0</v>
      </c>
    </row>
    <row r="61">
      <c r="C61" s="388" t="s">
        <v>4621</v>
      </c>
      <c r="F61" s="361">
        <v>25.0</v>
      </c>
      <c r="M61" s="2" t="s">
        <v>17</v>
      </c>
      <c r="N61" s="2" t="s">
        <v>4605</v>
      </c>
      <c r="S61" s="432">
        <v>233.0</v>
      </c>
    </row>
    <row r="62">
      <c r="C62" s="388" t="s">
        <v>4622</v>
      </c>
      <c r="F62" s="360">
        <v>1450.0</v>
      </c>
      <c r="G62" s="360"/>
      <c r="M62" s="2" t="s">
        <v>17</v>
      </c>
      <c r="N62" s="2" t="s">
        <v>4605</v>
      </c>
      <c r="S62" s="432">
        <v>233.0</v>
      </c>
    </row>
    <row r="63">
      <c r="C63" s="359" t="s">
        <v>2924</v>
      </c>
      <c r="D63" s="291" t="s">
        <v>4623</v>
      </c>
      <c r="E63" s="291"/>
      <c r="F63" s="360">
        <v>129000.0</v>
      </c>
      <c r="G63" s="279"/>
      <c r="J63" s="2" t="s">
        <v>829</v>
      </c>
      <c r="K63" s="2" t="s">
        <v>4567</v>
      </c>
      <c r="L63" s="2" t="s">
        <v>860</v>
      </c>
      <c r="M63" s="2" t="s">
        <v>17</v>
      </c>
      <c r="N63" s="2" t="s">
        <v>705</v>
      </c>
      <c r="S63" s="432">
        <v>239.0</v>
      </c>
    </row>
    <row r="64">
      <c r="A64" s="399"/>
      <c r="B64" s="2"/>
      <c r="C64" s="359" t="s">
        <v>970</v>
      </c>
      <c r="D64" s="291">
        <v>2.02308110002E11</v>
      </c>
      <c r="E64" s="276" t="s">
        <v>971</v>
      </c>
      <c r="F64" s="351">
        <v>32420.0</v>
      </c>
      <c r="J64" s="2" t="s">
        <v>829</v>
      </c>
      <c r="K64" s="2" t="s">
        <v>4567</v>
      </c>
      <c r="L64" s="2" t="s">
        <v>860</v>
      </c>
      <c r="M64" s="2" t="s">
        <v>17</v>
      </c>
      <c r="N64" s="2" t="s">
        <v>705</v>
      </c>
      <c r="S64" s="432">
        <v>239.0</v>
      </c>
    </row>
    <row r="65">
      <c r="A65" s="399"/>
      <c r="C65" s="359" t="s">
        <v>970</v>
      </c>
      <c r="D65" s="291"/>
      <c r="E65" s="276" t="s">
        <v>971</v>
      </c>
      <c r="F65" s="351">
        <v>32420.0</v>
      </c>
      <c r="J65" s="2"/>
      <c r="K65" s="2"/>
      <c r="L65" s="2"/>
      <c r="M65" s="2"/>
      <c r="N65" s="2"/>
      <c r="S65" s="432"/>
    </row>
    <row r="66">
      <c r="A66" s="399"/>
      <c r="C66" s="359" t="s">
        <v>968</v>
      </c>
      <c r="D66" s="360"/>
      <c r="E66" s="367"/>
      <c r="F66" s="360">
        <v>16450.0</v>
      </c>
      <c r="J66" s="2" t="s">
        <v>829</v>
      </c>
      <c r="K66" s="2" t="s">
        <v>4567</v>
      </c>
      <c r="L66" s="2" t="s">
        <v>860</v>
      </c>
      <c r="M66" s="2" t="s">
        <v>17</v>
      </c>
      <c r="N66" s="2" t="s">
        <v>4605</v>
      </c>
      <c r="S66" s="432">
        <v>233.0</v>
      </c>
    </row>
    <row r="67">
      <c r="A67" s="399"/>
      <c r="B67" s="2"/>
      <c r="C67" s="359" t="s">
        <v>968</v>
      </c>
      <c r="D67" s="279"/>
      <c r="E67" s="367"/>
      <c r="F67" s="360">
        <v>16450.0</v>
      </c>
      <c r="J67" s="2" t="s">
        <v>829</v>
      </c>
      <c r="K67" s="2" t="s">
        <v>4567</v>
      </c>
      <c r="L67" s="2" t="s">
        <v>860</v>
      </c>
      <c r="M67" s="2" t="s">
        <v>17</v>
      </c>
      <c r="N67" s="2" t="s">
        <v>4605</v>
      </c>
      <c r="S67" s="432">
        <v>233.0</v>
      </c>
    </row>
    <row r="68">
      <c r="A68" s="399"/>
      <c r="B68" s="2"/>
      <c r="C68" s="298"/>
      <c r="E68" s="367"/>
      <c r="J68" s="2"/>
      <c r="L68" s="2"/>
      <c r="S68" s="433"/>
    </row>
    <row r="69">
      <c r="A69" s="399" t="s">
        <v>1424</v>
      </c>
      <c r="B69" s="2" t="s">
        <v>2503</v>
      </c>
      <c r="C69" s="388" t="s">
        <v>4624</v>
      </c>
      <c r="E69" s="380" t="s">
        <v>2505</v>
      </c>
      <c r="F69" s="360">
        <v>26500.0</v>
      </c>
      <c r="J69" s="2" t="s">
        <v>2173</v>
      </c>
      <c r="K69" s="2" t="s">
        <v>4625</v>
      </c>
      <c r="L69" s="2" t="s">
        <v>860</v>
      </c>
      <c r="M69" s="2" t="s">
        <v>17</v>
      </c>
      <c r="N69" s="2" t="s">
        <v>4593</v>
      </c>
      <c r="R69" s="2" t="s">
        <v>4558</v>
      </c>
      <c r="S69" s="432">
        <v>246.0</v>
      </c>
    </row>
    <row r="70">
      <c r="B70" s="2" t="s">
        <v>2503</v>
      </c>
      <c r="C70" s="359" t="s">
        <v>3811</v>
      </c>
      <c r="D70" s="291">
        <v>3.214295E8</v>
      </c>
      <c r="E70" s="380" t="s">
        <v>3812</v>
      </c>
      <c r="F70" s="360">
        <v>18574.0</v>
      </c>
      <c r="G70" s="380"/>
      <c r="H70" s="380"/>
      <c r="J70" s="2" t="s">
        <v>2173</v>
      </c>
      <c r="K70" s="2" t="s">
        <v>2420</v>
      </c>
      <c r="L70" s="2" t="s">
        <v>860</v>
      </c>
      <c r="M70" s="2" t="s">
        <v>17</v>
      </c>
      <c r="N70" s="2" t="s">
        <v>4593</v>
      </c>
      <c r="R70" s="2" t="s">
        <v>4558</v>
      </c>
      <c r="S70" s="432">
        <v>246.0</v>
      </c>
    </row>
    <row r="71">
      <c r="B71" s="2" t="s">
        <v>2503</v>
      </c>
      <c r="C71" s="359" t="s">
        <v>2617</v>
      </c>
      <c r="D71" s="291">
        <v>5.21316985E8</v>
      </c>
      <c r="E71" s="359" t="s">
        <v>2618</v>
      </c>
      <c r="F71" s="351">
        <v>8750.0</v>
      </c>
      <c r="G71" s="383"/>
      <c r="H71" s="383"/>
      <c r="J71" s="2" t="s">
        <v>2173</v>
      </c>
      <c r="K71" s="2" t="s">
        <v>4564</v>
      </c>
      <c r="L71" s="2" t="s">
        <v>860</v>
      </c>
      <c r="M71" s="2" t="s">
        <v>17</v>
      </c>
      <c r="N71" s="2" t="s">
        <v>4593</v>
      </c>
      <c r="R71" s="2" t="s">
        <v>4563</v>
      </c>
      <c r="S71" s="432">
        <v>246.0</v>
      </c>
    </row>
    <row r="72">
      <c r="B72" s="2" t="s">
        <v>2503</v>
      </c>
      <c r="C72" s="359" t="s">
        <v>3823</v>
      </c>
      <c r="D72" s="291">
        <v>2.021550129E9</v>
      </c>
      <c r="E72" s="359" t="s">
        <v>3824</v>
      </c>
      <c r="F72" s="360">
        <v>4945.0</v>
      </c>
      <c r="G72" s="360"/>
      <c r="H72" s="383"/>
      <c r="J72" s="2" t="s">
        <v>2173</v>
      </c>
      <c r="K72" s="2" t="s">
        <v>4564</v>
      </c>
      <c r="L72" s="2" t="s">
        <v>860</v>
      </c>
      <c r="M72" s="2" t="s">
        <v>17</v>
      </c>
      <c r="N72" s="2" t="s">
        <v>4593</v>
      </c>
      <c r="R72" s="2" t="s">
        <v>4563</v>
      </c>
      <c r="S72" s="432">
        <v>246.0</v>
      </c>
    </row>
    <row r="73">
      <c r="B73" s="2" t="s">
        <v>2503</v>
      </c>
      <c r="C73" s="359" t="s">
        <v>2563</v>
      </c>
      <c r="D73" s="291">
        <v>4.21591432E8</v>
      </c>
      <c r="E73" s="359" t="s">
        <v>2564</v>
      </c>
      <c r="F73" s="351">
        <v>2650.0</v>
      </c>
      <c r="G73" s="279"/>
      <c r="H73" s="383"/>
      <c r="J73" s="2" t="s">
        <v>2173</v>
      </c>
      <c r="K73" s="2" t="s">
        <v>4564</v>
      </c>
      <c r="L73" s="2" t="s">
        <v>860</v>
      </c>
      <c r="M73" s="2" t="s">
        <v>17</v>
      </c>
      <c r="N73" s="2" t="s">
        <v>4593</v>
      </c>
      <c r="R73" s="2" t="s">
        <v>4626</v>
      </c>
      <c r="S73" s="432">
        <v>246.0</v>
      </c>
    </row>
    <row r="74">
      <c r="B74" s="2" t="s">
        <v>883</v>
      </c>
      <c r="C74" s="276" t="s">
        <v>954</v>
      </c>
      <c r="D74" s="277"/>
      <c r="E74" s="348" t="s">
        <v>955</v>
      </c>
      <c r="F74" s="351">
        <v>1700.0</v>
      </c>
      <c r="L74" s="2" t="s">
        <v>860</v>
      </c>
      <c r="M74" s="2" t="s">
        <v>2386</v>
      </c>
      <c r="N74" s="2" t="s">
        <v>701</v>
      </c>
      <c r="R74" s="2" t="s">
        <v>4563</v>
      </c>
      <c r="S74" s="432">
        <v>287.0</v>
      </c>
    </row>
    <row r="75">
      <c r="B75" s="2" t="s">
        <v>2559</v>
      </c>
      <c r="C75" s="276" t="s">
        <v>2563</v>
      </c>
      <c r="D75" s="291">
        <v>2.72347041E9</v>
      </c>
      <c r="E75" s="276" t="s">
        <v>2564</v>
      </c>
      <c r="F75" s="360">
        <v>2650.0</v>
      </c>
      <c r="J75" s="2" t="s">
        <v>2173</v>
      </c>
      <c r="K75" s="2" t="s">
        <v>76</v>
      </c>
      <c r="L75" s="2" t="s">
        <v>860</v>
      </c>
      <c r="M75" s="2" t="s">
        <v>17</v>
      </c>
      <c r="N75" s="2" t="s">
        <v>701</v>
      </c>
      <c r="R75" s="2" t="s">
        <v>4561</v>
      </c>
      <c r="S75" s="432">
        <v>287.0</v>
      </c>
    </row>
    <row r="76">
      <c r="B76" s="2" t="s">
        <v>2559</v>
      </c>
      <c r="C76" s="276" t="s">
        <v>2563</v>
      </c>
      <c r="D76" s="291">
        <v>2.623224849E9</v>
      </c>
      <c r="E76" s="276" t="s">
        <v>2564</v>
      </c>
      <c r="F76" s="360">
        <v>2650.0</v>
      </c>
      <c r="J76" s="2" t="s">
        <v>2173</v>
      </c>
      <c r="K76" s="2" t="s">
        <v>76</v>
      </c>
      <c r="L76" s="2" t="s">
        <v>860</v>
      </c>
      <c r="M76" s="2" t="s">
        <v>17</v>
      </c>
      <c r="N76" s="2" t="s">
        <v>701</v>
      </c>
      <c r="R76" s="2" t="s">
        <v>4561</v>
      </c>
      <c r="S76" s="432">
        <v>287.0</v>
      </c>
    </row>
    <row r="77">
      <c r="B77" s="2" t="s">
        <v>2559</v>
      </c>
      <c r="C77" s="276" t="s">
        <v>2563</v>
      </c>
      <c r="D77" s="291">
        <v>2.723470451E9</v>
      </c>
      <c r="E77" s="276" t="s">
        <v>2564</v>
      </c>
      <c r="F77" s="360">
        <v>2650.0</v>
      </c>
      <c r="J77" s="2" t="s">
        <v>2173</v>
      </c>
      <c r="K77" s="2" t="s">
        <v>76</v>
      </c>
      <c r="L77" s="2" t="s">
        <v>860</v>
      </c>
      <c r="M77" s="2" t="s">
        <v>17</v>
      </c>
      <c r="N77" s="2" t="s">
        <v>701</v>
      </c>
      <c r="R77" s="2" t="s">
        <v>4561</v>
      </c>
      <c r="S77" s="432">
        <v>287.0</v>
      </c>
    </row>
    <row r="78">
      <c r="B78" s="2" t="s">
        <v>2559</v>
      </c>
      <c r="C78" s="276" t="s">
        <v>2563</v>
      </c>
      <c r="D78" s="291">
        <v>2.723470389E9</v>
      </c>
      <c r="E78" s="276" t="s">
        <v>2564</v>
      </c>
      <c r="F78" s="360">
        <v>2650.0</v>
      </c>
      <c r="J78" s="2" t="s">
        <v>2173</v>
      </c>
      <c r="K78" s="2" t="s">
        <v>76</v>
      </c>
      <c r="L78" s="2" t="s">
        <v>860</v>
      </c>
      <c r="M78" s="2" t="s">
        <v>17</v>
      </c>
      <c r="N78" s="2" t="s">
        <v>701</v>
      </c>
      <c r="R78" s="2" t="s">
        <v>4561</v>
      </c>
      <c r="S78" s="432">
        <v>287.0</v>
      </c>
    </row>
    <row r="79">
      <c r="B79" s="2" t="s">
        <v>2559</v>
      </c>
      <c r="C79" s="276" t="s">
        <v>2563</v>
      </c>
      <c r="D79" s="291">
        <v>2.723470396E9</v>
      </c>
      <c r="E79" s="276" t="s">
        <v>2564</v>
      </c>
      <c r="F79" s="360">
        <v>2650.0</v>
      </c>
      <c r="J79" s="2" t="s">
        <v>2173</v>
      </c>
      <c r="K79" s="2" t="s">
        <v>4564</v>
      </c>
      <c r="L79" s="2" t="s">
        <v>860</v>
      </c>
      <c r="M79" s="2" t="s">
        <v>17</v>
      </c>
      <c r="N79" s="2" t="s">
        <v>701</v>
      </c>
      <c r="R79" s="2" t="s">
        <v>4563</v>
      </c>
      <c r="S79" s="432">
        <v>287.0</v>
      </c>
    </row>
    <row r="80">
      <c r="B80" s="2" t="s">
        <v>2559</v>
      </c>
      <c r="C80" s="276" t="s">
        <v>2563</v>
      </c>
      <c r="D80" s="291">
        <v>2.723224625E9</v>
      </c>
      <c r="E80" s="276" t="s">
        <v>2564</v>
      </c>
      <c r="F80" s="360">
        <v>2650.0</v>
      </c>
      <c r="J80" s="2" t="s">
        <v>2173</v>
      </c>
      <c r="K80" s="2" t="s">
        <v>4564</v>
      </c>
      <c r="L80" s="2" t="s">
        <v>860</v>
      </c>
      <c r="M80" s="2" t="s">
        <v>17</v>
      </c>
      <c r="N80" s="2" t="s">
        <v>701</v>
      </c>
      <c r="R80" s="2" t="s">
        <v>4563</v>
      </c>
      <c r="S80" s="432">
        <v>287.0</v>
      </c>
    </row>
    <row r="81">
      <c r="B81" s="2" t="s">
        <v>2559</v>
      </c>
      <c r="C81" s="276" t="s">
        <v>2563</v>
      </c>
      <c r="D81" s="291">
        <v>2.723470411E9</v>
      </c>
      <c r="E81" s="276" t="s">
        <v>2564</v>
      </c>
      <c r="F81" s="360">
        <v>2650.0</v>
      </c>
      <c r="J81" s="2" t="s">
        <v>2173</v>
      </c>
      <c r="K81" s="2" t="s">
        <v>4564</v>
      </c>
      <c r="L81" s="2" t="s">
        <v>860</v>
      </c>
      <c r="M81" s="2" t="s">
        <v>17</v>
      </c>
      <c r="N81" s="2" t="s">
        <v>701</v>
      </c>
      <c r="R81" s="2" t="s">
        <v>4563</v>
      </c>
      <c r="S81" s="432">
        <v>287.0</v>
      </c>
    </row>
    <row r="82">
      <c r="B82" s="2" t="s">
        <v>2559</v>
      </c>
      <c r="C82" s="276" t="s">
        <v>2563</v>
      </c>
      <c r="D82" s="291">
        <v>2.62322472E9</v>
      </c>
      <c r="E82" s="276" t="s">
        <v>2564</v>
      </c>
      <c r="F82" s="360">
        <v>2650.0</v>
      </c>
      <c r="J82" s="2" t="s">
        <v>2173</v>
      </c>
      <c r="K82" s="2" t="s">
        <v>4564</v>
      </c>
      <c r="L82" s="2" t="s">
        <v>860</v>
      </c>
      <c r="M82" s="2" t="s">
        <v>17</v>
      </c>
      <c r="N82" s="2" t="s">
        <v>701</v>
      </c>
      <c r="R82" s="2" t="s">
        <v>4563</v>
      </c>
      <c r="S82" s="432">
        <v>287.0</v>
      </c>
    </row>
    <row r="83">
      <c r="B83" s="2" t="s">
        <v>2559</v>
      </c>
      <c r="C83" s="276" t="s">
        <v>2563</v>
      </c>
      <c r="D83" s="291">
        <v>2.623224667E9</v>
      </c>
      <c r="E83" s="276" t="s">
        <v>2564</v>
      </c>
      <c r="F83" s="360">
        <v>2650.0</v>
      </c>
      <c r="L83" s="2" t="s">
        <v>860</v>
      </c>
      <c r="M83" s="2" t="s">
        <v>2386</v>
      </c>
      <c r="N83" s="2" t="s">
        <v>701</v>
      </c>
      <c r="R83" s="2" t="s">
        <v>4626</v>
      </c>
      <c r="S83" s="432">
        <v>287.0</v>
      </c>
    </row>
    <row r="84">
      <c r="B84" s="2" t="s">
        <v>2559</v>
      </c>
      <c r="C84" s="276" t="s">
        <v>3823</v>
      </c>
      <c r="D84" s="291">
        <v>2.021550299E9</v>
      </c>
      <c r="E84" s="276" t="s">
        <v>3824</v>
      </c>
      <c r="F84" s="351">
        <v>4945.0</v>
      </c>
      <c r="J84" s="2" t="s">
        <v>2173</v>
      </c>
      <c r="K84" s="2" t="s">
        <v>4564</v>
      </c>
      <c r="L84" s="2" t="s">
        <v>860</v>
      </c>
      <c r="M84" s="2" t="s">
        <v>17</v>
      </c>
      <c r="N84" s="2" t="s">
        <v>701</v>
      </c>
      <c r="R84" s="2" t="s">
        <v>4563</v>
      </c>
      <c r="S84" s="432">
        <v>287.0</v>
      </c>
    </row>
    <row r="85">
      <c r="B85" s="2" t="s">
        <v>2559</v>
      </c>
      <c r="C85" s="276" t="s">
        <v>2506</v>
      </c>
      <c r="D85" s="277">
        <v>4.522478949E9</v>
      </c>
      <c r="E85" s="348" t="s">
        <v>2507</v>
      </c>
      <c r="F85" s="360">
        <v>8150.0</v>
      </c>
      <c r="G85" s="360"/>
      <c r="J85" s="2" t="s">
        <v>2173</v>
      </c>
      <c r="K85" s="2" t="s">
        <v>4564</v>
      </c>
      <c r="L85" s="2" t="s">
        <v>860</v>
      </c>
      <c r="M85" s="2" t="s">
        <v>17</v>
      </c>
      <c r="N85" s="2" t="s">
        <v>701</v>
      </c>
      <c r="R85" s="2" t="s">
        <v>4563</v>
      </c>
      <c r="S85" s="432">
        <v>287.0</v>
      </c>
    </row>
    <row r="86">
      <c r="A86" s="399"/>
      <c r="B86" s="2"/>
      <c r="C86" s="276" t="s">
        <v>1510</v>
      </c>
      <c r="E86" s="298"/>
      <c r="F86" s="361">
        <v>75.0</v>
      </c>
      <c r="G86" s="279"/>
      <c r="M86" s="2"/>
      <c r="S86" s="433"/>
    </row>
    <row r="87">
      <c r="A87" s="399"/>
      <c r="B87" s="2"/>
      <c r="C87" s="367"/>
      <c r="E87" s="298"/>
      <c r="F87" s="279"/>
      <c r="M87" s="2"/>
      <c r="S87" s="433"/>
    </row>
    <row r="88" ht="18.0" customHeight="1">
      <c r="A88" s="2" t="s">
        <v>933</v>
      </c>
      <c r="B88" s="2" t="s">
        <v>868</v>
      </c>
      <c r="C88" s="276" t="s">
        <v>934</v>
      </c>
      <c r="D88" s="277" t="s">
        <v>4627</v>
      </c>
      <c r="E88" s="348" t="s">
        <v>935</v>
      </c>
      <c r="F88" s="360">
        <v>8250.0</v>
      </c>
      <c r="J88" s="2" t="s">
        <v>2173</v>
      </c>
      <c r="K88" s="2" t="s">
        <v>2420</v>
      </c>
      <c r="L88" s="2" t="s">
        <v>860</v>
      </c>
      <c r="M88" s="2" t="s">
        <v>17</v>
      </c>
      <c r="N88" s="2" t="s">
        <v>701</v>
      </c>
      <c r="R88" s="2" t="s">
        <v>4558</v>
      </c>
      <c r="S88" s="432">
        <v>287.0</v>
      </c>
    </row>
    <row r="89">
      <c r="B89" s="2" t="s">
        <v>868</v>
      </c>
      <c r="C89" s="276" t="s">
        <v>934</v>
      </c>
      <c r="D89" s="277" t="s">
        <v>4628</v>
      </c>
      <c r="E89" s="348" t="s">
        <v>935</v>
      </c>
      <c r="F89" s="360">
        <v>8250.0</v>
      </c>
      <c r="J89" s="2" t="s">
        <v>2173</v>
      </c>
      <c r="K89" s="2" t="s">
        <v>2420</v>
      </c>
      <c r="L89" s="2" t="s">
        <v>860</v>
      </c>
      <c r="M89" s="2" t="s">
        <v>17</v>
      </c>
      <c r="N89" s="2" t="s">
        <v>701</v>
      </c>
      <c r="R89" s="2" t="s">
        <v>4558</v>
      </c>
      <c r="S89" s="432">
        <v>287.0</v>
      </c>
    </row>
    <row r="90">
      <c r="B90" s="2" t="s">
        <v>868</v>
      </c>
      <c r="C90" s="276" t="s">
        <v>934</v>
      </c>
      <c r="D90" s="277" t="s">
        <v>4629</v>
      </c>
      <c r="E90" s="348" t="s">
        <v>935</v>
      </c>
      <c r="F90" s="360">
        <v>8250.0</v>
      </c>
      <c r="J90" s="2" t="s">
        <v>2173</v>
      </c>
      <c r="K90" s="2" t="s">
        <v>2420</v>
      </c>
      <c r="L90" s="2" t="s">
        <v>860</v>
      </c>
      <c r="M90" s="2" t="s">
        <v>17</v>
      </c>
      <c r="N90" s="2" t="s">
        <v>701</v>
      </c>
      <c r="R90" s="2" t="s">
        <v>4558</v>
      </c>
      <c r="S90" s="432">
        <v>287.0</v>
      </c>
    </row>
    <row r="91">
      <c r="B91" s="2" t="s">
        <v>868</v>
      </c>
      <c r="C91" s="276" t="s">
        <v>934</v>
      </c>
      <c r="D91" s="277" t="s">
        <v>4630</v>
      </c>
      <c r="E91" s="348" t="s">
        <v>935</v>
      </c>
      <c r="F91" s="360">
        <v>8250.0</v>
      </c>
      <c r="J91" s="2" t="s">
        <v>2173</v>
      </c>
      <c r="K91" s="2" t="s">
        <v>76</v>
      </c>
      <c r="L91" s="2" t="s">
        <v>860</v>
      </c>
      <c r="M91" s="2" t="s">
        <v>17</v>
      </c>
      <c r="N91" s="2" t="s">
        <v>701</v>
      </c>
      <c r="R91" s="2" t="s">
        <v>4561</v>
      </c>
      <c r="S91" s="432">
        <v>287.0</v>
      </c>
    </row>
    <row r="92">
      <c r="B92" s="2" t="s">
        <v>868</v>
      </c>
      <c r="C92" s="276" t="s">
        <v>934</v>
      </c>
      <c r="D92" s="277" t="s">
        <v>4631</v>
      </c>
      <c r="E92" s="348" t="s">
        <v>935</v>
      </c>
      <c r="F92" s="360">
        <v>8250.0</v>
      </c>
      <c r="J92" s="2" t="s">
        <v>2173</v>
      </c>
      <c r="K92" s="2" t="s">
        <v>76</v>
      </c>
      <c r="L92" s="2" t="s">
        <v>860</v>
      </c>
      <c r="M92" s="2" t="s">
        <v>17</v>
      </c>
      <c r="N92" s="2" t="s">
        <v>701</v>
      </c>
      <c r="R92" s="2" t="s">
        <v>4561</v>
      </c>
      <c r="S92" s="432">
        <v>287.0</v>
      </c>
    </row>
    <row r="93">
      <c r="B93" s="2" t="s">
        <v>868</v>
      </c>
      <c r="C93" s="276" t="s">
        <v>934</v>
      </c>
      <c r="D93" s="277" t="s">
        <v>4632</v>
      </c>
      <c r="E93" s="348" t="s">
        <v>935</v>
      </c>
      <c r="F93" s="360">
        <v>8250.0</v>
      </c>
      <c r="J93" s="2" t="s">
        <v>2173</v>
      </c>
      <c r="K93" s="2" t="s">
        <v>76</v>
      </c>
      <c r="L93" s="2" t="s">
        <v>860</v>
      </c>
      <c r="M93" s="2" t="s">
        <v>17</v>
      </c>
      <c r="N93" s="2" t="s">
        <v>701</v>
      </c>
      <c r="R93" s="2" t="s">
        <v>4561</v>
      </c>
      <c r="S93" s="432">
        <v>287.0</v>
      </c>
    </row>
    <row r="94">
      <c r="A94" s="399"/>
      <c r="B94" s="2"/>
      <c r="C94" s="367"/>
      <c r="E94" s="298"/>
      <c r="L94" s="2"/>
      <c r="M94" s="2"/>
      <c r="S94" s="433"/>
    </row>
    <row r="95">
      <c r="A95" s="399" t="s">
        <v>2411</v>
      </c>
      <c r="B95" s="2" t="s">
        <v>2412</v>
      </c>
      <c r="C95" s="367" t="s">
        <v>4633</v>
      </c>
      <c r="E95" s="298" t="s">
        <v>4634</v>
      </c>
      <c r="L95" s="2" t="s">
        <v>860</v>
      </c>
      <c r="M95" s="2" t="s">
        <v>18</v>
      </c>
      <c r="S95" s="433"/>
    </row>
    <row r="96">
      <c r="C96" s="378"/>
      <c r="S96" s="433"/>
    </row>
    <row r="97">
      <c r="C97" s="388"/>
      <c r="S97" s="433"/>
    </row>
    <row r="98">
      <c r="B98" s="429" t="s">
        <v>1057</v>
      </c>
      <c r="C98" s="419" t="s">
        <v>4635</v>
      </c>
      <c r="L98" s="2" t="s">
        <v>860</v>
      </c>
      <c r="M98" s="2" t="s">
        <v>17</v>
      </c>
      <c r="N98" s="2" t="s">
        <v>4605</v>
      </c>
      <c r="S98" s="432">
        <v>233.0</v>
      </c>
    </row>
    <row r="99">
      <c r="S99" s="433"/>
    </row>
    <row r="100">
      <c r="S100" s="433"/>
    </row>
    <row r="101">
      <c r="B101" s="359"/>
      <c r="C101" s="359" t="s">
        <v>4636</v>
      </c>
      <c r="L101" s="2" t="s">
        <v>1019</v>
      </c>
      <c r="M101" s="2" t="s">
        <v>17</v>
      </c>
      <c r="N101" s="2" t="s">
        <v>4637</v>
      </c>
      <c r="S101" s="432">
        <v>35.0</v>
      </c>
    </row>
    <row r="102">
      <c r="B102" s="359"/>
      <c r="C102" s="359" t="s">
        <v>4638</v>
      </c>
      <c r="D102" s="359" t="s">
        <v>3062</v>
      </c>
      <c r="F102" s="350">
        <v>7400.0</v>
      </c>
      <c r="J102" s="2" t="s">
        <v>2245</v>
      </c>
      <c r="K102" s="2" t="s">
        <v>4546</v>
      </c>
      <c r="L102" s="2" t="s">
        <v>1019</v>
      </c>
      <c r="M102" s="2" t="s">
        <v>17</v>
      </c>
      <c r="N102" s="2" t="s">
        <v>4546</v>
      </c>
      <c r="R102" s="2" t="s">
        <v>4545</v>
      </c>
      <c r="S102" s="432">
        <v>240.0</v>
      </c>
    </row>
    <row r="103">
      <c r="B103" s="359"/>
      <c r="C103" s="359" t="s">
        <v>2301</v>
      </c>
      <c r="F103" s="362">
        <v>550.0</v>
      </c>
      <c r="J103" s="2" t="s">
        <v>2245</v>
      </c>
      <c r="K103" s="2" t="s">
        <v>4546</v>
      </c>
      <c r="L103" s="2" t="s">
        <v>1019</v>
      </c>
      <c r="M103" s="2" t="s">
        <v>17</v>
      </c>
      <c r="N103" s="2" t="s">
        <v>4546</v>
      </c>
      <c r="R103" s="2" t="s">
        <v>4545</v>
      </c>
      <c r="S103" s="432">
        <v>240.0</v>
      </c>
    </row>
    <row r="104">
      <c r="B104" s="359"/>
      <c r="C104" s="359" t="s">
        <v>2302</v>
      </c>
      <c r="F104" s="353">
        <v>810.0</v>
      </c>
      <c r="J104" s="2" t="s">
        <v>2245</v>
      </c>
      <c r="K104" s="2" t="s">
        <v>4452</v>
      </c>
      <c r="L104" s="2" t="s">
        <v>1019</v>
      </c>
      <c r="M104" s="2" t="s">
        <v>17</v>
      </c>
      <c r="N104" s="2" t="s">
        <v>4546</v>
      </c>
      <c r="R104" s="2" t="s">
        <v>4552</v>
      </c>
      <c r="S104" s="432">
        <v>240.0</v>
      </c>
    </row>
    <row r="105">
      <c r="B105" s="359"/>
      <c r="C105" s="359" t="s">
        <v>1182</v>
      </c>
      <c r="F105" s="362">
        <v>154.0</v>
      </c>
      <c r="L105" s="2" t="s">
        <v>1019</v>
      </c>
      <c r="M105" s="2" t="s">
        <v>17</v>
      </c>
      <c r="N105" s="2" t="s">
        <v>4546</v>
      </c>
      <c r="S105" s="432">
        <v>240.0</v>
      </c>
    </row>
    <row r="106">
      <c r="B106" s="359"/>
      <c r="C106" s="359" t="s">
        <v>1182</v>
      </c>
      <c r="F106" s="362">
        <v>154.0</v>
      </c>
      <c r="L106" s="2" t="s">
        <v>1019</v>
      </c>
      <c r="M106" s="2" t="s">
        <v>17</v>
      </c>
      <c r="N106" s="2" t="s">
        <v>4546</v>
      </c>
      <c r="S106" s="432">
        <v>240.0</v>
      </c>
    </row>
    <row r="107">
      <c r="B107" s="359"/>
      <c r="C107" s="359" t="s">
        <v>1626</v>
      </c>
      <c r="F107" s="353">
        <v>25.0</v>
      </c>
      <c r="L107" s="2" t="s">
        <v>1019</v>
      </c>
      <c r="M107" s="2" t="s">
        <v>17</v>
      </c>
      <c r="N107" s="2" t="s">
        <v>4546</v>
      </c>
      <c r="S107" s="432">
        <v>240.0</v>
      </c>
    </row>
    <row r="108">
      <c r="B108" s="359"/>
      <c r="C108" s="359" t="s">
        <v>1020</v>
      </c>
      <c r="F108" s="362">
        <v>50.0</v>
      </c>
      <c r="L108" s="2" t="s">
        <v>1019</v>
      </c>
      <c r="M108" s="2" t="s">
        <v>17</v>
      </c>
      <c r="N108" s="2" t="s">
        <v>4452</v>
      </c>
      <c r="S108" s="432">
        <v>241.0</v>
      </c>
    </row>
    <row r="109">
      <c r="B109" s="359"/>
      <c r="C109" s="359" t="s">
        <v>1020</v>
      </c>
      <c r="F109" s="362">
        <v>50.0</v>
      </c>
      <c r="L109" s="2" t="s">
        <v>1019</v>
      </c>
      <c r="M109" s="2" t="s">
        <v>17</v>
      </c>
      <c r="N109" s="2" t="s">
        <v>4452</v>
      </c>
      <c r="S109" s="432">
        <v>241.0</v>
      </c>
    </row>
    <row r="110">
      <c r="B110" s="359"/>
      <c r="C110" s="359" t="s">
        <v>1020</v>
      </c>
      <c r="F110" s="362">
        <v>50.0</v>
      </c>
      <c r="L110" s="2" t="s">
        <v>1019</v>
      </c>
      <c r="M110" s="2" t="s">
        <v>2386</v>
      </c>
      <c r="N110" s="2" t="s">
        <v>4452</v>
      </c>
      <c r="S110" s="432">
        <v>241.0</v>
      </c>
    </row>
    <row r="111">
      <c r="B111" s="359"/>
      <c r="C111" s="359" t="s">
        <v>1020</v>
      </c>
      <c r="F111" s="362">
        <v>50.0</v>
      </c>
      <c r="L111" s="2" t="s">
        <v>1019</v>
      </c>
      <c r="M111" s="2" t="s">
        <v>2386</v>
      </c>
      <c r="N111" s="2" t="s">
        <v>4452</v>
      </c>
      <c r="S111" s="432">
        <v>241.0</v>
      </c>
    </row>
    <row r="112">
      <c r="B112" s="359"/>
      <c r="C112" s="359" t="s">
        <v>1020</v>
      </c>
      <c r="F112" s="362">
        <v>50.0</v>
      </c>
      <c r="L112" s="2" t="s">
        <v>1019</v>
      </c>
      <c r="M112" s="2" t="s">
        <v>2386</v>
      </c>
      <c r="N112" s="2" t="s">
        <v>4452</v>
      </c>
      <c r="S112" s="432">
        <v>241.0</v>
      </c>
    </row>
    <row r="113">
      <c r="B113" s="359"/>
      <c r="C113" s="359" t="s">
        <v>1182</v>
      </c>
      <c r="F113" s="362">
        <v>154.0</v>
      </c>
      <c r="L113" s="2" t="s">
        <v>1019</v>
      </c>
      <c r="M113" s="2" t="s">
        <v>17</v>
      </c>
      <c r="N113" s="2" t="s">
        <v>4595</v>
      </c>
      <c r="S113" s="432">
        <v>244.0</v>
      </c>
    </row>
    <row r="114">
      <c r="B114" s="359"/>
      <c r="C114" s="359" t="s">
        <v>1182</v>
      </c>
      <c r="F114" s="362">
        <v>154.0</v>
      </c>
      <c r="L114" s="2" t="s">
        <v>1019</v>
      </c>
      <c r="M114" s="2" t="s">
        <v>17</v>
      </c>
      <c r="N114" s="2" t="s">
        <v>4595</v>
      </c>
      <c r="S114" s="432">
        <v>244.0</v>
      </c>
    </row>
    <row r="115">
      <c r="B115" s="2" t="s">
        <v>1047</v>
      </c>
      <c r="C115" s="276" t="s">
        <v>3636</v>
      </c>
      <c r="D115" s="277" t="s">
        <v>4639</v>
      </c>
      <c r="E115" s="276" t="s">
        <v>4640</v>
      </c>
      <c r="F115" s="351">
        <v>5250.0</v>
      </c>
      <c r="J115" s="2" t="s">
        <v>3940</v>
      </c>
      <c r="K115" s="2" t="s">
        <v>4570</v>
      </c>
      <c r="L115" s="2" t="s">
        <v>1019</v>
      </c>
      <c r="M115" s="2" t="s">
        <v>17</v>
      </c>
      <c r="N115" s="2" t="s">
        <v>701</v>
      </c>
      <c r="R115" s="2" t="s">
        <v>4626</v>
      </c>
      <c r="S115" s="432">
        <v>287.0</v>
      </c>
    </row>
    <row r="116">
      <c r="B116" s="2" t="s">
        <v>868</v>
      </c>
      <c r="C116" s="276" t="s">
        <v>3652</v>
      </c>
      <c r="D116" s="277" t="s">
        <v>4641</v>
      </c>
      <c r="E116" s="276" t="s">
        <v>3654</v>
      </c>
      <c r="F116" s="350">
        <v>8100.0</v>
      </c>
      <c r="L116" s="2" t="s">
        <v>1019</v>
      </c>
      <c r="M116" s="2" t="s">
        <v>17</v>
      </c>
      <c r="N116" s="2" t="s">
        <v>4567</v>
      </c>
      <c r="S116" s="432">
        <v>9.0</v>
      </c>
    </row>
    <row r="117" ht="18.0" customHeight="1">
      <c r="B117" s="2" t="s">
        <v>2559</v>
      </c>
      <c r="C117" s="276" t="s">
        <v>4642</v>
      </c>
      <c r="D117" s="291">
        <v>4.24446566E8</v>
      </c>
      <c r="E117" s="276" t="s">
        <v>4643</v>
      </c>
      <c r="F117" s="279"/>
      <c r="J117" s="2" t="s">
        <v>2173</v>
      </c>
      <c r="K117" s="2" t="s">
        <v>4567</v>
      </c>
      <c r="L117" s="2" t="s">
        <v>4644</v>
      </c>
      <c r="M117" s="2" t="s">
        <v>17</v>
      </c>
      <c r="N117" s="2" t="s">
        <v>4567</v>
      </c>
      <c r="R117" s="2" t="s">
        <v>2833</v>
      </c>
      <c r="S117" s="432">
        <v>11.0</v>
      </c>
    </row>
    <row r="118">
      <c r="C118" s="276" t="s">
        <v>4645</v>
      </c>
      <c r="D118" s="277" t="s">
        <v>4646</v>
      </c>
      <c r="E118" s="348" t="s">
        <v>4647</v>
      </c>
      <c r="F118" s="350">
        <v>7500.0</v>
      </c>
      <c r="S118" s="432"/>
    </row>
    <row r="119">
      <c r="C119" s="276" t="s">
        <v>3600</v>
      </c>
      <c r="D119" s="277"/>
      <c r="E119" s="352"/>
      <c r="F119" s="279"/>
      <c r="L119" s="2" t="s">
        <v>1019</v>
      </c>
      <c r="M119" s="2" t="s">
        <v>17</v>
      </c>
      <c r="N119" s="2" t="s">
        <v>1962</v>
      </c>
      <c r="S119" s="432">
        <v>39.0</v>
      </c>
    </row>
    <row r="120">
      <c r="C120" s="276" t="s">
        <v>4648</v>
      </c>
      <c r="D120" s="277" t="s">
        <v>4649</v>
      </c>
      <c r="E120" s="290" t="s">
        <v>4650</v>
      </c>
      <c r="F120" s="348"/>
      <c r="G120" s="434"/>
      <c r="J120" s="2" t="s">
        <v>829</v>
      </c>
      <c r="K120" s="2" t="s">
        <v>3281</v>
      </c>
      <c r="M120" s="2" t="s">
        <v>17</v>
      </c>
      <c r="N120" s="2" t="s">
        <v>4651</v>
      </c>
      <c r="R120" s="2" t="s">
        <v>4652</v>
      </c>
      <c r="S120" s="432">
        <v>66.0</v>
      </c>
    </row>
    <row r="121">
      <c r="C121" s="276" t="s">
        <v>4648</v>
      </c>
      <c r="D121" s="277" t="s">
        <v>4653</v>
      </c>
      <c r="E121" s="290" t="s">
        <v>4650</v>
      </c>
      <c r="F121" s="348"/>
      <c r="G121" s="434"/>
      <c r="J121" s="2" t="s">
        <v>829</v>
      </c>
      <c r="K121" s="2" t="s">
        <v>3281</v>
      </c>
      <c r="M121" s="2" t="s">
        <v>17</v>
      </c>
      <c r="N121" s="2" t="s">
        <v>4651</v>
      </c>
      <c r="R121" s="2" t="s">
        <v>4652</v>
      </c>
      <c r="S121" s="432">
        <v>66.0</v>
      </c>
    </row>
    <row r="122">
      <c r="C122" s="276" t="s">
        <v>4654</v>
      </c>
      <c r="D122" s="277" t="s">
        <v>4655</v>
      </c>
      <c r="E122" s="290" t="s">
        <v>4656</v>
      </c>
      <c r="F122" s="348"/>
      <c r="G122" s="434"/>
      <c r="J122" s="2" t="s">
        <v>829</v>
      </c>
      <c r="K122" s="2" t="s">
        <v>3281</v>
      </c>
      <c r="M122" s="2" t="s">
        <v>17</v>
      </c>
      <c r="N122" s="2" t="s">
        <v>4651</v>
      </c>
      <c r="R122" s="2" t="s">
        <v>4652</v>
      </c>
      <c r="S122" s="432">
        <v>66.0</v>
      </c>
    </row>
    <row r="123">
      <c r="C123" s="276" t="s">
        <v>4654</v>
      </c>
      <c r="D123" s="277" t="s">
        <v>4657</v>
      </c>
      <c r="E123" s="290" t="s">
        <v>4656</v>
      </c>
      <c r="F123" s="348"/>
      <c r="G123" s="434"/>
      <c r="J123" s="2" t="s">
        <v>829</v>
      </c>
      <c r="K123" s="2" t="s">
        <v>3281</v>
      </c>
      <c r="M123" s="2" t="s">
        <v>17</v>
      </c>
      <c r="N123" s="2" t="s">
        <v>4651</v>
      </c>
      <c r="R123" s="2" t="s">
        <v>4652</v>
      </c>
      <c r="S123" s="432">
        <v>66.0</v>
      </c>
    </row>
    <row r="124">
      <c r="C124" s="345"/>
      <c r="D124" s="277"/>
      <c r="E124" s="352"/>
      <c r="F124" s="348"/>
      <c r="G124" s="434"/>
      <c r="J124" s="2" t="s">
        <v>829</v>
      </c>
      <c r="K124" s="2" t="s">
        <v>3281</v>
      </c>
      <c r="M124" s="2" t="s">
        <v>17</v>
      </c>
      <c r="N124" s="2" t="s">
        <v>4651</v>
      </c>
      <c r="R124" s="2" t="s">
        <v>4652</v>
      </c>
      <c r="S124" s="432">
        <v>66.0</v>
      </c>
    </row>
    <row r="125">
      <c r="C125" s="288" t="s">
        <v>4658</v>
      </c>
      <c r="D125" s="277" t="s">
        <v>4659</v>
      </c>
      <c r="E125" s="276" t="s">
        <v>4650</v>
      </c>
      <c r="F125" s="290"/>
      <c r="G125" s="435"/>
      <c r="M125" s="2" t="s">
        <v>17</v>
      </c>
      <c r="N125" s="2" t="s">
        <v>2268</v>
      </c>
      <c r="S125" s="432">
        <v>78.0</v>
      </c>
    </row>
    <row r="126">
      <c r="C126" s="276" t="s">
        <v>4660</v>
      </c>
      <c r="D126" s="277" t="s">
        <v>4661</v>
      </c>
      <c r="E126" s="276" t="s">
        <v>4607</v>
      </c>
      <c r="M126" s="2" t="s">
        <v>17</v>
      </c>
      <c r="N126" s="2" t="s">
        <v>4651</v>
      </c>
      <c r="S126" s="432">
        <v>66.0</v>
      </c>
    </row>
    <row r="127">
      <c r="C127" s="276" t="s">
        <v>2621</v>
      </c>
      <c r="D127" s="277"/>
      <c r="E127" s="348"/>
      <c r="M127" s="2" t="s">
        <v>17</v>
      </c>
      <c r="N127" s="2" t="s">
        <v>4651</v>
      </c>
      <c r="S127" s="432">
        <v>66.0</v>
      </c>
    </row>
    <row r="128">
      <c r="S128" s="432"/>
    </row>
    <row r="129">
      <c r="S129" s="432"/>
    </row>
    <row r="130">
      <c r="S130" s="432"/>
    </row>
    <row r="131">
      <c r="S131" s="432"/>
    </row>
    <row r="132">
      <c r="S132" s="432"/>
    </row>
    <row r="133">
      <c r="S133" s="432"/>
    </row>
    <row r="134">
      <c r="S134" s="432"/>
    </row>
    <row r="135">
      <c r="S135" s="432"/>
    </row>
    <row r="136">
      <c r="S136" s="432"/>
    </row>
  </sheetData>
  <hyperlinks>
    <hyperlink r:id="rId1" ref="C3"/>
  </hyperlinks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20"/>
      <c r="C1" s="215" t="s">
        <v>5</v>
      </c>
      <c r="D1" s="219" t="s">
        <v>4662</v>
      </c>
      <c r="E1" s="218"/>
      <c r="F1" s="218">
        <v>9.750022229E9</v>
      </c>
      <c r="G1" s="220"/>
      <c r="H1" s="220"/>
      <c r="I1" s="219" t="s">
        <v>800</v>
      </c>
      <c r="J1" s="219"/>
      <c r="K1" s="220" t="s">
        <v>801</v>
      </c>
      <c r="L1" s="221" t="s">
        <v>802</v>
      </c>
      <c r="M1" s="219"/>
      <c r="N1" s="215" t="s">
        <v>803</v>
      </c>
      <c r="O1" s="219" t="s">
        <v>801</v>
      </c>
      <c r="P1" s="221" t="s">
        <v>802</v>
      </c>
      <c r="R1" s="2" t="s">
        <v>804</v>
      </c>
      <c r="S1" s="2" t="s">
        <v>805</v>
      </c>
      <c r="T1" s="2" t="s">
        <v>806</v>
      </c>
    </row>
    <row r="2">
      <c r="A2" s="239"/>
      <c r="B2" s="239"/>
      <c r="C2" s="223" t="s">
        <v>807</v>
      </c>
      <c r="D2" s="227" t="s">
        <v>109</v>
      </c>
      <c r="E2" s="227" t="s">
        <v>4663</v>
      </c>
      <c r="F2" s="228">
        <v>9.965558834E9</v>
      </c>
      <c r="G2" s="227"/>
      <c r="H2" s="227"/>
      <c r="I2" s="226" t="s">
        <v>320</v>
      </c>
      <c r="J2" s="227"/>
      <c r="L2" s="228"/>
      <c r="M2" s="2"/>
      <c r="N2" s="229" t="s">
        <v>11</v>
      </c>
      <c r="P2" s="230"/>
      <c r="R2" s="231">
        <v>1.0</v>
      </c>
      <c r="T2" s="238" t="s">
        <v>4664</v>
      </c>
      <c r="U2" s="238" t="s">
        <v>4665</v>
      </c>
      <c r="V2" s="238" t="s">
        <v>55</v>
      </c>
    </row>
    <row r="3">
      <c r="A3" s="239"/>
      <c r="B3" s="239"/>
      <c r="C3" s="229" t="s">
        <v>811</v>
      </c>
      <c r="D3" s="431" t="s">
        <v>4666</v>
      </c>
      <c r="F3" s="230"/>
      <c r="G3" s="2"/>
      <c r="H3" s="2"/>
      <c r="I3" s="229" t="s">
        <v>812</v>
      </c>
      <c r="J3" s="2"/>
      <c r="L3" s="237"/>
      <c r="M3" s="2"/>
      <c r="N3" s="229" t="s">
        <v>12</v>
      </c>
      <c r="P3" s="230"/>
      <c r="R3" s="231">
        <v>2.0</v>
      </c>
      <c r="S3" s="2" t="s">
        <v>4667</v>
      </c>
      <c r="T3" s="238" t="s">
        <v>4668</v>
      </c>
      <c r="U3" s="238" t="s">
        <v>1010</v>
      </c>
      <c r="V3" s="238" t="s">
        <v>2035</v>
      </c>
    </row>
    <row r="4">
      <c r="A4" s="239"/>
      <c r="B4" s="239"/>
      <c r="C4" s="229" t="s">
        <v>816</v>
      </c>
      <c r="D4" s="2"/>
      <c r="F4" s="230"/>
      <c r="G4" s="2"/>
      <c r="H4" s="2"/>
      <c r="I4" s="229" t="s">
        <v>817</v>
      </c>
      <c r="J4" s="2"/>
      <c r="L4" s="237"/>
      <c r="M4" s="2"/>
      <c r="N4" s="229" t="s">
        <v>13</v>
      </c>
      <c r="P4" s="230"/>
      <c r="R4" s="231">
        <v>3.0</v>
      </c>
      <c r="S4" s="2" t="s">
        <v>4669</v>
      </c>
      <c r="T4" s="238" t="s">
        <v>4670</v>
      </c>
      <c r="U4" s="238" t="s">
        <v>1568</v>
      </c>
      <c r="V4" s="238" t="s">
        <v>55</v>
      </c>
    </row>
    <row r="5">
      <c r="A5" s="239"/>
      <c r="B5" s="239"/>
      <c r="C5" s="229" t="s">
        <v>818</v>
      </c>
      <c r="E5" s="2"/>
      <c r="F5" s="237"/>
      <c r="G5" s="2"/>
      <c r="H5" s="2"/>
      <c r="I5" s="229" t="s">
        <v>819</v>
      </c>
      <c r="J5" s="2"/>
      <c r="L5" s="237"/>
      <c r="M5" s="2"/>
      <c r="N5" s="229" t="s">
        <v>14</v>
      </c>
      <c r="P5" s="237"/>
      <c r="R5" s="231">
        <v>4.0</v>
      </c>
      <c r="S5" s="2" t="s">
        <v>4671</v>
      </c>
      <c r="T5" s="2" t="s">
        <v>589</v>
      </c>
      <c r="U5" s="2" t="s">
        <v>1568</v>
      </c>
      <c r="V5" s="2" t="s">
        <v>2549</v>
      </c>
    </row>
    <row r="6">
      <c r="A6" s="239"/>
      <c r="B6" s="239"/>
      <c r="C6" s="229" t="s">
        <v>820</v>
      </c>
      <c r="D6" s="2" t="s">
        <v>4672</v>
      </c>
      <c r="F6" s="237">
        <v>9.994093566E9</v>
      </c>
      <c r="G6" s="2"/>
      <c r="H6" s="2"/>
      <c r="I6" s="229" t="s">
        <v>821</v>
      </c>
      <c r="L6" s="237"/>
      <c r="M6" s="2"/>
      <c r="N6" s="229" t="s">
        <v>15</v>
      </c>
      <c r="P6" s="237"/>
      <c r="R6" s="231">
        <v>5.0</v>
      </c>
      <c r="S6" s="2" t="s">
        <v>4673</v>
      </c>
      <c r="T6" s="2" t="s">
        <v>4674</v>
      </c>
      <c r="U6" s="2" t="s">
        <v>4675</v>
      </c>
      <c r="V6" s="2" t="s">
        <v>4676</v>
      </c>
    </row>
    <row r="7">
      <c r="A7" s="239"/>
      <c r="B7" s="239"/>
      <c r="C7" s="229" t="s">
        <v>822</v>
      </c>
      <c r="F7" s="237"/>
      <c r="G7" s="2"/>
      <c r="H7" s="2"/>
      <c r="I7" s="229" t="s">
        <v>823</v>
      </c>
      <c r="J7" s="2"/>
      <c r="L7" s="237"/>
      <c r="M7" s="2"/>
      <c r="N7" s="229" t="s">
        <v>17</v>
      </c>
      <c r="P7" s="237"/>
      <c r="R7" s="231">
        <v>6.0</v>
      </c>
      <c r="S7" s="2" t="s">
        <v>4677</v>
      </c>
      <c r="T7" s="2" t="s">
        <v>4678</v>
      </c>
      <c r="U7" s="2" t="s">
        <v>1345</v>
      </c>
      <c r="V7" s="2" t="s">
        <v>4679</v>
      </c>
      <c r="W7" s="2" t="s">
        <v>87</v>
      </c>
    </row>
    <row r="8">
      <c r="A8" s="239"/>
      <c r="B8" s="239"/>
      <c r="C8" s="229" t="s">
        <v>824</v>
      </c>
      <c r="D8" s="2"/>
      <c r="F8" s="230"/>
      <c r="G8" s="2"/>
      <c r="H8" s="2"/>
      <c r="I8" s="229" t="s">
        <v>825</v>
      </c>
      <c r="J8" s="2"/>
      <c r="L8" s="237"/>
      <c r="M8" s="2"/>
      <c r="N8" s="2" t="s">
        <v>18</v>
      </c>
      <c r="P8" s="237"/>
      <c r="R8" s="240"/>
    </row>
    <row r="9">
      <c r="A9" s="239"/>
      <c r="B9" s="239"/>
      <c r="C9" s="229" t="s">
        <v>826</v>
      </c>
      <c r="E9" s="2"/>
      <c r="F9" s="237"/>
      <c r="G9" s="2"/>
      <c r="H9" s="2"/>
      <c r="I9" s="229" t="s">
        <v>827</v>
      </c>
      <c r="J9" s="2"/>
      <c r="K9" s="2"/>
      <c r="L9" s="237"/>
      <c r="M9" s="2"/>
      <c r="N9" s="229" t="s">
        <v>19</v>
      </c>
      <c r="O9" s="2"/>
      <c r="P9" s="237"/>
      <c r="R9" s="240"/>
    </row>
    <row r="10">
      <c r="A10" s="239"/>
      <c r="B10" s="239"/>
      <c r="C10" s="241" t="s">
        <v>828</v>
      </c>
      <c r="D10" s="242"/>
      <c r="E10" s="242"/>
      <c r="F10" s="243"/>
      <c r="G10" s="2"/>
      <c r="H10" s="2"/>
      <c r="I10" s="229" t="s">
        <v>829</v>
      </c>
      <c r="J10" s="2"/>
      <c r="K10" s="2"/>
      <c r="L10" s="237"/>
      <c r="M10" s="2"/>
      <c r="N10" s="229" t="s">
        <v>20</v>
      </c>
      <c r="O10" s="2"/>
      <c r="P10" s="237"/>
      <c r="R10" s="240"/>
    </row>
    <row r="11">
      <c r="A11" s="239"/>
      <c r="B11" s="239"/>
      <c r="C11" s="2" t="s">
        <v>830</v>
      </c>
      <c r="D11" s="2"/>
      <c r="E11" s="2"/>
      <c r="F11" s="2"/>
      <c r="G11" s="2"/>
      <c r="H11" s="2"/>
      <c r="I11" s="229" t="s">
        <v>831</v>
      </c>
      <c r="J11" s="2"/>
      <c r="K11" s="2"/>
      <c r="L11" s="237"/>
      <c r="M11" s="2"/>
      <c r="N11" s="229" t="s">
        <v>21</v>
      </c>
      <c r="O11" s="2"/>
      <c r="P11" s="237"/>
      <c r="R11" s="240"/>
    </row>
    <row r="12">
      <c r="A12" s="239"/>
      <c r="B12" s="239"/>
      <c r="C12" s="2" t="s">
        <v>832</v>
      </c>
      <c r="E12" s="2"/>
      <c r="F12" s="2"/>
      <c r="G12" s="2"/>
      <c r="H12" s="2"/>
      <c r="I12" s="229" t="s">
        <v>833</v>
      </c>
      <c r="J12" s="2"/>
      <c r="K12" s="2"/>
      <c r="L12" s="237"/>
      <c r="M12" s="2"/>
      <c r="N12" s="241" t="s">
        <v>23</v>
      </c>
      <c r="O12" s="242"/>
      <c r="P12" s="243"/>
      <c r="R12" s="240"/>
    </row>
    <row r="13">
      <c r="A13" s="239"/>
      <c r="B13" s="239"/>
      <c r="C13" s="2"/>
      <c r="D13" s="2"/>
      <c r="E13" s="2"/>
      <c r="F13" s="2"/>
      <c r="G13" s="2"/>
      <c r="H13" s="2"/>
      <c r="I13" s="229" t="s">
        <v>835</v>
      </c>
      <c r="J13" s="2"/>
      <c r="K13" s="2"/>
      <c r="L13" s="237"/>
      <c r="M13" s="2"/>
      <c r="N13" s="2" t="s">
        <v>24</v>
      </c>
      <c r="O13" s="2"/>
      <c r="P13" s="2"/>
      <c r="R13" s="240"/>
    </row>
    <row r="14">
      <c r="A14" s="239"/>
      <c r="B14" s="239"/>
      <c r="C14" s="2"/>
      <c r="D14" s="2"/>
      <c r="E14" s="2"/>
      <c r="F14" s="2"/>
      <c r="G14" s="2"/>
      <c r="H14" s="2"/>
      <c r="I14" s="241" t="s">
        <v>837</v>
      </c>
      <c r="J14" s="242"/>
      <c r="K14" s="2"/>
      <c r="L14" s="243"/>
      <c r="M14" s="2"/>
      <c r="N14" s="2"/>
      <c r="O14" s="2"/>
      <c r="P14" s="2"/>
      <c r="R14" s="240"/>
    </row>
    <row r="15">
      <c r="A15" s="239"/>
      <c r="B15" s="239"/>
      <c r="C15" s="2"/>
      <c r="D15" s="2"/>
      <c r="E15" s="2"/>
      <c r="F15" s="2"/>
      <c r="J15" s="2"/>
      <c r="K15" s="2"/>
      <c r="L15" s="2"/>
      <c r="M15" s="2"/>
      <c r="N15" s="2"/>
      <c r="O15" s="2"/>
      <c r="P15" s="2" t="s">
        <v>4235</v>
      </c>
    </row>
    <row r="16">
      <c r="A16" s="12"/>
      <c r="B16" s="12" t="s">
        <v>4345</v>
      </c>
      <c r="C16" s="12" t="s">
        <v>27</v>
      </c>
      <c r="D16" s="12" t="s">
        <v>28</v>
      </c>
      <c r="E16" s="12" t="s">
        <v>838</v>
      </c>
      <c r="F16" s="12" t="s">
        <v>29</v>
      </c>
      <c r="G16" s="12" t="s">
        <v>839</v>
      </c>
      <c r="H16" s="12" t="s">
        <v>840</v>
      </c>
      <c r="I16" s="12" t="s">
        <v>811</v>
      </c>
      <c r="J16" s="12" t="s">
        <v>841</v>
      </c>
      <c r="K16" s="12" t="s">
        <v>842</v>
      </c>
      <c r="L16" s="12" t="s">
        <v>843</v>
      </c>
      <c r="M16" s="12" t="s">
        <v>844</v>
      </c>
      <c r="N16" s="12" t="s">
        <v>845</v>
      </c>
      <c r="O16" s="12" t="s">
        <v>846</v>
      </c>
      <c r="P16" s="12" t="s">
        <v>847</v>
      </c>
      <c r="Q16" s="12" t="s">
        <v>848</v>
      </c>
      <c r="R16" s="12" t="s">
        <v>849</v>
      </c>
      <c r="S16" s="12" t="s">
        <v>850</v>
      </c>
      <c r="T16" s="12" t="s">
        <v>851</v>
      </c>
    </row>
    <row r="17">
      <c r="A17" s="2"/>
      <c r="B17" s="2" t="s">
        <v>336</v>
      </c>
      <c r="C17" s="2" t="s">
        <v>901</v>
      </c>
      <c r="D17" s="298" t="s">
        <v>4680</v>
      </c>
      <c r="E17" s="291" t="s">
        <v>4681</v>
      </c>
      <c r="F17" s="298" t="s">
        <v>1678</v>
      </c>
      <c r="K17" s="2" t="s">
        <v>2173</v>
      </c>
      <c r="L17" s="2" t="s">
        <v>4668</v>
      </c>
      <c r="M17" s="2" t="s">
        <v>860</v>
      </c>
      <c r="N17" s="2" t="s">
        <v>17</v>
      </c>
      <c r="O17" s="2" t="s">
        <v>4664</v>
      </c>
      <c r="P17" s="87"/>
      <c r="S17" s="2" t="s">
        <v>4667</v>
      </c>
      <c r="T17" s="2">
        <v>102.0</v>
      </c>
    </row>
    <row r="18">
      <c r="C18" s="2" t="s">
        <v>901</v>
      </c>
      <c r="D18" s="298" t="s">
        <v>4680</v>
      </c>
      <c r="E18" s="291" t="s">
        <v>4682</v>
      </c>
      <c r="F18" s="298" t="s">
        <v>1678</v>
      </c>
      <c r="K18" s="2" t="s">
        <v>2173</v>
      </c>
      <c r="L18" s="2" t="s">
        <v>4668</v>
      </c>
      <c r="M18" s="2" t="s">
        <v>860</v>
      </c>
      <c r="N18" s="2" t="s">
        <v>17</v>
      </c>
      <c r="O18" s="2" t="s">
        <v>4664</v>
      </c>
      <c r="P18" s="87"/>
      <c r="S18" s="2" t="s">
        <v>4667</v>
      </c>
      <c r="T18" s="2">
        <v>102.0</v>
      </c>
    </row>
    <row r="19">
      <c r="C19" s="2" t="s">
        <v>901</v>
      </c>
      <c r="D19" s="298" t="s">
        <v>4680</v>
      </c>
      <c r="E19" s="291" t="s">
        <v>4683</v>
      </c>
      <c r="F19" s="298" t="s">
        <v>1678</v>
      </c>
      <c r="K19" s="2" t="s">
        <v>2173</v>
      </c>
      <c r="L19" s="2" t="s">
        <v>4668</v>
      </c>
      <c r="M19" s="2" t="s">
        <v>860</v>
      </c>
      <c r="N19" s="2" t="s">
        <v>17</v>
      </c>
      <c r="O19" s="2" t="s">
        <v>4664</v>
      </c>
      <c r="P19" s="87"/>
      <c r="S19" s="2" t="s">
        <v>4667</v>
      </c>
      <c r="T19" s="2">
        <v>102.0</v>
      </c>
    </row>
    <row r="20">
      <c r="C20" s="2" t="s">
        <v>901</v>
      </c>
      <c r="D20" s="298" t="s">
        <v>4680</v>
      </c>
      <c r="E20" s="291" t="s">
        <v>4684</v>
      </c>
      <c r="F20" s="298" t="s">
        <v>1678</v>
      </c>
      <c r="K20" s="2" t="s">
        <v>2173</v>
      </c>
      <c r="L20" s="2" t="s">
        <v>4668</v>
      </c>
      <c r="M20" s="2" t="s">
        <v>860</v>
      </c>
      <c r="N20" s="2" t="s">
        <v>17</v>
      </c>
      <c r="O20" s="2" t="s">
        <v>4664</v>
      </c>
      <c r="P20" s="87"/>
      <c r="S20" s="2" t="s">
        <v>4667</v>
      </c>
      <c r="T20" s="2">
        <v>102.0</v>
      </c>
    </row>
    <row r="21">
      <c r="C21" s="2" t="s">
        <v>901</v>
      </c>
      <c r="D21" s="298" t="s">
        <v>4680</v>
      </c>
      <c r="E21" s="291" t="s">
        <v>4685</v>
      </c>
      <c r="F21" s="298" t="s">
        <v>1678</v>
      </c>
      <c r="K21" s="2" t="s">
        <v>2173</v>
      </c>
      <c r="L21" s="2" t="s">
        <v>4668</v>
      </c>
      <c r="M21" s="2" t="s">
        <v>860</v>
      </c>
      <c r="N21" s="2" t="s">
        <v>17</v>
      </c>
      <c r="O21" s="2" t="s">
        <v>4664</v>
      </c>
      <c r="P21" s="87"/>
      <c r="S21" s="2" t="s">
        <v>4667</v>
      </c>
      <c r="T21" s="2">
        <v>102.0</v>
      </c>
    </row>
    <row r="22">
      <c r="C22" s="2" t="s">
        <v>901</v>
      </c>
      <c r="D22" s="298" t="s">
        <v>4680</v>
      </c>
      <c r="E22" s="291" t="s">
        <v>4686</v>
      </c>
      <c r="F22" s="298" t="s">
        <v>1678</v>
      </c>
      <c r="K22" s="2" t="s">
        <v>2173</v>
      </c>
      <c r="L22" s="2" t="s">
        <v>4668</v>
      </c>
      <c r="M22" s="2" t="s">
        <v>860</v>
      </c>
      <c r="N22" s="2" t="s">
        <v>17</v>
      </c>
      <c r="O22" s="2" t="s">
        <v>4664</v>
      </c>
      <c r="P22" s="87"/>
      <c r="S22" s="2" t="s">
        <v>4667</v>
      </c>
      <c r="T22" s="2">
        <v>102.0</v>
      </c>
    </row>
    <row r="23">
      <c r="C23" s="2" t="s">
        <v>901</v>
      </c>
      <c r="D23" s="298" t="s">
        <v>4680</v>
      </c>
      <c r="E23" s="291" t="s">
        <v>4687</v>
      </c>
      <c r="F23" s="298" t="s">
        <v>1678</v>
      </c>
      <c r="K23" s="2" t="s">
        <v>2173</v>
      </c>
      <c r="L23" s="2" t="s">
        <v>4668</v>
      </c>
      <c r="M23" s="2" t="s">
        <v>860</v>
      </c>
      <c r="N23" s="2" t="s">
        <v>17</v>
      </c>
      <c r="O23" s="2" t="s">
        <v>4664</v>
      </c>
      <c r="P23" s="87"/>
      <c r="S23" s="2" t="s">
        <v>4667</v>
      </c>
      <c r="T23" s="2">
        <v>102.0</v>
      </c>
    </row>
    <row r="24">
      <c r="C24" s="2" t="s">
        <v>901</v>
      </c>
      <c r="D24" s="298" t="s">
        <v>4680</v>
      </c>
      <c r="E24" s="291" t="s">
        <v>4688</v>
      </c>
      <c r="F24" s="298" t="s">
        <v>1678</v>
      </c>
      <c r="K24" s="2" t="s">
        <v>2173</v>
      </c>
      <c r="L24" s="2" t="s">
        <v>4668</v>
      </c>
      <c r="M24" s="2" t="s">
        <v>860</v>
      </c>
      <c r="N24" s="2" t="s">
        <v>17</v>
      </c>
      <c r="O24" s="2" t="s">
        <v>4664</v>
      </c>
      <c r="P24" s="87"/>
      <c r="S24" s="2" t="s">
        <v>4667</v>
      </c>
      <c r="T24" s="2">
        <v>102.0</v>
      </c>
    </row>
    <row r="25">
      <c r="C25" s="2" t="s">
        <v>901</v>
      </c>
      <c r="D25" s="298" t="s">
        <v>4680</v>
      </c>
      <c r="E25" s="291" t="s">
        <v>4689</v>
      </c>
      <c r="F25" s="298" t="s">
        <v>1678</v>
      </c>
      <c r="K25" s="2" t="s">
        <v>2173</v>
      </c>
      <c r="L25" s="2" t="s">
        <v>4668</v>
      </c>
      <c r="M25" s="2" t="s">
        <v>860</v>
      </c>
      <c r="N25" s="2" t="s">
        <v>17</v>
      </c>
      <c r="O25" s="2" t="s">
        <v>4664</v>
      </c>
      <c r="P25" s="87"/>
      <c r="S25" s="2" t="s">
        <v>4667</v>
      </c>
      <c r="T25" s="2">
        <v>102.0</v>
      </c>
    </row>
    <row r="26">
      <c r="C26" s="2" t="s">
        <v>901</v>
      </c>
      <c r="D26" s="298" t="s">
        <v>4680</v>
      </c>
      <c r="E26" s="291" t="s">
        <v>4690</v>
      </c>
      <c r="F26" s="298" t="s">
        <v>1678</v>
      </c>
      <c r="K26" s="2" t="s">
        <v>2173</v>
      </c>
      <c r="L26" s="2" t="s">
        <v>4668</v>
      </c>
      <c r="M26" s="2" t="s">
        <v>860</v>
      </c>
      <c r="N26" s="2" t="s">
        <v>17</v>
      </c>
      <c r="O26" s="2" t="s">
        <v>4664</v>
      </c>
      <c r="P26" s="87"/>
      <c r="S26" s="2" t="s">
        <v>4667</v>
      </c>
      <c r="T26" s="2">
        <v>102.0</v>
      </c>
    </row>
    <row r="27">
      <c r="C27" s="2" t="s">
        <v>901</v>
      </c>
      <c r="D27" s="298" t="s">
        <v>4680</v>
      </c>
      <c r="E27" s="291" t="s">
        <v>4691</v>
      </c>
      <c r="F27" s="298" t="s">
        <v>1678</v>
      </c>
      <c r="K27" s="2" t="s">
        <v>2173</v>
      </c>
      <c r="L27" s="2" t="s">
        <v>4670</v>
      </c>
      <c r="M27" s="2" t="s">
        <v>860</v>
      </c>
      <c r="N27" s="2" t="s">
        <v>17</v>
      </c>
      <c r="O27" s="2" t="s">
        <v>4664</v>
      </c>
      <c r="P27" s="87"/>
      <c r="S27" s="2" t="s">
        <v>4669</v>
      </c>
      <c r="T27" s="2">
        <v>102.0</v>
      </c>
    </row>
    <row r="28">
      <c r="C28" s="2" t="s">
        <v>901</v>
      </c>
      <c r="D28" s="298" t="s">
        <v>4680</v>
      </c>
      <c r="E28" s="291" t="s">
        <v>4692</v>
      </c>
      <c r="F28" s="298" t="s">
        <v>1678</v>
      </c>
      <c r="K28" s="2" t="s">
        <v>2173</v>
      </c>
      <c r="L28" s="2" t="s">
        <v>4670</v>
      </c>
      <c r="M28" s="2" t="s">
        <v>860</v>
      </c>
      <c r="N28" s="2" t="s">
        <v>17</v>
      </c>
      <c r="O28" s="2" t="s">
        <v>4664</v>
      </c>
      <c r="P28" s="87"/>
      <c r="S28" s="2" t="s">
        <v>4669</v>
      </c>
      <c r="T28" s="2">
        <v>102.0</v>
      </c>
    </row>
    <row r="29">
      <c r="C29" s="2" t="s">
        <v>901</v>
      </c>
      <c r="D29" s="298" t="s">
        <v>4680</v>
      </c>
      <c r="E29" s="291" t="s">
        <v>4693</v>
      </c>
      <c r="F29" s="298" t="s">
        <v>1678</v>
      </c>
      <c r="K29" s="2" t="s">
        <v>2173</v>
      </c>
      <c r="L29" s="2" t="s">
        <v>4670</v>
      </c>
      <c r="M29" s="2" t="s">
        <v>860</v>
      </c>
      <c r="N29" s="2" t="s">
        <v>17</v>
      </c>
      <c r="O29" s="2" t="s">
        <v>4664</v>
      </c>
      <c r="P29" s="87"/>
      <c r="S29" s="2" t="s">
        <v>4669</v>
      </c>
      <c r="T29" s="2">
        <v>102.0</v>
      </c>
    </row>
    <row r="30">
      <c r="C30" s="2" t="s">
        <v>901</v>
      </c>
      <c r="D30" s="298" t="s">
        <v>4680</v>
      </c>
      <c r="E30" s="291" t="s">
        <v>4694</v>
      </c>
      <c r="F30" s="298" t="s">
        <v>1678</v>
      </c>
      <c r="K30" s="2" t="s">
        <v>2173</v>
      </c>
      <c r="L30" s="2" t="s">
        <v>4670</v>
      </c>
      <c r="M30" s="2" t="s">
        <v>860</v>
      </c>
      <c r="N30" s="2" t="s">
        <v>17</v>
      </c>
      <c r="O30" s="2" t="s">
        <v>4664</v>
      </c>
      <c r="P30" s="87"/>
      <c r="S30" s="2" t="s">
        <v>4669</v>
      </c>
      <c r="T30" s="2">
        <v>102.0</v>
      </c>
    </row>
    <row r="31">
      <c r="C31" s="2" t="s">
        <v>901</v>
      </c>
      <c r="D31" s="298" t="s">
        <v>4695</v>
      </c>
      <c r="E31" s="291" t="s">
        <v>4696</v>
      </c>
      <c r="F31" s="298" t="s">
        <v>905</v>
      </c>
      <c r="K31" s="2" t="s">
        <v>2173</v>
      </c>
      <c r="L31" s="2" t="s">
        <v>4668</v>
      </c>
      <c r="M31" s="2" t="s">
        <v>860</v>
      </c>
      <c r="N31" s="2" t="s">
        <v>17</v>
      </c>
      <c r="O31" s="2" t="s">
        <v>4664</v>
      </c>
      <c r="P31" s="87"/>
      <c r="S31" s="2" t="s">
        <v>4667</v>
      </c>
      <c r="T31" s="2">
        <v>102.0</v>
      </c>
    </row>
    <row r="32">
      <c r="C32" s="2" t="s">
        <v>901</v>
      </c>
      <c r="D32" s="298" t="s">
        <v>4695</v>
      </c>
      <c r="E32" s="291" t="s">
        <v>4697</v>
      </c>
      <c r="F32" s="298" t="s">
        <v>905</v>
      </c>
      <c r="K32" s="2" t="s">
        <v>2173</v>
      </c>
      <c r="L32" s="2" t="s">
        <v>4668</v>
      </c>
      <c r="M32" s="2" t="s">
        <v>860</v>
      </c>
      <c r="N32" s="2" t="s">
        <v>17</v>
      </c>
      <c r="O32" s="2" t="s">
        <v>4664</v>
      </c>
      <c r="P32" s="87"/>
      <c r="S32" s="2" t="s">
        <v>4667</v>
      </c>
      <c r="T32" s="2">
        <v>102.0</v>
      </c>
    </row>
    <row r="33">
      <c r="C33" s="2" t="s">
        <v>901</v>
      </c>
      <c r="D33" s="298" t="s">
        <v>4695</v>
      </c>
      <c r="E33" s="291" t="s">
        <v>4698</v>
      </c>
      <c r="F33" s="298" t="s">
        <v>905</v>
      </c>
      <c r="K33" s="2" t="s">
        <v>2173</v>
      </c>
      <c r="L33" s="2" t="s">
        <v>4668</v>
      </c>
      <c r="M33" s="2" t="s">
        <v>860</v>
      </c>
      <c r="N33" s="2" t="s">
        <v>17</v>
      </c>
      <c r="O33" s="2" t="s">
        <v>4664</v>
      </c>
      <c r="P33" s="87"/>
      <c r="S33" s="2" t="s">
        <v>4667</v>
      </c>
      <c r="T33" s="2">
        <v>102.0</v>
      </c>
    </row>
    <row r="34">
      <c r="C34" s="2" t="s">
        <v>901</v>
      </c>
      <c r="D34" s="298" t="s">
        <v>4695</v>
      </c>
      <c r="E34" s="291" t="s">
        <v>4699</v>
      </c>
      <c r="F34" s="298" t="s">
        <v>905</v>
      </c>
      <c r="K34" s="266" t="s">
        <v>2173</v>
      </c>
      <c r="L34" s="266" t="s">
        <v>4670</v>
      </c>
      <c r="M34" s="357" t="s">
        <v>860</v>
      </c>
      <c r="N34" s="357" t="s">
        <v>17</v>
      </c>
      <c r="O34" s="357" t="s">
        <v>4664</v>
      </c>
      <c r="P34" s="266"/>
      <c r="Q34" s="266"/>
      <c r="R34" s="266"/>
      <c r="S34" s="266" t="s">
        <v>4669</v>
      </c>
      <c r="T34" s="2">
        <v>102.0</v>
      </c>
    </row>
    <row r="35">
      <c r="C35" s="2" t="s">
        <v>901</v>
      </c>
      <c r="D35" s="298" t="s">
        <v>4695</v>
      </c>
      <c r="E35" s="291" t="s">
        <v>4700</v>
      </c>
      <c r="F35" s="298" t="s">
        <v>905</v>
      </c>
      <c r="K35" s="266" t="s">
        <v>2173</v>
      </c>
      <c r="L35" s="266" t="s">
        <v>4670</v>
      </c>
      <c r="M35" s="357" t="s">
        <v>860</v>
      </c>
      <c r="N35" s="357" t="s">
        <v>17</v>
      </c>
      <c r="O35" s="357" t="s">
        <v>4664</v>
      </c>
      <c r="P35" s="266"/>
      <c r="Q35" s="266"/>
      <c r="R35" s="266"/>
      <c r="S35" s="266" t="s">
        <v>4669</v>
      </c>
      <c r="T35" s="2">
        <v>102.0</v>
      </c>
    </row>
    <row r="36">
      <c r="C36" s="2" t="s">
        <v>901</v>
      </c>
      <c r="D36" s="298" t="s">
        <v>4695</v>
      </c>
      <c r="E36" s="291" t="s">
        <v>4701</v>
      </c>
      <c r="F36" s="298" t="s">
        <v>905</v>
      </c>
      <c r="K36" s="266" t="s">
        <v>2173</v>
      </c>
      <c r="L36" s="266" t="s">
        <v>4670</v>
      </c>
      <c r="M36" s="357" t="s">
        <v>860</v>
      </c>
      <c r="N36" s="357" t="s">
        <v>17</v>
      </c>
      <c r="O36" s="357" t="s">
        <v>4664</v>
      </c>
      <c r="P36" s="266"/>
      <c r="Q36" s="266"/>
      <c r="R36" s="266"/>
      <c r="S36" s="266" t="s">
        <v>4669</v>
      </c>
      <c r="T36" s="2">
        <v>102.0</v>
      </c>
    </row>
    <row r="37">
      <c r="C37" s="2" t="s">
        <v>972</v>
      </c>
      <c r="D37" s="298" t="s">
        <v>973</v>
      </c>
      <c r="F37" s="298" t="s">
        <v>974</v>
      </c>
      <c r="M37" s="2" t="s">
        <v>860</v>
      </c>
      <c r="N37" s="2" t="s">
        <v>2386</v>
      </c>
      <c r="O37" s="2" t="s">
        <v>4664</v>
      </c>
      <c r="T37" s="2">
        <v>102.0</v>
      </c>
    </row>
    <row r="38">
      <c r="C38" s="2" t="s">
        <v>972</v>
      </c>
      <c r="D38" s="298" t="s">
        <v>973</v>
      </c>
      <c r="F38" s="298" t="s">
        <v>974</v>
      </c>
      <c r="M38" s="2" t="s">
        <v>860</v>
      </c>
      <c r="N38" s="2" t="s">
        <v>2386</v>
      </c>
      <c r="O38" s="2" t="s">
        <v>4664</v>
      </c>
      <c r="T38" s="2">
        <v>102.0</v>
      </c>
    </row>
    <row r="39">
      <c r="C39" s="2" t="s">
        <v>972</v>
      </c>
      <c r="D39" s="298" t="s">
        <v>973</v>
      </c>
      <c r="F39" s="298" t="s">
        <v>974</v>
      </c>
      <c r="M39" s="2" t="s">
        <v>860</v>
      </c>
      <c r="N39" s="2" t="s">
        <v>2386</v>
      </c>
      <c r="O39" s="2" t="s">
        <v>4664</v>
      </c>
      <c r="T39" s="2">
        <v>102.0</v>
      </c>
    </row>
    <row r="40">
      <c r="C40" s="2" t="s">
        <v>901</v>
      </c>
      <c r="D40" s="298" t="s">
        <v>4187</v>
      </c>
      <c r="E40" s="291" t="s">
        <v>4702</v>
      </c>
      <c r="F40" s="359" t="s">
        <v>2286</v>
      </c>
      <c r="K40" s="2" t="s">
        <v>2173</v>
      </c>
      <c r="L40" s="2" t="s">
        <v>4668</v>
      </c>
      <c r="M40" s="2" t="s">
        <v>860</v>
      </c>
      <c r="N40" s="2" t="s">
        <v>17</v>
      </c>
      <c r="O40" s="2" t="s">
        <v>4664</v>
      </c>
      <c r="S40" s="2" t="s">
        <v>4667</v>
      </c>
      <c r="T40" s="2">
        <v>102.0</v>
      </c>
    </row>
    <row r="42">
      <c r="C42" s="2" t="s">
        <v>901</v>
      </c>
      <c r="D42" s="359" t="s">
        <v>4187</v>
      </c>
      <c r="E42" s="291" t="s">
        <v>4703</v>
      </c>
      <c r="F42" s="380" t="s">
        <v>2286</v>
      </c>
      <c r="K42" s="2" t="s">
        <v>2173</v>
      </c>
      <c r="L42" s="2" t="s">
        <v>4670</v>
      </c>
      <c r="M42" s="2" t="s">
        <v>1019</v>
      </c>
      <c r="N42" s="2" t="s">
        <v>17</v>
      </c>
      <c r="O42" s="2" t="s">
        <v>4668</v>
      </c>
      <c r="S42" s="2" t="s">
        <v>4669</v>
      </c>
      <c r="T42" s="2">
        <v>104.0</v>
      </c>
    </row>
    <row r="43">
      <c r="C43" s="2" t="s">
        <v>901</v>
      </c>
      <c r="D43" s="359" t="s">
        <v>902</v>
      </c>
      <c r="E43" s="291" t="s">
        <v>4704</v>
      </c>
      <c r="F43" s="383"/>
      <c r="K43" s="2" t="s">
        <v>2173</v>
      </c>
      <c r="L43" s="2" t="s">
        <v>4670</v>
      </c>
      <c r="M43" s="2" t="s">
        <v>1019</v>
      </c>
      <c r="N43" s="2" t="s">
        <v>17</v>
      </c>
      <c r="O43" s="2" t="s">
        <v>4664</v>
      </c>
      <c r="P43" s="87"/>
      <c r="S43" s="2" t="s">
        <v>4669</v>
      </c>
      <c r="T43" s="2">
        <v>104.0</v>
      </c>
    </row>
    <row r="44">
      <c r="C44" s="2" t="s">
        <v>901</v>
      </c>
      <c r="D44" s="359" t="s">
        <v>902</v>
      </c>
      <c r="E44" s="291" t="s">
        <v>4705</v>
      </c>
      <c r="K44" s="2" t="s">
        <v>2173</v>
      </c>
      <c r="L44" s="2" t="s">
        <v>4670</v>
      </c>
      <c r="M44" s="2" t="s">
        <v>1019</v>
      </c>
      <c r="N44" s="2" t="s">
        <v>17</v>
      </c>
      <c r="O44" s="2" t="s">
        <v>4664</v>
      </c>
      <c r="P44" s="87"/>
      <c r="S44" s="2" t="s">
        <v>4669</v>
      </c>
      <c r="T44" s="2">
        <v>104.0</v>
      </c>
    </row>
  </sheetData>
  <hyperlinks>
    <hyperlink r:id="rId1" ref="D3"/>
  </hyperlinks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4706</v>
      </c>
      <c r="D1" s="218"/>
      <c r="E1" s="218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39"/>
      <c r="B2" s="223" t="s">
        <v>807</v>
      </c>
      <c r="C2" s="227" t="s">
        <v>68</v>
      </c>
      <c r="D2" s="227" t="s">
        <v>4707</v>
      </c>
      <c r="E2" s="228">
        <v>9.790180673E9</v>
      </c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4708</v>
      </c>
      <c r="S2" s="238" t="s">
        <v>4709</v>
      </c>
      <c r="T2" s="238" t="s">
        <v>809</v>
      </c>
      <c r="U2" s="238" t="s">
        <v>87</v>
      </c>
      <c r="V2" s="2">
        <v>13.0</v>
      </c>
      <c r="W2" s="2" t="s">
        <v>4710</v>
      </c>
      <c r="X2" s="2" t="s">
        <v>4711</v>
      </c>
      <c r="Y2" s="2" t="s">
        <v>3081</v>
      </c>
      <c r="Z2" s="2" t="s">
        <v>4302</v>
      </c>
    </row>
    <row r="3">
      <c r="A3" s="239"/>
      <c r="B3" s="229" t="s">
        <v>811</v>
      </c>
      <c r="C3" s="431" t="s">
        <v>4712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4713</v>
      </c>
      <c r="S3" s="238" t="s">
        <v>4714</v>
      </c>
      <c r="T3" s="238" t="s">
        <v>4715</v>
      </c>
      <c r="U3" s="238" t="s">
        <v>87</v>
      </c>
      <c r="V3" s="2">
        <v>14.0</v>
      </c>
      <c r="W3" s="2" t="s">
        <v>4716</v>
      </c>
      <c r="X3" s="2" t="s">
        <v>4717</v>
      </c>
      <c r="Y3" s="2" t="s">
        <v>3081</v>
      </c>
      <c r="Z3" s="2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4718</v>
      </c>
      <c r="S4" s="238" t="s">
        <v>4374</v>
      </c>
      <c r="T4" s="238" t="s">
        <v>1568</v>
      </c>
      <c r="U4" s="238" t="s">
        <v>4269</v>
      </c>
      <c r="V4" s="2">
        <v>15.0</v>
      </c>
      <c r="W4" s="2" t="s">
        <v>4719</v>
      </c>
      <c r="X4" s="2" t="s">
        <v>4720</v>
      </c>
      <c r="Y4" s="2" t="s">
        <v>3081</v>
      </c>
      <c r="Z4" s="2" t="s">
        <v>2035</v>
      </c>
    </row>
    <row r="5">
      <c r="A5" s="239"/>
      <c r="B5" s="229" t="s">
        <v>818</v>
      </c>
      <c r="C5" s="2" t="s">
        <v>4721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4722</v>
      </c>
      <c r="S5" s="2" t="s">
        <v>616</v>
      </c>
      <c r="T5" s="2" t="s">
        <v>1568</v>
      </c>
      <c r="U5" s="2" t="s">
        <v>87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4723</v>
      </c>
      <c r="S6" s="2" t="s">
        <v>4724</v>
      </c>
      <c r="T6" s="2" t="s">
        <v>1568</v>
      </c>
      <c r="U6" s="2" t="s">
        <v>55</v>
      </c>
    </row>
    <row r="7">
      <c r="A7" s="239"/>
      <c r="B7" s="229" t="s">
        <v>822</v>
      </c>
      <c r="C7" s="2" t="s">
        <v>4725</v>
      </c>
      <c r="E7" s="237">
        <v>7.339021139E9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4726</v>
      </c>
      <c r="S7" s="2" t="s">
        <v>4727</v>
      </c>
      <c r="T7" s="2" t="s">
        <v>1568</v>
      </c>
      <c r="U7" s="2" t="s">
        <v>55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4728</v>
      </c>
      <c r="S8" s="2" t="s">
        <v>4729</v>
      </c>
      <c r="T8" s="2" t="s">
        <v>3081</v>
      </c>
      <c r="U8" s="2" t="s">
        <v>87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4730</v>
      </c>
      <c r="S9" s="2" t="s">
        <v>4731</v>
      </c>
      <c r="T9" s="2" t="s">
        <v>1333</v>
      </c>
      <c r="U9" s="2" t="s">
        <v>55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4732</v>
      </c>
      <c r="S10" s="2" t="s">
        <v>4733</v>
      </c>
      <c r="T10" s="2" t="s">
        <v>3081</v>
      </c>
      <c r="U10" s="2" t="s">
        <v>87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4734</v>
      </c>
      <c r="S11" s="2" t="s">
        <v>4052</v>
      </c>
      <c r="T11" s="2" t="s">
        <v>1568</v>
      </c>
      <c r="U11" s="2" t="s">
        <v>55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4735</v>
      </c>
      <c r="S12" s="2" t="s">
        <v>4736</v>
      </c>
      <c r="T12" s="2" t="s">
        <v>3081</v>
      </c>
      <c r="U12" s="2" t="s">
        <v>55</v>
      </c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4737</v>
      </c>
      <c r="S13" s="2" t="s">
        <v>4738</v>
      </c>
      <c r="T13" s="2" t="s">
        <v>3081</v>
      </c>
      <c r="U13" s="2" t="s">
        <v>55</v>
      </c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98" t="s">
        <v>3881</v>
      </c>
      <c r="C17" s="359" t="s">
        <v>4317</v>
      </c>
      <c r="D17" s="291">
        <v>960002.0</v>
      </c>
      <c r="E17" s="359" t="s">
        <v>4318</v>
      </c>
      <c r="J17" s="2" t="s">
        <v>829</v>
      </c>
      <c r="K17" s="2" t="s">
        <v>4739</v>
      </c>
      <c r="L17" s="2" t="s">
        <v>860</v>
      </c>
      <c r="M17" s="2" t="s">
        <v>17</v>
      </c>
      <c r="N17" s="2" t="s">
        <v>4402</v>
      </c>
      <c r="R17" s="2" t="s">
        <v>4740</v>
      </c>
      <c r="S17" s="2">
        <v>248.0</v>
      </c>
    </row>
    <row r="18">
      <c r="B18" s="298" t="s">
        <v>3881</v>
      </c>
      <c r="C18" s="359" t="s">
        <v>4317</v>
      </c>
      <c r="D18" s="291">
        <v>960038.0</v>
      </c>
      <c r="E18" s="359" t="s">
        <v>4318</v>
      </c>
      <c r="J18" s="2" t="s">
        <v>829</v>
      </c>
      <c r="K18" s="2" t="s">
        <v>4739</v>
      </c>
      <c r="L18" s="2" t="s">
        <v>860</v>
      </c>
      <c r="M18" s="2" t="s">
        <v>17</v>
      </c>
      <c r="N18" s="2" t="s">
        <v>4402</v>
      </c>
      <c r="R18" s="2" t="s">
        <v>4740</v>
      </c>
      <c r="S18" s="2">
        <v>248.0</v>
      </c>
    </row>
    <row r="19">
      <c r="B19" s="298" t="s">
        <v>3881</v>
      </c>
      <c r="C19" s="359" t="s">
        <v>4317</v>
      </c>
      <c r="D19" s="291">
        <v>960007.0</v>
      </c>
      <c r="E19" s="359" t="s">
        <v>4318</v>
      </c>
      <c r="J19" s="2" t="s">
        <v>829</v>
      </c>
      <c r="K19" s="2" t="s">
        <v>4739</v>
      </c>
      <c r="L19" s="2" t="s">
        <v>860</v>
      </c>
      <c r="M19" s="2" t="s">
        <v>17</v>
      </c>
      <c r="N19" s="2" t="s">
        <v>4402</v>
      </c>
      <c r="R19" s="2" t="s">
        <v>4740</v>
      </c>
      <c r="S19" s="2">
        <v>248.0</v>
      </c>
    </row>
    <row r="20">
      <c r="B20" s="298" t="s">
        <v>3881</v>
      </c>
      <c r="C20" s="359" t="s">
        <v>4317</v>
      </c>
      <c r="D20" s="291">
        <v>960001.0</v>
      </c>
      <c r="E20" s="359" t="s">
        <v>4318</v>
      </c>
      <c r="J20" s="2" t="s">
        <v>829</v>
      </c>
      <c r="K20" s="2" t="s">
        <v>4739</v>
      </c>
      <c r="L20" s="2" t="s">
        <v>860</v>
      </c>
      <c r="M20" s="2" t="s">
        <v>17</v>
      </c>
      <c r="N20" s="2" t="s">
        <v>4402</v>
      </c>
      <c r="R20" s="2" t="s">
        <v>4740</v>
      </c>
      <c r="S20" s="2">
        <v>248.0</v>
      </c>
    </row>
    <row r="21">
      <c r="B21" s="298" t="s">
        <v>3881</v>
      </c>
      <c r="C21" s="359" t="s">
        <v>4317</v>
      </c>
      <c r="D21" s="291">
        <v>959993.0</v>
      </c>
      <c r="E21" s="359" t="s">
        <v>4318</v>
      </c>
      <c r="J21" s="2" t="s">
        <v>829</v>
      </c>
      <c r="K21" s="2" t="s">
        <v>4739</v>
      </c>
      <c r="L21" s="2" t="s">
        <v>860</v>
      </c>
      <c r="M21" s="2" t="s">
        <v>17</v>
      </c>
      <c r="N21" s="2" t="s">
        <v>4402</v>
      </c>
      <c r="R21" s="2" t="s">
        <v>4740</v>
      </c>
      <c r="S21" s="2">
        <v>248.0</v>
      </c>
    </row>
    <row r="22">
      <c r="B22" s="298" t="s">
        <v>3881</v>
      </c>
      <c r="C22" s="359" t="s">
        <v>4317</v>
      </c>
      <c r="D22" s="291">
        <v>960036.0</v>
      </c>
      <c r="E22" s="359" t="s">
        <v>4318</v>
      </c>
      <c r="J22" s="2" t="s">
        <v>829</v>
      </c>
      <c r="K22" s="2" t="s">
        <v>4739</v>
      </c>
      <c r="L22" s="2" t="s">
        <v>860</v>
      </c>
      <c r="M22" s="2" t="s">
        <v>17</v>
      </c>
      <c r="N22" s="2" t="s">
        <v>4402</v>
      </c>
      <c r="R22" s="2" t="s">
        <v>4740</v>
      </c>
      <c r="S22" s="2">
        <v>248.0</v>
      </c>
    </row>
    <row r="23">
      <c r="B23" s="298" t="s">
        <v>3881</v>
      </c>
      <c r="C23" s="359" t="s">
        <v>4317</v>
      </c>
      <c r="D23" s="291">
        <v>960008.0</v>
      </c>
      <c r="E23" s="359" t="s">
        <v>4318</v>
      </c>
      <c r="J23" s="2" t="s">
        <v>829</v>
      </c>
      <c r="K23" s="2" t="s">
        <v>4739</v>
      </c>
      <c r="L23" s="2" t="s">
        <v>860</v>
      </c>
      <c r="M23" s="2" t="s">
        <v>17</v>
      </c>
      <c r="N23" s="2" t="s">
        <v>4402</v>
      </c>
      <c r="R23" s="2" t="s">
        <v>4740</v>
      </c>
      <c r="S23" s="2">
        <v>248.0</v>
      </c>
    </row>
    <row r="24">
      <c r="B24" s="298" t="s">
        <v>3881</v>
      </c>
      <c r="C24" s="359" t="s">
        <v>4317</v>
      </c>
      <c r="D24" s="291">
        <v>960004.0</v>
      </c>
      <c r="E24" s="359" t="s">
        <v>4318</v>
      </c>
      <c r="J24" s="2" t="s">
        <v>821</v>
      </c>
      <c r="K24" s="2" t="s">
        <v>4709</v>
      </c>
      <c r="L24" s="2" t="s">
        <v>860</v>
      </c>
      <c r="M24" s="2" t="s">
        <v>17</v>
      </c>
      <c r="N24" s="2" t="s">
        <v>4402</v>
      </c>
      <c r="R24" s="2" t="s">
        <v>4741</v>
      </c>
      <c r="S24" s="2">
        <v>248.0</v>
      </c>
    </row>
    <row r="25">
      <c r="B25" s="2" t="s">
        <v>3881</v>
      </c>
      <c r="C25" s="298" t="s">
        <v>4742</v>
      </c>
      <c r="D25" s="291">
        <v>637904.0</v>
      </c>
      <c r="E25" s="298" t="s">
        <v>4743</v>
      </c>
      <c r="L25" s="2" t="s">
        <v>860</v>
      </c>
      <c r="M25" s="2" t="s">
        <v>2386</v>
      </c>
      <c r="N25" s="2" t="s">
        <v>4744</v>
      </c>
      <c r="R25" s="2" t="s">
        <v>4741</v>
      </c>
      <c r="S25" s="2">
        <v>248.0</v>
      </c>
    </row>
    <row r="26">
      <c r="B26" s="2" t="s">
        <v>3881</v>
      </c>
      <c r="C26" s="298" t="s">
        <v>4742</v>
      </c>
      <c r="D26" s="291">
        <v>637893.0</v>
      </c>
      <c r="E26" s="298" t="s">
        <v>4743</v>
      </c>
      <c r="L26" s="2" t="s">
        <v>860</v>
      </c>
      <c r="M26" s="2" t="s">
        <v>2386</v>
      </c>
      <c r="N26" s="2" t="s">
        <v>4744</v>
      </c>
      <c r="R26" s="2" t="s">
        <v>4741</v>
      </c>
      <c r="S26" s="2">
        <v>248.0</v>
      </c>
    </row>
    <row r="27">
      <c r="B27" s="2" t="s">
        <v>3881</v>
      </c>
      <c r="C27" s="298" t="s">
        <v>4742</v>
      </c>
      <c r="D27" s="291">
        <v>637882.0</v>
      </c>
      <c r="E27" s="298" t="s">
        <v>4743</v>
      </c>
      <c r="L27" s="2" t="s">
        <v>860</v>
      </c>
      <c r="M27" s="2" t="s">
        <v>2386</v>
      </c>
      <c r="N27" s="2" t="s">
        <v>4744</v>
      </c>
      <c r="R27" s="2" t="s">
        <v>4741</v>
      </c>
      <c r="S27" s="2">
        <v>248.0</v>
      </c>
    </row>
    <row r="28">
      <c r="B28" s="2" t="s">
        <v>3881</v>
      </c>
      <c r="C28" s="298" t="s">
        <v>4742</v>
      </c>
      <c r="D28" s="291">
        <v>637889.0</v>
      </c>
      <c r="E28" s="298" t="s">
        <v>4743</v>
      </c>
      <c r="L28" s="2" t="s">
        <v>860</v>
      </c>
      <c r="M28" s="2" t="s">
        <v>2386</v>
      </c>
      <c r="N28" s="2" t="s">
        <v>4744</v>
      </c>
      <c r="R28" s="2" t="s">
        <v>4741</v>
      </c>
      <c r="S28" s="2">
        <v>248.0</v>
      </c>
    </row>
    <row r="29">
      <c r="B29" s="2" t="s">
        <v>3881</v>
      </c>
      <c r="C29" s="298" t="s">
        <v>4742</v>
      </c>
      <c r="D29" s="291">
        <v>623672.0</v>
      </c>
      <c r="E29" s="298" t="s">
        <v>4743</v>
      </c>
      <c r="L29" s="2" t="s">
        <v>860</v>
      </c>
      <c r="M29" s="2" t="s">
        <v>2386</v>
      </c>
      <c r="N29" s="2" t="s">
        <v>4744</v>
      </c>
      <c r="R29" s="2" t="s">
        <v>4741</v>
      </c>
      <c r="S29" s="2">
        <v>248.0</v>
      </c>
    </row>
    <row r="30">
      <c r="B30" s="2" t="s">
        <v>3881</v>
      </c>
      <c r="C30" s="298" t="s">
        <v>3888</v>
      </c>
      <c r="D30" s="291" t="s">
        <v>4745</v>
      </c>
      <c r="E30" s="367" t="s">
        <v>4106</v>
      </c>
      <c r="J30" s="2" t="s">
        <v>829</v>
      </c>
      <c r="K30" s="2" t="s">
        <v>4739</v>
      </c>
      <c r="L30" s="2" t="s">
        <v>860</v>
      </c>
      <c r="M30" s="2" t="s">
        <v>17</v>
      </c>
      <c r="N30" s="2" t="s">
        <v>4402</v>
      </c>
      <c r="R30" s="2" t="s">
        <v>4740</v>
      </c>
      <c r="S30" s="2">
        <v>248.0</v>
      </c>
    </row>
    <row r="31">
      <c r="B31" s="2" t="s">
        <v>3881</v>
      </c>
      <c r="C31" s="298" t="s">
        <v>973</v>
      </c>
      <c r="E31" s="359" t="s">
        <v>974</v>
      </c>
      <c r="L31" s="2" t="s">
        <v>860</v>
      </c>
      <c r="M31" s="2" t="s">
        <v>17</v>
      </c>
      <c r="N31" s="2" t="s">
        <v>4402</v>
      </c>
      <c r="R31" s="2" t="s">
        <v>4741</v>
      </c>
      <c r="S31" s="2">
        <v>248.0</v>
      </c>
    </row>
    <row r="33">
      <c r="B33" s="2" t="s">
        <v>3881</v>
      </c>
      <c r="C33" s="359" t="s">
        <v>4317</v>
      </c>
      <c r="D33" s="291">
        <v>937525.0</v>
      </c>
      <c r="E33" s="359" t="s">
        <v>4318</v>
      </c>
      <c r="J33" s="2" t="s">
        <v>829</v>
      </c>
      <c r="K33" s="2" t="s">
        <v>616</v>
      </c>
      <c r="L33" s="2" t="s">
        <v>1019</v>
      </c>
      <c r="M33" s="2" t="s">
        <v>17</v>
      </c>
      <c r="N33" s="2" t="s">
        <v>4746</v>
      </c>
      <c r="R33" s="2" t="s">
        <v>4722</v>
      </c>
      <c r="S33" s="2">
        <v>259.0</v>
      </c>
    </row>
    <row r="34">
      <c r="B34" s="2" t="s">
        <v>3881</v>
      </c>
      <c r="C34" s="359" t="s">
        <v>4317</v>
      </c>
      <c r="D34" s="291">
        <v>936134.0</v>
      </c>
      <c r="E34" s="359" t="s">
        <v>4318</v>
      </c>
      <c r="J34" s="2" t="s">
        <v>829</v>
      </c>
      <c r="K34" s="2" t="s">
        <v>616</v>
      </c>
      <c r="L34" s="2" t="s">
        <v>1019</v>
      </c>
      <c r="M34" s="2" t="s">
        <v>17</v>
      </c>
      <c r="N34" s="2" t="s">
        <v>4746</v>
      </c>
      <c r="R34" s="2" t="s">
        <v>4722</v>
      </c>
      <c r="S34" s="2">
        <v>259.0</v>
      </c>
    </row>
    <row r="35">
      <c r="B35" s="2" t="s">
        <v>3881</v>
      </c>
      <c r="C35" s="359" t="s">
        <v>4317</v>
      </c>
      <c r="D35" s="291">
        <v>937448.0</v>
      </c>
      <c r="E35" s="359" t="s">
        <v>4318</v>
      </c>
      <c r="J35" s="2" t="s">
        <v>829</v>
      </c>
      <c r="K35" s="2" t="s">
        <v>616</v>
      </c>
      <c r="L35" s="2" t="s">
        <v>1019</v>
      </c>
      <c r="M35" s="2" t="s">
        <v>17</v>
      </c>
      <c r="N35" s="2" t="s">
        <v>4746</v>
      </c>
      <c r="R35" s="2" t="s">
        <v>4722</v>
      </c>
      <c r="S35" s="2">
        <v>259.0</v>
      </c>
    </row>
    <row r="36">
      <c r="B36" s="2" t="s">
        <v>3881</v>
      </c>
      <c r="C36" s="359" t="s">
        <v>4317</v>
      </c>
      <c r="D36" s="291">
        <v>937598.0</v>
      </c>
      <c r="E36" s="359" t="s">
        <v>4318</v>
      </c>
      <c r="J36" s="2" t="s">
        <v>829</v>
      </c>
      <c r="K36" s="2" t="s">
        <v>616</v>
      </c>
      <c r="L36" s="2" t="s">
        <v>1019</v>
      </c>
      <c r="M36" s="2" t="s">
        <v>17</v>
      </c>
      <c r="N36" s="2" t="s">
        <v>4746</v>
      </c>
      <c r="R36" s="2" t="s">
        <v>4722</v>
      </c>
      <c r="S36" s="2">
        <v>259.0</v>
      </c>
    </row>
    <row r="37">
      <c r="B37" s="2" t="s">
        <v>3881</v>
      </c>
      <c r="C37" s="359" t="s">
        <v>4317</v>
      </c>
      <c r="D37" s="291">
        <v>936043.0</v>
      </c>
      <c r="E37" s="359" t="s">
        <v>4318</v>
      </c>
      <c r="J37" s="2" t="s">
        <v>829</v>
      </c>
      <c r="K37" s="2" t="s">
        <v>4724</v>
      </c>
      <c r="L37" s="2" t="s">
        <v>1019</v>
      </c>
      <c r="M37" s="2" t="s">
        <v>17</v>
      </c>
      <c r="N37" s="2" t="s">
        <v>4746</v>
      </c>
      <c r="R37" s="2" t="s">
        <v>4747</v>
      </c>
      <c r="S37" s="2">
        <v>259.0</v>
      </c>
    </row>
    <row r="39">
      <c r="B39" s="2" t="s">
        <v>972</v>
      </c>
      <c r="C39" s="414" t="s">
        <v>973</v>
      </c>
      <c r="E39" s="359" t="s">
        <v>974</v>
      </c>
      <c r="F39" s="2"/>
      <c r="G39" s="2"/>
      <c r="H39" s="2" t="s">
        <v>4748</v>
      </c>
      <c r="J39" s="2" t="s">
        <v>2173</v>
      </c>
      <c r="K39" s="2" t="s">
        <v>4724</v>
      </c>
      <c r="L39" s="2" t="s">
        <v>1019</v>
      </c>
      <c r="M39" s="2" t="s">
        <v>17</v>
      </c>
      <c r="N39" s="2" t="s">
        <v>4227</v>
      </c>
      <c r="R39" s="2" t="s">
        <v>4723</v>
      </c>
      <c r="S39" s="2">
        <v>274.0</v>
      </c>
    </row>
    <row r="40">
      <c r="C40" s="383"/>
    </row>
    <row r="41">
      <c r="C41" s="2" t="s">
        <v>4749</v>
      </c>
      <c r="D41" s="291" t="s">
        <v>4750</v>
      </c>
      <c r="E41" s="414" t="s">
        <v>4751</v>
      </c>
      <c r="J41" s="2" t="s">
        <v>2173</v>
      </c>
      <c r="K41" s="2" t="s">
        <v>4052</v>
      </c>
      <c r="L41" s="2" t="s">
        <v>4752</v>
      </c>
      <c r="M41" s="2" t="s">
        <v>17</v>
      </c>
      <c r="N41" s="2" t="s">
        <v>4731</v>
      </c>
      <c r="R41" s="2" t="s">
        <v>4753</v>
      </c>
      <c r="S41" s="2">
        <v>340.0</v>
      </c>
    </row>
    <row r="42">
      <c r="E42" s="383"/>
    </row>
  </sheetData>
  <hyperlinks>
    <hyperlink r:id="rId1" ref="C3"/>
  </hyperlinks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4754</v>
      </c>
      <c r="D1" s="218"/>
      <c r="E1" s="218">
        <v>9.443935593E9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39"/>
      <c r="B2" s="223" t="s">
        <v>807</v>
      </c>
      <c r="C2" s="227" t="s">
        <v>719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4755</v>
      </c>
      <c r="S2" s="238" t="s">
        <v>4756</v>
      </c>
      <c r="T2" s="238" t="s">
        <v>4757</v>
      </c>
      <c r="U2" s="238" t="s">
        <v>355</v>
      </c>
      <c r="V2" s="2">
        <v>14.0</v>
      </c>
      <c r="W2" s="2" t="s">
        <v>4565</v>
      </c>
      <c r="X2" s="2" t="s">
        <v>2558</v>
      </c>
      <c r="Y2" s="2" t="s">
        <v>1010</v>
      </c>
      <c r="Z2" s="2" t="s">
        <v>213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4758</v>
      </c>
      <c r="S3" s="238" t="s">
        <v>606</v>
      </c>
      <c r="T3" s="238" t="s">
        <v>1568</v>
      </c>
      <c r="U3" s="238" t="s">
        <v>4269</v>
      </c>
      <c r="V3" s="2">
        <v>15.0</v>
      </c>
      <c r="W3" s="2" t="s">
        <v>1853</v>
      </c>
      <c r="X3" s="2" t="s">
        <v>4759</v>
      </c>
      <c r="Y3" s="2" t="s">
        <v>1010</v>
      </c>
      <c r="Z3" s="2" t="s">
        <v>213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4760</v>
      </c>
      <c r="S4" s="238" t="s">
        <v>4142</v>
      </c>
      <c r="T4" s="238" t="s">
        <v>1272</v>
      </c>
      <c r="U4" s="238" t="s">
        <v>72</v>
      </c>
      <c r="V4" s="2">
        <v>16.0</v>
      </c>
      <c r="W4" s="2" t="s">
        <v>4761</v>
      </c>
      <c r="X4" s="2" t="s">
        <v>1934</v>
      </c>
      <c r="Y4" s="2" t="s">
        <v>1010</v>
      </c>
      <c r="Z4" s="2" t="s">
        <v>72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4762</v>
      </c>
      <c r="S5" s="2" t="s">
        <v>4763</v>
      </c>
      <c r="T5" s="2" t="s">
        <v>1272</v>
      </c>
      <c r="U5" s="2" t="s">
        <v>87</v>
      </c>
      <c r="V5" s="2">
        <v>17.0</v>
      </c>
      <c r="W5" s="2" t="s">
        <v>4764</v>
      </c>
      <c r="X5" s="2" t="s">
        <v>1877</v>
      </c>
      <c r="Y5" s="2" t="s">
        <v>4765</v>
      </c>
      <c r="Z5" s="2" t="s">
        <v>138</v>
      </c>
      <c r="AA5" s="2" t="s">
        <v>4766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4767</v>
      </c>
      <c r="S6" s="2" t="s">
        <v>4637</v>
      </c>
      <c r="T6" s="2" t="s">
        <v>1328</v>
      </c>
      <c r="U6" s="2" t="s">
        <v>72</v>
      </c>
      <c r="V6" s="2">
        <v>18.0</v>
      </c>
      <c r="W6" s="2" t="s">
        <v>4768</v>
      </c>
      <c r="X6" s="2" t="s">
        <v>2170</v>
      </c>
      <c r="Y6" s="2" t="s">
        <v>4769</v>
      </c>
    </row>
    <row r="7">
      <c r="A7" s="239"/>
      <c r="B7" s="229" t="s">
        <v>822</v>
      </c>
      <c r="C7" s="2" t="s">
        <v>4770</v>
      </c>
      <c r="E7" s="237">
        <v>9.585840483E9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4771</v>
      </c>
      <c r="S7" s="2" t="s">
        <v>4772</v>
      </c>
      <c r="T7" s="2" t="s">
        <v>4773</v>
      </c>
      <c r="U7" s="2" t="s">
        <v>72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4774</v>
      </c>
      <c r="S8" s="2" t="s">
        <v>3832</v>
      </c>
      <c r="T8" s="2" t="s">
        <v>4775</v>
      </c>
      <c r="U8" s="2" t="s">
        <v>4394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4776</v>
      </c>
      <c r="S9" s="2" t="s">
        <v>4777</v>
      </c>
      <c r="T9" s="2" t="s">
        <v>1568</v>
      </c>
      <c r="U9" s="2" t="s">
        <v>72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31" t="s">
        <v>4778</v>
      </c>
      <c r="S10" s="2" t="s">
        <v>3588</v>
      </c>
      <c r="T10" s="2" t="s">
        <v>1272</v>
      </c>
      <c r="U10" s="2" t="s">
        <v>72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4527</v>
      </c>
      <c r="S11" s="2" t="s">
        <v>3928</v>
      </c>
      <c r="T11" s="2" t="s">
        <v>1010</v>
      </c>
      <c r="U11" s="2" t="s">
        <v>72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4779</v>
      </c>
      <c r="S12" s="2" t="s">
        <v>3573</v>
      </c>
      <c r="T12" s="2" t="s">
        <v>4780</v>
      </c>
      <c r="U12" s="2" t="s">
        <v>55</v>
      </c>
    </row>
    <row r="13">
      <c r="A13" s="239"/>
      <c r="B13" s="2" t="s">
        <v>4781</v>
      </c>
      <c r="C13" s="2" t="s">
        <v>4782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4783</v>
      </c>
      <c r="S13" s="2" t="s">
        <v>4555</v>
      </c>
      <c r="T13" s="2" t="s">
        <v>4784</v>
      </c>
      <c r="U13" s="2" t="s">
        <v>87</v>
      </c>
    </row>
    <row r="14">
      <c r="A14" s="239"/>
      <c r="B14" s="2" t="s">
        <v>4785</v>
      </c>
      <c r="C14" s="2" t="s">
        <v>4786</v>
      </c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31">
        <v>13.0</v>
      </c>
      <c r="R14" s="2" t="s">
        <v>2079</v>
      </c>
      <c r="S14" s="2" t="s">
        <v>4787</v>
      </c>
      <c r="T14" s="2" t="s">
        <v>1568</v>
      </c>
      <c r="U14" s="2" t="s">
        <v>2035</v>
      </c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359" t="s">
        <v>3016</v>
      </c>
      <c r="D17" s="291">
        <v>8.801328686736E12</v>
      </c>
      <c r="E17" s="359" t="s">
        <v>3532</v>
      </c>
      <c r="F17" s="350">
        <v>4450.0</v>
      </c>
      <c r="G17" s="350">
        <v>5820.0</v>
      </c>
      <c r="J17" s="2" t="s">
        <v>829</v>
      </c>
      <c r="K17" s="2" t="s">
        <v>606</v>
      </c>
      <c r="L17" s="2" t="s">
        <v>860</v>
      </c>
      <c r="M17" s="2" t="s">
        <v>17</v>
      </c>
      <c r="N17" s="2" t="s">
        <v>606</v>
      </c>
      <c r="R17" s="2" t="s">
        <v>4758</v>
      </c>
      <c r="S17" s="2">
        <v>215.0</v>
      </c>
    </row>
    <row r="18">
      <c r="B18" s="2" t="s">
        <v>30</v>
      </c>
      <c r="C18" s="359" t="s">
        <v>3016</v>
      </c>
      <c r="D18" s="291">
        <v>8.801983053442E12</v>
      </c>
      <c r="E18" s="359" t="s">
        <v>3532</v>
      </c>
      <c r="F18" s="350">
        <v>4450.0</v>
      </c>
      <c r="G18" s="279"/>
      <c r="J18" s="2" t="s">
        <v>829</v>
      </c>
      <c r="K18" s="2" t="s">
        <v>606</v>
      </c>
      <c r="L18" s="2" t="s">
        <v>860</v>
      </c>
      <c r="M18" s="2" t="s">
        <v>17</v>
      </c>
      <c r="N18" s="2" t="s">
        <v>606</v>
      </c>
      <c r="R18" s="2" t="s">
        <v>4758</v>
      </c>
      <c r="S18" s="2">
        <v>215.0</v>
      </c>
    </row>
    <row r="19">
      <c r="B19" s="2" t="s">
        <v>30</v>
      </c>
      <c r="C19" s="359" t="s">
        <v>3016</v>
      </c>
      <c r="D19" s="291">
        <v>8.801614271873E12</v>
      </c>
      <c r="E19" s="359" t="s">
        <v>3532</v>
      </c>
      <c r="F19" s="350">
        <v>4450.0</v>
      </c>
      <c r="J19" s="2" t="s">
        <v>829</v>
      </c>
      <c r="K19" s="2" t="s">
        <v>606</v>
      </c>
      <c r="L19" s="2" t="s">
        <v>860</v>
      </c>
      <c r="M19" s="2" t="s">
        <v>17</v>
      </c>
      <c r="N19" s="2" t="s">
        <v>606</v>
      </c>
      <c r="R19" s="2" t="s">
        <v>4758</v>
      </c>
      <c r="S19" s="2">
        <v>215.0</v>
      </c>
    </row>
    <row r="20">
      <c r="B20" s="2" t="s">
        <v>30</v>
      </c>
      <c r="C20" s="359" t="s">
        <v>3016</v>
      </c>
      <c r="D20" s="291">
        <v>8.801661249027E12</v>
      </c>
      <c r="E20" s="359" t="s">
        <v>3532</v>
      </c>
      <c r="F20" s="350">
        <v>4450.0</v>
      </c>
      <c r="J20" s="2" t="s">
        <v>829</v>
      </c>
      <c r="K20" s="2" t="s">
        <v>606</v>
      </c>
      <c r="L20" s="2" t="s">
        <v>860</v>
      </c>
      <c r="M20" s="2" t="s">
        <v>17</v>
      </c>
      <c r="N20" s="2" t="s">
        <v>606</v>
      </c>
      <c r="R20" s="2" t="s">
        <v>4758</v>
      </c>
      <c r="S20" s="2">
        <v>215.0</v>
      </c>
    </row>
    <row r="21">
      <c r="B21" s="2" t="s">
        <v>30</v>
      </c>
      <c r="C21" s="359" t="s">
        <v>3016</v>
      </c>
      <c r="D21" s="291">
        <v>8.801982524624E12</v>
      </c>
      <c r="E21" s="359" t="s">
        <v>3532</v>
      </c>
      <c r="F21" s="350">
        <v>4450.0</v>
      </c>
      <c r="J21" s="2" t="s">
        <v>829</v>
      </c>
      <c r="K21" s="2" t="s">
        <v>3928</v>
      </c>
      <c r="L21" s="2" t="s">
        <v>860</v>
      </c>
      <c r="M21" s="2" t="s">
        <v>17</v>
      </c>
      <c r="N21" s="2" t="s">
        <v>4788</v>
      </c>
      <c r="R21" s="2" t="s">
        <v>4527</v>
      </c>
      <c r="S21" s="2">
        <v>172.0</v>
      </c>
    </row>
    <row r="22">
      <c r="B22" s="2" t="s">
        <v>30</v>
      </c>
      <c r="C22" s="359" t="s">
        <v>3016</v>
      </c>
      <c r="D22" s="291" t="s">
        <v>4789</v>
      </c>
      <c r="E22" s="359" t="s">
        <v>3532</v>
      </c>
      <c r="F22" s="350">
        <v>4450.0</v>
      </c>
      <c r="J22" s="2" t="s">
        <v>829</v>
      </c>
      <c r="K22" s="2" t="s">
        <v>3928</v>
      </c>
      <c r="L22" s="2" t="s">
        <v>860</v>
      </c>
      <c r="M22" s="2" t="s">
        <v>17</v>
      </c>
      <c r="N22" s="2" t="s">
        <v>4788</v>
      </c>
      <c r="R22" s="2" t="s">
        <v>4527</v>
      </c>
      <c r="S22" s="2">
        <v>180.0</v>
      </c>
    </row>
    <row r="23">
      <c r="B23" s="2" t="s">
        <v>30</v>
      </c>
      <c r="C23" s="359" t="s">
        <v>3016</v>
      </c>
      <c r="D23" s="291">
        <v>8.801612225055E12</v>
      </c>
      <c r="E23" s="359" t="s">
        <v>3532</v>
      </c>
      <c r="F23" s="350">
        <v>4450.0</v>
      </c>
      <c r="J23" s="2" t="s">
        <v>829</v>
      </c>
      <c r="K23" s="2" t="s">
        <v>3928</v>
      </c>
      <c r="L23" s="2" t="s">
        <v>860</v>
      </c>
      <c r="M23" s="2" t="s">
        <v>17</v>
      </c>
      <c r="N23" s="2" t="s">
        <v>4788</v>
      </c>
      <c r="R23" s="2" t="s">
        <v>4527</v>
      </c>
      <c r="S23" s="2">
        <v>180.0</v>
      </c>
    </row>
    <row r="24">
      <c r="B24" s="2" t="s">
        <v>30</v>
      </c>
      <c r="C24" s="359" t="s">
        <v>3016</v>
      </c>
      <c r="D24" s="400">
        <v>8.801086092199E12</v>
      </c>
      <c r="E24" s="359" t="s">
        <v>3532</v>
      </c>
      <c r="J24" s="2" t="s">
        <v>829</v>
      </c>
      <c r="K24" s="2" t="s">
        <v>3928</v>
      </c>
      <c r="L24" s="2" t="s">
        <v>860</v>
      </c>
      <c r="M24" s="2" t="s">
        <v>17</v>
      </c>
      <c r="N24" s="2" t="s">
        <v>4788</v>
      </c>
      <c r="R24" s="2" t="s">
        <v>4527</v>
      </c>
      <c r="S24" s="2">
        <v>180.0</v>
      </c>
    </row>
    <row r="25">
      <c r="B25" s="2" t="s">
        <v>30</v>
      </c>
      <c r="C25" s="359" t="s">
        <v>3016</v>
      </c>
      <c r="D25" s="291" t="s">
        <v>4790</v>
      </c>
      <c r="E25" s="359" t="s">
        <v>3532</v>
      </c>
      <c r="J25" s="2" t="s">
        <v>829</v>
      </c>
      <c r="K25" s="2" t="s">
        <v>3928</v>
      </c>
      <c r="L25" s="2" t="s">
        <v>860</v>
      </c>
      <c r="M25" s="2" t="s">
        <v>17</v>
      </c>
      <c r="N25" s="2" t="s">
        <v>4788</v>
      </c>
      <c r="R25" s="2" t="s">
        <v>4527</v>
      </c>
      <c r="S25" s="2">
        <v>180.0</v>
      </c>
    </row>
    <row r="26">
      <c r="B26" s="2" t="s">
        <v>30</v>
      </c>
      <c r="C26" s="359" t="s">
        <v>3016</v>
      </c>
      <c r="D26" s="291">
        <v>8.801506832564E12</v>
      </c>
      <c r="E26" s="359" t="s">
        <v>3532</v>
      </c>
      <c r="J26" s="2" t="s">
        <v>829</v>
      </c>
      <c r="K26" s="2" t="s">
        <v>3928</v>
      </c>
      <c r="L26" s="2" t="s">
        <v>860</v>
      </c>
      <c r="M26" s="2" t="s">
        <v>17</v>
      </c>
      <c r="N26" s="2" t="s">
        <v>4788</v>
      </c>
      <c r="R26" s="2" t="s">
        <v>4527</v>
      </c>
      <c r="S26" s="2">
        <v>180.0</v>
      </c>
    </row>
    <row r="27">
      <c r="B27" s="2" t="s">
        <v>30</v>
      </c>
      <c r="C27" s="359" t="s">
        <v>3016</v>
      </c>
      <c r="D27" s="291">
        <v>8.801939403644E12</v>
      </c>
      <c r="E27" s="359" t="s">
        <v>3532</v>
      </c>
      <c r="J27" s="2" t="s">
        <v>829</v>
      </c>
      <c r="K27" s="2" t="s">
        <v>3928</v>
      </c>
      <c r="L27" s="2" t="s">
        <v>860</v>
      </c>
      <c r="M27" s="2" t="s">
        <v>17</v>
      </c>
      <c r="N27" s="2" t="s">
        <v>4788</v>
      </c>
      <c r="R27" s="2" t="s">
        <v>4527</v>
      </c>
      <c r="S27" s="2">
        <v>180.0</v>
      </c>
    </row>
    <row r="28">
      <c r="B28" s="2" t="s">
        <v>30</v>
      </c>
      <c r="C28" s="359" t="s">
        <v>4791</v>
      </c>
      <c r="D28" s="291">
        <v>8.801655672913E12</v>
      </c>
      <c r="E28" s="359" t="s">
        <v>4792</v>
      </c>
      <c r="F28" s="351">
        <v>4400.0</v>
      </c>
      <c r="J28" s="2" t="s">
        <v>829</v>
      </c>
      <c r="K28" s="2" t="s">
        <v>3928</v>
      </c>
      <c r="L28" s="2" t="s">
        <v>860</v>
      </c>
      <c r="M28" s="2" t="s">
        <v>17</v>
      </c>
      <c r="N28" s="2" t="s">
        <v>4788</v>
      </c>
      <c r="R28" s="2" t="s">
        <v>4527</v>
      </c>
      <c r="S28" s="2">
        <v>180.0</v>
      </c>
    </row>
    <row r="29">
      <c r="B29" s="2" t="s">
        <v>4793</v>
      </c>
      <c r="C29" s="298" t="s">
        <v>2915</v>
      </c>
      <c r="D29" s="291" t="s">
        <v>4794</v>
      </c>
      <c r="E29" s="359" t="s">
        <v>1229</v>
      </c>
      <c r="F29" s="350"/>
      <c r="L29" s="2" t="s">
        <v>4795</v>
      </c>
      <c r="M29" s="2" t="s">
        <v>17</v>
      </c>
      <c r="N29" s="2" t="s">
        <v>4796</v>
      </c>
      <c r="R29" s="2" t="s">
        <v>4758</v>
      </c>
      <c r="S29" s="2">
        <v>215.0</v>
      </c>
    </row>
    <row r="30">
      <c r="B30" s="359" t="s">
        <v>3985</v>
      </c>
      <c r="C30" s="298" t="s">
        <v>4797</v>
      </c>
      <c r="D30" s="291" t="s">
        <v>4798</v>
      </c>
      <c r="E30" s="359" t="s">
        <v>1308</v>
      </c>
      <c r="F30" s="279"/>
      <c r="J30" s="2" t="s">
        <v>829</v>
      </c>
      <c r="K30" s="2" t="s">
        <v>606</v>
      </c>
      <c r="L30" s="2" t="s">
        <v>860</v>
      </c>
      <c r="M30" s="2" t="s">
        <v>17</v>
      </c>
      <c r="N30" s="2" t="s">
        <v>606</v>
      </c>
      <c r="R30" s="2" t="s">
        <v>4758</v>
      </c>
      <c r="S30" s="2">
        <v>215.0</v>
      </c>
    </row>
    <row r="31">
      <c r="B31" s="2" t="s">
        <v>30</v>
      </c>
      <c r="C31" s="359" t="s">
        <v>4799</v>
      </c>
      <c r="D31" s="291" t="s">
        <v>4800</v>
      </c>
      <c r="E31" s="359" t="s">
        <v>4349</v>
      </c>
      <c r="F31" s="350">
        <v>8160.0</v>
      </c>
      <c r="J31" s="2" t="s">
        <v>2173</v>
      </c>
      <c r="K31" s="2" t="s">
        <v>606</v>
      </c>
      <c r="L31" s="2" t="s">
        <v>860</v>
      </c>
      <c r="M31" s="2" t="s">
        <v>17</v>
      </c>
      <c r="N31" s="2" t="s">
        <v>606</v>
      </c>
      <c r="R31" s="2" t="s">
        <v>4758</v>
      </c>
      <c r="S31" s="2">
        <v>215.0</v>
      </c>
    </row>
    <row r="32">
      <c r="C32" s="359" t="s">
        <v>1831</v>
      </c>
      <c r="E32" s="359" t="s">
        <v>1054</v>
      </c>
      <c r="F32" s="353">
        <v>25.0</v>
      </c>
      <c r="M32" s="2" t="s">
        <v>17</v>
      </c>
      <c r="N32" s="2" t="s">
        <v>606</v>
      </c>
      <c r="R32" s="2" t="s">
        <v>4758</v>
      </c>
      <c r="S32" s="2">
        <v>215.0</v>
      </c>
    </row>
    <row r="33">
      <c r="C33" s="359" t="s">
        <v>1831</v>
      </c>
      <c r="E33" s="2" t="s">
        <v>1054</v>
      </c>
      <c r="F33" s="353">
        <v>25.0</v>
      </c>
      <c r="M33" s="2" t="s">
        <v>17</v>
      </c>
      <c r="N33" s="2" t="s">
        <v>4788</v>
      </c>
      <c r="S33" s="2">
        <v>180.0</v>
      </c>
    </row>
    <row r="34">
      <c r="B34" s="2" t="s">
        <v>1553</v>
      </c>
      <c r="C34" s="388" t="s">
        <v>863</v>
      </c>
      <c r="D34" s="419" t="s">
        <v>4801</v>
      </c>
      <c r="E34" s="414" t="s">
        <v>864</v>
      </c>
      <c r="F34" s="350">
        <v>19700.0</v>
      </c>
      <c r="J34" s="2" t="s">
        <v>829</v>
      </c>
      <c r="K34" s="2" t="s">
        <v>3928</v>
      </c>
      <c r="L34" s="2" t="s">
        <v>860</v>
      </c>
      <c r="M34" s="2" t="s">
        <v>17</v>
      </c>
      <c r="N34" s="2" t="s">
        <v>4788</v>
      </c>
      <c r="R34" s="2" t="s">
        <v>4527</v>
      </c>
      <c r="S34" s="2">
        <v>180.0</v>
      </c>
    </row>
    <row r="35">
      <c r="C35" s="419"/>
      <c r="E35" s="383"/>
    </row>
    <row r="36">
      <c r="A36" s="2" t="s">
        <v>995</v>
      </c>
      <c r="B36" s="2" t="s">
        <v>862</v>
      </c>
      <c r="C36" s="359" t="s">
        <v>892</v>
      </c>
      <c r="D36" s="291" t="s">
        <v>4802</v>
      </c>
      <c r="E36" s="380" t="s">
        <v>893</v>
      </c>
      <c r="F36" s="351">
        <v>9100.0</v>
      </c>
      <c r="G36" s="351">
        <v>5900.0</v>
      </c>
      <c r="L36" s="2" t="s">
        <v>860</v>
      </c>
      <c r="M36" s="2" t="s">
        <v>17</v>
      </c>
      <c r="N36" s="2" t="s">
        <v>4788</v>
      </c>
      <c r="S36" s="2">
        <v>180.0</v>
      </c>
    </row>
    <row r="37">
      <c r="B37" s="2" t="s">
        <v>862</v>
      </c>
      <c r="C37" s="359" t="s">
        <v>894</v>
      </c>
      <c r="D37" s="291" t="s">
        <v>3437</v>
      </c>
      <c r="E37" s="276" t="s">
        <v>895</v>
      </c>
      <c r="F37" s="350">
        <v>9780.0</v>
      </c>
      <c r="L37" s="2" t="s">
        <v>860</v>
      </c>
      <c r="M37" s="2" t="s">
        <v>17</v>
      </c>
      <c r="N37" s="2" t="s">
        <v>4788</v>
      </c>
      <c r="S37" s="2">
        <v>180.0</v>
      </c>
    </row>
    <row r="38">
      <c r="B38" s="2" t="s">
        <v>862</v>
      </c>
      <c r="C38" s="359" t="s">
        <v>894</v>
      </c>
      <c r="D38" s="291" t="s">
        <v>4803</v>
      </c>
      <c r="E38" s="276" t="s">
        <v>895</v>
      </c>
      <c r="F38" s="350">
        <v>9780.0</v>
      </c>
      <c r="L38" s="2" t="s">
        <v>860</v>
      </c>
      <c r="M38" s="2" t="s">
        <v>17</v>
      </c>
      <c r="N38" s="2" t="s">
        <v>4788</v>
      </c>
      <c r="S38" s="2">
        <v>180.0</v>
      </c>
    </row>
    <row r="39">
      <c r="B39" s="2" t="s">
        <v>862</v>
      </c>
      <c r="C39" s="359" t="s">
        <v>894</v>
      </c>
      <c r="E39" s="378"/>
      <c r="F39" s="279"/>
      <c r="L39" s="2" t="s">
        <v>860</v>
      </c>
      <c r="M39" s="2" t="s">
        <v>2386</v>
      </c>
      <c r="N39" s="2" t="s">
        <v>4804</v>
      </c>
      <c r="S39" s="2">
        <v>180.0</v>
      </c>
    </row>
    <row r="40">
      <c r="E40" s="378"/>
    </row>
    <row r="41">
      <c r="A41" s="2" t="s">
        <v>933</v>
      </c>
      <c r="B41" s="2" t="s">
        <v>868</v>
      </c>
      <c r="C41" s="298" t="s">
        <v>1416</v>
      </c>
      <c r="E41" s="298" t="s">
        <v>1833</v>
      </c>
      <c r="L41" s="2" t="s">
        <v>860</v>
      </c>
      <c r="M41" s="2" t="s">
        <v>18</v>
      </c>
    </row>
    <row r="42">
      <c r="B42" s="2" t="s">
        <v>868</v>
      </c>
      <c r="C42" s="298" t="s">
        <v>1416</v>
      </c>
      <c r="E42" s="298" t="s">
        <v>935</v>
      </c>
      <c r="L42" s="2" t="s">
        <v>860</v>
      </c>
      <c r="M42" s="2" t="s">
        <v>18</v>
      </c>
    </row>
    <row r="43">
      <c r="B43" s="2" t="s">
        <v>868</v>
      </c>
      <c r="C43" s="298" t="s">
        <v>1416</v>
      </c>
      <c r="E43" s="298" t="s">
        <v>935</v>
      </c>
      <c r="L43" s="2" t="s">
        <v>860</v>
      </c>
      <c r="M43" s="2" t="s">
        <v>18</v>
      </c>
    </row>
    <row r="45">
      <c r="A45" s="2" t="s">
        <v>336</v>
      </c>
      <c r="C45" s="298" t="s">
        <v>1912</v>
      </c>
      <c r="L45" s="2" t="s">
        <v>860</v>
      </c>
      <c r="M45" s="2" t="s">
        <v>18</v>
      </c>
    </row>
    <row r="46">
      <c r="C46" s="298" t="s">
        <v>1912</v>
      </c>
      <c r="L46" s="2" t="s">
        <v>860</v>
      </c>
      <c r="M46" s="2" t="s">
        <v>18</v>
      </c>
    </row>
    <row r="47">
      <c r="C47" s="298" t="s">
        <v>1912</v>
      </c>
      <c r="L47" s="2" t="s">
        <v>860</v>
      </c>
      <c r="M47" s="2" t="s">
        <v>18</v>
      </c>
    </row>
    <row r="48">
      <c r="C48" s="298" t="s">
        <v>1912</v>
      </c>
      <c r="L48" s="2" t="s">
        <v>860</v>
      </c>
      <c r="M48" s="2" t="s">
        <v>18</v>
      </c>
    </row>
    <row r="49">
      <c r="C49" s="298" t="s">
        <v>1912</v>
      </c>
      <c r="L49" s="2" t="s">
        <v>860</v>
      </c>
      <c r="M49" s="2" t="s">
        <v>18</v>
      </c>
    </row>
    <row r="50">
      <c r="C50" s="298" t="s">
        <v>1912</v>
      </c>
      <c r="L50" s="2" t="s">
        <v>860</v>
      </c>
      <c r="M50" s="2" t="s">
        <v>18</v>
      </c>
    </row>
    <row r="51">
      <c r="A51" s="359" t="s">
        <v>4805</v>
      </c>
      <c r="C51" s="298" t="s">
        <v>3938</v>
      </c>
      <c r="E51" s="298" t="s">
        <v>3939</v>
      </c>
      <c r="F51" s="350">
        <v>3100.0</v>
      </c>
      <c r="J51" s="2" t="s">
        <v>2173</v>
      </c>
      <c r="K51" s="2" t="s">
        <v>1934</v>
      </c>
      <c r="L51" s="2" t="s">
        <v>860</v>
      </c>
      <c r="M51" s="2" t="s">
        <v>17</v>
      </c>
      <c r="N51" s="2" t="s">
        <v>4806</v>
      </c>
      <c r="R51" s="2" t="s">
        <v>4761</v>
      </c>
      <c r="S51" s="2">
        <v>104.0</v>
      </c>
    </row>
    <row r="52">
      <c r="C52" s="298" t="s">
        <v>3938</v>
      </c>
      <c r="E52" s="298" t="s">
        <v>3939</v>
      </c>
      <c r="F52" s="350">
        <v>3100.0</v>
      </c>
      <c r="J52" s="2" t="s">
        <v>2173</v>
      </c>
      <c r="K52" s="2" t="s">
        <v>1934</v>
      </c>
      <c r="L52" s="2" t="s">
        <v>860</v>
      </c>
      <c r="M52" s="2" t="s">
        <v>17</v>
      </c>
      <c r="N52" s="2" t="s">
        <v>4806</v>
      </c>
      <c r="R52" s="2" t="s">
        <v>4761</v>
      </c>
      <c r="S52" s="2">
        <v>104.0</v>
      </c>
    </row>
    <row r="53">
      <c r="F53" s="279"/>
    </row>
    <row r="54">
      <c r="C54" s="359" t="s">
        <v>3979</v>
      </c>
      <c r="E54" s="359"/>
      <c r="L54" s="2" t="s">
        <v>1019</v>
      </c>
      <c r="M54" s="2"/>
      <c r="N54" s="2" t="s">
        <v>606</v>
      </c>
      <c r="S54" s="2">
        <v>217.0</v>
      </c>
    </row>
    <row r="55">
      <c r="C55" s="388" t="s">
        <v>4807</v>
      </c>
      <c r="E55" s="359"/>
      <c r="M55" s="2" t="s">
        <v>17</v>
      </c>
      <c r="N55" s="2" t="s">
        <v>606</v>
      </c>
      <c r="S55" s="2">
        <v>215.0</v>
      </c>
    </row>
    <row r="56">
      <c r="C56" s="419"/>
    </row>
    <row r="57">
      <c r="C57" s="359" t="s">
        <v>1514</v>
      </c>
      <c r="E57" s="359" t="s">
        <v>1515</v>
      </c>
      <c r="F57" s="353">
        <v>550.0</v>
      </c>
      <c r="G57" s="351">
        <v>17450.0</v>
      </c>
      <c r="J57" s="2" t="s">
        <v>4808</v>
      </c>
      <c r="K57" s="2" t="s">
        <v>4806</v>
      </c>
      <c r="M57" s="2" t="s">
        <v>17</v>
      </c>
      <c r="N57" s="2" t="s">
        <v>2845</v>
      </c>
      <c r="R57" s="2" t="s">
        <v>4774</v>
      </c>
      <c r="S57" s="2">
        <v>82.0</v>
      </c>
    </row>
    <row r="58">
      <c r="C58" s="359" t="s">
        <v>4809</v>
      </c>
      <c r="E58" s="359" t="s">
        <v>4810</v>
      </c>
      <c r="J58" s="2" t="s">
        <v>4808</v>
      </c>
      <c r="K58" s="2" t="s">
        <v>4806</v>
      </c>
      <c r="M58" s="2" t="s">
        <v>17</v>
      </c>
      <c r="N58" s="2" t="s">
        <v>2845</v>
      </c>
      <c r="R58" s="2" t="s">
        <v>4774</v>
      </c>
      <c r="S58" s="2">
        <v>82.0</v>
      </c>
    </row>
    <row r="59">
      <c r="A59" s="359" t="s">
        <v>4805</v>
      </c>
      <c r="B59" s="359"/>
      <c r="C59" s="359" t="s">
        <v>3938</v>
      </c>
      <c r="E59" s="380" t="s">
        <v>3939</v>
      </c>
      <c r="F59" s="350">
        <v>3100.0</v>
      </c>
      <c r="J59" s="2" t="s">
        <v>4811</v>
      </c>
      <c r="K59" s="2" t="s">
        <v>4806</v>
      </c>
      <c r="M59" s="2" t="s">
        <v>17</v>
      </c>
      <c r="N59" s="2" t="s">
        <v>2845</v>
      </c>
      <c r="R59" s="2" t="s">
        <v>4774</v>
      </c>
      <c r="S59" s="2">
        <v>82.0</v>
      </c>
    </row>
    <row r="60">
      <c r="C60" s="359" t="s">
        <v>3941</v>
      </c>
      <c r="E60" s="359" t="s">
        <v>921</v>
      </c>
      <c r="F60" s="353">
        <v>560.0</v>
      </c>
      <c r="J60" s="2" t="s">
        <v>4808</v>
      </c>
      <c r="K60" s="2" t="s">
        <v>4806</v>
      </c>
      <c r="M60" s="2" t="s">
        <v>17</v>
      </c>
      <c r="N60" s="2" t="s">
        <v>2845</v>
      </c>
      <c r="R60" s="2" t="s">
        <v>4774</v>
      </c>
      <c r="S60" s="2">
        <v>82.0</v>
      </c>
    </row>
    <row r="61">
      <c r="C61" s="359" t="s">
        <v>3941</v>
      </c>
      <c r="F61" s="353">
        <v>560.0</v>
      </c>
      <c r="M61" s="2" t="s">
        <v>17</v>
      </c>
      <c r="N61" s="2" t="s">
        <v>4806</v>
      </c>
      <c r="S61" s="2">
        <v>104.0</v>
      </c>
    </row>
    <row r="62">
      <c r="C62" s="359" t="s">
        <v>3941</v>
      </c>
      <c r="F62" s="353">
        <v>560.0</v>
      </c>
      <c r="M62" s="2" t="s">
        <v>17</v>
      </c>
      <c r="N62" s="2" t="s">
        <v>4806</v>
      </c>
      <c r="S62" s="2">
        <v>104.0</v>
      </c>
    </row>
    <row r="63">
      <c r="C63" s="359" t="s">
        <v>2621</v>
      </c>
      <c r="E63" s="380" t="s">
        <v>2622</v>
      </c>
      <c r="F63" s="353">
        <v>560.0</v>
      </c>
      <c r="M63" s="2" t="s">
        <v>17</v>
      </c>
      <c r="N63" s="2" t="s">
        <v>4806</v>
      </c>
      <c r="S63" s="2">
        <v>105.0</v>
      </c>
    </row>
    <row r="64">
      <c r="C64" s="359" t="s">
        <v>2621</v>
      </c>
      <c r="E64" s="380" t="s">
        <v>2622</v>
      </c>
      <c r="F64" s="353">
        <v>560.0</v>
      </c>
      <c r="M64" s="2" t="s">
        <v>17</v>
      </c>
      <c r="N64" s="2" t="s">
        <v>4806</v>
      </c>
      <c r="S64" s="2">
        <v>105.0</v>
      </c>
    </row>
    <row r="65">
      <c r="C65" s="388" t="s">
        <v>4812</v>
      </c>
      <c r="E65" s="359" t="s">
        <v>1515</v>
      </c>
      <c r="F65" s="353">
        <v>550.0</v>
      </c>
      <c r="L65" s="2" t="s">
        <v>1019</v>
      </c>
      <c r="M65" s="2" t="s">
        <v>17</v>
      </c>
      <c r="N65" s="2" t="s">
        <v>4806</v>
      </c>
      <c r="S65" s="2">
        <v>105.0</v>
      </c>
    </row>
    <row r="66">
      <c r="C66" s="388" t="s">
        <v>4812</v>
      </c>
      <c r="E66" s="359" t="s">
        <v>1515</v>
      </c>
      <c r="F66" s="353">
        <v>550.0</v>
      </c>
      <c r="L66" s="2" t="s">
        <v>1019</v>
      </c>
      <c r="M66" s="2" t="s">
        <v>17</v>
      </c>
      <c r="N66" s="2" t="s">
        <v>4806</v>
      </c>
      <c r="S66" s="2">
        <v>105.0</v>
      </c>
    </row>
    <row r="67">
      <c r="C67" s="359" t="s">
        <v>3938</v>
      </c>
      <c r="F67" s="350">
        <v>3100.0</v>
      </c>
      <c r="L67" s="2" t="s">
        <v>1019</v>
      </c>
      <c r="M67" s="2" t="s">
        <v>17</v>
      </c>
      <c r="N67" s="2" t="s">
        <v>4522</v>
      </c>
      <c r="S67" s="2">
        <v>118.0</v>
      </c>
    </row>
    <row r="68">
      <c r="C68" s="424" t="s">
        <v>2621</v>
      </c>
      <c r="E68" s="380" t="s">
        <v>2622</v>
      </c>
      <c r="F68" s="353">
        <v>250.0</v>
      </c>
      <c r="G68" s="434"/>
      <c r="L68" s="2" t="s">
        <v>1019</v>
      </c>
      <c r="M68" s="2" t="s">
        <v>17</v>
      </c>
      <c r="N68" s="2" t="s">
        <v>4522</v>
      </c>
      <c r="S68" s="2">
        <v>118.0</v>
      </c>
    </row>
    <row r="69">
      <c r="C69" s="359" t="s">
        <v>3941</v>
      </c>
      <c r="F69" s="353">
        <v>560.0</v>
      </c>
      <c r="G69" s="279"/>
      <c r="L69" s="2" t="s">
        <v>1019</v>
      </c>
      <c r="M69" s="2" t="s">
        <v>17</v>
      </c>
      <c r="N69" s="2" t="s">
        <v>4522</v>
      </c>
      <c r="S69" s="2">
        <v>118.0</v>
      </c>
    </row>
    <row r="70">
      <c r="C70" s="388" t="s">
        <v>4812</v>
      </c>
      <c r="F70" s="353">
        <v>550.0</v>
      </c>
      <c r="L70" s="2" t="s">
        <v>1019</v>
      </c>
      <c r="M70" s="2" t="s">
        <v>17</v>
      </c>
      <c r="N70" s="2" t="s">
        <v>4522</v>
      </c>
      <c r="S70" s="2">
        <v>118.0</v>
      </c>
    </row>
    <row r="71">
      <c r="A71" s="2" t="s">
        <v>999</v>
      </c>
      <c r="C71" s="359" t="s">
        <v>4813</v>
      </c>
      <c r="D71" s="291" t="s">
        <v>4814</v>
      </c>
      <c r="E71" s="359" t="s">
        <v>4815</v>
      </c>
      <c r="F71" s="350">
        <v>5825.0</v>
      </c>
      <c r="G71" s="350">
        <v>15000.0</v>
      </c>
      <c r="J71" s="2" t="s">
        <v>2173</v>
      </c>
      <c r="K71" s="2" t="s">
        <v>4759</v>
      </c>
      <c r="L71" s="2" t="s">
        <v>860</v>
      </c>
      <c r="M71" s="2" t="s">
        <v>17</v>
      </c>
      <c r="N71" s="2" t="s">
        <v>4816</v>
      </c>
      <c r="R71" s="2" t="s">
        <v>1853</v>
      </c>
      <c r="S71" s="2">
        <v>156.0</v>
      </c>
    </row>
    <row r="72">
      <c r="C72" s="359" t="s">
        <v>4817</v>
      </c>
      <c r="E72" s="359" t="s">
        <v>3389</v>
      </c>
      <c r="F72" s="350" t="s">
        <v>4818</v>
      </c>
      <c r="G72" s="279"/>
      <c r="J72" s="2" t="s">
        <v>2173</v>
      </c>
      <c r="K72" s="2" t="s">
        <v>4759</v>
      </c>
      <c r="L72" s="2" t="s">
        <v>860</v>
      </c>
      <c r="M72" s="2" t="s">
        <v>17</v>
      </c>
      <c r="N72" s="2" t="s">
        <v>4816</v>
      </c>
      <c r="R72" s="2" t="s">
        <v>1853</v>
      </c>
      <c r="S72" s="2">
        <v>156.0</v>
      </c>
    </row>
    <row r="73">
      <c r="C73" s="359" t="s">
        <v>4819</v>
      </c>
      <c r="F73" s="350">
        <v>1250.0</v>
      </c>
      <c r="J73" s="2" t="s">
        <v>2173</v>
      </c>
      <c r="K73" s="2" t="s">
        <v>4759</v>
      </c>
      <c r="L73" s="2" t="s">
        <v>860</v>
      </c>
      <c r="M73" s="2" t="s">
        <v>17</v>
      </c>
      <c r="N73" s="2" t="s">
        <v>4816</v>
      </c>
      <c r="R73" s="2" t="s">
        <v>1853</v>
      </c>
      <c r="S73" s="2">
        <v>156.0</v>
      </c>
    </row>
    <row r="74">
      <c r="C74" s="359" t="s">
        <v>4820</v>
      </c>
      <c r="E74" s="359" t="s">
        <v>4821</v>
      </c>
      <c r="F74" s="350">
        <v>5950.0</v>
      </c>
      <c r="J74" s="2" t="s">
        <v>2173</v>
      </c>
      <c r="K74" s="2" t="s">
        <v>4759</v>
      </c>
      <c r="L74" s="2" t="s">
        <v>1019</v>
      </c>
      <c r="M74" s="2" t="s">
        <v>17</v>
      </c>
      <c r="N74" s="2" t="s">
        <v>4822</v>
      </c>
      <c r="R74" s="2" t="s">
        <v>1853</v>
      </c>
      <c r="S74" s="2">
        <v>168.0</v>
      </c>
    </row>
    <row r="75">
      <c r="A75" s="2"/>
      <c r="C75" s="276" t="s">
        <v>4823</v>
      </c>
      <c r="D75" s="291"/>
      <c r="E75" s="276" t="s">
        <v>4824</v>
      </c>
      <c r="F75" s="350">
        <v>1100.0</v>
      </c>
      <c r="L75" s="2"/>
      <c r="M75" s="2"/>
      <c r="N75" s="2"/>
      <c r="S75" s="2"/>
    </row>
    <row r="76">
      <c r="A76" s="2"/>
      <c r="C76" s="276" t="s">
        <v>4823</v>
      </c>
      <c r="D76" s="291"/>
      <c r="E76" s="276" t="s">
        <v>4824</v>
      </c>
      <c r="F76" s="350">
        <v>1100.0</v>
      </c>
      <c r="G76" s="350"/>
      <c r="L76" s="2"/>
      <c r="M76" s="2"/>
      <c r="N76" s="2"/>
      <c r="S76" s="2"/>
    </row>
    <row r="77">
      <c r="A77" s="2" t="s">
        <v>336</v>
      </c>
      <c r="C77" s="359" t="s">
        <v>4825</v>
      </c>
      <c r="D77" s="291" t="s">
        <v>4826</v>
      </c>
      <c r="E77" s="380" t="s">
        <v>4827</v>
      </c>
      <c r="F77" s="350">
        <v>4100.0</v>
      </c>
      <c r="G77" s="279"/>
      <c r="L77" s="2" t="s">
        <v>860</v>
      </c>
      <c r="M77" s="2" t="s">
        <v>17</v>
      </c>
      <c r="N77" s="2" t="s">
        <v>4447</v>
      </c>
      <c r="S77" s="2">
        <v>171.0</v>
      </c>
    </row>
    <row r="78">
      <c r="C78" s="359" t="s">
        <v>4825</v>
      </c>
      <c r="D78" s="291" t="s">
        <v>4828</v>
      </c>
      <c r="E78" s="380" t="s">
        <v>4827</v>
      </c>
      <c r="F78" s="350">
        <v>4100.0</v>
      </c>
      <c r="L78" s="2" t="s">
        <v>860</v>
      </c>
      <c r="M78" s="2" t="s">
        <v>17</v>
      </c>
      <c r="N78" s="2" t="s">
        <v>4447</v>
      </c>
      <c r="S78" s="2">
        <v>171.0</v>
      </c>
    </row>
    <row r="79">
      <c r="C79" s="359" t="s">
        <v>4825</v>
      </c>
      <c r="D79" s="291" t="s">
        <v>4829</v>
      </c>
      <c r="E79" s="380" t="s">
        <v>4827</v>
      </c>
      <c r="F79" s="350">
        <v>4100.0</v>
      </c>
      <c r="L79" s="2" t="s">
        <v>860</v>
      </c>
      <c r="M79" s="2" t="s">
        <v>17</v>
      </c>
      <c r="N79" s="2" t="s">
        <v>4447</v>
      </c>
      <c r="S79" s="2">
        <v>171.0</v>
      </c>
    </row>
    <row r="80">
      <c r="C80" s="359" t="s">
        <v>4638</v>
      </c>
      <c r="E80" s="383"/>
      <c r="F80" s="350">
        <v>3550.0</v>
      </c>
      <c r="L80" s="2" t="s">
        <v>860</v>
      </c>
      <c r="M80" s="2" t="s">
        <v>17</v>
      </c>
      <c r="N80" s="2" t="s">
        <v>4447</v>
      </c>
      <c r="S80" s="2">
        <v>171.0</v>
      </c>
    </row>
    <row r="81">
      <c r="C81" s="359" t="s">
        <v>2301</v>
      </c>
      <c r="F81" s="362">
        <v>550.0</v>
      </c>
      <c r="L81" s="2" t="s">
        <v>860</v>
      </c>
      <c r="M81" s="2" t="s">
        <v>17</v>
      </c>
      <c r="N81" s="2" t="s">
        <v>4447</v>
      </c>
      <c r="S81" s="2">
        <v>171.0</v>
      </c>
    </row>
    <row r="82">
      <c r="C82" s="388" t="s">
        <v>4830</v>
      </c>
      <c r="F82" s="353">
        <v>905.0</v>
      </c>
      <c r="L82" s="2" t="s">
        <v>860</v>
      </c>
      <c r="M82" s="2" t="s">
        <v>17</v>
      </c>
      <c r="N82" s="2" t="s">
        <v>4447</v>
      </c>
      <c r="S82" s="2">
        <v>171.0</v>
      </c>
    </row>
    <row r="83">
      <c r="C83" s="424" t="s">
        <v>2621</v>
      </c>
      <c r="E83" s="380" t="s">
        <v>2622</v>
      </c>
      <c r="F83" s="353">
        <v>250.0</v>
      </c>
    </row>
    <row r="84">
      <c r="C84" s="388" t="s">
        <v>4812</v>
      </c>
      <c r="F84" s="353">
        <v>550.0</v>
      </c>
      <c r="L84" s="2" t="s">
        <v>1019</v>
      </c>
    </row>
    <row r="85">
      <c r="C85" s="276" t="s">
        <v>4823</v>
      </c>
      <c r="E85" s="348" t="s">
        <v>4824</v>
      </c>
      <c r="F85" s="353">
        <v>1100.0</v>
      </c>
      <c r="L85" s="2" t="s">
        <v>1019</v>
      </c>
    </row>
    <row r="86">
      <c r="C86" s="276" t="s">
        <v>4823</v>
      </c>
      <c r="E86" s="348" t="s">
        <v>4824</v>
      </c>
      <c r="F86" s="353">
        <v>1100.0</v>
      </c>
      <c r="L86" s="2" t="s">
        <v>1019</v>
      </c>
    </row>
    <row r="87">
      <c r="C87" s="276"/>
      <c r="E87" s="276"/>
      <c r="F87" s="353"/>
    </row>
    <row r="88">
      <c r="F88" s="279"/>
    </row>
  </sheetData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>
      <c r="A1" s="220"/>
      <c r="B1" s="215" t="s">
        <v>5</v>
      </c>
      <c r="C1" s="219" t="s">
        <v>2491</v>
      </c>
      <c r="D1" s="218"/>
      <c r="E1" s="218">
        <v>7.3730914E9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4831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805</v>
      </c>
      <c r="S2" s="238" t="s">
        <v>4832</v>
      </c>
      <c r="T2" s="238" t="s">
        <v>1903</v>
      </c>
      <c r="U2" s="238" t="s">
        <v>55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3072</v>
      </c>
      <c r="S3" s="238" t="s">
        <v>4833</v>
      </c>
      <c r="T3" s="238" t="s">
        <v>1328</v>
      </c>
      <c r="U3" s="238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4834</v>
      </c>
      <c r="S4" s="238" t="s">
        <v>3585</v>
      </c>
      <c r="T4" s="238" t="s">
        <v>1722</v>
      </c>
      <c r="U4" s="238" t="s">
        <v>87</v>
      </c>
    </row>
    <row r="5">
      <c r="A5" s="239"/>
      <c r="B5" s="229" t="s">
        <v>818</v>
      </c>
      <c r="C5" s="2" t="s">
        <v>4835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4836</v>
      </c>
      <c r="S5" s="2" t="s">
        <v>4534</v>
      </c>
      <c r="T5" s="2" t="s">
        <v>814</v>
      </c>
      <c r="U5" s="2" t="s">
        <v>72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1856</v>
      </c>
      <c r="S6" s="2" t="s">
        <v>4837</v>
      </c>
      <c r="T6" s="2" t="s">
        <v>1722</v>
      </c>
      <c r="U6" s="2" t="s">
        <v>72</v>
      </c>
    </row>
    <row r="7">
      <c r="A7" s="239"/>
      <c r="B7" s="229" t="s">
        <v>822</v>
      </c>
      <c r="C7" s="2" t="s">
        <v>3015</v>
      </c>
      <c r="E7" s="237">
        <v>9.042400041E9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1856</v>
      </c>
      <c r="S7" s="2" t="s">
        <v>3281</v>
      </c>
      <c r="T7" s="2" t="s">
        <v>1722</v>
      </c>
      <c r="U7" s="2" t="s">
        <v>72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4838</v>
      </c>
      <c r="S8" s="2" t="s">
        <v>2539</v>
      </c>
      <c r="T8" s="2" t="s">
        <v>1722</v>
      </c>
      <c r="U8" s="2" t="s">
        <v>87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E17" s="298" t="s">
        <v>4346</v>
      </c>
      <c r="J17" s="2" t="s">
        <v>812</v>
      </c>
      <c r="L17" s="2" t="s">
        <v>860</v>
      </c>
    </row>
    <row r="18">
      <c r="B18" s="2" t="s">
        <v>30</v>
      </c>
      <c r="C18" s="298" t="s">
        <v>3016</v>
      </c>
      <c r="E18" s="298" t="s">
        <v>4346</v>
      </c>
      <c r="J18" s="2" t="s">
        <v>812</v>
      </c>
      <c r="L18" s="2" t="s">
        <v>860</v>
      </c>
    </row>
    <row r="19">
      <c r="B19" s="2" t="s">
        <v>30</v>
      </c>
      <c r="C19" s="298" t="s">
        <v>3016</v>
      </c>
      <c r="E19" s="298" t="s">
        <v>4346</v>
      </c>
      <c r="J19" s="2" t="s">
        <v>812</v>
      </c>
      <c r="L19" s="2" t="s">
        <v>860</v>
      </c>
    </row>
    <row r="20">
      <c r="B20" s="2" t="s">
        <v>30</v>
      </c>
      <c r="C20" s="298" t="s">
        <v>3016</v>
      </c>
      <c r="E20" s="298" t="s">
        <v>4346</v>
      </c>
      <c r="J20" s="2" t="s">
        <v>812</v>
      </c>
      <c r="L20" s="2" t="s">
        <v>860</v>
      </c>
    </row>
    <row r="21">
      <c r="B21" s="2" t="s">
        <v>30</v>
      </c>
      <c r="C21" s="298" t="s">
        <v>3016</v>
      </c>
      <c r="E21" s="298" t="s">
        <v>4346</v>
      </c>
      <c r="J21" s="2" t="s">
        <v>812</v>
      </c>
      <c r="L21" s="2" t="s">
        <v>860</v>
      </c>
    </row>
    <row r="22">
      <c r="B22" s="2" t="s">
        <v>30</v>
      </c>
      <c r="C22" s="298" t="s">
        <v>3016</v>
      </c>
      <c r="E22" s="298" t="s">
        <v>4346</v>
      </c>
      <c r="J22" s="2" t="s">
        <v>812</v>
      </c>
      <c r="L22" s="2" t="s">
        <v>860</v>
      </c>
    </row>
    <row r="23">
      <c r="B23" s="2" t="s">
        <v>30</v>
      </c>
      <c r="C23" s="298" t="s">
        <v>3016</v>
      </c>
      <c r="E23" s="298" t="s">
        <v>4346</v>
      </c>
      <c r="J23" s="2" t="s">
        <v>812</v>
      </c>
      <c r="L23" s="2" t="s">
        <v>860</v>
      </c>
    </row>
    <row r="24">
      <c r="B24" s="2" t="s">
        <v>30</v>
      </c>
      <c r="C24" s="298" t="s">
        <v>3016</v>
      </c>
      <c r="E24" s="298" t="s">
        <v>4346</v>
      </c>
      <c r="J24" s="2" t="s">
        <v>812</v>
      </c>
      <c r="L24" s="2" t="s">
        <v>860</v>
      </c>
    </row>
    <row r="25">
      <c r="B25" s="2" t="s">
        <v>30</v>
      </c>
      <c r="C25" s="298" t="s">
        <v>3016</v>
      </c>
      <c r="E25" s="298" t="s">
        <v>4346</v>
      </c>
      <c r="J25" s="2" t="s">
        <v>812</v>
      </c>
      <c r="L25" s="2" t="s">
        <v>860</v>
      </c>
    </row>
    <row r="26">
      <c r="B26" s="2" t="s">
        <v>30</v>
      </c>
      <c r="C26" s="298" t="s">
        <v>3016</v>
      </c>
      <c r="E26" s="298" t="s">
        <v>4346</v>
      </c>
      <c r="J26" s="2" t="s">
        <v>812</v>
      </c>
      <c r="L26" s="2" t="s">
        <v>860</v>
      </c>
    </row>
    <row r="27">
      <c r="B27" s="2" t="s">
        <v>30</v>
      </c>
      <c r="C27" s="298" t="s">
        <v>3016</v>
      </c>
      <c r="E27" s="298" t="s">
        <v>4346</v>
      </c>
      <c r="J27" s="2" t="s">
        <v>812</v>
      </c>
      <c r="L27" s="2" t="s">
        <v>860</v>
      </c>
    </row>
    <row r="28">
      <c r="B28" s="2" t="s">
        <v>30</v>
      </c>
      <c r="C28" s="298" t="s">
        <v>3016</v>
      </c>
      <c r="E28" s="298" t="s">
        <v>4346</v>
      </c>
      <c r="J28" s="2" t="s">
        <v>812</v>
      </c>
      <c r="L28" s="2" t="s">
        <v>860</v>
      </c>
    </row>
    <row r="29">
      <c r="B29" s="2" t="s">
        <v>30</v>
      </c>
      <c r="C29" s="298" t="s">
        <v>3016</v>
      </c>
      <c r="E29" s="298" t="s">
        <v>4346</v>
      </c>
      <c r="J29" s="2" t="s">
        <v>812</v>
      </c>
      <c r="L29" s="2" t="s">
        <v>860</v>
      </c>
    </row>
    <row r="30">
      <c r="B30" s="2" t="s">
        <v>30</v>
      </c>
      <c r="C30" s="298" t="s">
        <v>3016</v>
      </c>
      <c r="E30" s="298" t="s">
        <v>4346</v>
      </c>
      <c r="J30" s="2" t="s">
        <v>812</v>
      </c>
      <c r="L30" s="2" t="s">
        <v>860</v>
      </c>
    </row>
    <row r="31">
      <c r="B31" s="2" t="s">
        <v>862</v>
      </c>
      <c r="C31" s="298" t="s">
        <v>1407</v>
      </c>
      <c r="E31" s="298" t="s">
        <v>864</v>
      </c>
      <c r="L31" s="2" t="s">
        <v>860</v>
      </c>
    </row>
    <row r="32">
      <c r="B32" s="2" t="s">
        <v>868</v>
      </c>
      <c r="C32" s="298" t="s">
        <v>2793</v>
      </c>
      <c r="E32" s="298" t="s">
        <v>1488</v>
      </c>
      <c r="L32" s="2" t="s">
        <v>860</v>
      </c>
    </row>
    <row r="33">
      <c r="B33" s="2" t="s">
        <v>868</v>
      </c>
      <c r="C33" s="298" t="s">
        <v>2793</v>
      </c>
      <c r="E33" s="298" t="s">
        <v>1488</v>
      </c>
      <c r="L33" s="2" t="s">
        <v>860</v>
      </c>
    </row>
    <row r="34">
      <c r="B34" s="2" t="s">
        <v>30</v>
      </c>
      <c r="C34" s="298" t="s">
        <v>1545</v>
      </c>
      <c r="E34" s="298" t="s">
        <v>4839</v>
      </c>
      <c r="L34" s="2" t="s">
        <v>860</v>
      </c>
    </row>
    <row r="36">
      <c r="A36" s="2" t="s">
        <v>933</v>
      </c>
      <c r="B36" s="2" t="s">
        <v>868</v>
      </c>
      <c r="C36" s="298" t="s">
        <v>4003</v>
      </c>
      <c r="E36" s="2" t="s">
        <v>4840</v>
      </c>
      <c r="J36" s="2" t="s">
        <v>812</v>
      </c>
      <c r="L36" s="2" t="s">
        <v>860</v>
      </c>
    </row>
    <row r="37">
      <c r="B37" s="2" t="s">
        <v>868</v>
      </c>
      <c r="C37" s="298" t="s">
        <v>4003</v>
      </c>
      <c r="E37" s="2" t="s">
        <v>4840</v>
      </c>
      <c r="J37" s="2" t="s">
        <v>812</v>
      </c>
      <c r="L37" s="2" t="s">
        <v>860</v>
      </c>
    </row>
    <row r="38">
      <c r="B38" s="2" t="s">
        <v>868</v>
      </c>
      <c r="C38" s="298" t="s">
        <v>4003</v>
      </c>
      <c r="E38" s="2" t="s">
        <v>4840</v>
      </c>
      <c r="J38" s="2" t="s">
        <v>812</v>
      </c>
      <c r="L38" s="2" t="s">
        <v>860</v>
      </c>
    </row>
    <row r="39">
      <c r="B39" s="2" t="s">
        <v>868</v>
      </c>
      <c r="C39" s="298" t="s">
        <v>4003</v>
      </c>
      <c r="E39" s="2" t="s">
        <v>4840</v>
      </c>
      <c r="J39" s="2" t="s">
        <v>812</v>
      </c>
      <c r="L39" s="2" t="s">
        <v>860</v>
      </c>
    </row>
    <row r="40">
      <c r="B40" s="2" t="s">
        <v>868</v>
      </c>
      <c r="C40" s="298" t="s">
        <v>4003</v>
      </c>
      <c r="E40" s="2" t="s">
        <v>4840</v>
      </c>
      <c r="J40" s="2" t="s">
        <v>812</v>
      </c>
      <c r="L40" s="2" t="s">
        <v>860</v>
      </c>
    </row>
    <row r="41">
      <c r="B41" s="2" t="s">
        <v>868</v>
      </c>
      <c r="C41" s="298" t="s">
        <v>4003</v>
      </c>
      <c r="E41" s="2" t="s">
        <v>4840</v>
      </c>
      <c r="J41" s="2" t="s">
        <v>812</v>
      </c>
      <c r="L41" s="2" t="s">
        <v>860</v>
      </c>
    </row>
    <row r="42">
      <c r="B42" s="2" t="s">
        <v>868</v>
      </c>
      <c r="C42" s="298" t="s">
        <v>4003</v>
      </c>
      <c r="E42" s="2" t="s">
        <v>4840</v>
      </c>
      <c r="J42" s="2" t="s">
        <v>812</v>
      </c>
      <c r="L42" s="2" t="s">
        <v>860</v>
      </c>
    </row>
    <row r="45">
      <c r="A45" s="2" t="s">
        <v>995</v>
      </c>
      <c r="B45" s="2" t="s">
        <v>862</v>
      </c>
      <c r="C45" s="298" t="s">
        <v>1409</v>
      </c>
      <c r="E45" s="298" t="s">
        <v>893</v>
      </c>
      <c r="J45" s="2" t="s">
        <v>812</v>
      </c>
      <c r="L45" s="2" t="s">
        <v>860</v>
      </c>
    </row>
    <row r="46">
      <c r="B46" s="2" t="s">
        <v>862</v>
      </c>
      <c r="C46" s="298" t="s">
        <v>1412</v>
      </c>
      <c r="E46" s="298" t="s">
        <v>895</v>
      </c>
      <c r="J46" s="2" t="s">
        <v>812</v>
      </c>
      <c r="L46" s="2" t="s">
        <v>860</v>
      </c>
    </row>
  </sheetData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4841</v>
      </c>
      <c r="D1" s="218"/>
      <c r="E1" s="218">
        <v>8.18062279666E11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/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398" t="s">
        <v>4842</v>
      </c>
      <c r="T2" s="398" t="s">
        <v>809</v>
      </c>
      <c r="U2" s="398" t="s">
        <v>355</v>
      </c>
    </row>
    <row r="3">
      <c r="A3" s="239"/>
      <c r="B3" s="229" t="s">
        <v>811</v>
      </c>
      <c r="C3" s="282" t="s">
        <v>4843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412" t="s">
        <v>4844</v>
      </c>
      <c r="T3" s="412" t="s">
        <v>2655</v>
      </c>
      <c r="U3" s="398" t="s">
        <v>355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4845</v>
      </c>
      <c r="S4" s="398" t="s">
        <v>4846</v>
      </c>
      <c r="T4" s="398" t="s">
        <v>1272</v>
      </c>
      <c r="U4" s="398" t="s">
        <v>355</v>
      </c>
    </row>
    <row r="5">
      <c r="A5" s="239"/>
      <c r="B5" s="229" t="s">
        <v>818</v>
      </c>
      <c r="C5" s="2" t="s">
        <v>4847</v>
      </c>
      <c r="D5" s="2"/>
      <c r="E5" s="237">
        <v>9.500130203E9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S5" s="2" t="s">
        <v>4848</v>
      </c>
      <c r="T5" s="2" t="s">
        <v>2655</v>
      </c>
      <c r="U5" s="2" t="s">
        <v>87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4849</v>
      </c>
      <c r="S6" s="2" t="s">
        <v>4850</v>
      </c>
      <c r="T6" s="2" t="s">
        <v>1272</v>
      </c>
      <c r="U6" s="2" t="s">
        <v>87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4851</v>
      </c>
      <c r="S7" s="2" t="s">
        <v>4225</v>
      </c>
      <c r="T7" s="2" t="s">
        <v>4852</v>
      </c>
      <c r="U7" s="2" t="s">
        <v>87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S8" s="2" t="s">
        <v>4853</v>
      </c>
      <c r="T8" s="2" t="s">
        <v>1272</v>
      </c>
      <c r="U8" s="2" t="s">
        <v>72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4854</v>
      </c>
      <c r="S9" s="2" t="s">
        <v>3926</v>
      </c>
      <c r="T9" s="2" t="s">
        <v>4855</v>
      </c>
      <c r="U9" s="2" t="s">
        <v>72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359" t="s">
        <v>1858</v>
      </c>
      <c r="C17" s="298" t="s">
        <v>973</v>
      </c>
      <c r="E17" s="298" t="s">
        <v>974</v>
      </c>
      <c r="J17" s="2" t="s">
        <v>812</v>
      </c>
      <c r="L17" s="2" t="s">
        <v>860</v>
      </c>
      <c r="M17" s="2" t="s">
        <v>2386</v>
      </c>
      <c r="N17" s="2" t="s">
        <v>4772</v>
      </c>
      <c r="S17" s="2">
        <v>71.0</v>
      </c>
    </row>
    <row r="18">
      <c r="B18" s="359" t="s">
        <v>1858</v>
      </c>
      <c r="C18" s="298" t="s">
        <v>973</v>
      </c>
      <c r="E18" s="298" t="s">
        <v>974</v>
      </c>
      <c r="J18" s="2" t="s">
        <v>812</v>
      </c>
      <c r="L18" s="2" t="s">
        <v>860</v>
      </c>
      <c r="M18" s="2" t="s">
        <v>2386</v>
      </c>
      <c r="N18" s="2" t="s">
        <v>4772</v>
      </c>
      <c r="S18" s="2">
        <v>71.0</v>
      </c>
    </row>
    <row r="19">
      <c r="B19" s="359" t="s">
        <v>1858</v>
      </c>
      <c r="C19" s="298" t="s">
        <v>973</v>
      </c>
      <c r="E19" s="298" t="s">
        <v>974</v>
      </c>
      <c r="J19" s="2" t="s">
        <v>812</v>
      </c>
      <c r="L19" s="2" t="s">
        <v>860</v>
      </c>
      <c r="M19" s="2" t="s">
        <v>2386</v>
      </c>
      <c r="N19" s="2" t="s">
        <v>4772</v>
      </c>
      <c r="S19" s="2">
        <v>71.0</v>
      </c>
    </row>
    <row r="20">
      <c r="B20" s="359" t="s">
        <v>1858</v>
      </c>
      <c r="C20" s="298" t="s">
        <v>973</v>
      </c>
      <c r="E20" s="298" t="s">
        <v>974</v>
      </c>
      <c r="J20" s="2" t="s">
        <v>812</v>
      </c>
      <c r="L20" s="2" t="s">
        <v>860</v>
      </c>
      <c r="M20" s="2" t="s">
        <v>2386</v>
      </c>
      <c r="N20" s="2" t="s">
        <v>4772</v>
      </c>
      <c r="S20" s="2">
        <v>71.0</v>
      </c>
    </row>
    <row r="21">
      <c r="B21" s="359" t="s">
        <v>1858</v>
      </c>
      <c r="C21" s="298" t="s">
        <v>973</v>
      </c>
      <c r="E21" s="298" t="s">
        <v>974</v>
      </c>
      <c r="J21" s="2" t="s">
        <v>812</v>
      </c>
      <c r="L21" s="2" t="s">
        <v>860</v>
      </c>
      <c r="M21" s="2" t="s">
        <v>2386</v>
      </c>
      <c r="N21" s="2" t="s">
        <v>4772</v>
      </c>
      <c r="S21" s="2">
        <v>71.0</v>
      </c>
    </row>
    <row r="22">
      <c r="B22" s="359" t="s">
        <v>1858</v>
      </c>
      <c r="C22" s="298" t="s">
        <v>973</v>
      </c>
      <c r="E22" s="298" t="s">
        <v>974</v>
      </c>
      <c r="J22" s="2" t="s">
        <v>812</v>
      </c>
      <c r="L22" s="2" t="s">
        <v>860</v>
      </c>
      <c r="M22" s="2" t="s">
        <v>2386</v>
      </c>
      <c r="N22" s="2" t="s">
        <v>4772</v>
      </c>
      <c r="S22" s="2">
        <v>71.0</v>
      </c>
    </row>
    <row r="23">
      <c r="B23" s="359" t="s">
        <v>1858</v>
      </c>
      <c r="C23" s="298" t="s">
        <v>973</v>
      </c>
      <c r="E23" s="298" t="s">
        <v>974</v>
      </c>
      <c r="J23" s="2" t="s">
        <v>812</v>
      </c>
      <c r="L23" s="2" t="s">
        <v>860</v>
      </c>
      <c r="M23" s="2" t="s">
        <v>2386</v>
      </c>
      <c r="N23" s="2" t="s">
        <v>4772</v>
      </c>
      <c r="S23" s="2">
        <v>71.0</v>
      </c>
    </row>
    <row r="25">
      <c r="C25" s="359" t="s">
        <v>4856</v>
      </c>
      <c r="L25" s="2" t="s">
        <v>4752</v>
      </c>
      <c r="M25" s="2" t="s">
        <v>17</v>
      </c>
      <c r="N25" s="2" t="s">
        <v>4857</v>
      </c>
      <c r="S25" s="2">
        <v>325.0</v>
      </c>
    </row>
  </sheetData>
  <hyperlinks>
    <hyperlink r:id="rId1" ref="C3"/>
  </hyperlinks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  <col customWidth="1" min="5" max="5" width="22.5"/>
  </cols>
  <sheetData>
    <row r="1">
      <c r="A1" s="220"/>
      <c r="B1" s="215" t="s">
        <v>5</v>
      </c>
      <c r="C1" s="219" t="s">
        <v>4858</v>
      </c>
      <c r="D1" s="218"/>
      <c r="E1" s="218">
        <v>9.894491009E9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39"/>
      <c r="B2" s="223" t="s">
        <v>807</v>
      </c>
      <c r="C2" s="227" t="s">
        <v>169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398" t="s">
        <v>4842</v>
      </c>
      <c r="T2" s="398" t="s">
        <v>809</v>
      </c>
      <c r="U2" s="238" t="s">
        <v>4859</v>
      </c>
      <c r="V2" s="2">
        <v>14.0</v>
      </c>
      <c r="W2" s="2" t="s">
        <v>3789</v>
      </c>
      <c r="X2" s="2" t="s">
        <v>4860</v>
      </c>
      <c r="Y2" s="2" t="s">
        <v>4861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412" t="s">
        <v>4844</v>
      </c>
      <c r="T3" s="412" t="s">
        <v>2655</v>
      </c>
      <c r="U3" s="398" t="s">
        <v>355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4845</v>
      </c>
      <c r="S4" s="398" t="s">
        <v>4846</v>
      </c>
      <c r="T4" s="398" t="s">
        <v>1272</v>
      </c>
      <c r="U4" s="398" t="s">
        <v>355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4015</v>
      </c>
      <c r="S5" s="2" t="s">
        <v>3628</v>
      </c>
      <c r="T5" s="2" t="s">
        <v>1568</v>
      </c>
      <c r="U5" s="2" t="s">
        <v>72</v>
      </c>
    </row>
    <row r="6">
      <c r="A6" s="239"/>
      <c r="B6" s="229" t="s">
        <v>820</v>
      </c>
      <c r="C6" s="2" t="s">
        <v>4862</v>
      </c>
      <c r="E6" s="237">
        <v>9.952592142E9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4863</v>
      </c>
      <c r="S6" s="2" t="s">
        <v>3557</v>
      </c>
      <c r="T6" s="2" t="s">
        <v>1568</v>
      </c>
      <c r="U6" s="2" t="s">
        <v>55</v>
      </c>
    </row>
    <row r="7">
      <c r="A7" s="239"/>
      <c r="B7" s="229" t="s">
        <v>822</v>
      </c>
      <c r="C7" s="2" t="s">
        <v>3129</v>
      </c>
      <c r="E7" s="2">
        <v>9.524197979E9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4864</v>
      </c>
      <c r="S7" s="2" t="s">
        <v>4534</v>
      </c>
      <c r="T7" s="2" t="s">
        <v>4865</v>
      </c>
      <c r="U7" s="2" t="s">
        <v>55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4866</v>
      </c>
      <c r="S8" s="2" t="s">
        <v>4605</v>
      </c>
      <c r="T8" s="2" t="s">
        <v>1568</v>
      </c>
      <c r="U8" s="2" t="s">
        <v>55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4867</v>
      </c>
      <c r="S9" s="2" t="s">
        <v>4868</v>
      </c>
      <c r="T9" s="2" t="s">
        <v>1568</v>
      </c>
      <c r="U9" s="2" t="s">
        <v>2035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3930</v>
      </c>
      <c r="S10" s="2" t="s">
        <v>3931</v>
      </c>
      <c r="T10" s="2" t="s">
        <v>1568</v>
      </c>
      <c r="U10" s="2" t="s">
        <v>87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4867</v>
      </c>
      <c r="S11" s="2" t="s">
        <v>4868</v>
      </c>
      <c r="T11" s="2" t="s">
        <v>1568</v>
      </c>
      <c r="U11" s="2" t="s">
        <v>2035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4869</v>
      </c>
      <c r="S12" s="2" t="s">
        <v>4870</v>
      </c>
      <c r="T12" s="2" t="s">
        <v>1568</v>
      </c>
      <c r="U12" s="2" t="s">
        <v>2035</v>
      </c>
    </row>
    <row r="13">
      <c r="A13" s="244" t="s">
        <v>4871</v>
      </c>
      <c r="B13" s="244"/>
      <c r="C13" s="24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4872</v>
      </c>
      <c r="S13" s="2" t="s">
        <v>4873</v>
      </c>
      <c r="T13" s="2" t="s">
        <v>1010</v>
      </c>
      <c r="U13" s="2" t="s">
        <v>4874</v>
      </c>
    </row>
    <row r="14">
      <c r="A14" s="239" t="s">
        <v>4875</v>
      </c>
      <c r="B14" s="399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31">
        <v>13.0</v>
      </c>
      <c r="R14" s="2" t="s">
        <v>2526</v>
      </c>
      <c r="S14" s="2" t="s">
        <v>2426</v>
      </c>
      <c r="T14" s="2" t="s">
        <v>1010</v>
      </c>
      <c r="U14" s="2" t="s">
        <v>2035</v>
      </c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E17" s="298" t="s">
        <v>4346</v>
      </c>
      <c r="J17" s="2" t="s">
        <v>18</v>
      </c>
      <c r="L17" s="2" t="s">
        <v>860</v>
      </c>
    </row>
    <row r="18">
      <c r="B18" s="2" t="s">
        <v>30</v>
      </c>
      <c r="C18" s="298" t="s">
        <v>3016</v>
      </c>
      <c r="E18" s="298" t="s">
        <v>4346</v>
      </c>
      <c r="J18" s="2" t="s">
        <v>18</v>
      </c>
      <c r="L18" s="2" t="s">
        <v>860</v>
      </c>
    </row>
    <row r="19">
      <c r="B19" s="2" t="s">
        <v>30</v>
      </c>
      <c r="C19" s="298" t="s">
        <v>3016</v>
      </c>
      <c r="E19" s="298" t="s">
        <v>4346</v>
      </c>
      <c r="J19" s="2" t="s">
        <v>18</v>
      </c>
      <c r="L19" s="2" t="s">
        <v>860</v>
      </c>
    </row>
    <row r="20">
      <c r="B20" s="2" t="s">
        <v>30</v>
      </c>
      <c r="C20" s="298" t="s">
        <v>3016</v>
      </c>
      <c r="E20" s="298" t="s">
        <v>4346</v>
      </c>
      <c r="J20" s="2" t="s">
        <v>18</v>
      </c>
      <c r="L20" s="2" t="s">
        <v>860</v>
      </c>
    </row>
    <row r="21">
      <c r="B21" s="2" t="s">
        <v>30</v>
      </c>
      <c r="C21" s="298" t="s">
        <v>3016</v>
      </c>
      <c r="E21" s="298" t="s">
        <v>4346</v>
      </c>
      <c r="J21" s="2" t="s">
        <v>18</v>
      </c>
      <c r="L21" s="2" t="s">
        <v>860</v>
      </c>
    </row>
    <row r="22">
      <c r="B22" s="2" t="s">
        <v>30</v>
      </c>
      <c r="C22" s="298" t="s">
        <v>3016</v>
      </c>
      <c r="E22" s="298" t="s">
        <v>4346</v>
      </c>
      <c r="J22" s="2" t="s">
        <v>18</v>
      </c>
      <c r="L22" s="2" t="s">
        <v>860</v>
      </c>
    </row>
    <row r="23">
      <c r="B23" s="2" t="s">
        <v>30</v>
      </c>
      <c r="C23" s="298" t="s">
        <v>3016</v>
      </c>
      <c r="E23" s="298" t="s">
        <v>4346</v>
      </c>
      <c r="J23" s="2" t="s">
        <v>18</v>
      </c>
      <c r="L23" s="2" t="s">
        <v>860</v>
      </c>
    </row>
    <row r="24">
      <c r="B24" s="2" t="s">
        <v>30</v>
      </c>
      <c r="C24" s="298" t="s">
        <v>3016</v>
      </c>
      <c r="E24" s="298" t="s">
        <v>4346</v>
      </c>
      <c r="J24" s="2" t="s">
        <v>18</v>
      </c>
      <c r="L24" s="2" t="s">
        <v>860</v>
      </c>
    </row>
    <row r="25">
      <c r="B25" s="2" t="s">
        <v>30</v>
      </c>
      <c r="C25" s="298" t="s">
        <v>3016</v>
      </c>
      <c r="E25" s="298" t="s">
        <v>4346</v>
      </c>
      <c r="J25" s="2" t="s">
        <v>18</v>
      </c>
      <c r="L25" s="2" t="s">
        <v>860</v>
      </c>
    </row>
    <row r="26">
      <c r="B26" s="2" t="s">
        <v>30</v>
      </c>
      <c r="C26" s="298" t="s">
        <v>3016</v>
      </c>
      <c r="E26" s="298" t="s">
        <v>4346</v>
      </c>
      <c r="J26" s="2" t="s">
        <v>18</v>
      </c>
      <c r="L26" s="2" t="s">
        <v>860</v>
      </c>
    </row>
    <row r="27">
      <c r="B27" s="2" t="s">
        <v>2768</v>
      </c>
      <c r="C27" s="298" t="s">
        <v>4876</v>
      </c>
      <c r="E27" s="298" t="s">
        <v>4877</v>
      </c>
      <c r="J27" s="2" t="s">
        <v>18</v>
      </c>
      <c r="L27" s="2" t="s">
        <v>860</v>
      </c>
    </row>
    <row r="28">
      <c r="B28" s="2" t="s">
        <v>868</v>
      </c>
      <c r="C28" s="298" t="s">
        <v>4097</v>
      </c>
      <c r="E28" s="298" t="s">
        <v>1308</v>
      </c>
      <c r="J28" s="2" t="s">
        <v>18</v>
      </c>
      <c r="L28" s="2" t="s">
        <v>860</v>
      </c>
    </row>
    <row r="29">
      <c r="B29" s="2" t="s">
        <v>30</v>
      </c>
      <c r="C29" s="298" t="s">
        <v>1545</v>
      </c>
      <c r="E29" s="298" t="s">
        <v>4839</v>
      </c>
      <c r="J29" s="2" t="s">
        <v>18</v>
      </c>
      <c r="L29" s="2" t="s">
        <v>860</v>
      </c>
    </row>
    <row r="31">
      <c r="A31" s="298" t="s">
        <v>1424</v>
      </c>
      <c r="B31" s="2" t="s">
        <v>2503</v>
      </c>
      <c r="C31" s="388" t="s">
        <v>4878</v>
      </c>
      <c r="D31" s="291">
        <v>3.21381394E8</v>
      </c>
      <c r="E31" s="414" t="s">
        <v>2505</v>
      </c>
      <c r="J31" s="2" t="s">
        <v>829</v>
      </c>
      <c r="K31" s="2" t="s">
        <v>3931</v>
      </c>
      <c r="L31" s="2" t="s">
        <v>860</v>
      </c>
      <c r="M31" s="2" t="s">
        <v>17</v>
      </c>
      <c r="N31" s="2" t="s">
        <v>4879</v>
      </c>
      <c r="R31" s="2" t="s">
        <v>4880</v>
      </c>
      <c r="S31" s="2">
        <v>232.0</v>
      </c>
    </row>
    <row r="32">
      <c r="B32" s="2" t="s">
        <v>2503</v>
      </c>
      <c r="C32" s="359" t="s">
        <v>3811</v>
      </c>
      <c r="D32" s="291">
        <v>3.21429552E8</v>
      </c>
      <c r="E32" s="414" t="s">
        <v>3812</v>
      </c>
      <c r="J32" s="2" t="s">
        <v>829</v>
      </c>
      <c r="K32" s="2" t="s">
        <v>3931</v>
      </c>
      <c r="L32" s="2" t="s">
        <v>860</v>
      </c>
      <c r="M32" s="2" t="s">
        <v>17</v>
      </c>
      <c r="N32" s="2" t="s">
        <v>4879</v>
      </c>
      <c r="R32" s="2" t="s">
        <v>4880</v>
      </c>
      <c r="S32" s="2">
        <v>232.0</v>
      </c>
    </row>
    <row r="33">
      <c r="B33" s="2" t="s">
        <v>2503</v>
      </c>
      <c r="C33" s="359" t="s">
        <v>2510</v>
      </c>
      <c r="D33" s="291" t="s">
        <v>4881</v>
      </c>
      <c r="E33" s="359" t="s">
        <v>2511</v>
      </c>
      <c r="L33" s="2" t="s">
        <v>860</v>
      </c>
      <c r="M33" s="2" t="s">
        <v>12</v>
      </c>
    </row>
    <row r="34">
      <c r="B34" s="2" t="s">
        <v>883</v>
      </c>
      <c r="C34" s="298" t="s">
        <v>3994</v>
      </c>
      <c r="E34" s="298" t="s">
        <v>3995</v>
      </c>
      <c r="L34" s="2" t="s">
        <v>860</v>
      </c>
      <c r="M34" s="2" t="s">
        <v>4882</v>
      </c>
    </row>
    <row r="35">
      <c r="B35" s="2" t="s">
        <v>960</v>
      </c>
      <c r="C35" s="298" t="s">
        <v>946</v>
      </c>
      <c r="E35" s="298" t="s">
        <v>947</v>
      </c>
      <c r="J35" s="2" t="s">
        <v>829</v>
      </c>
      <c r="K35" s="2" t="s">
        <v>3628</v>
      </c>
      <c r="L35" s="2" t="s">
        <v>860</v>
      </c>
      <c r="M35" s="2" t="s">
        <v>17</v>
      </c>
      <c r="N35" s="2" t="s">
        <v>3628</v>
      </c>
      <c r="R35" s="2" t="s">
        <v>4015</v>
      </c>
      <c r="S35" s="2">
        <v>119.0</v>
      </c>
    </row>
    <row r="36">
      <c r="B36" s="2" t="s">
        <v>960</v>
      </c>
      <c r="C36" s="298" t="s">
        <v>946</v>
      </c>
      <c r="E36" s="298" t="s">
        <v>947</v>
      </c>
      <c r="J36" s="2" t="s">
        <v>829</v>
      </c>
      <c r="K36" s="2" t="s">
        <v>3628</v>
      </c>
      <c r="L36" s="2" t="s">
        <v>860</v>
      </c>
      <c r="M36" s="2" t="s">
        <v>17</v>
      </c>
      <c r="N36" s="2" t="s">
        <v>3628</v>
      </c>
      <c r="R36" s="2" t="s">
        <v>4015</v>
      </c>
      <c r="S36" s="2">
        <v>119.0</v>
      </c>
    </row>
    <row r="37">
      <c r="B37" s="2" t="s">
        <v>960</v>
      </c>
      <c r="C37" s="298" t="s">
        <v>946</v>
      </c>
      <c r="E37" s="298" t="s">
        <v>947</v>
      </c>
      <c r="J37" s="2" t="s">
        <v>829</v>
      </c>
      <c r="K37" s="2" t="s">
        <v>3931</v>
      </c>
      <c r="L37" s="2" t="s">
        <v>860</v>
      </c>
      <c r="M37" s="2" t="s">
        <v>17</v>
      </c>
      <c r="N37" s="2" t="s">
        <v>3628</v>
      </c>
      <c r="R37" s="2" t="s">
        <v>4880</v>
      </c>
      <c r="S37" s="2">
        <v>119.0</v>
      </c>
    </row>
    <row r="38">
      <c r="B38" s="2" t="s">
        <v>960</v>
      </c>
      <c r="C38" s="298" t="s">
        <v>946</v>
      </c>
      <c r="E38" s="298" t="s">
        <v>947</v>
      </c>
      <c r="J38" s="2" t="s">
        <v>829</v>
      </c>
      <c r="K38" s="2" t="s">
        <v>3931</v>
      </c>
      <c r="L38" s="2" t="s">
        <v>860</v>
      </c>
      <c r="M38" s="2" t="s">
        <v>17</v>
      </c>
      <c r="N38" s="2" t="s">
        <v>4879</v>
      </c>
      <c r="R38" s="2" t="s">
        <v>4880</v>
      </c>
      <c r="S38" s="2">
        <v>232.0</v>
      </c>
    </row>
    <row r="39">
      <c r="B39" s="2" t="s">
        <v>2559</v>
      </c>
      <c r="C39" s="359" t="s">
        <v>3823</v>
      </c>
      <c r="D39" s="291">
        <v>8.23281277E8</v>
      </c>
      <c r="E39" s="359" t="s">
        <v>4883</v>
      </c>
      <c r="J39" s="2" t="s">
        <v>829</v>
      </c>
      <c r="K39" s="2" t="s">
        <v>4868</v>
      </c>
      <c r="L39" s="2" t="s">
        <v>860</v>
      </c>
      <c r="M39" s="2" t="s">
        <v>17</v>
      </c>
      <c r="N39" s="2" t="s">
        <v>4452</v>
      </c>
      <c r="R39" s="2" t="s">
        <v>4884</v>
      </c>
      <c r="S39" s="2">
        <v>243.0</v>
      </c>
    </row>
    <row r="40">
      <c r="B40" s="2" t="s">
        <v>2559</v>
      </c>
      <c r="C40" s="359" t="s">
        <v>3823</v>
      </c>
      <c r="D40" s="291">
        <v>8.23281226E8</v>
      </c>
      <c r="E40" s="359" t="s">
        <v>4883</v>
      </c>
      <c r="J40" s="2" t="s">
        <v>829</v>
      </c>
      <c r="K40" s="2" t="s">
        <v>4868</v>
      </c>
      <c r="L40" s="2" t="s">
        <v>860</v>
      </c>
      <c r="M40" s="2" t="s">
        <v>17</v>
      </c>
      <c r="N40" s="2" t="s">
        <v>4452</v>
      </c>
      <c r="R40" s="2" t="s">
        <v>4884</v>
      </c>
      <c r="S40" s="2">
        <v>243.0</v>
      </c>
    </row>
    <row r="41">
      <c r="B41" s="2" t="s">
        <v>2559</v>
      </c>
      <c r="C41" s="359" t="s">
        <v>3823</v>
      </c>
      <c r="D41" s="291">
        <v>8.2328128E8</v>
      </c>
      <c r="E41" s="359" t="s">
        <v>4883</v>
      </c>
      <c r="J41" s="2" t="s">
        <v>829</v>
      </c>
      <c r="K41" s="2" t="s">
        <v>4868</v>
      </c>
      <c r="L41" s="2" t="s">
        <v>860</v>
      </c>
      <c r="M41" s="2" t="s">
        <v>17</v>
      </c>
      <c r="N41" s="2" t="s">
        <v>4452</v>
      </c>
      <c r="R41" s="2" t="s">
        <v>4884</v>
      </c>
      <c r="S41" s="2">
        <v>243.0</v>
      </c>
    </row>
    <row r="42">
      <c r="B42" s="2" t="s">
        <v>2559</v>
      </c>
      <c r="C42" s="359" t="s">
        <v>3823</v>
      </c>
      <c r="D42" s="291">
        <v>8.23281301E8</v>
      </c>
      <c r="E42" s="359" t="s">
        <v>4883</v>
      </c>
      <c r="L42" s="2" t="s">
        <v>860</v>
      </c>
      <c r="M42" s="2" t="s">
        <v>2386</v>
      </c>
      <c r="N42" s="2" t="s">
        <v>4885</v>
      </c>
      <c r="R42" s="2" t="s">
        <v>4884</v>
      </c>
      <c r="S42" s="2">
        <v>243.0</v>
      </c>
    </row>
    <row r="43">
      <c r="B43" s="2" t="s">
        <v>2559</v>
      </c>
      <c r="C43" s="359" t="s">
        <v>3823</v>
      </c>
      <c r="D43" s="291">
        <v>8.23281279E8</v>
      </c>
      <c r="E43" s="359" t="s">
        <v>4883</v>
      </c>
      <c r="L43" s="2" t="s">
        <v>860</v>
      </c>
      <c r="M43" s="2" t="s">
        <v>2386</v>
      </c>
      <c r="N43" s="2" t="s">
        <v>4885</v>
      </c>
      <c r="R43" s="2" t="s">
        <v>4884</v>
      </c>
      <c r="S43" s="2">
        <v>243.0</v>
      </c>
    </row>
    <row r="44">
      <c r="B44" s="2" t="s">
        <v>2559</v>
      </c>
      <c r="C44" s="359" t="s">
        <v>3823</v>
      </c>
      <c r="D44" s="291">
        <v>8.23281278E8</v>
      </c>
      <c r="E44" s="359" t="s">
        <v>4883</v>
      </c>
      <c r="J44" s="2" t="s">
        <v>829</v>
      </c>
      <c r="K44" s="2" t="s">
        <v>4868</v>
      </c>
      <c r="L44" s="2" t="s">
        <v>860</v>
      </c>
      <c r="M44" s="2" t="s">
        <v>17</v>
      </c>
      <c r="N44" s="2" t="s">
        <v>4452</v>
      </c>
      <c r="R44" s="2" t="s">
        <v>4884</v>
      </c>
      <c r="S44" s="2">
        <v>243.0</v>
      </c>
    </row>
    <row r="45">
      <c r="B45" s="2" t="s">
        <v>2559</v>
      </c>
      <c r="C45" s="359" t="s">
        <v>3823</v>
      </c>
      <c r="D45" s="291">
        <v>8.23281288E8</v>
      </c>
      <c r="E45" s="359" t="s">
        <v>4883</v>
      </c>
      <c r="J45" s="2" t="s">
        <v>829</v>
      </c>
      <c r="K45" s="2" t="s">
        <v>4868</v>
      </c>
      <c r="L45" s="2" t="s">
        <v>860</v>
      </c>
      <c r="M45" s="2" t="s">
        <v>17</v>
      </c>
      <c r="N45" s="2" t="s">
        <v>4452</v>
      </c>
      <c r="R45" s="2" t="s">
        <v>4884</v>
      </c>
      <c r="S45" s="2">
        <v>243.0</v>
      </c>
    </row>
    <row r="46">
      <c r="B46" s="2" t="s">
        <v>2559</v>
      </c>
      <c r="C46" s="359" t="s">
        <v>3823</v>
      </c>
      <c r="D46" s="291">
        <v>8.23281296E8</v>
      </c>
      <c r="E46" s="359" t="s">
        <v>4883</v>
      </c>
      <c r="L46" s="2" t="s">
        <v>860</v>
      </c>
      <c r="M46" s="2" t="s">
        <v>2386</v>
      </c>
      <c r="N46" s="2" t="s">
        <v>4885</v>
      </c>
      <c r="S46" s="2">
        <v>243.0</v>
      </c>
    </row>
    <row r="47">
      <c r="B47" s="2" t="s">
        <v>2559</v>
      </c>
      <c r="C47" s="359" t="s">
        <v>3823</v>
      </c>
      <c r="D47" s="291">
        <v>8.23281284E8</v>
      </c>
      <c r="E47" s="359" t="s">
        <v>4883</v>
      </c>
      <c r="J47" s="2" t="s">
        <v>829</v>
      </c>
      <c r="K47" s="2" t="s">
        <v>4868</v>
      </c>
      <c r="L47" s="2" t="s">
        <v>860</v>
      </c>
      <c r="M47" s="2" t="s">
        <v>17</v>
      </c>
      <c r="N47" s="2" t="s">
        <v>4452</v>
      </c>
      <c r="R47" s="2" t="s">
        <v>4884</v>
      </c>
      <c r="S47" s="2">
        <v>243.0</v>
      </c>
    </row>
    <row r="48">
      <c r="B48" s="2" t="s">
        <v>2559</v>
      </c>
      <c r="C48" s="359" t="s">
        <v>3823</v>
      </c>
      <c r="D48" s="291">
        <v>8.23281297E8</v>
      </c>
      <c r="E48" s="359" t="s">
        <v>4883</v>
      </c>
      <c r="L48" s="2" t="s">
        <v>860</v>
      </c>
      <c r="M48" s="2" t="s">
        <v>2386</v>
      </c>
      <c r="N48" s="2" t="s">
        <v>4886</v>
      </c>
      <c r="S48" s="2">
        <v>243.0</v>
      </c>
    </row>
    <row r="49">
      <c r="B49" s="2" t="s">
        <v>2559</v>
      </c>
      <c r="C49" s="359" t="s">
        <v>3823</v>
      </c>
      <c r="D49" s="291">
        <v>8.23281289E8</v>
      </c>
      <c r="E49" s="359" t="s">
        <v>4883</v>
      </c>
      <c r="J49" s="2" t="s">
        <v>829</v>
      </c>
      <c r="K49" s="2" t="s">
        <v>2852</v>
      </c>
      <c r="L49" s="2" t="s">
        <v>860</v>
      </c>
      <c r="M49" s="2" t="s">
        <v>17</v>
      </c>
      <c r="N49" s="2" t="s">
        <v>4452</v>
      </c>
      <c r="R49" s="2" t="s">
        <v>2484</v>
      </c>
      <c r="S49" s="2">
        <v>243.0</v>
      </c>
    </row>
    <row r="50">
      <c r="B50" s="2" t="s">
        <v>2559</v>
      </c>
      <c r="C50" s="359" t="s">
        <v>3823</v>
      </c>
      <c r="D50" s="291">
        <v>8.23281287E8</v>
      </c>
      <c r="E50" s="359" t="s">
        <v>4883</v>
      </c>
      <c r="J50" s="2" t="s">
        <v>829</v>
      </c>
      <c r="K50" s="2" t="s">
        <v>4873</v>
      </c>
      <c r="L50" s="2" t="s">
        <v>860</v>
      </c>
      <c r="M50" s="2" t="s">
        <v>17</v>
      </c>
      <c r="N50" s="2" t="s">
        <v>4452</v>
      </c>
      <c r="S50" s="2">
        <v>243.0</v>
      </c>
    </row>
    <row r="51">
      <c r="B51" s="2" t="s">
        <v>2559</v>
      </c>
      <c r="C51" s="359" t="s">
        <v>3823</v>
      </c>
      <c r="D51" s="291">
        <v>8.23281298E8</v>
      </c>
      <c r="E51" s="359" t="s">
        <v>4883</v>
      </c>
      <c r="F51" s="277"/>
      <c r="L51" s="2" t="s">
        <v>860</v>
      </c>
      <c r="M51" s="2" t="s">
        <v>17</v>
      </c>
      <c r="N51" s="2" t="s">
        <v>4452</v>
      </c>
      <c r="S51" s="2">
        <v>243.0</v>
      </c>
    </row>
    <row r="52">
      <c r="B52" s="2" t="s">
        <v>2559</v>
      </c>
      <c r="C52" s="359" t="s">
        <v>3823</v>
      </c>
      <c r="D52" s="291">
        <v>8.23281293E8</v>
      </c>
      <c r="E52" s="359" t="s">
        <v>4883</v>
      </c>
      <c r="L52" s="2" t="s">
        <v>860</v>
      </c>
      <c r="M52" s="2" t="s">
        <v>17</v>
      </c>
      <c r="N52" s="2" t="s">
        <v>4452</v>
      </c>
      <c r="S52" s="2">
        <v>243.0</v>
      </c>
    </row>
    <row r="53">
      <c r="B53" s="2" t="s">
        <v>2559</v>
      </c>
      <c r="C53" s="359" t="s">
        <v>3823</v>
      </c>
      <c r="D53" s="291">
        <v>8.23281294E8</v>
      </c>
      <c r="E53" s="359" t="s">
        <v>4883</v>
      </c>
      <c r="L53" s="2" t="s">
        <v>860</v>
      </c>
      <c r="M53" s="2" t="s">
        <v>17</v>
      </c>
      <c r="N53" s="2" t="s">
        <v>4452</v>
      </c>
      <c r="S53" s="2">
        <v>243.0</v>
      </c>
    </row>
    <row r="54">
      <c r="B54" s="2" t="s">
        <v>2559</v>
      </c>
      <c r="C54" s="359" t="s">
        <v>3823</v>
      </c>
      <c r="D54" s="291">
        <v>8.2328129E8</v>
      </c>
      <c r="E54" s="359" t="s">
        <v>4883</v>
      </c>
      <c r="L54" s="2" t="s">
        <v>860</v>
      </c>
      <c r="M54" s="2" t="s">
        <v>17</v>
      </c>
      <c r="N54" s="2" t="s">
        <v>4452</v>
      </c>
      <c r="S54" s="2">
        <v>243.0</v>
      </c>
    </row>
    <row r="55">
      <c r="B55" s="2" t="s">
        <v>2559</v>
      </c>
      <c r="C55" s="359" t="s">
        <v>3823</v>
      </c>
      <c r="D55" s="291">
        <v>8.23281292E8</v>
      </c>
      <c r="E55" s="359" t="s">
        <v>4883</v>
      </c>
      <c r="L55" s="2" t="s">
        <v>860</v>
      </c>
      <c r="M55" s="2" t="s">
        <v>17</v>
      </c>
      <c r="N55" s="2" t="s">
        <v>4452</v>
      </c>
      <c r="S55" s="2">
        <v>243.0</v>
      </c>
    </row>
    <row r="56">
      <c r="B56" s="2" t="s">
        <v>2559</v>
      </c>
      <c r="C56" s="359" t="s">
        <v>3823</v>
      </c>
      <c r="D56" s="291">
        <v>8.23281295E8</v>
      </c>
      <c r="E56" s="359" t="s">
        <v>4883</v>
      </c>
      <c r="L56" s="2" t="s">
        <v>860</v>
      </c>
      <c r="M56" s="2" t="s">
        <v>17</v>
      </c>
      <c r="N56" s="2" t="s">
        <v>4452</v>
      </c>
      <c r="S56" s="2">
        <v>243.0</v>
      </c>
    </row>
    <row r="57">
      <c r="B57" s="2" t="s">
        <v>2559</v>
      </c>
      <c r="C57" s="359" t="s">
        <v>3823</v>
      </c>
      <c r="D57" s="291">
        <v>8.23281285E8</v>
      </c>
      <c r="E57" s="359" t="s">
        <v>4883</v>
      </c>
      <c r="L57" s="2" t="s">
        <v>860</v>
      </c>
      <c r="M57" s="2" t="s">
        <v>17</v>
      </c>
      <c r="N57" s="2" t="s">
        <v>4452</v>
      </c>
      <c r="S57" s="2">
        <v>243.0</v>
      </c>
    </row>
    <row r="58">
      <c r="B58" s="2" t="s">
        <v>2559</v>
      </c>
      <c r="C58" s="359" t="s">
        <v>3823</v>
      </c>
      <c r="D58" s="291">
        <v>8.23281283E8</v>
      </c>
      <c r="E58" s="359" t="s">
        <v>4883</v>
      </c>
      <c r="F58" s="277">
        <v>8.23281263E8</v>
      </c>
      <c r="L58" s="2" t="s">
        <v>860</v>
      </c>
      <c r="M58" s="2" t="s">
        <v>4887</v>
      </c>
      <c r="N58" s="2" t="s">
        <v>4885</v>
      </c>
      <c r="S58" s="2">
        <v>243.0</v>
      </c>
    </row>
    <row r="59">
      <c r="B59" s="2" t="s">
        <v>2559</v>
      </c>
      <c r="C59" s="359" t="s">
        <v>3823</v>
      </c>
      <c r="D59" s="291">
        <v>8.23281291E8</v>
      </c>
      <c r="E59" s="359" t="s">
        <v>4883</v>
      </c>
      <c r="L59" s="2" t="s">
        <v>860</v>
      </c>
      <c r="M59" s="2" t="s">
        <v>2386</v>
      </c>
      <c r="N59" s="2" t="s">
        <v>4885</v>
      </c>
      <c r="S59" s="2">
        <v>243.0</v>
      </c>
    </row>
    <row r="60">
      <c r="B60" s="2" t="s">
        <v>2559</v>
      </c>
      <c r="C60" s="359" t="s">
        <v>2800</v>
      </c>
      <c r="D60" s="291">
        <v>2.02155037E9</v>
      </c>
      <c r="E60" s="359" t="s">
        <v>4888</v>
      </c>
      <c r="J60" s="2" t="s">
        <v>829</v>
      </c>
      <c r="K60" s="2" t="s">
        <v>3931</v>
      </c>
      <c r="L60" s="2" t="s">
        <v>860</v>
      </c>
      <c r="M60" s="2" t="s">
        <v>17</v>
      </c>
      <c r="N60" s="2" t="s">
        <v>4452</v>
      </c>
      <c r="S60" s="2">
        <v>243.0</v>
      </c>
    </row>
    <row r="61">
      <c r="B61" s="2" t="s">
        <v>2559</v>
      </c>
      <c r="C61" s="359" t="s">
        <v>2800</v>
      </c>
      <c r="D61" s="291">
        <v>2.021550355E9</v>
      </c>
      <c r="E61" s="359" t="s">
        <v>4888</v>
      </c>
      <c r="J61" s="2" t="s">
        <v>829</v>
      </c>
      <c r="K61" s="2" t="s">
        <v>3931</v>
      </c>
      <c r="L61" s="2" t="s">
        <v>860</v>
      </c>
      <c r="M61" s="2" t="s">
        <v>17</v>
      </c>
      <c r="N61" s="2" t="s">
        <v>4452</v>
      </c>
      <c r="S61" s="2">
        <v>243.0</v>
      </c>
    </row>
    <row r="62">
      <c r="B62" s="2" t="s">
        <v>2559</v>
      </c>
      <c r="C62" s="359" t="s">
        <v>2800</v>
      </c>
      <c r="D62" s="291">
        <v>2.021550304E9</v>
      </c>
      <c r="E62" s="359" t="s">
        <v>4888</v>
      </c>
      <c r="J62" s="2" t="s">
        <v>829</v>
      </c>
      <c r="K62" s="2" t="s">
        <v>4868</v>
      </c>
      <c r="L62" s="2" t="s">
        <v>860</v>
      </c>
      <c r="M62" s="2" t="s">
        <v>17</v>
      </c>
      <c r="N62" s="2" t="s">
        <v>4452</v>
      </c>
      <c r="R62" s="2" t="s">
        <v>4884</v>
      </c>
      <c r="S62" s="2">
        <v>243.0</v>
      </c>
    </row>
    <row r="63">
      <c r="B63" s="2" t="s">
        <v>2559</v>
      </c>
      <c r="C63" s="359" t="s">
        <v>2800</v>
      </c>
      <c r="D63" s="291">
        <v>2.021550311E9</v>
      </c>
      <c r="E63" s="359" t="s">
        <v>4888</v>
      </c>
      <c r="J63" s="2" t="s">
        <v>829</v>
      </c>
      <c r="K63" s="2" t="s">
        <v>4868</v>
      </c>
      <c r="L63" s="2" t="s">
        <v>860</v>
      </c>
      <c r="M63" s="2" t="s">
        <v>17</v>
      </c>
      <c r="N63" s="2" t="s">
        <v>4452</v>
      </c>
      <c r="R63" s="2" t="s">
        <v>4884</v>
      </c>
      <c r="S63" s="2">
        <v>243.0</v>
      </c>
    </row>
    <row r="64">
      <c r="B64" s="2" t="s">
        <v>2559</v>
      </c>
      <c r="C64" s="359" t="s">
        <v>2800</v>
      </c>
      <c r="D64" s="291">
        <v>2.021550352E9</v>
      </c>
      <c r="E64" s="359" t="s">
        <v>4888</v>
      </c>
      <c r="J64" s="2" t="s">
        <v>829</v>
      </c>
      <c r="K64" s="2" t="s">
        <v>4868</v>
      </c>
      <c r="L64" s="2" t="s">
        <v>860</v>
      </c>
      <c r="M64" s="2" t="s">
        <v>17</v>
      </c>
      <c r="N64" s="2" t="s">
        <v>4452</v>
      </c>
      <c r="R64" s="2" t="s">
        <v>4884</v>
      </c>
      <c r="S64" s="2">
        <v>243.0</v>
      </c>
    </row>
    <row r="65">
      <c r="B65" s="2" t="s">
        <v>2559</v>
      </c>
      <c r="C65" s="359" t="s">
        <v>2800</v>
      </c>
      <c r="D65" s="291">
        <v>2.021550365E9</v>
      </c>
      <c r="E65" s="359" t="s">
        <v>4888</v>
      </c>
      <c r="J65" s="2" t="s">
        <v>829</v>
      </c>
      <c r="K65" s="2" t="s">
        <v>4868</v>
      </c>
      <c r="L65" s="2" t="s">
        <v>860</v>
      </c>
      <c r="M65" s="2" t="s">
        <v>17</v>
      </c>
      <c r="N65" s="2" t="s">
        <v>4452</v>
      </c>
      <c r="R65" s="2" t="s">
        <v>4884</v>
      </c>
      <c r="S65" s="2">
        <v>243.0</v>
      </c>
    </row>
    <row r="66">
      <c r="B66" s="2" t="s">
        <v>2559</v>
      </c>
      <c r="C66" s="359" t="s">
        <v>2800</v>
      </c>
      <c r="D66" s="291">
        <v>2.021550349E9</v>
      </c>
      <c r="E66" s="359" t="s">
        <v>4888</v>
      </c>
      <c r="J66" s="2" t="s">
        <v>829</v>
      </c>
      <c r="K66" s="2" t="s">
        <v>4868</v>
      </c>
      <c r="L66" s="2" t="s">
        <v>860</v>
      </c>
      <c r="M66" s="2" t="s">
        <v>17</v>
      </c>
      <c r="N66" s="2" t="s">
        <v>4452</v>
      </c>
      <c r="R66" s="2" t="s">
        <v>4884</v>
      </c>
      <c r="S66" s="2">
        <v>243.0</v>
      </c>
    </row>
    <row r="67">
      <c r="B67" s="2" t="s">
        <v>2559</v>
      </c>
      <c r="C67" s="359" t="s">
        <v>2800</v>
      </c>
      <c r="D67" s="291">
        <v>2.021550367E9</v>
      </c>
      <c r="E67" s="359" t="s">
        <v>4888</v>
      </c>
      <c r="J67" s="2" t="s">
        <v>829</v>
      </c>
      <c r="K67" s="2" t="s">
        <v>4868</v>
      </c>
      <c r="L67" s="2" t="s">
        <v>860</v>
      </c>
      <c r="M67" s="2" t="s">
        <v>17</v>
      </c>
      <c r="N67" s="2" t="s">
        <v>4452</v>
      </c>
      <c r="R67" s="2" t="s">
        <v>4884</v>
      </c>
      <c r="S67" s="2">
        <v>243.0</v>
      </c>
    </row>
    <row r="68">
      <c r="B68" s="2" t="s">
        <v>2559</v>
      </c>
      <c r="C68" s="359" t="s">
        <v>2800</v>
      </c>
      <c r="D68" s="291">
        <v>2.021550354E9</v>
      </c>
      <c r="E68" s="359" t="s">
        <v>4888</v>
      </c>
      <c r="J68" s="2" t="s">
        <v>829</v>
      </c>
      <c r="K68" s="2" t="s">
        <v>4868</v>
      </c>
      <c r="L68" s="2" t="s">
        <v>860</v>
      </c>
      <c r="M68" s="2" t="s">
        <v>17</v>
      </c>
      <c r="N68" s="2" t="s">
        <v>4452</v>
      </c>
      <c r="R68" s="2" t="s">
        <v>4884</v>
      </c>
      <c r="S68" s="2">
        <v>243.0</v>
      </c>
    </row>
    <row r="69">
      <c r="B69" s="2" t="s">
        <v>2559</v>
      </c>
      <c r="C69" s="359" t="s">
        <v>2800</v>
      </c>
      <c r="D69" s="291">
        <v>2.021550373E9</v>
      </c>
      <c r="E69" s="359" t="s">
        <v>4888</v>
      </c>
      <c r="J69" s="2" t="s">
        <v>829</v>
      </c>
      <c r="K69" s="2" t="s">
        <v>4868</v>
      </c>
      <c r="L69" s="2" t="s">
        <v>860</v>
      </c>
      <c r="M69" s="2" t="s">
        <v>17</v>
      </c>
      <c r="N69" s="2" t="s">
        <v>4452</v>
      </c>
      <c r="R69" s="2" t="s">
        <v>4884</v>
      </c>
      <c r="S69" s="2">
        <v>243.0</v>
      </c>
    </row>
    <row r="70">
      <c r="B70" s="2" t="s">
        <v>2559</v>
      </c>
      <c r="C70" s="359" t="s">
        <v>2800</v>
      </c>
      <c r="D70" s="291">
        <v>2.021550374E9</v>
      </c>
      <c r="E70" s="359" t="s">
        <v>4888</v>
      </c>
      <c r="J70" s="2" t="s">
        <v>829</v>
      </c>
      <c r="K70" s="2" t="s">
        <v>4868</v>
      </c>
      <c r="L70" s="2" t="s">
        <v>860</v>
      </c>
      <c r="M70" s="2" t="s">
        <v>17</v>
      </c>
      <c r="N70" s="2" t="s">
        <v>4452</v>
      </c>
      <c r="R70" s="2" t="s">
        <v>4884</v>
      </c>
      <c r="S70" s="2">
        <v>243.0</v>
      </c>
    </row>
    <row r="71">
      <c r="B71" s="2" t="s">
        <v>2559</v>
      </c>
      <c r="C71" s="359" t="s">
        <v>2800</v>
      </c>
      <c r="D71" s="291">
        <v>2.02155036E9</v>
      </c>
      <c r="E71" s="359" t="s">
        <v>4888</v>
      </c>
      <c r="J71" s="2" t="s">
        <v>829</v>
      </c>
      <c r="K71" s="2" t="s">
        <v>4868</v>
      </c>
      <c r="L71" s="2" t="s">
        <v>860</v>
      </c>
      <c r="M71" s="2" t="s">
        <v>17</v>
      </c>
      <c r="N71" s="2" t="s">
        <v>4452</v>
      </c>
      <c r="R71" s="2" t="s">
        <v>4884</v>
      </c>
      <c r="S71" s="2">
        <v>243.0</v>
      </c>
    </row>
    <row r="72">
      <c r="B72" s="2" t="s">
        <v>2559</v>
      </c>
      <c r="C72" s="359" t="s">
        <v>2800</v>
      </c>
      <c r="D72" s="291">
        <v>2.021550359E9</v>
      </c>
      <c r="E72" s="359" t="s">
        <v>4888</v>
      </c>
      <c r="J72" s="2" t="s">
        <v>829</v>
      </c>
      <c r="K72" s="2" t="s">
        <v>4868</v>
      </c>
      <c r="L72" s="2" t="s">
        <v>860</v>
      </c>
      <c r="M72" s="2" t="s">
        <v>17</v>
      </c>
      <c r="N72" s="2" t="s">
        <v>4452</v>
      </c>
      <c r="R72" s="2" t="s">
        <v>4884</v>
      </c>
      <c r="S72" s="2">
        <v>243.0</v>
      </c>
    </row>
    <row r="73">
      <c r="B73" s="2" t="s">
        <v>2559</v>
      </c>
      <c r="C73" s="359" t="s">
        <v>2800</v>
      </c>
      <c r="D73" s="291">
        <v>2.021550328E9</v>
      </c>
      <c r="E73" s="359" t="s">
        <v>4888</v>
      </c>
      <c r="J73" s="2" t="s">
        <v>829</v>
      </c>
      <c r="K73" s="2" t="s">
        <v>4868</v>
      </c>
      <c r="L73" s="2" t="s">
        <v>860</v>
      </c>
      <c r="M73" s="2" t="s">
        <v>17</v>
      </c>
      <c r="N73" s="2" t="s">
        <v>4452</v>
      </c>
      <c r="R73" s="2" t="s">
        <v>4884</v>
      </c>
      <c r="S73" s="2">
        <v>243.0</v>
      </c>
    </row>
    <row r="74">
      <c r="B74" s="2" t="s">
        <v>2503</v>
      </c>
      <c r="C74" s="359" t="s">
        <v>2506</v>
      </c>
      <c r="E74" s="359" t="s">
        <v>2507</v>
      </c>
      <c r="J74" s="2" t="s">
        <v>829</v>
      </c>
      <c r="K74" s="2" t="s">
        <v>2852</v>
      </c>
      <c r="L74" s="2" t="s">
        <v>860</v>
      </c>
      <c r="M74" s="2" t="s">
        <v>17</v>
      </c>
      <c r="N74" s="2" t="s">
        <v>4879</v>
      </c>
      <c r="R74" s="2" t="s">
        <v>2484</v>
      </c>
      <c r="S74" s="2">
        <v>232.0</v>
      </c>
    </row>
    <row r="75">
      <c r="B75" s="2" t="s">
        <v>883</v>
      </c>
      <c r="C75" s="298" t="s">
        <v>954</v>
      </c>
      <c r="E75" s="298" t="s">
        <v>955</v>
      </c>
      <c r="L75" s="2" t="s">
        <v>860</v>
      </c>
      <c r="M75" s="2" t="s">
        <v>2386</v>
      </c>
      <c r="N75" s="2" t="s">
        <v>4889</v>
      </c>
      <c r="R75" s="2" t="s">
        <v>2484</v>
      </c>
      <c r="S75" s="2">
        <v>142.0</v>
      </c>
    </row>
    <row r="76">
      <c r="A76" s="266"/>
      <c r="B76" s="357" t="s">
        <v>883</v>
      </c>
      <c r="C76" s="436" t="s">
        <v>954</v>
      </c>
      <c r="D76" s="266"/>
      <c r="E76" s="436" t="s">
        <v>955</v>
      </c>
      <c r="F76" s="266"/>
      <c r="G76" s="266"/>
      <c r="H76" s="266"/>
      <c r="I76" s="266"/>
      <c r="K76" s="275"/>
      <c r="L76" s="2" t="s">
        <v>860</v>
      </c>
      <c r="M76" s="275" t="s">
        <v>2386</v>
      </c>
      <c r="N76" s="275" t="s">
        <v>4890</v>
      </c>
      <c r="O76" s="266"/>
      <c r="P76" s="266"/>
      <c r="Q76" s="266"/>
      <c r="R76" s="2" t="s">
        <v>2484</v>
      </c>
      <c r="S76" s="437">
        <v>232.0</v>
      </c>
      <c r="T76" s="266"/>
      <c r="U76" s="266"/>
      <c r="V76" s="266"/>
      <c r="W76" s="266"/>
      <c r="X76" s="266"/>
      <c r="Y76" s="266"/>
      <c r="Z76" s="266"/>
      <c r="AA76" s="266"/>
      <c r="AB76" s="266"/>
    </row>
    <row r="77">
      <c r="C77" s="359" t="s">
        <v>1510</v>
      </c>
      <c r="J77" s="2" t="s">
        <v>829</v>
      </c>
      <c r="K77" s="2" t="s">
        <v>2852</v>
      </c>
      <c r="L77" s="2" t="s">
        <v>860</v>
      </c>
      <c r="M77" s="2" t="s">
        <v>17</v>
      </c>
      <c r="N77" s="2" t="s">
        <v>3353</v>
      </c>
      <c r="R77" s="2" t="s">
        <v>2484</v>
      </c>
      <c r="S77" s="2">
        <v>142.0</v>
      </c>
    </row>
    <row r="78">
      <c r="C78" s="276" t="s">
        <v>3524</v>
      </c>
      <c r="M78" s="2" t="s">
        <v>17</v>
      </c>
      <c r="N78" s="2" t="s">
        <v>2542</v>
      </c>
      <c r="S78" s="2">
        <v>301.0</v>
      </c>
    </row>
    <row r="80">
      <c r="A80" s="2" t="s">
        <v>995</v>
      </c>
      <c r="B80" s="2" t="s">
        <v>4891</v>
      </c>
      <c r="C80" s="298" t="s">
        <v>4892</v>
      </c>
      <c r="E80" s="298" t="s">
        <v>4893</v>
      </c>
      <c r="J80" s="2" t="s">
        <v>18</v>
      </c>
      <c r="L80" s="2" t="s">
        <v>860</v>
      </c>
    </row>
    <row r="81">
      <c r="B81" s="2" t="s">
        <v>4891</v>
      </c>
      <c r="C81" s="367" t="s">
        <v>4894</v>
      </c>
      <c r="E81" s="298" t="s">
        <v>4895</v>
      </c>
      <c r="J81" s="2" t="s">
        <v>18</v>
      </c>
      <c r="L81" s="2" t="s">
        <v>860</v>
      </c>
    </row>
    <row r="82">
      <c r="C82" s="378"/>
    </row>
    <row r="83">
      <c r="A83" s="2" t="s">
        <v>933</v>
      </c>
      <c r="B83" s="2" t="s">
        <v>868</v>
      </c>
      <c r="C83" s="298" t="s">
        <v>4003</v>
      </c>
      <c r="E83" s="2" t="s">
        <v>4896</v>
      </c>
      <c r="J83" s="2" t="s">
        <v>18</v>
      </c>
      <c r="L83" s="2" t="s">
        <v>860</v>
      </c>
    </row>
    <row r="84">
      <c r="B84" s="2" t="s">
        <v>868</v>
      </c>
      <c r="C84" s="298" t="s">
        <v>4003</v>
      </c>
      <c r="E84" s="2" t="s">
        <v>4896</v>
      </c>
      <c r="J84" s="2" t="s">
        <v>18</v>
      </c>
      <c r="L84" s="2" t="s">
        <v>860</v>
      </c>
    </row>
    <row r="85">
      <c r="B85" s="2" t="s">
        <v>868</v>
      </c>
      <c r="C85" s="298" t="s">
        <v>4003</v>
      </c>
      <c r="E85" s="2" t="s">
        <v>4896</v>
      </c>
      <c r="J85" s="2" t="s">
        <v>18</v>
      </c>
      <c r="L85" s="2" t="s">
        <v>860</v>
      </c>
    </row>
    <row r="86">
      <c r="B86" s="2" t="s">
        <v>868</v>
      </c>
      <c r="C86" s="298" t="s">
        <v>4003</v>
      </c>
      <c r="E86" s="2" t="s">
        <v>4896</v>
      </c>
      <c r="J86" s="2" t="s">
        <v>18</v>
      </c>
      <c r="L86" s="2" t="s">
        <v>860</v>
      </c>
    </row>
    <row r="88">
      <c r="B88" s="429" t="s">
        <v>4897</v>
      </c>
      <c r="C88" s="359" t="s">
        <v>4898</v>
      </c>
      <c r="L88" s="2" t="s">
        <v>1019</v>
      </c>
      <c r="M88" s="2" t="s">
        <v>17</v>
      </c>
      <c r="N88" s="2" t="s">
        <v>4899</v>
      </c>
      <c r="S88" s="2">
        <v>182.0</v>
      </c>
    </row>
    <row r="89">
      <c r="B89" s="429" t="s">
        <v>4897</v>
      </c>
      <c r="C89" s="359" t="s">
        <v>4900</v>
      </c>
      <c r="L89" s="2" t="s">
        <v>1019</v>
      </c>
      <c r="M89" s="2" t="s">
        <v>17</v>
      </c>
      <c r="N89" s="2" t="s">
        <v>598</v>
      </c>
      <c r="S89" s="2">
        <v>196.0</v>
      </c>
    </row>
    <row r="90">
      <c r="B90" s="429" t="s">
        <v>4897</v>
      </c>
      <c r="C90" s="388" t="s">
        <v>4901</v>
      </c>
      <c r="L90" s="2" t="s">
        <v>1019</v>
      </c>
      <c r="M90" s="2" t="s">
        <v>17</v>
      </c>
      <c r="N90" s="2" t="s">
        <v>4433</v>
      </c>
      <c r="S90" s="2">
        <v>285.0</v>
      </c>
    </row>
    <row r="91">
      <c r="B91" s="429" t="s">
        <v>2503</v>
      </c>
      <c r="C91" s="359" t="s">
        <v>3823</v>
      </c>
      <c r="D91" s="291">
        <v>2.021550595E9</v>
      </c>
      <c r="E91" s="359" t="s">
        <v>3824</v>
      </c>
      <c r="J91" s="2" t="s">
        <v>829</v>
      </c>
      <c r="K91" s="2" t="s">
        <v>2852</v>
      </c>
      <c r="L91" s="2" t="s">
        <v>1019</v>
      </c>
      <c r="M91" s="2" t="s">
        <v>17</v>
      </c>
      <c r="N91" s="2" t="s">
        <v>4870</v>
      </c>
      <c r="R91" s="2" t="s">
        <v>2484</v>
      </c>
      <c r="S91" s="2">
        <v>269.0</v>
      </c>
    </row>
    <row r="92">
      <c r="B92" s="429" t="s">
        <v>2503</v>
      </c>
      <c r="C92" s="359" t="s">
        <v>3823</v>
      </c>
      <c r="D92" s="291">
        <v>2.021550643E9</v>
      </c>
      <c r="E92" s="359" t="s">
        <v>3824</v>
      </c>
      <c r="J92" s="2" t="s">
        <v>829</v>
      </c>
      <c r="K92" s="2" t="s">
        <v>2852</v>
      </c>
      <c r="L92" s="2" t="s">
        <v>1019</v>
      </c>
      <c r="M92" s="2" t="s">
        <v>17</v>
      </c>
      <c r="N92" s="2" t="s">
        <v>4870</v>
      </c>
      <c r="R92" s="2" t="s">
        <v>2484</v>
      </c>
      <c r="S92" s="2">
        <v>269.0</v>
      </c>
    </row>
    <row r="93">
      <c r="B93" s="429" t="s">
        <v>2503</v>
      </c>
      <c r="C93" s="359" t="s">
        <v>3823</v>
      </c>
      <c r="D93" s="291">
        <v>2.021550325E9</v>
      </c>
      <c r="E93" s="359" t="s">
        <v>3824</v>
      </c>
      <c r="J93" s="2" t="s">
        <v>829</v>
      </c>
      <c r="K93" s="2" t="s">
        <v>2852</v>
      </c>
      <c r="L93" s="2" t="s">
        <v>1019</v>
      </c>
      <c r="M93" s="2" t="s">
        <v>17</v>
      </c>
      <c r="N93" s="2" t="s">
        <v>4870</v>
      </c>
      <c r="R93" s="2" t="s">
        <v>2484</v>
      </c>
      <c r="S93" s="2">
        <v>269.0</v>
      </c>
    </row>
    <row r="94">
      <c r="B94" s="429" t="s">
        <v>2503</v>
      </c>
      <c r="C94" s="359" t="s">
        <v>3823</v>
      </c>
      <c r="D94" s="291">
        <v>2.021550322E9</v>
      </c>
      <c r="E94" s="359" t="s">
        <v>3824</v>
      </c>
      <c r="J94" s="2" t="s">
        <v>829</v>
      </c>
      <c r="K94" s="2" t="s">
        <v>2852</v>
      </c>
      <c r="L94" s="2" t="s">
        <v>1019</v>
      </c>
      <c r="M94" s="2" t="s">
        <v>17</v>
      </c>
      <c r="N94" s="2" t="s">
        <v>4870</v>
      </c>
      <c r="R94" s="2" t="s">
        <v>2484</v>
      </c>
      <c r="S94" s="2">
        <v>269.0</v>
      </c>
    </row>
    <row r="95">
      <c r="B95" s="429" t="s">
        <v>2503</v>
      </c>
      <c r="C95" s="359" t="s">
        <v>3823</v>
      </c>
      <c r="D95" s="291">
        <v>2.021550134E9</v>
      </c>
      <c r="E95" s="359" t="s">
        <v>3824</v>
      </c>
      <c r="J95" s="2" t="s">
        <v>829</v>
      </c>
      <c r="K95" s="2" t="s">
        <v>2852</v>
      </c>
      <c r="L95" s="2" t="s">
        <v>1019</v>
      </c>
      <c r="M95" s="2" t="s">
        <v>17</v>
      </c>
      <c r="N95" s="2" t="s">
        <v>4870</v>
      </c>
      <c r="R95" s="2" t="s">
        <v>2484</v>
      </c>
      <c r="S95" s="2">
        <v>269.0</v>
      </c>
    </row>
    <row r="96">
      <c r="B96" s="429" t="s">
        <v>2503</v>
      </c>
      <c r="C96" s="359" t="s">
        <v>3823</v>
      </c>
      <c r="D96" s="291">
        <v>2.021550296E9</v>
      </c>
      <c r="E96" s="359" t="s">
        <v>3824</v>
      </c>
      <c r="J96" s="2" t="s">
        <v>829</v>
      </c>
      <c r="K96" s="2" t="s">
        <v>2852</v>
      </c>
      <c r="L96" s="2" t="s">
        <v>1019</v>
      </c>
      <c r="M96" s="2" t="s">
        <v>17</v>
      </c>
      <c r="N96" s="2" t="s">
        <v>4870</v>
      </c>
      <c r="R96" s="2" t="s">
        <v>2484</v>
      </c>
      <c r="S96" s="2">
        <v>269.0</v>
      </c>
    </row>
    <row r="97">
      <c r="B97" s="429" t="s">
        <v>2503</v>
      </c>
      <c r="C97" s="359" t="s">
        <v>3823</v>
      </c>
      <c r="D97" s="291">
        <v>2.0215503E9</v>
      </c>
      <c r="E97" s="359" t="s">
        <v>3824</v>
      </c>
      <c r="J97" s="2" t="s">
        <v>829</v>
      </c>
      <c r="K97" s="2" t="s">
        <v>2852</v>
      </c>
      <c r="L97" s="2" t="s">
        <v>1019</v>
      </c>
      <c r="M97" s="2" t="s">
        <v>17</v>
      </c>
      <c r="N97" s="2" t="s">
        <v>4870</v>
      </c>
      <c r="R97" s="2" t="s">
        <v>2484</v>
      </c>
      <c r="S97" s="2">
        <v>269.0</v>
      </c>
    </row>
    <row r="98">
      <c r="B98" s="429" t="s">
        <v>2503</v>
      </c>
      <c r="C98" s="359" t="s">
        <v>3823</v>
      </c>
      <c r="D98" s="291">
        <v>2.02155033E9</v>
      </c>
      <c r="E98" s="359" t="s">
        <v>3824</v>
      </c>
      <c r="J98" s="2" t="s">
        <v>829</v>
      </c>
      <c r="K98" s="2" t="s">
        <v>2852</v>
      </c>
      <c r="L98" s="2" t="s">
        <v>1019</v>
      </c>
      <c r="M98" s="2" t="s">
        <v>17</v>
      </c>
      <c r="N98" s="2" t="s">
        <v>4870</v>
      </c>
      <c r="R98" s="2" t="s">
        <v>2484</v>
      </c>
      <c r="S98" s="2">
        <v>269.0</v>
      </c>
    </row>
    <row r="99">
      <c r="B99" s="429" t="s">
        <v>2503</v>
      </c>
      <c r="C99" s="359" t="s">
        <v>2560</v>
      </c>
      <c r="D99" s="291">
        <v>5.21356393E8</v>
      </c>
      <c r="E99" s="359" t="s">
        <v>2561</v>
      </c>
      <c r="F99" s="277"/>
      <c r="J99" s="2" t="s">
        <v>829</v>
      </c>
      <c r="K99" s="2" t="s">
        <v>4873</v>
      </c>
      <c r="L99" s="2" t="s">
        <v>1019</v>
      </c>
      <c r="M99" s="2" t="s">
        <v>17</v>
      </c>
      <c r="N99" s="2" t="s">
        <v>4870</v>
      </c>
      <c r="R99" s="2" t="s">
        <v>4869</v>
      </c>
      <c r="S99" s="2">
        <v>269.0</v>
      </c>
    </row>
    <row r="100">
      <c r="B100" s="429" t="s">
        <v>2503</v>
      </c>
      <c r="C100" s="359" t="s">
        <v>2560</v>
      </c>
      <c r="D100" s="291">
        <v>5.21356535E8</v>
      </c>
      <c r="E100" s="359" t="s">
        <v>2561</v>
      </c>
      <c r="J100" s="2" t="s">
        <v>829</v>
      </c>
      <c r="K100" s="2" t="s">
        <v>4873</v>
      </c>
      <c r="L100" s="2" t="s">
        <v>1019</v>
      </c>
      <c r="M100" s="2" t="s">
        <v>17</v>
      </c>
      <c r="N100" s="2" t="s">
        <v>4870</v>
      </c>
      <c r="R100" s="2" t="s">
        <v>2484</v>
      </c>
      <c r="S100" s="2">
        <v>269.0</v>
      </c>
    </row>
    <row r="104">
      <c r="C104" s="288" t="s">
        <v>4902</v>
      </c>
      <c r="L104" s="2" t="s">
        <v>1019</v>
      </c>
      <c r="M104" s="2" t="s">
        <v>17</v>
      </c>
      <c r="N104" s="2" t="s">
        <v>4899</v>
      </c>
      <c r="S104" s="2">
        <v>182.0</v>
      </c>
    </row>
    <row r="105">
      <c r="C105" s="276" t="s">
        <v>4903</v>
      </c>
      <c r="L105" s="2" t="s">
        <v>1019</v>
      </c>
      <c r="M105" s="2" t="s">
        <v>17</v>
      </c>
      <c r="N105" s="2" t="s">
        <v>598</v>
      </c>
      <c r="S105" s="2">
        <v>196.0</v>
      </c>
    </row>
    <row r="106">
      <c r="C106" s="268" t="s">
        <v>4904</v>
      </c>
      <c r="L106" s="2" t="s">
        <v>1019</v>
      </c>
      <c r="M106" s="2" t="s">
        <v>17</v>
      </c>
      <c r="N106" s="2" t="s">
        <v>4433</v>
      </c>
      <c r="S106" s="2">
        <v>285.0</v>
      </c>
    </row>
    <row r="107">
      <c r="C107" s="269"/>
    </row>
  </sheetData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4905</v>
      </c>
      <c r="D1" s="218"/>
      <c r="E1" s="218">
        <v>9.566644755E9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109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398" t="s">
        <v>4842</v>
      </c>
      <c r="T2" s="398" t="s">
        <v>809</v>
      </c>
      <c r="U2" s="398" t="s">
        <v>355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412" t="s">
        <v>4844</v>
      </c>
      <c r="T3" s="412" t="s">
        <v>2655</v>
      </c>
      <c r="U3" s="398" t="s">
        <v>355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4845</v>
      </c>
      <c r="S4" s="398" t="s">
        <v>4846</v>
      </c>
      <c r="T4" s="398" t="s">
        <v>1272</v>
      </c>
      <c r="U4" s="398" t="s">
        <v>355</v>
      </c>
    </row>
    <row r="5">
      <c r="A5" s="239"/>
      <c r="B5" s="229" t="s">
        <v>818</v>
      </c>
      <c r="C5" s="2" t="s">
        <v>4906</v>
      </c>
      <c r="D5" s="2" t="s">
        <v>3082</v>
      </c>
      <c r="E5" s="237">
        <v>8.489788261E9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4907</v>
      </c>
      <c r="S5" s="2" t="s">
        <v>4219</v>
      </c>
      <c r="T5" s="2" t="s">
        <v>4908</v>
      </c>
      <c r="U5" s="2" t="s">
        <v>155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4909</v>
      </c>
      <c r="S6" s="2" t="s">
        <v>609</v>
      </c>
      <c r="T6" s="2" t="s">
        <v>4908</v>
      </c>
      <c r="U6" s="2" t="s">
        <v>155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933</v>
      </c>
      <c r="B17" s="2" t="s">
        <v>868</v>
      </c>
      <c r="C17" s="298" t="s">
        <v>1416</v>
      </c>
      <c r="D17" s="291" t="s">
        <v>4910</v>
      </c>
      <c r="E17" s="367" t="s">
        <v>935</v>
      </c>
      <c r="F17" s="2"/>
      <c r="G17" s="2"/>
      <c r="H17" s="2" t="s">
        <v>1240</v>
      </c>
      <c r="J17" s="2" t="s">
        <v>829</v>
      </c>
      <c r="K17" s="2" t="s">
        <v>4911</v>
      </c>
      <c r="L17" s="2" t="s">
        <v>860</v>
      </c>
      <c r="M17" s="2" t="s">
        <v>17</v>
      </c>
      <c r="N17" s="2" t="s">
        <v>4912</v>
      </c>
      <c r="R17" s="2" t="s">
        <v>4913</v>
      </c>
      <c r="S17" s="2">
        <v>78.0</v>
      </c>
    </row>
    <row r="18">
      <c r="B18" s="2" t="s">
        <v>868</v>
      </c>
      <c r="C18" s="298" t="s">
        <v>1416</v>
      </c>
      <c r="D18" s="291" t="s">
        <v>4914</v>
      </c>
      <c r="E18" s="367" t="s">
        <v>935</v>
      </c>
      <c r="F18" s="2"/>
      <c r="G18" s="2"/>
      <c r="H18" s="2" t="s">
        <v>1247</v>
      </c>
      <c r="J18" s="2" t="s">
        <v>829</v>
      </c>
      <c r="K18" s="2" t="s">
        <v>4911</v>
      </c>
      <c r="L18" s="2" t="s">
        <v>860</v>
      </c>
      <c r="M18" s="2" t="s">
        <v>17</v>
      </c>
      <c r="N18" s="2" t="s">
        <v>4912</v>
      </c>
      <c r="R18" s="2" t="s">
        <v>4915</v>
      </c>
      <c r="S18" s="2">
        <v>78.0</v>
      </c>
    </row>
    <row r="19">
      <c r="E19" s="378"/>
    </row>
  </sheetData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</cols>
  <sheetData>
    <row r="1">
      <c r="A1" s="220"/>
      <c r="B1" s="215" t="s">
        <v>5</v>
      </c>
      <c r="C1" s="219" t="s">
        <v>4916</v>
      </c>
      <c r="D1" s="218" t="s">
        <v>4917</v>
      </c>
      <c r="E1" s="218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4918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398" t="s">
        <v>4842</v>
      </c>
      <c r="T2" s="398" t="s">
        <v>809</v>
      </c>
      <c r="U2" s="398" t="s">
        <v>355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412" t="s">
        <v>4844</v>
      </c>
      <c r="T3" s="412" t="s">
        <v>2655</v>
      </c>
      <c r="U3" s="398" t="s">
        <v>355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4845</v>
      </c>
      <c r="S4" s="398" t="s">
        <v>4846</v>
      </c>
      <c r="T4" s="398" t="s">
        <v>1272</v>
      </c>
      <c r="U4" s="398" t="s">
        <v>355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4919</v>
      </c>
      <c r="S5" s="2" t="s">
        <v>4362</v>
      </c>
      <c r="T5" s="2" t="s">
        <v>4920</v>
      </c>
      <c r="U5" s="2" t="s">
        <v>2035</v>
      </c>
    </row>
    <row r="6">
      <c r="A6" s="239"/>
      <c r="B6" s="229" t="s">
        <v>820</v>
      </c>
      <c r="C6" s="2" t="s">
        <v>4921</v>
      </c>
      <c r="D6" s="2">
        <v>9.865266556E9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4922</v>
      </c>
      <c r="S6" s="2" t="s">
        <v>4923</v>
      </c>
      <c r="T6" s="2" t="s">
        <v>1568</v>
      </c>
      <c r="U6" s="2" t="s">
        <v>55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4924</v>
      </c>
      <c r="S7" s="2" t="s">
        <v>4925</v>
      </c>
      <c r="T7" s="2" t="s">
        <v>1568</v>
      </c>
      <c r="U7" s="2" t="s">
        <v>2035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4926</v>
      </c>
      <c r="S8" s="2" t="s">
        <v>4927</v>
      </c>
      <c r="T8" s="2" t="s">
        <v>1010</v>
      </c>
      <c r="U8" s="2" t="s">
        <v>4269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4928</v>
      </c>
      <c r="S9" s="2" t="s">
        <v>4283</v>
      </c>
      <c r="T9" s="2" t="s">
        <v>1568</v>
      </c>
      <c r="U9" s="2" t="s">
        <v>4929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98" t="s">
        <v>3016</v>
      </c>
      <c r="D17" s="291" t="s">
        <v>4930</v>
      </c>
      <c r="E17" s="298" t="s">
        <v>2231</v>
      </c>
      <c r="J17" s="2" t="s">
        <v>829</v>
      </c>
      <c r="K17" s="2" t="s">
        <v>4927</v>
      </c>
      <c r="L17" s="2" t="s">
        <v>860</v>
      </c>
      <c r="M17" s="2" t="s">
        <v>17</v>
      </c>
      <c r="N17" s="2" t="s">
        <v>4931</v>
      </c>
      <c r="R17" s="2" t="s">
        <v>4926</v>
      </c>
      <c r="S17" s="2">
        <v>130.0</v>
      </c>
    </row>
    <row r="18">
      <c r="B18" s="2" t="s">
        <v>862</v>
      </c>
      <c r="C18" s="298" t="s">
        <v>3016</v>
      </c>
      <c r="D18" s="291" t="s">
        <v>4932</v>
      </c>
      <c r="E18" s="298" t="s">
        <v>2231</v>
      </c>
      <c r="J18" s="2" t="s">
        <v>829</v>
      </c>
      <c r="K18" s="2" t="s">
        <v>4927</v>
      </c>
      <c r="L18" s="2" t="s">
        <v>860</v>
      </c>
      <c r="M18" s="2" t="s">
        <v>17</v>
      </c>
      <c r="N18" s="2" t="s">
        <v>4931</v>
      </c>
      <c r="R18" s="2" t="s">
        <v>4926</v>
      </c>
      <c r="S18" s="2">
        <v>130.0</v>
      </c>
    </row>
    <row r="19">
      <c r="B19" s="2" t="s">
        <v>862</v>
      </c>
      <c r="C19" s="298" t="s">
        <v>3016</v>
      </c>
      <c r="D19" s="291" t="s">
        <v>4933</v>
      </c>
      <c r="E19" s="298" t="s">
        <v>2231</v>
      </c>
      <c r="J19" s="2" t="s">
        <v>829</v>
      </c>
      <c r="K19" s="2" t="s">
        <v>4927</v>
      </c>
      <c r="L19" s="2" t="s">
        <v>860</v>
      </c>
      <c r="M19" s="2" t="s">
        <v>17</v>
      </c>
      <c r="N19" s="2" t="s">
        <v>4931</v>
      </c>
      <c r="R19" s="2" t="s">
        <v>4926</v>
      </c>
      <c r="S19" s="2">
        <v>130.0</v>
      </c>
    </row>
    <row r="20">
      <c r="B20" s="2" t="s">
        <v>862</v>
      </c>
      <c r="C20" s="298" t="s">
        <v>3016</v>
      </c>
      <c r="D20" s="291" t="s">
        <v>4934</v>
      </c>
      <c r="E20" s="298" t="s">
        <v>2231</v>
      </c>
      <c r="J20" s="2" t="s">
        <v>829</v>
      </c>
      <c r="K20" s="2" t="s">
        <v>4927</v>
      </c>
      <c r="L20" s="2" t="s">
        <v>860</v>
      </c>
      <c r="M20" s="2" t="s">
        <v>17</v>
      </c>
      <c r="N20" s="2" t="s">
        <v>4931</v>
      </c>
      <c r="R20" s="2" t="s">
        <v>4926</v>
      </c>
      <c r="S20" s="2">
        <v>130.0</v>
      </c>
    </row>
    <row r="21">
      <c r="B21" s="2" t="s">
        <v>862</v>
      </c>
      <c r="C21" s="298" t="s">
        <v>3016</v>
      </c>
      <c r="D21" s="291" t="s">
        <v>4935</v>
      </c>
      <c r="E21" s="298" t="s">
        <v>2231</v>
      </c>
      <c r="J21" s="2" t="s">
        <v>829</v>
      </c>
      <c r="K21" s="2" t="s">
        <v>4927</v>
      </c>
      <c r="L21" s="2" t="s">
        <v>860</v>
      </c>
      <c r="M21" s="2" t="s">
        <v>17</v>
      </c>
      <c r="N21" s="2" t="s">
        <v>4931</v>
      </c>
      <c r="R21" s="2" t="s">
        <v>4926</v>
      </c>
      <c r="S21" s="2">
        <v>130.0</v>
      </c>
    </row>
    <row r="22">
      <c r="B22" s="2" t="s">
        <v>862</v>
      </c>
      <c r="C22" s="298" t="s">
        <v>3016</v>
      </c>
      <c r="D22" s="291" t="s">
        <v>4936</v>
      </c>
      <c r="E22" s="298" t="s">
        <v>2231</v>
      </c>
      <c r="J22" s="2" t="s">
        <v>829</v>
      </c>
      <c r="K22" s="2" t="s">
        <v>4937</v>
      </c>
      <c r="L22" s="2" t="s">
        <v>860</v>
      </c>
      <c r="M22" s="2" t="s">
        <v>17</v>
      </c>
      <c r="N22" s="2" t="s">
        <v>4931</v>
      </c>
      <c r="R22" s="2" t="s">
        <v>4938</v>
      </c>
      <c r="S22" s="2">
        <v>130.0</v>
      </c>
    </row>
    <row r="23">
      <c r="B23" s="2" t="s">
        <v>862</v>
      </c>
      <c r="C23" s="298" t="s">
        <v>4939</v>
      </c>
      <c r="D23" s="291" t="s">
        <v>4940</v>
      </c>
      <c r="E23" s="298" t="s">
        <v>4941</v>
      </c>
      <c r="J23" s="2" t="s">
        <v>829</v>
      </c>
      <c r="K23" s="2" t="s">
        <v>4937</v>
      </c>
      <c r="L23" s="2" t="s">
        <v>860</v>
      </c>
      <c r="M23" s="2" t="s">
        <v>17</v>
      </c>
      <c r="N23" s="2" t="s">
        <v>4709</v>
      </c>
      <c r="R23" s="2" t="s">
        <v>4938</v>
      </c>
      <c r="S23" s="2">
        <v>96.0</v>
      </c>
    </row>
    <row r="24">
      <c r="B24" s="2" t="s">
        <v>862</v>
      </c>
      <c r="C24" s="298" t="s">
        <v>4939</v>
      </c>
      <c r="D24" s="291" t="s">
        <v>4942</v>
      </c>
      <c r="E24" s="298" t="s">
        <v>4941</v>
      </c>
      <c r="J24" s="2" t="s">
        <v>829</v>
      </c>
      <c r="K24" s="2" t="s">
        <v>4937</v>
      </c>
      <c r="L24" s="2" t="s">
        <v>860</v>
      </c>
      <c r="M24" s="2" t="s">
        <v>17</v>
      </c>
      <c r="N24" s="2" t="s">
        <v>4709</v>
      </c>
      <c r="R24" s="2" t="s">
        <v>4938</v>
      </c>
      <c r="S24" s="2">
        <v>96.0</v>
      </c>
    </row>
    <row r="25">
      <c r="B25" s="298" t="s">
        <v>862</v>
      </c>
      <c r="C25" s="298" t="s">
        <v>3373</v>
      </c>
      <c r="D25" s="291" t="s">
        <v>4943</v>
      </c>
      <c r="E25" s="298" t="s">
        <v>3533</v>
      </c>
      <c r="J25" s="2" t="s">
        <v>829</v>
      </c>
      <c r="K25" s="2" t="s">
        <v>4937</v>
      </c>
      <c r="L25" s="2" t="s">
        <v>860</v>
      </c>
      <c r="M25" s="2" t="s">
        <v>17</v>
      </c>
      <c r="N25" s="2" t="s">
        <v>4709</v>
      </c>
      <c r="R25" s="2" t="s">
        <v>4938</v>
      </c>
      <c r="S25" s="2">
        <v>96.0</v>
      </c>
    </row>
    <row r="26">
      <c r="B26" s="2" t="s">
        <v>868</v>
      </c>
      <c r="C26" s="359" t="s">
        <v>4097</v>
      </c>
      <c r="D26" s="291">
        <v>2.225132001117E12</v>
      </c>
      <c r="E26" s="359" t="s">
        <v>1308</v>
      </c>
      <c r="J26" s="2" t="s">
        <v>829</v>
      </c>
      <c r="K26" s="2" t="s">
        <v>4927</v>
      </c>
      <c r="L26" s="2" t="s">
        <v>860</v>
      </c>
      <c r="M26" s="2" t="s">
        <v>17</v>
      </c>
      <c r="N26" s="2" t="s">
        <v>4944</v>
      </c>
      <c r="R26" s="2" t="s">
        <v>4926</v>
      </c>
      <c r="S26" s="2">
        <v>115.0</v>
      </c>
    </row>
    <row r="27">
      <c r="B27" s="2" t="s">
        <v>868</v>
      </c>
      <c r="C27" s="298" t="s">
        <v>1230</v>
      </c>
      <c r="E27" s="298" t="s">
        <v>870</v>
      </c>
      <c r="L27" s="2" t="s">
        <v>860</v>
      </c>
    </row>
    <row r="28">
      <c r="B28" s="298" t="s">
        <v>30</v>
      </c>
      <c r="C28" s="298" t="s">
        <v>920</v>
      </c>
      <c r="D28" s="291" t="s">
        <v>4945</v>
      </c>
      <c r="E28" s="298"/>
      <c r="J28" s="2" t="s">
        <v>829</v>
      </c>
      <c r="K28" s="2" t="s">
        <v>4927</v>
      </c>
      <c r="L28" s="2" t="s">
        <v>860</v>
      </c>
      <c r="M28" s="2" t="s">
        <v>17</v>
      </c>
      <c r="N28" s="2" t="s">
        <v>4215</v>
      </c>
      <c r="R28" s="2" t="s">
        <v>4926</v>
      </c>
      <c r="S28" s="2">
        <v>108.0</v>
      </c>
    </row>
    <row r="29">
      <c r="B29" s="2" t="s">
        <v>1052</v>
      </c>
      <c r="C29" s="359" t="s">
        <v>4946</v>
      </c>
      <c r="E29" s="380" t="s">
        <v>1054</v>
      </c>
      <c r="L29" s="2" t="s">
        <v>860</v>
      </c>
      <c r="M29" s="2" t="s">
        <v>17</v>
      </c>
      <c r="N29" s="2" t="s">
        <v>4709</v>
      </c>
      <c r="S29" s="2">
        <v>96.0</v>
      </c>
    </row>
    <row r="30">
      <c r="E30" s="383"/>
    </row>
    <row r="31">
      <c r="A31" s="2" t="s">
        <v>336</v>
      </c>
      <c r="C31" s="298" t="s">
        <v>4947</v>
      </c>
      <c r="E31" s="298" t="s">
        <v>4948</v>
      </c>
      <c r="J31" s="2" t="s">
        <v>817</v>
      </c>
      <c r="L31" s="2" t="s">
        <v>860</v>
      </c>
      <c r="M31" s="2" t="s">
        <v>18</v>
      </c>
    </row>
    <row r="32">
      <c r="C32" s="298" t="s">
        <v>4947</v>
      </c>
      <c r="E32" s="298" t="s">
        <v>4948</v>
      </c>
      <c r="J32" s="2" t="s">
        <v>817</v>
      </c>
      <c r="L32" s="2" t="s">
        <v>860</v>
      </c>
      <c r="M32" s="2" t="s">
        <v>18</v>
      </c>
    </row>
    <row r="33">
      <c r="C33" s="298" t="s">
        <v>4947</v>
      </c>
      <c r="E33" s="298" t="s">
        <v>4948</v>
      </c>
      <c r="J33" s="2" t="s">
        <v>817</v>
      </c>
      <c r="L33" s="2" t="s">
        <v>860</v>
      </c>
      <c r="M33" s="2" t="s">
        <v>18</v>
      </c>
    </row>
    <row r="34">
      <c r="C34" s="298" t="s">
        <v>4111</v>
      </c>
      <c r="E34" s="298" t="s">
        <v>4949</v>
      </c>
      <c r="J34" s="2" t="s">
        <v>817</v>
      </c>
      <c r="L34" s="2" t="s">
        <v>860</v>
      </c>
      <c r="M34" s="2" t="s">
        <v>18</v>
      </c>
    </row>
    <row r="35">
      <c r="C35" s="298" t="s">
        <v>4111</v>
      </c>
      <c r="E35" s="298" t="s">
        <v>4949</v>
      </c>
      <c r="J35" s="2" t="s">
        <v>817</v>
      </c>
      <c r="L35" s="2" t="s">
        <v>860</v>
      </c>
      <c r="M35" s="2" t="s">
        <v>18</v>
      </c>
    </row>
    <row r="36">
      <c r="B36" s="2" t="s">
        <v>3881</v>
      </c>
      <c r="C36" s="298" t="s">
        <v>4950</v>
      </c>
      <c r="E36" s="298" t="s">
        <v>4951</v>
      </c>
      <c r="J36" s="2" t="s">
        <v>817</v>
      </c>
      <c r="L36" s="2" t="s">
        <v>860</v>
      </c>
      <c r="M36" s="2" t="s">
        <v>18</v>
      </c>
    </row>
    <row r="37">
      <c r="B37" s="2" t="s">
        <v>3881</v>
      </c>
      <c r="C37" s="298" t="s">
        <v>4950</v>
      </c>
      <c r="E37" s="298" t="s">
        <v>4951</v>
      </c>
      <c r="J37" s="2" t="s">
        <v>817</v>
      </c>
      <c r="L37" s="2" t="s">
        <v>860</v>
      </c>
      <c r="M37" s="2" t="s">
        <v>18</v>
      </c>
    </row>
    <row r="38">
      <c r="B38" s="2" t="s">
        <v>3881</v>
      </c>
      <c r="C38" s="298" t="s">
        <v>4950</v>
      </c>
      <c r="E38" s="298" t="s">
        <v>4951</v>
      </c>
      <c r="J38" s="2" t="s">
        <v>817</v>
      </c>
      <c r="L38" s="2" t="s">
        <v>860</v>
      </c>
      <c r="M38" s="2" t="s">
        <v>18</v>
      </c>
    </row>
    <row r="39">
      <c r="B39" s="2" t="s">
        <v>3881</v>
      </c>
      <c r="C39" s="298" t="s">
        <v>4952</v>
      </c>
      <c r="E39" s="298" t="s">
        <v>4953</v>
      </c>
      <c r="J39" s="2" t="s">
        <v>817</v>
      </c>
      <c r="L39" s="2" t="s">
        <v>860</v>
      </c>
      <c r="M39" s="2" t="s">
        <v>18</v>
      </c>
    </row>
    <row r="40">
      <c r="B40" s="2" t="s">
        <v>3881</v>
      </c>
      <c r="C40" s="298" t="s">
        <v>4954</v>
      </c>
      <c r="E40" s="298" t="s">
        <v>4106</v>
      </c>
      <c r="J40" s="2" t="s">
        <v>817</v>
      </c>
      <c r="L40" s="2" t="s">
        <v>860</v>
      </c>
      <c r="M40" s="2" t="s">
        <v>18</v>
      </c>
    </row>
    <row r="43">
      <c r="A43" s="399" t="s">
        <v>4955</v>
      </c>
      <c r="B43" s="2" t="s">
        <v>862</v>
      </c>
      <c r="C43" s="298" t="s">
        <v>4956</v>
      </c>
      <c r="D43" s="291" t="s">
        <v>4957</v>
      </c>
      <c r="E43" s="359" t="s">
        <v>4958</v>
      </c>
      <c r="J43" s="2" t="s">
        <v>817</v>
      </c>
      <c r="L43" s="2" t="s">
        <v>4959</v>
      </c>
      <c r="M43" s="2" t="s">
        <v>17</v>
      </c>
      <c r="N43" s="2" t="s">
        <v>4944</v>
      </c>
      <c r="S43" s="2">
        <v>115.0</v>
      </c>
    </row>
    <row r="44">
      <c r="C44" s="298" t="s">
        <v>3938</v>
      </c>
      <c r="E44" s="298" t="s">
        <v>3939</v>
      </c>
      <c r="L44" s="2" t="s">
        <v>4959</v>
      </c>
    </row>
    <row r="46">
      <c r="A46" s="2" t="s">
        <v>933</v>
      </c>
      <c r="B46" s="2" t="s">
        <v>1253</v>
      </c>
      <c r="C46" s="298" t="s">
        <v>4003</v>
      </c>
      <c r="D46" s="291" t="s">
        <v>4960</v>
      </c>
      <c r="E46" s="367" t="s">
        <v>4961</v>
      </c>
      <c r="J46" s="2" t="s">
        <v>817</v>
      </c>
      <c r="L46" s="2" t="s">
        <v>4959</v>
      </c>
      <c r="M46" s="2" t="s">
        <v>17</v>
      </c>
      <c r="N46" s="2" t="s">
        <v>4709</v>
      </c>
      <c r="S46" s="2">
        <v>96.0</v>
      </c>
    </row>
    <row r="47">
      <c r="B47" s="2" t="s">
        <v>1253</v>
      </c>
      <c r="C47" s="298" t="s">
        <v>4003</v>
      </c>
      <c r="D47" s="291" t="s">
        <v>4962</v>
      </c>
      <c r="E47" s="367" t="s">
        <v>4961</v>
      </c>
      <c r="J47" s="2" t="s">
        <v>817</v>
      </c>
      <c r="L47" s="2" t="s">
        <v>4959</v>
      </c>
      <c r="M47" s="2" t="s">
        <v>17</v>
      </c>
      <c r="N47" s="2" t="s">
        <v>4709</v>
      </c>
      <c r="S47" s="2">
        <v>96.0</v>
      </c>
    </row>
    <row r="48">
      <c r="B48" s="2" t="s">
        <v>1253</v>
      </c>
      <c r="C48" s="298" t="s">
        <v>4003</v>
      </c>
      <c r="D48" s="291" t="s">
        <v>4963</v>
      </c>
      <c r="E48" s="367" t="s">
        <v>4961</v>
      </c>
      <c r="J48" s="2" t="s">
        <v>817</v>
      </c>
      <c r="L48" s="2" t="s">
        <v>4959</v>
      </c>
      <c r="M48" s="2" t="s">
        <v>2386</v>
      </c>
      <c r="N48" s="2" t="s">
        <v>4709</v>
      </c>
      <c r="S48" s="2">
        <v>96.0</v>
      </c>
    </row>
    <row r="49">
      <c r="B49" s="2" t="s">
        <v>4599</v>
      </c>
      <c r="C49" s="298" t="s">
        <v>1258</v>
      </c>
      <c r="E49" s="378"/>
      <c r="J49" s="2" t="s">
        <v>817</v>
      </c>
      <c r="L49" s="2" t="s">
        <v>4959</v>
      </c>
    </row>
    <row r="52">
      <c r="A52" s="2" t="s">
        <v>995</v>
      </c>
      <c r="B52" s="298" t="s">
        <v>862</v>
      </c>
      <c r="C52" s="298" t="s">
        <v>1412</v>
      </c>
      <c r="D52" s="291" t="s">
        <v>4964</v>
      </c>
      <c r="E52" s="298" t="s">
        <v>4965</v>
      </c>
      <c r="J52" s="2" t="s">
        <v>829</v>
      </c>
      <c r="K52" s="2" t="s">
        <v>4927</v>
      </c>
      <c r="L52" s="2" t="s">
        <v>860</v>
      </c>
      <c r="M52" s="2" t="s">
        <v>17</v>
      </c>
      <c r="N52" s="2" t="s">
        <v>4931</v>
      </c>
      <c r="R52" s="2" t="s">
        <v>4926</v>
      </c>
      <c r="S52" s="2">
        <v>130.0</v>
      </c>
    </row>
    <row r="53">
      <c r="B53" s="298" t="s">
        <v>862</v>
      </c>
      <c r="C53" s="298" t="s">
        <v>1412</v>
      </c>
      <c r="D53" s="291" t="s">
        <v>4966</v>
      </c>
      <c r="E53" s="298" t="s">
        <v>4965</v>
      </c>
      <c r="J53" s="2" t="s">
        <v>829</v>
      </c>
      <c r="K53" s="2" t="s">
        <v>4927</v>
      </c>
      <c r="L53" s="2" t="s">
        <v>860</v>
      </c>
      <c r="M53" s="2" t="s">
        <v>17</v>
      </c>
      <c r="N53" s="2" t="s">
        <v>4931</v>
      </c>
      <c r="R53" s="2" t="s">
        <v>4926</v>
      </c>
      <c r="S53" s="2">
        <v>130.0</v>
      </c>
    </row>
    <row r="54">
      <c r="B54" s="2" t="s">
        <v>886</v>
      </c>
      <c r="C54" s="298" t="s">
        <v>1409</v>
      </c>
      <c r="D54" s="291" t="s">
        <v>4967</v>
      </c>
      <c r="E54" s="298" t="s">
        <v>893</v>
      </c>
      <c r="J54" s="2" t="s">
        <v>320</v>
      </c>
      <c r="L54" s="2" t="s">
        <v>860</v>
      </c>
      <c r="M54" s="2" t="s">
        <v>17</v>
      </c>
      <c r="N54" s="2" t="s">
        <v>4215</v>
      </c>
      <c r="S54" s="2">
        <v>108.0</v>
      </c>
    </row>
    <row r="57">
      <c r="C57" s="388" t="s">
        <v>4968</v>
      </c>
      <c r="L57" s="2" t="s">
        <v>1019</v>
      </c>
      <c r="M57" s="2" t="s">
        <v>17</v>
      </c>
      <c r="N57" s="2" t="s">
        <v>4215</v>
      </c>
      <c r="S57" s="2">
        <v>108.0</v>
      </c>
    </row>
    <row r="58">
      <c r="C58" s="359" t="s">
        <v>1184</v>
      </c>
      <c r="J58" s="2" t="s">
        <v>2245</v>
      </c>
      <c r="K58" s="2" t="s">
        <v>4923</v>
      </c>
      <c r="L58" s="2" t="s">
        <v>1019</v>
      </c>
      <c r="M58" s="2" t="s">
        <v>17</v>
      </c>
      <c r="N58" s="2" t="s">
        <v>4969</v>
      </c>
      <c r="R58" s="2" t="s">
        <v>4970</v>
      </c>
      <c r="S58" s="2">
        <v>115.0</v>
      </c>
    </row>
    <row r="59">
      <c r="C59" s="359" t="s">
        <v>1184</v>
      </c>
      <c r="L59" s="2" t="s">
        <v>1019</v>
      </c>
      <c r="M59" s="2" t="s">
        <v>17</v>
      </c>
      <c r="N59" s="2" t="s">
        <v>4944</v>
      </c>
      <c r="S59" s="2">
        <v>115.0</v>
      </c>
    </row>
    <row r="60">
      <c r="C60" s="359" t="s">
        <v>1184</v>
      </c>
      <c r="L60" s="2" t="s">
        <v>1019</v>
      </c>
      <c r="M60" s="2" t="s">
        <v>17</v>
      </c>
      <c r="N60" s="2" t="s">
        <v>4944</v>
      </c>
      <c r="S60" s="2">
        <v>115.0</v>
      </c>
    </row>
    <row r="61">
      <c r="C61" s="359" t="s">
        <v>3646</v>
      </c>
      <c r="L61" s="2" t="s">
        <v>1019</v>
      </c>
      <c r="M61" s="2" t="s">
        <v>17</v>
      </c>
      <c r="N61" s="2" t="s">
        <v>4944</v>
      </c>
      <c r="S61" s="2">
        <v>115.0</v>
      </c>
    </row>
    <row r="62">
      <c r="C62" s="359" t="s">
        <v>3646</v>
      </c>
      <c r="L62" s="2" t="s">
        <v>1019</v>
      </c>
      <c r="M62" s="2" t="s">
        <v>17</v>
      </c>
      <c r="N62" s="2" t="s">
        <v>4944</v>
      </c>
      <c r="S62" s="2">
        <v>115.0</v>
      </c>
    </row>
    <row r="63">
      <c r="C63" s="359" t="s">
        <v>4971</v>
      </c>
      <c r="L63" s="2" t="s">
        <v>1019</v>
      </c>
      <c r="M63" s="2" t="s">
        <v>17</v>
      </c>
      <c r="N63" s="2" t="s">
        <v>4944</v>
      </c>
      <c r="S63" s="2">
        <v>115.0</v>
      </c>
    </row>
    <row r="64">
      <c r="C64" s="380" t="s">
        <v>1020</v>
      </c>
      <c r="L64" s="2" t="s">
        <v>1019</v>
      </c>
      <c r="M64" s="2" t="s">
        <v>17</v>
      </c>
      <c r="N64" s="2" t="s">
        <v>4944</v>
      </c>
      <c r="S64" s="2">
        <v>115.0</v>
      </c>
    </row>
    <row r="65">
      <c r="C65" s="380" t="s">
        <v>1020</v>
      </c>
      <c r="L65" s="2" t="s">
        <v>1019</v>
      </c>
      <c r="M65" s="2" t="s">
        <v>17</v>
      </c>
      <c r="N65" s="2" t="s">
        <v>4944</v>
      </c>
      <c r="S65" s="2">
        <v>115.0</v>
      </c>
    </row>
    <row r="66">
      <c r="C66" s="380" t="s">
        <v>1020</v>
      </c>
      <c r="L66" s="2" t="s">
        <v>1019</v>
      </c>
      <c r="M66" s="2" t="s">
        <v>17</v>
      </c>
      <c r="N66" s="2" t="s">
        <v>4944</v>
      </c>
      <c r="S66" s="2">
        <v>115.0</v>
      </c>
    </row>
    <row r="67">
      <c r="C67" s="380" t="s">
        <v>1020</v>
      </c>
      <c r="L67" s="2" t="s">
        <v>1019</v>
      </c>
      <c r="M67" s="2" t="s">
        <v>17</v>
      </c>
      <c r="N67" s="2" t="s">
        <v>4944</v>
      </c>
      <c r="S67" s="2">
        <v>115.0</v>
      </c>
    </row>
    <row r="68">
      <c r="C68" s="380" t="s">
        <v>1020</v>
      </c>
      <c r="L68" s="2" t="s">
        <v>1019</v>
      </c>
      <c r="M68" s="2" t="s">
        <v>17</v>
      </c>
      <c r="N68" s="2" t="s">
        <v>4944</v>
      </c>
      <c r="S68" s="2">
        <v>115.0</v>
      </c>
    </row>
    <row r="69">
      <c r="C69" s="380" t="s">
        <v>1020</v>
      </c>
      <c r="L69" s="2" t="s">
        <v>1019</v>
      </c>
      <c r="M69" s="2" t="s">
        <v>17</v>
      </c>
      <c r="N69" s="2" t="s">
        <v>4944</v>
      </c>
      <c r="S69" s="2">
        <v>115.0</v>
      </c>
    </row>
    <row r="70">
      <c r="C70" s="380" t="s">
        <v>1020</v>
      </c>
      <c r="L70" s="2" t="s">
        <v>1019</v>
      </c>
      <c r="M70" s="2" t="s">
        <v>17</v>
      </c>
      <c r="N70" s="2" t="s">
        <v>4944</v>
      </c>
      <c r="S70" s="2">
        <v>115.0</v>
      </c>
    </row>
    <row r="71">
      <c r="C71" s="380" t="s">
        <v>1020</v>
      </c>
      <c r="L71" s="2" t="s">
        <v>1019</v>
      </c>
      <c r="M71" s="2" t="s">
        <v>17</v>
      </c>
      <c r="N71" s="2" t="s">
        <v>4944</v>
      </c>
      <c r="S71" s="2">
        <v>115.0</v>
      </c>
    </row>
    <row r="72">
      <c r="C72" s="380" t="s">
        <v>1020</v>
      </c>
      <c r="L72" s="2" t="s">
        <v>1019</v>
      </c>
      <c r="M72" s="2" t="s">
        <v>17</v>
      </c>
      <c r="N72" s="2" t="s">
        <v>4944</v>
      </c>
      <c r="S72" s="2">
        <v>115.0</v>
      </c>
    </row>
    <row r="73">
      <c r="C73" s="380" t="s">
        <v>1020</v>
      </c>
      <c r="L73" s="2" t="s">
        <v>1019</v>
      </c>
      <c r="M73" s="2" t="s">
        <v>17</v>
      </c>
      <c r="N73" s="2" t="s">
        <v>4944</v>
      </c>
      <c r="S73" s="2">
        <v>115.0</v>
      </c>
    </row>
    <row r="74">
      <c r="C74" s="359" t="s">
        <v>4972</v>
      </c>
      <c r="L74" s="2" t="s">
        <v>1019</v>
      </c>
      <c r="M74" s="2" t="s">
        <v>17</v>
      </c>
      <c r="N74" s="2" t="s">
        <v>4944</v>
      </c>
      <c r="S74" s="2">
        <v>115.0</v>
      </c>
    </row>
    <row r="75">
      <c r="C75" s="359" t="s">
        <v>4972</v>
      </c>
      <c r="L75" s="2" t="s">
        <v>1019</v>
      </c>
      <c r="M75" s="2" t="s">
        <v>17</v>
      </c>
      <c r="N75" s="2" t="s">
        <v>4944</v>
      </c>
      <c r="S75" s="2">
        <v>115.0</v>
      </c>
    </row>
    <row r="76">
      <c r="C76" s="359" t="s">
        <v>4973</v>
      </c>
      <c r="L76" s="2" t="s">
        <v>1019</v>
      </c>
      <c r="M76" s="2" t="s">
        <v>17</v>
      </c>
      <c r="N76" s="2" t="s">
        <v>4944</v>
      </c>
      <c r="S76" s="2">
        <v>115.0</v>
      </c>
    </row>
    <row r="77">
      <c r="C77" s="359" t="s">
        <v>4973</v>
      </c>
      <c r="L77" s="2" t="s">
        <v>1019</v>
      </c>
      <c r="M77" s="2" t="s">
        <v>17</v>
      </c>
      <c r="N77" s="2" t="s">
        <v>4944</v>
      </c>
      <c r="S77" s="2">
        <v>115.0</v>
      </c>
    </row>
    <row r="78">
      <c r="C78" s="384" t="s">
        <v>1182</v>
      </c>
      <c r="L78" s="2" t="s">
        <v>1019</v>
      </c>
      <c r="M78" s="2" t="s">
        <v>17</v>
      </c>
      <c r="N78" s="2" t="s">
        <v>4944</v>
      </c>
      <c r="S78" s="2">
        <v>115.0</v>
      </c>
    </row>
    <row r="79">
      <c r="C79" s="384" t="s">
        <v>1182</v>
      </c>
      <c r="L79" s="2" t="s">
        <v>1019</v>
      </c>
      <c r="M79" s="2" t="s">
        <v>17</v>
      </c>
      <c r="N79" s="2" t="s">
        <v>4944</v>
      </c>
      <c r="S79" s="2">
        <v>115.0</v>
      </c>
    </row>
    <row r="80">
      <c r="C80" s="384" t="s">
        <v>1182</v>
      </c>
      <c r="L80" s="2" t="s">
        <v>1019</v>
      </c>
      <c r="M80" s="2" t="s">
        <v>17</v>
      </c>
      <c r="N80" s="2" t="s">
        <v>4944</v>
      </c>
      <c r="S80" s="2">
        <v>115.0</v>
      </c>
    </row>
    <row r="81">
      <c r="C81" s="384" t="s">
        <v>1182</v>
      </c>
      <c r="L81" s="2" t="s">
        <v>1019</v>
      </c>
      <c r="M81" s="2" t="s">
        <v>17</v>
      </c>
      <c r="N81" s="2" t="s">
        <v>4944</v>
      </c>
      <c r="S81" s="2">
        <v>115.0</v>
      </c>
    </row>
    <row r="82">
      <c r="C82" s="384" t="s">
        <v>1182</v>
      </c>
      <c r="L82" s="2" t="s">
        <v>1019</v>
      </c>
      <c r="M82" s="2" t="s">
        <v>17</v>
      </c>
      <c r="N82" s="2" t="s">
        <v>4944</v>
      </c>
      <c r="S82" s="2">
        <v>115.0</v>
      </c>
    </row>
    <row r="83">
      <c r="C83" s="384" t="s">
        <v>1182</v>
      </c>
      <c r="L83" s="2" t="s">
        <v>1019</v>
      </c>
      <c r="M83" s="2" t="s">
        <v>17</v>
      </c>
      <c r="N83" s="2" t="s">
        <v>4944</v>
      </c>
      <c r="S83" s="2">
        <v>115.0</v>
      </c>
    </row>
    <row r="84">
      <c r="C84" s="359" t="s">
        <v>3825</v>
      </c>
      <c r="L84" s="2" t="s">
        <v>1019</v>
      </c>
      <c r="M84" s="2" t="s">
        <v>2386</v>
      </c>
      <c r="N84" s="2" t="s">
        <v>4974</v>
      </c>
      <c r="S84" s="2">
        <v>187.0</v>
      </c>
    </row>
  </sheetData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 t="s">
        <v>34</v>
      </c>
      <c r="B1" s="215" t="s">
        <v>5</v>
      </c>
      <c r="C1" s="219" t="s">
        <v>4975</v>
      </c>
      <c r="D1" s="218"/>
      <c r="E1" s="218">
        <v>9.943012342E9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641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38" t="s">
        <v>4976</v>
      </c>
      <c r="T2" s="398" t="s">
        <v>809</v>
      </c>
      <c r="U2" s="238" t="s">
        <v>4363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4977</v>
      </c>
      <c r="S3" s="238" t="s">
        <v>4978</v>
      </c>
      <c r="T3" s="238" t="s">
        <v>4979</v>
      </c>
      <c r="U3" s="238" t="s">
        <v>2494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4980</v>
      </c>
      <c r="S4" s="238" t="s">
        <v>4981</v>
      </c>
      <c r="T4" s="238" t="s">
        <v>4982</v>
      </c>
      <c r="U4" s="238" t="s">
        <v>87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4723</v>
      </c>
      <c r="S5" s="2" t="s">
        <v>4664</v>
      </c>
      <c r="T5" s="2" t="s">
        <v>1272</v>
      </c>
      <c r="U5" s="2" t="s">
        <v>87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4983</v>
      </c>
      <c r="S6" s="2" t="s">
        <v>4984</v>
      </c>
      <c r="T6" s="2" t="s">
        <v>3791</v>
      </c>
      <c r="U6" s="2" t="s">
        <v>87</v>
      </c>
    </row>
    <row r="7">
      <c r="A7" s="239"/>
      <c r="B7" s="229" t="s">
        <v>822</v>
      </c>
      <c r="C7" s="2" t="s">
        <v>4725</v>
      </c>
      <c r="E7" s="237">
        <v>9.894300407E9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4983</v>
      </c>
      <c r="S7" s="2" t="s">
        <v>4985</v>
      </c>
      <c r="T7" s="2" t="s">
        <v>1010</v>
      </c>
      <c r="U7" s="2" t="s">
        <v>4986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4983</v>
      </c>
      <c r="S8" s="2" t="s">
        <v>4987</v>
      </c>
      <c r="T8" s="2" t="s">
        <v>4988</v>
      </c>
      <c r="U8" s="2" t="s">
        <v>87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D17" s="291">
        <v>8.801490108339E12</v>
      </c>
      <c r="E17" s="298" t="s">
        <v>4346</v>
      </c>
      <c r="J17" s="2" t="s">
        <v>829</v>
      </c>
      <c r="K17" s="2" t="s">
        <v>4664</v>
      </c>
      <c r="L17" s="2" t="s">
        <v>860</v>
      </c>
      <c r="M17" s="2" t="s">
        <v>17</v>
      </c>
      <c r="N17" s="2" t="s">
        <v>4674</v>
      </c>
      <c r="R17" s="2" t="s">
        <v>4723</v>
      </c>
      <c r="S17" s="2">
        <v>129.0</v>
      </c>
    </row>
    <row r="18">
      <c r="B18" s="2" t="s">
        <v>30</v>
      </c>
      <c r="C18" s="298" t="s">
        <v>3016</v>
      </c>
      <c r="D18" s="291">
        <v>8.801047338605E12</v>
      </c>
      <c r="E18" s="298" t="s">
        <v>4346</v>
      </c>
      <c r="J18" s="2" t="s">
        <v>829</v>
      </c>
      <c r="K18" s="2" t="s">
        <v>4664</v>
      </c>
      <c r="L18" s="2" t="s">
        <v>860</v>
      </c>
      <c r="M18" s="2" t="s">
        <v>17</v>
      </c>
      <c r="N18" s="2" t="s">
        <v>4674</v>
      </c>
      <c r="R18" s="2" t="s">
        <v>4723</v>
      </c>
      <c r="S18" s="2">
        <v>129.0</v>
      </c>
    </row>
    <row r="19">
      <c r="B19" s="2" t="s">
        <v>30</v>
      </c>
      <c r="C19" s="298" t="s">
        <v>3016</v>
      </c>
      <c r="D19" s="291">
        <v>8.80196564207E12</v>
      </c>
      <c r="E19" s="298" t="s">
        <v>4346</v>
      </c>
      <c r="J19" s="2" t="s">
        <v>829</v>
      </c>
      <c r="K19" s="2" t="s">
        <v>4664</v>
      </c>
      <c r="L19" s="2" t="s">
        <v>860</v>
      </c>
      <c r="M19" s="2" t="s">
        <v>17</v>
      </c>
      <c r="N19" s="2" t="s">
        <v>4674</v>
      </c>
      <c r="R19" s="2" t="s">
        <v>4723</v>
      </c>
      <c r="S19" s="2">
        <v>129.0</v>
      </c>
    </row>
    <row r="20">
      <c r="B20" s="2" t="s">
        <v>30</v>
      </c>
      <c r="C20" s="298" t="s">
        <v>3016</v>
      </c>
      <c r="D20" s="291">
        <v>8.801924087972E12</v>
      </c>
      <c r="E20" s="298" t="s">
        <v>4346</v>
      </c>
      <c r="J20" s="2" t="s">
        <v>829</v>
      </c>
      <c r="K20" s="2" t="s">
        <v>4664</v>
      </c>
      <c r="L20" s="2" t="s">
        <v>860</v>
      </c>
      <c r="M20" s="2" t="s">
        <v>17</v>
      </c>
      <c r="N20" s="2" t="s">
        <v>4674</v>
      </c>
      <c r="R20" s="2" t="s">
        <v>4723</v>
      </c>
      <c r="S20" s="2">
        <v>129.0</v>
      </c>
    </row>
    <row r="21">
      <c r="B21" s="2" t="s">
        <v>30</v>
      </c>
      <c r="C21" s="298" t="s">
        <v>3016</v>
      </c>
      <c r="D21" s="291">
        <v>8.801926676024E12</v>
      </c>
      <c r="E21" s="298" t="s">
        <v>4346</v>
      </c>
      <c r="J21" s="2" t="s">
        <v>829</v>
      </c>
      <c r="K21" s="2" t="s">
        <v>4664</v>
      </c>
      <c r="L21" s="2" t="s">
        <v>860</v>
      </c>
      <c r="M21" s="2" t="s">
        <v>17</v>
      </c>
      <c r="N21" s="2" t="s">
        <v>4674</v>
      </c>
      <c r="R21" s="2" t="s">
        <v>4723</v>
      </c>
      <c r="S21" s="2">
        <v>129.0</v>
      </c>
    </row>
    <row r="22">
      <c r="B22" s="2" t="s">
        <v>30</v>
      </c>
      <c r="C22" s="298" t="s">
        <v>3016</v>
      </c>
      <c r="D22" s="291">
        <v>8.801968501066E12</v>
      </c>
      <c r="E22" s="298" t="s">
        <v>4346</v>
      </c>
      <c r="J22" s="2" t="s">
        <v>829</v>
      </c>
      <c r="K22" s="2" t="s">
        <v>4664</v>
      </c>
      <c r="L22" s="2" t="s">
        <v>860</v>
      </c>
      <c r="M22" s="2" t="s">
        <v>17</v>
      </c>
      <c r="N22" s="2" t="s">
        <v>4674</v>
      </c>
      <c r="R22" s="2" t="s">
        <v>4723</v>
      </c>
      <c r="S22" s="2">
        <v>129.0</v>
      </c>
    </row>
    <row r="23">
      <c r="B23" s="2" t="s">
        <v>30</v>
      </c>
      <c r="C23" s="298" t="s">
        <v>3016</v>
      </c>
      <c r="D23" s="291">
        <v>8.801208807779E12</v>
      </c>
      <c r="E23" s="298" t="s">
        <v>4346</v>
      </c>
      <c r="J23" s="2" t="s">
        <v>829</v>
      </c>
      <c r="K23" s="2" t="s">
        <v>4664</v>
      </c>
      <c r="L23" s="2" t="s">
        <v>860</v>
      </c>
      <c r="M23" s="2" t="s">
        <v>17</v>
      </c>
      <c r="N23" s="2" t="s">
        <v>4674</v>
      </c>
      <c r="R23" s="2" t="s">
        <v>4723</v>
      </c>
      <c r="S23" s="2">
        <v>129.0</v>
      </c>
    </row>
    <row r="24">
      <c r="B24" s="2" t="s">
        <v>30</v>
      </c>
      <c r="C24" s="298" t="s">
        <v>3016</v>
      </c>
      <c r="D24" s="291">
        <v>8.801709078696E12</v>
      </c>
      <c r="E24" s="298" t="s">
        <v>4346</v>
      </c>
      <c r="J24" s="2" t="s">
        <v>829</v>
      </c>
      <c r="K24" s="2" t="s">
        <v>4985</v>
      </c>
      <c r="L24" s="2" t="s">
        <v>860</v>
      </c>
      <c r="M24" s="2" t="s">
        <v>17</v>
      </c>
      <c r="N24" s="2" t="s">
        <v>4674</v>
      </c>
      <c r="R24" s="2" t="s">
        <v>4983</v>
      </c>
      <c r="S24" s="2">
        <v>129.0</v>
      </c>
    </row>
    <row r="25">
      <c r="B25" s="2" t="s">
        <v>30</v>
      </c>
      <c r="C25" s="298" t="s">
        <v>3016</v>
      </c>
      <c r="D25" s="291">
        <v>8.801679653823E12</v>
      </c>
      <c r="E25" s="298" t="s">
        <v>4346</v>
      </c>
      <c r="J25" s="2" t="s">
        <v>829</v>
      </c>
      <c r="K25" s="2" t="s">
        <v>4985</v>
      </c>
      <c r="L25" s="2" t="s">
        <v>860</v>
      </c>
      <c r="M25" s="2" t="s">
        <v>17</v>
      </c>
      <c r="N25" s="2" t="s">
        <v>4674</v>
      </c>
      <c r="R25" s="2" t="s">
        <v>4983</v>
      </c>
      <c r="S25" s="2">
        <v>129.0</v>
      </c>
    </row>
    <row r="26">
      <c r="B26" s="2" t="s">
        <v>30</v>
      </c>
      <c r="C26" s="298" t="s">
        <v>3016</v>
      </c>
      <c r="D26" s="291">
        <v>8.801535141362E12</v>
      </c>
      <c r="E26" s="298" t="s">
        <v>4346</v>
      </c>
      <c r="J26" s="2" t="s">
        <v>829</v>
      </c>
      <c r="K26" s="2" t="s">
        <v>4985</v>
      </c>
      <c r="L26" s="2" t="s">
        <v>860</v>
      </c>
      <c r="M26" s="2" t="s">
        <v>17</v>
      </c>
      <c r="N26" s="2" t="s">
        <v>4674</v>
      </c>
      <c r="R26" s="2" t="s">
        <v>4983</v>
      </c>
      <c r="S26" s="2">
        <v>129.0</v>
      </c>
    </row>
    <row r="27">
      <c r="B27" s="2" t="s">
        <v>30</v>
      </c>
      <c r="C27" s="298" t="s">
        <v>3016</v>
      </c>
      <c r="D27" s="291">
        <v>8.801148554936E12</v>
      </c>
      <c r="E27" s="298" t="s">
        <v>4346</v>
      </c>
      <c r="J27" s="2" t="s">
        <v>829</v>
      </c>
      <c r="K27" s="2" t="s">
        <v>4985</v>
      </c>
      <c r="L27" s="2" t="s">
        <v>860</v>
      </c>
      <c r="M27" s="2" t="s">
        <v>17</v>
      </c>
      <c r="N27" s="2" t="s">
        <v>4674</v>
      </c>
      <c r="R27" s="2" t="s">
        <v>4983</v>
      </c>
      <c r="S27" s="2">
        <v>129.0</v>
      </c>
    </row>
    <row r="28">
      <c r="B28" s="2" t="s">
        <v>30</v>
      </c>
      <c r="C28" s="298" t="s">
        <v>3016</v>
      </c>
      <c r="D28" s="291">
        <v>8.801057579349E12</v>
      </c>
      <c r="E28" s="298" t="s">
        <v>4346</v>
      </c>
      <c r="J28" s="2" t="s">
        <v>829</v>
      </c>
      <c r="K28" s="2" t="s">
        <v>4985</v>
      </c>
      <c r="L28" s="2" t="s">
        <v>860</v>
      </c>
      <c r="M28" s="2" t="s">
        <v>17</v>
      </c>
      <c r="N28" s="2" t="s">
        <v>4674</v>
      </c>
      <c r="R28" s="2" t="s">
        <v>4983</v>
      </c>
      <c r="S28" s="2">
        <v>129.0</v>
      </c>
    </row>
    <row r="29">
      <c r="B29" s="2" t="s">
        <v>30</v>
      </c>
      <c r="C29" s="298" t="s">
        <v>3016</v>
      </c>
      <c r="D29" s="291">
        <v>8.801977190138E12</v>
      </c>
      <c r="E29" s="298" t="s">
        <v>4346</v>
      </c>
      <c r="J29" s="2" t="s">
        <v>829</v>
      </c>
      <c r="K29" s="2" t="s">
        <v>4985</v>
      </c>
      <c r="L29" s="2" t="s">
        <v>860</v>
      </c>
      <c r="M29" s="2" t="s">
        <v>17</v>
      </c>
      <c r="N29" s="2" t="s">
        <v>4674</v>
      </c>
      <c r="R29" s="2" t="s">
        <v>4983</v>
      </c>
      <c r="S29" s="2">
        <v>129.0</v>
      </c>
    </row>
    <row r="30">
      <c r="B30" s="2" t="s">
        <v>30</v>
      </c>
      <c r="C30" s="298" t="s">
        <v>3016</v>
      </c>
      <c r="D30" s="291">
        <v>8.801093741159E12</v>
      </c>
      <c r="E30" s="298" t="s">
        <v>4346</v>
      </c>
      <c r="J30" s="2" t="s">
        <v>829</v>
      </c>
      <c r="K30" s="2" t="s">
        <v>4985</v>
      </c>
      <c r="L30" s="2" t="s">
        <v>860</v>
      </c>
      <c r="M30" s="2" t="s">
        <v>17</v>
      </c>
      <c r="N30" s="2" t="s">
        <v>4674</v>
      </c>
      <c r="R30" s="2" t="s">
        <v>4983</v>
      </c>
      <c r="S30" s="2">
        <v>129.0</v>
      </c>
    </row>
    <row r="31">
      <c r="B31" s="2" t="s">
        <v>30</v>
      </c>
      <c r="C31" s="298" t="s">
        <v>3016</v>
      </c>
      <c r="D31" s="291">
        <v>8.801479016479E12</v>
      </c>
      <c r="E31" s="298" t="s">
        <v>4346</v>
      </c>
      <c r="J31" s="2" t="s">
        <v>829</v>
      </c>
      <c r="K31" s="2" t="s">
        <v>4985</v>
      </c>
      <c r="L31" s="2" t="s">
        <v>860</v>
      </c>
      <c r="M31" s="2" t="s">
        <v>17</v>
      </c>
      <c r="N31" s="2" t="s">
        <v>4674</v>
      </c>
      <c r="R31" s="2" t="s">
        <v>4983</v>
      </c>
      <c r="S31" s="2">
        <v>129.0</v>
      </c>
    </row>
    <row r="32">
      <c r="B32" s="2" t="s">
        <v>30</v>
      </c>
      <c r="C32" s="298" t="s">
        <v>3016</v>
      </c>
      <c r="D32" s="291">
        <v>8.801692637667E12</v>
      </c>
      <c r="E32" s="298" t="s">
        <v>4346</v>
      </c>
      <c r="J32" s="2" t="s">
        <v>829</v>
      </c>
      <c r="K32" s="2" t="s">
        <v>4985</v>
      </c>
      <c r="L32" s="2" t="s">
        <v>860</v>
      </c>
      <c r="M32" s="2" t="s">
        <v>17</v>
      </c>
      <c r="N32" s="2" t="s">
        <v>4674</v>
      </c>
      <c r="R32" s="2" t="s">
        <v>4983</v>
      </c>
      <c r="S32" s="2">
        <v>129.0</v>
      </c>
    </row>
    <row r="33">
      <c r="B33" s="2" t="s">
        <v>30</v>
      </c>
      <c r="C33" s="298" t="s">
        <v>3016</v>
      </c>
      <c r="D33" s="291">
        <v>8.801966404516E12</v>
      </c>
      <c r="E33" s="298" t="s">
        <v>4346</v>
      </c>
      <c r="J33" s="2" t="s">
        <v>829</v>
      </c>
      <c r="K33" s="2" t="s">
        <v>4985</v>
      </c>
      <c r="L33" s="2" t="s">
        <v>860</v>
      </c>
      <c r="M33" s="2" t="s">
        <v>17</v>
      </c>
      <c r="N33" s="2" t="s">
        <v>4674</v>
      </c>
      <c r="R33" s="2" t="s">
        <v>4983</v>
      </c>
      <c r="S33" s="2">
        <v>129.0</v>
      </c>
    </row>
    <row r="34">
      <c r="B34" s="2" t="s">
        <v>30</v>
      </c>
      <c r="C34" s="298" t="s">
        <v>3016</v>
      </c>
      <c r="D34" s="291">
        <v>8.801279676989E12</v>
      </c>
      <c r="E34" s="298" t="s">
        <v>4346</v>
      </c>
      <c r="J34" s="2" t="s">
        <v>829</v>
      </c>
      <c r="K34" s="2" t="s">
        <v>4985</v>
      </c>
      <c r="L34" s="2" t="s">
        <v>860</v>
      </c>
      <c r="M34" s="2" t="s">
        <v>17</v>
      </c>
      <c r="N34" s="2" t="s">
        <v>4674</v>
      </c>
      <c r="R34" s="2" t="s">
        <v>4983</v>
      </c>
      <c r="S34" s="2">
        <v>129.0</v>
      </c>
    </row>
    <row r="35">
      <c r="B35" s="2" t="s">
        <v>30</v>
      </c>
      <c r="C35" s="298" t="s">
        <v>3016</v>
      </c>
      <c r="D35" s="291">
        <v>8.801485360939E12</v>
      </c>
      <c r="E35" s="298" t="s">
        <v>4346</v>
      </c>
      <c r="J35" s="2" t="s">
        <v>829</v>
      </c>
      <c r="K35" s="2" t="s">
        <v>4985</v>
      </c>
      <c r="L35" s="2" t="s">
        <v>860</v>
      </c>
      <c r="M35" s="2" t="s">
        <v>17</v>
      </c>
      <c r="N35" s="2" t="s">
        <v>4674</v>
      </c>
      <c r="R35" s="2" t="s">
        <v>4983</v>
      </c>
      <c r="S35" s="2">
        <v>129.0</v>
      </c>
    </row>
    <row r="36">
      <c r="B36" s="2" t="s">
        <v>30</v>
      </c>
      <c r="C36" s="298" t="s">
        <v>3016</v>
      </c>
      <c r="D36" s="291">
        <v>8.801147308886E12</v>
      </c>
      <c r="E36" s="298" t="s">
        <v>4346</v>
      </c>
      <c r="J36" s="2" t="s">
        <v>829</v>
      </c>
      <c r="K36" s="2" t="s">
        <v>4985</v>
      </c>
      <c r="L36" s="2" t="s">
        <v>860</v>
      </c>
      <c r="M36" s="2" t="s">
        <v>17</v>
      </c>
      <c r="N36" s="2" t="s">
        <v>4674</v>
      </c>
      <c r="R36" s="2" t="s">
        <v>4983</v>
      </c>
      <c r="S36" s="2">
        <v>129.0</v>
      </c>
    </row>
    <row r="37">
      <c r="B37" s="2" t="s">
        <v>30</v>
      </c>
      <c r="C37" s="298" t="s">
        <v>3016</v>
      </c>
      <c r="D37" s="291">
        <v>8.801390927294E12</v>
      </c>
      <c r="E37" s="298" t="s">
        <v>4346</v>
      </c>
      <c r="J37" s="2" t="s">
        <v>829</v>
      </c>
      <c r="K37" s="2" t="s">
        <v>4985</v>
      </c>
      <c r="L37" s="2" t="s">
        <v>860</v>
      </c>
      <c r="M37" s="2" t="s">
        <v>17</v>
      </c>
      <c r="N37" s="2" t="s">
        <v>4674</v>
      </c>
      <c r="R37" s="2" t="s">
        <v>4983</v>
      </c>
      <c r="S37" s="2">
        <v>129.0</v>
      </c>
    </row>
    <row r="38">
      <c r="B38" s="2" t="s">
        <v>30</v>
      </c>
      <c r="C38" s="298" t="s">
        <v>3016</v>
      </c>
      <c r="D38" s="291">
        <v>8.801308469924E12</v>
      </c>
      <c r="E38" s="298" t="s">
        <v>4346</v>
      </c>
      <c r="J38" s="2" t="s">
        <v>829</v>
      </c>
      <c r="K38" s="2" t="s">
        <v>4985</v>
      </c>
      <c r="L38" s="2" t="s">
        <v>860</v>
      </c>
      <c r="M38" s="2" t="s">
        <v>17</v>
      </c>
      <c r="N38" s="2" t="s">
        <v>4674</v>
      </c>
      <c r="R38" s="2" t="s">
        <v>4983</v>
      </c>
      <c r="S38" s="2">
        <v>129.0</v>
      </c>
    </row>
    <row r="39">
      <c r="B39" s="2" t="s">
        <v>30</v>
      </c>
      <c r="C39" s="298" t="s">
        <v>3016</v>
      </c>
      <c r="D39" s="291">
        <v>8.801761904232E12</v>
      </c>
      <c r="E39" s="298" t="s">
        <v>4346</v>
      </c>
      <c r="J39" s="2" t="s">
        <v>829</v>
      </c>
      <c r="K39" s="2" t="s">
        <v>4985</v>
      </c>
      <c r="L39" s="2" t="s">
        <v>860</v>
      </c>
      <c r="M39" s="2" t="s">
        <v>17</v>
      </c>
      <c r="N39" s="2" t="s">
        <v>4674</v>
      </c>
      <c r="R39" s="2" t="s">
        <v>4983</v>
      </c>
      <c r="S39" s="2">
        <v>129.0</v>
      </c>
    </row>
    <row r="40">
      <c r="B40" s="2" t="s">
        <v>30</v>
      </c>
      <c r="C40" s="298" t="s">
        <v>3016</v>
      </c>
      <c r="D40" s="291">
        <v>8.801967110572E12</v>
      </c>
      <c r="E40" s="298" t="s">
        <v>4346</v>
      </c>
      <c r="J40" s="2" t="s">
        <v>825</v>
      </c>
      <c r="L40" s="2" t="s">
        <v>860</v>
      </c>
      <c r="M40" s="2" t="s">
        <v>17</v>
      </c>
      <c r="N40" s="2" t="s">
        <v>4674</v>
      </c>
      <c r="S40" s="2">
        <v>129.0</v>
      </c>
    </row>
    <row r="41">
      <c r="B41" s="2" t="s">
        <v>30</v>
      </c>
      <c r="C41" s="298" t="s">
        <v>3016</v>
      </c>
      <c r="D41" s="291">
        <v>8.801629526951E12</v>
      </c>
      <c r="E41" s="298" t="s">
        <v>4346</v>
      </c>
      <c r="J41" s="2" t="s">
        <v>825</v>
      </c>
      <c r="L41" s="2" t="s">
        <v>860</v>
      </c>
      <c r="M41" s="2" t="s">
        <v>17</v>
      </c>
      <c r="N41" s="2" t="s">
        <v>4674</v>
      </c>
      <c r="S41" s="2">
        <v>129.0</v>
      </c>
    </row>
    <row r="42">
      <c r="B42" s="2" t="s">
        <v>30</v>
      </c>
      <c r="C42" s="298" t="s">
        <v>3016</v>
      </c>
      <c r="E42" s="298" t="s">
        <v>4346</v>
      </c>
      <c r="L42" s="2" t="s">
        <v>860</v>
      </c>
      <c r="M42" s="195" t="s">
        <v>2640</v>
      </c>
    </row>
    <row r="43">
      <c r="B43" s="2" t="s">
        <v>30</v>
      </c>
      <c r="C43" s="298" t="s">
        <v>3016</v>
      </c>
      <c r="E43" s="298" t="s">
        <v>4346</v>
      </c>
      <c r="L43" s="2" t="s">
        <v>860</v>
      </c>
      <c r="M43" s="195" t="s">
        <v>2640</v>
      </c>
    </row>
    <row r="44">
      <c r="B44" s="2" t="s">
        <v>30</v>
      </c>
      <c r="C44" s="298" t="s">
        <v>3016</v>
      </c>
      <c r="E44" s="298" t="s">
        <v>4346</v>
      </c>
      <c r="L44" s="2" t="s">
        <v>860</v>
      </c>
      <c r="M44" s="195" t="s">
        <v>2640</v>
      </c>
    </row>
    <row r="45">
      <c r="B45" s="298" t="s">
        <v>862</v>
      </c>
      <c r="C45" s="298" t="s">
        <v>2791</v>
      </c>
      <c r="D45" s="291" t="s">
        <v>4989</v>
      </c>
      <c r="E45" s="298" t="s">
        <v>2914</v>
      </c>
      <c r="J45" s="2" t="s">
        <v>829</v>
      </c>
      <c r="K45" s="2" t="s">
        <v>4985</v>
      </c>
      <c r="L45" s="2" t="s">
        <v>860</v>
      </c>
      <c r="M45" s="2" t="s">
        <v>17</v>
      </c>
      <c r="N45" s="2" t="s">
        <v>4674</v>
      </c>
      <c r="R45" s="2" t="s">
        <v>4983</v>
      </c>
      <c r="S45" s="2">
        <v>129.0</v>
      </c>
    </row>
    <row r="46">
      <c r="A46" s="399"/>
      <c r="B46" s="298" t="s">
        <v>30</v>
      </c>
      <c r="C46" s="298" t="s">
        <v>1408</v>
      </c>
      <c r="D46" s="291" t="s">
        <v>4990</v>
      </c>
      <c r="E46" s="359" t="s">
        <v>4349</v>
      </c>
      <c r="J46" s="2" t="s">
        <v>829</v>
      </c>
      <c r="K46" s="2" t="s">
        <v>4985</v>
      </c>
      <c r="L46" s="2" t="s">
        <v>860</v>
      </c>
      <c r="M46" s="2" t="s">
        <v>17</v>
      </c>
      <c r="N46" s="2" t="s">
        <v>4674</v>
      </c>
      <c r="R46" s="2" t="s">
        <v>4983</v>
      </c>
      <c r="S46" s="2">
        <v>129.0</v>
      </c>
    </row>
    <row r="47">
      <c r="B47" s="298" t="s">
        <v>868</v>
      </c>
      <c r="C47" s="298" t="s">
        <v>4991</v>
      </c>
      <c r="D47" s="291" t="s">
        <v>4992</v>
      </c>
      <c r="E47" s="359" t="s">
        <v>1488</v>
      </c>
      <c r="J47" s="2" t="s">
        <v>829</v>
      </c>
      <c r="K47" s="2" t="s">
        <v>4985</v>
      </c>
      <c r="L47" s="2" t="s">
        <v>860</v>
      </c>
      <c r="M47" s="2" t="s">
        <v>17</v>
      </c>
      <c r="N47" s="2" t="s">
        <v>4674</v>
      </c>
      <c r="R47" s="2" t="s">
        <v>4983</v>
      </c>
      <c r="S47" s="2">
        <v>129.0</v>
      </c>
    </row>
    <row r="48">
      <c r="B48" s="298" t="s">
        <v>868</v>
      </c>
      <c r="C48" s="298" t="s">
        <v>4993</v>
      </c>
      <c r="D48" s="291" t="s">
        <v>4994</v>
      </c>
      <c r="E48" s="359" t="s">
        <v>870</v>
      </c>
      <c r="J48" s="2" t="s">
        <v>829</v>
      </c>
      <c r="K48" s="2" t="s">
        <v>4985</v>
      </c>
      <c r="L48" s="2" t="s">
        <v>860</v>
      </c>
      <c r="M48" s="2" t="s">
        <v>17</v>
      </c>
      <c r="N48" s="2" t="s">
        <v>4674</v>
      </c>
      <c r="R48" s="2" t="s">
        <v>4983</v>
      </c>
      <c r="S48" s="2">
        <v>129.0</v>
      </c>
    </row>
    <row r="49">
      <c r="B49" s="298" t="s">
        <v>868</v>
      </c>
      <c r="C49" s="298" t="s">
        <v>4993</v>
      </c>
      <c r="D49" s="291" t="s">
        <v>4995</v>
      </c>
      <c r="E49" s="359" t="s">
        <v>870</v>
      </c>
      <c r="J49" s="2" t="s">
        <v>829</v>
      </c>
      <c r="K49" s="2" t="s">
        <v>4985</v>
      </c>
      <c r="L49" s="2" t="s">
        <v>860</v>
      </c>
      <c r="M49" s="2" t="s">
        <v>17</v>
      </c>
      <c r="N49" s="2" t="s">
        <v>4674</v>
      </c>
      <c r="R49" s="2" t="s">
        <v>4983</v>
      </c>
      <c r="S49" s="2">
        <v>129.0</v>
      </c>
    </row>
    <row r="50">
      <c r="B50" s="2" t="s">
        <v>1052</v>
      </c>
      <c r="C50" s="298" t="s">
        <v>1831</v>
      </c>
      <c r="E50" s="367" t="s">
        <v>1054</v>
      </c>
      <c r="J50" s="2" t="s">
        <v>829</v>
      </c>
      <c r="K50" s="2" t="s">
        <v>4985</v>
      </c>
      <c r="L50" s="2" t="s">
        <v>860</v>
      </c>
      <c r="M50" s="2" t="s">
        <v>17</v>
      </c>
      <c r="N50" s="2" t="s">
        <v>4674</v>
      </c>
      <c r="R50" s="2" t="s">
        <v>4983</v>
      </c>
      <c r="S50" s="2">
        <v>129.0</v>
      </c>
    </row>
    <row r="51">
      <c r="C51" s="298" t="s">
        <v>4351</v>
      </c>
      <c r="E51" s="222"/>
      <c r="J51" s="2" t="s">
        <v>829</v>
      </c>
      <c r="K51" s="2" t="s">
        <v>4985</v>
      </c>
      <c r="L51" s="2" t="s">
        <v>860</v>
      </c>
      <c r="M51" s="2" t="s">
        <v>17</v>
      </c>
      <c r="N51" s="2" t="s">
        <v>4674</v>
      </c>
      <c r="R51" s="2" t="s">
        <v>4983</v>
      </c>
      <c r="S51" s="2">
        <v>129.0</v>
      </c>
    </row>
    <row r="52">
      <c r="C52" s="359" t="s">
        <v>2301</v>
      </c>
      <c r="E52" s="367"/>
      <c r="J52" s="2" t="s">
        <v>829</v>
      </c>
      <c r="K52" s="2" t="s">
        <v>4985</v>
      </c>
      <c r="L52" s="2" t="s">
        <v>860</v>
      </c>
      <c r="M52" s="2" t="s">
        <v>17</v>
      </c>
      <c r="N52" s="2" t="s">
        <v>4674</v>
      </c>
      <c r="R52" s="2" t="s">
        <v>4983</v>
      </c>
      <c r="S52" s="2">
        <v>119.0</v>
      </c>
    </row>
    <row r="53">
      <c r="C53" s="359" t="s">
        <v>2302</v>
      </c>
      <c r="E53" s="359" t="s">
        <v>3063</v>
      </c>
      <c r="J53" s="2" t="s">
        <v>829</v>
      </c>
      <c r="K53" s="2" t="s">
        <v>4985</v>
      </c>
      <c r="L53" s="2" t="s">
        <v>860</v>
      </c>
      <c r="M53" s="2" t="s">
        <v>17</v>
      </c>
      <c r="N53" s="2" t="s">
        <v>4674</v>
      </c>
      <c r="R53" s="2" t="s">
        <v>4983</v>
      </c>
      <c r="S53" s="2">
        <v>119.0</v>
      </c>
    </row>
    <row r="54">
      <c r="C54" s="359"/>
      <c r="E54" s="367"/>
      <c r="J54" s="2"/>
    </row>
    <row r="55">
      <c r="C55" s="359" t="s">
        <v>4996</v>
      </c>
      <c r="E55" s="359" t="s">
        <v>1509</v>
      </c>
      <c r="J55" s="2" t="s">
        <v>829</v>
      </c>
      <c r="K55" s="2" t="s">
        <v>4985</v>
      </c>
      <c r="L55" s="2" t="s">
        <v>860</v>
      </c>
      <c r="M55" s="2" t="s">
        <v>17</v>
      </c>
      <c r="N55" s="2" t="s">
        <v>4674</v>
      </c>
      <c r="R55" s="2" t="s">
        <v>4983</v>
      </c>
      <c r="S55" s="2">
        <v>103.0</v>
      </c>
      <c r="T55" s="2" t="s">
        <v>4997</v>
      </c>
    </row>
    <row r="56">
      <c r="C56" s="359" t="s">
        <v>4998</v>
      </c>
      <c r="J56" s="2" t="s">
        <v>829</v>
      </c>
      <c r="K56" s="2" t="s">
        <v>4985</v>
      </c>
      <c r="L56" s="2" t="s">
        <v>1019</v>
      </c>
      <c r="M56" s="2" t="s">
        <v>17</v>
      </c>
      <c r="N56" s="2" t="s">
        <v>4923</v>
      </c>
      <c r="R56" s="2" t="s">
        <v>4983</v>
      </c>
      <c r="S56" s="2">
        <v>119.0</v>
      </c>
    </row>
    <row r="57">
      <c r="C57" s="359" t="s">
        <v>4999</v>
      </c>
      <c r="E57" s="359">
        <v>1213.0</v>
      </c>
      <c r="J57" s="2" t="s">
        <v>829</v>
      </c>
      <c r="K57" s="2" t="s">
        <v>4985</v>
      </c>
      <c r="L57" s="2" t="s">
        <v>1019</v>
      </c>
      <c r="M57" s="2" t="s">
        <v>17</v>
      </c>
      <c r="N57" s="2" t="s">
        <v>4923</v>
      </c>
      <c r="R57" s="2" t="s">
        <v>4983</v>
      </c>
      <c r="S57" s="2">
        <v>119.0</v>
      </c>
    </row>
    <row r="58">
      <c r="C58" s="359" t="s">
        <v>5000</v>
      </c>
      <c r="E58" s="380" t="s">
        <v>1509</v>
      </c>
      <c r="J58" s="2" t="s">
        <v>5001</v>
      </c>
      <c r="K58" s="2" t="s">
        <v>4985</v>
      </c>
      <c r="L58" s="2" t="s">
        <v>1019</v>
      </c>
      <c r="M58" s="2" t="s">
        <v>17</v>
      </c>
      <c r="N58" s="2" t="s">
        <v>4923</v>
      </c>
      <c r="R58" s="2" t="s">
        <v>4983</v>
      </c>
      <c r="S58" s="2">
        <v>119.0</v>
      </c>
    </row>
    <row r="59">
      <c r="C59" s="298" t="s">
        <v>5002</v>
      </c>
      <c r="E59" s="383"/>
      <c r="J59" s="2" t="s">
        <v>5001</v>
      </c>
      <c r="K59" s="2" t="s">
        <v>4985</v>
      </c>
      <c r="L59" s="2" t="s">
        <v>1019</v>
      </c>
      <c r="M59" s="2" t="s">
        <v>17</v>
      </c>
      <c r="N59" s="2" t="s">
        <v>4674</v>
      </c>
      <c r="R59" s="2" t="s">
        <v>4983</v>
      </c>
      <c r="S59" s="2">
        <v>129.0</v>
      </c>
    </row>
    <row r="60">
      <c r="C60" s="298" t="s">
        <v>5003</v>
      </c>
      <c r="J60" s="2" t="s">
        <v>5001</v>
      </c>
      <c r="K60" s="2" t="s">
        <v>4985</v>
      </c>
      <c r="L60" s="2" t="s">
        <v>1019</v>
      </c>
      <c r="M60" s="2" t="s">
        <v>17</v>
      </c>
      <c r="N60" s="2" t="s">
        <v>4674</v>
      </c>
      <c r="R60" s="2" t="s">
        <v>4983</v>
      </c>
      <c r="S60" s="2">
        <v>129.0</v>
      </c>
    </row>
    <row r="61">
      <c r="B61" s="298"/>
      <c r="C61" s="298" t="s">
        <v>5003</v>
      </c>
      <c r="E61" s="298"/>
      <c r="J61" s="2" t="s">
        <v>825</v>
      </c>
      <c r="L61" s="2" t="s">
        <v>1019</v>
      </c>
      <c r="M61" s="2" t="s">
        <v>17</v>
      </c>
      <c r="N61" s="2" t="s">
        <v>4674</v>
      </c>
      <c r="R61" s="2" t="s">
        <v>4983</v>
      </c>
      <c r="S61" s="2">
        <v>129.0</v>
      </c>
    </row>
    <row r="62">
      <c r="B62" s="298"/>
      <c r="C62" s="359" t="s">
        <v>2301</v>
      </c>
      <c r="E62" s="298"/>
      <c r="J62" s="2" t="s">
        <v>5001</v>
      </c>
      <c r="K62" s="2" t="s">
        <v>4985</v>
      </c>
      <c r="L62" s="2" t="s">
        <v>1019</v>
      </c>
      <c r="M62" s="2" t="s">
        <v>17</v>
      </c>
      <c r="N62" s="2" t="s">
        <v>4674</v>
      </c>
      <c r="R62" s="2" t="s">
        <v>4983</v>
      </c>
      <c r="S62" s="2">
        <v>129.0</v>
      </c>
    </row>
    <row r="63">
      <c r="C63" s="359" t="s">
        <v>2301</v>
      </c>
      <c r="J63" s="2" t="s">
        <v>5001</v>
      </c>
      <c r="K63" s="2" t="s">
        <v>4985</v>
      </c>
      <c r="L63" s="2" t="s">
        <v>1019</v>
      </c>
      <c r="M63" s="2" t="s">
        <v>17</v>
      </c>
      <c r="N63" s="2" t="s">
        <v>4674</v>
      </c>
      <c r="R63" s="2" t="s">
        <v>4983</v>
      </c>
      <c r="S63" s="2">
        <v>129.0</v>
      </c>
    </row>
    <row r="64">
      <c r="C64" s="359" t="s">
        <v>2302</v>
      </c>
      <c r="E64" s="359" t="s">
        <v>3063</v>
      </c>
      <c r="J64" s="2" t="s">
        <v>5001</v>
      </c>
      <c r="K64" s="2" t="s">
        <v>4985</v>
      </c>
      <c r="L64" s="2" t="s">
        <v>1019</v>
      </c>
      <c r="M64" s="2" t="s">
        <v>17</v>
      </c>
      <c r="N64" s="2" t="s">
        <v>4674</v>
      </c>
      <c r="R64" s="2" t="s">
        <v>4983</v>
      </c>
      <c r="S64" s="2">
        <v>129.0</v>
      </c>
    </row>
    <row r="65">
      <c r="C65" s="359" t="s">
        <v>2302</v>
      </c>
      <c r="E65" s="359" t="s">
        <v>3063</v>
      </c>
      <c r="J65" s="2" t="s">
        <v>5001</v>
      </c>
      <c r="K65" s="2" t="s">
        <v>4985</v>
      </c>
      <c r="L65" s="2" t="s">
        <v>1019</v>
      </c>
      <c r="M65" s="2" t="s">
        <v>17</v>
      </c>
      <c r="N65" s="2" t="s">
        <v>4674</v>
      </c>
      <c r="R65" s="2" t="s">
        <v>4983</v>
      </c>
      <c r="S65" s="2">
        <v>129.0</v>
      </c>
    </row>
    <row r="66">
      <c r="C66" s="359" t="s">
        <v>2302</v>
      </c>
      <c r="E66" s="359" t="s">
        <v>3063</v>
      </c>
      <c r="J66" s="2" t="s">
        <v>825</v>
      </c>
      <c r="L66" s="2" t="s">
        <v>1019</v>
      </c>
      <c r="M66" s="2" t="s">
        <v>17</v>
      </c>
      <c r="N66" s="2" t="s">
        <v>4674</v>
      </c>
      <c r="R66" s="2" t="s">
        <v>4983</v>
      </c>
      <c r="S66" s="2">
        <v>129.0</v>
      </c>
    </row>
    <row r="67">
      <c r="C67" s="359" t="s">
        <v>5004</v>
      </c>
      <c r="J67" s="2" t="s">
        <v>5001</v>
      </c>
      <c r="K67" s="2" t="s">
        <v>4985</v>
      </c>
      <c r="L67" s="2" t="s">
        <v>1019</v>
      </c>
      <c r="M67" s="2" t="s">
        <v>17</v>
      </c>
      <c r="N67" s="2" t="s">
        <v>4674</v>
      </c>
      <c r="R67" s="2" t="s">
        <v>4983</v>
      </c>
      <c r="S67" s="2">
        <v>129.0</v>
      </c>
    </row>
    <row r="68">
      <c r="B68" s="2" t="s">
        <v>862</v>
      </c>
      <c r="C68" s="359" t="s">
        <v>1258</v>
      </c>
      <c r="D68" s="291" t="s">
        <v>5005</v>
      </c>
      <c r="E68" s="359" t="s">
        <v>900</v>
      </c>
      <c r="J68" s="2" t="s">
        <v>5001</v>
      </c>
      <c r="K68" s="2" t="s">
        <v>4985</v>
      </c>
      <c r="L68" s="2" t="s">
        <v>1019</v>
      </c>
      <c r="M68" s="2" t="s">
        <v>17</v>
      </c>
      <c r="N68" s="2" t="s">
        <v>4984</v>
      </c>
      <c r="R68" s="2" t="s">
        <v>4983</v>
      </c>
      <c r="S68" s="2">
        <v>135.0</v>
      </c>
    </row>
  </sheetData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5" max="5" width="18.88"/>
  </cols>
  <sheetData>
    <row r="1">
      <c r="A1" s="220"/>
      <c r="B1" s="215" t="s">
        <v>5</v>
      </c>
      <c r="C1" s="219" t="s">
        <v>5006</v>
      </c>
      <c r="D1" s="218" t="s">
        <v>5007</v>
      </c>
      <c r="E1" s="218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  <c r="AA1" s="2" t="s">
        <v>804</v>
      </c>
      <c r="AB1" s="2" t="s">
        <v>805</v>
      </c>
      <c r="AC1" s="2" t="s">
        <v>806</v>
      </c>
      <c r="AD1" s="2"/>
      <c r="AE1" s="2"/>
      <c r="AF1" s="2"/>
    </row>
    <row r="2">
      <c r="A2" s="239"/>
      <c r="B2" s="223" t="s">
        <v>807</v>
      </c>
      <c r="C2" s="227" t="s">
        <v>71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" t="s">
        <v>5008</v>
      </c>
      <c r="T2" s="2" t="s">
        <v>5009</v>
      </c>
      <c r="U2" s="2" t="s">
        <v>355</v>
      </c>
      <c r="V2" s="231">
        <v>14.0</v>
      </c>
      <c r="W2" s="2" t="s">
        <v>5010</v>
      </c>
      <c r="X2" s="2" t="s">
        <v>4009</v>
      </c>
      <c r="Y2" s="2" t="s">
        <v>55</v>
      </c>
      <c r="AA2" s="2">
        <v>27.0</v>
      </c>
      <c r="AB2" s="2" t="s">
        <v>5011</v>
      </c>
      <c r="AC2" s="2" t="s">
        <v>2423</v>
      </c>
      <c r="AD2" s="2" t="s">
        <v>213</v>
      </c>
      <c r="AE2" s="2" t="s">
        <v>5012</v>
      </c>
    </row>
    <row r="3">
      <c r="A3" s="239"/>
      <c r="B3" s="229" t="s">
        <v>811</v>
      </c>
      <c r="C3" s="282" t="s">
        <v>5013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2" t="s">
        <v>5014</v>
      </c>
      <c r="T3" s="2" t="s">
        <v>814</v>
      </c>
      <c r="U3" s="2" t="s">
        <v>355</v>
      </c>
      <c r="V3" s="231">
        <v>15.0</v>
      </c>
      <c r="W3" s="2" t="s">
        <v>3854</v>
      </c>
      <c r="X3" s="2" t="s">
        <v>3660</v>
      </c>
      <c r="Y3" s="2" t="s">
        <v>72</v>
      </c>
      <c r="AA3" s="2">
        <v>28.0</v>
      </c>
      <c r="AB3" s="2" t="s">
        <v>4626</v>
      </c>
      <c r="AC3" s="2" t="s">
        <v>2556</v>
      </c>
      <c r="AD3" s="2" t="s">
        <v>213</v>
      </c>
      <c r="AE3" s="2" t="s">
        <v>5015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S4" s="398" t="s">
        <v>5016</v>
      </c>
      <c r="T4" s="238" t="s">
        <v>1722</v>
      </c>
      <c r="U4" s="398" t="s">
        <v>355</v>
      </c>
      <c r="V4" s="231">
        <v>16.0</v>
      </c>
      <c r="W4" s="2" t="s">
        <v>5017</v>
      </c>
      <c r="X4" s="2" t="s">
        <v>5018</v>
      </c>
      <c r="Y4" s="2" t="s">
        <v>87</v>
      </c>
      <c r="AA4" s="2">
        <v>29.0</v>
      </c>
      <c r="AB4" s="2" t="s">
        <v>1720</v>
      </c>
      <c r="AC4" s="2" t="s">
        <v>5019</v>
      </c>
      <c r="AD4" s="2" t="s">
        <v>5020</v>
      </c>
    </row>
    <row r="5">
      <c r="A5" s="239"/>
      <c r="B5" s="229" t="s">
        <v>818</v>
      </c>
      <c r="C5" s="2" t="s">
        <v>5021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4428</v>
      </c>
      <c r="S5" s="2" t="s">
        <v>5022</v>
      </c>
      <c r="T5" s="2" t="s">
        <v>1328</v>
      </c>
      <c r="U5" s="2" t="s">
        <v>4473</v>
      </c>
      <c r="V5" s="231">
        <v>17.0</v>
      </c>
      <c r="W5" s="2" t="s">
        <v>5023</v>
      </c>
      <c r="X5" s="2" t="s">
        <v>4016</v>
      </c>
      <c r="Y5" s="2" t="s">
        <v>55</v>
      </c>
      <c r="Z5" s="2" t="s">
        <v>5024</v>
      </c>
      <c r="AA5" s="2">
        <v>30.0</v>
      </c>
      <c r="AB5" s="2" t="s">
        <v>5025</v>
      </c>
      <c r="AC5" s="2" t="s">
        <v>3467</v>
      </c>
      <c r="AD5" s="2" t="s">
        <v>5020</v>
      </c>
    </row>
    <row r="6">
      <c r="A6" s="239"/>
      <c r="B6" s="229" t="s">
        <v>5026</v>
      </c>
      <c r="C6" s="2" t="s">
        <v>1937</v>
      </c>
      <c r="D6" s="2">
        <v>9.611176059E9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5027</v>
      </c>
      <c r="S6" s="2" t="s">
        <v>5028</v>
      </c>
      <c r="T6" s="2" t="s">
        <v>5029</v>
      </c>
      <c r="U6" s="2" t="s">
        <v>72</v>
      </c>
      <c r="V6" s="231">
        <v>18.0</v>
      </c>
      <c r="W6" s="2" t="s">
        <v>4015</v>
      </c>
      <c r="X6" s="2" t="s">
        <v>3605</v>
      </c>
      <c r="Y6" s="2" t="s">
        <v>72</v>
      </c>
      <c r="Z6" s="2" t="s">
        <v>5030</v>
      </c>
      <c r="AA6" s="2">
        <v>31.0</v>
      </c>
      <c r="AB6" s="2" t="s">
        <v>1720</v>
      </c>
      <c r="AC6" s="2" t="s">
        <v>1998</v>
      </c>
      <c r="AD6" s="2" t="s">
        <v>5031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5032</v>
      </c>
      <c r="S7" s="2" t="s">
        <v>4050</v>
      </c>
      <c r="T7" s="2" t="s">
        <v>814</v>
      </c>
      <c r="U7" s="2" t="s">
        <v>72</v>
      </c>
      <c r="V7" s="231">
        <v>19.0</v>
      </c>
      <c r="W7" s="2" t="s">
        <v>3359</v>
      </c>
      <c r="X7" s="2" t="s">
        <v>3610</v>
      </c>
      <c r="Y7" s="2" t="s">
        <v>87</v>
      </c>
      <c r="Z7" s="2" t="s">
        <v>5033</v>
      </c>
      <c r="AA7" s="2">
        <v>32.0</v>
      </c>
      <c r="AB7" s="2" t="s">
        <v>5034</v>
      </c>
      <c r="AC7" s="2" t="s">
        <v>3150</v>
      </c>
      <c r="AD7" s="2" t="s">
        <v>213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5035</v>
      </c>
      <c r="S8" s="2" t="s">
        <v>5036</v>
      </c>
      <c r="T8" s="2" t="s">
        <v>1899</v>
      </c>
      <c r="U8" s="2" t="s">
        <v>72</v>
      </c>
      <c r="V8" s="231">
        <v>20.0</v>
      </c>
      <c r="W8" s="2" t="s">
        <v>5037</v>
      </c>
      <c r="X8" s="2" t="s">
        <v>3121</v>
      </c>
      <c r="Y8" s="2" t="s">
        <v>55</v>
      </c>
      <c r="AA8" s="2">
        <v>33.0</v>
      </c>
      <c r="AB8" s="2" t="s">
        <v>5038</v>
      </c>
      <c r="AC8" s="2" t="s">
        <v>3113</v>
      </c>
      <c r="AD8" s="2" t="s">
        <v>4013</v>
      </c>
      <c r="AE8" s="2" t="s">
        <v>1328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3892</v>
      </c>
      <c r="S9" s="2" t="s">
        <v>5039</v>
      </c>
      <c r="T9" s="2" t="s">
        <v>814</v>
      </c>
      <c r="U9" s="2" t="s">
        <v>72</v>
      </c>
      <c r="V9" s="231">
        <v>21.0</v>
      </c>
      <c r="W9" s="2" t="s">
        <v>4018</v>
      </c>
      <c r="X9" s="2" t="s">
        <v>5040</v>
      </c>
      <c r="Y9" s="2" t="s">
        <v>72</v>
      </c>
      <c r="Z9" s="2" t="s">
        <v>1272</v>
      </c>
      <c r="AA9" s="2">
        <v>34.0</v>
      </c>
      <c r="AB9" s="2" t="s">
        <v>5038</v>
      </c>
      <c r="AC9" s="2" t="s">
        <v>4651</v>
      </c>
      <c r="AD9" s="2" t="s">
        <v>72</v>
      </c>
      <c r="AE9" s="2" t="s">
        <v>1899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5041</v>
      </c>
      <c r="S10" s="2" t="s">
        <v>5042</v>
      </c>
      <c r="T10" s="2" t="s">
        <v>814</v>
      </c>
      <c r="U10" s="2" t="s">
        <v>72</v>
      </c>
      <c r="V10" s="231">
        <v>22.0</v>
      </c>
      <c r="W10" s="2" t="s">
        <v>5043</v>
      </c>
      <c r="X10" s="2" t="s">
        <v>3664</v>
      </c>
      <c r="Y10" s="2" t="s">
        <v>72</v>
      </c>
      <c r="Z10" s="2" t="s">
        <v>1272</v>
      </c>
      <c r="AA10" s="2">
        <v>35.0</v>
      </c>
      <c r="AB10" s="2" t="s">
        <v>5044</v>
      </c>
      <c r="AC10" s="2" t="s">
        <v>3284</v>
      </c>
      <c r="AD10" s="2" t="s">
        <v>5045</v>
      </c>
      <c r="AE10" s="2" t="s">
        <v>5046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5047</v>
      </c>
      <c r="S11" s="2" t="s">
        <v>5048</v>
      </c>
      <c r="T11" s="2" t="s">
        <v>1722</v>
      </c>
      <c r="U11" s="2" t="s">
        <v>72</v>
      </c>
      <c r="V11" s="231">
        <v>23.0</v>
      </c>
      <c r="W11" s="2" t="s">
        <v>5049</v>
      </c>
      <c r="X11" s="2" t="s">
        <v>5050</v>
      </c>
      <c r="Y11" s="2" t="s">
        <v>55</v>
      </c>
      <c r="Z11" s="2" t="s">
        <v>5051</v>
      </c>
      <c r="AA11" s="2">
        <v>36.0</v>
      </c>
      <c r="AB11" s="2" t="s">
        <v>2868</v>
      </c>
      <c r="AC11" s="2" t="s">
        <v>1895</v>
      </c>
      <c r="AD11" s="2" t="s">
        <v>213</v>
      </c>
      <c r="AE11" s="2" t="s">
        <v>5052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5032</v>
      </c>
      <c r="S12" s="2" t="s">
        <v>5053</v>
      </c>
      <c r="T12" s="2" t="s">
        <v>1328</v>
      </c>
      <c r="U12" s="2" t="s">
        <v>72</v>
      </c>
      <c r="V12" s="231">
        <v>24.0</v>
      </c>
      <c r="W12" s="2" t="s">
        <v>5054</v>
      </c>
      <c r="X12" s="2" t="s">
        <v>4299</v>
      </c>
      <c r="Y12" s="2" t="s">
        <v>72</v>
      </c>
      <c r="Z12" s="2" t="s">
        <v>5055</v>
      </c>
      <c r="AA12" s="2">
        <v>37.0</v>
      </c>
      <c r="AB12" s="2" t="s">
        <v>2868</v>
      </c>
      <c r="AC12" s="2" t="s">
        <v>3128</v>
      </c>
      <c r="AD12" s="2" t="s">
        <v>213</v>
      </c>
      <c r="AE12" s="2" t="s">
        <v>5052</v>
      </c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4543</v>
      </c>
      <c r="S13" s="2" t="s">
        <v>3620</v>
      </c>
      <c r="U13" s="2" t="s">
        <v>72</v>
      </c>
      <c r="V13" s="231">
        <v>25.0</v>
      </c>
      <c r="W13" s="2" t="s">
        <v>4761</v>
      </c>
      <c r="X13" s="2" t="s">
        <v>2625</v>
      </c>
      <c r="Y13" s="2" t="s">
        <v>72</v>
      </c>
      <c r="Z13" s="2" t="s">
        <v>1328</v>
      </c>
      <c r="AA13" s="2">
        <v>38.0</v>
      </c>
      <c r="AB13" s="2" t="s">
        <v>2213</v>
      </c>
      <c r="AC13" s="2" t="s">
        <v>1760</v>
      </c>
      <c r="AD13" s="2" t="s">
        <v>213</v>
      </c>
      <c r="AE13" s="2" t="s">
        <v>5056</v>
      </c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31">
        <v>13.0</v>
      </c>
      <c r="R14" s="2" t="s">
        <v>5057</v>
      </c>
      <c r="S14" s="2" t="s">
        <v>5058</v>
      </c>
      <c r="U14" s="2" t="s">
        <v>2035</v>
      </c>
      <c r="V14" s="231">
        <v>26.0</v>
      </c>
      <c r="W14" s="2" t="s">
        <v>5059</v>
      </c>
      <c r="X14" s="2" t="s">
        <v>5060</v>
      </c>
      <c r="Y14" s="2" t="s">
        <v>72</v>
      </c>
      <c r="Z14" s="2" t="s">
        <v>1328</v>
      </c>
      <c r="AA14" s="2">
        <v>39.0</v>
      </c>
      <c r="AB14" s="2" t="s">
        <v>5061</v>
      </c>
      <c r="AC14" s="2" t="s">
        <v>3137</v>
      </c>
      <c r="AD14" s="2" t="s">
        <v>138</v>
      </c>
      <c r="AE14" s="2" t="s">
        <v>5052</v>
      </c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V15" s="231">
        <v>27.0</v>
      </c>
      <c r="W15" s="2" t="s">
        <v>5062</v>
      </c>
      <c r="X15" s="2" t="s">
        <v>3396</v>
      </c>
      <c r="Y15" s="2" t="s">
        <v>213</v>
      </c>
      <c r="Z15" s="2" t="s">
        <v>5063</v>
      </c>
      <c r="AA15" s="2">
        <v>40.0</v>
      </c>
      <c r="AB15" s="2" t="s">
        <v>5064</v>
      </c>
      <c r="AC15" s="2" t="s">
        <v>1830</v>
      </c>
      <c r="AD15" s="2" t="s">
        <v>138</v>
      </c>
      <c r="AE15" s="2" t="s">
        <v>5065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AA16" s="2">
        <v>41.0</v>
      </c>
      <c r="AB16" s="2" t="s">
        <v>5066</v>
      </c>
      <c r="AC16" s="2" t="s">
        <v>1970</v>
      </c>
      <c r="AD16" s="2" t="s">
        <v>138</v>
      </c>
      <c r="AE16" s="2" t="s">
        <v>5067</v>
      </c>
    </row>
    <row r="17">
      <c r="A17" s="2" t="s">
        <v>335</v>
      </c>
      <c r="B17" s="2" t="s">
        <v>862</v>
      </c>
      <c r="C17" s="298" t="s">
        <v>1101</v>
      </c>
      <c r="D17" s="291" t="s">
        <v>5068</v>
      </c>
      <c r="E17" s="380" t="s">
        <v>2231</v>
      </c>
      <c r="F17" s="292">
        <v>5280.0</v>
      </c>
      <c r="J17" s="2" t="s">
        <v>829</v>
      </c>
      <c r="K17" s="2" t="s">
        <v>4009</v>
      </c>
      <c r="L17" s="2" t="s">
        <v>860</v>
      </c>
      <c r="M17" s="2" t="s">
        <v>17</v>
      </c>
      <c r="N17" s="2" t="s">
        <v>5069</v>
      </c>
      <c r="R17" s="2" t="s">
        <v>5070</v>
      </c>
      <c r="S17" s="2">
        <v>95.0</v>
      </c>
      <c r="AA17" s="2">
        <v>42.0</v>
      </c>
      <c r="AB17" s="2" t="s">
        <v>5071</v>
      </c>
      <c r="AC17" s="2" t="s">
        <v>1715</v>
      </c>
      <c r="AD17" s="2" t="s">
        <v>138</v>
      </c>
      <c r="AE17" s="2" t="s">
        <v>5067</v>
      </c>
    </row>
    <row r="18">
      <c r="B18" s="2" t="s">
        <v>862</v>
      </c>
      <c r="C18" s="298" t="s">
        <v>1101</v>
      </c>
      <c r="D18" s="291" t="s">
        <v>5072</v>
      </c>
      <c r="E18" s="380" t="s">
        <v>2231</v>
      </c>
      <c r="F18" s="292">
        <v>5280.0</v>
      </c>
      <c r="J18" s="2" t="s">
        <v>829</v>
      </c>
      <c r="K18" s="2" t="s">
        <v>4009</v>
      </c>
      <c r="L18" s="2" t="s">
        <v>860</v>
      </c>
      <c r="M18" s="2" t="s">
        <v>17</v>
      </c>
      <c r="N18" s="2" t="s">
        <v>5069</v>
      </c>
      <c r="R18" s="2" t="s">
        <v>5070</v>
      </c>
      <c r="S18" s="2">
        <v>95.0</v>
      </c>
      <c r="AA18" s="2">
        <v>43.0</v>
      </c>
      <c r="AB18" s="2" t="s">
        <v>5073</v>
      </c>
      <c r="AC18" s="2" t="s">
        <v>5074</v>
      </c>
      <c r="AD18" s="2" t="s">
        <v>2043</v>
      </c>
      <c r="AE18" s="2" t="s">
        <v>5067</v>
      </c>
    </row>
    <row r="19">
      <c r="B19" s="2" t="s">
        <v>862</v>
      </c>
      <c r="C19" s="298" t="s">
        <v>1101</v>
      </c>
      <c r="D19" s="291" t="s">
        <v>5075</v>
      </c>
      <c r="E19" s="380" t="s">
        <v>2231</v>
      </c>
      <c r="F19" s="292">
        <v>5280.0</v>
      </c>
      <c r="H19" s="277"/>
      <c r="J19" s="2" t="s">
        <v>829</v>
      </c>
      <c r="K19" s="2" t="s">
        <v>4009</v>
      </c>
      <c r="L19" s="2" t="s">
        <v>860</v>
      </c>
      <c r="M19" s="2" t="s">
        <v>17</v>
      </c>
      <c r="N19" s="2" t="s">
        <v>5069</v>
      </c>
      <c r="R19" s="2" t="s">
        <v>5070</v>
      </c>
      <c r="S19" s="2">
        <v>95.0</v>
      </c>
      <c r="AA19" s="2">
        <v>44.0</v>
      </c>
      <c r="AB19" s="2" t="s">
        <v>5076</v>
      </c>
      <c r="AC19" s="2" t="s">
        <v>2661</v>
      </c>
      <c r="AD19" s="2" t="s">
        <v>2043</v>
      </c>
      <c r="AE19" s="2" t="s">
        <v>1568</v>
      </c>
    </row>
    <row r="20">
      <c r="B20" s="2" t="s">
        <v>862</v>
      </c>
      <c r="C20" s="298" t="s">
        <v>1101</v>
      </c>
      <c r="D20" s="291" t="s">
        <v>5077</v>
      </c>
      <c r="E20" s="380" t="s">
        <v>2231</v>
      </c>
      <c r="F20" s="292">
        <v>5280.0</v>
      </c>
      <c r="J20" s="2" t="s">
        <v>829</v>
      </c>
      <c r="K20" s="2" t="s">
        <v>4009</v>
      </c>
      <c r="L20" s="2" t="s">
        <v>860</v>
      </c>
      <c r="M20" s="2" t="s">
        <v>17</v>
      </c>
      <c r="N20" s="2" t="s">
        <v>5069</v>
      </c>
      <c r="R20" s="2" t="s">
        <v>5070</v>
      </c>
      <c r="S20" s="2">
        <v>95.0</v>
      </c>
      <c r="AA20" s="2">
        <v>45.0</v>
      </c>
      <c r="AB20" s="2" t="s">
        <v>5078</v>
      </c>
      <c r="AC20" s="2" t="s">
        <v>1689</v>
      </c>
      <c r="AD20" s="2" t="s">
        <v>138</v>
      </c>
      <c r="AE20" s="2" t="s">
        <v>1010</v>
      </c>
    </row>
    <row r="21">
      <c r="B21" s="2" t="s">
        <v>862</v>
      </c>
      <c r="C21" s="298" t="s">
        <v>1101</v>
      </c>
      <c r="D21" s="291" t="s">
        <v>5079</v>
      </c>
      <c r="E21" s="380" t="s">
        <v>2231</v>
      </c>
      <c r="F21" s="292">
        <v>5280.0</v>
      </c>
      <c r="J21" s="2" t="s">
        <v>829</v>
      </c>
      <c r="K21" s="2" t="s">
        <v>4009</v>
      </c>
      <c r="L21" s="2" t="s">
        <v>860</v>
      </c>
      <c r="M21" s="2" t="s">
        <v>17</v>
      </c>
      <c r="N21" s="2" t="s">
        <v>5069</v>
      </c>
      <c r="R21" s="2" t="s">
        <v>5070</v>
      </c>
      <c r="S21" s="2">
        <v>95.0</v>
      </c>
      <c r="AA21" s="2">
        <v>46.0</v>
      </c>
      <c r="AB21" s="2" t="s">
        <v>5080</v>
      </c>
      <c r="AC21" s="2" t="s">
        <v>1764</v>
      </c>
      <c r="AD21" s="2" t="s">
        <v>213</v>
      </c>
      <c r="AE21" s="2" t="s">
        <v>1010</v>
      </c>
    </row>
    <row r="22">
      <c r="B22" s="2" t="s">
        <v>862</v>
      </c>
      <c r="C22" s="298" t="s">
        <v>1101</v>
      </c>
      <c r="D22" s="291" t="s">
        <v>5081</v>
      </c>
      <c r="E22" s="380" t="s">
        <v>2231</v>
      </c>
      <c r="F22" s="292">
        <v>5280.0</v>
      </c>
      <c r="J22" s="2" t="s">
        <v>829</v>
      </c>
      <c r="K22" s="2" t="s">
        <v>4009</v>
      </c>
      <c r="L22" s="2" t="s">
        <v>860</v>
      </c>
      <c r="M22" s="2" t="s">
        <v>17</v>
      </c>
      <c r="N22" s="2" t="s">
        <v>5069</v>
      </c>
      <c r="R22" s="2" t="s">
        <v>5070</v>
      </c>
      <c r="S22" s="2">
        <v>95.0</v>
      </c>
      <c r="AA22" s="2">
        <v>47.0</v>
      </c>
      <c r="AB22" s="2" t="s">
        <v>1844</v>
      </c>
      <c r="AC22" s="2" t="s">
        <v>2049</v>
      </c>
      <c r="AD22" s="2" t="s">
        <v>213</v>
      </c>
      <c r="AE22" s="2" t="s">
        <v>1010</v>
      </c>
    </row>
    <row r="23">
      <c r="B23" s="2" t="s">
        <v>862</v>
      </c>
      <c r="C23" s="298" t="s">
        <v>1101</v>
      </c>
      <c r="D23" s="291" t="s">
        <v>5082</v>
      </c>
      <c r="E23" s="380" t="s">
        <v>2231</v>
      </c>
      <c r="F23" s="292">
        <v>5280.0</v>
      </c>
      <c r="J23" s="2" t="s">
        <v>829</v>
      </c>
      <c r="K23" s="2" t="s">
        <v>4009</v>
      </c>
      <c r="L23" s="2" t="s">
        <v>860</v>
      </c>
      <c r="M23" s="2" t="s">
        <v>17</v>
      </c>
      <c r="N23" s="2" t="s">
        <v>5069</v>
      </c>
      <c r="R23" s="2" t="s">
        <v>5070</v>
      </c>
      <c r="S23" s="2">
        <v>95.0</v>
      </c>
      <c r="AA23" s="2">
        <v>48.0</v>
      </c>
      <c r="AB23" s="2" t="s">
        <v>5083</v>
      </c>
      <c r="AC23" s="2" t="s">
        <v>3145</v>
      </c>
      <c r="AD23" s="2" t="s">
        <v>213</v>
      </c>
      <c r="AE23" s="2" t="s">
        <v>1010</v>
      </c>
    </row>
    <row r="24">
      <c r="B24" s="2" t="s">
        <v>862</v>
      </c>
      <c r="C24" s="298" t="s">
        <v>1101</v>
      </c>
      <c r="D24" s="291" t="s">
        <v>5084</v>
      </c>
      <c r="E24" s="380" t="s">
        <v>2231</v>
      </c>
      <c r="F24" s="292">
        <v>5280.0</v>
      </c>
      <c r="J24" s="2" t="s">
        <v>829</v>
      </c>
      <c r="K24" s="2" t="s">
        <v>4009</v>
      </c>
      <c r="L24" s="2" t="s">
        <v>860</v>
      </c>
      <c r="M24" s="2" t="s">
        <v>17</v>
      </c>
      <c r="N24" s="2" t="s">
        <v>5069</v>
      </c>
      <c r="R24" s="2" t="s">
        <v>5070</v>
      </c>
      <c r="S24" s="2">
        <v>95.0</v>
      </c>
      <c r="AA24" s="2">
        <v>49.0</v>
      </c>
      <c r="AB24" s="2" t="s">
        <v>2555</v>
      </c>
      <c r="AC24" s="2" t="s">
        <v>1691</v>
      </c>
      <c r="AD24" s="2" t="s">
        <v>138</v>
      </c>
    </row>
    <row r="25">
      <c r="B25" s="2" t="s">
        <v>862</v>
      </c>
      <c r="C25" s="298" t="s">
        <v>1101</v>
      </c>
      <c r="D25" s="291" t="s">
        <v>5085</v>
      </c>
      <c r="E25" s="380" t="s">
        <v>2231</v>
      </c>
      <c r="F25" s="292">
        <v>5280.0</v>
      </c>
      <c r="J25" s="2" t="s">
        <v>829</v>
      </c>
      <c r="K25" s="2" t="s">
        <v>4009</v>
      </c>
      <c r="L25" s="2" t="s">
        <v>860</v>
      </c>
      <c r="M25" s="2" t="s">
        <v>17</v>
      </c>
      <c r="N25" s="2" t="s">
        <v>5069</v>
      </c>
      <c r="R25" s="2" t="s">
        <v>5070</v>
      </c>
      <c r="S25" s="2">
        <v>95.0</v>
      </c>
      <c r="AA25" s="2">
        <v>50.0</v>
      </c>
      <c r="AB25" s="2" t="s">
        <v>5086</v>
      </c>
      <c r="AC25" s="2" t="s">
        <v>3152</v>
      </c>
      <c r="AD25" s="2" t="s">
        <v>138</v>
      </c>
    </row>
    <row r="26">
      <c r="B26" s="2" t="s">
        <v>862</v>
      </c>
      <c r="C26" s="298" t="s">
        <v>1101</v>
      </c>
      <c r="D26" s="291" t="s">
        <v>5087</v>
      </c>
      <c r="E26" s="380" t="s">
        <v>2231</v>
      </c>
      <c r="F26" s="292">
        <v>5280.0</v>
      </c>
      <c r="J26" s="2" t="s">
        <v>829</v>
      </c>
      <c r="K26" s="2" t="s">
        <v>4009</v>
      </c>
      <c r="L26" s="2" t="s">
        <v>860</v>
      </c>
      <c r="M26" s="2" t="s">
        <v>17</v>
      </c>
      <c r="N26" s="2" t="s">
        <v>5069</v>
      </c>
      <c r="R26" s="2" t="s">
        <v>5070</v>
      </c>
      <c r="S26" s="2">
        <v>95.0</v>
      </c>
      <c r="AA26" s="2">
        <v>51.0</v>
      </c>
      <c r="AB26" s="2" t="s">
        <v>5088</v>
      </c>
      <c r="AC26" s="2" t="s">
        <v>2042</v>
      </c>
      <c r="AD26" s="2" t="s">
        <v>72</v>
      </c>
    </row>
    <row r="27">
      <c r="B27" s="2" t="s">
        <v>862</v>
      </c>
      <c r="C27" s="298" t="s">
        <v>1101</v>
      </c>
      <c r="D27" s="291" t="s">
        <v>5089</v>
      </c>
      <c r="E27" s="380" t="s">
        <v>2231</v>
      </c>
      <c r="F27" s="292">
        <v>5280.0</v>
      </c>
      <c r="J27" s="2" t="s">
        <v>829</v>
      </c>
      <c r="K27" s="2" t="s">
        <v>4009</v>
      </c>
      <c r="L27" s="2" t="s">
        <v>860</v>
      </c>
      <c r="M27" s="2" t="s">
        <v>17</v>
      </c>
      <c r="N27" s="2" t="s">
        <v>5069</v>
      </c>
      <c r="R27" s="2" t="s">
        <v>5070</v>
      </c>
      <c r="S27" s="2">
        <v>95.0</v>
      </c>
      <c r="AA27" s="2">
        <v>52.0</v>
      </c>
      <c r="AB27" s="2" t="s">
        <v>5090</v>
      </c>
      <c r="AC27" s="2" t="s">
        <v>5091</v>
      </c>
      <c r="AD27" s="2" t="s">
        <v>213</v>
      </c>
    </row>
    <row r="28">
      <c r="B28" s="2" t="s">
        <v>862</v>
      </c>
      <c r="C28" s="298" t="s">
        <v>1101</v>
      </c>
      <c r="D28" s="291" t="s">
        <v>5092</v>
      </c>
      <c r="E28" s="380" t="s">
        <v>2231</v>
      </c>
      <c r="F28" s="292">
        <v>5280.0</v>
      </c>
      <c r="J28" s="2" t="s">
        <v>2173</v>
      </c>
      <c r="K28" s="2" t="s">
        <v>5050</v>
      </c>
      <c r="L28" s="2" t="s">
        <v>860</v>
      </c>
      <c r="M28" s="2" t="s">
        <v>17</v>
      </c>
      <c r="N28" s="2" t="s">
        <v>5069</v>
      </c>
      <c r="R28" s="2" t="s">
        <v>5049</v>
      </c>
      <c r="S28" s="2">
        <v>95.0</v>
      </c>
      <c r="AA28" s="2">
        <v>53.0</v>
      </c>
      <c r="AB28" s="2" t="s">
        <v>2527</v>
      </c>
      <c r="AC28" s="2" t="s">
        <v>5093</v>
      </c>
      <c r="AD28" s="2" t="s">
        <v>72</v>
      </c>
    </row>
    <row r="29">
      <c r="B29" s="2" t="s">
        <v>862</v>
      </c>
      <c r="C29" s="298" t="s">
        <v>1101</v>
      </c>
      <c r="D29" s="277" t="s">
        <v>5084</v>
      </c>
      <c r="E29" s="298" t="s">
        <v>5094</v>
      </c>
      <c r="F29" s="292">
        <v>5280.0</v>
      </c>
      <c r="J29" s="2" t="s">
        <v>320</v>
      </c>
      <c r="L29" s="2" t="s">
        <v>860</v>
      </c>
      <c r="M29" s="2" t="s">
        <v>17</v>
      </c>
      <c r="N29" s="2" t="s">
        <v>3146</v>
      </c>
      <c r="S29" s="2">
        <v>60.0</v>
      </c>
      <c r="AA29" s="2">
        <v>54.0</v>
      </c>
      <c r="AB29" s="2" t="s">
        <v>2527</v>
      </c>
      <c r="AC29" s="2" t="s">
        <v>5095</v>
      </c>
      <c r="AD29" s="2" t="s">
        <v>72</v>
      </c>
    </row>
    <row r="30">
      <c r="B30" s="2" t="s">
        <v>862</v>
      </c>
      <c r="C30" s="298" t="s">
        <v>1101</v>
      </c>
      <c r="D30" s="277" t="s">
        <v>5096</v>
      </c>
      <c r="E30" s="290" t="s">
        <v>1869</v>
      </c>
      <c r="F30" s="292">
        <v>5280.0</v>
      </c>
      <c r="J30" s="2"/>
      <c r="K30" s="2"/>
      <c r="L30" s="2"/>
      <c r="N30" s="2" t="s">
        <v>2212</v>
      </c>
      <c r="R30" s="2"/>
      <c r="S30" s="2">
        <v>72.0</v>
      </c>
      <c r="AA30" s="2">
        <v>55.0</v>
      </c>
      <c r="AB30" s="2" t="s">
        <v>2979</v>
      </c>
      <c r="AC30" s="2" t="s">
        <v>1696</v>
      </c>
      <c r="AD30" s="2" t="s">
        <v>72</v>
      </c>
    </row>
    <row r="31">
      <c r="B31" s="2" t="s">
        <v>862</v>
      </c>
      <c r="C31" s="298" t="s">
        <v>1101</v>
      </c>
      <c r="D31" s="277" t="s">
        <v>5097</v>
      </c>
      <c r="E31" s="290" t="s">
        <v>1869</v>
      </c>
      <c r="F31" s="292">
        <v>5280.0</v>
      </c>
      <c r="J31" s="2"/>
      <c r="K31" s="2"/>
      <c r="L31" s="2"/>
      <c r="M31" s="2"/>
      <c r="N31" s="2" t="s">
        <v>2212</v>
      </c>
      <c r="R31" s="2"/>
      <c r="S31" s="2">
        <v>72.0</v>
      </c>
      <c r="AA31" s="2">
        <v>56.0</v>
      </c>
      <c r="AB31" s="2" t="s">
        <v>2162</v>
      </c>
      <c r="AC31" s="2" t="s">
        <v>5098</v>
      </c>
      <c r="AD31" s="2" t="s">
        <v>72</v>
      </c>
    </row>
    <row r="32">
      <c r="B32" s="2" t="s">
        <v>862</v>
      </c>
      <c r="C32" s="298" t="s">
        <v>1101</v>
      </c>
      <c r="D32" s="277" t="s">
        <v>5099</v>
      </c>
      <c r="E32" s="290" t="s">
        <v>1869</v>
      </c>
      <c r="F32" s="292">
        <v>5280.0</v>
      </c>
      <c r="J32" s="2"/>
      <c r="K32" s="2"/>
      <c r="L32" s="2"/>
      <c r="M32" s="2"/>
      <c r="N32" s="2" t="s">
        <v>2212</v>
      </c>
      <c r="R32" s="2"/>
      <c r="S32" s="2">
        <v>72.0</v>
      </c>
    </row>
    <row r="33">
      <c r="B33" s="2" t="s">
        <v>862</v>
      </c>
      <c r="C33" s="298" t="s">
        <v>1101</v>
      </c>
      <c r="D33" s="277" t="s">
        <v>5100</v>
      </c>
      <c r="E33" s="290" t="s">
        <v>1869</v>
      </c>
      <c r="F33" s="292">
        <v>5280.0</v>
      </c>
      <c r="J33" s="2"/>
      <c r="K33" s="2"/>
      <c r="L33" s="2"/>
      <c r="M33" s="2"/>
      <c r="N33" s="2" t="s">
        <v>2212</v>
      </c>
      <c r="R33" s="2"/>
      <c r="S33" s="2">
        <v>72.0</v>
      </c>
    </row>
    <row r="34">
      <c r="B34" s="2" t="s">
        <v>862</v>
      </c>
      <c r="C34" s="298" t="s">
        <v>1101</v>
      </c>
      <c r="D34" s="277" t="s">
        <v>5101</v>
      </c>
      <c r="E34" s="290" t="s">
        <v>1869</v>
      </c>
      <c r="F34" s="292">
        <v>5280.0</v>
      </c>
      <c r="J34" s="2"/>
      <c r="K34" s="2"/>
      <c r="L34" s="2"/>
      <c r="M34" s="2"/>
      <c r="N34" s="2" t="s">
        <v>2212</v>
      </c>
      <c r="R34" s="2"/>
      <c r="S34" s="2">
        <v>72.0</v>
      </c>
    </row>
    <row r="35">
      <c r="B35" s="2" t="s">
        <v>862</v>
      </c>
      <c r="C35" s="298" t="s">
        <v>1101</v>
      </c>
      <c r="D35" s="277" t="s">
        <v>5102</v>
      </c>
      <c r="E35" s="290" t="s">
        <v>1869</v>
      </c>
      <c r="F35" s="292">
        <v>5280.0</v>
      </c>
      <c r="J35" s="2"/>
      <c r="K35" s="2"/>
      <c r="L35" s="2"/>
      <c r="M35" s="2"/>
      <c r="N35" s="2" t="s">
        <v>2212</v>
      </c>
      <c r="R35" s="2"/>
      <c r="S35" s="2">
        <v>72.0</v>
      </c>
    </row>
    <row r="36">
      <c r="B36" s="2" t="s">
        <v>862</v>
      </c>
      <c r="C36" s="298" t="s">
        <v>1101</v>
      </c>
      <c r="D36" s="277" t="s">
        <v>5103</v>
      </c>
      <c r="E36" s="290" t="s">
        <v>1869</v>
      </c>
      <c r="F36" s="292">
        <v>5280.0</v>
      </c>
      <c r="J36" s="2"/>
      <c r="K36" s="2"/>
      <c r="L36" s="2"/>
      <c r="M36" s="2"/>
      <c r="N36" s="2" t="s">
        <v>2212</v>
      </c>
      <c r="R36" s="2"/>
      <c r="S36" s="2">
        <v>72.0</v>
      </c>
    </row>
    <row r="37">
      <c r="B37" s="2" t="s">
        <v>862</v>
      </c>
      <c r="C37" s="298" t="s">
        <v>1101</v>
      </c>
      <c r="D37" s="277" t="s">
        <v>5104</v>
      </c>
      <c r="E37" s="290" t="s">
        <v>1869</v>
      </c>
      <c r="F37" s="292">
        <v>5280.0</v>
      </c>
      <c r="J37" s="2"/>
      <c r="K37" s="2"/>
      <c r="L37" s="2"/>
      <c r="M37" s="2"/>
      <c r="N37" s="2" t="s">
        <v>2212</v>
      </c>
      <c r="R37" s="2"/>
      <c r="S37" s="2">
        <v>72.0</v>
      </c>
    </row>
    <row r="38">
      <c r="B38" s="2" t="s">
        <v>862</v>
      </c>
      <c r="C38" s="298" t="s">
        <v>1101</v>
      </c>
      <c r="D38" s="277" t="s">
        <v>5105</v>
      </c>
      <c r="E38" s="290" t="s">
        <v>1869</v>
      </c>
      <c r="F38" s="292">
        <v>5280.0</v>
      </c>
      <c r="J38" s="2"/>
      <c r="K38" s="2"/>
      <c r="L38" s="2"/>
      <c r="M38" s="2"/>
      <c r="N38" s="2" t="s">
        <v>2212</v>
      </c>
      <c r="R38" s="2"/>
      <c r="S38" s="2">
        <v>72.0</v>
      </c>
    </row>
    <row r="39">
      <c r="B39" s="2" t="s">
        <v>862</v>
      </c>
      <c r="C39" s="298" t="s">
        <v>1101</v>
      </c>
      <c r="D39" s="277" t="s">
        <v>5106</v>
      </c>
      <c r="E39" s="290" t="s">
        <v>1869</v>
      </c>
      <c r="F39" s="292">
        <v>5280.0</v>
      </c>
      <c r="J39" s="2"/>
      <c r="K39" s="2"/>
      <c r="L39" s="2"/>
      <c r="M39" s="2"/>
      <c r="N39" s="2" t="s">
        <v>2212</v>
      </c>
      <c r="R39" s="2"/>
      <c r="S39" s="2">
        <v>72.0</v>
      </c>
    </row>
    <row r="40">
      <c r="B40" s="2" t="s">
        <v>862</v>
      </c>
      <c r="C40" s="298" t="s">
        <v>1101</v>
      </c>
      <c r="D40" s="277" t="s">
        <v>5107</v>
      </c>
      <c r="E40" s="290" t="s">
        <v>1869</v>
      </c>
      <c r="F40" s="292">
        <v>5280.0</v>
      </c>
      <c r="J40" s="2"/>
      <c r="K40" s="2"/>
      <c r="L40" s="2"/>
      <c r="M40" s="2"/>
      <c r="N40" s="2" t="s">
        <v>2212</v>
      </c>
      <c r="R40" s="2"/>
      <c r="S40" s="2">
        <v>72.0</v>
      </c>
    </row>
    <row r="41">
      <c r="B41" s="2" t="s">
        <v>862</v>
      </c>
      <c r="C41" s="298" t="s">
        <v>1101</v>
      </c>
      <c r="D41" s="277" t="s">
        <v>5108</v>
      </c>
      <c r="E41" s="290" t="s">
        <v>1869</v>
      </c>
      <c r="F41" s="292">
        <v>5280.0</v>
      </c>
      <c r="J41" s="2"/>
      <c r="K41" s="2"/>
      <c r="L41" s="2"/>
      <c r="M41" s="2"/>
      <c r="N41" s="2" t="s">
        <v>2212</v>
      </c>
      <c r="R41" s="2"/>
      <c r="S41" s="2">
        <v>72.0</v>
      </c>
    </row>
    <row r="42">
      <c r="B42" s="2" t="s">
        <v>862</v>
      </c>
      <c r="C42" s="298" t="s">
        <v>1101</v>
      </c>
      <c r="D42" s="277" t="s">
        <v>5109</v>
      </c>
      <c r="E42" s="290" t="s">
        <v>1869</v>
      </c>
      <c r="F42" s="292">
        <v>5280.0</v>
      </c>
      <c r="J42" s="2"/>
      <c r="K42" s="2"/>
      <c r="L42" s="2"/>
      <c r="M42" s="2"/>
      <c r="N42" s="2" t="s">
        <v>2212</v>
      </c>
      <c r="R42" s="2"/>
      <c r="S42" s="2">
        <v>72.0</v>
      </c>
    </row>
    <row r="43">
      <c r="B43" s="2" t="s">
        <v>862</v>
      </c>
      <c r="C43" s="298" t="s">
        <v>1101</v>
      </c>
      <c r="D43" s="277" t="s">
        <v>5110</v>
      </c>
      <c r="E43" s="290" t="s">
        <v>1869</v>
      </c>
      <c r="F43" s="292">
        <v>5280.0</v>
      </c>
      <c r="J43" s="2"/>
      <c r="K43" s="2"/>
      <c r="L43" s="2"/>
      <c r="M43" s="2"/>
      <c r="N43" s="2" t="s">
        <v>2212</v>
      </c>
      <c r="R43" s="2"/>
      <c r="S43" s="2">
        <v>72.0</v>
      </c>
    </row>
    <row r="44">
      <c r="B44" s="2" t="s">
        <v>862</v>
      </c>
      <c r="C44" s="298" t="s">
        <v>1101</v>
      </c>
      <c r="D44" s="277" t="s">
        <v>5111</v>
      </c>
      <c r="E44" s="290" t="s">
        <v>1869</v>
      </c>
      <c r="F44" s="292">
        <v>5280.0</v>
      </c>
      <c r="J44" s="2"/>
      <c r="K44" s="2"/>
      <c r="L44" s="2"/>
      <c r="M44" s="2"/>
      <c r="N44" s="2" t="s">
        <v>2212</v>
      </c>
      <c r="R44" s="2"/>
      <c r="S44" s="2">
        <v>72.0</v>
      </c>
    </row>
    <row r="45">
      <c r="B45" s="2" t="s">
        <v>862</v>
      </c>
      <c r="C45" s="298" t="s">
        <v>1101</v>
      </c>
      <c r="D45" s="277" t="s">
        <v>5112</v>
      </c>
      <c r="E45" s="290" t="s">
        <v>1869</v>
      </c>
      <c r="F45" s="292">
        <v>5280.0</v>
      </c>
      <c r="J45" s="2"/>
      <c r="K45" s="2"/>
      <c r="L45" s="2"/>
      <c r="M45" s="2"/>
      <c r="N45" s="2" t="s">
        <v>2212</v>
      </c>
      <c r="R45" s="2"/>
      <c r="S45" s="2">
        <v>72.0</v>
      </c>
    </row>
    <row r="46">
      <c r="B46" s="2" t="s">
        <v>862</v>
      </c>
      <c r="C46" s="298" t="s">
        <v>1101</v>
      </c>
      <c r="D46" s="277" t="s">
        <v>5113</v>
      </c>
      <c r="E46" s="290" t="s">
        <v>1869</v>
      </c>
      <c r="F46" s="292">
        <v>5280.0</v>
      </c>
      <c r="J46" s="2"/>
      <c r="K46" s="2"/>
      <c r="L46" s="2"/>
      <c r="M46" s="2"/>
      <c r="N46" s="2" t="s">
        <v>2212</v>
      </c>
      <c r="R46" s="2"/>
      <c r="S46" s="2">
        <v>72.0</v>
      </c>
    </row>
    <row r="47">
      <c r="B47" s="2" t="s">
        <v>862</v>
      </c>
      <c r="C47" s="298" t="s">
        <v>1101</v>
      </c>
      <c r="D47" s="277" t="s">
        <v>5114</v>
      </c>
      <c r="E47" s="290" t="s">
        <v>1869</v>
      </c>
      <c r="F47" s="292">
        <v>5280.0</v>
      </c>
      <c r="J47" s="2"/>
      <c r="K47" s="2"/>
      <c r="L47" s="2"/>
      <c r="M47" s="2"/>
      <c r="N47" s="2" t="s">
        <v>2212</v>
      </c>
      <c r="R47" s="2"/>
      <c r="S47" s="2">
        <v>72.0</v>
      </c>
    </row>
    <row r="48">
      <c r="B48" s="2" t="s">
        <v>862</v>
      </c>
      <c r="C48" s="298" t="s">
        <v>1101</v>
      </c>
      <c r="D48" s="277" t="s">
        <v>5115</v>
      </c>
      <c r="E48" s="290" t="s">
        <v>1869</v>
      </c>
      <c r="F48" s="292">
        <v>5280.0</v>
      </c>
      <c r="J48" s="2"/>
      <c r="K48" s="2"/>
      <c r="L48" s="2"/>
      <c r="M48" s="2"/>
      <c r="N48" s="2" t="s">
        <v>2212</v>
      </c>
      <c r="R48" s="2"/>
      <c r="S48" s="2">
        <v>72.0</v>
      </c>
    </row>
    <row r="49">
      <c r="B49" s="2" t="s">
        <v>862</v>
      </c>
      <c r="C49" s="298" t="s">
        <v>1101</v>
      </c>
      <c r="D49" s="277" t="s">
        <v>5116</v>
      </c>
      <c r="E49" s="290" t="s">
        <v>1869</v>
      </c>
      <c r="F49" s="292">
        <v>5280.0</v>
      </c>
      <c r="J49" s="2"/>
      <c r="K49" s="2"/>
      <c r="L49" s="2"/>
      <c r="M49" s="2"/>
      <c r="N49" s="2" t="s">
        <v>2212</v>
      </c>
      <c r="R49" s="2"/>
      <c r="S49" s="2">
        <v>72.0</v>
      </c>
    </row>
    <row r="50">
      <c r="B50" s="2" t="s">
        <v>862</v>
      </c>
      <c r="C50" s="298" t="s">
        <v>1101</v>
      </c>
      <c r="D50" s="277" t="s">
        <v>5117</v>
      </c>
      <c r="E50" s="290" t="s">
        <v>1869</v>
      </c>
      <c r="F50" s="292">
        <v>5280.0</v>
      </c>
      <c r="J50" s="2"/>
      <c r="K50" s="2"/>
      <c r="L50" s="2"/>
      <c r="M50" s="2"/>
      <c r="N50" s="2" t="s">
        <v>2212</v>
      </c>
      <c r="R50" s="2"/>
      <c r="S50" s="2">
        <v>72.0</v>
      </c>
    </row>
    <row r="51">
      <c r="B51" s="2" t="s">
        <v>862</v>
      </c>
      <c r="C51" s="298" t="s">
        <v>1101</v>
      </c>
      <c r="D51" s="277" t="s">
        <v>5118</v>
      </c>
      <c r="E51" s="290" t="s">
        <v>1869</v>
      </c>
      <c r="F51" s="292">
        <v>5280.0</v>
      </c>
      <c r="J51" s="2"/>
      <c r="K51" s="2"/>
      <c r="L51" s="2"/>
      <c r="M51" s="2"/>
      <c r="N51" s="2" t="s">
        <v>2212</v>
      </c>
      <c r="R51" s="2"/>
      <c r="S51" s="2">
        <v>72.0</v>
      </c>
    </row>
    <row r="52">
      <c r="B52" s="2" t="s">
        <v>862</v>
      </c>
      <c r="C52" s="298" t="s">
        <v>1101</v>
      </c>
      <c r="D52" s="277" t="s">
        <v>5119</v>
      </c>
      <c r="E52" s="290" t="s">
        <v>1869</v>
      </c>
      <c r="F52" s="292">
        <v>5280.0</v>
      </c>
      <c r="J52" s="2"/>
      <c r="K52" s="2"/>
      <c r="L52" s="2"/>
      <c r="M52" s="2"/>
      <c r="N52" s="2" t="s">
        <v>2212</v>
      </c>
      <c r="R52" s="2"/>
      <c r="S52" s="2">
        <v>72.0</v>
      </c>
    </row>
    <row r="53">
      <c r="B53" s="2" t="s">
        <v>862</v>
      </c>
      <c r="C53" s="298" t="s">
        <v>1101</v>
      </c>
      <c r="D53" s="277" t="s">
        <v>5120</v>
      </c>
      <c r="E53" s="290" t="s">
        <v>1869</v>
      </c>
      <c r="F53" s="292">
        <v>5280.0</v>
      </c>
      <c r="J53" s="2"/>
      <c r="K53" s="2"/>
      <c r="L53" s="2"/>
      <c r="M53" s="2"/>
      <c r="N53" s="2" t="s">
        <v>2212</v>
      </c>
      <c r="R53" s="2"/>
      <c r="S53" s="2">
        <v>72.0</v>
      </c>
    </row>
    <row r="54">
      <c r="B54" s="2" t="s">
        <v>862</v>
      </c>
      <c r="C54" s="298" t="s">
        <v>1101</v>
      </c>
      <c r="D54" s="277" t="s">
        <v>5121</v>
      </c>
      <c r="E54" s="290" t="s">
        <v>1869</v>
      </c>
      <c r="F54" s="292">
        <v>5280.0</v>
      </c>
      <c r="H54" s="276"/>
      <c r="J54" s="2"/>
      <c r="K54" s="2"/>
      <c r="L54" s="2"/>
      <c r="M54" s="2"/>
      <c r="N54" s="2" t="s">
        <v>2212</v>
      </c>
      <c r="R54" s="2"/>
      <c r="S54" s="2">
        <v>72.0</v>
      </c>
    </row>
    <row r="55">
      <c r="B55" s="2" t="s">
        <v>862</v>
      </c>
      <c r="C55" s="298" t="s">
        <v>1101</v>
      </c>
      <c r="D55" s="277" t="s">
        <v>5122</v>
      </c>
      <c r="E55" s="290" t="s">
        <v>1869</v>
      </c>
      <c r="F55" s="292">
        <v>5280.0</v>
      </c>
      <c r="J55" s="2"/>
      <c r="K55" s="2"/>
      <c r="L55" s="2"/>
      <c r="M55" s="2"/>
      <c r="N55" s="2" t="s">
        <v>2212</v>
      </c>
      <c r="R55" s="2"/>
      <c r="S55" s="2">
        <v>72.0</v>
      </c>
    </row>
    <row r="56">
      <c r="B56" s="2" t="s">
        <v>862</v>
      </c>
      <c r="C56" s="298" t="s">
        <v>1101</v>
      </c>
      <c r="D56" s="277" t="s">
        <v>5123</v>
      </c>
      <c r="E56" s="290" t="s">
        <v>1869</v>
      </c>
      <c r="F56" s="292">
        <v>5280.0</v>
      </c>
      <c r="J56" s="2"/>
      <c r="K56" s="2"/>
      <c r="L56" s="2"/>
      <c r="M56" s="2"/>
      <c r="N56" s="2" t="s">
        <v>2212</v>
      </c>
      <c r="R56" s="2"/>
      <c r="S56" s="2">
        <v>72.0</v>
      </c>
    </row>
    <row r="57">
      <c r="B57" s="2" t="s">
        <v>862</v>
      </c>
      <c r="C57" s="298" t="s">
        <v>1101</v>
      </c>
      <c r="D57" s="277" t="s">
        <v>5124</v>
      </c>
      <c r="E57" s="290" t="s">
        <v>1869</v>
      </c>
      <c r="F57" s="292">
        <v>5280.0</v>
      </c>
      <c r="J57" s="2"/>
      <c r="K57" s="2"/>
      <c r="L57" s="2"/>
      <c r="M57" s="2"/>
      <c r="N57" s="2" t="s">
        <v>2212</v>
      </c>
      <c r="R57" s="2"/>
      <c r="S57" s="2">
        <v>72.0</v>
      </c>
    </row>
    <row r="58">
      <c r="B58" s="2" t="s">
        <v>862</v>
      </c>
      <c r="C58" s="298" t="s">
        <v>1101</v>
      </c>
      <c r="D58" s="277" t="s">
        <v>5125</v>
      </c>
      <c r="E58" s="290" t="s">
        <v>1869</v>
      </c>
      <c r="F58" s="292">
        <v>5280.0</v>
      </c>
      <c r="J58" s="2"/>
      <c r="K58" s="2"/>
      <c r="L58" s="2"/>
      <c r="M58" s="2"/>
      <c r="N58" s="2" t="s">
        <v>2212</v>
      </c>
      <c r="R58" s="2"/>
      <c r="S58" s="2">
        <v>72.0</v>
      </c>
    </row>
    <row r="59">
      <c r="B59" s="2" t="s">
        <v>862</v>
      </c>
      <c r="C59" s="298" t="s">
        <v>1698</v>
      </c>
      <c r="D59" s="291" t="s">
        <v>5126</v>
      </c>
      <c r="E59" s="298" t="s">
        <v>864</v>
      </c>
      <c r="F59" s="250">
        <v>16780.0</v>
      </c>
      <c r="J59" s="2" t="s">
        <v>829</v>
      </c>
      <c r="K59" s="2" t="s">
        <v>4009</v>
      </c>
      <c r="L59" s="2" t="s">
        <v>860</v>
      </c>
      <c r="M59" s="2" t="s">
        <v>17</v>
      </c>
      <c r="N59" s="2" t="s">
        <v>5069</v>
      </c>
      <c r="R59" s="2" t="s">
        <v>5010</v>
      </c>
      <c r="S59" s="2">
        <v>95.0</v>
      </c>
    </row>
    <row r="60">
      <c r="B60" s="2" t="s">
        <v>862</v>
      </c>
      <c r="C60" s="276" t="s">
        <v>5127</v>
      </c>
      <c r="D60" s="277" t="s">
        <v>5128</v>
      </c>
      <c r="E60" s="276" t="s">
        <v>1596</v>
      </c>
      <c r="J60" s="2"/>
      <c r="K60" s="2"/>
      <c r="L60" s="2"/>
      <c r="M60" s="2"/>
      <c r="N60" s="2" t="s">
        <v>2212</v>
      </c>
      <c r="R60" s="2"/>
      <c r="S60" s="2">
        <v>72.0</v>
      </c>
    </row>
    <row r="61">
      <c r="B61" s="298" t="s">
        <v>862</v>
      </c>
      <c r="C61" s="276" t="s">
        <v>2180</v>
      </c>
      <c r="D61" s="277" t="s">
        <v>5129</v>
      </c>
      <c r="E61" s="276" t="s">
        <v>1229</v>
      </c>
      <c r="J61" s="2"/>
      <c r="K61" s="2"/>
      <c r="L61" s="2"/>
      <c r="M61" s="2"/>
      <c r="N61" s="2" t="s">
        <v>2212</v>
      </c>
      <c r="R61" s="2"/>
      <c r="S61" s="2">
        <v>72.0</v>
      </c>
    </row>
    <row r="62">
      <c r="B62" s="2" t="s">
        <v>868</v>
      </c>
      <c r="C62" s="359" t="s">
        <v>1106</v>
      </c>
      <c r="D62" s="291" t="s">
        <v>5130</v>
      </c>
      <c r="E62" s="414" t="s">
        <v>919</v>
      </c>
      <c r="J62" s="2" t="s">
        <v>829</v>
      </c>
      <c r="K62" s="2" t="s">
        <v>4009</v>
      </c>
      <c r="L62" s="2" t="s">
        <v>860</v>
      </c>
      <c r="M62" s="2" t="s">
        <v>4414</v>
      </c>
      <c r="N62" s="2" t="s">
        <v>5131</v>
      </c>
      <c r="R62" s="2" t="s">
        <v>5132</v>
      </c>
      <c r="S62" s="313" t="s">
        <v>5133</v>
      </c>
    </row>
    <row r="63">
      <c r="B63" s="2" t="s">
        <v>868</v>
      </c>
      <c r="C63" s="276" t="s">
        <v>1487</v>
      </c>
      <c r="D63" s="291">
        <v>2.234463000293E12</v>
      </c>
      <c r="E63" s="276" t="s">
        <v>1488</v>
      </c>
      <c r="J63" s="2"/>
      <c r="K63" s="2"/>
      <c r="L63" s="2" t="s">
        <v>860</v>
      </c>
      <c r="M63" s="2" t="s">
        <v>17</v>
      </c>
      <c r="N63" s="2" t="s">
        <v>310</v>
      </c>
      <c r="R63" s="2"/>
      <c r="S63" s="2">
        <v>194.0</v>
      </c>
    </row>
    <row r="64">
      <c r="B64" s="2" t="s">
        <v>868</v>
      </c>
      <c r="C64" s="276" t="s">
        <v>2917</v>
      </c>
      <c r="D64" s="291">
        <v>2.239493002894E12</v>
      </c>
      <c r="E64" s="290" t="s">
        <v>1308</v>
      </c>
      <c r="J64" s="2"/>
      <c r="K64" s="2"/>
      <c r="L64" s="2"/>
      <c r="M64" s="2"/>
      <c r="N64" s="2" t="s">
        <v>2212</v>
      </c>
      <c r="R64" s="2"/>
      <c r="S64" s="2">
        <v>72.0</v>
      </c>
    </row>
    <row r="65">
      <c r="B65" s="2" t="s">
        <v>868</v>
      </c>
      <c r="C65" s="276" t="s">
        <v>2917</v>
      </c>
      <c r="D65" s="291">
        <v>2.239493002127E12</v>
      </c>
      <c r="E65" s="290" t="s">
        <v>1308</v>
      </c>
      <c r="J65" s="2"/>
      <c r="K65" s="2"/>
      <c r="L65" s="2"/>
      <c r="M65" s="2"/>
      <c r="N65" s="2" t="s">
        <v>2212</v>
      </c>
      <c r="R65" s="2"/>
      <c r="S65" s="2">
        <v>72.0</v>
      </c>
    </row>
    <row r="66">
      <c r="B66" s="298" t="s">
        <v>865</v>
      </c>
      <c r="C66" s="298" t="s">
        <v>1408</v>
      </c>
      <c r="D66" s="291" t="s">
        <v>5134</v>
      </c>
      <c r="E66" s="359" t="s">
        <v>867</v>
      </c>
      <c r="J66" s="2" t="s">
        <v>829</v>
      </c>
      <c r="K66" s="2" t="s">
        <v>4009</v>
      </c>
      <c r="L66" s="2" t="s">
        <v>860</v>
      </c>
      <c r="M66" s="2" t="s">
        <v>17</v>
      </c>
      <c r="N66" s="2" t="s">
        <v>5069</v>
      </c>
      <c r="R66" s="2" t="s">
        <v>5010</v>
      </c>
      <c r="S66" s="2">
        <v>95.0</v>
      </c>
    </row>
    <row r="67">
      <c r="B67" s="298" t="s">
        <v>865</v>
      </c>
      <c r="C67" s="298" t="s">
        <v>1408</v>
      </c>
      <c r="D67" s="277" t="s">
        <v>5135</v>
      </c>
      <c r="E67" s="359" t="s">
        <v>867</v>
      </c>
      <c r="M67" s="2"/>
      <c r="N67" s="2" t="s">
        <v>2212</v>
      </c>
      <c r="R67" s="2"/>
      <c r="S67" s="2">
        <v>72.0</v>
      </c>
    </row>
    <row r="68">
      <c r="B68" s="298" t="s">
        <v>865</v>
      </c>
      <c r="C68" s="276" t="s">
        <v>3411</v>
      </c>
      <c r="D68" s="277" t="s">
        <v>5136</v>
      </c>
      <c r="E68" s="276" t="s">
        <v>3413</v>
      </c>
      <c r="M68" s="2"/>
      <c r="N68" s="2" t="s">
        <v>2212</v>
      </c>
      <c r="R68" s="2"/>
      <c r="S68" s="2">
        <v>72.0</v>
      </c>
    </row>
    <row r="69">
      <c r="C69" s="388" t="s">
        <v>5137</v>
      </c>
      <c r="E69" s="419" t="s">
        <v>1054</v>
      </c>
      <c r="M69" s="2" t="s">
        <v>17</v>
      </c>
      <c r="N69" s="2" t="s">
        <v>5069</v>
      </c>
      <c r="R69" s="2" t="s">
        <v>5010</v>
      </c>
      <c r="S69" s="2">
        <v>95.0</v>
      </c>
    </row>
    <row r="70">
      <c r="C70" s="419" t="s">
        <v>5138</v>
      </c>
      <c r="E70" s="419" t="s">
        <v>1054</v>
      </c>
      <c r="N70" s="2" t="s">
        <v>2212</v>
      </c>
      <c r="R70" s="2"/>
      <c r="S70" s="2">
        <v>72.0</v>
      </c>
    </row>
    <row r="71">
      <c r="C71" s="419"/>
    </row>
    <row r="72">
      <c r="A72" s="2" t="s">
        <v>336</v>
      </c>
      <c r="C72" s="298" t="s">
        <v>5139</v>
      </c>
      <c r="E72" s="298" t="s">
        <v>5140</v>
      </c>
      <c r="J72" s="2" t="s">
        <v>320</v>
      </c>
      <c r="L72" s="2" t="s">
        <v>860</v>
      </c>
    </row>
    <row r="73">
      <c r="C73" s="298" t="s">
        <v>5139</v>
      </c>
      <c r="E73" s="298" t="s">
        <v>5140</v>
      </c>
      <c r="J73" s="2" t="s">
        <v>320</v>
      </c>
      <c r="L73" s="2" t="s">
        <v>860</v>
      </c>
    </row>
    <row r="74">
      <c r="C74" s="298" t="s">
        <v>5141</v>
      </c>
      <c r="E74" s="298" t="s">
        <v>5142</v>
      </c>
      <c r="J74" s="2" t="s">
        <v>320</v>
      </c>
      <c r="L74" s="2" t="s">
        <v>860</v>
      </c>
    </row>
    <row r="75">
      <c r="C75" s="298" t="s">
        <v>5143</v>
      </c>
      <c r="E75" s="298" t="s">
        <v>5144</v>
      </c>
      <c r="J75" s="2" t="s">
        <v>320</v>
      </c>
      <c r="L75" s="2" t="s">
        <v>860</v>
      </c>
    </row>
    <row r="76">
      <c r="C76" s="298" t="s">
        <v>5145</v>
      </c>
      <c r="E76" s="298" t="s">
        <v>5146</v>
      </c>
      <c r="J76" s="2" t="s">
        <v>320</v>
      </c>
      <c r="L76" s="2" t="s">
        <v>860</v>
      </c>
    </row>
    <row r="77">
      <c r="C77" s="379" t="s">
        <v>5147</v>
      </c>
      <c r="E77" s="298" t="s">
        <v>5148</v>
      </c>
      <c r="J77" s="2" t="s">
        <v>320</v>
      </c>
      <c r="L77" s="2" t="s">
        <v>860</v>
      </c>
    </row>
    <row r="78">
      <c r="C78" s="379" t="s">
        <v>5147</v>
      </c>
      <c r="E78" s="298" t="s">
        <v>5148</v>
      </c>
      <c r="J78" s="2" t="s">
        <v>320</v>
      </c>
      <c r="L78" s="2" t="s">
        <v>860</v>
      </c>
    </row>
    <row r="79">
      <c r="C79" s="379" t="s">
        <v>5147</v>
      </c>
      <c r="E79" s="298" t="s">
        <v>5148</v>
      </c>
      <c r="J79" s="2" t="s">
        <v>320</v>
      </c>
      <c r="L79" s="2" t="s">
        <v>860</v>
      </c>
    </row>
    <row r="80">
      <c r="C80" s="379" t="s">
        <v>5147</v>
      </c>
      <c r="E80" s="298" t="s">
        <v>5148</v>
      </c>
      <c r="J80" s="2" t="s">
        <v>320</v>
      </c>
      <c r="L80" s="2" t="s">
        <v>860</v>
      </c>
    </row>
    <row r="81">
      <c r="C81" s="379" t="s">
        <v>5147</v>
      </c>
      <c r="E81" s="298" t="s">
        <v>5148</v>
      </c>
      <c r="J81" s="2" t="s">
        <v>320</v>
      </c>
      <c r="L81" s="2" t="s">
        <v>860</v>
      </c>
    </row>
    <row r="82">
      <c r="C82" s="379" t="s">
        <v>5147</v>
      </c>
      <c r="E82" s="298" t="s">
        <v>5148</v>
      </c>
      <c r="J82" s="2" t="s">
        <v>320</v>
      </c>
      <c r="L82" s="2" t="s">
        <v>860</v>
      </c>
    </row>
    <row r="83">
      <c r="C83" s="379" t="s">
        <v>5147</v>
      </c>
      <c r="E83" s="298" t="s">
        <v>5148</v>
      </c>
      <c r="J83" s="2" t="s">
        <v>320</v>
      </c>
      <c r="L83" s="2" t="s">
        <v>860</v>
      </c>
    </row>
    <row r="84">
      <c r="A84" s="399"/>
      <c r="C84" s="379" t="s">
        <v>5147</v>
      </c>
      <c r="E84" s="298" t="s">
        <v>5148</v>
      </c>
      <c r="J84" s="2" t="s">
        <v>320</v>
      </c>
      <c r="L84" s="2" t="s">
        <v>860</v>
      </c>
    </row>
    <row r="85">
      <c r="C85" s="379" t="s">
        <v>5147</v>
      </c>
      <c r="E85" s="298" t="s">
        <v>5148</v>
      </c>
      <c r="J85" s="2" t="s">
        <v>320</v>
      </c>
      <c r="L85" s="2" t="s">
        <v>860</v>
      </c>
    </row>
    <row r="86">
      <c r="C86" s="379" t="s">
        <v>5147</v>
      </c>
      <c r="E86" s="298" t="s">
        <v>5148</v>
      </c>
      <c r="J86" s="2" t="s">
        <v>320</v>
      </c>
      <c r="L86" s="2" t="s">
        <v>860</v>
      </c>
    </row>
    <row r="87">
      <c r="C87" s="379" t="s">
        <v>5147</v>
      </c>
      <c r="E87" s="298" t="s">
        <v>5148</v>
      </c>
      <c r="J87" s="2" t="s">
        <v>320</v>
      </c>
      <c r="L87" s="2" t="s">
        <v>860</v>
      </c>
    </row>
    <row r="88">
      <c r="C88" s="379" t="s">
        <v>5147</v>
      </c>
      <c r="E88" s="298" t="s">
        <v>5148</v>
      </c>
      <c r="J88" s="2" t="s">
        <v>320</v>
      </c>
      <c r="L88" s="2" t="s">
        <v>860</v>
      </c>
    </row>
    <row r="89">
      <c r="C89" s="379" t="s">
        <v>5147</v>
      </c>
      <c r="E89" s="298" t="s">
        <v>5148</v>
      </c>
      <c r="J89" s="2" t="s">
        <v>320</v>
      </c>
      <c r="L89" s="2" t="s">
        <v>860</v>
      </c>
    </row>
    <row r="90">
      <c r="C90" s="379" t="s">
        <v>5147</v>
      </c>
      <c r="E90" s="298" t="s">
        <v>5148</v>
      </c>
      <c r="J90" s="2" t="s">
        <v>320</v>
      </c>
      <c r="L90" s="2" t="s">
        <v>860</v>
      </c>
    </row>
    <row r="91">
      <c r="C91" s="379" t="s">
        <v>5147</v>
      </c>
      <c r="E91" s="298" t="s">
        <v>5148</v>
      </c>
      <c r="J91" s="2" t="s">
        <v>320</v>
      </c>
      <c r="L91" s="2" t="s">
        <v>860</v>
      </c>
    </row>
    <row r="92">
      <c r="C92" s="379" t="s">
        <v>5147</v>
      </c>
      <c r="E92" s="298" t="s">
        <v>5148</v>
      </c>
      <c r="J92" s="2" t="s">
        <v>320</v>
      </c>
      <c r="L92" s="2" t="s">
        <v>860</v>
      </c>
    </row>
    <row r="93">
      <c r="B93" s="298"/>
      <c r="C93" s="379" t="s">
        <v>5147</v>
      </c>
      <c r="E93" s="298" t="s">
        <v>5148</v>
      </c>
      <c r="J93" s="2" t="s">
        <v>320</v>
      </c>
      <c r="L93" s="2" t="s">
        <v>860</v>
      </c>
    </row>
    <row r="94">
      <c r="B94" s="298"/>
      <c r="C94" s="379" t="s">
        <v>5147</v>
      </c>
      <c r="E94" s="298" t="s">
        <v>5148</v>
      </c>
      <c r="J94" s="2" t="s">
        <v>320</v>
      </c>
      <c r="L94" s="2" t="s">
        <v>860</v>
      </c>
    </row>
    <row r="95">
      <c r="C95" s="298" t="s">
        <v>5149</v>
      </c>
      <c r="E95" s="367" t="s">
        <v>5150</v>
      </c>
      <c r="J95" s="2" t="s">
        <v>320</v>
      </c>
      <c r="L95" s="2" t="s">
        <v>860</v>
      </c>
    </row>
    <row r="96">
      <c r="C96" s="298" t="s">
        <v>5149</v>
      </c>
      <c r="E96" s="367" t="s">
        <v>5150</v>
      </c>
      <c r="J96" s="2" t="s">
        <v>320</v>
      </c>
      <c r="L96" s="2" t="s">
        <v>860</v>
      </c>
    </row>
    <row r="97">
      <c r="C97" s="298" t="s">
        <v>5149</v>
      </c>
      <c r="E97" s="367" t="s">
        <v>5150</v>
      </c>
      <c r="J97" s="2" t="s">
        <v>320</v>
      </c>
      <c r="L97" s="2" t="s">
        <v>860</v>
      </c>
    </row>
    <row r="98">
      <c r="C98" s="298" t="s">
        <v>5149</v>
      </c>
      <c r="E98" s="367" t="s">
        <v>5150</v>
      </c>
      <c r="J98" s="2" t="s">
        <v>320</v>
      </c>
      <c r="L98" s="2" t="s">
        <v>860</v>
      </c>
    </row>
    <row r="99">
      <c r="C99" s="298" t="s">
        <v>5149</v>
      </c>
      <c r="E99" s="367" t="s">
        <v>5150</v>
      </c>
      <c r="J99" s="2" t="s">
        <v>320</v>
      </c>
      <c r="L99" s="2" t="s">
        <v>860</v>
      </c>
    </row>
    <row r="100">
      <c r="C100" s="298" t="s">
        <v>5151</v>
      </c>
      <c r="J100" s="2" t="s">
        <v>320</v>
      </c>
      <c r="L100" s="2" t="s">
        <v>860</v>
      </c>
    </row>
    <row r="101">
      <c r="C101" s="298" t="s">
        <v>5151</v>
      </c>
      <c r="J101" s="2" t="s">
        <v>320</v>
      </c>
      <c r="L101" s="2" t="s">
        <v>860</v>
      </c>
    </row>
    <row r="102">
      <c r="C102" s="298" t="s">
        <v>5151</v>
      </c>
      <c r="J102" s="2" t="s">
        <v>320</v>
      </c>
      <c r="L102" s="2" t="s">
        <v>860</v>
      </c>
    </row>
    <row r="103">
      <c r="C103" s="298" t="s">
        <v>5151</v>
      </c>
      <c r="J103" s="2" t="s">
        <v>320</v>
      </c>
      <c r="L103" s="2" t="s">
        <v>860</v>
      </c>
    </row>
    <row r="104">
      <c r="C104" s="298" t="s">
        <v>5151</v>
      </c>
      <c r="J104" s="2" t="s">
        <v>320</v>
      </c>
      <c r="L104" s="2" t="s">
        <v>860</v>
      </c>
    </row>
    <row r="105">
      <c r="C105" s="298" t="s">
        <v>5151</v>
      </c>
      <c r="J105" s="2" t="s">
        <v>320</v>
      </c>
      <c r="L105" s="2" t="s">
        <v>860</v>
      </c>
    </row>
    <row r="106">
      <c r="C106" s="298" t="s">
        <v>5151</v>
      </c>
      <c r="J106" s="2" t="s">
        <v>320</v>
      </c>
      <c r="L106" s="2" t="s">
        <v>860</v>
      </c>
    </row>
    <row r="107">
      <c r="C107" s="298" t="s">
        <v>5151</v>
      </c>
      <c r="J107" s="2" t="s">
        <v>320</v>
      </c>
      <c r="L107" s="2" t="s">
        <v>860</v>
      </c>
    </row>
    <row r="108">
      <c r="C108" s="298" t="s">
        <v>5151</v>
      </c>
      <c r="J108" s="2" t="s">
        <v>320</v>
      </c>
      <c r="L108" s="2" t="s">
        <v>860</v>
      </c>
    </row>
    <row r="109">
      <c r="C109" s="298" t="s">
        <v>5151</v>
      </c>
      <c r="J109" s="2" t="s">
        <v>320</v>
      </c>
      <c r="L109" s="2" t="s">
        <v>860</v>
      </c>
    </row>
    <row r="110">
      <c r="C110" s="298" t="s">
        <v>5151</v>
      </c>
      <c r="J110" s="2" t="s">
        <v>320</v>
      </c>
      <c r="L110" s="2" t="s">
        <v>860</v>
      </c>
    </row>
    <row r="111">
      <c r="C111" s="298" t="s">
        <v>5151</v>
      </c>
      <c r="J111" s="2" t="s">
        <v>320</v>
      </c>
      <c r="L111" s="2" t="s">
        <v>860</v>
      </c>
    </row>
    <row r="112">
      <c r="C112" s="298" t="s">
        <v>5151</v>
      </c>
      <c r="J112" s="2" t="s">
        <v>320</v>
      </c>
      <c r="L112" s="2" t="s">
        <v>860</v>
      </c>
    </row>
    <row r="113">
      <c r="C113" s="298" t="s">
        <v>5151</v>
      </c>
      <c r="J113" s="2" t="s">
        <v>320</v>
      </c>
      <c r="L113" s="2" t="s">
        <v>860</v>
      </c>
    </row>
    <row r="114">
      <c r="C114" s="298" t="s">
        <v>5151</v>
      </c>
      <c r="J114" s="2" t="s">
        <v>320</v>
      </c>
      <c r="L114" s="2" t="s">
        <v>860</v>
      </c>
    </row>
    <row r="115">
      <c r="C115" s="298" t="s">
        <v>5152</v>
      </c>
      <c r="E115" s="367" t="s">
        <v>5153</v>
      </c>
      <c r="G115" s="276"/>
      <c r="J115" s="2" t="s">
        <v>320</v>
      </c>
      <c r="L115" s="2" t="s">
        <v>860</v>
      </c>
    </row>
    <row r="116">
      <c r="C116" s="298" t="s">
        <v>5152</v>
      </c>
      <c r="E116" s="367" t="s">
        <v>5153</v>
      </c>
      <c r="J116" s="2" t="s">
        <v>320</v>
      </c>
      <c r="L116" s="2" t="s">
        <v>860</v>
      </c>
    </row>
    <row r="117">
      <c r="C117" s="298" t="s">
        <v>5152</v>
      </c>
      <c r="E117" s="367" t="s">
        <v>5153</v>
      </c>
      <c r="J117" s="2" t="s">
        <v>320</v>
      </c>
      <c r="L117" s="2" t="s">
        <v>860</v>
      </c>
    </row>
    <row r="118">
      <c r="C118" s="298" t="s">
        <v>5152</v>
      </c>
      <c r="E118" s="367" t="s">
        <v>5153</v>
      </c>
      <c r="J118" s="2" t="s">
        <v>320</v>
      </c>
      <c r="L118" s="2" t="s">
        <v>860</v>
      </c>
    </row>
    <row r="119">
      <c r="C119" s="298" t="s">
        <v>5154</v>
      </c>
      <c r="E119" s="367" t="s">
        <v>5155</v>
      </c>
      <c r="J119" s="2" t="s">
        <v>320</v>
      </c>
      <c r="L119" s="2" t="s">
        <v>860</v>
      </c>
    </row>
    <row r="120">
      <c r="C120" s="298" t="s">
        <v>5154</v>
      </c>
      <c r="E120" s="367" t="s">
        <v>5155</v>
      </c>
      <c r="J120" s="2" t="s">
        <v>320</v>
      </c>
      <c r="L120" s="2" t="s">
        <v>860</v>
      </c>
    </row>
    <row r="121">
      <c r="C121" s="298" t="s">
        <v>5154</v>
      </c>
      <c r="E121" s="367" t="s">
        <v>5155</v>
      </c>
      <c r="J121" s="2" t="s">
        <v>320</v>
      </c>
      <c r="L121" s="2" t="s">
        <v>860</v>
      </c>
    </row>
    <row r="122">
      <c r="C122" s="298" t="s">
        <v>5154</v>
      </c>
      <c r="E122" s="367" t="s">
        <v>5155</v>
      </c>
      <c r="J122" s="2" t="s">
        <v>320</v>
      </c>
      <c r="L122" s="2" t="s">
        <v>860</v>
      </c>
    </row>
    <row r="123">
      <c r="C123" s="298" t="s">
        <v>5154</v>
      </c>
      <c r="E123" s="367" t="s">
        <v>5155</v>
      </c>
      <c r="J123" s="2" t="s">
        <v>320</v>
      </c>
      <c r="L123" s="2" t="s">
        <v>860</v>
      </c>
    </row>
    <row r="124">
      <c r="C124" s="298" t="s">
        <v>5154</v>
      </c>
      <c r="E124" s="367" t="s">
        <v>5155</v>
      </c>
      <c r="J124" s="2" t="s">
        <v>320</v>
      </c>
      <c r="L124" s="2" t="s">
        <v>860</v>
      </c>
    </row>
    <row r="125">
      <c r="C125" s="298" t="s">
        <v>5154</v>
      </c>
      <c r="E125" s="367" t="s">
        <v>5155</v>
      </c>
      <c r="J125" s="2" t="s">
        <v>320</v>
      </c>
      <c r="L125" s="2" t="s">
        <v>860</v>
      </c>
    </row>
    <row r="126">
      <c r="C126" s="298" t="s">
        <v>5154</v>
      </c>
      <c r="E126" s="367" t="s">
        <v>5155</v>
      </c>
      <c r="J126" s="2" t="s">
        <v>320</v>
      </c>
      <c r="L126" s="2" t="s">
        <v>860</v>
      </c>
    </row>
    <row r="127">
      <c r="C127" s="298" t="s">
        <v>5154</v>
      </c>
      <c r="E127" s="367" t="s">
        <v>5155</v>
      </c>
      <c r="J127" s="2" t="s">
        <v>320</v>
      </c>
      <c r="L127" s="2" t="s">
        <v>860</v>
      </c>
    </row>
    <row r="128">
      <c r="C128" s="298" t="s">
        <v>5154</v>
      </c>
      <c r="E128" s="367" t="s">
        <v>5155</v>
      </c>
      <c r="J128" s="2" t="s">
        <v>320</v>
      </c>
      <c r="L128" s="2" t="s">
        <v>860</v>
      </c>
    </row>
    <row r="129">
      <c r="C129" s="298" t="s">
        <v>5154</v>
      </c>
      <c r="E129" s="367" t="s">
        <v>5155</v>
      </c>
      <c r="J129" s="2" t="s">
        <v>320</v>
      </c>
      <c r="L129" s="2" t="s">
        <v>860</v>
      </c>
    </row>
    <row r="130">
      <c r="C130" s="298" t="s">
        <v>5154</v>
      </c>
      <c r="E130" s="367" t="s">
        <v>5155</v>
      </c>
      <c r="J130" s="2" t="s">
        <v>320</v>
      </c>
      <c r="L130" s="2" t="s">
        <v>860</v>
      </c>
    </row>
    <row r="131">
      <c r="C131" s="298" t="s">
        <v>5154</v>
      </c>
      <c r="E131" s="367" t="s">
        <v>5155</v>
      </c>
      <c r="J131" s="2" t="s">
        <v>320</v>
      </c>
      <c r="L131" s="2" t="s">
        <v>860</v>
      </c>
    </row>
    <row r="132">
      <c r="C132" s="298" t="s">
        <v>5154</v>
      </c>
      <c r="E132" s="367" t="s">
        <v>5155</v>
      </c>
      <c r="J132" s="2" t="s">
        <v>320</v>
      </c>
      <c r="L132" s="2" t="s">
        <v>860</v>
      </c>
    </row>
    <row r="133">
      <c r="C133" s="298" t="s">
        <v>5154</v>
      </c>
      <c r="E133" s="367" t="s">
        <v>5155</v>
      </c>
      <c r="J133" s="2" t="s">
        <v>320</v>
      </c>
      <c r="L133" s="2" t="s">
        <v>860</v>
      </c>
    </row>
    <row r="134">
      <c r="C134" s="298" t="s">
        <v>5154</v>
      </c>
      <c r="E134" s="367" t="s">
        <v>5155</v>
      </c>
      <c r="J134" s="2" t="s">
        <v>320</v>
      </c>
      <c r="L134" s="2" t="s">
        <v>860</v>
      </c>
    </row>
    <row r="135">
      <c r="C135" s="298" t="s">
        <v>5156</v>
      </c>
      <c r="E135" s="298" t="s">
        <v>5157</v>
      </c>
      <c r="F135" s="276"/>
      <c r="J135" s="2" t="s">
        <v>320</v>
      </c>
      <c r="L135" s="2" t="s">
        <v>860</v>
      </c>
    </row>
    <row r="136">
      <c r="C136" s="298" t="s">
        <v>5156</v>
      </c>
      <c r="E136" s="298" t="s">
        <v>5157</v>
      </c>
      <c r="J136" s="2" t="s">
        <v>320</v>
      </c>
      <c r="L136" s="2" t="s">
        <v>860</v>
      </c>
    </row>
    <row r="137">
      <c r="C137" s="298" t="s">
        <v>5156</v>
      </c>
      <c r="E137" s="298" t="s">
        <v>5157</v>
      </c>
      <c r="J137" s="2" t="s">
        <v>320</v>
      </c>
      <c r="L137" s="2" t="s">
        <v>860</v>
      </c>
    </row>
    <row r="138">
      <c r="C138" s="298" t="s">
        <v>5156</v>
      </c>
      <c r="E138" s="298" t="s">
        <v>5157</v>
      </c>
      <c r="J138" s="2" t="s">
        <v>320</v>
      </c>
      <c r="L138" s="2" t="s">
        <v>860</v>
      </c>
    </row>
    <row r="139">
      <c r="C139" s="298" t="s">
        <v>5156</v>
      </c>
      <c r="E139" s="298" t="s">
        <v>5157</v>
      </c>
      <c r="J139" s="2" t="s">
        <v>320</v>
      </c>
      <c r="L139" s="2" t="s">
        <v>860</v>
      </c>
    </row>
    <row r="140">
      <c r="C140" s="298" t="s">
        <v>5156</v>
      </c>
      <c r="E140" s="298" t="s">
        <v>5157</v>
      </c>
      <c r="J140" s="2" t="s">
        <v>320</v>
      </c>
      <c r="L140" s="2" t="s">
        <v>860</v>
      </c>
    </row>
    <row r="141">
      <c r="C141" s="298" t="s">
        <v>5156</v>
      </c>
      <c r="E141" s="298" t="s">
        <v>5157</v>
      </c>
      <c r="J141" s="2" t="s">
        <v>320</v>
      </c>
      <c r="L141" s="2" t="s">
        <v>860</v>
      </c>
    </row>
    <row r="142">
      <c r="C142" s="298" t="s">
        <v>5156</v>
      </c>
      <c r="E142" s="298" t="s">
        <v>5157</v>
      </c>
      <c r="J142" s="2" t="s">
        <v>320</v>
      </c>
      <c r="L142" s="2" t="s">
        <v>860</v>
      </c>
    </row>
    <row r="143">
      <c r="C143" s="298" t="s">
        <v>5156</v>
      </c>
      <c r="E143" s="298" t="s">
        <v>5157</v>
      </c>
      <c r="J143" s="2" t="s">
        <v>320</v>
      </c>
      <c r="L143" s="2" t="s">
        <v>860</v>
      </c>
    </row>
    <row r="144">
      <c r="C144" s="298" t="s">
        <v>5156</v>
      </c>
      <c r="E144" s="298" t="s">
        <v>5157</v>
      </c>
      <c r="J144" s="2" t="s">
        <v>320</v>
      </c>
      <c r="L144" s="2" t="s">
        <v>860</v>
      </c>
    </row>
    <row r="145">
      <c r="C145" s="298" t="s">
        <v>5156</v>
      </c>
      <c r="E145" s="298" t="s">
        <v>5157</v>
      </c>
      <c r="J145" s="2" t="s">
        <v>320</v>
      </c>
      <c r="L145" s="2" t="s">
        <v>860</v>
      </c>
    </row>
    <row r="146">
      <c r="C146" s="298" t="s">
        <v>5156</v>
      </c>
      <c r="E146" s="298" t="s">
        <v>5157</v>
      </c>
      <c r="J146" s="2" t="s">
        <v>320</v>
      </c>
      <c r="L146" s="2" t="s">
        <v>860</v>
      </c>
    </row>
    <row r="147">
      <c r="C147" s="298" t="s">
        <v>5156</v>
      </c>
      <c r="E147" s="298" t="s">
        <v>5157</v>
      </c>
      <c r="J147" s="2" t="s">
        <v>320</v>
      </c>
      <c r="L147" s="2" t="s">
        <v>860</v>
      </c>
    </row>
    <row r="148">
      <c r="C148" s="298" t="s">
        <v>5156</v>
      </c>
      <c r="E148" s="298" t="s">
        <v>5157</v>
      </c>
      <c r="J148" s="2" t="s">
        <v>320</v>
      </c>
      <c r="L148" s="2" t="s">
        <v>860</v>
      </c>
    </row>
    <row r="149">
      <c r="C149" s="298" t="s">
        <v>5156</v>
      </c>
      <c r="E149" s="298" t="s">
        <v>5157</v>
      </c>
      <c r="J149" s="2" t="s">
        <v>320</v>
      </c>
      <c r="L149" s="2" t="s">
        <v>860</v>
      </c>
    </row>
    <row r="150">
      <c r="C150" s="298" t="s">
        <v>5156</v>
      </c>
      <c r="E150" s="298" t="s">
        <v>5157</v>
      </c>
      <c r="J150" s="2" t="s">
        <v>320</v>
      </c>
      <c r="L150" s="2" t="s">
        <v>860</v>
      </c>
    </row>
    <row r="151">
      <c r="C151" s="298" t="s">
        <v>5156</v>
      </c>
      <c r="E151" s="298" t="s">
        <v>5157</v>
      </c>
      <c r="J151" s="2" t="s">
        <v>320</v>
      </c>
      <c r="L151" s="2" t="s">
        <v>860</v>
      </c>
    </row>
    <row r="152">
      <c r="C152" s="298" t="s">
        <v>5156</v>
      </c>
      <c r="E152" s="298" t="s">
        <v>5157</v>
      </c>
      <c r="J152" s="2" t="s">
        <v>320</v>
      </c>
      <c r="L152" s="2" t="s">
        <v>860</v>
      </c>
    </row>
    <row r="153">
      <c r="C153" s="298" t="s">
        <v>5156</v>
      </c>
      <c r="E153" s="298" t="s">
        <v>5157</v>
      </c>
      <c r="J153" s="2" t="s">
        <v>320</v>
      </c>
      <c r="L153" s="2" t="s">
        <v>860</v>
      </c>
    </row>
    <row r="154">
      <c r="C154" s="298" t="s">
        <v>5158</v>
      </c>
      <c r="E154" s="298" t="s">
        <v>5159</v>
      </c>
      <c r="J154" s="2" t="s">
        <v>320</v>
      </c>
      <c r="L154" s="2" t="s">
        <v>860</v>
      </c>
    </row>
    <row r="155">
      <c r="C155" s="298" t="s">
        <v>5158</v>
      </c>
      <c r="E155" s="298" t="s">
        <v>5159</v>
      </c>
      <c r="J155" s="2" t="s">
        <v>320</v>
      </c>
      <c r="L155" s="2" t="s">
        <v>860</v>
      </c>
    </row>
    <row r="156">
      <c r="C156" s="298" t="s">
        <v>5158</v>
      </c>
      <c r="E156" s="298" t="s">
        <v>5159</v>
      </c>
      <c r="J156" s="2" t="s">
        <v>320</v>
      </c>
      <c r="L156" s="2" t="s">
        <v>860</v>
      </c>
    </row>
    <row r="157">
      <c r="C157" s="298" t="s">
        <v>5158</v>
      </c>
      <c r="E157" s="298" t="s">
        <v>5159</v>
      </c>
      <c r="J157" s="2" t="s">
        <v>320</v>
      </c>
      <c r="L157" s="2" t="s">
        <v>860</v>
      </c>
    </row>
    <row r="158">
      <c r="C158" s="298" t="s">
        <v>5158</v>
      </c>
      <c r="E158" s="298" t="s">
        <v>5159</v>
      </c>
      <c r="J158" s="2" t="s">
        <v>320</v>
      </c>
      <c r="L158" s="2" t="s">
        <v>860</v>
      </c>
    </row>
    <row r="159">
      <c r="C159" s="298" t="s">
        <v>5158</v>
      </c>
      <c r="E159" s="298" t="s">
        <v>5159</v>
      </c>
      <c r="J159" s="2" t="s">
        <v>320</v>
      </c>
      <c r="L159" s="2" t="s">
        <v>860</v>
      </c>
    </row>
    <row r="160">
      <c r="C160" s="298" t="s">
        <v>5158</v>
      </c>
      <c r="E160" s="298" t="s">
        <v>5159</v>
      </c>
      <c r="J160" s="2" t="s">
        <v>320</v>
      </c>
      <c r="L160" s="2" t="s">
        <v>860</v>
      </c>
    </row>
    <row r="161">
      <c r="C161" s="298" t="s">
        <v>5158</v>
      </c>
      <c r="E161" s="298" t="s">
        <v>5159</v>
      </c>
      <c r="J161" s="2" t="s">
        <v>320</v>
      </c>
      <c r="L161" s="2" t="s">
        <v>860</v>
      </c>
    </row>
    <row r="162">
      <c r="C162" s="298" t="s">
        <v>5158</v>
      </c>
      <c r="E162" s="298" t="s">
        <v>5159</v>
      </c>
      <c r="J162" s="2" t="s">
        <v>320</v>
      </c>
      <c r="L162" s="2" t="s">
        <v>860</v>
      </c>
    </row>
    <row r="163">
      <c r="C163" s="298" t="s">
        <v>5158</v>
      </c>
      <c r="E163" s="298" t="s">
        <v>5159</v>
      </c>
      <c r="J163" s="2" t="s">
        <v>320</v>
      </c>
      <c r="L163" s="2" t="s">
        <v>860</v>
      </c>
    </row>
    <row r="164">
      <c r="C164" s="298" t="s">
        <v>5158</v>
      </c>
      <c r="E164" s="298" t="s">
        <v>5159</v>
      </c>
      <c r="J164" s="2" t="s">
        <v>320</v>
      </c>
      <c r="L164" s="2" t="s">
        <v>860</v>
      </c>
    </row>
    <row r="165">
      <c r="C165" s="298" t="s">
        <v>5158</v>
      </c>
      <c r="E165" s="298" t="s">
        <v>5159</v>
      </c>
      <c r="J165" s="2" t="s">
        <v>320</v>
      </c>
      <c r="L165" s="2" t="s">
        <v>860</v>
      </c>
    </row>
    <row r="166">
      <c r="C166" s="298" t="s">
        <v>5160</v>
      </c>
      <c r="D166" s="277" t="s">
        <v>5161</v>
      </c>
      <c r="E166" s="298" t="s">
        <v>5162</v>
      </c>
      <c r="J166" s="2" t="s">
        <v>320</v>
      </c>
      <c r="L166" s="2" t="s">
        <v>860</v>
      </c>
      <c r="M166" s="2" t="s">
        <v>17</v>
      </c>
      <c r="N166" s="2" t="s">
        <v>1715</v>
      </c>
      <c r="S166" s="2">
        <v>99.0</v>
      </c>
    </row>
    <row r="167">
      <c r="C167" s="298" t="s">
        <v>5160</v>
      </c>
      <c r="E167" s="298" t="s">
        <v>5162</v>
      </c>
      <c r="J167" s="2" t="s">
        <v>320</v>
      </c>
      <c r="L167" s="2" t="s">
        <v>860</v>
      </c>
    </row>
    <row r="168">
      <c r="C168" s="298" t="s">
        <v>5160</v>
      </c>
      <c r="E168" s="298" t="s">
        <v>5162</v>
      </c>
      <c r="J168" s="2" t="s">
        <v>320</v>
      </c>
      <c r="L168" s="2" t="s">
        <v>860</v>
      </c>
    </row>
    <row r="169">
      <c r="C169" s="298" t="s">
        <v>5160</v>
      </c>
      <c r="E169" s="298" t="s">
        <v>5162</v>
      </c>
      <c r="J169" s="2" t="s">
        <v>320</v>
      </c>
      <c r="L169" s="2" t="s">
        <v>860</v>
      </c>
    </row>
    <row r="170">
      <c r="C170" s="298" t="s">
        <v>5160</v>
      </c>
      <c r="E170" s="298" t="s">
        <v>5162</v>
      </c>
      <c r="J170" s="2" t="s">
        <v>320</v>
      </c>
      <c r="L170" s="2" t="s">
        <v>860</v>
      </c>
    </row>
    <row r="171">
      <c r="C171" s="298" t="s">
        <v>5160</v>
      </c>
      <c r="E171" s="298" t="s">
        <v>5162</v>
      </c>
      <c r="J171" s="2" t="s">
        <v>320</v>
      </c>
      <c r="L171" s="2" t="s">
        <v>860</v>
      </c>
    </row>
    <row r="172">
      <c r="C172" s="298" t="s">
        <v>5160</v>
      </c>
      <c r="E172" s="298" t="s">
        <v>5162</v>
      </c>
      <c r="J172" s="2" t="s">
        <v>320</v>
      </c>
      <c r="L172" s="2" t="s">
        <v>860</v>
      </c>
    </row>
    <row r="173">
      <c r="C173" s="298" t="s">
        <v>5160</v>
      </c>
      <c r="E173" s="298" t="s">
        <v>5162</v>
      </c>
      <c r="J173" s="2" t="s">
        <v>320</v>
      </c>
      <c r="L173" s="2" t="s">
        <v>860</v>
      </c>
    </row>
    <row r="174">
      <c r="C174" s="298" t="s">
        <v>5160</v>
      </c>
      <c r="E174" s="298" t="s">
        <v>5162</v>
      </c>
      <c r="J174" s="2" t="s">
        <v>320</v>
      </c>
      <c r="L174" s="2" t="s">
        <v>860</v>
      </c>
    </row>
    <row r="175">
      <c r="C175" s="298" t="s">
        <v>5160</v>
      </c>
      <c r="E175" s="298" t="s">
        <v>5162</v>
      </c>
      <c r="J175" s="2" t="s">
        <v>320</v>
      </c>
      <c r="L175" s="2" t="s">
        <v>860</v>
      </c>
    </row>
    <row r="176">
      <c r="C176" s="298" t="s">
        <v>5160</v>
      </c>
      <c r="E176" s="298" t="s">
        <v>5162</v>
      </c>
      <c r="J176" s="2" t="s">
        <v>320</v>
      </c>
      <c r="L176" s="2" t="s">
        <v>860</v>
      </c>
    </row>
    <row r="177">
      <c r="C177" s="298" t="s">
        <v>5160</v>
      </c>
      <c r="E177" s="298" t="s">
        <v>5162</v>
      </c>
      <c r="J177" s="2" t="s">
        <v>320</v>
      </c>
      <c r="L177" s="2" t="s">
        <v>860</v>
      </c>
    </row>
    <row r="178">
      <c r="C178" s="298" t="s">
        <v>5160</v>
      </c>
      <c r="E178" s="298" t="s">
        <v>5162</v>
      </c>
      <c r="J178" s="2" t="s">
        <v>320</v>
      </c>
      <c r="L178" s="2" t="s">
        <v>860</v>
      </c>
    </row>
    <row r="179">
      <c r="C179" s="379" t="s">
        <v>5163</v>
      </c>
      <c r="J179" s="2" t="s">
        <v>320</v>
      </c>
      <c r="L179" s="2" t="s">
        <v>860</v>
      </c>
    </row>
    <row r="180">
      <c r="C180" s="379" t="s">
        <v>5164</v>
      </c>
      <c r="J180" s="2" t="s">
        <v>320</v>
      </c>
      <c r="L180" s="2" t="s">
        <v>860</v>
      </c>
    </row>
    <row r="181">
      <c r="C181" s="379" t="s">
        <v>5164</v>
      </c>
      <c r="J181" s="2" t="s">
        <v>320</v>
      </c>
      <c r="L181" s="2" t="s">
        <v>860</v>
      </c>
    </row>
    <row r="182">
      <c r="C182" s="367" t="s">
        <v>5165</v>
      </c>
      <c r="E182" s="367" t="s">
        <v>5166</v>
      </c>
      <c r="J182" s="2" t="s">
        <v>320</v>
      </c>
      <c r="L182" s="2" t="s">
        <v>860</v>
      </c>
    </row>
    <row r="183">
      <c r="C183" s="298" t="s">
        <v>5167</v>
      </c>
      <c r="E183" s="298" t="s">
        <v>5168</v>
      </c>
      <c r="J183" s="2" t="s">
        <v>320</v>
      </c>
      <c r="L183" s="2" t="s">
        <v>860</v>
      </c>
    </row>
    <row r="184">
      <c r="C184" s="298" t="s">
        <v>5169</v>
      </c>
      <c r="E184" s="298" t="s">
        <v>5170</v>
      </c>
      <c r="J184" s="2" t="s">
        <v>320</v>
      </c>
      <c r="L184" s="2" t="s">
        <v>860</v>
      </c>
    </row>
    <row r="186">
      <c r="A186" s="2" t="s">
        <v>872</v>
      </c>
      <c r="B186" s="2" t="s">
        <v>3908</v>
      </c>
      <c r="C186" s="298" t="s">
        <v>3986</v>
      </c>
      <c r="E186" s="298" t="s">
        <v>3987</v>
      </c>
      <c r="L186" s="2" t="s">
        <v>860</v>
      </c>
    </row>
    <row r="187">
      <c r="B187" s="2" t="s">
        <v>3908</v>
      </c>
      <c r="C187" s="298" t="s">
        <v>3988</v>
      </c>
      <c r="E187" s="298" t="s">
        <v>3989</v>
      </c>
      <c r="L187" s="2" t="s">
        <v>860</v>
      </c>
    </row>
    <row r="188">
      <c r="B188" s="2" t="s">
        <v>3908</v>
      </c>
      <c r="C188" s="298" t="s">
        <v>3990</v>
      </c>
      <c r="E188" s="298" t="s">
        <v>3991</v>
      </c>
      <c r="L188" s="2" t="s">
        <v>860</v>
      </c>
    </row>
    <row r="189">
      <c r="C189" s="298" t="s">
        <v>1387</v>
      </c>
      <c r="E189" s="367" t="s">
        <v>1388</v>
      </c>
      <c r="L189" s="2" t="s">
        <v>860</v>
      </c>
    </row>
    <row r="190">
      <c r="C190" s="298" t="s">
        <v>1387</v>
      </c>
      <c r="E190" s="367" t="s">
        <v>1388</v>
      </c>
      <c r="L190" s="2" t="s">
        <v>860</v>
      </c>
    </row>
    <row r="191">
      <c r="C191" s="298" t="s">
        <v>1387</v>
      </c>
      <c r="E191" s="367" t="s">
        <v>1388</v>
      </c>
      <c r="L191" s="2" t="s">
        <v>860</v>
      </c>
    </row>
    <row r="192">
      <c r="C192" s="298" t="s">
        <v>1387</v>
      </c>
      <c r="E192" s="367" t="s">
        <v>1388</v>
      </c>
      <c r="L192" s="2" t="s">
        <v>860</v>
      </c>
    </row>
    <row r="193">
      <c r="B193" s="2" t="s">
        <v>3908</v>
      </c>
      <c r="C193" s="298" t="s">
        <v>5171</v>
      </c>
      <c r="E193" s="367" t="s">
        <v>4101</v>
      </c>
      <c r="L193" s="2" t="s">
        <v>860</v>
      </c>
    </row>
    <row r="194">
      <c r="B194" s="2" t="s">
        <v>3908</v>
      </c>
      <c r="C194" s="298" t="s">
        <v>5172</v>
      </c>
      <c r="E194" s="367" t="s">
        <v>3993</v>
      </c>
      <c r="L194" s="2" t="s">
        <v>860</v>
      </c>
    </row>
    <row r="195">
      <c r="B195" s="2" t="s">
        <v>960</v>
      </c>
      <c r="C195" s="298" t="s">
        <v>946</v>
      </c>
      <c r="E195" s="367" t="s">
        <v>947</v>
      </c>
      <c r="L195" s="2" t="s">
        <v>860</v>
      </c>
    </row>
    <row r="196">
      <c r="B196" s="2" t="s">
        <v>960</v>
      </c>
      <c r="C196" s="298" t="s">
        <v>946</v>
      </c>
      <c r="E196" s="367" t="s">
        <v>947</v>
      </c>
      <c r="L196" s="2" t="s">
        <v>860</v>
      </c>
      <c r="M196" s="2" t="s">
        <v>17</v>
      </c>
      <c r="N196" s="2" t="s">
        <v>5173</v>
      </c>
      <c r="S196" s="2">
        <v>138.0</v>
      </c>
    </row>
    <row r="197">
      <c r="B197" s="2" t="s">
        <v>960</v>
      </c>
      <c r="C197" s="298" t="s">
        <v>946</v>
      </c>
      <c r="E197" s="367" t="s">
        <v>947</v>
      </c>
      <c r="L197" s="2" t="s">
        <v>860</v>
      </c>
      <c r="M197" s="2" t="s">
        <v>17</v>
      </c>
      <c r="N197" s="2" t="s">
        <v>5173</v>
      </c>
      <c r="S197" s="2">
        <v>138.0</v>
      </c>
    </row>
    <row r="198">
      <c r="B198" s="2" t="s">
        <v>960</v>
      </c>
      <c r="C198" s="298" t="s">
        <v>946</v>
      </c>
      <c r="E198" s="367" t="s">
        <v>947</v>
      </c>
      <c r="L198" s="2" t="s">
        <v>860</v>
      </c>
      <c r="M198" s="2" t="s">
        <v>17</v>
      </c>
      <c r="N198" s="2" t="s">
        <v>3121</v>
      </c>
      <c r="S198" s="2">
        <v>209.0</v>
      </c>
    </row>
    <row r="199">
      <c r="B199" s="266" t="s">
        <v>960</v>
      </c>
      <c r="C199" s="438" t="s">
        <v>946</v>
      </c>
      <c r="D199" s="266"/>
      <c r="E199" s="369" t="s">
        <v>947</v>
      </c>
      <c r="F199" s="266"/>
      <c r="G199" s="266"/>
      <c r="H199" s="266"/>
      <c r="I199" s="266"/>
      <c r="J199" s="357"/>
      <c r="K199" s="266"/>
      <c r="L199" s="357" t="s">
        <v>860</v>
      </c>
      <c r="M199" s="2" t="s">
        <v>17</v>
      </c>
      <c r="N199" s="2" t="s">
        <v>3121</v>
      </c>
      <c r="S199" s="2">
        <v>209.0</v>
      </c>
    </row>
    <row r="200">
      <c r="B200" s="266" t="s">
        <v>960</v>
      </c>
      <c r="C200" s="438" t="s">
        <v>946</v>
      </c>
      <c r="D200" s="266"/>
      <c r="E200" s="369" t="s">
        <v>947</v>
      </c>
      <c r="F200" s="266"/>
      <c r="G200" s="266"/>
      <c r="H200" s="266"/>
      <c r="I200" s="266"/>
      <c r="J200" s="357"/>
      <c r="K200" s="266"/>
      <c r="L200" s="357" t="s">
        <v>860</v>
      </c>
      <c r="M200" s="2" t="s">
        <v>17</v>
      </c>
      <c r="N200" s="2" t="s">
        <v>1830</v>
      </c>
      <c r="S200" s="2">
        <v>114.0</v>
      </c>
    </row>
    <row r="201">
      <c r="B201" s="266" t="s">
        <v>960</v>
      </c>
      <c r="C201" s="270" t="s">
        <v>946</v>
      </c>
      <c r="D201" s="266"/>
      <c r="E201" s="369" t="s">
        <v>947</v>
      </c>
      <c r="F201" s="266"/>
      <c r="G201" s="266"/>
      <c r="H201" s="266"/>
      <c r="I201" s="266"/>
      <c r="J201" s="266"/>
      <c r="K201" s="266"/>
      <c r="L201" s="266" t="s">
        <v>860</v>
      </c>
      <c r="M201" s="2" t="s">
        <v>17</v>
      </c>
      <c r="N201" s="2" t="s">
        <v>1830</v>
      </c>
      <c r="S201" s="2">
        <v>114.0</v>
      </c>
    </row>
    <row r="202">
      <c r="B202" s="266" t="s">
        <v>960</v>
      </c>
      <c r="C202" s="270" t="s">
        <v>946</v>
      </c>
      <c r="D202" s="266"/>
      <c r="E202" s="369" t="s">
        <v>947</v>
      </c>
      <c r="F202" s="266"/>
      <c r="G202" s="266"/>
      <c r="H202" s="266"/>
      <c r="I202" s="266"/>
      <c r="J202" s="266"/>
      <c r="K202" s="266"/>
      <c r="L202" s="266" t="s">
        <v>860</v>
      </c>
      <c r="M202" s="2" t="s">
        <v>17</v>
      </c>
      <c r="N202" s="2" t="s">
        <v>1830</v>
      </c>
      <c r="S202" s="2">
        <v>114.0</v>
      </c>
    </row>
    <row r="203">
      <c r="B203" s="266" t="s">
        <v>960</v>
      </c>
      <c r="C203" s="270" t="s">
        <v>946</v>
      </c>
      <c r="D203" s="266"/>
      <c r="E203" s="369" t="s">
        <v>947</v>
      </c>
      <c r="F203" s="266"/>
      <c r="G203" s="266"/>
      <c r="H203" s="266"/>
      <c r="I203" s="266"/>
      <c r="J203" s="266"/>
      <c r="K203" s="266"/>
      <c r="L203" s="266" t="s">
        <v>860</v>
      </c>
      <c r="M203" s="2" t="s">
        <v>17</v>
      </c>
      <c r="N203" s="2" t="s">
        <v>1830</v>
      </c>
      <c r="S203" s="2">
        <v>114.0</v>
      </c>
    </row>
    <row r="204">
      <c r="B204" s="266" t="s">
        <v>960</v>
      </c>
      <c r="C204" s="270" t="s">
        <v>946</v>
      </c>
      <c r="D204" s="266"/>
      <c r="E204" s="369" t="s">
        <v>947</v>
      </c>
      <c r="F204" s="266"/>
      <c r="G204" s="266"/>
      <c r="H204" s="266"/>
      <c r="I204" s="266"/>
      <c r="J204" s="266"/>
      <c r="K204" s="266"/>
      <c r="L204" s="266" t="s">
        <v>860</v>
      </c>
      <c r="M204" s="2" t="s">
        <v>17</v>
      </c>
      <c r="N204" s="2" t="s">
        <v>1830</v>
      </c>
      <c r="S204" s="2">
        <v>114.0</v>
      </c>
    </row>
    <row r="205">
      <c r="B205" s="266" t="s">
        <v>960</v>
      </c>
      <c r="C205" s="270" t="s">
        <v>946</v>
      </c>
      <c r="D205" s="266"/>
      <c r="E205" s="369" t="s">
        <v>947</v>
      </c>
      <c r="F205" s="266"/>
      <c r="G205" s="266"/>
      <c r="H205" s="266"/>
      <c r="I205" s="266"/>
      <c r="J205" s="266"/>
      <c r="K205" s="266"/>
      <c r="L205" s="266" t="s">
        <v>860</v>
      </c>
      <c r="M205" s="2" t="s">
        <v>17</v>
      </c>
      <c r="N205" s="2" t="s">
        <v>1830</v>
      </c>
      <c r="S205" s="2">
        <v>114.0</v>
      </c>
    </row>
    <row r="206">
      <c r="B206" s="266" t="s">
        <v>960</v>
      </c>
      <c r="C206" s="270" t="s">
        <v>946</v>
      </c>
      <c r="D206" s="266"/>
      <c r="E206" s="369" t="s">
        <v>947</v>
      </c>
      <c r="F206" s="266"/>
      <c r="G206" s="266"/>
      <c r="H206" s="266"/>
      <c r="I206" s="266"/>
      <c r="J206" s="266"/>
      <c r="K206" s="266"/>
      <c r="L206" s="266" t="s">
        <v>860</v>
      </c>
      <c r="M206" s="2" t="s">
        <v>17</v>
      </c>
      <c r="N206" s="2" t="s">
        <v>1830</v>
      </c>
      <c r="S206" s="2">
        <v>114.0</v>
      </c>
    </row>
    <row r="207">
      <c r="B207" s="266" t="s">
        <v>960</v>
      </c>
      <c r="C207" s="270" t="s">
        <v>946</v>
      </c>
      <c r="D207" s="266"/>
      <c r="E207" s="369" t="s">
        <v>947</v>
      </c>
      <c r="F207" s="266"/>
      <c r="G207" s="266"/>
      <c r="H207" s="266"/>
      <c r="I207" s="266"/>
      <c r="J207" s="266"/>
      <c r="K207" s="266"/>
      <c r="L207" s="266" t="s">
        <v>860</v>
      </c>
      <c r="M207" s="2" t="s">
        <v>17</v>
      </c>
      <c r="N207" s="2" t="s">
        <v>1830</v>
      </c>
      <c r="S207" s="2">
        <v>114.0</v>
      </c>
    </row>
    <row r="208">
      <c r="B208" s="266" t="s">
        <v>960</v>
      </c>
      <c r="C208" s="270" t="s">
        <v>946</v>
      </c>
      <c r="D208" s="266"/>
      <c r="E208" s="369" t="s">
        <v>947</v>
      </c>
      <c r="F208" s="266"/>
      <c r="G208" s="266"/>
      <c r="H208" s="266"/>
      <c r="I208" s="266"/>
      <c r="J208" s="266"/>
      <c r="K208" s="266"/>
      <c r="L208" s="266" t="s">
        <v>860</v>
      </c>
      <c r="M208" s="2" t="s">
        <v>17</v>
      </c>
      <c r="N208" s="2" t="s">
        <v>1830</v>
      </c>
      <c r="S208" s="2">
        <v>114.0</v>
      </c>
    </row>
    <row r="209">
      <c r="B209" s="266" t="s">
        <v>960</v>
      </c>
      <c r="C209" s="270" t="s">
        <v>946</v>
      </c>
      <c r="D209" s="266"/>
      <c r="E209" s="369" t="s">
        <v>947</v>
      </c>
      <c r="F209" s="266"/>
      <c r="G209" s="266"/>
      <c r="H209" s="266"/>
      <c r="I209" s="266"/>
      <c r="J209" s="266"/>
      <c r="K209" s="266"/>
      <c r="L209" s="266" t="s">
        <v>860</v>
      </c>
      <c r="M209" s="2" t="s">
        <v>17</v>
      </c>
      <c r="N209" s="2" t="s">
        <v>1830</v>
      </c>
      <c r="S209" s="2">
        <v>114.0</v>
      </c>
    </row>
    <row r="210">
      <c r="B210" s="266" t="s">
        <v>960</v>
      </c>
      <c r="C210" s="270" t="s">
        <v>946</v>
      </c>
      <c r="D210" s="266"/>
      <c r="E210" s="369" t="s">
        <v>947</v>
      </c>
      <c r="F210" s="266"/>
      <c r="G210" s="266"/>
      <c r="H210" s="266"/>
      <c r="I210" s="266"/>
      <c r="J210" s="266"/>
      <c r="K210" s="266"/>
      <c r="L210" s="266" t="s">
        <v>860</v>
      </c>
      <c r="M210" s="2" t="s">
        <v>17</v>
      </c>
      <c r="N210" s="2" t="s">
        <v>1830</v>
      </c>
      <c r="S210" s="2">
        <v>114.0</v>
      </c>
    </row>
    <row r="211">
      <c r="B211" s="266" t="s">
        <v>960</v>
      </c>
      <c r="C211" s="270" t="s">
        <v>946</v>
      </c>
      <c r="D211" s="266"/>
      <c r="E211" s="369" t="s">
        <v>947</v>
      </c>
      <c r="F211" s="266"/>
      <c r="G211" s="266"/>
      <c r="H211" s="266"/>
      <c r="I211" s="266"/>
      <c r="J211" s="266"/>
      <c r="K211" s="266"/>
      <c r="L211" s="266" t="s">
        <v>860</v>
      </c>
      <c r="M211" s="2" t="s">
        <v>17</v>
      </c>
      <c r="N211" s="2" t="s">
        <v>1830</v>
      </c>
      <c r="S211" s="2">
        <v>114.0</v>
      </c>
    </row>
    <row r="212">
      <c r="B212" s="266" t="s">
        <v>960</v>
      </c>
      <c r="C212" s="270" t="s">
        <v>946</v>
      </c>
      <c r="D212" s="266"/>
      <c r="E212" s="369" t="s">
        <v>947</v>
      </c>
      <c r="F212" s="266"/>
      <c r="G212" s="266"/>
      <c r="H212" s="266"/>
      <c r="I212" s="266"/>
      <c r="J212" s="266"/>
      <c r="K212" s="266"/>
      <c r="L212" s="266" t="s">
        <v>860</v>
      </c>
      <c r="M212" s="2" t="s">
        <v>17</v>
      </c>
      <c r="N212" s="2" t="s">
        <v>1830</v>
      </c>
      <c r="S212" s="2">
        <v>114.0</v>
      </c>
    </row>
    <row r="213">
      <c r="B213" s="266" t="s">
        <v>960</v>
      </c>
      <c r="C213" s="270" t="s">
        <v>946</v>
      </c>
      <c r="D213" s="266"/>
      <c r="E213" s="369" t="s">
        <v>947</v>
      </c>
      <c r="F213" s="266"/>
      <c r="G213" s="266"/>
      <c r="H213" s="266"/>
      <c r="I213" s="266"/>
      <c r="J213" s="266"/>
      <c r="K213" s="266"/>
      <c r="L213" s="266" t="s">
        <v>860</v>
      </c>
      <c r="M213" s="2" t="s">
        <v>17</v>
      </c>
      <c r="N213" s="2" t="s">
        <v>1830</v>
      </c>
      <c r="S213" s="2">
        <v>114.0</v>
      </c>
    </row>
    <row r="214">
      <c r="B214" s="266" t="s">
        <v>960</v>
      </c>
      <c r="C214" s="270" t="s">
        <v>946</v>
      </c>
      <c r="D214" s="266"/>
      <c r="E214" s="369" t="s">
        <v>947</v>
      </c>
      <c r="F214" s="266"/>
      <c r="G214" s="266"/>
      <c r="H214" s="266"/>
      <c r="I214" s="266"/>
      <c r="J214" s="266"/>
      <c r="K214" s="266"/>
      <c r="L214" s="266" t="s">
        <v>860</v>
      </c>
      <c r="M214" s="2" t="s">
        <v>17</v>
      </c>
      <c r="N214" s="2" t="s">
        <v>1830</v>
      </c>
      <c r="S214" s="2">
        <v>114.0</v>
      </c>
    </row>
    <row r="215">
      <c r="B215" s="266" t="s">
        <v>960</v>
      </c>
      <c r="C215" s="270" t="s">
        <v>946</v>
      </c>
      <c r="D215" s="266"/>
      <c r="E215" s="369" t="s">
        <v>947</v>
      </c>
      <c r="F215" s="266"/>
      <c r="G215" s="266"/>
      <c r="H215" s="266"/>
      <c r="I215" s="266"/>
      <c r="J215" s="266"/>
      <c r="K215" s="266"/>
      <c r="L215" s="266" t="s">
        <v>860</v>
      </c>
      <c r="M215" s="2" t="s">
        <v>17</v>
      </c>
      <c r="N215" s="2" t="s">
        <v>2488</v>
      </c>
      <c r="S215" s="2">
        <v>114.0</v>
      </c>
    </row>
    <row r="216">
      <c r="B216" s="266" t="s">
        <v>960</v>
      </c>
      <c r="C216" s="270" t="s">
        <v>946</v>
      </c>
      <c r="D216" s="266"/>
      <c r="E216" s="369" t="s">
        <v>947</v>
      </c>
      <c r="F216" s="266"/>
      <c r="G216" s="266"/>
      <c r="H216" s="266"/>
      <c r="I216" s="266"/>
      <c r="J216" s="266"/>
      <c r="K216" s="266"/>
      <c r="L216" s="266" t="s">
        <v>860</v>
      </c>
      <c r="M216" s="2" t="s">
        <v>17</v>
      </c>
      <c r="N216" s="2" t="s">
        <v>2488</v>
      </c>
      <c r="S216" s="2">
        <v>114.0</v>
      </c>
    </row>
    <row r="217">
      <c r="B217" s="266" t="s">
        <v>960</v>
      </c>
      <c r="C217" s="270" t="s">
        <v>946</v>
      </c>
      <c r="D217" s="266"/>
      <c r="E217" s="369" t="s">
        <v>947</v>
      </c>
      <c r="F217" s="266"/>
      <c r="G217" s="266"/>
      <c r="H217" s="266"/>
      <c r="I217" s="266"/>
      <c r="J217" s="266"/>
      <c r="K217" s="266"/>
      <c r="L217" s="266" t="s">
        <v>860</v>
      </c>
      <c r="M217" s="2" t="s">
        <v>17</v>
      </c>
      <c r="N217" s="2" t="s">
        <v>2488</v>
      </c>
      <c r="S217" s="2">
        <v>114.0</v>
      </c>
    </row>
    <row r="218">
      <c r="B218" s="266" t="s">
        <v>960</v>
      </c>
      <c r="C218" s="270" t="s">
        <v>946</v>
      </c>
      <c r="D218" s="266"/>
      <c r="E218" s="369" t="s">
        <v>947</v>
      </c>
      <c r="F218" s="266"/>
      <c r="G218" s="266"/>
      <c r="H218" s="266"/>
      <c r="I218" s="266"/>
      <c r="J218" s="266"/>
      <c r="K218" s="266"/>
      <c r="L218" s="266" t="s">
        <v>860</v>
      </c>
      <c r="M218" s="2" t="s">
        <v>17</v>
      </c>
      <c r="N218" s="2" t="s">
        <v>2488</v>
      </c>
      <c r="S218" s="2">
        <v>114.0</v>
      </c>
    </row>
    <row r="219">
      <c r="B219" s="266" t="s">
        <v>960</v>
      </c>
      <c r="C219" s="270" t="s">
        <v>946</v>
      </c>
      <c r="D219" s="266"/>
      <c r="E219" s="369" t="s">
        <v>947</v>
      </c>
      <c r="F219" s="266"/>
      <c r="G219" s="266"/>
      <c r="H219" s="266"/>
      <c r="I219" s="266"/>
      <c r="J219" s="266"/>
      <c r="K219" s="266"/>
      <c r="L219" s="266" t="s">
        <v>860</v>
      </c>
      <c r="M219" s="2" t="s">
        <v>17</v>
      </c>
      <c r="N219" s="2" t="s">
        <v>2488</v>
      </c>
      <c r="S219" s="2">
        <v>114.0</v>
      </c>
    </row>
    <row r="220">
      <c r="B220" s="266" t="s">
        <v>960</v>
      </c>
      <c r="C220" s="270" t="s">
        <v>946</v>
      </c>
      <c r="D220" s="266"/>
      <c r="E220" s="369" t="s">
        <v>947</v>
      </c>
      <c r="F220" s="266"/>
      <c r="G220" s="266"/>
      <c r="H220" s="266"/>
      <c r="I220" s="266"/>
      <c r="J220" s="266"/>
      <c r="K220" s="266"/>
      <c r="L220" s="266" t="s">
        <v>860</v>
      </c>
      <c r="M220" s="2" t="s">
        <v>17</v>
      </c>
      <c r="N220" s="2" t="s">
        <v>2488</v>
      </c>
      <c r="S220" s="2">
        <v>114.0</v>
      </c>
    </row>
    <row r="221">
      <c r="B221" s="266" t="s">
        <v>960</v>
      </c>
      <c r="C221" s="270" t="s">
        <v>946</v>
      </c>
      <c r="D221" s="266"/>
      <c r="E221" s="369" t="s">
        <v>947</v>
      </c>
      <c r="F221" s="266"/>
      <c r="G221" s="266"/>
      <c r="H221" s="266"/>
      <c r="I221" s="266"/>
      <c r="J221" s="266"/>
      <c r="K221" s="266"/>
      <c r="L221" s="266" t="s">
        <v>860</v>
      </c>
      <c r="M221" s="2" t="s">
        <v>17</v>
      </c>
      <c r="N221" s="2" t="s">
        <v>2488</v>
      </c>
      <c r="S221" s="2">
        <v>114.0</v>
      </c>
    </row>
    <row r="222">
      <c r="B222" s="266" t="s">
        <v>960</v>
      </c>
      <c r="C222" s="270" t="s">
        <v>946</v>
      </c>
      <c r="D222" s="266"/>
      <c r="E222" s="369" t="s">
        <v>947</v>
      </c>
      <c r="F222" s="266"/>
      <c r="G222" s="266"/>
      <c r="H222" s="266"/>
      <c r="I222" s="266"/>
      <c r="J222" s="266"/>
      <c r="K222" s="266"/>
      <c r="L222" s="266" t="s">
        <v>860</v>
      </c>
      <c r="M222" s="2" t="s">
        <v>17</v>
      </c>
      <c r="N222" s="2" t="s">
        <v>2488</v>
      </c>
      <c r="S222" s="2">
        <v>114.0</v>
      </c>
    </row>
    <row r="223">
      <c r="B223" s="266" t="s">
        <v>960</v>
      </c>
      <c r="C223" s="270" t="s">
        <v>946</v>
      </c>
      <c r="D223" s="266"/>
      <c r="E223" s="369" t="s">
        <v>947</v>
      </c>
      <c r="F223" s="266"/>
      <c r="G223" s="266"/>
      <c r="H223" s="266"/>
      <c r="I223" s="266"/>
      <c r="J223" s="266"/>
      <c r="K223" s="266"/>
      <c r="L223" s="266" t="s">
        <v>860</v>
      </c>
      <c r="M223" s="2" t="s">
        <v>17</v>
      </c>
      <c r="N223" s="2" t="s">
        <v>2488</v>
      </c>
      <c r="S223" s="2">
        <v>114.0</v>
      </c>
    </row>
    <row r="224">
      <c r="B224" s="266" t="s">
        <v>960</v>
      </c>
      <c r="C224" s="270" t="s">
        <v>946</v>
      </c>
      <c r="D224" s="266"/>
      <c r="E224" s="369" t="s">
        <v>947</v>
      </c>
      <c r="F224" s="266"/>
      <c r="G224" s="266"/>
      <c r="H224" s="266"/>
      <c r="I224" s="266"/>
      <c r="J224" s="266"/>
      <c r="K224" s="266"/>
      <c r="L224" s="266" t="s">
        <v>860</v>
      </c>
      <c r="M224" s="2" t="s">
        <v>17</v>
      </c>
      <c r="N224" s="2" t="s">
        <v>2488</v>
      </c>
      <c r="S224" s="2">
        <v>114.0</v>
      </c>
    </row>
    <row r="225">
      <c r="B225" s="266" t="s">
        <v>960</v>
      </c>
      <c r="C225" s="270" t="s">
        <v>946</v>
      </c>
      <c r="D225" s="266"/>
      <c r="E225" s="369" t="s">
        <v>947</v>
      </c>
      <c r="F225" s="266"/>
      <c r="G225" s="266"/>
      <c r="H225" s="266"/>
      <c r="I225" s="266"/>
      <c r="J225" s="266"/>
      <c r="K225" s="266"/>
      <c r="L225" s="266" t="s">
        <v>860</v>
      </c>
      <c r="M225" s="2" t="s">
        <v>17</v>
      </c>
      <c r="N225" s="2" t="s">
        <v>2488</v>
      </c>
      <c r="S225" s="2">
        <v>114.0</v>
      </c>
    </row>
    <row r="226">
      <c r="B226" s="266" t="s">
        <v>960</v>
      </c>
      <c r="C226" s="270" t="s">
        <v>946</v>
      </c>
      <c r="D226" s="266"/>
      <c r="E226" s="369" t="s">
        <v>947</v>
      </c>
      <c r="F226" s="266"/>
      <c r="G226" s="266"/>
      <c r="H226" s="266"/>
      <c r="I226" s="266"/>
      <c r="J226" s="266"/>
      <c r="K226" s="266"/>
      <c r="L226" s="266" t="s">
        <v>860</v>
      </c>
      <c r="M226" s="2" t="s">
        <v>17</v>
      </c>
      <c r="N226" s="2" t="s">
        <v>2488</v>
      </c>
      <c r="S226" s="2">
        <v>114.0</v>
      </c>
    </row>
    <row r="227">
      <c r="B227" s="266" t="s">
        <v>960</v>
      </c>
      <c r="C227" s="270" t="s">
        <v>946</v>
      </c>
      <c r="D227" s="266"/>
      <c r="E227" s="369" t="s">
        <v>947</v>
      </c>
      <c r="F227" s="266"/>
      <c r="G227" s="266"/>
      <c r="H227" s="266"/>
      <c r="I227" s="266"/>
      <c r="J227" s="266"/>
      <c r="K227" s="266"/>
      <c r="L227" s="266" t="s">
        <v>860</v>
      </c>
      <c r="M227" s="2" t="s">
        <v>17</v>
      </c>
      <c r="N227" s="2" t="s">
        <v>2488</v>
      </c>
      <c r="S227" s="2">
        <v>114.0</v>
      </c>
    </row>
    <row r="228">
      <c r="B228" s="266" t="s">
        <v>960</v>
      </c>
      <c r="C228" s="270" t="s">
        <v>946</v>
      </c>
      <c r="D228" s="266"/>
      <c r="E228" s="369" t="s">
        <v>947</v>
      </c>
      <c r="F228" s="266"/>
      <c r="G228" s="266"/>
      <c r="H228" s="266"/>
      <c r="I228" s="266"/>
      <c r="J228" s="266"/>
      <c r="K228" s="266"/>
      <c r="L228" s="266" t="s">
        <v>860</v>
      </c>
      <c r="M228" s="2" t="s">
        <v>17</v>
      </c>
      <c r="N228" s="2" t="s">
        <v>2488</v>
      </c>
      <c r="S228" s="2">
        <v>114.0</v>
      </c>
    </row>
    <row r="229">
      <c r="B229" s="266" t="s">
        <v>960</v>
      </c>
      <c r="C229" s="270" t="s">
        <v>946</v>
      </c>
      <c r="D229" s="266"/>
      <c r="E229" s="369" t="s">
        <v>947</v>
      </c>
      <c r="F229" s="266"/>
      <c r="G229" s="266"/>
      <c r="H229" s="266"/>
      <c r="I229" s="266"/>
      <c r="J229" s="266"/>
      <c r="K229" s="266"/>
      <c r="L229" s="266" t="s">
        <v>860</v>
      </c>
      <c r="M229" s="2" t="s">
        <v>17</v>
      </c>
      <c r="N229" s="2" t="s">
        <v>2488</v>
      </c>
      <c r="S229" s="2">
        <v>114.0</v>
      </c>
    </row>
    <row r="230">
      <c r="B230" s="266" t="s">
        <v>960</v>
      </c>
      <c r="C230" s="270" t="s">
        <v>946</v>
      </c>
      <c r="D230" s="266"/>
      <c r="E230" s="369" t="s">
        <v>947</v>
      </c>
      <c r="F230" s="266"/>
      <c r="G230" s="266"/>
      <c r="H230" s="266"/>
      <c r="I230" s="266"/>
      <c r="J230" s="266"/>
      <c r="K230" s="266"/>
      <c r="L230" s="266" t="s">
        <v>860</v>
      </c>
      <c r="M230" s="2" t="s">
        <v>17</v>
      </c>
      <c r="N230" s="2" t="s">
        <v>2488</v>
      </c>
      <c r="S230" s="2">
        <v>114.0</v>
      </c>
    </row>
    <row r="231">
      <c r="B231" s="266" t="s">
        <v>960</v>
      </c>
      <c r="C231" s="270" t="s">
        <v>946</v>
      </c>
      <c r="D231" s="266"/>
      <c r="E231" s="369" t="s">
        <v>947</v>
      </c>
      <c r="F231" s="266"/>
      <c r="G231" s="266"/>
      <c r="H231" s="266"/>
      <c r="I231" s="266"/>
      <c r="J231" s="266"/>
      <c r="K231" s="266"/>
      <c r="L231" s="266" t="s">
        <v>860</v>
      </c>
      <c r="M231" s="2" t="s">
        <v>17</v>
      </c>
      <c r="N231" s="2" t="s">
        <v>2488</v>
      </c>
      <c r="S231" s="2">
        <v>114.0</v>
      </c>
    </row>
    <row r="232">
      <c r="B232" s="266" t="s">
        <v>960</v>
      </c>
      <c r="C232" s="270" t="s">
        <v>946</v>
      </c>
      <c r="D232" s="266"/>
      <c r="E232" s="369" t="s">
        <v>947</v>
      </c>
      <c r="F232" s="266"/>
      <c r="G232" s="266"/>
      <c r="H232" s="266"/>
      <c r="I232" s="266"/>
      <c r="J232" s="266"/>
      <c r="K232" s="266"/>
      <c r="L232" s="266" t="s">
        <v>860</v>
      </c>
      <c r="M232" s="2" t="s">
        <v>17</v>
      </c>
      <c r="N232" s="2" t="s">
        <v>2488</v>
      </c>
      <c r="S232" s="2">
        <v>114.0</v>
      </c>
    </row>
    <row r="233">
      <c r="B233" s="266" t="s">
        <v>960</v>
      </c>
      <c r="C233" s="270" t="s">
        <v>946</v>
      </c>
      <c r="D233" s="266"/>
      <c r="E233" s="369" t="s">
        <v>947</v>
      </c>
      <c r="F233" s="266"/>
      <c r="G233" s="266"/>
      <c r="H233" s="266"/>
      <c r="I233" s="266"/>
      <c r="J233" s="266"/>
      <c r="K233" s="266"/>
      <c r="L233" s="266" t="s">
        <v>860</v>
      </c>
      <c r="M233" s="2" t="s">
        <v>17</v>
      </c>
      <c r="N233" s="2" t="s">
        <v>2488</v>
      </c>
      <c r="S233" s="2">
        <v>114.0</v>
      </c>
    </row>
    <row r="234">
      <c r="B234" s="266" t="s">
        <v>960</v>
      </c>
      <c r="C234" s="270" t="s">
        <v>946</v>
      </c>
      <c r="D234" s="266"/>
      <c r="E234" s="369" t="s">
        <v>947</v>
      </c>
      <c r="F234" s="266"/>
      <c r="G234" s="266"/>
      <c r="H234" s="266"/>
      <c r="I234" s="266"/>
      <c r="J234" s="266"/>
      <c r="K234" s="266"/>
      <c r="L234" s="266" t="s">
        <v>860</v>
      </c>
      <c r="M234" s="2" t="s">
        <v>17</v>
      </c>
      <c r="N234" s="2" t="s">
        <v>2488</v>
      </c>
      <c r="S234" s="2">
        <v>114.0</v>
      </c>
    </row>
    <row r="235">
      <c r="B235" s="266" t="s">
        <v>960</v>
      </c>
      <c r="C235" s="270" t="s">
        <v>946</v>
      </c>
      <c r="D235" s="266"/>
      <c r="E235" s="369" t="s">
        <v>947</v>
      </c>
      <c r="F235" s="266"/>
      <c r="G235" s="266"/>
      <c r="H235" s="266"/>
      <c r="I235" s="266"/>
      <c r="J235" s="266"/>
      <c r="K235" s="266"/>
      <c r="L235" s="266" t="s">
        <v>860</v>
      </c>
      <c r="M235" s="2" t="s">
        <v>17</v>
      </c>
      <c r="N235" s="2" t="s">
        <v>2488</v>
      </c>
      <c r="S235" s="2">
        <v>114.0</v>
      </c>
    </row>
    <row r="236">
      <c r="B236" s="266" t="s">
        <v>960</v>
      </c>
      <c r="C236" s="270" t="s">
        <v>946</v>
      </c>
      <c r="D236" s="266"/>
      <c r="E236" s="369" t="s">
        <v>947</v>
      </c>
      <c r="F236" s="266"/>
      <c r="G236" s="266"/>
      <c r="H236" s="266"/>
      <c r="I236" s="266"/>
      <c r="J236" s="266"/>
      <c r="K236" s="266"/>
      <c r="L236" s="266" t="s">
        <v>860</v>
      </c>
      <c r="M236" s="2" t="s">
        <v>17</v>
      </c>
      <c r="N236" s="2" t="s">
        <v>2488</v>
      </c>
      <c r="S236" s="2">
        <v>114.0</v>
      </c>
    </row>
    <row r="237">
      <c r="B237" s="266" t="s">
        <v>960</v>
      </c>
      <c r="C237" s="270" t="s">
        <v>946</v>
      </c>
      <c r="D237" s="266"/>
      <c r="E237" s="369" t="s">
        <v>947</v>
      </c>
      <c r="F237" s="266"/>
      <c r="G237" s="266"/>
      <c r="H237" s="266"/>
      <c r="I237" s="266"/>
      <c r="J237" s="266"/>
      <c r="K237" s="266"/>
      <c r="L237" s="266" t="s">
        <v>860</v>
      </c>
      <c r="M237" s="2" t="s">
        <v>17</v>
      </c>
      <c r="N237" s="2" t="s">
        <v>2488</v>
      </c>
      <c r="S237" s="2">
        <v>114.0</v>
      </c>
    </row>
    <row r="238">
      <c r="B238" s="266" t="s">
        <v>960</v>
      </c>
      <c r="C238" s="270" t="s">
        <v>946</v>
      </c>
      <c r="D238" s="266"/>
      <c r="E238" s="369" t="s">
        <v>947</v>
      </c>
      <c r="F238" s="266"/>
      <c r="G238" s="266"/>
      <c r="H238" s="266"/>
      <c r="I238" s="266"/>
      <c r="J238" s="266"/>
      <c r="K238" s="266"/>
      <c r="L238" s="266" t="s">
        <v>860</v>
      </c>
      <c r="M238" s="2" t="s">
        <v>17</v>
      </c>
      <c r="N238" s="2" t="s">
        <v>2488</v>
      </c>
      <c r="S238" s="2">
        <v>114.0</v>
      </c>
    </row>
    <row r="239">
      <c r="B239" s="266" t="s">
        <v>960</v>
      </c>
      <c r="C239" s="270" t="s">
        <v>946</v>
      </c>
      <c r="D239" s="266"/>
      <c r="E239" s="369" t="s">
        <v>947</v>
      </c>
      <c r="F239" s="266"/>
      <c r="G239" s="266"/>
      <c r="H239" s="266"/>
      <c r="I239" s="266"/>
      <c r="J239" s="266"/>
      <c r="K239" s="266"/>
      <c r="L239" s="266" t="s">
        <v>860</v>
      </c>
      <c r="M239" s="2" t="s">
        <v>17</v>
      </c>
      <c r="N239" s="2" t="s">
        <v>2488</v>
      </c>
      <c r="S239" s="2">
        <v>114.0</v>
      </c>
    </row>
    <row r="240">
      <c r="B240" s="266" t="s">
        <v>960</v>
      </c>
      <c r="C240" s="270" t="s">
        <v>946</v>
      </c>
      <c r="D240" s="266"/>
      <c r="E240" s="369" t="s">
        <v>947</v>
      </c>
      <c r="F240" s="266"/>
      <c r="G240" s="266"/>
      <c r="H240" s="266"/>
      <c r="I240" s="266"/>
      <c r="J240" s="266"/>
      <c r="K240" s="266"/>
      <c r="L240" s="266" t="s">
        <v>860</v>
      </c>
      <c r="M240" s="2" t="s">
        <v>17</v>
      </c>
      <c r="N240" s="2" t="s">
        <v>2488</v>
      </c>
      <c r="S240" s="2">
        <v>114.0</v>
      </c>
    </row>
    <row r="241">
      <c r="B241" s="266" t="s">
        <v>960</v>
      </c>
      <c r="C241" s="270" t="s">
        <v>946</v>
      </c>
      <c r="D241" s="266"/>
      <c r="E241" s="369" t="s">
        <v>947</v>
      </c>
      <c r="F241" s="266"/>
      <c r="G241" s="266"/>
      <c r="H241" s="266"/>
      <c r="I241" s="266"/>
      <c r="J241" s="266"/>
      <c r="K241" s="266"/>
      <c r="L241" s="266" t="s">
        <v>860</v>
      </c>
      <c r="M241" s="2" t="s">
        <v>17</v>
      </c>
      <c r="N241" s="2" t="s">
        <v>2488</v>
      </c>
      <c r="S241" s="2">
        <v>114.0</v>
      </c>
    </row>
    <row r="242">
      <c r="B242" s="266" t="s">
        <v>960</v>
      </c>
      <c r="C242" s="270" t="s">
        <v>946</v>
      </c>
      <c r="D242" s="266"/>
      <c r="E242" s="369" t="s">
        <v>947</v>
      </c>
      <c r="F242" s="266"/>
      <c r="G242" s="266"/>
      <c r="H242" s="266"/>
      <c r="I242" s="266"/>
      <c r="J242" s="266"/>
      <c r="K242" s="266"/>
      <c r="L242" s="266" t="s">
        <v>860</v>
      </c>
      <c r="M242" s="2" t="s">
        <v>17</v>
      </c>
      <c r="N242" s="2" t="s">
        <v>2488</v>
      </c>
      <c r="S242" s="2">
        <v>114.0</v>
      </c>
    </row>
    <row r="243">
      <c r="B243" s="266" t="s">
        <v>960</v>
      </c>
      <c r="C243" s="270" t="s">
        <v>946</v>
      </c>
      <c r="D243" s="266"/>
      <c r="E243" s="369" t="s">
        <v>947</v>
      </c>
      <c r="F243" s="266"/>
      <c r="G243" s="266"/>
      <c r="H243" s="266"/>
      <c r="I243" s="266"/>
      <c r="J243" s="266"/>
      <c r="K243" s="266"/>
      <c r="L243" s="266" t="s">
        <v>860</v>
      </c>
      <c r="M243" s="2" t="s">
        <v>17</v>
      </c>
      <c r="N243" s="2" t="s">
        <v>2488</v>
      </c>
      <c r="S243" s="2">
        <v>114.0</v>
      </c>
    </row>
    <row r="244">
      <c r="B244" s="266" t="s">
        <v>960</v>
      </c>
      <c r="C244" s="270" t="s">
        <v>946</v>
      </c>
      <c r="D244" s="266"/>
      <c r="E244" s="369" t="s">
        <v>947</v>
      </c>
      <c r="F244" s="266"/>
      <c r="G244" s="266"/>
      <c r="H244" s="266"/>
      <c r="I244" s="266"/>
      <c r="J244" s="266"/>
      <c r="K244" s="266"/>
      <c r="L244" s="266" t="s">
        <v>860</v>
      </c>
      <c r="M244" s="2" t="s">
        <v>17</v>
      </c>
      <c r="N244" s="2" t="s">
        <v>2488</v>
      </c>
      <c r="S244" s="2">
        <v>114.0</v>
      </c>
    </row>
    <row r="245">
      <c r="B245" s="266" t="s">
        <v>960</v>
      </c>
      <c r="C245" s="270" t="s">
        <v>946</v>
      </c>
      <c r="D245" s="266"/>
      <c r="E245" s="369" t="s">
        <v>947</v>
      </c>
      <c r="F245" s="266"/>
      <c r="G245" s="266"/>
      <c r="H245" s="266"/>
      <c r="I245" s="266"/>
      <c r="J245" s="266"/>
      <c r="K245" s="266"/>
      <c r="L245" s="266" t="s">
        <v>860</v>
      </c>
      <c r="M245" s="2" t="s">
        <v>17</v>
      </c>
      <c r="N245" s="2" t="s">
        <v>2488</v>
      </c>
      <c r="S245" s="2">
        <v>114.0</v>
      </c>
    </row>
    <row r="246">
      <c r="B246" s="266" t="s">
        <v>960</v>
      </c>
      <c r="C246" s="270" t="s">
        <v>946</v>
      </c>
      <c r="D246" s="266"/>
      <c r="E246" s="369" t="s">
        <v>947</v>
      </c>
      <c r="F246" s="266"/>
      <c r="G246" s="266"/>
      <c r="H246" s="266"/>
      <c r="I246" s="266"/>
      <c r="J246" s="266"/>
      <c r="K246" s="266"/>
      <c r="L246" s="266" t="s">
        <v>860</v>
      </c>
      <c r="M246" s="2" t="s">
        <v>17</v>
      </c>
      <c r="N246" s="2" t="s">
        <v>2488</v>
      </c>
      <c r="S246" s="2">
        <v>114.0</v>
      </c>
    </row>
    <row r="247">
      <c r="B247" s="266" t="s">
        <v>960</v>
      </c>
      <c r="C247" s="270" t="s">
        <v>946</v>
      </c>
      <c r="D247" s="266"/>
      <c r="E247" s="369" t="s">
        <v>947</v>
      </c>
      <c r="F247" s="266"/>
      <c r="G247" s="266"/>
      <c r="H247" s="266"/>
      <c r="I247" s="266"/>
      <c r="J247" s="266"/>
      <c r="K247" s="266"/>
      <c r="L247" s="266" t="s">
        <v>860</v>
      </c>
      <c r="M247" s="2" t="s">
        <v>17</v>
      </c>
      <c r="N247" s="2" t="s">
        <v>2488</v>
      </c>
      <c r="S247" s="2">
        <v>114.0</v>
      </c>
    </row>
    <row r="248">
      <c r="B248" s="266" t="s">
        <v>960</v>
      </c>
      <c r="C248" s="270" t="s">
        <v>946</v>
      </c>
      <c r="D248" s="266"/>
      <c r="E248" s="369" t="s">
        <v>947</v>
      </c>
      <c r="F248" s="266"/>
      <c r="G248" s="266"/>
      <c r="H248" s="266"/>
      <c r="I248" s="266"/>
      <c r="J248" s="266"/>
      <c r="K248" s="266"/>
      <c r="L248" s="266" t="s">
        <v>860</v>
      </c>
      <c r="M248" s="2" t="s">
        <v>17</v>
      </c>
      <c r="N248" s="2" t="s">
        <v>2488</v>
      </c>
      <c r="S248" s="2">
        <v>114.0</v>
      </c>
    </row>
    <row r="249">
      <c r="B249" s="266" t="s">
        <v>960</v>
      </c>
      <c r="C249" s="270" t="s">
        <v>946</v>
      </c>
      <c r="D249" s="266"/>
      <c r="E249" s="369" t="s">
        <v>947</v>
      </c>
      <c r="F249" s="266"/>
      <c r="G249" s="266"/>
      <c r="H249" s="266"/>
      <c r="I249" s="266"/>
      <c r="J249" s="266"/>
      <c r="K249" s="266"/>
      <c r="L249" s="266" t="s">
        <v>860</v>
      </c>
      <c r="M249" s="2" t="s">
        <v>17</v>
      </c>
      <c r="N249" s="2" t="s">
        <v>2488</v>
      </c>
      <c r="S249" s="2">
        <v>114.0</v>
      </c>
    </row>
    <row r="250">
      <c r="B250" s="266" t="s">
        <v>960</v>
      </c>
      <c r="C250" s="270" t="s">
        <v>946</v>
      </c>
      <c r="D250" s="266"/>
      <c r="E250" s="369" t="s">
        <v>947</v>
      </c>
      <c r="F250" s="266"/>
      <c r="G250" s="266"/>
      <c r="H250" s="266"/>
      <c r="I250" s="266"/>
      <c r="J250" s="266"/>
      <c r="K250" s="266"/>
      <c r="L250" s="266" t="s">
        <v>860</v>
      </c>
      <c r="M250" s="2" t="s">
        <v>17</v>
      </c>
      <c r="N250" s="2" t="s">
        <v>2488</v>
      </c>
      <c r="S250" s="2">
        <v>114.0</v>
      </c>
    </row>
    <row r="251">
      <c r="B251" s="266" t="s">
        <v>960</v>
      </c>
      <c r="C251" s="270" t="s">
        <v>946</v>
      </c>
      <c r="D251" s="266"/>
      <c r="E251" s="369" t="s">
        <v>947</v>
      </c>
      <c r="F251" s="266"/>
      <c r="G251" s="266"/>
      <c r="H251" s="266"/>
      <c r="I251" s="266"/>
      <c r="J251" s="266"/>
      <c r="K251" s="266"/>
      <c r="L251" s="266" t="s">
        <v>860</v>
      </c>
      <c r="M251" s="2" t="s">
        <v>17</v>
      </c>
      <c r="N251" s="2" t="s">
        <v>2488</v>
      </c>
      <c r="S251" s="2">
        <v>114.0</v>
      </c>
    </row>
    <row r="252">
      <c r="B252" s="266" t="s">
        <v>960</v>
      </c>
      <c r="C252" s="270" t="s">
        <v>946</v>
      </c>
      <c r="D252" s="266"/>
      <c r="E252" s="369" t="s">
        <v>947</v>
      </c>
      <c r="F252" s="266"/>
      <c r="G252" s="266"/>
      <c r="H252" s="266"/>
      <c r="I252" s="266"/>
      <c r="J252" s="266"/>
      <c r="K252" s="266"/>
      <c r="L252" s="266" t="s">
        <v>860</v>
      </c>
      <c r="M252" s="2" t="s">
        <v>17</v>
      </c>
      <c r="N252" s="2" t="s">
        <v>2488</v>
      </c>
      <c r="S252" s="2">
        <v>114.0</v>
      </c>
    </row>
    <row r="253">
      <c r="B253" s="266" t="s">
        <v>960</v>
      </c>
      <c r="C253" s="270" t="s">
        <v>946</v>
      </c>
      <c r="D253" s="266"/>
      <c r="E253" s="369" t="s">
        <v>947</v>
      </c>
      <c r="F253" s="266"/>
      <c r="G253" s="266"/>
      <c r="H253" s="266"/>
      <c r="I253" s="266"/>
      <c r="J253" s="266"/>
      <c r="K253" s="266"/>
      <c r="L253" s="266" t="s">
        <v>860</v>
      </c>
      <c r="M253" s="2" t="s">
        <v>17</v>
      </c>
      <c r="N253" s="2" t="s">
        <v>2488</v>
      </c>
      <c r="S253" s="2">
        <v>114.0</v>
      </c>
    </row>
    <row r="254">
      <c r="B254" s="266" t="s">
        <v>960</v>
      </c>
      <c r="C254" s="270" t="s">
        <v>946</v>
      </c>
      <c r="D254" s="266"/>
      <c r="E254" s="369" t="s">
        <v>947</v>
      </c>
      <c r="F254" s="266"/>
      <c r="G254" s="266"/>
      <c r="H254" s="266"/>
      <c r="I254" s="266"/>
      <c r="J254" s="266"/>
      <c r="K254" s="266"/>
      <c r="L254" s="266" t="s">
        <v>860</v>
      </c>
      <c r="M254" s="2" t="s">
        <v>17</v>
      </c>
      <c r="N254" s="2" t="s">
        <v>2488</v>
      </c>
      <c r="S254" s="2">
        <v>114.0</v>
      </c>
    </row>
    <row r="255">
      <c r="B255" s="266" t="s">
        <v>960</v>
      </c>
      <c r="C255" s="270" t="s">
        <v>946</v>
      </c>
      <c r="D255" s="266"/>
      <c r="E255" s="369" t="s">
        <v>947</v>
      </c>
      <c r="F255" s="266"/>
      <c r="G255" s="266"/>
      <c r="H255" s="266"/>
      <c r="I255" s="266"/>
      <c r="J255" s="266"/>
      <c r="K255" s="266"/>
      <c r="L255" s="266" t="s">
        <v>860</v>
      </c>
      <c r="M255" s="2" t="s">
        <v>17</v>
      </c>
      <c r="N255" s="2" t="s">
        <v>2488</v>
      </c>
      <c r="S255" s="2">
        <v>114.0</v>
      </c>
    </row>
    <row r="256">
      <c r="B256" s="266" t="s">
        <v>960</v>
      </c>
      <c r="C256" s="270" t="s">
        <v>946</v>
      </c>
      <c r="D256" s="266"/>
      <c r="E256" s="369" t="s">
        <v>947</v>
      </c>
      <c r="F256" s="266"/>
      <c r="G256" s="266"/>
      <c r="H256" s="266"/>
      <c r="I256" s="266"/>
      <c r="J256" s="266"/>
      <c r="K256" s="266"/>
      <c r="L256" s="266" t="s">
        <v>860</v>
      </c>
      <c r="M256" s="2" t="s">
        <v>17</v>
      </c>
      <c r="N256" s="2" t="s">
        <v>2488</v>
      </c>
      <c r="S256" s="2">
        <v>114.0</v>
      </c>
    </row>
    <row r="257">
      <c r="B257" s="266" t="s">
        <v>960</v>
      </c>
      <c r="C257" s="270" t="s">
        <v>946</v>
      </c>
      <c r="D257" s="266"/>
      <c r="E257" s="369" t="s">
        <v>947</v>
      </c>
      <c r="F257" s="266"/>
      <c r="G257" s="266"/>
      <c r="H257" s="266"/>
      <c r="I257" s="266"/>
      <c r="J257" s="266"/>
      <c r="K257" s="266"/>
      <c r="L257" s="266" t="s">
        <v>860</v>
      </c>
      <c r="M257" s="2" t="s">
        <v>17</v>
      </c>
      <c r="N257" s="2" t="s">
        <v>2488</v>
      </c>
      <c r="S257" s="2">
        <v>114.0</v>
      </c>
    </row>
    <row r="258">
      <c r="B258" s="266" t="s">
        <v>960</v>
      </c>
      <c r="C258" s="270" t="s">
        <v>946</v>
      </c>
      <c r="D258" s="266"/>
      <c r="E258" s="369" t="s">
        <v>947</v>
      </c>
      <c r="F258" s="266"/>
      <c r="G258" s="266"/>
      <c r="H258" s="266"/>
      <c r="I258" s="266"/>
      <c r="J258" s="266"/>
      <c r="K258" s="266"/>
      <c r="L258" s="266" t="s">
        <v>860</v>
      </c>
      <c r="M258" s="2" t="s">
        <v>17</v>
      </c>
      <c r="N258" s="2" t="s">
        <v>2488</v>
      </c>
      <c r="S258" s="2">
        <v>114.0</v>
      </c>
    </row>
    <row r="259">
      <c r="B259" s="266" t="s">
        <v>960</v>
      </c>
      <c r="C259" s="270" t="s">
        <v>946</v>
      </c>
      <c r="D259" s="266"/>
      <c r="E259" s="369" t="s">
        <v>947</v>
      </c>
      <c r="F259" s="266"/>
      <c r="G259" s="266"/>
      <c r="H259" s="266"/>
      <c r="I259" s="266"/>
      <c r="J259" s="266"/>
      <c r="K259" s="266"/>
      <c r="L259" s="266" t="s">
        <v>860</v>
      </c>
      <c r="M259" s="2" t="s">
        <v>17</v>
      </c>
      <c r="N259" s="2" t="s">
        <v>2488</v>
      </c>
      <c r="S259" s="2">
        <v>114.0</v>
      </c>
    </row>
    <row r="260">
      <c r="B260" s="266" t="s">
        <v>960</v>
      </c>
      <c r="C260" s="270" t="s">
        <v>946</v>
      </c>
      <c r="D260" s="266"/>
      <c r="E260" s="369" t="s">
        <v>947</v>
      </c>
      <c r="F260" s="266"/>
      <c r="G260" s="266"/>
      <c r="H260" s="266"/>
      <c r="I260" s="266"/>
      <c r="J260" s="266"/>
      <c r="K260" s="266"/>
      <c r="L260" s="266" t="s">
        <v>860</v>
      </c>
      <c r="M260" s="2" t="s">
        <v>17</v>
      </c>
      <c r="N260" s="2" t="s">
        <v>2488</v>
      </c>
      <c r="S260" s="2">
        <v>114.0</v>
      </c>
    </row>
    <row r="261">
      <c r="B261" s="266" t="s">
        <v>960</v>
      </c>
      <c r="C261" s="270" t="s">
        <v>946</v>
      </c>
      <c r="D261" s="266"/>
      <c r="E261" s="369" t="s">
        <v>947</v>
      </c>
      <c r="F261" s="266"/>
      <c r="G261" s="266"/>
      <c r="H261" s="266"/>
      <c r="I261" s="266"/>
      <c r="J261" s="266"/>
      <c r="K261" s="266"/>
      <c r="L261" s="266" t="s">
        <v>860</v>
      </c>
      <c r="M261" s="2" t="s">
        <v>17</v>
      </c>
      <c r="N261" s="2" t="s">
        <v>2488</v>
      </c>
      <c r="S261" s="2">
        <v>114.0</v>
      </c>
    </row>
    <row r="262">
      <c r="B262" s="266" t="s">
        <v>960</v>
      </c>
      <c r="C262" s="270" t="s">
        <v>946</v>
      </c>
      <c r="D262" s="266"/>
      <c r="E262" s="369" t="s">
        <v>947</v>
      </c>
      <c r="F262" s="266"/>
      <c r="G262" s="266"/>
      <c r="H262" s="266"/>
      <c r="I262" s="266"/>
      <c r="J262" s="266"/>
      <c r="K262" s="266"/>
      <c r="L262" s="266" t="s">
        <v>860</v>
      </c>
      <c r="M262" s="2" t="s">
        <v>17</v>
      </c>
      <c r="N262" s="2" t="s">
        <v>2488</v>
      </c>
      <c r="S262" s="2">
        <v>114.0</v>
      </c>
    </row>
    <row r="263">
      <c r="B263" s="266" t="s">
        <v>960</v>
      </c>
      <c r="C263" s="270" t="s">
        <v>946</v>
      </c>
      <c r="D263" s="266"/>
      <c r="E263" s="369" t="s">
        <v>947</v>
      </c>
      <c r="F263" s="266"/>
      <c r="G263" s="266"/>
      <c r="H263" s="266"/>
      <c r="I263" s="266"/>
      <c r="J263" s="266"/>
      <c r="K263" s="266"/>
      <c r="L263" s="266" t="s">
        <v>860</v>
      </c>
      <c r="M263" s="2" t="s">
        <v>17</v>
      </c>
      <c r="N263" s="2" t="s">
        <v>2488</v>
      </c>
      <c r="S263" s="2">
        <v>114.0</v>
      </c>
    </row>
    <row r="264">
      <c r="B264" s="266" t="s">
        <v>960</v>
      </c>
      <c r="C264" s="270" t="s">
        <v>946</v>
      </c>
      <c r="D264" s="266"/>
      <c r="E264" s="369" t="s">
        <v>947</v>
      </c>
      <c r="F264" s="266"/>
      <c r="G264" s="266"/>
      <c r="H264" s="266"/>
      <c r="I264" s="266"/>
      <c r="J264" s="266"/>
      <c r="K264" s="266"/>
      <c r="L264" s="266" t="s">
        <v>860</v>
      </c>
      <c r="M264" s="2" t="s">
        <v>17</v>
      </c>
      <c r="N264" s="2" t="s">
        <v>2488</v>
      </c>
      <c r="S264" s="2">
        <v>114.0</v>
      </c>
    </row>
    <row r="265">
      <c r="B265" s="266" t="s">
        <v>960</v>
      </c>
      <c r="C265" s="270" t="s">
        <v>946</v>
      </c>
      <c r="D265" s="266"/>
      <c r="E265" s="369" t="s">
        <v>947</v>
      </c>
      <c r="F265" s="266"/>
      <c r="G265" s="266"/>
      <c r="H265" s="266"/>
      <c r="I265" s="266"/>
      <c r="J265" s="266"/>
      <c r="K265" s="266"/>
      <c r="L265" s="266" t="s">
        <v>860</v>
      </c>
      <c r="M265" s="2" t="s">
        <v>17</v>
      </c>
      <c r="N265" s="2" t="s">
        <v>2488</v>
      </c>
      <c r="S265" s="2">
        <v>114.0</v>
      </c>
    </row>
    <row r="266">
      <c r="B266" s="266" t="s">
        <v>960</v>
      </c>
      <c r="C266" s="270" t="s">
        <v>946</v>
      </c>
      <c r="D266" s="266"/>
      <c r="E266" s="369" t="s">
        <v>947</v>
      </c>
      <c r="F266" s="266"/>
      <c r="G266" s="266"/>
      <c r="H266" s="266"/>
      <c r="I266" s="266"/>
      <c r="J266" s="266"/>
      <c r="K266" s="266"/>
      <c r="L266" s="266" t="s">
        <v>860</v>
      </c>
      <c r="M266" s="2" t="s">
        <v>17</v>
      </c>
      <c r="N266" s="2" t="s">
        <v>2488</v>
      </c>
      <c r="S266" s="2">
        <v>114.0</v>
      </c>
    </row>
    <row r="267">
      <c r="B267" s="266" t="s">
        <v>960</v>
      </c>
      <c r="C267" s="270" t="s">
        <v>946</v>
      </c>
      <c r="D267" s="266"/>
      <c r="E267" s="369" t="s">
        <v>947</v>
      </c>
      <c r="F267" s="266"/>
      <c r="G267" s="266"/>
      <c r="H267" s="266"/>
      <c r="I267" s="266"/>
      <c r="J267" s="266"/>
      <c r="K267" s="266"/>
      <c r="L267" s="266" t="s">
        <v>860</v>
      </c>
      <c r="M267" s="2" t="s">
        <v>17</v>
      </c>
      <c r="N267" s="2" t="s">
        <v>2488</v>
      </c>
      <c r="S267" s="2">
        <v>114.0</v>
      </c>
    </row>
    <row r="268">
      <c r="B268" s="266" t="s">
        <v>960</v>
      </c>
      <c r="C268" s="270" t="s">
        <v>946</v>
      </c>
      <c r="D268" s="266"/>
      <c r="E268" s="369" t="s">
        <v>947</v>
      </c>
      <c r="F268" s="266"/>
      <c r="G268" s="266"/>
      <c r="H268" s="266"/>
      <c r="I268" s="266"/>
      <c r="J268" s="266"/>
      <c r="K268" s="266"/>
      <c r="L268" s="266" t="s">
        <v>860</v>
      </c>
      <c r="M268" s="2" t="s">
        <v>17</v>
      </c>
      <c r="N268" s="2" t="s">
        <v>2488</v>
      </c>
      <c r="S268" s="2">
        <v>114.0</v>
      </c>
    </row>
    <row r="269">
      <c r="B269" s="266" t="s">
        <v>960</v>
      </c>
      <c r="C269" s="270" t="s">
        <v>946</v>
      </c>
      <c r="D269" s="266"/>
      <c r="E269" s="369" t="s">
        <v>947</v>
      </c>
      <c r="F269" s="266"/>
      <c r="G269" s="266"/>
      <c r="H269" s="266"/>
      <c r="I269" s="266"/>
      <c r="J269" s="266"/>
      <c r="K269" s="266"/>
      <c r="L269" s="266" t="s">
        <v>860</v>
      </c>
      <c r="M269" s="2" t="s">
        <v>17</v>
      </c>
      <c r="N269" s="2" t="s">
        <v>2488</v>
      </c>
      <c r="S269" s="2">
        <v>114.0</v>
      </c>
    </row>
    <row r="270">
      <c r="B270" s="266" t="s">
        <v>960</v>
      </c>
      <c r="C270" s="270" t="s">
        <v>946</v>
      </c>
      <c r="D270" s="266"/>
      <c r="E270" s="369" t="s">
        <v>947</v>
      </c>
      <c r="F270" s="266"/>
      <c r="G270" s="266"/>
      <c r="H270" s="266"/>
      <c r="I270" s="266"/>
      <c r="J270" s="266"/>
      <c r="K270" s="266"/>
      <c r="L270" s="266" t="s">
        <v>860</v>
      </c>
      <c r="M270" s="2" t="s">
        <v>17</v>
      </c>
      <c r="N270" s="2" t="s">
        <v>2488</v>
      </c>
      <c r="S270" s="2">
        <v>114.0</v>
      </c>
    </row>
    <row r="271">
      <c r="B271" s="266" t="s">
        <v>960</v>
      </c>
      <c r="C271" s="270" t="s">
        <v>946</v>
      </c>
      <c r="D271" s="266"/>
      <c r="E271" s="369" t="s">
        <v>947</v>
      </c>
      <c r="F271" s="266"/>
      <c r="G271" s="266"/>
      <c r="H271" s="266"/>
      <c r="I271" s="266"/>
      <c r="J271" s="266"/>
      <c r="K271" s="266"/>
      <c r="L271" s="266" t="s">
        <v>860</v>
      </c>
      <c r="M271" s="2" t="s">
        <v>17</v>
      </c>
      <c r="N271" s="2" t="s">
        <v>2488</v>
      </c>
      <c r="S271" s="2">
        <v>114.0</v>
      </c>
    </row>
    <row r="272">
      <c r="B272" s="266" t="s">
        <v>960</v>
      </c>
      <c r="C272" s="270" t="s">
        <v>946</v>
      </c>
      <c r="D272" s="266"/>
      <c r="E272" s="369" t="s">
        <v>947</v>
      </c>
      <c r="F272" s="266"/>
      <c r="G272" s="266"/>
      <c r="H272" s="266"/>
      <c r="I272" s="266"/>
      <c r="J272" s="266"/>
      <c r="K272" s="266"/>
      <c r="L272" s="266" t="s">
        <v>860</v>
      </c>
      <c r="M272" s="2" t="s">
        <v>17</v>
      </c>
      <c r="N272" s="2" t="s">
        <v>2488</v>
      </c>
      <c r="S272" s="2">
        <v>114.0</v>
      </c>
    </row>
    <row r="273">
      <c r="B273" s="266" t="s">
        <v>960</v>
      </c>
      <c r="C273" s="270" t="s">
        <v>946</v>
      </c>
      <c r="D273" s="266"/>
      <c r="E273" s="369" t="s">
        <v>947</v>
      </c>
      <c r="F273" s="266"/>
      <c r="G273" s="266"/>
      <c r="H273" s="266"/>
      <c r="I273" s="266"/>
      <c r="J273" s="266"/>
      <c r="K273" s="266"/>
      <c r="L273" s="266" t="s">
        <v>860</v>
      </c>
      <c r="M273" s="2" t="s">
        <v>17</v>
      </c>
      <c r="N273" s="2" t="s">
        <v>2488</v>
      </c>
      <c r="S273" s="2">
        <v>114.0</v>
      </c>
    </row>
    <row r="274">
      <c r="B274" s="266" t="s">
        <v>960</v>
      </c>
      <c r="C274" s="270" t="s">
        <v>946</v>
      </c>
      <c r="D274" s="266"/>
      <c r="E274" s="369" t="s">
        <v>947</v>
      </c>
      <c r="F274" s="266"/>
      <c r="G274" s="266"/>
      <c r="H274" s="266"/>
      <c r="I274" s="266"/>
      <c r="J274" s="266"/>
      <c r="K274" s="266"/>
      <c r="L274" s="266" t="s">
        <v>860</v>
      </c>
      <c r="M274" s="2" t="s">
        <v>17</v>
      </c>
      <c r="N274" s="2" t="s">
        <v>2488</v>
      </c>
      <c r="S274" s="2">
        <v>114.0</v>
      </c>
    </row>
    <row r="275">
      <c r="B275" s="266" t="s">
        <v>960</v>
      </c>
      <c r="C275" s="270" t="s">
        <v>946</v>
      </c>
      <c r="D275" s="266"/>
      <c r="E275" s="369" t="s">
        <v>947</v>
      </c>
      <c r="F275" s="266"/>
      <c r="G275" s="266"/>
      <c r="H275" s="266"/>
      <c r="I275" s="266"/>
      <c r="J275" s="266"/>
      <c r="K275" s="266"/>
      <c r="L275" s="266" t="s">
        <v>860</v>
      </c>
      <c r="M275" s="2" t="s">
        <v>17</v>
      </c>
      <c r="N275" s="2" t="s">
        <v>2488</v>
      </c>
      <c r="S275" s="2">
        <v>114.0</v>
      </c>
    </row>
    <row r="276">
      <c r="B276" s="266" t="s">
        <v>960</v>
      </c>
      <c r="C276" s="270" t="s">
        <v>946</v>
      </c>
      <c r="D276" s="266"/>
      <c r="E276" s="369" t="s">
        <v>947</v>
      </c>
      <c r="F276" s="266"/>
      <c r="G276" s="266"/>
      <c r="H276" s="266"/>
      <c r="I276" s="266"/>
      <c r="J276" s="266"/>
      <c r="K276" s="266"/>
      <c r="L276" s="266" t="s">
        <v>860</v>
      </c>
      <c r="M276" s="2" t="s">
        <v>17</v>
      </c>
      <c r="N276" s="2" t="s">
        <v>2488</v>
      </c>
      <c r="S276" s="2">
        <v>114.0</v>
      </c>
    </row>
    <row r="277">
      <c r="B277" s="266" t="s">
        <v>960</v>
      </c>
      <c r="C277" s="270" t="s">
        <v>946</v>
      </c>
      <c r="D277" s="266"/>
      <c r="E277" s="369" t="s">
        <v>947</v>
      </c>
      <c r="F277" s="266"/>
      <c r="G277" s="266"/>
      <c r="H277" s="266"/>
      <c r="I277" s="266"/>
      <c r="J277" s="266"/>
      <c r="K277" s="266"/>
      <c r="L277" s="266" t="s">
        <v>860</v>
      </c>
      <c r="M277" s="2" t="s">
        <v>17</v>
      </c>
      <c r="N277" s="2" t="s">
        <v>2488</v>
      </c>
      <c r="S277" s="2">
        <v>114.0</v>
      </c>
    </row>
    <row r="278">
      <c r="B278" s="266" t="s">
        <v>960</v>
      </c>
      <c r="C278" s="270" t="s">
        <v>946</v>
      </c>
      <c r="D278" s="266"/>
      <c r="E278" s="369" t="s">
        <v>947</v>
      </c>
      <c r="F278" s="266"/>
      <c r="G278" s="266"/>
      <c r="H278" s="266"/>
      <c r="I278" s="266"/>
      <c r="J278" s="266"/>
      <c r="K278" s="266"/>
      <c r="L278" s="266" t="s">
        <v>860</v>
      </c>
      <c r="M278" s="2" t="s">
        <v>17</v>
      </c>
      <c r="N278" s="2" t="s">
        <v>2488</v>
      </c>
      <c r="S278" s="2">
        <v>114.0</v>
      </c>
    </row>
    <row r="279">
      <c r="B279" s="266" t="s">
        <v>960</v>
      </c>
      <c r="C279" s="270" t="s">
        <v>946</v>
      </c>
      <c r="D279" s="266"/>
      <c r="E279" s="369" t="s">
        <v>947</v>
      </c>
      <c r="F279" s="266"/>
      <c r="G279" s="266"/>
      <c r="H279" s="266"/>
      <c r="I279" s="266"/>
      <c r="J279" s="266"/>
      <c r="K279" s="266"/>
      <c r="L279" s="266" t="s">
        <v>860</v>
      </c>
      <c r="M279" s="2" t="s">
        <v>17</v>
      </c>
      <c r="N279" s="2" t="s">
        <v>2488</v>
      </c>
      <c r="S279" s="2">
        <v>114.0</v>
      </c>
    </row>
    <row r="280">
      <c r="B280" s="266" t="s">
        <v>960</v>
      </c>
      <c r="C280" s="288" t="s">
        <v>5174</v>
      </c>
      <c r="E280" s="369" t="s">
        <v>947</v>
      </c>
      <c r="J280" s="266"/>
      <c r="K280" s="266"/>
      <c r="L280" s="266" t="s">
        <v>860</v>
      </c>
      <c r="M280" s="2" t="s">
        <v>17</v>
      </c>
      <c r="N280" s="2" t="s">
        <v>1659</v>
      </c>
      <c r="S280" s="2">
        <v>144.0</v>
      </c>
    </row>
    <row r="281">
      <c r="B281" s="2" t="s">
        <v>883</v>
      </c>
      <c r="C281" s="276" t="s">
        <v>948</v>
      </c>
      <c r="D281" s="277" t="s">
        <v>5175</v>
      </c>
      <c r="E281" s="276" t="s">
        <v>949</v>
      </c>
      <c r="J281" s="266"/>
      <c r="K281" s="266"/>
      <c r="L281" s="266" t="s">
        <v>860</v>
      </c>
      <c r="M281" s="2" t="s">
        <v>17</v>
      </c>
      <c r="N281" s="2" t="s">
        <v>1659</v>
      </c>
      <c r="S281" s="2">
        <v>144.0</v>
      </c>
    </row>
    <row r="282">
      <c r="B282" s="2" t="s">
        <v>883</v>
      </c>
      <c r="C282" s="276" t="s">
        <v>948</v>
      </c>
      <c r="D282" s="277" t="s">
        <v>5176</v>
      </c>
      <c r="E282" s="276" t="s">
        <v>949</v>
      </c>
      <c r="J282" s="266"/>
      <c r="K282" s="266"/>
      <c r="L282" s="266" t="s">
        <v>860</v>
      </c>
      <c r="M282" s="2" t="s">
        <v>17</v>
      </c>
      <c r="N282" s="2" t="s">
        <v>1659</v>
      </c>
      <c r="S282" s="2">
        <v>144.0</v>
      </c>
    </row>
    <row r="283">
      <c r="B283" s="2" t="s">
        <v>883</v>
      </c>
      <c r="C283" s="276" t="s">
        <v>948</v>
      </c>
      <c r="D283" s="277" t="s">
        <v>5177</v>
      </c>
      <c r="E283" s="276" t="s">
        <v>949</v>
      </c>
      <c r="J283" s="266"/>
      <c r="K283" s="266"/>
      <c r="L283" s="266" t="s">
        <v>860</v>
      </c>
      <c r="M283" s="2" t="s">
        <v>17</v>
      </c>
      <c r="N283" s="2" t="s">
        <v>1659</v>
      </c>
      <c r="S283" s="2">
        <v>144.0</v>
      </c>
    </row>
    <row r="284">
      <c r="B284" s="2" t="s">
        <v>883</v>
      </c>
      <c r="C284" s="276" t="s">
        <v>948</v>
      </c>
      <c r="D284" s="277" t="s">
        <v>5178</v>
      </c>
      <c r="E284" s="276" t="s">
        <v>949</v>
      </c>
      <c r="J284" s="266"/>
      <c r="K284" s="266"/>
      <c r="L284" s="266" t="s">
        <v>860</v>
      </c>
      <c r="M284" s="2" t="s">
        <v>17</v>
      </c>
      <c r="N284" s="2" t="s">
        <v>1659</v>
      </c>
      <c r="S284" s="2">
        <v>144.0</v>
      </c>
    </row>
    <row r="285">
      <c r="B285" s="2" t="s">
        <v>883</v>
      </c>
      <c r="C285" s="276" t="s">
        <v>948</v>
      </c>
      <c r="D285" s="277" t="s">
        <v>5179</v>
      </c>
      <c r="E285" s="276" t="s">
        <v>949</v>
      </c>
      <c r="J285" s="266"/>
      <c r="K285" s="266"/>
      <c r="L285" s="266" t="s">
        <v>860</v>
      </c>
      <c r="M285" s="2" t="s">
        <v>17</v>
      </c>
      <c r="N285" s="2" t="s">
        <v>1659</v>
      </c>
      <c r="S285" s="2">
        <v>144.0</v>
      </c>
    </row>
    <row r="286">
      <c r="B286" s="2" t="s">
        <v>883</v>
      </c>
      <c r="C286" s="276" t="s">
        <v>948</v>
      </c>
      <c r="D286" s="277" t="s">
        <v>5180</v>
      </c>
      <c r="E286" s="276" t="s">
        <v>949</v>
      </c>
      <c r="J286" s="266"/>
      <c r="K286" s="266"/>
      <c r="L286" s="266" t="s">
        <v>860</v>
      </c>
      <c r="M286" s="2" t="s">
        <v>17</v>
      </c>
      <c r="N286" s="2" t="s">
        <v>1659</v>
      </c>
      <c r="S286" s="2">
        <v>144.0</v>
      </c>
    </row>
    <row r="287">
      <c r="B287" s="2" t="s">
        <v>883</v>
      </c>
      <c r="C287" s="276" t="s">
        <v>948</v>
      </c>
      <c r="D287" s="277" t="s">
        <v>5181</v>
      </c>
      <c r="E287" s="276" t="s">
        <v>949</v>
      </c>
      <c r="J287" s="266"/>
      <c r="K287" s="266"/>
      <c r="L287" s="266" t="s">
        <v>860</v>
      </c>
      <c r="M287" s="2" t="s">
        <v>17</v>
      </c>
      <c r="N287" s="2" t="s">
        <v>1659</v>
      </c>
      <c r="S287" s="2">
        <v>144.0</v>
      </c>
    </row>
    <row r="288">
      <c r="B288" s="2" t="s">
        <v>883</v>
      </c>
      <c r="C288" s="276" t="s">
        <v>948</v>
      </c>
      <c r="D288" s="277" t="s">
        <v>5182</v>
      </c>
      <c r="E288" s="276" t="s">
        <v>949</v>
      </c>
      <c r="J288" s="266"/>
      <c r="K288" s="266"/>
      <c r="L288" s="266" t="s">
        <v>860</v>
      </c>
      <c r="M288" s="2" t="s">
        <v>17</v>
      </c>
      <c r="N288" s="2" t="s">
        <v>1659</v>
      </c>
      <c r="S288" s="2">
        <v>144.0</v>
      </c>
    </row>
    <row r="289">
      <c r="B289" s="2" t="s">
        <v>883</v>
      </c>
      <c r="C289" s="276" t="s">
        <v>948</v>
      </c>
      <c r="D289" s="277" t="s">
        <v>5183</v>
      </c>
      <c r="E289" s="276" t="s">
        <v>949</v>
      </c>
      <c r="J289" s="266"/>
      <c r="K289" s="266"/>
      <c r="L289" s="266" t="s">
        <v>860</v>
      </c>
      <c r="M289" s="2" t="s">
        <v>17</v>
      </c>
      <c r="N289" s="2" t="s">
        <v>1659</v>
      </c>
      <c r="S289" s="2">
        <v>144.0</v>
      </c>
    </row>
    <row r="290">
      <c r="B290" s="2" t="s">
        <v>883</v>
      </c>
      <c r="C290" s="276" t="s">
        <v>948</v>
      </c>
      <c r="D290" s="277" t="s">
        <v>5184</v>
      </c>
      <c r="E290" s="276" t="s">
        <v>949</v>
      </c>
      <c r="J290" s="266"/>
      <c r="K290" s="266"/>
      <c r="L290" s="266" t="s">
        <v>860</v>
      </c>
      <c r="M290" s="2" t="s">
        <v>17</v>
      </c>
      <c r="N290" s="2" t="s">
        <v>1659</v>
      </c>
      <c r="S290" s="2">
        <v>144.0</v>
      </c>
    </row>
    <row r="291">
      <c r="B291" s="2" t="s">
        <v>883</v>
      </c>
      <c r="C291" s="276" t="s">
        <v>948</v>
      </c>
      <c r="D291" s="277" t="s">
        <v>5185</v>
      </c>
      <c r="E291" s="276" t="s">
        <v>949</v>
      </c>
      <c r="J291" s="266"/>
      <c r="K291" s="266"/>
      <c r="L291" s="266" t="s">
        <v>860</v>
      </c>
      <c r="M291" s="2" t="s">
        <v>17</v>
      </c>
      <c r="N291" s="2" t="s">
        <v>1659</v>
      </c>
      <c r="S291" s="2">
        <v>144.0</v>
      </c>
    </row>
    <row r="292">
      <c r="B292" s="2" t="s">
        <v>883</v>
      </c>
      <c r="C292" s="276" t="s">
        <v>948</v>
      </c>
      <c r="D292" s="277" t="s">
        <v>5186</v>
      </c>
      <c r="E292" s="276" t="s">
        <v>949</v>
      </c>
      <c r="J292" s="266"/>
      <c r="K292" s="266"/>
      <c r="L292" s="266" t="s">
        <v>860</v>
      </c>
      <c r="M292" s="2" t="s">
        <v>17</v>
      </c>
      <c r="N292" s="2" t="s">
        <v>1659</v>
      </c>
      <c r="S292" s="2">
        <v>144.0</v>
      </c>
    </row>
    <row r="293">
      <c r="B293" s="2" t="s">
        <v>883</v>
      </c>
      <c r="C293" s="276" t="s">
        <v>948</v>
      </c>
      <c r="D293" s="277" t="s">
        <v>5187</v>
      </c>
      <c r="E293" s="276" t="s">
        <v>949</v>
      </c>
      <c r="J293" s="266"/>
      <c r="K293" s="266"/>
      <c r="L293" s="266" t="s">
        <v>860</v>
      </c>
      <c r="M293" s="2" t="s">
        <v>17</v>
      </c>
      <c r="N293" s="2" t="s">
        <v>1659</v>
      </c>
      <c r="S293" s="2">
        <v>144.0</v>
      </c>
    </row>
    <row r="294">
      <c r="B294" s="2" t="s">
        <v>883</v>
      </c>
      <c r="C294" s="276" t="s">
        <v>948</v>
      </c>
      <c r="D294" s="277" t="s">
        <v>5188</v>
      </c>
      <c r="E294" s="276" t="s">
        <v>949</v>
      </c>
      <c r="J294" s="266"/>
      <c r="K294" s="266"/>
      <c r="L294" s="266" t="s">
        <v>860</v>
      </c>
      <c r="M294" s="2" t="s">
        <v>17</v>
      </c>
      <c r="N294" s="2" t="s">
        <v>1659</v>
      </c>
      <c r="S294" s="2">
        <v>144.0</v>
      </c>
    </row>
    <row r="295">
      <c r="B295" s="2" t="s">
        <v>883</v>
      </c>
      <c r="C295" s="276" t="s">
        <v>948</v>
      </c>
      <c r="D295" s="277" t="s">
        <v>5189</v>
      </c>
      <c r="E295" s="276" t="s">
        <v>949</v>
      </c>
      <c r="J295" s="266"/>
      <c r="K295" s="266"/>
      <c r="L295" s="266" t="s">
        <v>860</v>
      </c>
      <c r="M295" s="2" t="s">
        <v>17</v>
      </c>
      <c r="N295" s="2" t="s">
        <v>1659</v>
      </c>
      <c r="S295" s="2">
        <v>144.0</v>
      </c>
    </row>
    <row r="296">
      <c r="B296" s="2" t="s">
        <v>883</v>
      </c>
      <c r="C296" s="276" t="s">
        <v>948</v>
      </c>
      <c r="D296" s="277" t="s">
        <v>5190</v>
      </c>
      <c r="E296" s="276" t="s">
        <v>949</v>
      </c>
      <c r="J296" s="266"/>
      <c r="K296" s="266"/>
      <c r="L296" s="266" t="s">
        <v>860</v>
      </c>
      <c r="M296" s="2" t="s">
        <v>17</v>
      </c>
      <c r="N296" s="2" t="s">
        <v>1659</v>
      </c>
      <c r="S296" s="2">
        <v>144.0</v>
      </c>
    </row>
    <row r="297">
      <c r="B297" s="2" t="s">
        <v>883</v>
      </c>
      <c r="C297" s="276" t="s">
        <v>948</v>
      </c>
      <c r="D297" s="277" t="s">
        <v>5191</v>
      </c>
      <c r="E297" s="276" t="s">
        <v>949</v>
      </c>
      <c r="J297" s="266"/>
      <c r="K297" s="266"/>
      <c r="L297" s="266" t="s">
        <v>860</v>
      </c>
      <c r="M297" s="2" t="s">
        <v>17</v>
      </c>
      <c r="N297" s="2" t="s">
        <v>1659</v>
      </c>
      <c r="S297" s="2">
        <v>144.0</v>
      </c>
    </row>
    <row r="298">
      <c r="B298" s="2" t="s">
        <v>883</v>
      </c>
      <c r="C298" s="276" t="s">
        <v>948</v>
      </c>
      <c r="D298" s="277" t="s">
        <v>5192</v>
      </c>
      <c r="E298" s="276" t="s">
        <v>949</v>
      </c>
      <c r="J298" s="266"/>
      <c r="K298" s="266"/>
      <c r="L298" s="266" t="s">
        <v>860</v>
      </c>
      <c r="M298" s="2" t="s">
        <v>17</v>
      </c>
      <c r="N298" s="2" t="s">
        <v>1659</v>
      </c>
      <c r="S298" s="2">
        <v>144.0</v>
      </c>
    </row>
    <row r="299">
      <c r="B299" s="2" t="s">
        <v>883</v>
      </c>
      <c r="C299" s="276" t="s">
        <v>948</v>
      </c>
      <c r="D299" s="277" t="s">
        <v>5193</v>
      </c>
      <c r="E299" s="276" t="s">
        <v>949</v>
      </c>
      <c r="J299" s="266"/>
      <c r="K299" s="266"/>
      <c r="L299" s="266" t="s">
        <v>860</v>
      </c>
      <c r="M299" s="2" t="s">
        <v>17</v>
      </c>
      <c r="N299" s="2" t="s">
        <v>1659</v>
      </c>
      <c r="S299" s="2">
        <v>144.0</v>
      </c>
    </row>
    <row r="300">
      <c r="B300" s="2" t="s">
        <v>883</v>
      </c>
      <c r="C300" s="276" t="s">
        <v>948</v>
      </c>
      <c r="D300" s="277" t="s">
        <v>5194</v>
      </c>
      <c r="E300" s="276" t="s">
        <v>949</v>
      </c>
      <c r="J300" s="266"/>
      <c r="K300" s="266"/>
      <c r="L300" s="266" t="s">
        <v>860</v>
      </c>
      <c r="M300" s="2" t="s">
        <v>17</v>
      </c>
      <c r="N300" s="2" t="s">
        <v>1659</v>
      </c>
      <c r="S300" s="2">
        <v>144.0</v>
      </c>
    </row>
    <row r="301">
      <c r="B301" s="2" t="s">
        <v>883</v>
      </c>
      <c r="C301" s="298" t="s">
        <v>1055</v>
      </c>
      <c r="E301" s="298" t="s">
        <v>1056</v>
      </c>
      <c r="J301" s="266"/>
      <c r="K301" s="266"/>
      <c r="L301" s="266" t="s">
        <v>860</v>
      </c>
    </row>
    <row r="302">
      <c r="B302" s="2" t="s">
        <v>883</v>
      </c>
      <c r="C302" s="298" t="s">
        <v>1055</v>
      </c>
      <c r="E302" s="298" t="s">
        <v>1056</v>
      </c>
      <c r="J302" s="266"/>
      <c r="K302" s="266"/>
      <c r="L302" s="266" t="s">
        <v>860</v>
      </c>
    </row>
    <row r="303">
      <c r="B303" s="2" t="s">
        <v>883</v>
      </c>
      <c r="C303" s="298" t="s">
        <v>1055</v>
      </c>
      <c r="E303" s="298" t="s">
        <v>1056</v>
      </c>
      <c r="J303" s="266"/>
      <c r="K303" s="266"/>
      <c r="L303" s="266" t="s">
        <v>860</v>
      </c>
    </row>
    <row r="304">
      <c r="B304" s="2" t="s">
        <v>883</v>
      </c>
      <c r="C304" s="298" t="s">
        <v>1055</v>
      </c>
      <c r="E304" s="298" t="s">
        <v>1056</v>
      </c>
      <c r="J304" s="266"/>
      <c r="K304" s="266"/>
      <c r="L304" s="266" t="s">
        <v>860</v>
      </c>
    </row>
    <row r="305">
      <c r="B305" s="2" t="s">
        <v>883</v>
      </c>
      <c r="C305" s="298" t="s">
        <v>1055</v>
      </c>
      <c r="E305" s="298" t="s">
        <v>1056</v>
      </c>
      <c r="J305" s="266"/>
      <c r="K305" s="266"/>
      <c r="L305" s="266" t="s">
        <v>860</v>
      </c>
    </row>
    <row r="306">
      <c r="B306" s="2" t="s">
        <v>883</v>
      </c>
      <c r="C306" s="298" t="s">
        <v>1055</v>
      </c>
      <c r="E306" s="298" t="s">
        <v>1056</v>
      </c>
      <c r="J306" s="266"/>
      <c r="K306" s="266"/>
      <c r="L306" s="266" t="s">
        <v>860</v>
      </c>
    </row>
    <row r="307">
      <c r="B307" s="2" t="s">
        <v>883</v>
      </c>
      <c r="C307" s="298" t="s">
        <v>1055</v>
      </c>
      <c r="E307" s="298" t="s">
        <v>1056</v>
      </c>
      <c r="J307" s="266"/>
      <c r="K307" s="266"/>
      <c r="L307" s="266" t="s">
        <v>860</v>
      </c>
    </row>
    <row r="308">
      <c r="B308" s="2" t="s">
        <v>883</v>
      </c>
      <c r="C308" s="298" t="s">
        <v>1055</v>
      </c>
      <c r="E308" s="298" t="s">
        <v>1056</v>
      </c>
      <c r="J308" s="266"/>
      <c r="K308" s="266"/>
      <c r="L308" s="266" t="s">
        <v>860</v>
      </c>
    </row>
    <row r="309">
      <c r="B309" s="2" t="s">
        <v>883</v>
      </c>
      <c r="C309" s="298" t="s">
        <v>1055</v>
      </c>
      <c r="E309" s="298" t="s">
        <v>1056</v>
      </c>
      <c r="J309" s="266"/>
      <c r="K309" s="266"/>
      <c r="L309" s="266" t="s">
        <v>860</v>
      </c>
    </row>
    <row r="310">
      <c r="B310" s="2" t="s">
        <v>883</v>
      </c>
      <c r="C310" s="298" t="s">
        <v>1055</v>
      </c>
      <c r="E310" s="298" t="s">
        <v>1056</v>
      </c>
      <c r="J310" s="266"/>
      <c r="K310" s="266"/>
      <c r="L310" s="266" t="s">
        <v>860</v>
      </c>
    </row>
    <row r="311">
      <c r="B311" s="2" t="s">
        <v>883</v>
      </c>
      <c r="C311" s="298" t="s">
        <v>1055</v>
      </c>
      <c r="E311" s="298" t="s">
        <v>1056</v>
      </c>
      <c r="J311" s="266"/>
      <c r="K311" s="266"/>
      <c r="L311" s="266" t="s">
        <v>860</v>
      </c>
    </row>
    <row r="312">
      <c r="B312" s="2" t="s">
        <v>883</v>
      </c>
      <c r="C312" s="298" t="s">
        <v>1055</v>
      </c>
      <c r="E312" s="298" t="s">
        <v>1056</v>
      </c>
      <c r="J312" s="266"/>
      <c r="K312" s="266"/>
      <c r="L312" s="266" t="s">
        <v>860</v>
      </c>
    </row>
    <row r="313">
      <c r="B313" s="2" t="s">
        <v>883</v>
      </c>
      <c r="C313" s="298" t="s">
        <v>1055</v>
      </c>
      <c r="E313" s="298" t="s">
        <v>1056</v>
      </c>
      <c r="J313" s="266"/>
      <c r="K313" s="266"/>
      <c r="L313" s="266" t="s">
        <v>860</v>
      </c>
    </row>
    <row r="314">
      <c r="B314" s="2" t="s">
        <v>883</v>
      </c>
      <c r="C314" s="298" t="s">
        <v>1055</v>
      </c>
      <c r="E314" s="298" t="s">
        <v>1056</v>
      </c>
      <c r="J314" s="266"/>
      <c r="K314" s="266"/>
      <c r="L314" s="266" t="s">
        <v>860</v>
      </c>
    </row>
    <row r="315">
      <c r="B315" s="2" t="s">
        <v>883</v>
      </c>
      <c r="C315" s="298" t="s">
        <v>1055</v>
      </c>
      <c r="E315" s="298" t="s">
        <v>1056</v>
      </c>
      <c r="J315" s="266"/>
      <c r="K315" s="266"/>
      <c r="L315" s="266" t="s">
        <v>860</v>
      </c>
    </row>
    <row r="316">
      <c r="B316" s="2" t="s">
        <v>883</v>
      </c>
      <c r="C316" s="298" t="s">
        <v>1055</v>
      </c>
      <c r="E316" s="298" t="s">
        <v>1056</v>
      </c>
      <c r="J316" s="266"/>
      <c r="K316" s="266"/>
      <c r="L316" s="266" t="s">
        <v>860</v>
      </c>
    </row>
    <row r="317">
      <c r="B317" s="2" t="s">
        <v>883</v>
      </c>
      <c r="C317" s="298" t="s">
        <v>1055</v>
      </c>
      <c r="E317" s="298" t="s">
        <v>1056</v>
      </c>
      <c r="J317" s="266"/>
      <c r="K317" s="266"/>
      <c r="L317" s="266" t="s">
        <v>860</v>
      </c>
    </row>
    <row r="318">
      <c r="B318" s="2" t="s">
        <v>883</v>
      </c>
      <c r="C318" s="298" t="s">
        <v>1055</v>
      </c>
      <c r="E318" s="298" t="s">
        <v>1056</v>
      </c>
      <c r="J318" s="266"/>
      <c r="K318" s="266"/>
      <c r="L318" s="266" t="s">
        <v>860</v>
      </c>
    </row>
    <row r="319">
      <c r="B319" s="2" t="s">
        <v>883</v>
      </c>
      <c r="C319" s="298" t="s">
        <v>1055</v>
      </c>
      <c r="E319" s="298" t="s">
        <v>1056</v>
      </c>
      <c r="J319" s="266"/>
      <c r="K319" s="266"/>
      <c r="L319" s="266" t="s">
        <v>860</v>
      </c>
    </row>
    <row r="320">
      <c r="B320" s="2" t="s">
        <v>883</v>
      </c>
      <c r="C320" s="298" t="s">
        <v>1055</v>
      </c>
      <c r="E320" s="298" t="s">
        <v>1056</v>
      </c>
      <c r="J320" s="266"/>
      <c r="K320" s="266"/>
      <c r="L320" s="266" t="s">
        <v>860</v>
      </c>
    </row>
    <row r="321">
      <c r="B321" s="2" t="s">
        <v>883</v>
      </c>
      <c r="C321" s="298" t="s">
        <v>1055</v>
      </c>
      <c r="E321" s="298" t="s">
        <v>1056</v>
      </c>
      <c r="J321" s="266"/>
      <c r="K321" s="266"/>
      <c r="L321" s="266" t="s">
        <v>860</v>
      </c>
    </row>
    <row r="322">
      <c r="B322" s="2" t="s">
        <v>883</v>
      </c>
      <c r="C322" s="298" t="s">
        <v>1055</v>
      </c>
      <c r="E322" s="298" t="s">
        <v>1056</v>
      </c>
      <c r="J322" s="266"/>
      <c r="K322" s="266"/>
      <c r="L322" s="266" t="s">
        <v>860</v>
      </c>
    </row>
    <row r="323">
      <c r="B323" s="2" t="s">
        <v>883</v>
      </c>
      <c r="C323" s="298" t="s">
        <v>1055</v>
      </c>
      <c r="E323" s="298" t="s">
        <v>1056</v>
      </c>
      <c r="J323" s="266"/>
      <c r="K323" s="266"/>
      <c r="L323" s="266" t="s">
        <v>860</v>
      </c>
    </row>
    <row r="324">
      <c r="B324" s="2" t="s">
        <v>883</v>
      </c>
      <c r="C324" s="298" t="s">
        <v>1055</v>
      </c>
      <c r="E324" s="298" t="s">
        <v>1056</v>
      </c>
      <c r="J324" s="266"/>
      <c r="K324" s="266"/>
      <c r="L324" s="266" t="s">
        <v>860</v>
      </c>
    </row>
    <row r="325">
      <c r="B325" s="2" t="s">
        <v>883</v>
      </c>
      <c r="C325" s="298" t="s">
        <v>1055</v>
      </c>
      <c r="E325" s="298" t="s">
        <v>1056</v>
      </c>
      <c r="J325" s="266"/>
      <c r="K325" s="266"/>
      <c r="L325" s="266" t="s">
        <v>860</v>
      </c>
    </row>
    <row r="326">
      <c r="B326" s="2" t="s">
        <v>883</v>
      </c>
      <c r="C326" s="298" t="s">
        <v>1055</v>
      </c>
      <c r="E326" s="298" t="s">
        <v>1056</v>
      </c>
      <c r="J326" s="266"/>
      <c r="K326" s="266"/>
      <c r="L326" s="266" t="s">
        <v>860</v>
      </c>
    </row>
    <row r="327">
      <c r="B327" s="2" t="s">
        <v>883</v>
      </c>
      <c r="C327" s="298" t="s">
        <v>1055</v>
      </c>
      <c r="E327" s="298" t="s">
        <v>1056</v>
      </c>
      <c r="J327" s="266"/>
      <c r="K327" s="266"/>
      <c r="L327" s="266" t="s">
        <v>860</v>
      </c>
    </row>
    <row r="328">
      <c r="B328" s="2" t="s">
        <v>883</v>
      </c>
      <c r="C328" s="298" t="s">
        <v>1055</v>
      </c>
      <c r="E328" s="298" t="s">
        <v>1056</v>
      </c>
      <c r="J328" s="266"/>
      <c r="K328" s="266"/>
      <c r="L328" s="266" t="s">
        <v>860</v>
      </c>
    </row>
    <row r="329">
      <c r="B329" s="2" t="s">
        <v>883</v>
      </c>
      <c r="C329" s="298" t="s">
        <v>1055</v>
      </c>
      <c r="E329" s="298" t="s">
        <v>1056</v>
      </c>
      <c r="J329" s="266"/>
      <c r="K329" s="266"/>
      <c r="L329" s="266" t="s">
        <v>860</v>
      </c>
    </row>
    <row r="330">
      <c r="B330" s="2" t="s">
        <v>883</v>
      </c>
      <c r="C330" s="298" t="s">
        <v>1055</v>
      </c>
      <c r="E330" s="298" t="s">
        <v>1056</v>
      </c>
      <c r="J330" s="266"/>
      <c r="K330" s="266"/>
      <c r="L330" s="266" t="s">
        <v>860</v>
      </c>
    </row>
    <row r="331">
      <c r="B331" s="2" t="s">
        <v>883</v>
      </c>
      <c r="C331" s="298" t="s">
        <v>1055</v>
      </c>
      <c r="E331" s="298" t="s">
        <v>1056</v>
      </c>
      <c r="J331" s="266"/>
      <c r="K331" s="266"/>
      <c r="L331" s="266" t="s">
        <v>860</v>
      </c>
    </row>
    <row r="332">
      <c r="B332" s="2" t="s">
        <v>883</v>
      </c>
      <c r="C332" s="298" t="s">
        <v>1055</v>
      </c>
      <c r="E332" s="298" t="s">
        <v>1056</v>
      </c>
      <c r="J332" s="266"/>
      <c r="K332" s="266"/>
      <c r="L332" s="266" t="s">
        <v>860</v>
      </c>
    </row>
    <row r="333">
      <c r="B333" s="2" t="s">
        <v>883</v>
      </c>
      <c r="C333" s="298" t="s">
        <v>1055</v>
      </c>
      <c r="E333" s="298" t="s">
        <v>1056</v>
      </c>
      <c r="J333" s="266"/>
      <c r="K333" s="266"/>
      <c r="L333" s="266" t="s">
        <v>860</v>
      </c>
    </row>
    <row r="334">
      <c r="B334" s="2" t="s">
        <v>883</v>
      </c>
      <c r="C334" s="298" t="s">
        <v>1055</v>
      </c>
      <c r="E334" s="298" t="s">
        <v>1056</v>
      </c>
      <c r="J334" s="266"/>
      <c r="K334" s="266"/>
      <c r="L334" s="266" t="s">
        <v>860</v>
      </c>
    </row>
    <row r="335">
      <c r="B335" s="2" t="s">
        <v>883</v>
      </c>
      <c r="C335" s="298" t="s">
        <v>1055</v>
      </c>
      <c r="E335" s="298" t="s">
        <v>1056</v>
      </c>
      <c r="J335" s="266"/>
      <c r="K335" s="266"/>
      <c r="L335" s="266" t="s">
        <v>860</v>
      </c>
    </row>
    <row r="336">
      <c r="B336" s="2" t="s">
        <v>883</v>
      </c>
      <c r="C336" s="298" t="s">
        <v>1055</v>
      </c>
      <c r="E336" s="298" t="s">
        <v>1056</v>
      </c>
      <c r="J336" s="266"/>
      <c r="K336" s="266"/>
      <c r="L336" s="266" t="s">
        <v>860</v>
      </c>
    </row>
    <row r="337">
      <c r="B337" s="2" t="s">
        <v>883</v>
      </c>
      <c r="C337" s="298" t="s">
        <v>1055</v>
      </c>
      <c r="E337" s="298" t="s">
        <v>1056</v>
      </c>
      <c r="J337" s="266"/>
      <c r="K337" s="266"/>
      <c r="L337" s="266" t="s">
        <v>860</v>
      </c>
    </row>
    <row r="338">
      <c r="B338" s="2" t="s">
        <v>883</v>
      </c>
      <c r="C338" s="298" t="s">
        <v>1055</v>
      </c>
      <c r="E338" s="298" t="s">
        <v>1056</v>
      </c>
      <c r="J338" s="266"/>
      <c r="K338" s="266"/>
      <c r="L338" s="266" t="s">
        <v>860</v>
      </c>
    </row>
    <row r="339">
      <c r="B339" s="2" t="s">
        <v>883</v>
      </c>
      <c r="C339" s="298" t="s">
        <v>954</v>
      </c>
      <c r="E339" s="298" t="s">
        <v>955</v>
      </c>
      <c r="J339" s="266"/>
      <c r="K339" s="266"/>
      <c r="L339" s="266" t="s">
        <v>860</v>
      </c>
    </row>
    <row r="340">
      <c r="B340" s="2" t="s">
        <v>883</v>
      </c>
      <c r="C340" s="298" t="s">
        <v>954</v>
      </c>
      <c r="E340" s="298" t="s">
        <v>955</v>
      </c>
      <c r="J340" s="266"/>
      <c r="K340" s="266"/>
      <c r="L340" s="266" t="s">
        <v>860</v>
      </c>
    </row>
    <row r="341">
      <c r="B341" s="2" t="s">
        <v>5195</v>
      </c>
      <c r="C341" s="298" t="s">
        <v>3997</v>
      </c>
      <c r="E341" s="367" t="s">
        <v>3998</v>
      </c>
      <c r="J341" s="266"/>
      <c r="K341" s="266"/>
      <c r="L341" s="266" t="s">
        <v>860</v>
      </c>
    </row>
    <row r="342">
      <c r="C342" s="298" t="s">
        <v>889</v>
      </c>
      <c r="E342" s="298" t="s">
        <v>890</v>
      </c>
      <c r="J342" s="266"/>
      <c r="K342" s="266"/>
      <c r="L342" s="266" t="s">
        <v>860</v>
      </c>
    </row>
    <row r="343">
      <c r="C343" s="276" t="s">
        <v>5196</v>
      </c>
      <c r="D343" s="277" t="s">
        <v>5197</v>
      </c>
      <c r="E343" s="348" t="s">
        <v>5198</v>
      </c>
      <c r="J343" s="266"/>
      <c r="K343" s="266"/>
      <c r="L343" s="266" t="s">
        <v>860</v>
      </c>
      <c r="M343" s="2" t="s">
        <v>17</v>
      </c>
      <c r="N343" s="2" t="s">
        <v>1766</v>
      </c>
      <c r="T343" s="2">
        <v>133.0</v>
      </c>
    </row>
    <row r="344">
      <c r="C344" s="276" t="s">
        <v>5196</v>
      </c>
      <c r="D344" s="277" t="s">
        <v>5199</v>
      </c>
      <c r="E344" s="348" t="s">
        <v>5198</v>
      </c>
      <c r="J344" s="266"/>
      <c r="K344" s="266"/>
      <c r="L344" s="266" t="s">
        <v>860</v>
      </c>
      <c r="M344" s="2" t="s">
        <v>17</v>
      </c>
      <c r="N344" s="2" t="s">
        <v>1766</v>
      </c>
      <c r="T344" s="2">
        <v>133.0</v>
      </c>
    </row>
    <row r="345">
      <c r="C345" s="276" t="s">
        <v>5196</v>
      </c>
      <c r="D345" s="277" t="s">
        <v>5200</v>
      </c>
      <c r="E345" s="348" t="s">
        <v>5198</v>
      </c>
      <c r="J345" s="266"/>
      <c r="K345" s="266"/>
      <c r="L345" s="266" t="s">
        <v>860</v>
      </c>
      <c r="M345" s="2" t="s">
        <v>17</v>
      </c>
      <c r="N345" s="2" t="s">
        <v>1766</v>
      </c>
      <c r="T345" s="2">
        <v>133.0</v>
      </c>
    </row>
    <row r="346">
      <c r="C346" s="276" t="s">
        <v>5196</v>
      </c>
      <c r="D346" s="277" t="s">
        <v>5201</v>
      </c>
      <c r="E346" s="348" t="s">
        <v>5198</v>
      </c>
      <c r="J346" s="266"/>
      <c r="K346" s="266"/>
      <c r="L346" s="266" t="s">
        <v>860</v>
      </c>
      <c r="M346" s="2" t="s">
        <v>17</v>
      </c>
      <c r="N346" s="2" t="s">
        <v>1766</v>
      </c>
      <c r="T346" s="2">
        <v>133.0</v>
      </c>
    </row>
    <row r="347">
      <c r="C347" s="276" t="s">
        <v>5196</v>
      </c>
      <c r="D347" s="277" t="s">
        <v>5202</v>
      </c>
      <c r="E347" s="348" t="s">
        <v>5198</v>
      </c>
      <c r="J347" s="266"/>
      <c r="K347" s="266"/>
      <c r="L347" s="266" t="s">
        <v>860</v>
      </c>
      <c r="M347" s="2" t="s">
        <v>17</v>
      </c>
      <c r="N347" s="2" t="s">
        <v>1766</v>
      </c>
      <c r="T347" s="2">
        <v>133.0</v>
      </c>
    </row>
    <row r="348">
      <c r="C348" s="276" t="s">
        <v>5196</v>
      </c>
      <c r="D348" s="277" t="s">
        <v>5203</v>
      </c>
      <c r="E348" s="348" t="s">
        <v>5198</v>
      </c>
      <c r="J348" s="266"/>
      <c r="K348" s="266"/>
      <c r="L348" s="266" t="s">
        <v>860</v>
      </c>
      <c r="M348" s="2" t="s">
        <v>17</v>
      </c>
      <c r="N348" s="2" t="s">
        <v>1766</v>
      </c>
      <c r="T348" s="2">
        <v>133.0</v>
      </c>
    </row>
    <row r="349">
      <c r="C349" s="276" t="s">
        <v>5196</v>
      </c>
      <c r="D349" s="277" t="s">
        <v>5204</v>
      </c>
      <c r="E349" s="348" t="s">
        <v>5198</v>
      </c>
      <c r="J349" s="266"/>
      <c r="K349" s="266"/>
      <c r="L349" s="266" t="s">
        <v>860</v>
      </c>
      <c r="M349" s="2" t="s">
        <v>17</v>
      </c>
      <c r="N349" s="2" t="s">
        <v>1766</v>
      </c>
      <c r="T349" s="2">
        <v>133.0</v>
      </c>
    </row>
    <row r="350">
      <c r="C350" s="276" t="s">
        <v>5196</v>
      </c>
      <c r="D350" s="277" t="s">
        <v>5205</v>
      </c>
      <c r="E350" s="348" t="s">
        <v>5198</v>
      </c>
      <c r="J350" s="266"/>
      <c r="K350" s="266"/>
      <c r="L350" s="266" t="s">
        <v>860</v>
      </c>
      <c r="M350" s="2" t="s">
        <v>17</v>
      </c>
      <c r="N350" s="2" t="s">
        <v>1766</v>
      </c>
      <c r="T350" s="2">
        <v>133.0</v>
      </c>
    </row>
    <row r="351">
      <c r="C351" s="276" t="s">
        <v>5196</v>
      </c>
      <c r="D351" s="277" t="s">
        <v>5206</v>
      </c>
      <c r="E351" s="348" t="s">
        <v>5198</v>
      </c>
      <c r="J351" s="266"/>
      <c r="K351" s="266"/>
      <c r="L351" s="266" t="s">
        <v>860</v>
      </c>
      <c r="M351" s="2" t="s">
        <v>17</v>
      </c>
      <c r="N351" s="2" t="s">
        <v>1766</v>
      </c>
      <c r="T351" s="2">
        <v>133.0</v>
      </c>
    </row>
    <row r="352">
      <c r="C352" s="276" t="s">
        <v>5196</v>
      </c>
      <c r="D352" s="277" t="s">
        <v>5207</v>
      </c>
      <c r="E352" s="348" t="s">
        <v>5198</v>
      </c>
      <c r="J352" s="266"/>
      <c r="K352" s="266"/>
      <c r="L352" s="266" t="s">
        <v>860</v>
      </c>
      <c r="M352" s="2" t="s">
        <v>17</v>
      </c>
      <c r="N352" s="2" t="s">
        <v>1766</v>
      </c>
      <c r="T352" s="2">
        <v>133.0</v>
      </c>
    </row>
    <row r="353">
      <c r="C353" s="276" t="s">
        <v>5196</v>
      </c>
      <c r="D353" s="277" t="s">
        <v>5208</v>
      </c>
      <c r="E353" s="348" t="s">
        <v>5198</v>
      </c>
      <c r="J353" s="266"/>
      <c r="K353" s="266"/>
      <c r="L353" s="266" t="s">
        <v>860</v>
      </c>
      <c r="M353" s="2" t="s">
        <v>17</v>
      </c>
      <c r="N353" s="2" t="s">
        <v>1766</v>
      </c>
      <c r="T353" s="2">
        <v>133.0</v>
      </c>
    </row>
    <row r="354">
      <c r="C354" s="276" t="s">
        <v>5196</v>
      </c>
      <c r="D354" s="277" t="s">
        <v>5209</v>
      </c>
      <c r="E354" s="348" t="s">
        <v>5198</v>
      </c>
      <c r="J354" s="266"/>
      <c r="K354" s="266"/>
      <c r="L354" s="266" t="s">
        <v>860</v>
      </c>
      <c r="M354" s="2" t="s">
        <v>17</v>
      </c>
      <c r="N354" s="2" t="s">
        <v>1766</v>
      </c>
      <c r="T354" s="2">
        <v>133.0</v>
      </c>
    </row>
    <row r="355">
      <c r="J355" s="266"/>
      <c r="K355" s="266"/>
      <c r="L355" s="266" t="s">
        <v>860</v>
      </c>
      <c r="M355" s="2" t="s">
        <v>17</v>
      </c>
      <c r="N355" s="2" t="s">
        <v>1766</v>
      </c>
      <c r="T355" s="2">
        <v>133.0</v>
      </c>
    </row>
    <row r="356">
      <c r="J356" s="266"/>
      <c r="K356" s="266"/>
      <c r="L356" s="266"/>
    </row>
    <row r="357">
      <c r="J357" s="266"/>
      <c r="K357" s="266"/>
      <c r="L357" s="266"/>
    </row>
    <row r="358">
      <c r="J358" s="266"/>
      <c r="K358" s="266"/>
      <c r="L358" s="266"/>
    </row>
    <row r="359">
      <c r="J359" s="266"/>
      <c r="K359" s="266"/>
      <c r="L359" s="266"/>
    </row>
    <row r="360">
      <c r="J360" s="266"/>
      <c r="K360" s="266"/>
      <c r="L360" s="266"/>
    </row>
    <row r="361">
      <c r="J361" s="266"/>
      <c r="K361" s="266"/>
      <c r="L361" s="266"/>
    </row>
    <row r="362">
      <c r="J362" s="266"/>
      <c r="K362" s="266"/>
      <c r="L362" s="266"/>
    </row>
    <row r="363">
      <c r="J363" s="266"/>
      <c r="K363" s="266"/>
      <c r="L363" s="266"/>
    </row>
    <row r="364">
      <c r="J364" s="266"/>
      <c r="K364" s="266"/>
      <c r="L364" s="266"/>
    </row>
    <row r="365">
      <c r="A365" s="298" t="s">
        <v>995</v>
      </c>
      <c r="B365" s="2" t="s">
        <v>862</v>
      </c>
      <c r="C365" s="298" t="s">
        <v>1409</v>
      </c>
      <c r="E365" s="298" t="s">
        <v>893</v>
      </c>
      <c r="J365" s="266" t="s">
        <v>320</v>
      </c>
      <c r="K365" s="266"/>
      <c r="L365" s="266" t="s">
        <v>860</v>
      </c>
    </row>
    <row r="366">
      <c r="B366" s="2" t="s">
        <v>862</v>
      </c>
      <c r="C366" s="298" t="s">
        <v>1412</v>
      </c>
      <c r="E366" s="298" t="s">
        <v>895</v>
      </c>
      <c r="J366" s="266" t="s">
        <v>320</v>
      </c>
      <c r="K366" s="266"/>
      <c r="L366" s="266" t="s">
        <v>860</v>
      </c>
    </row>
    <row r="367">
      <c r="B367" s="2" t="s">
        <v>862</v>
      </c>
      <c r="C367" s="298" t="s">
        <v>1412</v>
      </c>
      <c r="E367" s="298" t="s">
        <v>895</v>
      </c>
      <c r="J367" s="266" t="s">
        <v>320</v>
      </c>
      <c r="K367" s="266"/>
      <c r="L367" s="266" t="s">
        <v>860</v>
      </c>
    </row>
    <row r="369">
      <c r="A369" s="2" t="s">
        <v>933</v>
      </c>
      <c r="B369" s="2" t="s">
        <v>868</v>
      </c>
      <c r="C369" s="276" t="s">
        <v>5210</v>
      </c>
      <c r="D369" s="277" t="s">
        <v>5211</v>
      </c>
      <c r="E369" s="348" t="s">
        <v>1218</v>
      </c>
      <c r="F369" s="277"/>
      <c r="J369" s="266" t="s">
        <v>320</v>
      </c>
      <c r="K369" s="266"/>
      <c r="L369" s="266" t="s">
        <v>860</v>
      </c>
      <c r="M369" s="2" t="s">
        <v>17</v>
      </c>
      <c r="N369" s="2" t="s">
        <v>2212</v>
      </c>
      <c r="R369" s="2"/>
      <c r="S369" s="2">
        <v>72.0</v>
      </c>
    </row>
    <row r="370">
      <c r="B370" s="2" t="s">
        <v>868</v>
      </c>
      <c r="C370" s="276" t="s">
        <v>5210</v>
      </c>
      <c r="D370" s="277" t="s">
        <v>5212</v>
      </c>
      <c r="E370" s="348" t="s">
        <v>1218</v>
      </c>
      <c r="J370" s="266" t="s">
        <v>320</v>
      </c>
      <c r="K370" s="266"/>
      <c r="L370" s="266" t="s">
        <v>860</v>
      </c>
      <c r="M370" s="2" t="s">
        <v>17</v>
      </c>
      <c r="N370" s="2" t="s">
        <v>2212</v>
      </c>
      <c r="R370" s="2"/>
      <c r="S370" s="2">
        <v>72.0</v>
      </c>
    </row>
    <row r="371">
      <c r="B371" s="2" t="s">
        <v>868</v>
      </c>
      <c r="C371" s="276" t="s">
        <v>5210</v>
      </c>
      <c r="D371" s="277" t="s">
        <v>5213</v>
      </c>
      <c r="E371" s="348" t="s">
        <v>1218</v>
      </c>
      <c r="J371" s="266" t="s">
        <v>320</v>
      </c>
      <c r="K371" s="266"/>
      <c r="L371" s="266" t="s">
        <v>860</v>
      </c>
      <c r="M371" s="2" t="s">
        <v>17</v>
      </c>
      <c r="N371" s="2" t="s">
        <v>2212</v>
      </c>
      <c r="R371" s="2"/>
      <c r="S371" s="2">
        <v>72.0</v>
      </c>
    </row>
    <row r="372">
      <c r="B372" s="2" t="s">
        <v>868</v>
      </c>
      <c r="C372" s="276" t="s">
        <v>5210</v>
      </c>
      <c r="D372" s="277" t="s">
        <v>5214</v>
      </c>
      <c r="E372" s="348" t="s">
        <v>1218</v>
      </c>
      <c r="J372" s="266" t="s">
        <v>320</v>
      </c>
      <c r="K372" s="266"/>
      <c r="L372" s="266" t="s">
        <v>860</v>
      </c>
      <c r="M372" s="2" t="s">
        <v>17</v>
      </c>
      <c r="N372" s="2" t="s">
        <v>2212</v>
      </c>
      <c r="R372" s="2"/>
      <c r="S372" s="2">
        <v>72.0</v>
      </c>
    </row>
    <row r="373">
      <c r="B373" s="2" t="s">
        <v>868</v>
      </c>
      <c r="C373" s="276" t="s">
        <v>5210</v>
      </c>
      <c r="D373" s="277" t="s">
        <v>5215</v>
      </c>
      <c r="E373" s="348" t="s">
        <v>1218</v>
      </c>
      <c r="J373" s="266" t="s">
        <v>320</v>
      </c>
      <c r="K373" s="266"/>
      <c r="L373" s="266" t="s">
        <v>860</v>
      </c>
      <c r="M373" s="2" t="s">
        <v>17</v>
      </c>
      <c r="N373" s="2" t="s">
        <v>2212</v>
      </c>
      <c r="R373" s="2"/>
      <c r="S373" s="2">
        <v>72.0</v>
      </c>
    </row>
    <row r="374">
      <c r="B374" s="2" t="s">
        <v>868</v>
      </c>
      <c r="C374" s="276" t="s">
        <v>5210</v>
      </c>
      <c r="D374" s="277" t="s">
        <v>5216</v>
      </c>
      <c r="E374" s="348" t="s">
        <v>1218</v>
      </c>
      <c r="J374" s="266" t="s">
        <v>320</v>
      </c>
      <c r="K374" s="266"/>
      <c r="L374" s="266" t="s">
        <v>860</v>
      </c>
      <c r="M374" s="2" t="s">
        <v>17</v>
      </c>
      <c r="N374" s="2" t="s">
        <v>2212</v>
      </c>
      <c r="R374" s="2"/>
      <c r="S374" s="2">
        <v>72.0</v>
      </c>
    </row>
    <row r="375">
      <c r="B375" s="2" t="s">
        <v>868</v>
      </c>
      <c r="C375" s="276" t="s">
        <v>5210</v>
      </c>
      <c r="D375" s="277" t="s">
        <v>5217</v>
      </c>
      <c r="E375" s="348" t="s">
        <v>1218</v>
      </c>
      <c r="J375" s="266" t="s">
        <v>320</v>
      </c>
      <c r="K375" s="266"/>
      <c r="L375" s="266" t="s">
        <v>860</v>
      </c>
      <c r="M375" s="2" t="s">
        <v>17</v>
      </c>
      <c r="N375" s="2" t="s">
        <v>2212</v>
      </c>
      <c r="R375" s="2"/>
      <c r="S375" s="2">
        <v>72.0</v>
      </c>
    </row>
    <row r="376">
      <c r="B376" s="2" t="s">
        <v>868</v>
      </c>
      <c r="C376" s="276" t="s">
        <v>5210</v>
      </c>
      <c r="D376" s="277" t="s">
        <v>5218</v>
      </c>
      <c r="E376" s="348" t="s">
        <v>1218</v>
      </c>
      <c r="J376" s="266" t="s">
        <v>320</v>
      </c>
      <c r="K376" s="266"/>
      <c r="L376" s="266" t="s">
        <v>860</v>
      </c>
      <c r="M376" s="2" t="s">
        <v>17</v>
      </c>
      <c r="N376" s="2" t="s">
        <v>2212</v>
      </c>
      <c r="R376" s="2"/>
      <c r="S376" s="2">
        <v>72.0</v>
      </c>
    </row>
    <row r="377">
      <c r="B377" s="2" t="s">
        <v>868</v>
      </c>
      <c r="C377" s="276" t="s">
        <v>5210</v>
      </c>
      <c r="D377" s="277" t="s">
        <v>5219</v>
      </c>
      <c r="E377" s="348" t="s">
        <v>1218</v>
      </c>
      <c r="J377" s="266" t="s">
        <v>320</v>
      </c>
      <c r="K377" s="266"/>
      <c r="L377" s="266" t="s">
        <v>860</v>
      </c>
      <c r="M377" s="2" t="s">
        <v>17</v>
      </c>
      <c r="N377" s="2" t="s">
        <v>2212</v>
      </c>
      <c r="R377" s="2"/>
      <c r="S377" s="2">
        <v>72.0</v>
      </c>
    </row>
    <row r="378">
      <c r="B378" s="2" t="s">
        <v>868</v>
      </c>
      <c r="C378" s="276" t="s">
        <v>5210</v>
      </c>
      <c r="D378" s="277" t="s">
        <v>5220</v>
      </c>
      <c r="E378" s="348" t="s">
        <v>1218</v>
      </c>
      <c r="J378" s="266" t="s">
        <v>320</v>
      </c>
      <c r="K378" s="266"/>
      <c r="L378" s="266" t="s">
        <v>860</v>
      </c>
      <c r="M378" s="2" t="s">
        <v>17</v>
      </c>
      <c r="N378" s="2" t="s">
        <v>2212</v>
      </c>
      <c r="R378" s="2"/>
      <c r="S378" s="2">
        <v>72.0</v>
      </c>
    </row>
    <row r="379">
      <c r="B379" s="2" t="s">
        <v>868</v>
      </c>
      <c r="C379" s="276" t="s">
        <v>5210</v>
      </c>
      <c r="D379" s="277" t="s">
        <v>5221</v>
      </c>
      <c r="E379" s="348" t="s">
        <v>1218</v>
      </c>
      <c r="J379" s="266" t="s">
        <v>320</v>
      </c>
      <c r="K379" s="266"/>
      <c r="L379" s="266" t="s">
        <v>860</v>
      </c>
      <c r="M379" s="2" t="s">
        <v>17</v>
      </c>
      <c r="N379" s="2" t="s">
        <v>2212</v>
      </c>
      <c r="R379" s="2"/>
      <c r="S379" s="2">
        <v>72.0</v>
      </c>
    </row>
    <row r="380">
      <c r="B380" s="2" t="s">
        <v>868</v>
      </c>
      <c r="C380" s="276" t="s">
        <v>5210</v>
      </c>
      <c r="D380" s="277" t="s">
        <v>5222</v>
      </c>
      <c r="E380" s="348" t="s">
        <v>1218</v>
      </c>
      <c r="J380" s="266" t="s">
        <v>320</v>
      </c>
      <c r="K380" s="266"/>
      <c r="L380" s="266" t="s">
        <v>860</v>
      </c>
      <c r="M380" s="2" t="s">
        <v>17</v>
      </c>
      <c r="N380" s="2" t="s">
        <v>2212</v>
      </c>
      <c r="R380" s="2"/>
      <c r="S380" s="2">
        <v>72.0</v>
      </c>
    </row>
    <row r="381">
      <c r="B381" s="2" t="s">
        <v>868</v>
      </c>
      <c r="C381" s="276" t="s">
        <v>5210</v>
      </c>
      <c r="D381" s="277" t="s">
        <v>5223</v>
      </c>
      <c r="E381" s="348" t="s">
        <v>1218</v>
      </c>
      <c r="J381" s="266" t="s">
        <v>320</v>
      </c>
      <c r="K381" s="266"/>
      <c r="L381" s="266" t="s">
        <v>860</v>
      </c>
      <c r="M381" s="2" t="s">
        <v>17</v>
      </c>
      <c r="N381" s="2" t="s">
        <v>2212</v>
      </c>
      <c r="R381" s="2"/>
      <c r="S381" s="2">
        <v>72.0</v>
      </c>
    </row>
    <row r="382">
      <c r="B382" s="2" t="s">
        <v>868</v>
      </c>
      <c r="C382" s="276" t="s">
        <v>5210</v>
      </c>
      <c r="D382" s="277" t="s">
        <v>5224</v>
      </c>
      <c r="E382" s="348" t="s">
        <v>1218</v>
      </c>
      <c r="J382" s="266" t="s">
        <v>320</v>
      </c>
      <c r="K382" s="266"/>
      <c r="L382" s="266" t="s">
        <v>860</v>
      </c>
      <c r="M382" s="2" t="s">
        <v>17</v>
      </c>
      <c r="N382" s="2" t="s">
        <v>2212</v>
      </c>
      <c r="R382" s="2"/>
      <c r="S382" s="2">
        <v>72.0</v>
      </c>
    </row>
    <row r="383">
      <c r="B383" s="2" t="s">
        <v>868</v>
      </c>
      <c r="C383" s="276" t="s">
        <v>5210</v>
      </c>
      <c r="D383" s="277" t="s">
        <v>5225</v>
      </c>
      <c r="E383" s="348" t="s">
        <v>1218</v>
      </c>
      <c r="J383" s="266" t="s">
        <v>320</v>
      </c>
      <c r="K383" s="266"/>
      <c r="L383" s="266" t="s">
        <v>860</v>
      </c>
      <c r="M383" s="2" t="s">
        <v>17</v>
      </c>
      <c r="N383" s="2" t="s">
        <v>2212</v>
      </c>
      <c r="R383" s="2"/>
      <c r="S383" s="2">
        <v>72.0</v>
      </c>
    </row>
    <row r="385">
      <c r="A385" s="298" t="s">
        <v>5226</v>
      </c>
      <c r="B385" s="298" t="s">
        <v>4020</v>
      </c>
      <c r="C385" s="276" t="s">
        <v>5227</v>
      </c>
      <c r="E385" s="276" t="s">
        <v>3917</v>
      </c>
      <c r="F385" s="250">
        <v>345000.0</v>
      </c>
      <c r="G385" s="322">
        <v>40000.0</v>
      </c>
      <c r="J385" s="275" t="s">
        <v>1214</v>
      </c>
      <c r="K385" s="266"/>
      <c r="L385" s="266" t="s">
        <v>860</v>
      </c>
      <c r="M385" s="2" t="s">
        <v>17</v>
      </c>
      <c r="N385" s="2" t="s">
        <v>2066</v>
      </c>
      <c r="S385" s="2">
        <v>31.0</v>
      </c>
    </row>
    <row r="386">
      <c r="B386" s="298" t="s">
        <v>4020</v>
      </c>
      <c r="C386" s="298" t="s">
        <v>1754</v>
      </c>
      <c r="F386" s="250">
        <v>3250.0</v>
      </c>
      <c r="G386" s="255"/>
      <c r="J386" s="275" t="s">
        <v>2245</v>
      </c>
      <c r="K386" s="275" t="s">
        <v>3150</v>
      </c>
      <c r="L386" s="266" t="s">
        <v>860</v>
      </c>
      <c r="M386" s="2" t="s">
        <v>17</v>
      </c>
      <c r="N386" s="2" t="s">
        <v>3374</v>
      </c>
      <c r="R386" s="2" t="s">
        <v>5034</v>
      </c>
      <c r="S386" s="2">
        <v>212.0</v>
      </c>
    </row>
    <row r="387">
      <c r="B387" s="298" t="s">
        <v>4020</v>
      </c>
      <c r="C387" s="298" t="s">
        <v>1754</v>
      </c>
      <c r="F387" s="250">
        <v>3250.0</v>
      </c>
      <c r="J387" s="275" t="s">
        <v>2245</v>
      </c>
      <c r="K387" s="275" t="s">
        <v>3150</v>
      </c>
      <c r="L387" s="266" t="s">
        <v>860</v>
      </c>
      <c r="M387" s="2" t="s">
        <v>17</v>
      </c>
      <c r="N387" s="2" t="s">
        <v>2066</v>
      </c>
      <c r="R387" s="2" t="s">
        <v>5034</v>
      </c>
      <c r="S387" s="2">
        <v>31.0</v>
      </c>
    </row>
    <row r="388">
      <c r="B388" s="298" t="s">
        <v>4020</v>
      </c>
      <c r="C388" s="298" t="s">
        <v>1754</v>
      </c>
      <c r="F388" s="250">
        <v>3250.0</v>
      </c>
      <c r="J388" s="275" t="s">
        <v>2245</v>
      </c>
      <c r="K388" s="275" t="s">
        <v>1895</v>
      </c>
      <c r="L388" s="266" t="s">
        <v>860</v>
      </c>
      <c r="M388" s="2" t="s">
        <v>17</v>
      </c>
      <c r="N388" s="2" t="s">
        <v>2066</v>
      </c>
      <c r="R388" s="2" t="s">
        <v>2868</v>
      </c>
      <c r="S388" s="2">
        <v>31.0</v>
      </c>
    </row>
    <row r="389">
      <c r="B389" s="298" t="s">
        <v>4020</v>
      </c>
      <c r="C389" s="298" t="s">
        <v>1754</v>
      </c>
      <c r="F389" s="250">
        <v>3250.0</v>
      </c>
      <c r="J389" s="275" t="s">
        <v>2245</v>
      </c>
      <c r="K389" s="275" t="s">
        <v>1895</v>
      </c>
      <c r="L389" s="266" t="s">
        <v>860</v>
      </c>
      <c r="M389" s="2" t="s">
        <v>17</v>
      </c>
      <c r="N389" s="2" t="s">
        <v>2066</v>
      </c>
      <c r="R389" s="2" t="s">
        <v>2868</v>
      </c>
      <c r="S389" s="2">
        <v>31.0</v>
      </c>
    </row>
    <row r="390">
      <c r="B390" s="298" t="s">
        <v>4020</v>
      </c>
      <c r="C390" s="298" t="s">
        <v>1754</v>
      </c>
      <c r="F390" s="250">
        <v>3250.0</v>
      </c>
      <c r="J390" s="275" t="s">
        <v>2245</v>
      </c>
      <c r="K390" s="275" t="s">
        <v>1895</v>
      </c>
      <c r="L390" s="266" t="s">
        <v>860</v>
      </c>
      <c r="M390" s="2" t="s">
        <v>17</v>
      </c>
      <c r="N390" s="2" t="s">
        <v>2066</v>
      </c>
      <c r="R390" s="2" t="s">
        <v>2868</v>
      </c>
      <c r="S390" s="2">
        <v>31.0</v>
      </c>
    </row>
    <row r="391">
      <c r="B391" s="298" t="s">
        <v>4020</v>
      </c>
      <c r="C391" s="298" t="s">
        <v>1754</v>
      </c>
      <c r="F391" s="250">
        <v>3250.0</v>
      </c>
      <c r="J391" s="275" t="s">
        <v>2245</v>
      </c>
      <c r="K391" s="275" t="s">
        <v>1895</v>
      </c>
      <c r="L391" s="266" t="s">
        <v>860</v>
      </c>
      <c r="M391" s="2" t="s">
        <v>17</v>
      </c>
      <c r="N391" s="2" t="s">
        <v>2066</v>
      </c>
      <c r="R391" s="2" t="s">
        <v>2868</v>
      </c>
      <c r="S391" s="2">
        <v>31.0</v>
      </c>
    </row>
    <row r="392">
      <c r="B392" s="298" t="s">
        <v>4020</v>
      </c>
      <c r="C392" s="298" t="s">
        <v>1754</v>
      </c>
      <c r="F392" s="250">
        <v>3250.0</v>
      </c>
      <c r="J392" s="275" t="s">
        <v>2245</v>
      </c>
      <c r="K392" s="275" t="s">
        <v>1895</v>
      </c>
      <c r="L392" s="266" t="s">
        <v>860</v>
      </c>
      <c r="M392" s="2" t="s">
        <v>17</v>
      </c>
      <c r="N392" s="2" t="s">
        <v>2066</v>
      </c>
      <c r="R392" s="2" t="s">
        <v>2868</v>
      </c>
      <c r="S392" s="2">
        <v>31.0</v>
      </c>
    </row>
    <row r="393">
      <c r="B393" s="298" t="s">
        <v>4020</v>
      </c>
      <c r="C393" s="298" t="s">
        <v>1754</v>
      </c>
      <c r="F393" s="250">
        <v>3250.0</v>
      </c>
      <c r="J393" s="275" t="s">
        <v>2245</v>
      </c>
      <c r="K393" s="275" t="s">
        <v>1895</v>
      </c>
      <c r="L393" s="266" t="s">
        <v>860</v>
      </c>
      <c r="M393" s="2" t="s">
        <v>17</v>
      </c>
      <c r="N393" s="2" t="s">
        <v>2066</v>
      </c>
      <c r="R393" s="2" t="s">
        <v>2868</v>
      </c>
      <c r="S393" s="2">
        <v>31.0</v>
      </c>
    </row>
    <row r="394">
      <c r="B394" s="298" t="s">
        <v>4020</v>
      </c>
      <c r="C394" s="298" t="s">
        <v>1754</v>
      </c>
      <c r="F394" s="250">
        <v>3250.0</v>
      </c>
      <c r="J394" s="275" t="s">
        <v>2245</v>
      </c>
      <c r="K394" s="275" t="s">
        <v>1895</v>
      </c>
      <c r="L394" s="266" t="s">
        <v>860</v>
      </c>
      <c r="M394" s="2" t="s">
        <v>17</v>
      </c>
      <c r="N394" s="2" t="s">
        <v>2066</v>
      </c>
      <c r="R394" s="2" t="s">
        <v>2868</v>
      </c>
      <c r="S394" s="2">
        <v>31.0</v>
      </c>
    </row>
    <row r="395">
      <c r="B395" s="298" t="s">
        <v>4020</v>
      </c>
      <c r="C395" s="298" t="s">
        <v>1754</v>
      </c>
      <c r="F395" s="250">
        <v>3250.0</v>
      </c>
      <c r="J395" s="275" t="s">
        <v>2245</v>
      </c>
      <c r="K395" s="275" t="s">
        <v>1895</v>
      </c>
      <c r="L395" s="266" t="s">
        <v>860</v>
      </c>
      <c r="M395" s="2" t="s">
        <v>17</v>
      </c>
      <c r="N395" s="2" t="s">
        <v>2066</v>
      </c>
      <c r="R395" s="2" t="s">
        <v>2868</v>
      </c>
      <c r="S395" s="2">
        <v>31.0</v>
      </c>
    </row>
    <row r="396">
      <c r="B396" s="298" t="s">
        <v>4020</v>
      </c>
      <c r="C396" s="298" t="s">
        <v>1754</v>
      </c>
      <c r="F396" s="250">
        <v>3250.0</v>
      </c>
      <c r="J396" s="275" t="s">
        <v>2245</v>
      </c>
      <c r="K396" s="275" t="s">
        <v>1895</v>
      </c>
      <c r="L396" s="266" t="s">
        <v>860</v>
      </c>
      <c r="M396" s="2" t="s">
        <v>17</v>
      </c>
      <c r="N396" s="2" t="s">
        <v>2066</v>
      </c>
      <c r="R396" s="2" t="s">
        <v>2868</v>
      </c>
      <c r="S396" s="2">
        <v>31.0</v>
      </c>
    </row>
    <row r="397">
      <c r="B397" s="298" t="s">
        <v>4020</v>
      </c>
      <c r="C397" s="298" t="s">
        <v>1754</v>
      </c>
      <c r="F397" s="250">
        <v>3250.0</v>
      </c>
      <c r="J397" s="275" t="s">
        <v>2245</v>
      </c>
      <c r="K397" s="275" t="s">
        <v>1895</v>
      </c>
      <c r="L397" s="266" t="s">
        <v>860</v>
      </c>
      <c r="M397" s="2" t="s">
        <v>17</v>
      </c>
      <c r="N397" s="2" t="s">
        <v>2066</v>
      </c>
      <c r="R397" s="2" t="s">
        <v>2868</v>
      </c>
      <c r="S397" s="2">
        <v>31.0</v>
      </c>
    </row>
    <row r="398">
      <c r="B398" s="298" t="s">
        <v>4020</v>
      </c>
      <c r="C398" s="298" t="s">
        <v>1754</v>
      </c>
      <c r="F398" s="250">
        <v>3250.0</v>
      </c>
      <c r="J398" s="275" t="s">
        <v>2245</v>
      </c>
      <c r="K398" s="275" t="s">
        <v>3128</v>
      </c>
      <c r="L398" s="266" t="s">
        <v>860</v>
      </c>
      <c r="M398" s="2" t="s">
        <v>17</v>
      </c>
      <c r="N398" s="2" t="s">
        <v>2066</v>
      </c>
      <c r="R398" s="2" t="s">
        <v>2868</v>
      </c>
      <c r="S398" s="2">
        <v>31.0</v>
      </c>
    </row>
    <row r="399">
      <c r="B399" s="298" t="s">
        <v>4020</v>
      </c>
      <c r="C399" s="298" t="s">
        <v>1754</v>
      </c>
      <c r="F399" s="250">
        <v>3250.0</v>
      </c>
      <c r="J399" s="275" t="s">
        <v>2245</v>
      </c>
      <c r="K399" s="275" t="s">
        <v>3128</v>
      </c>
      <c r="L399" s="266" t="s">
        <v>860</v>
      </c>
      <c r="M399" s="2" t="s">
        <v>17</v>
      </c>
      <c r="N399" s="2" t="s">
        <v>2066</v>
      </c>
      <c r="R399" s="2" t="s">
        <v>2868</v>
      </c>
      <c r="S399" s="2">
        <v>31.0</v>
      </c>
    </row>
    <row r="400">
      <c r="B400" s="298" t="s">
        <v>4020</v>
      </c>
      <c r="C400" s="298" t="s">
        <v>1754</v>
      </c>
      <c r="F400" s="250">
        <v>3250.0</v>
      </c>
      <c r="J400" s="275" t="s">
        <v>2245</v>
      </c>
      <c r="K400" s="275" t="s">
        <v>3128</v>
      </c>
      <c r="L400" s="266" t="s">
        <v>860</v>
      </c>
      <c r="M400" s="2" t="s">
        <v>17</v>
      </c>
      <c r="N400" s="2" t="s">
        <v>2066</v>
      </c>
      <c r="R400" s="2" t="s">
        <v>2868</v>
      </c>
      <c r="S400" s="2">
        <v>31.0</v>
      </c>
    </row>
    <row r="401">
      <c r="B401" s="298" t="s">
        <v>4020</v>
      </c>
      <c r="C401" s="298" t="s">
        <v>1754</v>
      </c>
      <c r="F401" s="250">
        <v>3250.0</v>
      </c>
      <c r="J401" s="275" t="s">
        <v>2245</v>
      </c>
      <c r="K401" s="275" t="s">
        <v>3128</v>
      </c>
      <c r="L401" s="266" t="s">
        <v>860</v>
      </c>
      <c r="M401" s="2" t="s">
        <v>17</v>
      </c>
      <c r="N401" s="2" t="s">
        <v>2066</v>
      </c>
      <c r="R401" s="2" t="s">
        <v>2868</v>
      </c>
      <c r="S401" s="2">
        <v>31.0</v>
      </c>
    </row>
    <row r="402">
      <c r="B402" s="298" t="s">
        <v>4020</v>
      </c>
      <c r="C402" s="298" t="s">
        <v>1754</v>
      </c>
      <c r="F402" s="250">
        <v>3250.0</v>
      </c>
      <c r="J402" s="275" t="s">
        <v>2245</v>
      </c>
      <c r="K402" s="275" t="s">
        <v>3128</v>
      </c>
      <c r="L402" s="266" t="s">
        <v>860</v>
      </c>
      <c r="M402" s="2" t="s">
        <v>17</v>
      </c>
      <c r="N402" s="2" t="s">
        <v>2066</v>
      </c>
      <c r="R402" s="2" t="s">
        <v>2868</v>
      </c>
      <c r="S402" s="2">
        <v>31.0</v>
      </c>
    </row>
    <row r="403">
      <c r="B403" s="298" t="s">
        <v>4020</v>
      </c>
      <c r="C403" s="298" t="s">
        <v>1754</v>
      </c>
      <c r="F403" s="250">
        <v>3250.0</v>
      </c>
      <c r="J403" s="275" t="s">
        <v>2245</v>
      </c>
      <c r="K403" s="275" t="s">
        <v>3128</v>
      </c>
      <c r="L403" s="266" t="s">
        <v>860</v>
      </c>
      <c r="M403" s="2" t="s">
        <v>17</v>
      </c>
      <c r="N403" s="2" t="s">
        <v>2066</v>
      </c>
      <c r="R403" s="2" t="s">
        <v>2868</v>
      </c>
      <c r="S403" s="2">
        <v>31.0</v>
      </c>
    </row>
    <row r="404">
      <c r="B404" s="298" t="s">
        <v>4020</v>
      </c>
      <c r="C404" s="298" t="s">
        <v>1754</v>
      </c>
      <c r="F404" s="250">
        <v>3250.0</v>
      </c>
      <c r="J404" s="275" t="s">
        <v>2245</v>
      </c>
      <c r="K404" s="275" t="s">
        <v>3128</v>
      </c>
      <c r="L404" s="266" t="s">
        <v>860</v>
      </c>
      <c r="M404" s="2" t="s">
        <v>17</v>
      </c>
      <c r="N404" s="2" t="s">
        <v>2066</v>
      </c>
      <c r="R404" s="2" t="s">
        <v>2868</v>
      </c>
      <c r="S404" s="2">
        <v>31.0</v>
      </c>
    </row>
    <row r="405">
      <c r="B405" s="298" t="s">
        <v>4020</v>
      </c>
      <c r="C405" s="298" t="s">
        <v>1754</v>
      </c>
      <c r="F405" s="250">
        <v>3250.0</v>
      </c>
      <c r="J405" s="275" t="s">
        <v>2245</v>
      </c>
      <c r="K405" s="275" t="s">
        <v>3128</v>
      </c>
      <c r="L405" s="266" t="s">
        <v>860</v>
      </c>
      <c r="M405" s="2" t="s">
        <v>17</v>
      </c>
      <c r="N405" s="2" t="s">
        <v>2066</v>
      </c>
      <c r="R405" s="2" t="s">
        <v>2868</v>
      </c>
      <c r="S405" s="2">
        <v>31.0</v>
      </c>
    </row>
    <row r="406">
      <c r="B406" s="298" t="s">
        <v>4020</v>
      </c>
      <c r="C406" s="298" t="s">
        <v>1754</v>
      </c>
      <c r="F406" s="250">
        <v>3250.0</v>
      </c>
      <c r="J406" s="275" t="s">
        <v>2245</v>
      </c>
      <c r="K406" s="275" t="s">
        <v>1760</v>
      </c>
      <c r="L406" s="266" t="s">
        <v>860</v>
      </c>
      <c r="M406" s="2" t="s">
        <v>17</v>
      </c>
      <c r="N406" s="2" t="s">
        <v>2066</v>
      </c>
      <c r="R406" s="2" t="s">
        <v>2213</v>
      </c>
      <c r="S406" s="2">
        <v>31.0</v>
      </c>
    </row>
    <row r="407">
      <c r="B407" s="298" t="s">
        <v>4020</v>
      </c>
      <c r="C407" s="298" t="s">
        <v>1754</v>
      </c>
      <c r="F407" s="250">
        <v>3250.0</v>
      </c>
      <c r="J407" s="275" t="s">
        <v>2245</v>
      </c>
      <c r="K407" s="275" t="s">
        <v>1760</v>
      </c>
      <c r="L407" s="266" t="s">
        <v>860</v>
      </c>
      <c r="M407" s="2" t="s">
        <v>17</v>
      </c>
      <c r="N407" s="2" t="s">
        <v>2066</v>
      </c>
      <c r="R407" s="2" t="s">
        <v>2213</v>
      </c>
      <c r="S407" s="2">
        <v>31.0</v>
      </c>
    </row>
    <row r="408">
      <c r="B408" s="298" t="s">
        <v>4020</v>
      </c>
      <c r="C408" s="298" t="s">
        <v>1754</v>
      </c>
      <c r="F408" s="250">
        <v>3250.0</v>
      </c>
      <c r="J408" s="275" t="s">
        <v>2245</v>
      </c>
      <c r="K408" s="275" t="s">
        <v>1760</v>
      </c>
      <c r="L408" s="266" t="s">
        <v>860</v>
      </c>
      <c r="M408" s="2" t="s">
        <v>17</v>
      </c>
      <c r="N408" s="2" t="s">
        <v>2066</v>
      </c>
      <c r="R408" s="2" t="s">
        <v>2213</v>
      </c>
      <c r="S408" s="2">
        <v>31.0</v>
      </c>
    </row>
    <row r="409">
      <c r="B409" s="298" t="s">
        <v>4020</v>
      </c>
      <c r="C409" s="298" t="s">
        <v>1754</v>
      </c>
      <c r="F409" s="250">
        <v>3250.0</v>
      </c>
      <c r="J409" s="275" t="s">
        <v>2245</v>
      </c>
      <c r="K409" s="275" t="s">
        <v>3137</v>
      </c>
      <c r="L409" s="266" t="s">
        <v>860</v>
      </c>
      <c r="M409" s="2" t="s">
        <v>17</v>
      </c>
      <c r="N409" s="2" t="s">
        <v>2066</v>
      </c>
      <c r="R409" s="2" t="s">
        <v>5061</v>
      </c>
      <c r="S409" s="2">
        <v>31.0</v>
      </c>
    </row>
    <row r="410">
      <c r="B410" s="298" t="s">
        <v>4020</v>
      </c>
      <c r="C410" s="298" t="s">
        <v>1754</v>
      </c>
      <c r="F410" s="250">
        <v>3250.0</v>
      </c>
      <c r="J410" s="275" t="s">
        <v>2245</v>
      </c>
      <c r="K410" s="275" t="s">
        <v>3137</v>
      </c>
      <c r="L410" s="266" t="s">
        <v>860</v>
      </c>
      <c r="M410" s="2" t="s">
        <v>17</v>
      </c>
      <c r="N410" s="2" t="s">
        <v>2066</v>
      </c>
      <c r="R410" s="2" t="s">
        <v>5061</v>
      </c>
      <c r="S410" s="2">
        <v>31.0</v>
      </c>
    </row>
    <row r="411">
      <c r="B411" s="298" t="s">
        <v>4020</v>
      </c>
      <c r="C411" s="298" t="s">
        <v>5228</v>
      </c>
      <c r="F411" s="322">
        <v>55000.0</v>
      </c>
      <c r="J411" s="266"/>
      <c r="K411" s="266"/>
      <c r="L411" s="266" t="s">
        <v>860</v>
      </c>
    </row>
    <row r="412">
      <c r="B412" s="298" t="s">
        <v>4020</v>
      </c>
      <c r="C412" s="298" t="s">
        <v>5228</v>
      </c>
      <c r="F412" s="322">
        <v>55000.0</v>
      </c>
      <c r="J412" s="266"/>
      <c r="K412" s="266"/>
      <c r="L412" s="266" t="s">
        <v>860</v>
      </c>
    </row>
    <row r="413">
      <c r="B413" s="298" t="s">
        <v>4020</v>
      </c>
      <c r="C413" s="298" t="s">
        <v>5228</v>
      </c>
      <c r="F413" s="322">
        <v>55000.0</v>
      </c>
      <c r="J413" s="266"/>
      <c r="K413" s="266"/>
      <c r="L413" s="266" t="s">
        <v>860</v>
      </c>
    </row>
    <row r="414">
      <c r="B414" s="298" t="s">
        <v>4020</v>
      </c>
      <c r="C414" s="367" t="s">
        <v>4024</v>
      </c>
      <c r="F414" s="322">
        <v>9000.0</v>
      </c>
      <c r="J414" s="266"/>
      <c r="K414" s="266"/>
      <c r="L414" s="266" t="s">
        <v>860</v>
      </c>
      <c r="M414" s="2" t="s">
        <v>17</v>
      </c>
      <c r="N414" s="2" t="s">
        <v>2066</v>
      </c>
      <c r="S414" s="2">
        <v>31.0</v>
      </c>
    </row>
    <row r="415">
      <c r="B415" s="298" t="s">
        <v>4020</v>
      </c>
      <c r="C415" s="367" t="s">
        <v>4024</v>
      </c>
      <c r="F415" s="322">
        <v>9000.0</v>
      </c>
      <c r="J415" s="266"/>
      <c r="K415" s="266"/>
      <c r="L415" s="266" t="s">
        <v>860</v>
      </c>
      <c r="M415" s="2" t="s">
        <v>17</v>
      </c>
      <c r="N415" s="2" t="s">
        <v>2066</v>
      </c>
      <c r="S415" s="2">
        <v>31.0</v>
      </c>
    </row>
    <row r="416">
      <c r="C416" s="291" t="s">
        <v>5229</v>
      </c>
      <c r="F416" s="255"/>
      <c r="L416" s="2" t="s">
        <v>860</v>
      </c>
      <c r="M416" s="2" t="s">
        <v>17</v>
      </c>
      <c r="N416" s="2" t="s">
        <v>5230</v>
      </c>
      <c r="S416" s="2">
        <v>369.0</v>
      </c>
    </row>
    <row r="418">
      <c r="C418" s="359" t="s">
        <v>5231</v>
      </c>
      <c r="J418" s="2" t="s">
        <v>5232</v>
      </c>
      <c r="K418" s="2" t="s">
        <v>5050</v>
      </c>
      <c r="M418" s="2" t="s">
        <v>17</v>
      </c>
      <c r="N418" s="2" t="s">
        <v>3620</v>
      </c>
      <c r="R418" s="2" t="s">
        <v>5049</v>
      </c>
      <c r="S418" s="2">
        <v>91.0</v>
      </c>
    </row>
    <row r="419">
      <c r="C419" s="359" t="s">
        <v>5233</v>
      </c>
      <c r="M419" s="2" t="s">
        <v>17</v>
      </c>
      <c r="N419" s="2" t="s">
        <v>3620</v>
      </c>
      <c r="S419" s="2">
        <v>91.0</v>
      </c>
    </row>
    <row r="421">
      <c r="C421" s="2" t="s">
        <v>5234</v>
      </c>
    </row>
    <row r="422">
      <c r="C422" s="359" t="s">
        <v>1122</v>
      </c>
      <c r="L422" s="2" t="s">
        <v>1019</v>
      </c>
      <c r="M422" s="2" t="s">
        <v>17</v>
      </c>
      <c r="N422" s="2" t="s">
        <v>665</v>
      </c>
      <c r="S422" s="2">
        <v>103.0</v>
      </c>
    </row>
    <row r="423">
      <c r="C423" s="359" t="s">
        <v>2302</v>
      </c>
      <c r="E423" s="359" t="s">
        <v>3063</v>
      </c>
      <c r="L423" s="2" t="s">
        <v>1019</v>
      </c>
      <c r="M423" s="2" t="s">
        <v>17</v>
      </c>
      <c r="N423" s="2" t="s">
        <v>665</v>
      </c>
      <c r="S423" s="2">
        <v>103.0</v>
      </c>
    </row>
    <row r="424">
      <c r="C424" s="359" t="s">
        <v>1757</v>
      </c>
      <c r="M424" s="2" t="s">
        <v>17</v>
      </c>
      <c r="N424" s="2" t="s">
        <v>3374</v>
      </c>
      <c r="S424" s="2">
        <v>212.0</v>
      </c>
    </row>
    <row r="425">
      <c r="C425" s="359" t="s">
        <v>1757</v>
      </c>
      <c r="M425" s="2" t="s">
        <v>17</v>
      </c>
      <c r="N425" s="2" t="s">
        <v>3374</v>
      </c>
      <c r="S425" s="2">
        <v>212.0</v>
      </c>
    </row>
    <row r="426">
      <c r="C426" s="359" t="s">
        <v>1757</v>
      </c>
      <c r="M426" s="2" t="s">
        <v>17</v>
      </c>
      <c r="N426" s="2" t="s">
        <v>3374</v>
      </c>
      <c r="S426" s="2">
        <v>212.0</v>
      </c>
    </row>
    <row r="427">
      <c r="C427" s="359" t="s">
        <v>1757</v>
      </c>
      <c r="M427" s="2" t="s">
        <v>17</v>
      </c>
      <c r="N427" s="2" t="s">
        <v>3374</v>
      </c>
      <c r="S427" s="2">
        <v>212.0</v>
      </c>
    </row>
    <row r="428">
      <c r="C428" s="359" t="s">
        <v>1757</v>
      </c>
      <c r="M428" s="2" t="s">
        <v>17</v>
      </c>
      <c r="N428" s="2" t="s">
        <v>3374</v>
      </c>
      <c r="S428" s="2">
        <v>212.0</v>
      </c>
    </row>
    <row r="429">
      <c r="C429" s="359" t="s">
        <v>1757</v>
      </c>
      <c r="M429" s="2" t="s">
        <v>17</v>
      </c>
      <c r="N429" s="2" t="s">
        <v>3374</v>
      </c>
      <c r="S429" s="2">
        <v>212.0</v>
      </c>
    </row>
    <row r="430">
      <c r="C430" s="359" t="s">
        <v>1757</v>
      </c>
      <c r="M430" s="2" t="s">
        <v>17</v>
      </c>
      <c r="N430" s="2" t="s">
        <v>3374</v>
      </c>
      <c r="S430" s="2">
        <v>212.0</v>
      </c>
    </row>
    <row r="431">
      <c r="C431" s="359" t="s">
        <v>1757</v>
      </c>
      <c r="M431" s="2" t="s">
        <v>17</v>
      </c>
      <c r="N431" s="2" t="s">
        <v>3374</v>
      </c>
      <c r="S431" s="2">
        <v>212.0</v>
      </c>
    </row>
    <row r="432">
      <c r="C432" s="359" t="s">
        <v>1757</v>
      </c>
      <c r="M432" s="2" t="s">
        <v>17</v>
      </c>
      <c r="N432" s="2" t="s">
        <v>3374</v>
      </c>
      <c r="S432" s="2">
        <v>212.0</v>
      </c>
    </row>
    <row r="433">
      <c r="C433" s="359" t="s">
        <v>1757</v>
      </c>
      <c r="M433" s="2" t="s">
        <v>17</v>
      </c>
      <c r="N433" s="2" t="s">
        <v>3374</v>
      </c>
      <c r="S433" s="2">
        <v>212.0</v>
      </c>
    </row>
    <row r="434">
      <c r="C434" s="359" t="s">
        <v>1757</v>
      </c>
      <c r="M434" s="2" t="s">
        <v>17</v>
      </c>
      <c r="N434" s="2" t="s">
        <v>3374</v>
      </c>
      <c r="S434" s="2">
        <v>212.0</v>
      </c>
    </row>
    <row r="435">
      <c r="C435" s="359" t="s">
        <v>1757</v>
      </c>
      <c r="M435" s="2" t="s">
        <v>17</v>
      </c>
      <c r="N435" s="2" t="s">
        <v>3374</v>
      </c>
      <c r="S435" s="2">
        <v>212.0</v>
      </c>
    </row>
    <row r="436">
      <c r="C436" s="359" t="s">
        <v>1757</v>
      </c>
      <c r="M436" s="2" t="s">
        <v>17</v>
      </c>
      <c r="N436" s="2" t="s">
        <v>3374</v>
      </c>
      <c r="S436" s="2">
        <v>212.0</v>
      </c>
    </row>
    <row r="437">
      <c r="C437" s="359" t="s">
        <v>1757</v>
      </c>
      <c r="M437" s="2" t="s">
        <v>17</v>
      </c>
      <c r="N437" s="2" t="s">
        <v>3374</v>
      </c>
      <c r="S437" s="2">
        <v>212.0</v>
      </c>
    </row>
    <row r="438">
      <c r="C438" s="359" t="s">
        <v>1757</v>
      </c>
      <c r="M438" s="2" t="s">
        <v>17</v>
      </c>
      <c r="N438" s="2" t="s">
        <v>3374</v>
      </c>
      <c r="S438" s="2">
        <v>212.0</v>
      </c>
    </row>
    <row r="439">
      <c r="C439" s="359" t="s">
        <v>1757</v>
      </c>
      <c r="M439" s="2" t="s">
        <v>17</v>
      </c>
      <c r="N439" s="2" t="s">
        <v>3374</v>
      </c>
      <c r="S439" s="2">
        <v>212.0</v>
      </c>
    </row>
    <row r="440">
      <c r="C440" s="359" t="s">
        <v>1757</v>
      </c>
      <c r="M440" s="2" t="s">
        <v>17</v>
      </c>
      <c r="N440" s="2" t="s">
        <v>3374</v>
      </c>
      <c r="S440" s="2">
        <v>212.0</v>
      </c>
    </row>
    <row r="441">
      <c r="C441" s="359" t="s">
        <v>1757</v>
      </c>
      <c r="M441" s="2" t="s">
        <v>17</v>
      </c>
      <c r="N441" s="2" t="s">
        <v>3374</v>
      </c>
      <c r="S441" s="2">
        <v>212.0</v>
      </c>
    </row>
    <row r="442">
      <c r="C442" s="268" t="s">
        <v>5235</v>
      </c>
      <c r="M442" s="2" t="s">
        <v>17</v>
      </c>
      <c r="N442" s="2" t="s">
        <v>2066</v>
      </c>
      <c r="S442" s="2">
        <v>31.0</v>
      </c>
    </row>
    <row r="443">
      <c r="C443" s="276"/>
    </row>
    <row r="444">
      <c r="A444" s="2" t="s">
        <v>1477</v>
      </c>
      <c r="B444" s="2" t="s">
        <v>1478</v>
      </c>
      <c r="C444" s="276" t="s">
        <v>1479</v>
      </c>
      <c r="D444" s="277" t="s">
        <v>5236</v>
      </c>
      <c r="E444" s="276"/>
      <c r="M444" s="2" t="s">
        <v>17</v>
      </c>
      <c r="N444" s="2" t="s">
        <v>2216</v>
      </c>
      <c r="S444" s="2">
        <v>100.0</v>
      </c>
    </row>
    <row r="445">
      <c r="C445" s="276"/>
      <c r="D445" s="277"/>
      <c r="E445" s="276"/>
      <c r="M445" s="2"/>
      <c r="N445" s="2"/>
      <c r="S445" s="2"/>
    </row>
    <row r="446">
      <c r="C446" s="276"/>
      <c r="D446" s="277"/>
      <c r="E446" s="276"/>
      <c r="M446" s="2"/>
      <c r="N446" s="2"/>
      <c r="S446" s="2"/>
    </row>
    <row r="447">
      <c r="C447" s="276"/>
      <c r="D447" s="277"/>
      <c r="E447" s="276"/>
      <c r="M447" s="2"/>
      <c r="N447" s="2"/>
      <c r="S447" s="2"/>
    </row>
    <row r="448">
      <c r="C448" s="276"/>
      <c r="D448" s="277"/>
      <c r="E448" s="276"/>
      <c r="M448" s="2"/>
      <c r="N448" s="2"/>
      <c r="S448" s="2"/>
    </row>
    <row r="449">
      <c r="C449" s="276"/>
      <c r="D449" s="277"/>
      <c r="E449" s="276"/>
      <c r="M449" s="2"/>
      <c r="N449" s="2"/>
      <c r="S449" s="2"/>
    </row>
    <row r="450">
      <c r="C450" s="276"/>
      <c r="D450" s="277"/>
      <c r="E450" s="276"/>
      <c r="M450" s="2"/>
      <c r="N450" s="2"/>
      <c r="S450" s="2"/>
    </row>
    <row r="451">
      <c r="C451" s="276"/>
      <c r="D451" s="277"/>
      <c r="E451" s="276"/>
      <c r="M451" s="2"/>
      <c r="N451" s="2"/>
      <c r="S451" s="2"/>
    </row>
    <row r="452">
      <c r="C452" s="276"/>
      <c r="D452" s="277"/>
      <c r="E452" s="276"/>
      <c r="M452" s="2"/>
      <c r="N452" s="2"/>
      <c r="S452" s="2"/>
    </row>
    <row r="453">
      <c r="C453" s="276"/>
      <c r="D453" s="277"/>
      <c r="E453" s="276"/>
      <c r="M453" s="2"/>
      <c r="N453" s="2"/>
      <c r="S453" s="2"/>
    </row>
    <row r="454">
      <c r="C454" s="276"/>
      <c r="D454" s="277"/>
      <c r="E454" s="276"/>
      <c r="M454" s="2"/>
      <c r="N454" s="2"/>
      <c r="S454" s="2"/>
    </row>
    <row r="455">
      <c r="C455" s="276"/>
      <c r="D455" s="277"/>
      <c r="E455" s="276"/>
      <c r="M455" s="2"/>
      <c r="N455" s="2"/>
      <c r="S455" s="2"/>
    </row>
    <row r="456">
      <c r="C456" s="276"/>
      <c r="D456" s="277"/>
      <c r="E456" s="276"/>
      <c r="M456" s="2"/>
      <c r="N456" s="2"/>
      <c r="S456" s="2"/>
    </row>
    <row r="457">
      <c r="C457" s="276" t="s">
        <v>1258</v>
      </c>
      <c r="D457" s="277" t="s">
        <v>5237</v>
      </c>
      <c r="E457" s="276" t="s">
        <v>900</v>
      </c>
      <c r="M457" s="2" t="s">
        <v>5238</v>
      </c>
      <c r="N457" s="2" t="s">
        <v>5018</v>
      </c>
      <c r="S457" s="2">
        <v>136.0</v>
      </c>
    </row>
    <row r="458">
      <c r="C458" s="276" t="s">
        <v>1258</v>
      </c>
      <c r="D458" s="277" t="s">
        <v>5239</v>
      </c>
      <c r="E458" s="276" t="s">
        <v>900</v>
      </c>
      <c r="M458" s="2" t="s">
        <v>5238</v>
      </c>
      <c r="N458" s="2" t="s">
        <v>5018</v>
      </c>
      <c r="S458" s="2">
        <v>136.0</v>
      </c>
    </row>
    <row r="459">
      <c r="C459" s="276" t="s">
        <v>1839</v>
      </c>
      <c r="E459" s="276" t="s">
        <v>3934</v>
      </c>
      <c r="M459" s="2" t="s">
        <v>17</v>
      </c>
      <c r="N459" s="2" t="s">
        <v>5018</v>
      </c>
      <c r="S459" s="2">
        <v>136.0</v>
      </c>
    </row>
    <row r="460">
      <c r="C460" s="276" t="s">
        <v>1839</v>
      </c>
      <c r="E460" s="276" t="s">
        <v>3934</v>
      </c>
      <c r="M460" s="2" t="s">
        <v>17</v>
      </c>
      <c r="N460" s="2" t="s">
        <v>5018</v>
      </c>
      <c r="S460" s="2">
        <v>136.0</v>
      </c>
    </row>
    <row r="461">
      <c r="C461" s="268" t="s">
        <v>5240</v>
      </c>
      <c r="L461" s="2" t="s">
        <v>5241</v>
      </c>
      <c r="M461" s="2" t="s">
        <v>5242</v>
      </c>
      <c r="N461" s="2" t="s">
        <v>5243</v>
      </c>
      <c r="S461" s="2">
        <v>220.0</v>
      </c>
    </row>
    <row r="462">
      <c r="B462" s="2" t="s">
        <v>959</v>
      </c>
      <c r="C462" s="276" t="s">
        <v>1302</v>
      </c>
      <c r="D462" s="277" t="s">
        <v>5244</v>
      </c>
      <c r="L462" s="2" t="s">
        <v>1019</v>
      </c>
      <c r="M462" s="2" t="s">
        <v>17</v>
      </c>
      <c r="N462" s="2" t="s">
        <v>5245</v>
      </c>
      <c r="S462" s="2">
        <v>245.0</v>
      </c>
    </row>
    <row r="463">
      <c r="C463" s="276" t="s">
        <v>1182</v>
      </c>
      <c r="L463" s="2" t="s">
        <v>1019</v>
      </c>
      <c r="M463" s="2" t="s">
        <v>17</v>
      </c>
      <c r="N463" s="2" t="s">
        <v>5245</v>
      </c>
      <c r="S463" s="2">
        <v>245.0</v>
      </c>
    </row>
    <row r="464">
      <c r="C464" s="276" t="s">
        <v>2299</v>
      </c>
      <c r="M464" s="2" t="s">
        <v>17</v>
      </c>
      <c r="N464" s="2" t="s">
        <v>3284</v>
      </c>
      <c r="S464" s="2">
        <v>74.0</v>
      </c>
    </row>
    <row r="465">
      <c r="C465" s="276" t="s">
        <v>2299</v>
      </c>
      <c r="M465" s="2" t="s">
        <v>17</v>
      </c>
      <c r="N465" s="2" t="s">
        <v>3284</v>
      </c>
      <c r="S465" s="2">
        <v>74.0</v>
      </c>
    </row>
    <row r="466">
      <c r="C466" s="276" t="s">
        <v>2953</v>
      </c>
      <c r="M466" s="2" t="s">
        <v>17</v>
      </c>
      <c r="N466" s="2" t="s">
        <v>3284</v>
      </c>
      <c r="S466" s="2">
        <v>74.0</v>
      </c>
    </row>
    <row r="467">
      <c r="C467" s="276" t="s">
        <v>2953</v>
      </c>
      <c r="M467" s="2" t="s">
        <v>17</v>
      </c>
      <c r="N467" s="2" t="s">
        <v>3284</v>
      </c>
      <c r="S467" s="2">
        <v>74.0</v>
      </c>
    </row>
    <row r="468">
      <c r="C468" s="276" t="s">
        <v>5246</v>
      </c>
      <c r="M468" s="2" t="s">
        <v>17</v>
      </c>
      <c r="N468" s="2" t="s">
        <v>3284</v>
      </c>
      <c r="S468" s="2">
        <v>74.0</v>
      </c>
    </row>
    <row r="469">
      <c r="C469" s="276" t="s">
        <v>5246</v>
      </c>
      <c r="M469" s="2" t="s">
        <v>17</v>
      </c>
      <c r="N469" s="2" t="s">
        <v>3284</v>
      </c>
      <c r="S469" s="2">
        <v>74.0</v>
      </c>
    </row>
    <row r="470">
      <c r="C470" s="288"/>
    </row>
    <row r="471">
      <c r="C471" s="288"/>
    </row>
    <row r="472">
      <c r="C472" s="288"/>
    </row>
    <row r="473">
      <c r="C473" s="288"/>
    </row>
    <row r="474">
      <c r="C474" s="288"/>
    </row>
  </sheetData>
  <hyperlinks>
    <hyperlink r:id="rId1" ref="C3"/>
  </hyperlinks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5247</v>
      </c>
      <c r="D1" s="218" t="s">
        <v>1221</v>
      </c>
      <c r="E1" s="218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39"/>
      <c r="B2" s="223" t="s">
        <v>807</v>
      </c>
      <c r="C2" s="227" t="s">
        <v>580</v>
      </c>
      <c r="D2" s="227" t="s">
        <v>5248</v>
      </c>
      <c r="E2" s="228" t="s">
        <v>5249</v>
      </c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" t="s">
        <v>4842</v>
      </c>
      <c r="V2" s="2">
        <v>14.0</v>
      </c>
      <c r="W2" s="2" t="s">
        <v>5250</v>
      </c>
      <c r="X2" s="2" t="s">
        <v>4806</v>
      </c>
      <c r="Y2" s="2" t="s">
        <v>3081</v>
      </c>
      <c r="Z2" s="2" t="s">
        <v>5251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5252</v>
      </c>
      <c r="S3" s="2" t="s">
        <v>5253</v>
      </c>
      <c r="T3" s="2" t="s">
        <v>1272</v>
      </c>
      <c r="U3" s="266" t="s">
        <v>55</v>
      </c>
      <c r="V3" s="2">
        <v>15.0</v>
      </c>
      <c r="W3" s="2" t="s">
        <v>5254</v>
      </c>
      <c r="X3" s="2" t="s">
        <v>3832</v>
      </c>
      <c r="Y3" s="2" t="s">
        <v>3081</v>
      </c>
      <c r="Z3" s="2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5255</v>
      </c>
      <c r="S4" s="2" t="s">
        <v>5256</v>
      </c>
      <c r="T4" s="2" t="s">
        <v>1010</v>
      </c>
      <c r="U4" s="266" t="s">
        <v>2035</v>
      </c>
    </row>
    <row r="5">
      <c r="A5" s="239"/>
      <c r="B5" s="229" t="s">
        <v>818</v>
      </c>
      <c r="C5" s="2" t="s">
        <v>5257</v>
      </c>
      <c r="D5" s="218" t="s">
        <v>5258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S5" s="2" t="s">
        <v>5259</v>
      </c>
      <c r="T5" s="2" t="s">
        <v>1328</v>
      </c>
      <c r="U5" s="266" t="s">
        <v>55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5260</v>
      </c>
      <c r="S6" s="2" t="s">
        <v>5261</v>
      </c>
      <c r="T6" s="2" t="s">
        <v>1010</v>
      </c>
      <c r="U6" s="266" t="s">
        <v>5262</v>
      </c>
    </row>
    <row r="7">
      <c r="A7" s="239"/>
      <c r="B7" s="229" t="s">
        <v>822</v>
      </c>
      <c r="C7" s="2" t="s">
        <v>5263</v>
      </c>
      <c r="E7" s="237">
        <v>9.790166868E9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S7" s="2" t="s">
        <v>4709</v>
      </c>
      <c r="T7" s="2" t="s">
        <v>626</v>
      </c>
      <c r="U7" s="266" t="s">
        <v>55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5264</v>
      </c>
      <c r="S8" s="2" t="s">
        <v>581</v>
      </c>
      <c r="T8" s="2" t="s">
        <v>5265</v>
      </c>
      <c r="U8" s="266" t="s">
        <v>2035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357" t="s">
        <v>5266</v>
      </c>
      <c r="S9" s="357" t="s">
        <v>5267</v>
      </c>
      <c r="U9" s="266" t="s">
        <v>55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5268</v>
      </c>
      <c r="S10" s="2" t="s">
        <v>5269</v>
      </c>
      <c r="T10" s="2" t="s">
        <v>5270</v>
      </c>
      <c r="U10" s="266" t="s">
        <v>155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5271</v>
      </c>
      <c r="S11" s="2" t="s">
        <v>4454</v>
      </c>
      <c r="T11" s="2" t="s">
        <v>5272</v>
      </c>
      <c r="U11" s="266" t="s">
        <v>5273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4538</v>
      </c>
      <c r="S12" s="2" t="s">
        <v>4562</v>
      </c>
      <c r="T12" s="2" t="s">
        <v>5274</v>
      </c>
      <c r="U12" s="266" t="s">
        <v>55</v>
      </c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5275</v>
      </c>
      <c r="S13" s="2" t="s">
        <v>3914</v>
      </c>
      <c r="T13" s="2" t="s">
        <v>5276</v>
      </c>
      <c r="U13" s="266" t="s">
        <v>87</v>
      </c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31">
        <v>13.0</v>
      </c>
      <c r="R14" s="2" t="s">
        <v>5277</v>
      </c>
      <c r="S14" s="2" t="s">
        <v>5278</v>
      </c>
      <c r="T14" s="2" t="s">
        <v>5279</v>
      </c>
      <c r="U14" s="266" t="s">
        <v>87</v>
      </c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5280</v>
      </c>
      <c r="B17" s="2" t="s">
        <v>30</v>
      </c>
      <c r="C17" s="298" t="s">
        <v>4481</v>
      </c>
      <c r="D17" s="291">
        <v>8.801764875226E12</v>
      </c>
      <c r="E17" s="298" t="s">
        <v>4346</v>
      </c>
      <c r="J17" s="2" t="s">
        <v>829</v>
      </c>
      <c r="K17" s="2" t="s">
        <v>5281</v>
      </c>
      <c r="L17" s="2" t="s">
        <v>860</v>
      </c>
      <c r="M17" s="2" t="s">
        <v>17</v>
      </c>
      <c r="N17" s="2" t="s">
        <v>4981</v>
      </c>
      <c r="R17" s="2" t="s">
        <v>5282</v>
      </c>
      <c r="S17" s="2">
        <v>80.0</v>
      </c>
    </row>
    <row r="18">
      <c r="B18" s="2" t="s">
        <v>30</v>
      </c>
      <c r="C18" s="298" t="s">
        <v>4481</v>
      </c>
      <c r="D18" s="291">
        <v>8.801627202453E12</v>
      </c>
      <c r="E18" s="298" t="s">
        <v>4346</v>
      </c>
      <c r="J18" s="2" t="s">
        <v>829</v>
      </c>
      <c r="K18" s="2" t="s">
        <v>5281</v>
      </c>
      <c r="L18" s="2" t="s">
        <v>860</v>
      </c>
      <c r="M18" s="2" t="s">
        <v>17</v>
      </c>
      <c r="N18" s="2" t="s">
        <v>4981</v>
      </c>
      <c r="R18" s="2" t="s">
        <v>5282</v>
      </c>
      <c r="S18" s="2">
        <v>80.0</v>
      </c>
    </row>
    <row r="19">
      <c r="B19" s="2" t="s">
        <v>30</v>
      </c>
      <c r="C19" s="359" t="s">
        <v>4423</v>
      </c>
      <c r="D19" s="291">
        <v>8.801646537259E12</v>
      </c>
      <c r="E19" s="298" t="s">
        <v>4346</v>
      </c>
      <c r="J19" s="2" t="s">
        <v>829</v>
      </c>
      <c r="K19" s="2" t="s">
        <v>5281</v>
      </c>
      <c r="L19" s="2" t="s">
        <v>860</v>
      </c>
      <c r="M19" s="2" t="s">
        <v>17</v>
      </c>
      <c r="N19" s="2" t="s">
        <v>4981</v>
      </c>
      <c r="R19" s="2" t="s">
        <v>5282</v>
      </c>
      <c r="S19" s="2">
        <v>80.0</v>
      </c>
    </row>
    <row r="20">
      <c r="B20" s="2" t="s">
        <v>30</v>
      </c>
      <c r="C20" s="359" t="s">
        <v>4423</v>
      </c>
      <c r="D20" s="291">
        <v>8.801170462426E12</v>
      </c>
      <c r="E20" s="298" t="s">
        <v>4346</v>
      </c>
      <c r="J20" s="2" t="s">
        <v>829</v>
      </c>
      <c r="K20" s="2" t="s">
        <v>5281</v>
      </c>
      <c r="L20" s="2" t="s">
        <v>860</v>
      </c>
      <c r="M20" s="2" t="s">
        <v>17</v>
      </c>
      <c r="N20" s="2" t="s">
        <v>4981</v>
      </c>
      <c r="R20" s="2" t="s">
        <v>5282</v>
      </c>
      <c r="S20" s="2">
        <v>80.0</v>
      </c>
    </row>
    <row r="21">
      <c r="B21" s="2" t="s">
        <v>30</v>
      </c>
      <c r="C21" s="359" t="s">
        <v>4423</v>
      </c>
      <c r="D21" s="291">
        <v>8.801356169698E12</v>
      </c>
      <c r="E21" s="298" t="s">
        <v>4346</v>
      </c>
      <c r="J21" s="2" t="s">
        <v>829</v>
      </c>
      <c r="K21" s="2" t="s">
        <v>5261</v>
      </c>
      <c r="L21" s="2" t="s">
        <v>860</v>
      </c>
      <c r="M21" s="2" t="s">
        <v>17</v>
      </c>
      <c r="N21" s="2" t="s">
        <v>4981</v>
      </c>
      <c r="R21" s="2" t="s">
        <v>5282</v>
      </c>
      <c r="S21" s="2">
        <v>80.0</v>
      </c>
    </row>
    <row r="22">
      <c r="B22" s="2" t="s">
        <v>2768</v>
      </c>
      <c r="C22" s="298" t="s">
        <v>5283</v>
      </c>
      <c r="D22" s="291">
        <v>8.701172423354E12</v>
      </c>
      <c r="E22" s="298" t="s">
        <v>4130</v>
      </c>
      <c r="J22" s="2" t="s">
        <v>829</v>
      </c>
      <c r="K22" s="2" t="s">
        <v>5281</v>
      </c>
      <c r="L22" s="2" t="s">
        <v>860</v>
      </c>
      <c r="M22" s="2" t="s">
        <v>17</v>
      </c>
      <c r="N22" s="2" t="s">
        <v>4981</v>
      </c>
      <c r="R22" s="2" t="s">
        <v>5282</v>
      </c>
      <c r="S22" s="2">
        <v>80.0</v>
      </c>
    </row>
    <row r="23">
      <c r="B23" s="2" t="s">
        <v>30</v>
      </c>
      <c r="C23" s="298" t="s">
        <v>1545</v>
      </c>
      <c r="D23" s="291" t="s">
        <v>5284</v>
      </c>
      <c r="E23" s="298" t="s">
        <v>4839</v>
      </c>
      <c r="J23" s="2" t="s">
        <v>829</v>
      </c>
      <c r="K23" s="2" t="s">
        <v>5281</v>
      </c>
      <c r="L23" s="2" t="s">
        <v>860</v>
      </c>
      <c r="M23" s="2" t="s">
        <v>17</v>
      </c>
      <c r="N23" s="2" t="s">
        <v>4981</v>
      </c>
      <c r="R23" s="2" t="s">
        <v>5282</v>
      </c>
      <c r="S23" s="2">
        <v>80.0</v>
      </c>
    </row>
    <row r="24">
      <c r="B24" s="2" t="s">
        <v>5285</v>
      </c>
      <c r="C24" s="298" t="s">
        <v>5286</v>
      </c>
      <c r="D24" s="291" t="s">
        <v>5287</v>
      </c>
      <c r="E24" s="359" t="s">
        <v>5288</v>
      </c>
      <c r="F24" s="367"/>
      <c r="G24" s="367"/>
      <c r="H24" s="367"/>
      <c r="I24" s="344"/>
      <c r="J24" s="2" t="s">
        <v>829</v>
      </c>
      <c r="K24" s="2" t="s">
        <v>5281</v>
      </c>
      <c r="L24" s="2" t="s">
        <v>860</v>
      </c>
      <c r="M24" s="2" t="s">
        <v>17</v>
      </c>
      <c r="N24" s="2" t="s">
        <v>4981</v>
      </c>
      <c r="R24" s="2" t="s">
        <v>5282</v>
      </c>
      <c r="S24" s="2">
        <v>80.0</v>
      </c>
    </row>
    <row r="25">
      <c r="B25" s="2" t="s">
        <v>1052</v>
      </c>
      <c r="C25" s="359" t="s">
        <v>3809</v>
      </c>
      <c r="E25" s="359" t="s">
        <v>1054</v>
      </c>
      <c r="J25" s="2" t="s">
        <v>829</v>
      </c>
      <c r="K25" s="2" t="s">
        <v>581</v>
      </c>
      <c r="L25" s="2" t="s">
        <v>860</v>
      </c>
      <c r="M25" s="2" t="s">
        <v>17</v>
      </c>
      <c r="N25" s="2" t="s">
        <v>4981</v>
      </c>
      <c r="R25" s="2" t="s">
        <v>5282</v>
      </c>
      <c r="S25" s="2">
        <v>80.0</v>
      </c>
    </row>
    <row r="26">
      <c r="E26" s="378"/>
      <c r="J26" s="2"/>
    </row>
    <row r="27">
      <c r="A27" s="2" t="s">
        <v>933</v>
      </c>
      <c r="B27" s="2" t="s">
        <v>868</v>
      </c>
      <c r="C27" s="298" t="s">
        <v>4003</v>
      </c>
      <c r="E27" s="2" t="s">
        <v>4896</v>
      </c>
      <c r="J27" s="2" t="s">
        <v>829</v>
      </c>
      <c r="K27" s="2" t="s">
        <v>5281</v>
      </c>
      <c r="L27" s="2" t="s">
        <v>860</v>
      </c>
      <c r="M27" s="2" t="s">
        <v>17</v>
      </c>
      <c r="N27" s="2" t="s">
        <v>4981</v>
      </c>
      <c r="R27" s="2" t="s">
        <v>5282</v>
      </c>
      <c r="S27" s="2">
        <v>80.0</v>
      </c>
    </row>
    <row r="30">
      <c r="A30" s="2" t="s">
        <v>1477</v>
      </c>
      <c r="C30" s="367" t="s">
        <v>5289</v>
      </c>
      <c r="E30" s="367" t="s">
        <v>5290</v>
      </c>
      <c r="J30" s="2" t="s">
        <v>320</v>
      </c>
      <c r="L30" s="2" t="s">
        <v>860</v>
      </c>
      <c r="M30" s="2" t="s">
        <v>17</v>
      </c>
      <c r="N30" s="2" t="s">
        <v>4981</v>
      </c>
      <c r="S30" s="2">
        <v>80.0</v>
      </c>
    </row>
    <row r="31">
      <c r="C31" s="367" t="s">
        <v>5289</v>
      </c>
      <c r="E31" s="380" t="s">
        <v>5290</v>
      </c>
      <c r="J31" s="2"/>
      <c r="L31" s="2"/>
      <c r="M31" s="2" t="s">
        <v>17</v>
      </c>
      <c r="N31" s="2" t="s">
        <v>4981</v>
      </c>
      <c r="S31" s="2">
        <v>80.0</v>
      </c>
    </row>
    <row r="32">
      <c r="C32" s="214" t="s">
        <v>5291</v>
      </c>
      <c r="E32" s="383"/>
      <c r="J32" s="2" t="s">
        <v>320</v>
      </c>
      <c r="L32" s="2" t="s">
        <v>860</v>
      </c>
    </row>
  </sheetData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7.25"/>
    <col customWidth="1" min="24" max="24" width="8.88"/>
    <col customWidth="1" min="25" max="25" width="8.5"/>
  </cols>
  <sheetData>
    <row r="1">
      <c r="A1" s="220"/>
      <c r="B1" s="215" t="s">
        <v>5</v>
      </c>
      <c r="C1" s="219" t="s">
        <v>5292</v>
      </c>
      <c r="D1" s="218"/>
      <c r="E1" s="218">
        <v>9.442644803E9</v>
      </c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39"/>
      <c r="B2" s="223" t="s">
        <v>807</v>
      </c>
      <c r="C2" s="227" t="s">
        <v>680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412" t="s">
        <v>4844</v>
      </c>
      <c r="T2" s="398" t="s">
        <v>2655</v>
      </c>
      <c r="U2" s="398" t="s">
        <v>5293</v>
      </c>
      <c r="V2" s="2">
        <v>13.0</v>
      </c>
      <c r="W2" s="2" t="s">
        <v>3553</v>
      </c>
      <c r="X2" s="2" t="s">
        <v>5294</v>
      </c>
      <c r="Y2" s="2" t="s">
        <v>1010</v>
      </c>
      <c r="Z2" s="2" t="s">
        <v>2035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398" t="s">
        <v>5295</v>
      </c>
      <c r="T3" s="398" t="s">
        <v>2866</v>
      </c>
      <c r="U3" s="398" t="s">
        <v>349</v>
      </c>
      <c r="V3" s="2">
        <v>14.0</v>
      </c>
      <c r="W3" s="2" t="s">
        <v>3553</v>
      </c>
      <c r="X3" s="2" t="s">
        <v>5296</v>
      </c>
      <c r="Y3" s="2" t="s">
        <v>1010</v>
      </c>
      <c r="Z3" s="2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S4" s="398" t="s">
        <v>5014</v>
      </c>
      <c r="T4" s="398" t="s">
        <v>2655</v>
      </c>
      <c r="U4" s="398" t="s">
        <v>349</v>
      </c>
      <c r="V4" s="2">
        <v>15.0</v>
      </c>
      <c r="W4" s="2" t="s">
        <v>3659</v>
      </c>
      <c r="X4" s="2" t="s">
        <v>5297</v>
      </c>
      <c r="Y4" s="2" t="s">
        <v>1010</v>
      </c>
      <c r="Z4" s="2" t="s">
        <v>87</v>
      </c>
    </row>
    <row r="5">
      <c r="A5" s="239"/>
      <c r="B5" s="229" t="s">
        <v>818</v>
      </c>
      <c r="C5" s="2" t="s">
        <v>4835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5298</v>
      </c>
      <c r="S5" s="2" t="s">
        <v>5299</v>
      </c>
      <c r="T5" s="2" t="s">
        <v>1958</v>
      </c>
      <c r="U5" s="2" t="s">
        <v>87</v>
      </c>
      <c r="V5" s="2">
        <v>16.0</v>
      </c>
      <c r="W5" s="2" t="s">
        <v>5300</v>
      </c>
      <c r="X5" s="2" t="s">
        <v>5301</v>
      </c>
      <c r="Y5" s="2" t="s">
        <v>1568</v>
      </c>
      <c r="Z5" s="2" t="s">
        <v>87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5302</v>
      </c>
      <c r="S6" s="2" t="s">
        <v>5303</v>
      </c>
      <c r="T6" s="2" t="s">
        <v>5304</v>
      </c>
      <c r="U6" s="2" t="s">
        <v>87</v>
      </c>
      <c r="V6" s="2">
        <v>17.0</v>
      </c>
      <c r="W6" s="2" t="s">
        <v>5305</v>
      </c>
      <c r="X6" s="2" t="s">
        <v>5053</v>
      </c>
      <c r="Y6" s="2" t="s">
        <v>1568</v>
      </c>
      <c r="Z6" s="2" t="s">
        <v>87</v>
      </c>
    </row>
    <row r="7">
      <c r="A7" s="239"/>
      <c r="B7" s="229" t="s">
        <v>822</v>
      </c>
      <c r="C7" s="2" t="s">
        <v>1299</v>
      </c>
      <c r="E7" s="237">
        <v>9.487966241E9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5306</v>
      </c>
      <c r="S7" s="2" t="s">
        <v>4405</v>
      </c>
      <c r="T7" s="2" t="s">
        <v>5307</v>
      </c>
      <c r="U7" s="2" t="s">
        <v>87</v>
      </c>
      <c r="V7" s="2">
        <v>18.0</v>
      </c>
      <c r="W7" s="2" t="s">
        <v>5308</v>
      </c>
      <c r="X7" s="2" t="s">
        <v>5069</v>
      </c>
      <c r="Y7" s="2" t="s">
        <v>2980</v>
      </c>
      <c r="Z7" s="2" t="s">
        <v>87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5309</v>
      </c>
      <c r="S8" s="238" t="s">
        <v>4301</v>
      </c>
      <c r="T8" s="398"/>
      <c r="U8" s="398"/>
      <c r="V8" s="2">
        <v>19.0</v>
      </c>
      <c r="W8" s="2" t="s">
        <v>4004</v>
      </c>
      <c r="X8" s="2" t="s">
        <v>3832</v>
      </c>
      <c r="Y8" s="2" t="s">
        <v>1328</v>
      </c>
      <c r="Z8" s="2" t="s">
        <v>87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4146</v>
      </c>
      <c r="S9" s="238" t="s">
        <v>5310</v>
      </c>
      <c r="T9" s="238" t="s">
        <v>5311</v>
      </c>
      <c r="U9" s="398"/>
      <c r="V9" s="2">
        <v>20.0</v>
      </c>
      <c r="W9" s="2" t="s">
        <v>5312</v>
      </c>
      <c r="X9" s="2" t="s">
        <v>5313</v>
      </c>
      <c r="Y9" s="2" t="s">
        <v>1010</v>
      </c>
      <c r="Z9" s="2" t="s">
        <v>2035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4521</v>
      </c>
      <c r="S10" s="238" t="s">
        <v>2840</v>
      </c>
      <c r="T10" s="238" t="s">
        <v>5314</v>
      </c>
      <c r="U10" s="238" t="s">
        <v>87</v>
      </c>
      <c r="V10" s="2">
        <v>21.0</v>
      </c>
      <c r="W10" s="2" t="s">
        <v>2812</v>
      </c>
      <c r="X10" s="2" t="s">
        <v>5315</v>
      </c>
      <c r="Y10" s="2" t="s">
        <v>1010</v>
      </c>
      <c r="Z10" s="2" t="s">
        <v>87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5316</v>
      </c>
      <c r="S11" s="2" t="s">
        <v>5317</v>
      </c>
      <c r="T11" s="2" t="s">
        <v>1568</v>
      </c>
      <c r="U11" s="2" t="s">
        <v>87</v>
      </c>
      <c r="V11" s="2">
        <v>22.0</v>
      </c>
      <c r="W11" s="2" t="s">
        <v>5318</v>
      </c>
      <c r="X11" s="2" t="s">
        <v>2704</v>
      </c>
      <c r="Y11" s="2" t="s">
        <v>1345</v>
      </c>
      <c r="Z11" s="2" t="s">
        <v>87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5300</v>
      </c>
      <c r="S12" s="2" t="s">
        <v>4772</v>
      </c>
      <c r="T12" s="2" t="s">
        <v>1568</v>
      </c>
      <c r="U12" s="2" t="s">
        <v>87</v>
      </c>
      <c r="V12" s="2">
        <v>23.0</v>
      </c>
      <c r="W12" s="2" t="s">
        <v>5319</v>
      </c>
      <c r="X12" s="2" t="s">
        <v>2155</v>
      </c>
      <c r="Y12" s="2" t="s">
        <v>1345</v>
      </c>
      <c r="Z12" s="2" t="s">
        <v>4394</v>
      </c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5320</v>
      </c>
      <c r="S13" s="2" t="s">
        <v>4042</v>
      </c>
      <c r="T13" s="2" t="s">
        <v>1568</v>
      </c>
      <c r="U13" s="2" t="s">
        <v>55</v>
      </c>
      <c r="V13" s="2">
        <v>24.0</v>
      </c>
      <c r="W13" s="2" t="s">
        <v>5321</v>
      </c>
      <c r="X13" s="2" t="s">
        <v>3134</v>
      </c>
      <c r="Y13" s="2" t="s">
        <v>1345</v>
      </c>
      <c r="Z13" s="2" t="s">
        <v>87</v>
      </c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3016</v>
      </c>
      <c r="D17" s="291">
        <v>8.8017494042382E13</v>
      </c>
      <c r="E17" s="298" t="s">
        <v>4346</v>
      </c>
      <c r="J17" s="2" t="s">
        <v>829</v>
      </c>
      <c r="K17" s="2" t="s">
        <v>5313</v>
      </c>
      <c r="L17" s="2" t="s">
        <v>860</v>
      </c>
      <c r="M17" s="2" t="s">
        <v>17</v>
      </c>
      <c r="N17" s="2" t="s">
        <v>2840</v>
      </c>
      <c r="R17" s="2" t="s">
        <v>5312</v>
      </c>
      <c r="S17" s="2">
        <v>55.0</v>
      </c>
    </row>
    <row r="18">
      <c r="B18" s="2" t="s">
        <v>30</v>
      </c>
      <c r="C18" s="298" t="s">
        <v>3016</v>
      </c>
      <c r="D18" s="291">
        <v>8.801703785904E12</v>
      </c>
      <c r="E18" s="298" t="s">
        <v>4346</v>
      </c>
      <c r="J18" s="2" t="s">
        <v>829</v>
      </c>
      <c r="K18" s="2" t="s">
        <v>5313</v>
      </c>
      <c r="L18" s="2" t="s">
        <v>860</v>
      </c>
      <c r="M18" s="2" t="s">
        <v>17</v>
      </c>
      <c r="N18" s="2" t="s">
        <v>2840</v>
      </c>
      <c r="R18" s="2" t="s">
        <v>5312</v>
      </c>
      <c r="S18" s="2">
        <v>55.0</v>
      </c>
    </row>
    <row r="19">
      <c r="B19" s="2" t="s">
        <v>30</v>
      </c>
      <c r="C19" s="298" t="s">
        <v>3016</v>
      </c>
      <c r="D19" s="291">
        <v>8.801495761569E12</v>
      </c>
      <c r="E19" s="298" t="s">
        <v>4346</v>
      </c>
      <c r="J19" s="2" t="s">
        <v>829</v>
      </c>
      <c r="K19" s="2" t="s">
        <v>5313</v>
      </c>
      <c r="L19" s="2" t="s">
        <v>860</v>
      </c>
      <c r="M19" s="2" t="s">
        <v>17</v>
      </c>
      <c r="N19" s="2" t="s">
        <v>2840</v>
      </c>
      <c r="R19" s="2" t="s">
        <v>5312</v>
      </c>
      <c r="S19" s="2">
        <v>55.0</v>
      </c>
    </row>
    <row r="20">
      <c r="B20" s="2" t="s">
        <v>30</v>
      </c>
      <c r="C20" s="298" t="s">
        <v>3016</v>
      </c>
      <c r="D20" s="291">
        <v>8.801406610031E12</v>
      </c>
      <c r="E20" s="298" t="s">
        <v>4346</v>
      </c>
      <c r="J20" s="2" t="s">
        <v>829</v>
      </c>
      <c r="K20" s="2" t="s">
        <v>5313</v>
      </c>
      <c r="L20" s="2" t="s">
        <v>860</v>
      </c>
      <c r="M20" s="2" t="s">
        <v>17</v>
      </c>
      <c r="N20" s="2" t="s">
        <v>2840</v>
      </c>
      <c r="R20" s="2" t="s">
        <v>5312</v>
      </c>
      <c r="S20" s="2">
        <v>55.0</v>
      </c>
    </row>
    <row r="21">
      <c r="B21" s="2" t="s">
        <v>30</v>
      </c>
      <c r="C21" s="298" t="s">
        <v>3016</v>
      </c>
      <c r="D21" s="291">
        <v>8.801204708797E12</v>
      </c>
      <c r="E21" s="298" t="s">
        <v>4346</v>
      </c>
      <c r="J21" s="2" t="s">
        <v>829</v>
      </c>
      <c r="K21" s="2" t="s">
        <v>5313</v>
      </c>
      <c r="L21" s="2" t="s">
        <v>860</v>
      </c>
      <c r="M21" s="2" t="s">
        <v>17</v>
      </c>
      <c r="N21" s="2" t="s">
        <v>2840</v>
      </c>
      <c r="R21" s="2" t="s">
        <v>5312</v>
      </c>
      <c r="S21" s="2">
        <v>55.0</v>
      </c>
    </row>
    <row r="22">
      <c r="B22" s="2" t="s">
        <v>30</v>
      </c>
      <c r="C22" s="298" t="s">
        <v>3016</v>
      </c>
      <c r="D22" s="291">
        <v>8.801954708408E12</v>
      </c>
      <c r="E22" s="298" t="s">
        <v>4346</v>
      </c>
      <c r="J22" s="2" t="s">
        <v>829</v>
      </c>
      <c r="K22" s="2" t="s">
        <v>5313</v>
      </c>
      <c r="L22" s="2" t="s">
        <v>860</v>
      </c>
      <c r="M22" s="2" t="s">
        <v>17</v>
      </c>
      <c r="N22" s="2" t="s">
        <v>2840</v>
      </c>
      <c r="R22" s="2" t="s">
        <v>5312</v>
      </c>
      <c r="S22" s="2">
        <v>55.0</v>
      </c>
    </row>
    <row r="23">
      <c r="B23" s="2" t="s">
        <v>30</v>
      </c>
      <c r="C23" s="298" t="s">
        <v>3016</v>
      </c>
      <c r="D23" s="291">
        <v>8.801481088101E12</v>
      </c>
      <c r="E23" s="298" t="s">
        <v>4346</v>
      </c>
      <c r="J23" s="2" t="s">
        <v>829</v>
      </c>
      <c r="K23" s="2" t="s">
        <v>5313</v>
      </c>
      <c r="L23" s="2" t="s">
        <v>860</v>
      </c>
      <c r="M23" s="2" t="s">
        <v>17</v>
      </c>
      <c r="N23" s="2" t="s">
        <v>2840</v>
      </c>
      <c r="R23" s="2" t="s">
        <v>5312</v>
      </c>
      <c r="S23" s="2">
        <v>55.0</v>
      </c>
    </row>
    <row r="24">
      <c r="B24" s="2" t="s">
        <v>30</v>
      </c>
      <c r="C24" s="298" t="s">
        <v>3016</v>
      </c>
      <c r="D24" s="291">
        <v>8.801145996012E12</v>
      </c>
      <c r="E24" s="298" t="s">
        <v>4346</v>
      </c>
      <c r="J24" s="2" t="s">
        <v>829</v>
      </c>
      <c r="K24" s="2" t="s">
        <v>5313</v>
      </c>
      <c r="L24" s="2" t="s">
        <v>860</v>
      </c>
      <c r="M24" s="2" t="s">
        <v>17</v>
      </c>
      <c r="N24" s="2" t="s">
        <v>2840</v>
      </c>
      <c r="R24" s="2" t="s">
        <v>5312</v>
      </c>
      <c r="S24" s="2">
        <v>55.0</v>
      </c>
    </row>
    <row r="25">
      <c r="B25" s="2" t="s">
        <v>30</v>
      </c>
      <c r="C25" s="298" t="s">
        <v>3016</v>
      </c>
      <c r="D25" s="291">
        <v>8.801920955736E12</v>
      </c>
      <c r="E25" s="298" t="s">
        <v>4346</v>
      </c>
      <c r="J25" s="2" t="s">
        <v>829</v>
      </c>
      <c r="K25" s="2" t="s">
        <v>5313</v>
      </c>
      <c r="L25" s="2" t="s">
        <v>860</v>
      </c>
      <c r="M25" s="2" t="s">
        <v>17</v>
      </c>
      <c r="N25" s="2" t="s">
        <v>2840</v>
      </c>
      <c r="R25" s="2" t="s">
        <v>5312</v>
      </c>
      <c r="S25" s="2">
        <v>55.0</v>
      </c>
    </row>
    <row r="26">
      <c r="B26" s="2" t="s">
        <v>30</v>
      </c>
      <c r="C26" s="298" t="s">
        <v>3016</v>
      </c>
      <c r="D26" s="291">
        <v>8.801867964569E12</v>
      </c>
      <c r="E26" s="298" t="s">
        <v>4346</v>
      </c>
      <c r="J26" s="2" t="s">
        <v>829</v>
      </c>
      <c r="K26" s="2" t="s">
        <v>5313</v>
      </c>
      <c r="L26" s="2" t="s">
        <v>860</v>
      </c>
      <c r="M26" s="2" t="s">
        <v>17</v>
      </c>
      <c r="N26" s="2" t="s">
        <v>2840</v>
      </c>
      <c r="R26" s="2" t="s">
        <v>5312</v>
      </c>
      <c r="S26" s="2">
        <v>55.0</v>
      </c>
    </row>
    <row r="27">
      <c r="B27" s="359" t="s">
        <v>862</v>
      </c>
      <c r="C27" s="298" t="s">
        <v>4876</v>
      </c>
      <c r="D27" s="291" t="s">
        <v>5322</v>
      </c>
      <c r="E27" s="359" t="s">
        <v>1940</v>
      </c>
      <c r="J27" s="2" t="s">
        <v>829</v>
      </c>
      <c r="K27" s="2" t="s">
        <v>5313</v>
      </c>
      <c r="L27" s="2" t="s">
        <v>860</v>
      </c>
      <c r="M27" s="2" t="s">
        <v>17</v>
      </c>
      <c r="N27" s="2" t="s">
        <v>2840</v>
      </c>
      <c r="R27" s="2" t="s">
        <v>5312</v>
      </c>
      <c r="S27" s="2">
        <v>55.0</v>
      </c>
    </row>
    <row r="28">
      <c r="B28" s="298" t="s">
        <v>868</v>
      </c>
      <c r="C28" s="359" t="s">
        <v>2917</v>
      </c>
      <c r="D28" s="291">
        <v>2.229493000648E12</v>
      </c>
      <c r="E28" s="414" t="s">
        <v>1308</v>
      </c>
      <c r="F28" s="414"/>
      <c r="G28" s="414"/>
      <c r="H28" s="414"/>
      <c r="J28" s="2" t="s">
        <v>829</v>
      </c>
      <c r="K28" s="2" t="s">
        <v>5313</v>
      </c>
      <c r="L28" s="2" t="s">
        <v>860</v>
      </c>
      <c r="M28" s="2" t="s">
        <v>17</v>
      </c>
      <c r="N28" s="2" t="s">
        <v>2840</v>
      </c>
      <c r="R28" s="2" t="s">
        <v>5312</v>
      </c>
      <c r="S28" s="2">
        <v>55.0</v>
      </c>
    </row>
    <row r="29">
      <c r="B29" s="2" t="s">
        <v>865</v>
      </c>
      <c r="C29" s="298" t="s">
        <v>1545</v>
      </c>
      <c r="D29" s="291" t="s">
        <v>5323</v>
      </c>
      <c r="E29" s="359" t="s">
        <v>3413</v>
      </c>
      <c r="F29" s="383"/>
      <c r="G29" s="383"/>
      <c r="H29" s="383"/>
      <c r="J29" s="2" t="s">
        <v>829</v>
      </c>
      <c r="K29" s="2" t="s">
        <v>5313</v>
      </c>
      <c r="L29" s="2" t="s">
        <v>860</v>
      </c>
      <c r="M29" s="2" t="s">
        <v>17</v>
      </c>
      <c r="N29" s="2" t="s">
        <v>2840</v>
      </c>
      <c r="R29" s="2" t="s">
        <v>5312</v>
      </c>
      <c r="S29" s="2">
        <v>55.0</v>
      </c>
    </row>
    <row r="30">
      <c r="C30" s="359" t="s">
        <v>5324</v>
      </c>
      <c r="J30" s="2" t="s">
        <v>829</v>
      </c>
      <c r="K30" s="2" t="s">
        <v>5313</v>
      </c>
      <c r="L30" s="2" t="s">
        <v>860</v>
      </c>
      <c r="M30" s="2" t="s">
        <v>17</v>
      </c>
      <c r="N30" s="2" t="s">
        <v>2840</v>
      </c>
      <c r="R30" s="2" t="s">
        <v>5312</v>
      </c>
      <c r="S30" s="2">
        <v>55.0</v>
      </c>
    </row>
    <row r="31">
      <c r="B31" s="2" t="s">
        <v>862</v>
      </c>
      <c r="C31" s="298" t="s">
        <v>5325</v>
      </c>
      <c r="D31" s="291" t="s">
        <v>5326</v>
      </c>
      <c r="E31" s="359" t="s">
        <v>900</v>
      </c>
      <c r="J31" s="2" t="s">
        <v>829</v>
      </c>
      <c r="K31" s="2" t="s">
        <v>5313</v>
      </c>
      <c r="L31" s="2" t="s">
        <v>860</v>
      </c>
      <c r="M31" s="2" t="s">
        <v>17</v>
      </c>
      <c r="N31" s="2" t="s">
        <v>2840</v>
      </c>
      <c r="R31" s="2" t="s">
        <v>5312</v>
      </c>
      <c r="S31" s="2">
        <v>55.0</v>
      </c>
    </row>
    <row r="33">
      <c r="A33" s="298" t="s">
        <v>1424</v>
      </c>
      <c r="B33" s="2" t="s">
        <v>2503</v>
      </c>
      <c r="C33" s="359" t="s">
        <v>5327</v>
      </c>
      <c r="E33" s="359" t="s">
        <v>2505</v>
      </c>
      <c r="J33" s="2" t="s">
        <v>829</v>
      </c>
      <c r="K33" s="2" t="s">
        <v>4772</v>
      </c>
      <c r="L33" s="2" t="s">
        <v>1904</v>
      </c>
      <c r="M33" s="2" t="s">
        <v>17</v>
      </c>
      <c r="N33" s="2" t="s">
        <v>2840</v>
      </c>
      <c r="R33" s="2" t="s">
        <v>5300</v>
      </c>
      <c r="S33" s="2">
        <v>53.0</v>
      </c>
    </row>
    <row r="34">
      <c r="B34" s="2" t="s">
        <v>2503</v>
      </c>
      <c r="C34" s="359" t="s">
        <v>5328</v>
      </c>
      <c r="D34" s="291">
        <v>3.2142951E8</v>
      </c>
      <c r="E34" s="359" t="s">
        <v>3378</v>
      </c>
      <c r="J34" s="2" t="s">
        <v>829</v>
      </c>
      <c r="K34" s="2" t="s">
        <v>4772</v>
      </c>
      <c r="L34" s="2" t="s">
        <v>860</v>
      </c>
      <c r="M34" s="2" t="s">
        <v>17</v>
      </c>
      <c r="N34" s="2" t="s">
        <v>2840</v>
      </c>
      <c r="R34" s="2" t="s">
        <v>5300</v>
      </c>
      <c r="S34" s="2">
        <v>53.0</v>
      </c>
    </row>
    <row r="35">
      <c r="B35" s="2" t="s">
        <v>2503</v>
      </c>
      <c r="C35" s="359" t="s">
        <v>2800</v>
      </c>
      <c r="D35" s="291">
        <v>2.021550737E9</v>
      </c>
      <c r="E35" s="380" t="s">
        <v>5329</v>
      </c>
      <c r="J35" s="2" t="s">
        <v>829</v>
      </c>
      <c r="K35" s="2" t="s">
        <v>5294</v>
      </c>
      <c r="L35" s="2" t="s">
        <v>860</v>
      </c>
      <c r="M35" s="2" t="s">
        <v>17</v>
      </c>
      <c r="N35" s="2" t="s">
        <v>2840</v>
      </c>
      <c r="R35" s="2" t="s">
        <v>5300</v>
      </c>
      <c r="S35" s="2">
        <v>53.0</v>
      </c>
    </row>
    <row r="36">
      <c r="B36" s="2" t="s">
        <v>2503</v>
      </c>
      <c r="C36" s="359" t="s">
        <v>2800</v>
      </c>
      <c r="D36" s="400">
        <v>2.021550761E9</v>
      </c>
      <c r="E36" s="380" t="s">
        <v>5329</v>
      </c>
      <c r="J36" s="2" t="s">
        <v>829</v>
      </c>
      <c r="K36" s="2" t="s">
        <v>5294</v>
      </c>
      <c r="L36" s="2" t="s">
        <v>860</v>
      </c>
      <c r="M36" s="2" t="s">
        <v>17</v>
      </c>
      <c r="N36" s="2" t="s">
        <v>2840</v>
      </c>
      <c r="R36" s="2" t="s">
        <v>5300</v>
      </c>
      <c r="S36" s="2">
        <v>53.0</v>
      </c>
    </row>
    <row r="37" ht="15.0" customHeight="1">
      <c r="B37" s="2" t="s">
        <v>2503</v>
      </c>
      <c r="C37" s="359" t="s">
        <v>2800</v>
      </c>
      <c r="D37" s="291">
        <v>2.02155089E9</v>
      </c>
      <c r="E37" s="380" t="s">
        <v>5329</v>
      </c>
      <c r="J37" s="2" t="s">
        <v>829</v>
      </c>
      <c r="K37" s="2" t="s">
        <v>5294</v>
      </c>
      <c r="L37" s="2" t="s">
        <v>860</v>
      </c>
      <c r="M37" s="2" t="s">
        <v>17</v>
      </c>
      <c r="N37" s="2" t="s">
        <v>2840</v>
      </c>
      <c r="R37" s="2" t="s">
        <v>5300</v>
      </c>
      <c r="S37" s="2">
        <v>53.0</v>
      </c>
    </row>
    <row r="38">
      <c r="B38" s="2" t="s">
        <v>2559</v>
      </c>
      <c r="C38" s="359" t="s">
        <v>3823</v>
      </c>
      <c r="D38" s="291">
        <v>4.622262401E9</v>
      </c>
      <c r="E38" s="359" t="s">
        <v>3937</v>
      </c>
      <c r="J38" s="2" t="s">
        <v>829</v>
      </c>
      <c r="K38" s="2" t="s">
        <v>5294</v>
      </c>
      <c r="L38" s="2" t="s">
        <v>860</v>
      </c>
      <c r="M38" s="2" t="s">
        <v>17</v>
      </c>
      <c r="N38" s="2" t="s">
        <v>2840</v>
      </c>
      <c r="R38" s="2" t="s">
        <v>5300</v>
      </c>
      <c r="S38" s="2">
        <v>53.0</v>
      </c>
    </row>
    <row r="39">
      <c r="B39" s="2" t="s">
        <v>2559</v>
      </c>
      <c r="C39" s="359" t="s">
        <v>3823</v>
      </c>
      <c r="D39" s="291">
        <v>4.622262403E9</v>
      </c>
      <c r="E39" s="359" t="s">
        <v>3937</v>
      </c>
      <c r="J39" s="2" t="s">
        <v>829</v>
      </c>
      <c r="K39" s="2" t="s">
        <v>5294</v>
      </c>
      <c r="L39" s="2" t="s">
        <v>860</v>
      </c>
      <c r="M39" s="2" t="s">
        <v>17</v>
      </c>
      <c r="N39" s="2" t="s">
        <v>2840</v>
      </c>
      <c r="R39" s="2" t="s">
        <v>5300</v>
      </c>
      <c r="S39" s="2">
        <v>53.0</v>
      </c>
    </row>
    <row r="40">
      <c r="B40" s="2" t="s">
        <v>2559</v>
      </c>
      <c r="C40" s="359" t="s">
        <v>3823</v>
      </c>
      <c r="D40" s="291">
        <v>4.622262372E9</v>
      </c>
      <c r="E40" s="359" t="s">
        <v>3937</v>
      </c>
      <c r="J40" s="2" t="s">
        <v>829</v>
      </c>
      <c r="K40" s="2" t="s">
        <v>5294</v>
      </c>
      <c r="L40" s="2" t="s">
        <v>860</v>
      </c>
      <c r="M40" s="2" t="s">
        <v>17</v>
      </c>
      <c r="N40" s="2" t="s">
        <v>2840</v>
      </c>
      <c r="R40" s="2" t="s">
        <v>5300</v>
      </c>
      <c r="S40" s="2">
        <v>53.0</v>
      </c>
    </row>
    <row r="41">
      <c r="B41" s="2" t="s">
        <v>960</v>
      </c>
      <c r="C41" s="359" t="s">
        <v>946</v>
      </c>
      <c r="E41" s="380" t="s">
        <v>947</v>
      </c>
      <c r="F41" s="380"/>
      <c r="G41" s="380"/>
      <c r="H41" s="380"/>
      <c r="J41" s="2" t="s">
        <v>831</v>
      </c>
      <c r="K41" s="2" t="s">
        <v>4772</v>
      </c>
      <c r="L41" s="2" t="s">
        <v>860</v>
      </c>
      <c r="M41" s="2" t="s">
        <v>17</v>
      </c>
      <c r="N41" s="2" t="s">
        <v>2840</v>
      </c>
      <c r="R41" s="2" t="s">
        <v>5300</v>
      </c>
      <c r="S41" s="2">
        <v>53.0</v>
      </c>
    </row>
    <row r="42">
      <c r="B42" s="2" t="s">
        <v>883</v>
      </c>
      <c r="C42" s="298" t="s">
        <v>954</v>
      </c>
      <c r="E42" s="298" t="s">
        <v>955</v>
      </c>
      <c r="F42" s="383"/>
      <c r="G42" s="383"/>
      <c r="H42" s="383"/>
      <c r="J42" s="2" t="s">
        <v>829</v>
      </c>
      <c r="K42" s="2" t="s">
        <v>5296</v>
      </c>
      <c r="L42" s="2" t="s">
        <v>860</v>
      </c>
      <c r="M42" s="2" t="s">
        <v>17</v>
      </c>
      <c r="N42" s="2" t="s">
        <v>2840</v>
      </c>
      <c r="R42" s="2" t="s">
        <v>5300</v>
      </c>
      <c r="S42" s="2">
        <v>53.0</v>
      </c>
    </row>
    <row r="43">
      <c r="B43" s="2" t="s">
        <v>2559</v>
      </c>
      <c r="C43" s="359" t="s">
        <v>5330</v>
      </c>
      <c r="D43" s="291">
        <v>4.120348211E9</v>
      </c>
      <c r="E43" s="359" t="s">
        <v>2618</v>
      </c>
      <c r="J43" s="2" t="s">
        <v>831</v>
      </c>
      <c r="K43" s="2" t="s">
        <v>4772</v>
      </c>
      <c r="L43" s="2" t="s">
        <v>860</v>
      </c>
      <c r="M43" s="2" t="s">
        <v>17</v>
      </c>
      <c r="N43" s="2" t="s">
        <v>2840</v>
      </c>
      <c r="R43" s="2" t="s">
        <v>5300</v>
      </c>
      <c r="S43" s="2">
        <v>53.0</v>
      </c>
    </row>
    <row r="44">
      <c r="B44" s="2" t="s">
        <v>2559</v>
      </c>
      <c r="C44" s="359" t="s">
        <v>2560</v>
      </c>
      <c r="D44" s="291">
        <v>5.21356393E8</v>
      </c>
      <c r="E44" s="359" t="s">
        <v>2561</v>
      </c>
      <c r="J44" s="2"/>
      <c r="L44" s="2" t="s">
        <v>860</v>
      </c>
      <c r="M44" s="2" t="s">
        <v>2386</v>
      </c>
      <c r="N44" s="2" t="s">
        <v>5331</v>
      </c>
      <c r="R44" s="2" t="s">
        <v>5300</v>
      </c>
      <c r="S44" s="2">
        <v>53.0</v>
      </c>
    </row>
    <row r="45">
      <c r="B45" s="2" t="s">
        <v>2559</v>
      </c>
      <c r="C45" s="359" t="s">
        <v>2512</v>
      </c>
      <c r="D45" s="291">
        <v>1.523042886E9</v>
      </c>
      <c r="E45" s="359" t="s">
        <v>2513</v>
      </c>
      <c r="J45" s="2" t="s">
        <v>831</v>
      </c>
      <c r="K45" s="2" t="s">
        <v>4772</v>
      </c>
      <c r="M45" s="2" t="s">
        <v>17</v>
      </c>
      <c r="N45" s="2" t="s">
        <v>2840</v>
      </c>
      <c r="R45" s="2" t="s">
        <v>5300</v>
      </c>
      <c r="S45" s="2">
        <v>53.0</v>
      </c>
    </row>
    <row r="46">
      <c r="B46" s="2" t="s">
        <v>2559</v>
      </c>
      <c r="C46" s="359" t="s">
        <v>2506</v>
      </c>
      <c r="D46" s="291">
        <v>4.522478949E9</v>
      </c>
      <c r="E46" s="380" t="s">
        <v>2507</v>
      </c>
      <c r="J46" s="2" t="s">
        <v>829</v>
      </c>
      <c r="K46" s="2" t="s">
        <v>5296</v>
      </c>
      <c r="M46" s="2" t="s">
        <v>17</v>
      </c>
      <c r="N46" s="2" t="s">
        <v>2840</v>
      </c>
      <c r="R46" s="2" t="s">
        <v>5300</v>
      </c>
      <c r="S46" s="2">
        <v>53.0</v>
      </c>
    </row>
    <row r="47">
      <c r="B47" s="2" t="s">
        <v>883</v>
      </c>
      <c r="C47" s="359" t="s">
        <v>1055</v>
      </c>
      <c r="E47" s="359" t="s">
        <v>1056</v>
      </c>
      <c r="L47" s="2" t="s">
        <v>860</v>
      </c>
      <c r="M47" s="2" t="s">
        <v>2386</v>
      </c>
      <c r="N47" s="2" t="s">
        <v>2840</v>
      </c>
      <c r="R47" s="2" t="s">
        <v>5316</v>
      </c>
      <c r="S47" s="2">
        <v>53.0</v>
      </c>
    </row>
    <row r="48">
      <c r="B48" s="2" t="s">
        <v>883</v>
      </c>
      <c r="C48" s="359" t="s">
        <v>1055</v>
      </c>
      <c r="E48" s="214" t="s">
        <v>1056</v>
      </c>
      <c r="L48" s="2" t="s">
        <v>1019</v>
      </c>
      <c r="M48" s="2" t="s">
        <v>2386</v>
      </c>
      <c r="N48" s="2" t="s">
        <v>2840</v>
      </c>
      <c r="R48" s="2" t="s">
        <v>5316</v>
      </c>
      <c r="S48" s="2">
        <v>54.0</v>
      </c>
    </row>
    <row r="49">
      <c r="A49" s="2"/>
      <c r="B49" s="2" t="s">
        <v>2503</v>
      </c>
      <c r="C49" s="359" t="s">
        <v>2510</v>
      </c>
      <c r="D49" s="291">
        <v>2.9010755729E11</v>
      </c>
      <c r="E49" s="359" t="s">
        <v>2511</v>
      </c>
      <c r="J49" s="2" t="s">
        <v>829</v>
      </c>
      <c r="K49" s="2" t="s">
        <v>5315</v>
      </c>
      <c r="L49" s="2"/>
      <c r="M49" s="2" t="s">
        <v>17</v>
      </c>
      <c r="N49" s="2" t="s">
        <v>4042</v>
      </c>
      <c r="R49" s="2" t="s">
        <v>2812</v>
      </c>
      <c r="S49" s="2">
        <v>76.0</v>
      </c>
    </row>
    <row r="50">
      <c r="A50" s="2"/>
      <c r="B50" s="2"/>
      <c r="C50" s="359"/>
      <c r="D50" s="291"/>
      <c r="E50" s="380"/>
      <c r="J50" s="2"/>
      <c r="L50" s="2"/>
      <c r="M50" s="2"/>
      <c r="N50" s="2"/>
      <c r="S50" s="2"/>
    </row>
    <row r="51">
      <c r="A51" s="2" t="s">
        <v>995</v>
      </c>
      <c r="B51" s="2" t="s">
        <v>862</v>
      </c>
      <c r="C51" s="359" t="s">
        <v>1409</v>
      </c>
      <c r="D51" s="291" t="s">
        <v>5332</v>
      </c>
      <c r="E51" s="380" t="s">
        <v>893</v>
      </c>
      <c r="J51" s="2" t="s">
        <v>2173</v>
      </c>
      <c r="L51" s="2" t="s">
        <v>860</v>
      </c>
      <c r="M51" s="2" t="s">
        <v>17</v>
      </c>
      <c r="N51" s="2" t="s">
        <v>5333</v>
      </c>
      <c r="S51" s="2">
        <v>187.0</v>
      </c>
    </row>
    <row r="52">
      <c r="B52" s="2" t="s">
        <v>862</v>
      </c>
      <c r="C52" s="359" t="s">
        <v>1412</v>
      </c>
      <c r="D52" s="291" t="s">
        <v>5334</v>
      </c>
      <c r="E52" s="359" t="s">
        <v>895</v>
      </c>
      <c r="J52" s="2" t="s">
        <v>2173</v>
      </c>
      <c r="L52" s="2" t="s">
        <v>860</v>
      </c>
      <c r="M52" s="2" t="s">
        <v>17</v>
      </c>
      <c r="N52" s="2" t="s">
        <v>5333</v>
      </c>
      <c r="S52" s="2">
        <v>187.0</v>
      </c>
    </row>
    <row r="53">
      <c r="E53" s="291"/>
    </row>
    <row r="54">
      <c r="C54" s="359" t="s">
        <v>5335</v>
      </c>
      <c r="L54" s="2" t="s">
        <v>1019</v>
      </c>
      <c r="M54" s="2" t="s">
        <v>17</v>
      </c>
      <c r="N54" s="2" t="s">
        <v>5310</v>
      </c>
      <c r="S54" s="2">
        <v>376.0</v>
      </c>
    </row>
    <row r="55">
      <c r="C55" s="359" t="s">
        <v>5335</v>
      </c>
      <c r="L55" s="2" t="s">
        <v>1019</v>
      </c>
      <c r="M55" s="2" t="s">
        <v>17</v>
      </c>
      <c r="N55" s="2" t="s">
        <v>5310</v>
      </c>
      <c r="S55" s="2">
        <v>376.0</v>
      </c>
    </row>
    <row r="56">
      <c r="C56" s="359" t="s">
        <v>5335</v>
      </c>
      <c r="L56" s="2" t="s">
        <v>1019</v>
      </c>
      <c r="M56" s="2" t="s">
        <v>17</v>
      </c>
      <c r="N56" s="2" t="s">
        <v>5310</v>
      </c>
      <c r="S56" s="2">
        <v>376.0</v>
      </c>
    </row>
    <row r="57">
      <c r="C57" s="359" t="s">
        <v>5335</v>
      </c>
      <c r="L57" s="2" t="s">
        <v>1019</v>
      </c>
      <c r="M57" s="2" t="s">
        <v>17</v>
      </c>
      <c r="N57" s="2" t="s">
        <v>5310</v>
      </c>
      <c r="S57" s="2">
        <v>376.0</v>
      </c>
    </row>
    <row r="58">
      <c r="C58" s="359" t="s">
        <v>5335</v>
      </c>
      <c r="L58" s="2" t="s">
        <v>1019</v>
      </c>
      <c r="M58" s="2" t="s">
        <v>17</v>
      </c>
      <c r="N58" s="2" t="s">
        <v>5310</v>
      </c>
      <c r="S58" s="2">
        <v>376.0</v>
      </c>
    </row>
    <row r="59">
      <c r="C59" s="359" t="s">
        <v>5335</v>
      </c>
      <c r="L59" s="2" t="s">
        <v>1019</v>
      </c>
      <c r="M59" s="2" t="s">
        <v>17</v>
      </c>
      <c r="N59" s="2" t="s">
        <v>5310</v>
      </c>
      <c r="S59" s="2">
        <v>376.0</v>
      </c>
    </row>
    <row r="60">
      <c r="C60" s="359" t="s">
        <v>5335</v>
      </c>
      <c r="L60" s="2" t="s">
        <v>1019</v>
      </c>
      <c r="M60" s="2" t="s">
        <v>17</v>
      </c>
      <c r="N60" s="2" t="s">
        <v>5310</v>
      </c>
      <c r="S60" s="2">
        <v>376.0</v>
      </c>
    </row>
    <row r="61">
      <c r="C61" s="359" t="s">
        <v>5336</v>
      </c>
      <c r="J61" s="2" t="s">
        <v>5337</v>
      </c>
      <c r="K61" s="2" t="s">
        <v>5313</v>
      </c>
      <c r="L61" s="2" t="s">
        <v>1019</v>
      </c>
      <c r="M61" s="2" t="s">
        <v>17</v>
      </c>
      <c r="N61" s="2" t="s">
        <v>2840</v>
      </c>
      <c r="R61" s="2" t="s">
        <v>5312</v>
      </c>
      <c r="S61" s="2">
        <v>55.0</v>
      </c>
    </row>
    <row r="62">
      <c r="C62" s="359" t="s">
        <v>5338</v>
      </c>
      <c r="L62" s="2" t="s">
        <v>1019</v>
      </c>
      <c r="M62" s="2" t="s">
        <v>17</v>
      </c>
      <c r="N62" s="2" t="s">
        <v>2840</v>
      </c>
      <c r="S62" s="2">
        <v>55.0</v>
      </c>
    </row>
    <row r="63" ht="18.0" customHeight="1">
      <c r="C63" s="359" t="s">
        <v>3646</v>
      </c>
      <c r="D63" s="291"/>
      <c r="E63" s="414" t="s">
        <v>3647</v>
      </c>
      <c r="J63" s="2" t="s">
        <v>1214</v>
      </c>
      <c r="K63" s="2" t="s">
        <v>5313</v>
      </c>
      <c r="L63" s="2" t="s">
        <v>1019</v>
      </c>
      <c r="M63" s="2" t="s">
        <v>17</v>
      </c>
      <c r="N63" s="2" t="s">
        <v>2840</v>
      </c>
      <c r="R63" s="2" t="s">
        <v>5312</v>
      </c>
      <c r="S63" s="2">
        <v>55.0</v>
      </c>
    </row>
    <row r="64" ht="18.0" customHeight="1">
      <c r="C64" s="359" t="s">
        <v>3646</v>
      </c>
      <c r="D64" s="291"/>
      <c r="E64" s="414" t="s">
        <v>3647</v>
      </c>
      <c r="J64" s="2" t="s">
        <v>1214</v>
      </c>
      <c r="K64" s="2" t="s">
        <v>5313</v>
      </c>
      <c r="L64" s="2" t="s">
        <v>1019</v>
      </c>
      <c r="M64" s="2" t="s">
        <v>17</v>
      </c>
      <c r="N64" s="2" t="s">
        <v>2840</v>
      </c>
      <c r="R64" s="2" t="s">
        <v>5312</v>
      </c>
      <c r="S64" s="2">
        <v>55.0</v>
      </c>
    </row>
    <row r="65" ht="18.0" customHeight="1">
      <c r="C65" s="359"/>
      <c r="D65" s="291"/>
      <c r="E65" s="439"/>
      <c r="J65" s="2"/>
      <c r="K65" s="2"/>
      <c r="L65" s="2"/>
      <c r="M65" s="2"/>
      <c r="N65" s="2"/>
      <c r="R65" s="2"/>
      <c r="S65" s="2"/>
    </row>
    <row r="66" ht="18.0" customHeight="1">
      <c r="C66" s="359" t="s">
        <v>1416</v>
      </c>
      <c r="D66" s="291" t="s">
        <v>5339</v>
      </c>
      <c r="E66" s="359" t="s">
        <v>1833</v>
      </c>
      <c r="J66" s="2" t="s">
        <v>831</v>
      </c>
      <c r="K66" s="2" t="s">
        <v>5317</v>
      </c>
      <c r="L66" s="2" t="s">
        <v>860</v>
      </c>
      <c r="M66" s="2" t="s">
        <v>17</v>
      </c>
      <c r="N66" s="2" t="s">
        <v>2840</v>
      </c>
      <c r="R66" s="2" t="s">
        <v>5316</v>
      </c>
      <c r="S66" s="2">
        <v>55.0</v>
      </c>
    </row>
    <row r="67">
      <c r="C67" s="359" t="s">
        <v>1416</v>
      </c>
      <c r="D67" s="291">
        <v>2.23324200354E12</v>
      </c>
      <c r="E67" s="359" t="s">
        <v>1833</v>
      </c>
      <c r="J67" s="2" t="s">
        <v>831</v>
      </c>
      <c r="K67" s="2" t="s">
        <v>5317</v>
      </c>
      <c r="L67" s="2" t="s">
        <v>860</v>
      </c>
      <c r="M67" s="2" t="s">
        <v>17</v>
      </c>
      <c r="N67" s="2" t="s">
        <v>2840</v>
      </c>
      <c r="R67" s="2" t="s">
        <v>5316</v>
      </c>
      <c r="S67" s="2">
        <v>55.0</v>
      </c>
    </row>
    <row r="68">
      <c r="C68" s="359" t="s">
        <v>1416</v>
      </c>
      <c r="D68" s="291">
        <v>2.233242003521E12</v>
      </c>
      <c r="E68" s="359" t="s">
        <v>1833</v>
      </c>
      <c r="J68" s="2" t="s">
        <v>831</v>
      </c>
      <c r="K68" s="2" t="s">
        <v>5317</v>
      </c>
      <c r="L68" s="2" t="s">
        <v>860</v>
      </c>
      <c r="M68" s="2" t="s">
        <v>17</v>
      </c>
      <c r="N68" s="2" t="s">
        <v>2840</v>
      </c>
      <c r="R68" s="2" t="s">
        <v>5316</v>
      </c>
      <c r="S68" s="2">
        <v>55.0</v>
      </c>
    </row>
    <row r="69">
      <c r="C69" s="359" t="s">
        <v>3646</v>
      </c>
      <c r="E69" s="359" t="s">
        <v>3647</v>
      </c>
      <c r="J69" s="2" t="s">
        <v>1214</v>
      </c>
      <c r="K69" s="2" t="s">
        <v>5313</v>
      </c>
      <c r="L69" s="2" t="s">
        <v>860</v>
      </c>
      <c r="M69" s="2" t="s">
        <v>17</v>
      </c>
      <c r="N69" s="2" t="s">
        <v>4772</v>
      </c>
      <c r="R69" s="2" t="s">
        <v>5312</v>
      </c>
      <c r="S69" s="2">
        <v>70.0</v>
      </c>
    </row>
    <row r="70">
      <c r="C70" s="359" t="s">
        <v>3646</v>
      </c>
      <c r="E70" s="359" t="s">
        <v>3647</v>
      </c>
      <c r="J70" s="2" t="s">
        <v>1214</v>
      </c>
      <c r="K70" s="2" t="s">
        <v>5313</v>
      </c>
      <c r="L70" s="2" t="s">
        <v>860</v>
      </c>
      <c r="M70" s="2" t="s">
        <v>17</v>
      </c>
      <c r="N70" s="2" t="s">
        <v>4772</v>
      </c>
      <c r="R70" s="2" t="s">
        <v>5312</v>
      </c>
      <c r="S70" s="2">
        <v>70.0</v>
      </c>
    </row>
    <row r="71">
      <c r="C71" s="359" t="s">
        <v>3646</v>
      </c>
      <c r="E71" s="359" t="s">
        <v>3647</v>
      </c>
      <c r="J71" s="2" t="s">
        <v>1214</v>
      </c>
      <c r="K71" s="2" t="s">
        <v>5313</v>
      </c>
      <c r="L71" s="2" t="s">
        <v>860</v>
      </c>
      <c r="M71" s="2" t="s">
        <v>17</v>
      </c>
      <c r="N71" s="2" t="s">
        <v>4772</v>
      </c>
      <c r="R71" s="2" t="s">
        <v>5312</v>
      </c>
      <c r="S71" s="2">
        <v>70.0</v>
      </c>
    </row>
    <row r="72">
      <c r="C72" s="359" t="s">
        <v>3646</v>
      </c>
      <c r="E72" s="359" t="s">
        <v>3647</v>
      </c>
      <c r="J72" s="2" t="s">
        <v>1214</v>
      </c>
      <c r="K72" s="2" t="s">
        <v>5313</v>
      </c>
      <c r="L72" s="2" t="s">
        <v>860</v>
      </c>
      <c r="M72" s="2" t="s">
        <v>17</v>
      </c>
      <c r="N72" s="2" t="s">
        <v>4772</v>
      </c>
      <c r="R72" s="2" t="s">
        <v>5312</v>
      </c>
      <c r="S72" s="2">
        <v>70.0</v>
      </c>
    </row>
    <row r="74">
      <c r="B74" s="2" t="s">
        <v>2503</v>
      </c>
      <c r="C74" s="359" t="s">
        <v>2800</v>
      </c>
      <c r="D74" s="291">
        <v>2.021550866E9</v>
      </c>
      <c r="E74" s="359" t="s">
        <v>4888</v>
      </c>
      <c r="J74" s="2" t="s">
        <v>5340</v>
      </c>
      <c r="K74" s="2" t="s">
        <v>5053</v>
      </c>
      <c r="L74" s="2" t="s">
        <v>1019</v>
      </c>
      <c r="M74" s="2" t="s">
        <v>17</v>
      </c>
      <c r="N74" s="2" t="s">
        <v>5053</v>
      </c>
      <c r="R74" s="2" t="s">
        <v>5341</v>
      </c>
      <c r="S74" s="2">
        <v>86.0</v>
      </c>
    </row>
    <row r="75">
      <c r="B75" s="2" t="s">
        <v>2503</v>
      </c>
      <c r="C75" s="359" t="s">
        <v>2800</v>
      </c>
      <c r="D75" s="291">
        <v>2.021550666E9</v>
      </c>
      <c r="E75" s="359" t="s">
        <v>4888</v>
      </c>
      <c r="J75" s="2" t="s">
        <v>5340</v>
      </c>
      <c r="K75" s="2" t="s">
        <v>5053</v>
      </c>
      <c r="L75" s="2" t="s">
        <v>1019</v>
      </c>
      <c r="M75" s="2" t="s">
        <v>17</v>
      </c>
      <c r="N75" s="2" t="s">
        <v>5053</v>
      </c>
      <c r="R75" s="2" t="s">
        <v>5341</v>
      </c>
      <c r="S75" s="2">
        <v>86.0</v>
      </c>
    </row>
    <row r="76">
      <c r="C76" s="359" t="s">
        <v>3823</v>
      </c>
      <c r="D76" s="291">
        <v>4.622261751E9</v>
      </c>
      <c r="E76" s="359" t="s">
        <v>3937</v>
      </c>
      <c r="J76" s="2" t="s">
        <v>5340</v>
      </c>
      <c r="K76" s="2" t="s">
        <v>5053</v>
      </c>
      <c r="L76" s="2" t="s">
        <v>1019</v>
      </c>
      <c r="M76" s="2" t="s">
        <v>17</v>
      </c>
      <c r="N76" s="2" t="s">
        <v>5053</v>
      </c>
      <c r="R76" s="2" t="s">
        <v>5341</v>
      </c>
      <c r="S76" s="2">
        <v>86.0</v>
      </c>
    </row>
    <row r="79">
      <c r="C79" s="388" t="s">
        <v>5342</v>
      </c>
      <c r="J79" s="2" t="s">
        <v>2245</v>
      </c>
      <c r="L79" s="2" t="s">
        <v>4752</v>
      </c>
      <c r="M79" s="2" t="s">
        <v>17</v>
      </c>
      <c r="N79" s="2" t="s">
        <v>5313</v>
      </c>
      <c r="R79" s="2" t="s">
        <v>5312</v>
      </c>
    </row>
    <row r="80">
      <c r="C80" s="419"/>
    </row>
  </sheetData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26" max="26" width="15.5"/>
  </cols>
  <sheetData>
    <row r="1">
      <c r="A1" s="220"/>
      <c r="B1" s="215" t="s">
        <v>5</v>
      </c>
      <c r="C1" s="219" t="s">
        <v>5343</v>
      </c>
      <c r="D1" s="218">
        <v>9.894624496E9</v>
      </c>
      <c r="E1" s="218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5344</v>
      </c>
      <c r="S1" s="2" t="s">
        <v>806</v>
      </c>
      <c r="V1" s="2" t="s">
        <v>804</v>
      </c>
      <c r="W1" s="2" t="s">
        <v>5344</v>
      </c>
      <c r="X1" s="2" t="s">
        <v>806</v>
      </c>
    </row>
    <row r="2">
      <c r="A2" s="239"/>
      <c r="B2" s="223" t="s">
        <v>807</v>
      </c>
      <c r="C2" s="227" t="s">
        <v>64</v>
      </c>
      <c r="D2" s="227"/>
      <c r="E2" s="218"/>
      <c r="F2" s="2"/>
      <c r="G2" s="2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" t="s">
        <v>4844</v>
      </c>
      <c r="T2" s="2" t="s">
        <v>809</v>
      </c>
      <c r="U2" s="266" t="s">
        <v>355</v>
      </c>
      <c r="V2" s="2">
        <v>12.0</v>
      </c>
      <c r="W2" s="2" t="s">
        <v>5345</v>
      </c>
      <c r="X2" s="2" t="s">
        <v>3071</v>
      </c>
      <c r="Y2" s="2" t="s">
        <v>872</v>
      </c>
      <c r="Z2" s="357" t="s">
        <v>72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5346</v>
      </c>
      <c r="S3" s="2" t="s">
        <v>5347</v>
      </c>
      <c r="T3" s="2" t="s">
        <v>1378</v>
      </c>
      <c r="U3" s="266" t="s">
        <v>355</v>
      </c>
      <c r="V3" s="2">
        <v>13.0</v>
      </c>
      <c r="W3" s="2" t="s">
        <v>5348</v>
      </c>
      <c r="X3" s="2" t="s">
        <v>5349</v>
      </c>
      <c r="Y3" s="2" t="s">
        <v>5350</v>
      </c>
      <c r="Z3" s="357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5351</v>
      </c>
      <c r="S4" s="2" t="s">
        <v>5352</v>
      </c>
      <c r="T4" s="2" t="s">
        <v>1272</v>
      </c>
      <c r="U4" s="266" t="s">
        <v>87</v>
      </c>
      <c r="V4" s="2">
        <v>14.0</v>
      </c>
      <c r="W4" s="2" t="s">
        <v>5353</v>
      </c>
      <c r="X4" s="2" t="s">
        <v>3077</v>
      </c>
      <c r="Y4" s="2" t="s">
        <v>5350</v>
      </c>
      <c r="Z4" s="357" t="s">
        <v>72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5354</v>
      </c>
      <c r="S5" s="2" t="s">
        <v>5355</v>
      </c>
      <c r="T5" s="2" t="s">
        <v>1568</v>
      </c>
      <c r="U5" s="266" t="s">
        <v>4455</v>
      </c>
      <c r="V5" s="2">
        <v>15.0</v>
      </c>
      <c r="W5" s="2" t="s">
        <v>5356</v>
      </c>
      <c r="X5" s="2" t="s">
        <v>5357</v>
      </c>
      <c r="Y5" s="2" t="s">
        <v>5358</v>
      </c>
      <c r="Z5" s="357" t="s">
        <v>72</v>
      </c>
    </row>
    <row r="6">
      <c r="A6" s="239"/>
      <c r="B6" s="229" t="s">
        <v>820</v>
      </c>
      <c r="C6" s="2" t="s">
        <v>5359</v>
      </c>
      <c r="D6" s="218">
        <v>7.373047387E9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5360</v>
      </c>
      <c r="S6" s="2" t="s">
        <v>4258</v>
      </c>
      <c r="T6" s="2" t="s">
        <v>1568</v>
      </c>
      <c r="U6" s="266" t="s">
        <v>87</v>
      </c>
      <c r="V6" s="2">
        <v>16.0</v>
      </c>
      <c r="W6" s="2" t="s">
        <v>5361</v>
      </c>
      <c r="X6" s="2" t="s">
        <v>5362</v>
      </c>
      <c r="Y6" s="2" t="s">
        <v>1390</v>
      </c>
      <c r="Z6" s="2" t="s">
        <v>72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5363</v>
      </c>
      <c r="S7" s="2" t="s">
        <v>4731</v>
      </c>
      <c r="T7" s="2" t="s">
        <v>1568</v>
      </c>
      <c r="U7" s="266" t="s">
        <v>4463</v>
      </c>
      <c r="V7" s="2">
        <v>17.0</v>
      </c>
      <c r="W7" s="2" t="s">
        <v>5364</v>
      </c>
      <c r="X7" s="2" t="s">
        <v>4720</v>
      </c>
      <c r="Y7" s="2" t="s">
        <v>5365</v>
      </c>
      <c r="Z7" s="2" t="s">
        <v>72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5366</v>
      </c>
      <c r="S8" s="2" t="s">
        <v>5367</v>
      </c>
      <c r="T8" s="2" t="s">
        <v>1568</v>
      </c>
      <c r="U8" s="266" t="s">
        <v>72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5366</v>
      </c>
      <c r="S9" s="2" t="s">
        <v>5368</v>
      </c>
      <c r="T9" s="2" t="s">
        <v>1568</v>
      </c>
      <c r="U9" s="266" t="s">
        <v>72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4397</v>
      </c>
      <c r="S10" s="2" t="s">
        <v>5369</v>
      </c>
      <c r="T10" s="2" t="s">
        <v>1568</v>
      </c>
      <c r="U10" s="266" t="s">
        <v>72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5370</v>
      </c>
      <c r="S11" s="2" t="s">
        <v>3975</v>
      </c>
      <c r="T11" s="2" t="s">
        <v>1568</v>
      </c>
      <c r="U11" s="357" t="s">
        <v>72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5371</v>
      </c>
      <c r="S12" s="2" t="s">
        <v>5372</v>
      </c>
      <c r="T12" s="2" t="s">
        <v>3081</v>
      </c>
      <c r="U12" s="357" t="s">
        <v>72</v>
      </c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3120</v>
      </c>
      <c r="S13" s="2" t="s">
        <v>4447</v>
      </c>
      <c r="T13" s="2" t="s">
        <v>5373</v>
      </c>
      <c r="U13" s="357" t="s">
        <v>72</v>
      </c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98" t="s">
        <v>5374</v>
      </c>
      <c r="B17" s="298" t="s">
        <v>5375</v>
      </c>
      <c r="C17" s="298" t="s">
        <v>1101</v>
      </c>
      <c r="D17" s="291">
        <v>8.80116711908E12</v>
      </c>
      <c r="E17" s="298" t="s">
        <v>4346</v>
      </c>
      <c r="J17" s="2" t="s">
        <v>829</v>
      </c>
      <c r="K17" s="2" t="s">
        <v>5376</v>
      </c>
      <c r="L17" s="2" t="s">
        <v>860</v>
      </c>
      <c r="M17" s="2" t="s">
        <v>17</v>
      </c>
      <c r="N17" s="2" t="s">
        <v>5377</v>
      </c>
      <c r="R17" s="2" t="s">
        <v>5378</v>
      </c>
      <c r="S17" s="2">
        <v>231.0</v>
      </c>
    </row>
    <row r="18">
      <c r="B18" s="298" t="s">
        <v>5375</v>
      </c>
      <c r="C18" s="298" t="s">
        <v>1101</v>
      </c>
      <c r="D18" s="291">
        <v>8.801452317687E12</v>
      </c>
      <c r="E18" s="298" t="s">
        <v>4346</v>
      </c>
      <c r="J18" s="2" t="s">
        <v>829</v>
      </c>
      <c r="K18" s="2" t="s">
        <v>5376</v>
      </c>
      <c r="L18" s="2" t="s">
        <v>860</v>
      </c>
      <c r="M18" s="2" t="s">
        <v>17</v>
      </c>
      <c r="N18" s="2" t="s">
        <v>5377</v>
      </c>
      <c r="R18" s="2" t="s">
        <v>5378</v>
      </c>
      <c r="S18" s="2">
        <v>231.0</v>
      </c>
    </row>
    <row r="19">
      <c r="B19" s="298" t="s">
        <v>5375</v>
      </c>
      <c r="C19" s="298" t="s">
        <v>1101</v>
      </c>
      <c r="D19" s="291">
        <v>8.801724424356E12</v>
      </c>
      <c r="E19" s="298" t="s">
        <v>4346</v>
      </c>
      <c r="J19" s="2" t="s">
        <v>829</v>
      </c>
      <c r="K19" s="2" t="s">
        <v>5376</v>
      </c>
      <c r="L19" s="2" t="s">
        <v>860</v>
      </c>
      <c r="M19" s="2" t="s">
        <v>17</v>
      </c>
      <c r="N19" s="2" t="s">
        <v>5377</v>
      </c>
      <c r="R19" s="2" t="s">
        <v>5378</v>
      </c>
      <c r="S19" s="2">
        <v>231.0</v>
      </c>
    </row>
    <row r="20">
      <c r="B20" s="298" t="s">
        <v>5375</v>
      </c>
      <c r="C20" s="298" t="s">
        <v>1101</v>
      </c>
      <c r="D20" s="291">
        <v>8.801842483541E12</v>
      </c>
      <c r="E20" s="298" t="s">
        <v>4346</v>
      </c>
      <c r="J20" s="2" t="s">
        <v>829</v>
      </c>
      <c r="K20" s="2" t="s">
        <v>5376</v>
      </c>
      <c r="L20" s="2" t="s">
        <v>860</v>
      </c>
      <c r="M20" s="2" t="s">
        <v>17</v>
      </c>
      <c r="N20" s="2" t="s">
        <v>5377</v>
      </c>
      <c r="R20" s="2" t="s">
        <v>5378</v>
      </c>
      <c r="S20" s="2">
        <v>231.0</v>
      </c>
    </row>
    <row r="21">
      <c r="B21" s="298" t="s">
        <v>5375</v>
      </c>
      <c r="C21" s="298" t="s">
        <v>1101</v>
      </c>
      <c r="D21" s="291">
        <v>8.801237843945E12</v>
      </c>
      <c r="E21" s="298" t="s">
        <v>4346</v>
      </c>
      <c r="J21" s="2" t="s">
        <v>829</v>
      </c>
      <c r="K21" s="2" t="s">
        <v>5376</v>
      </c>
      <c r="L21" s="2" t="s">
        <v>860</v>
      </c>
      <c r="M21" s="2" t="s">
        <v>17</v>
      </c>
      <c r="N21" s="2" t="s">
        <v>5377</v>
      </c>
      <c r="R21" s="2" t="s">
        <v>5378</v>
      </c>
      <c r="S21" s="2">
        <v>231.0</v>
      </c>
    </row>
    <row r="22">
      <c r="B22" s="298" t="s">
        <v>5375</v>
      </c>
      <c r="C22" s="298" t="s">
        <v>1101</v>
      </c>
      <c r="D22" s="291">
        <v>8.801526003656E12</v>
      </c>
      <c r="E22" s="298" t="s">
        <v>4346</v>
      </c>
      <c r="J22" s="2" t="s">
        <v>829</v>
      </c>
      <c r="K22" s="2" t="s">
        <v>5376</v>
      </c>
      <c r="L22" s="2" t="s">
        <v>860</v>
      </c>
      <c r="M22" s="2" t="s">
        <v>17</v>
      </c>
      <c r="N22" s="2" t="s">
        <v>5377</v>
      </c>
      <c r="R22" s="2" t="s">
        <v>5378</v>
      </c>
      <c r="S22" s="2">
        <v>231.0</v>
      </c>
    </row>
    <row r="23">
      <c r="B23" s="298" t="s">
        <v>5375</v>
      </c>
      <c r="C23" s="298" t="s">
        <v>1101</v>
      </c>
      <c r="D23" s="291" t="s">
        <v>5379</v>
      </c>
      <c r="E23" s="298" t="s">
        <v>4346</v>
      </c>
      <c r="J23" s="2" t="s">
        <v>829</v>
      </c>
      <c r="K23" s="2" t="s">
        <v>5376</v>
      </c>
      <c r="L23" s="2" t="s">
        <v>860</v>
      </c>
      <c r="M23" s="2" t="s">
        <v>17</v>
      </c>
      <c r="N23" s="2" t="s">
        <v>5377</v>
      </c>
      <c r="R23" s="2" t="s">
        <v>5378</v>
      </c>
      <c r="S23" s="2">
        <v>231.0</v>
      </c>
    </row>
    <row r="24">
      <c r="B24" s="298" t="s">
        <v>5375</v>
      </c>
      <c r="C24" s="298" t="s">
        <v>1101</v>
      </c>
      <c r="D24" s="291">
        <v>8.801770910532E12</v>
      </c>
      <c r="E24" s="298" t="s">
        <v>4346</v>
      </c>
      <c r="J24" s="2" t="s">
        <v>829</v>
      </c>
      <c r="K24" s="2" t="s">
        <v>5376</v>
      </c>
      <c r="L24" s="2" t="s">
        <v>860</v>
      </c>
      <c r="M24" s="2" t="s">
        <v>17</v>
      </c>
      <c r="N24" s="2" t="s">
        <v>5377</v>
      </c>
      <c r="R24" s="2" t="s">
        <v>5378</v>
      </c>
      <c r="S24" s="2">
        <v>231.0</v>
      </c>
    </row>
    <row r="25">
      <c r="B25" s="298" t="s">
        <v>5375</v>
      </c>
      <c r="C25" s="298" t="s">
        <v>1101</v>
      </c>
      <c r="D25" s="291">
        <v>8.801891337475E12</v>
      </c>
      <c r="E25" s="298" t="s">
        <v>4346</v>
      </c>
      <c r="J25" s="2" t="s">
        <v>829</v>
      </c>
      <c r="K25" s="2" t="s">
        <v>5376</v>
      </c>
      <c r="L25" s="2" t="s">
        <v>860</v>
      </c>
      <c r="M25" s="2" t="s">
        <v>17</v>
      </c>
      <c r="N25" s="2" t="s">
        <v>5377</v>
      </c>
      <c r="R25" s="2" t="s">
        <v>5378</v>
      </c>
      <c r="S25" s="2">
        <v>231.0</v>
      </c>
    </row>
    <row r="26">
      <c r="B26" s="298" t="s">
        <v>5375</v>
      </c>
      <c r="C26" s="298" t="s">
        <v>1101</v>
      </c>
      <c r="D26" s="291">
        <v>8.801593978932E12</v>
      </c>
      <c r="E26" s="298" t="s">
        <v>4346</v>
      </c>
      <c r="J26" s="2" t="s">
        <v>829</v>
      </c>
      <c r="K26" s="2" t="s">
        <v>5376</v>
      </c>
      <c r="L26" s="2" t="s">
        <v>860</v>
      </c>
      <c r="M26" s="2" t="s">
        <v>17</v>
      </c>
      <c r="N26" s="2" t="s">
        <v>5377</v>
      </c>
      <c r="R26" s="2" t="s">
        <v>5378</v>
      </c>
      <c r="S26" s="2">
        <v>231.0</v>
      </c>
    </row>
    <row r="27">
      <c r="B27" s="298" t="s">
        <v>5375</v>
      </c>
      <c r="C27" s="298" t="s">
        <v>1101</v>
      </c>
      <c r="D27" s="291">
        <v>8.801553500894E12</v>
      </c>
      <c r="E27" s="298" t="s">
        <v>4346</v>
      </c>
      <c r="J27" s="2" t="s">
        <v>829</v>
      </c>
      <c r="K27" s="2" t="s">
        <v>5376</v>
      </c>
      <c r="L27" s="2" t="s">
        <v>860</v>
      </c>
      <c r="M27" s="2" t="s">
        <v>17</v>
      </c>
      <c r="N27" s="2" t="s">
        <v>5377</v>
      </c>
      <c r="R27" s="2" t="s">
        <v>5378</v>
      </c>
      <c r="S27" s="2">
        <v>231.0</v>
      </c>
    </row>
    <row r="28">
      <c r="B28" s="298" t="s">
        <v>5375</v>
      </c>
      <c r="C28" s="298" t="s">
        <v>1101</v>
      </c>
      <c r="D28" s="291">
        <v>8.801607463637E12</v>
      </c>
      <c r="E28" s="298" t="s">
        <v>4346</v>
      </c>
      <c r="J28" s="2" t="s">
        <v>829</v>
      </c>
      <c r="K28" s="2" t="s">
        <v>5376</v>
      </c>
      <c r="L28" s="2" t="s">
        <v>860</v>
      </c>
      <c r="M28" s="2" t="s">
        <v>17</v>
      </c>
      <c r="N28" s="2" t="s">
        <v>5377</v>
      </c>
      <c r="R28" s="2" t="s">
        <v>5378</v>
      </c>
      <c r="S28" s="2">
        <v>231.0</v>
      </c>
    </row>
    <row r="29">
      <c r="B29" s="298" t="s">
        <v>5375</v>
      </c>
      <c r="C29" s="298" t="s">
        <v>1101</v>
      </c>
      <c r="D29" s="291">
        <v>8.801617488405E12</v>
      </c>
      <c r="E29" s="298" t="s">
        <v>4346</v>
      </c>
      <c r="J29" s="2" t="s">
        <v>829</v>
      </c>
      <c r="K29" s="2" t="s">
        <v>5376</v>
      </c>
      <c r="L29" s="2" t="s">
        <v>860</v>
      </c>
      <c r="M29" s="2" t="s">
        <v>17</v>
      </c>
      <c r="N29" s="2" t="s">
        <v>5377</v>
      </c>
      <c r="R29" s="2" t="s">
        <v>5378</v>
      </c>
      <c r="S29" s="2">
        <v>231.0</v>
      </c>
    </row>
    <row r="30">
      <c r="B30" s="2" t="s">
        <v>862</v>
      </c>
      <c r="C30" s="298" t="s">
        <v>4876</v>
      </c>
      <c r="D30" s="291" t="s">
        <v>5380</v>
      </c>
      <c r="E30" s="359" t="s">
        <v>3533</v>
      </c>
      <c r="J30" s="2" t="s">
        <v>829</v>
      </c>
      <c r="K30" s="2" t="s">
        <v>5376</v>
      </c>
      <c r="L30" s="2" t="s">
        <v>860</v>
      </c>
      <c r="M30" s="2" t="s">
        <v>17</v>
      </c>
      <c r="N30" s="2" t="s">
        <v>5377</v>
      </c>
      <c r="R30" s="2" t="s">
        <v>5378</v>
      </c>
      <c r="S30" s="2">
        <v>231.0</v>
      </c>
    </row>
    <row r="31">
      <c r="B31" s="2" t="s">
        <v>868</v>
      </c>
      <c r="C31" s="298" t="s">
        <v>5381</v>
      </c>
      <c r="D31" s="291" t="s">
        <v>5382</v>
      </c>
      <c r="E31" s="359" t="s">
        <v>1308</v>
      </c>
      <c r="J31" s="2" t="s">
        <v>829</v>
      </c>
      <c r="K31" s="2" t="s">
        <v>5376</v>
      </c>
      <c r="L31" s="2" t="s">
        <v>860</v>
      </c>
      <c r="M31" s="2" t="s">
        <v>17</v>
      </c>
      <c r="N31" s="2" t="s">
        <v>5377</v>
      </c>
      <c r="R31" s="2" t="s">
        <v>5378</v>
      </c>
      <c r="S31" s="2">
        <v>231.0</v>
      </c>
    </row>
    <row r="32">
      <c r="C32" s="359" t="s">
        <v>1626</v>
      </c>
      <c r="M32" s="2" t="s">
        <v>17</v>
      </c>
      <c r="N32" s="2" t="s">
        <v>5377</v>
      </c>
      <c r="S32" s="2">
        <v>231.0</v>
      </c>
    </row>
    <row r="34">
      <c r="A34" s="2" t="s">
        <v>872</v>
      </c>
      <c r="B34" s="2" t="s">
        <v>3908</v>
      </c>
      <c r="C34" s="298" t="s">
        <v>3986</v>
      </c>
      <c r="E34" s="2" t="s">
        <v>3987</v>
      </c>
      <c r="L34" s="2" t="s">
        <v>860</v>
      </c>
      <c r="M34" s="2" t="s">
        <v>2386</v>
      </c>
      <c r="N34" s="2" t="s">
        <v>5383</v>
      </c>
      <c r="R34" s="2" t="s">
        <v>5384</v>
      </c>
      <c r="S34" s="2">
        <v>265.0</v>
      </c>
    </row>
    <row r="35">
      <c r="B35" s="2" t="s">
        <v>3908</v>
      </c>
      <c r="C35" s="298" t="s">
        <v>3988</v>
      </c>
      <c r="E35" s="2" t="s">
        <v>3989</v>
      </c>
      <c r="L35" s="2" t="s">
        <v>860</v>
      </c>
      <c r="M35" s="2" t="s">
        <v>2386</v>
      </c>
      <c r="N35" s="2" t="s">
        <v>5377</v>
      </c>
      <c r="R35" s="2" t="s">
        <v>5384</v>
      </c>
      <c r="S35" s="2">
        <v>231.0</v>
      </c>
    </row>
    <row r="36">
      <c r="B36" s="2" t="s">
        <v>3908</v>
      </c>
      <c r="C36" s="298" t="s">
        <v>3990</v>
      </c>
      <c r="E36" s="367" t="s">
        <v>3991</v>
      </c>
      <c r="L36" s="2" t="s">
        <v>860</v>
      </c>
      <c r="M36" s="2" t="s">
        <v>2386</v>
      </c>
      <c r="N36" s="2" t="s">
        <v>5377</v>
      </c>
      <c r="R36" s="2" t="s">
        <v>5384</v>
      </c>
      <c r="S36" s="2">
        <v>231.0</v>
      </c>
    </row>
    <row r="37">
      <c r="B37" s="2" t="s">
        <v>3908</v>
      </c>
      <c r="C37" s="298" t="s">
        <v>5171</v>
      </c>
      <c r="E37" s="298" t="s">
        <v>5385</v>
      </c>
      <c r="L37" s="2" t="s">
        <v>860</v>
      </c>
      <c r="M37" s="2" t="s">
        <v>2386</v>
      </c>
      <c r="N37" s="2" t="s">
        <v>5377</v>
      </c>
      <c r="R37" s="2" t="s">
        <v>5384</v>
      </c>
      <c r="S37" s="2">
        <v>231.0</v>
      </c>
    </row>
    <row r="38">
      <c r="B38" s="2" t="s">
        <v>3908</v>
      </c>
      <c r="C38" s="298" t="s">
        <v>3992</v>
      </c>
      <c r="E38" s="298" t="s">
        <v>3993</v>
      </c>
      <c r="L38" s="2" t="s">
        <v>860</v>
      </c>
      <c r="M38" s="2" t="s">
        <v>2386</v>
      </c>
      <c r="N38" s="2" t="s">
        <v>5377</v>
      </c>
      <c r="R38" s="2" t="s">
        <v>5384</v>
      </c>
      <c r="S38" s="2">
        <v>231.0</v>
      </c>
    </row>
    <row r="39">
      <c r="B39" s="2" t="s">
        <v>960</v>
      </c>
      <c r="C39" s="367" t="s">
        <v>946</v>
      </c>
      <c r="E39" s="298" t="s">
        <v>947</v>
      </c>
      <c r="L39" s="2" t="s">
        <v>860</v>
      </c>
      <c r="M39" s="2" t="s">
        <v>2386</v>
      </c>
      <c r="N39" s="2" t="s">
        <v>5377</v>
      </c>
      <c r="R39" s="2" t="s">
        <v>5346</v>
      </c>
      <c r="S39" s="2">
        <v>231.0</v>
      </c>
    </row>
    <row r="40">
      <c r="B40" s="2" t="s">
        <v>960</v>
      </c>
      <c r="C40" s="367" t="s">
        <v>946</v>
      </c>
      <c r="E40" s="298" t="s">
        <v>947</v>
      </c>
      <c r="L40" s="2" t="s">
        <v>860</v>
      </c>
      <c r="M40" s="2" t="s">
        <v>5386</v>
      </c>
      <c r="R40" s="2" t="s">
        <v>5346</v>
      </c>
    </row>
    <row r="41">
      <c r="B41" s="2" t="s">
        <v>960</v>
      </c>
      <c r="C41" s="367" t="s">
        <v>946</v>
      </c>
      <c r="E41" s="298" t="s">
        <v>947</v>
      </c>
      <c r="L41" s="2" t="s">
        <v>860</v>
      </c>
      <c r="M41" s="2" t="s">
        <v>5386</v>
      </c>
      <c r="R41" s="2" t="s">
        <v>5346</v>
      </c>
    </row>
    <row r="42">
      <c r="B42" s="2" t="s">
        <v>960</v>
      </c>
      <c r="C42" s="367" t="s">
        <v>946</v>
      </c>
      <c r="E42" s="298" t="s">
        <v>947</v>
      </c>
      <c r="L42" s="2" t="s">
        <v>860</v>
      </c>
      <c r="M42" s="2" t="s">
        <v>5386</v>
      </c>
      <c r="R42" s="2" t="s">
        <v>5346</v>
      </c>
    </row>
    <row r="43">
      <c r="C43" s="359" t="s">
        <v>5387</v>
      </c>
      <c r="E43" s="359" t="s">
        <v>5388</v>
      </c>
      <c r="L43" s="2"/>
      <c r="M43" s="2" t="s">
        <v>2386</v>
      </c>
      <c r="N43" s="2" t="s">
        <v>5377</v>
      </c>
      <c r="R43" s="2" t="s">
        <v>5363</v>
      </c>
      <c r="S43" s="2">
        <v>231.0</v>
      </c>
    </row>
    <row r="44">
      <c r="C44" s="359" t="s">
        <v>5387</v>
      </c>
      <c r="E44" s="359" t="s">
        <v>5388</v>
      </c>
      <c r="L44" s="2"/>
      <c r="M44" s="2" t="s">
        <v>2386</v>
      </c>
      <c r="N44" s="2" t="s">
        <v>5377</v>
      </c>
      <c r="R44" s="2" t="s">
        <v>5363</v>
      </c>
      <c r="S44" s="2">
        <v>231.0</v>
      </c>
    </row>
    <row r="45">
      <c r="C45" s="359" t="s">
        <v>5387</v>
      </c>
      <c r="E45" s="359" t="s">
        <v>5388</v>
      </c>
      <c r="L45" s="2"/>
      <c r="M45" s="2" t="s">
        <v>2386</v>
      </c>
      <c r="N45" s="2" t="s">
        <v>5377</v>
      </c>
      <c r="R45" s="2" t="s">
        <v>5363</v>
      </c>
      <c r="S45" s="2">
        <v>231.0</v>
      </c>
    </row>
    <row r="46">
      <c r="C46" s="298" t="s">
        <v>954</v>
      </c>
      <c r="E46" s="2" t="s">
        <v>5389</v>
      </c>
      <c r="L46" s="2" t="s">
        <v>860</v>
      </c>
      <c r="M46" s="2" t="s">
        <v>2386</v>
      </c>
      <c r="N46" s="2" t="s">
        <v>5377</v>
      </c>
      <c r="R46" s="2" t="s">
        <v>5363</v>
      </c>
      <c r="S46" s="2">
        <v>231.0</v>
      </c>
    </row>
    <row r="47">
      <c r="C47" s="298" t="s">
        <v>889</v>
      </c>
      <c r="E47" s="367" t="s">
        <v>890</v>
      </c>
      <c r="L47" s="2" t="s">
        <v>860</v>
      </c>
      <c r="M47" s="2" t="s">
        <v>2386</v>
      </c>
      <c r="N47" s="2" t="s">
        <v>5377</v>
      </c>
      <c r="R47" s="2" t="s">
        <v>5363</v>
      </c>
      <c r="S47" s="2">
        <v>231.0</v>
      </c>
    </row>
    <row r="48">
      <c r="C48" s="298" t="s">
        <v>3997</v>
      </c>
      <c r="E48" s="367" t="s">
        <v>3998</v>
      </c>
      <c r="F48" s="344"/>
      <c r="G48" s="344"/>
      <c r="H48" s="344"/>
      <c r="L48" s="2" t="s">
        <v>860</v>
      </c>
      <c r="M48" s="2" t="s">
        <v>2386</v>
      </c>
      <c r="N48" s="2" t="s">
        <v>5377</v>
      </c>
      <c r="R48" s="2" t="s">
        <v>5363</v>
      </c>
      <c r="S48" s="2">
        <v>231.0</v>
      </c>
    </row>
    <row r="49">
      <c r="E49" s="378"/>
    </row>
    <row r="50">
      <c r="A50" s="2" t="s">
        <v>2681</v>
      </c>
      <c r="B50" s="2" t="s">
        <v>868</v>
      </c>
      <c r="C50" s="298" t="s">
        <v>4003</v>
      </c>
      <c r="D50" s="291" t="s">
        <v>5390</v>
      </c>
      <c r="E50" s="2" t="s">
        <v>4896</v>
      </c>
      <c r="J50" s="2" t="s">
        <v>5391</v>
      </c>
      <c r="K50" s="2" t="s">
        <v>4731</v>
      </c>
      <c r="L50" s="2" t="s">
        <v>860</v>
      </c>
      <c r="M50" s="2" t="s">
        <v>17</v>
      </c>
      <c r="N50" s="2" t="s">
        <v>5377</v>
      </c>
      <c r="R50" s="2" t="s">
        <v>5363</v>
      </c>
      <c r="S50" s="2">
        <v>231.0</v>
      </c>
    </row>
    <row r="51">
      <c r="B51" s="2" t="s">
        <v>868</v>
      </c>
      <c r="C51" s="298" t="s">
        <v>4003</v>
      </c>
      <c r="D51" s="291" t="s">
        <v>5392</v>
      </c>
      <c r="E51" s="2" t="s">
        <v>4896</v>
      </c>
      <c r="J51" s="2" t="s">
        <v>817</v>
      </c>
      <c r="K51" s="2" t="s">
        <v>4844</v>
      </c>
      <c r="L51" s="2" t="s">
        <v>860</v>
      </c>
      <c r="M51" s="2" t="s">
        <v>17</v>
      </c>
      <c r="N51" s="2" t="s">
        <v>5377</v>
      </c>
      <c r="R51" s="2" t="s">
        <v>5346</v>
      </c>
      <c r="S51" s="2">
        <v>231.0</v>
      </c>
    </row>
    <row r="52">
      <c r="B52" s="2" t="s">
        <v>868</v>
      </c>
      <c r="C52" s="298" t="s">
        <v>4003</v>
      </c>
      <c r="D52" s="291" t="s">
        <v>5393</v>
      </c>
      <c r="E52" s="2" t="s">
        <v>4896</v>
      </c>
      <c r="J52" s="2" t="s">
        <v>817</v>
      </c>
      <c r="K52" s="2" t="s">
        <v>4844</v>
      </c>
      <c r="L52" s="2" t="s">
        <v>860</v>
      </c>
      <c r="M52" s="2" t="s">
        <v>17</v>
      </c>
      <c r="N52" s="2" t="s">
        <v>5377</v>
      </c>
      <c r="R52" s="2" t="s">
        <v>5346</v>
      </c>
      <c r="S52" s="2">
        <v>231.0</v>
      </c>
    </row>
    <row r="55">
      <c r="A55" s="2" t="s">
        <v>3819</v>
      </c>
      <c r="C55" s="359" t="s">
        <v>5394</v>
      </c>
      <c r="M55" s="2" t="s">
        <v>17</v>
      </c>
      <c r="N55" s="2" t="s">
        <v>5377</v>
      </c>
      <c r="S55" s="2">
        <v>231.0</v>
      </c>
    </row>
    <row r="56">
      <c r="C56" s="359" t="s">
        <v>5395</v>
      </c>
      <c r="M56" s="2" t="s">
        <v>17</v>
      </c>
      <c r="N56" s="2" t="s">
        <v>5377</v>
      </c>
      <c r="S56" s="2">
        <v>231.0</v>
      </c>
    </row>
    <row r="57">
      <c r="C57" s="359" t="s">
        <v>1122</v>
      </c>
      <c r="M57" s="2" t="s">
        <v>17</v>
      </c>
      <c r="N57" s="2" t="s">
        <v>5377</v>
      </c>
      <c r="S57" s="2">
        <v>231.0</v>
      </c>
    </row>
    <row r="58">
      <c r="C58" s="359" t="s">
        <v>2301</v>
      </c>
      <c r="M58" s="2" t="s">
        <v>17</v>
      </c>
      <c r="N58" s="2" t="s">
        <v>5377</v>
      </c>
      <c r="S58" s="2">
        <v>231.0</v>
      </c>
    </row>
    <row r="59">
      <c r="C59" s="359" t="s">
        <v>2302</v>
      </c>
      <c r="M59" s="2" t="s">
        <v>17</v>
      </c>
      <c r="N59" s="2" t="s">
        <v>5377</v>
      </c>
      <c r="S59" s="2">
        <v>231.0</v>
      </c>
    </row>
    <row r="60">
      <c r="C60" s="359" t="s">
        <v>3994</v>
      </c>
      <c r="M60" s="2" t="s">
        <v>2386</v>
      </c>
      <c r="N60" s="2" t="s">
        <v>5377</v>
      </c>
      <c r="S60" s="2">
        <v>231.0</v>
      </c>
    </row>
    <row r="61">
      <c r="C61" s="359" t="s">
        <v>4102</v>
      </c>
      <c r="M61" s="2" t="s">
        <v>2386</v>
      </c>
      <c r="N61" s="2" t="s">
        <v>5377</v>
      </c>
      <c r="S61" s="2">
        <v>231.0</v>
      </c>
    </row>
    <row r="62">
      <c r="C62" s="2" t="s">
        <v>5396</v>
      </c>
      <c r="L62" s="2" t="s">
        <v>1019</v>
      </c>
    </row>
    <row r="63">
      <c r="C63" s="2" t="s">
        <v>5397</v>
      </c>
      <c r="L63" s="2" t="s">
        <v>1019</v>
      </c>
    </row>
    <row r="64">
      <c r="C64" s="2" t="s">
        <v>5397</v>
      </c>
      <c r="L64" s="2" t="s">
        <v>1019</v>
      </c>
    </row>
    <row r="65">
      <c r="A65" s="2" t="s">
        <v>5398</v>
      </c>
      <c r="B65" s="2" t="s">
        <v>2503</v>
      </c>
      <c r="C65" s="359" t="s">
        <v>5399</v>
      </c>
      <c r="D65" s="291">
        <v>1.521069679E9</v>
      </c>
      <c r="E65" s="359" t="s">
        <v>3906</v>
      </c>
      <c r="J65" s="2" t="s">
        <v>829</v>
      </c>
      <c r="M65" s="2" t="s">
        <v>17</v>
      </c>
      <c r="N65" s="2" t="s">
        <v>5400</v>
      </c>
      <c r="S65" s="2">
        <v>381.0</v>
      </c>
    </row>
    <row r="66">
      <c r="B66" s="2" t="s">
        <v>2503</v>
      </c>
      <c r="C66" s="359" t="s">
        <v>5401</v>
      </c>
      <c r="D66" s="291">
        <v>1.21273813E8</v>
      </c>
      <c r="E66" s="359" t="s">
        <v>2618</v>
      </c>
      <c r="J66" s="2" t="s">
        <v>829</v>
      </c>
      <c r="M66" s="2" t="s">
        <v>17</v>
      </c>
      <c r="N66" s="2" t="s">
        <v>5400</v>
      </c>
      <c r="S66" s="2">
        <v>381.0</v>
      </c>
    </row>
    <row r="67">
      <c r="B67" s="2" t="s">
        <v>2503</v>
      </c>
      <c r="C67" s="359" t="s">
        <v>5402</v>
      </c>
      <c r="D67" s="291">
        <v>4.522478926E9</v>
      </c>
      <c r="E67" s="414" t="s">
        <v>2507</v>
      </c>
      <c r="J67" s="2" t="s">
        <v>829</v>
      </c>
      <c r="M67" s="2" t="s">
        <v>17</v>
      </c>
      <c r="N67" s="2" t="s">
        <v>5400</v>
      </c>
      <c r="S67" s="2">
        <v>381.0</v>
      </c>
    </row>
    <row r="68">
      <c r="B68" s="2" t="s">
        <v>2503</v>
      </c>
      <c r="C68" s="359" t="s">
        <v>5403</v>
      </c>
      <c r="D68" s="291">
        <v>5.21356406E8</v>
      </c>
      <c r="E68" s="359" t="s">
        <v>2561</v>
      </c>
      <c r="J68" s="2" t="s">
        <v>829</v>
      </c>
      <c r="M68" s="2" t="s">
        <v>17</v>
      </c>
      <c r="N68" s="2" t="s">
        <v>5400</v>
      </c>
      <c r="S68" s="2">
        <v>381.0</v>
      </c>
    </row>
    <row r="69">
      <c r="B69" s="2" t="s">
        <v>2503</v>
      </c>
      <c r="C69" s="359" t="s">
        <v>5404</v>
      </c>
      <c r="D69" s="291">
        <v>4.2159141E8</v>
      </c>
      <c r="E69" s="359" t="s">
        <v>5405</v>
      </c>
      <c r="J69" s="2" t="s">
        <v>829</v>
      </c>
      <c r="M69" s="2" t="s">
        <v>17</v>
      </c>
      <c r="N69" s="2" t="s">
        <v>5400</v>
      </c>
      <c r="S69" s="2">
        <v>381.0</v>
      </c>
    </row>
    <row r="70">
      <c r="B70" s="2" t="s">
        <v>2503</v>
      </c>
      <c r="C70" s="359" t="s">
        <v>5404</v>
      </c>
      <c r="D70" s="291">
        <v>4.21590839E8</v>
      </c>
      <c r="E70" s="359" t="s">
        <v>5405</v>
      </c>
      <c r="J70" s="2" t="s">
        <v>829</v>
      </c>
      <c r="M70" s="2" t="s">
        <v>17</v>
      </c>
      <c r="N70" s="2" t="s">
        <v>5400</v>
      </c>
      <c r="S70" s="2">
        <v>381.0</v>
      </c>
    </row>
    <row r="71">
      <c r="B71" s="2" t="s">
        <v>2503</v>
      </c>
      <c r="C71" s="359" t="s">
        <v>5404</v>
      </c>
      <c r="D71" s="291">
        <v>4.21590842E8</v>
      </c>
      <c r="E71" s="359" t="s">
        <v>5405</v>
      </c>
      <c r="J71" s="2" t="s">
        <v>829</v>
      </c>
      <c r="M71" s="2" t="s">
        <v>17</v>
      </c>
      <c r="N71" s="2" t="s">
        <v>5400</v>
      </c>
      <c r="S71" s="2">
        <v>381.0</v>
      </c>
    </row>
    <row r="72">
      <c r="B72" s="2" t="s">
        <v>2503</v>
      </c>
      <c r="C72" s="359" t="s">
        <v>5404</v>
      </c>
      <c r="D72" s="400">
        <v>4.21590851E8</v>
      </c>
      <c r="E72" s="359" t="s">
        <v>5405</v>
      </c>
      <c r="J72" s="2" t="s">
        <v>829</v>
      </c>
      <c r="M72" s="2" t="s">
        <v>17</v>
      </c>
      <c r="N72" s="2" t="s">
        <v>5400</v>
      </c>
      <c r="S72" s="2">
        <v>381.0</v>
      </c>
    </row>
    <row r="73">
      <c r="B73" s="2" t="s">
        <v>2503</v>
      </c>
      <c r="C73" s="359" t="s">
        <v>5404</v>
      </c>
      <c r="D73" s="291">
        <v>4.2159076E8</v>
      </c>
      <c r="E73" s="359" t="s">
        <v>5405</v>
      </c>
      <c r="J73" s="2" t="s">
        <v>829</v>
      </c>
      <c r="M73" s="2" t="s">
        <v>17</v>
      </c>
      <c r="N73" s="2" t="s">
        <v>5400</v>
      </c>
      <c r="S73" s="2">
        <v>381.0</v>
      </c>
    </row>
    <row r="74">
      <c r="B74" s="2" t="s">
        <v>2503</v>
      </c>
      <c r="C74" s="359" t="s">
        <v>5404</v>
      </c>
      <c r="D74" s="400">
        <v>4.21590789E8</v>
      </c>
      <c r="E74" s="359" t="s">
        <v>5405</v>
      </c>
      <c r="J74" s="2" t="s">
        <v>829</v>
      </c>
      <c r="M74" s="2" t="s">
        <v>17</v>
      </c>
      <c r="N74" s="2" t="s">
        <v>5400</v>
      </c>
      <c r="S74" s="2">
        <v>381.0</v>
      </c>
    </row>
    <row r="75">
      <c r="B75" s="2" t="s">
        <v>2503</v>
      </c>
      <c r="C75" s="359" t="s">
        <v>5404</v>
      </c>
      <c r="D75" s="291">
        <v>4.21591439E8</v>
      </c>
      <c r="E75" s="359" t="s">
        <v>5405</v>
      </c>
      <c r="J75" s="2" t="s">
        <v>829</v>
      </c>
      <c r="M75" s="2" t="s">
        <v>17</v>
      </c>
      <c r="N75" s="2" t="s">
        <v>5400</v>
      </c>
      <c r="S75" s="2">
        <v>381.0</v>
      </c>
    </row>
    <row r="76">
      <c r="B76" s="2" t="s">
        <v>2503</v>
      </c>
      <c r="C76" s="359" t="s">
        <v>5404</v>
      </c>
      <c r="D76" s="291">
        <v>4.21590898E8</v>
      </c>
      <c r="E76" s="359" t="s">
        <v>5405</v>
      </c>
      <c r="J76" s="2" t="s">
        <v>829</v>
      </c>
      <c r="M76" s="2" t="s">
        <v>17</v>
      </c>
      <c r="N76" s="2" t="s">
        <v>5400</v>
      </c>
      <c r="S76" s="2">
        <v>381.0</v>
      </c>
    </row>
    <row r="77">
      <c r="B77" s="2" t="s">
        <v>2503</v>
      </c>
      <c r="C77" s="359" t="s">
        <v>5404</v>
      </c>
      <c r="D77" s="291">
        <v>4.2159078E8</v>
      </c>
      <c r="E77" s="359" t="s">
        <v>5405</v>
      </c>
      <c r="J77" s="2" t="s">
        <v>829</v>
      </c>
      <c r="M77" s="2" t="s">
        <v>17</v>
      </c>
      <c r="N77" s="2" t="s">
        <v>5400</v>
      </c>
      <c r="S77" s="2">
        <v>381.0</v>
      </c>
    </row>
    <row r="78">
      <c r="B78" s="2" t="s">
        <v>2503</v>
      </c>
      <c r="C78" s="359" t="s">
        <v>5404</v>
      </c>
      <c r="D78" s="291">
        <v>4.21591387E8</v>
      </c>
      <c r="E78" s="359" t="s">
        <v>5405</v>
      </c>
      <c r="J78" s="2" t="s">
        <v>829</v>
      </c>
      <c r="M78" s="2" t="s">
        <v>17</v>
      </c>
      <c r="N78" s="2" t="s">
        <v>5400</v>
      </c>
      <c r="S78" s="2">
        <v>381.0</v>
      </c>
    </row>
    <row r="79">
      <c r="B79" s="2" t="s">
        <v>2503</v>
      </c>
      <c r="C79" s="359" t="s">
        <v>5404</v>
      </c>
      <c r="D79" s="291">
        <v>4.21590778E8</v>
      </c>
      <c r="E79" s="359" t="s">
        <v>5405</v>
      </c>
      <c r="J79" s="2" t="s">
        <v>829</v>
      </c>
      <c r="M79" s="2" t="s">
        <v>17</v>
      </c>
      <c r="N79" s="2" t="s">
        <v>5400</v>
      </c>
      <c r="S79" s="2">
        <v>381.0</v>
      </c>
    </row>
    <row r="80">
      <c r="B80" s="2" t="s">
        <v>2503</v>
      </c>
      <c r="C80" s="359" t="s">
        <v>5404</v>
      </c>
      <c r="D80" s="291">
        <v>4.21590829E8</v>
      </c>
      <c r="E80" s="359" t="s">
        <v>5405</v>
      </c>
      <c r="J80" s="2" t="s">
        <v>829</v>
      </c>
      <c r="M80" s="2" t="s">
        <v>17</v>
      </c>
      <c r="N80" s="2" t="s">
        <v>5400</v>
      </c>
      <c r="S80" s="2">
        <v>381.0</v>
      </c>
    </row>
    <row r="81">
      <c r="B81" s="2" t="s">
        <v>2503</v>
      </c>
      <c r="C81" s="359" t="s">
        <v>5404</v>
      </c>
      <c r="D81" s="400">
        <v>4.21591381E8</v>
      </c>
      <c r="E81" s="359" t="s">
        <v>5405</v>
      </c>
      <c r="J81" s="2" t="s">
        <v>829</v>
      </c>
      <c r="M81" s="2" t="s">
        <v>17</v>
      </c>
      <c r="N81" s="2" t="s">
        <v>5400</v>
      </c>
      <c r="S81" s="2">
        <v>381.0</v>
      </c>
    </row>
    <row r="82">
      <c r="B82" s="2" t="s">
        <v>2503</v>
      </c>
      <c r="C82" s="359" t="s">
        <v>5404</v>
      </c>
      <c r="D82" s="291">
        <v>4.21591355E8</v>
      </c>
      <c r="E82" s="359" t="s">
        <v>5405</v>
      </c>
      <c r="J82" s="2" t="s">
        <v>829</v>
      </c>
      <c r="M82" s="2" t="s">
        <v>17</v>
      </c>
      <c r="N82" s="2" t="s">
        <v>5400</v>
      </c>
      <c r="S82" s="2">
        <v>381.0</v>
      </c>
    </row>
    <row r="83">
      <c r="B83" s="2" t="s">
        <v>2503</v>
      </c>
      <c r="C83" s="359" t="s">
        <v>5404</v>
      </c>
      <c r="D83" s="291">
        <v>4.21591389E8</v>
      </c>
      <c r="E83" s="359" t="s">
        <v>5405</v>
      </c>
      <c r="J83" s="2" t="s">
        <v>829</v>
      </c>
      <c r="M83" s="2" t="s">
        <v>17</v>
      </c>
      <c r="N83" s="2" t="s">
        <v>5400</v>
      </c>
      <c r="S83" s="2">
        <v>381.0</v>
      </c>
    </row>
    <row r="84">
      <c r="B84" s="2" t="s">
        <v>2503</v>
      </c>
      <c r="C84" s="359" t="s">
        <v>5404</v>
      </c>
      <c r="D84" s="291">
        <v>4.2159145E8</v>
      </c>
      <c r="E84" s="359" t="s">
        <v>5405</v>
      </c>
      <c r="J84" s="2" t="s">
        <v>829</v>
      </c>
      <c r="M84" s="2" t="s">
        <v>17</v>
      </c>
      <c r="N84" s="2" t="s">
        <v>5400</v>
      </c>
      <c r="S84" s="2">
        <v>381.0</v>
      </c>
    </row>
    <row r="85">
      <c r="B85" s="2" t="s">
        <v>2503</v>
      </c>
      <c r="C85" s="359" t="s">
        <v>5404</v>
      </c>
      <c r="D85" s="291">
        <v>4.21591395E8</v>
      </c>
      <c r="E85" s="359" t="s">
        <v>5405</v>
      </c>
      <c r="J85" s="2" t="s">
        <v>829</v>
      </c>
      <c r="M85" s="2" t="s">
        <v>17</v>
      </c>
      <c r="N85" s="2" t="s">
        <v>5400</v>
      </c>
      <c r="S85" s="2">
        <v>381.0</v>
      </c>
    </row>
    <row r="86">
      <c r="B86" s="2" t="s">
        <v>2503</v>
      </c>
      <c r="C86" s="359" t="s">
        <v>5404</v>
      </c>
      <c r="D86" s="291">
        <v>4.21590827E8</v>
      </c>
      <c r="E86" s="359" t="s">
        <v>5405</v>
      </c>
      <c r="J86" s="2" t="s">
        <v>829</v>
      </c>
      <c r="M86" s="2" t="s">
        <v>17</v>
      </c>
      <c r="N86" s="2" t="s">
        <v>5400</v>
      </c>
      <c r="S86" s="2">
        <v>381.0</v>
      </c>
    </row>
    <row r="87">
      <c r="B87" s="2" t="s">
        <v>2503</v>
      </c>
      <c r="C87" s="359" t="s">
        <v>5404</v>
      </c>
      <c r="D87" s="291">
        <v>4.21591435E8</v>
      </c>
      <c r="E87" s="359" t="s">
        <v>5405</v>
      </c>
      <c r="J87" s="2" t="s">
        <v>829</v>
      </c>
      <c r="M87" s="2" t="s">
        <v>17</v>
      </c>
      <c r="N87" s="2" t="s">
        <v>5400</v>
      </c>
      <c r="S87" s="2">
        <v>381.0</v>
      </c>
    </row>
    <row r="88">
      <c r="B88" s="2" t="s">
        <v>2503</v>
      </c>
      <c r="C88" s="359" t="s">
        <v>5404</v>
      </c>
      <c r="D88" s="291">
        <v>4.21591383E8</v>
      </c>
      <c r="E88" s="359" t="s">
        <v>5405</v>
      </c>
      <c r="J88" s="2" t="s">
        <v>829</v>
      </c>
      <c r="M88" s="2" t="s">
        <v>17</v>
      </c>
      <c r="N88" s="2" t="s">
        <v>5400</v>
      </c>
      <c r="S88" s="2">
        <v>381.0</v>
      </c>
    </row>
    <row r="89">
      <c r="B89" s="2" t="s">
        <v>2503</v>
      </c>
      <c r="C89" s="359" t="s">
        <v>5404</v>
      </c>
      <c r="D89" s="291">
        <v>4.2159089E8</v>
      </c>
      <c r="E89" s="359" t="s">
        <v>5405</v>
      </c>
      <c r="J89" s="2" t="s">
        <v>829</v>
      </c>
      <c r="M89" s="2" t="s">
        <v>17</v>
      </c>
      <c r="N89" s="2" t="s">
        <v>5400</v>
      </c>
      <c r="S89" s="2">
        <v>381.0</v>
      </c>
    </row>
    <row r="90">
      <c r="B90" s="2" t="s">
        <v>2503</v>
      </c>
      <c r="C90" s="359" t="s">
        <v>5404</v>
      </c>
      <c r="D90" s="291">
        <v>4.21591441E8</v>
      </c>
      <c r="E90" s="359" t="s">
        <v>5405</v>
      </c>
      <c r="J90" s="2" t="s">
        <v>829</v>
      </c>
      <c r="M90" s="2" t="s">
        <v>2386</v>
      </c>
      <c r="N90" s="2" t="s">
        <v>5400</v>
      </c>
      <c r="S90" s="2">
        <v>381.0</v>
      </c>
    </row>
    <row r="91">
      <c r="B91" s="2" t="s">
        <v>2503</v>
      </c>
      <c r="C91" s="359" t="s">
        <v>5404</v>
      </c>
      <c r="D91" s="400">
        <v>4.21591432E8</v>
      </c>
      <c r="E91" s="359" t="s">
        <v>5405</v>
      </c>
      <c r="J91" s="2" t="s">
        <v>829</v>
      </c>
      <c r="M91" s="2" t="s">
        <v>2386</v>
      </c>
      <c r="N91" s="2" t="s">
        <v>5400</v>
      </c>
      <c r="S91" s="2">
        <v>381.0</v>
      </c>
    </row>
    <row r="92">
      <c r="A92" s="2" t="s">
        <v>335</v>
      </c>
      <c r="B92" s="2" t="s">
        <v>30</v>
      </c>
      <c r="C92" s="359" t="s">
        <v>3016</v>
      </c>
      <c r="D92" s="291">
        <v>8.801535549156E12</v>
      </c>
      <c r="E92" s="359" t="s">
        <v>3532</v>
      </c>
      <c r="J92" s="2" t="s">
        <v>829</v>
      </c>
      <c r="M92" s="2" t="s">
        <v>17</v>
      </c>
      <c r="N92" s="2" t="s">
        <v>5367</v>
      </c>
      <c r="S92" s="2">
        <v>382.0</v>
      </c>
    </row>
    <row r="93">
      <c r="B93" s="2" t="s">
        <v>30</v>
      </c>
      <c r="C93" s="359" t="s">
        <v>3016</v>
      </c>
      <c r="D93" s="291">
        <v>8.801321972642E12</v>
      </c>
      <c r="E93" s="359" t="s">
        <v>3532</v>
      </c>
      <c r="J93" s="2" t="s">
        <v>829</v>
      </c>
      <c r="M93" s="2" t="s">
        <v>17</v>
      </c>
      <c r="N93" s="2" t="s">
        <v>5367</v>
      </c>
      <c r="S93" s="2">
        <v>382.0</v>
      </c>
    </row>
    <row r="94">
      <c r="A94" s="266" t="s">
        <v>336</v>
      </c>
      <c r="B94" s="266" t="s">
        <v>1266</v>
      </c>
      <c r="C94" s="385" t="s">
        <v>5406</v>
      </c>
      <c r="D94" s="386" t="s">
        <v>5407</v>
      </c>
      <c r="E94" s="266"/>
      <c r="F94" s="266"/>
      <c r="G94" s="266"/>
      <c r="H94" s="266"/>
      <c r="I94" s="266"/>
      <c r="J94" s="2" t="s">
        <v>829</v>
      </c>
      <c r="K94" s="266"/>
      <c r="L94" s="266" t="s">
        <v>1019</v>
      </c>
      <c r="M94" s="266" t="s">
        <v>17</v>
      </c>
      <c r="N94" s="266" t="s">
        <v>5408</v>
      </c>
      <c r="O94" s="266"/>
      <c r="P94" s="266"/>
      <c r="Q94" s="266"/>
      <c r="R94" s="266"/>
      <c r="S94" s="358">
        <v>4.0</v>
      </c>
      <c r="T94" s="266"/>
      <c r="U94" s="266"/>
      <c r="V94" s="266"/>
      <c r="W94" s="266"/>
      <c r="X94" s="266"/>
      <c r="Y94" s="266"/>
      <c r="Z94" s="266"/>
    </row>
    <row r="95">
      <c r="A95" s="266"/>
      <c r="B95" s="266" t="s">
        <v>1266</v>
      </c>
      <c r="C95" s="385" t="s">
        <v>5406</v>
      </c>
      <c r="D95" s="386" t="s">
        <v>5409</v>
      </c>
      <c r="E95" s="266"/>
      <c r="F95" s="266"/>
      <c r="G95" s="266"/>
      <c r="H95" s="266"/>
      <c r="I95" s="266"/>
      <c r="J95" s="2" t="s">
        <v>829</v>
      </c>
      <c r="K95" s="266"/>
      <c r="L95" s="266" t="s">
        <v>1019</v>
      </c>
      <c r="M95" s="266" t="s">
        <v>17</v>
      </c>
      <c r="N95" s="266" t="s">
        <v>5408</v>
      </c>
      <c r="O95" s="266"/>
      <c r="P95" s="266"/>
      <c r="Q95" s="266"/>
      <c r="R95" s="266"/>
      <c r="S95" s="358">
        <v>4.0</v>
      </c>
      <c r="T95" s="266"/>
      <c r="U95" s="266"/>
      <c r="V95" s="266"/>
      <c r="W95" s="266"/>
      <c r="X95" s="266"/>
      <c r="Y95" s="266"/>
      <c r="Z95" s="266"/>
    </row>
    <row r="96">
      <c r="A96" s="266"/>
      <c r="B96" s="266" t="s">
        <v>1266</v>
      </c>
      <c r="C96" s="385" t="s">
        <v>5406</v>
      </c>
      <c r="D96" s="386" t="s">
        <v>5410</v>
      </c>
      <c r="E96" s="266"/>
      <c r="F96" s="266"/>
      <c r="G96" s="266"/>
      <c r="H96" s="266"/>
      <c r="I96" s="266"/>
      <c r="J96" s="2" t="s">
        <v>829</v>
      </c>
      <c r="K96" s="266"/>
      <c r="L96" s="266" t="s">
        <v>1019</v>
      </c>
      <c r="M96" s="266" t="s">
        <v>17</v>
      </c>
      <c r="N96" s="266" t="s">
        <v>5408</v>
      </c>
      <c r="O96" s="266"/>
      <c r="P96" s="266"/>
      <c r="Q96" s="266"/>
      <c r="R96" s="266"/>
      <c r="S96" s="358">
        <v>4.0</v>
      </c>
      <c r="T96" s="266"/>
      <c r="U96" s="266"/>
      <c r="V96" s="266"/>
      <c r="W96" s="266"/>
      <c r="X96" s="266"/>
      <c r="Y96" s="266"/>
      <c r="Z96" s="266"/>
    </row>
    <row r="97">
      <c r="A97" s="266"/>
      <c r="B97" s="266" t="s">
        <v>1266</v>
      </c>
      <c r="C97" s="440" t="s">
        <v>2600</v>
      </c>
      <c r="D97" s="385"/>
      <c r="E97" s="440" t="s">
        <v>2602</v>
      </c>
      <c r="F97" s="266"/>
      <c r="G97" s="266"/>
      <c r="H97" s="266"/>
      <c r="I97" s="266"/>
      <c r="J97" s="2" t="s">
        <v>829</v>
      </c>
      <c r="K97" s="266"/>
      <c r="L97" s="266" t="s">
        <v>1019</v>
      </c>
      <c r="M97" s="266" t="s">
        <v>17</v>
      </c>
      <c r="N97" s="266" t="s">
        <v>5408</v>
      </c>
      <c r="O97" s="266"/>
      <c r="P97" s="266"/>
      <c r="Q97" s="266"/>
      <c r="R97" s="266"/>
      <c r="S97" s="358">
        <v>4.0</v>
      </c>
      <c r="T97" s="266"/>
      <c r="U97" s="266"/>
      <c r="V97" s="266"/>
      <c r="W97" s="266"/>
      <c r="X97" s="266"/>
      <c r="Y97" s="266"/>
      <c r="Z97" s="266"/>
    </row>
    <row r="98">
      <c r="A98" s="266"/>
      <c r="B98" s="266" t="s">
        <v>1266</v>
      </c>
      <c r="C98" s="440" t="s">
        <v>2600</v>
      </c>
      <c r="D98" s="385"/>
      <c r="E98" s="440" t="s">
        <v>2602</v>
      </c>
      <c r="F98" s="266"/>
      <c r="G98" s="266"/>
      <c r="H98" s="266"/>
      <c r="I98" s="266"/>
      <c r="J98" s="2" t="s">
        <v>829</v>
      </c>
      <c r="K98" s="266"/>
      <c r="L98" s="266" t="s">
        <v>1019</v>
      </c>
      <c r="M98" s="266" t="s">
        <v>17</v>
      </c>
      <c r="N98" s="266" t="s">
        <v>5408</v>
      </c>
      <c r="O98" s="266"/>
      <c r="P98" s="266"/>
      <c r="Q98" s="266"/>
      <c r="R98" s="266"/>
      <c r="S98" s="358">
        <v>4.0</v>
      </c>
      <c r="T98" s="266"/>
      <c r="U98" s="266"/>
      <c r="V98" s="266"/>
      <c r="W98" s="266"/>
      <c r="X98" s="266"/>
      <c r="Y98" s="266"/>
      <c r="Z98" s="266"/>
    </row>
    <row r="99">
      <c r="A99" s="266"/>
      <c r="B99" s="266" t="s">
        <v>1266</v>
      </c>
      <c r="C99" s="385" t="s">
        <v>2285</v>
      </c>
      <c r="D99" s="386" t="s">
        <v>5411</v>
      </c>
      <c r="E99" s="441" t="s">
        <v>5412</v>
      </c>
      <c r="F99" s="266"/>
      <c r="G99" s="266"/>
      <c r="H99" s="266"/>
      <c r="I99" s="266"/>
      <c r="J99" s="2" t="s">
        <v>829</v>
      </c>
      <c r="K99" s="266"/>
      <c r="L99" s="266" t="s">
        <v>1019</v>
      </c>
      <c r="M99" s="266" t="s">
        <v>17</v>
      </c>
      <c r="N99" s="266" t="s">
        <v>5408</v>
      </c>
      <c r="O99" s="266"/>
      <c r="P99" s="266"/>
      <c r="Q99" s="266"/>
      <c r="R99" s="266"/>
      <c r="S99" s="358">
        <v>4.0</v>
      </c>
      <c r="T99" s="266"/>
      <c r="U99" s="266"/>
      <c r="V99" s="266"/>
      <c r="W99" s="266"/>
      <c r="X99" s="266"/>
      <c r="Y99" s="266"/>
      <c r="Z99" s="266"/>
    </row>
    <row r="100">
      <c r="A100" s="266"/>
      <c r="B100" s="266" t="s">
        <v>868</v>
      </c>
      <c r="C100" s="385" t="s">
        <v>2516</v>
      </c>
      <c r="D100" s="386">
        <v>2.222332002519E12</v>
      </c>
      <c r="E100" s="441" t="s">
        <v>2517</v>
      </c>
      <c r="F100" s="266"/>
      <c r="G100" s="266"/>
      <c r="H100" s="266"/>
      <c r="I100" s="266"/>
      <c r="J100" s="2" t="s">
        <v>829</v>
      </c>
      <c r="K100" s="266"/>
      <c r="L100" s="266"/>
      <c r="M100" s="266" t="s">
        <v>17</v>
      </c>
      <c r="N100" s="266" t="s">
        <v>5408</v>
      </c>
      <c r="O100" s="266"/>
      <c r="P100" s="266"/>
      <c r="Q100" s="266"/>
      <c r="R100" s="266"/>
      <c r="S100" s="358">
        <v>4.0</v>
      </c>
      <c r="T100" s="266"/>
      <c r="U100" s="266"/>
      <c r="V100" s="266"/>
      <c r="W100" s="266"/>
      <c r="X100" s="266"/>
      <c r="Y100" s="266"/>
      <c r="Z100" s="266"/>
    </row>
    <row r="101">
      <c r="A101" s="266"/>
      <c r="B101" s="266" t="s">
        <v>1052</v>
      </c>
      <c r="C101" s="385" t="s">
        <v>5413</v>
      </c>
      <c r="D101" s="266" t="s">
        <v>5414</v>
      </c>
      <c r="E101" s="266"/>
      <c r="F101" s="266"/>
      <c r="G101" s="266"/>
      <c r="H101" s="266"/>
      <c r="I101" s="266"/>
      <c r="K101" s="266"/>
      <c r="L101" s="266" t="s">
        <v>1019</v>
      </c>
      <c r="M101" s="266" t="s">
        <v>17</v>
      </c>
      <c r="N101" s="266" t="s">
        <v>5408</v>
      </c>
      <c r="O101" s="266"/>
      <c r="P101" s="266"/>
      <c r="Q101" s="266"/>
      <c r="R101" s="266"/>
      <c r="S101" s="358">
        <v>4.0</v>
      </c>
      <c r="T101" s="266"/>
      <c r="U101" s="266"/>
      <c r="V101" s="266"/>
      <c r="W101" s="266"/>
      <c r="X101" s="266"/>
      <c r="Y101" s="266"/>
      <c r="Z101" s="266"/>
    </row>
    <row r="102">
      <c r="A102" s="266"/>
      <c r="B102" s="266" t="s">
        <v>2269</v>
      </c>
      <c r="C102" s="386" t="s">
        <v>5415</v>
      </c>
      <c r="D102" s="386" t="s">
        <v>5416</v>
      </c>
      <c r="E102" s="266"/>
      <c r="F102" s="266"/>
      <c r="G102" s="266"/>
      <c r="H102" s="266"/>
      <c r="I102" s="266"/>
      <c r="J102" s="2" t="s">
        <v>829</v>
      </c>
      <c r="K102" s="266"/>
      <c r="L102" s="266" t="s">
        <v>1019</v>
      </c>
      <c r="M102" s="266" t="s">
        <v>2386</v>
      </c>
      <c r="N102" s="266" t="s">
        <v>5408</v>
      </c>
      <c r="O102" s="266"/>
      <c r="P102" s="266"/>
      <c r="Q102" s="266"/>
      <c r="R102" s="266"/>
      <c r="S102" s="358">
        <v>4.0</v>
      </c>
      <c r="T102" s="266"/>
      <c r="U102" s="266"/>
      <c r="V102" s="266"/>
      <c r="W102" s="266"/>
      <c r="X102" s="266"/>
      <c r="Y102" s="266"/>
      <c r="Z102" s="266"/>
    </row>
    <row r="103">
      <c r="A103" s="266"/>
      <c r="B103" s="266" t="s">
        <v>2269</v>
      </c>
      <c r="C103" s="386" t="s">
        <v>5417</v>
      </c>
      <c r="D103" s="386" t="s">
        <v>5418</v>
      </c>
      <c r="E103" s="266"/>
      <c r="F103" s="266"/>
      <c r="G103" s="266"/>
      <c r="H103" s="266"/>
      <c r="I103" s="266"/>
      <c r="J103" s="2" t="s">
        <v>829</v>
      </c>
      <c r="K103" s="266"/>
      <c r="L103" s="266" t="s">
        <v>1019</v>
      </c>
      <c r="M103" s="266" t="s">
        <v>2386</v>
      </c>
      <c r="N103" s="266" t="s">
        <v>5408</v>
      </c>
      <c r="O103" s="266"/>
      <c r="P103" s="266"/>
      <c r="Q103" s="266"/>
      <c r="R103" s="266"/>
      <c r="S103" s="358">
        <v>4.0</v>
      </c>
      <c r="T103" s="266"/>
      <c r="U103" s="266"/>
      <c r="V103" s="266"/>
      <c r="W103" s="266"/>
      <c r="X103" s="266"/>
      <c r="Y103" s="266"/>
      <c r="Z103" s="266"/>
    </row>
  </sheetData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627</v>
      </c>
      <c r="D1" s="216"/>
      <c r="E1" s="218"/>
      <c r="F1" s="220"/>
      <c r="G1" s="220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5419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" t="s">
        <v>5420</v>
      </c>
      <c r="T2" s="2" t="s">
        <v>2655</v>
      </c>
      <c r="U2" s="2" t="s">
        <v>5421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2" t="s">
        <v>5422</v>
      </c>
      <c r="T3" s="2" t="s">
        <v>2655</v>
      </c>
      <c r="U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S4" s="2" t="s">
        <v>5423</v>
      </c>
      <c r="T4" s="2" t="s">
        <v>2655</v>
      </c>
      <c r="U4" s="2" t="s">
        <v>5424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S5" s="2" t="s">
        <v>563</v>
      </c>
      <c r="T5" s="2" t="s">
        <v>1272</v>
      </c>
      <c r="U5" s="2" t="s">
        <v>55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S6" s="2" t="s">
        <v>5425</v>
      </c>
      <c r="T6" s="2" t="s">
        <v>2655</v>
      </c>
      <c r="U6" s="2" t="s">
        <v>55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5426</v>
      </c>
      <c r="S7" s="2" t="s">
        <v>5427</v>
      </c>
      <c r="T7" s="2" t="s">
        <v>1568</v>
      </c>
      <c r="U7" s="2" t="s">
        <v>55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S8" s="2" t="s">
        <v>5428</v>
      </c>
      <c r="T8" s="2" t="s">
        <v>5429</v>
      </c>
      <c r="U8" s="2" t="s">
        <v>55</v>
      </c>
    </row>
    <row r="9">
      <c r="A9" s="239"/>
      <c r="B9" s="229" t="s">
        <v>826</v>
      </c>
      <c r="C9" s="2" t="s">
        <v>5430</v>
      </c>
      <c r="D9" s="2">
        <v>9.362013971E9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S9" s="2" t="s">
        <v>5431</v>
      </c>
      <c r="T9" s="2" t="s">
        <v>1568</v>
      </c>
      <c r="U9" s="2" t="s">
        <v>5293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805</v>
      </c>
      <c r="S10" s="2" t="s">
        <v>5432</v>
      </c>
      <c r="T10" s="2" t="s">
        <v>1010</v>
      </c>
      <c r="U10" s="2" t="s">
        <v>5293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5433</v>
      </c>
      <c r="S11" s="2" t="s">
        <v>5434</v>
      </c>
      <c r="T11" s="2" t="s">
        <v>1010</v>
      </c>
      <c r="U11" s="2" t="s">
        <v>55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S12" s="2" t="s">
        <v>5295</v>
      </c>
      <c r="U12" s="2" t="s">
        <v>2549</v>
      </c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995</v>
      </c>
      <c r="B17" s="2" t="s">
        <v>4891</v>
      </c>
      <c r="C17" s="298" t="s">
        <v>1409</v>
      </c>
      <c r="D17" s="291" t="s">
        <v>5435</v>
      </c>
      <c r="E17" s="380" t="s">
        <v>5436</v>
      </c>
      <c r="F17" s="380"/>
      <c r="G17" s="380"/>
      <c r="H17" s="380"/>
      <c r="J17" s="2" t="s">
        <v>829</v>
      </c>
      <c r="L17" s="2" t="s">
        <v>860</v>
      </c>
      <c r="M17" s="2" t="s">
        <v>17</v>
      </c>
      <c r="N17" s="2" t="s">
        <v>5431</v>
      </c>
      <c r="S17" s="2">
        <v>8.0</v>
      </c>
    </row>
    <row r="18">
      <c r="B18" s="2" t="s">
        <v>4891</v>
      </c>
      <c r="C18" s="298" t="s">
        <v>1412</v>
      </c>
      <c r="D18" s="291" t="s">
        <v>5437</v>
      </c>
      <c r="E18" s="359" t="s">
        <v>5438</v>
      </c>
      <c r="F18" s="383"/>
      <c r="G18" s="383"/>
      <c r="H18" s="383"/>
      <c r="J18" s="2" t="s">
        <v>829</v>
      </c>
      <c r="L18" s="2" t="s">
        <v>860</v>
      </c>
      <c r="M18" s="2" t="s">
        <v>17</v>
      </c>
      <c r="N18" s="2" t="s">
        <v>5431</v>
      </c>
      <c r="S18" s="2">
        <v>8.0</v>
      </c>
    </row>
    <row r="19">
      <c r="B19" s="2" t="s">
        <v>862</v>
      </c>
      <c r="C19" s="298" t="s">
        <v>1258</v>
      </c>
      <c r="E19" s="298" t="s">
        <v>900</v>
      </c>
      <c r="J19" s="2" t="s">
        <v>320</v>
      </c>
      <c r="L19" s="2" t="s">
        <v>860</v>
      </c>
    </row>
    <row r="20">
      <c r="B20" s="2"/>
      <c r="C20" s="359" t="s">
        <v>5439</v>
      </c>
      <c r="E20" s="359"/>
      <c r="J20" s="2"/>
      <c r="L20" s="2"/>
      <c r="M20" s="2" t="s">
        <v>17</v>
      </c>
      <c r="N20" s="2" t="s">
        <v>5431</v>
      </c>
      <c r="S20" s="2">
        <v>8.0</v>
      </c>
    </row>
    <row r="21">
      <c r="B21" s="2"/>
      <c r="C21" s="359" t="s">
        <v>5440</v>
      </c>
      <c r="E21" s="380" t="s">
        <v>5441</v>
      </c>
      <c r="F21" s="380"/>
      <c r="G21" s="380"/>
      <c r="H21" s="380"/>
      <c r="J21" s="2"/>
      <c r="L21" s="2"/>
      <c r="M21" s="2" t="s">
        <v>17</v>
      </c>
      <c r="N21" s="2" t="s">
        <v>5431</v>
      </c>
      <c r="S21" s="2">
        <v>8.0</v>
      </c>
    </row>
    <row r="22">
      <c r="B22" s="2" t="s">
        <v>5442</v>
      </c>
      <c r="C22" s="298" t="s">
        <v>5443</v>
      </c>
      <c r="E22" s="359" t="s">
        <v>1528</v>
      </c>
      <c r="F22" s="383"/>
      <c r="G22" s="383"/>
      <c r="H22" s="383"/>
      <c r="J22" s="2" t="s">
        <v>320</v>
      </c>
      <c r="L22" s="2" t="s">
        <v>860</v>
      </c>
      <c r="M22" s="2" t="s">
        <v>5444</v>
      </c>
      <c r="N22" s="2" t="s">
        <v>5445</v>
      </c>
      <c r="S22" s="2">
        <v>401.0</v>
      </c>
    </row>
    <row r="25">
      <c r="A25" s="2" t="s">
        <v>5446</v>
      </c>
      <c r="C25" s="298" t="s">
        <v>3938</v>
      </c>
      <c r="E25" s="298" t="s">
        <v>3939</v>
      </c>
      <c r="J25" s="2" t="s">
        <v>829</v>
      </c>
      <c r="L25" s="2" t="s">
        <v>860</v>
      </c>
      <c r="M25" s="2" t="s">
        <v>17</v>
      </c>
      <c r="N25" s="2" t="s">
        <v>5427</v>
      </c>
      <c r="S25" s="2">
        <v>3.0</v>
      </c>
      <c r="T25" s="2" t="s">
        <v>5447</v>
      </c>
    </row>
    <row r="26">
      <c r="C26" s="298" t="s">
        <v>5448</v>
      </c>
      <c r="E26" s="298" t="s">
        <v>5449</v>
      </c>
      <c r="J26" s="2" t="s">
        <v>320</v>
      </c>
      <c r="L26" s="2" t="s">
        <v>860</v>
      </c>
    </row>
    <row r="27">
      <c r="C27" s="298" t="s">
        <v>5450</v>
      </c>
      <c r="E27" s="298" t="s">
        <v>5451</v>
      </c>
      <c r="J27" s="2" t="s">
        <v>320</v>
      </c>
      <c r="L27" s="2" t="s">
        <v>860</v>
      </c>
    </row>
    <row r="28">
      <c r="C28" s="2" t="s">
        <v>5452</v>
      </c>
      <c r="E28" s="380" t="s">
        <v>1515</v>
      </c>
      <c r="F28" s="380"/>
      <c r="G28" s="380"/>
      <c r="H28" s="380"/>
      <c r="J28" s="2" t="s">
        <v>829</v>
      </c>
      <c r="M28" s="2" t="s">
        <v>17</v>
      </c>
      <c r="N28" s="2" t="s">
        <v>5431</v>
      </c>
      <c r="S28" s="2">
        <v>8.0</v>
      </c>
    </row>
    <row r="29">
      <c r="C29" s="359" t="s">
        <v>5453</v>
      </c>
      <c r="E29" s="380" t="s">
        <v>5454</v>
      </c>
      <c r="F29" s="383"/>
      <c r="G29" s="383"/>
      <c r="H29" s="383"/>
      <c r="J29" s="2" t="s">
        <v>829</v>
      </c>
      <c r="L29" s="2" t="s">
        <v>860</v>
      </c>
      <c r="M29" s="2" t="s">
        <v>17</v>
      </c>
      <c r="N29" s="2" t="s">
        <v>5445</v>
      </c>
      <c r="S29" s="2">
        <v>401.0</v>
      </c>
    </row>
    <row r="30">
      <c r="C30" s="359" t="s">
        <v>4973</v>
      </c>
      <c r="E30" s="383"/>
      <c r="J30" s="2" t="s">
        <v>829</v>
      </c>
      <c r="M30" s="2" t="s">
        <v>17</v>
      </c>
      <c r="N30" s="2" t="s">
        <v>5431</v>
      </c>
      <c r="S30" s="2">
        <v>8.0</v>
      </c>
    </row>
    <row r="31">
      <c r="C31" s="359" t="s">
        <v>4973</v>
      </c>
      <c r="J31" s="2" t="s">
        <v>829</v>
      </c>
      <c r="M31" s="2" t="s">
        <v>17</v>
      </c>
      <c r="N31" s="2" t="s">
        <v>5431</v>
      </c>
      <c r="S31" s="2">
        <v>8.0</v>
      </c>
    </row>
    <row r="32">
      <c r="C32" s="359" t="s">
        <v>5455</v>
      </c>
      <c r="J32" s="2" t="s">
        <v>829</v>
      </c>
      <c r="M32" s="2" t="s">
        <v>17</v>
      </c>
      <c r="N32" s="2" t="s">
        <v>4844</v>
      </c>
      <c r="S32" s="2">
        <v>10.0</v>
      </c>
    </row>
    <row r="33">
      <c r="C33" s="359" t="s">
        <v>5455</v>
      </c>
      <c r="J33" s="2" t="s">
        <v>829</v>
      </c>
      <c r="M33" s="2" t="s">
        <v>17</v>
      </c>
      <c r="N33" s="2" t="s">
        <v>4844</v>
      </c>
      <c r="S33" s="2">
        <v>10.0</v>
      </c>
    </row>
    <row r="34">
      <c r="C34" s="359" t="s">
        <v>5455</v>
      </c>
      <c r="J34" s="2" t="s">
        <v>829</v>
      </c>
      <c r="M34" s="2" t="s">
        <v>17</v>
      </c>
      <c r="N34" s="2" t="s">
        <v>4844</v>
      </c>
      <c r="S34" s="2">
        <v>10.0</v>
      </c>
    </row>
    <row r="35">
      <c r="B35" s="2" t="s">
        <v>862</v>
      </c>
      <c r="C35" s="359" t="s">
        <v>899</v>
      </c>
      <c r="J35" s="2" t="s">
        <v>829</v>
      </c>
      <c r="L35" s="2" t="s">
        <v>1019</v>
      </c>
      <c r="M35" s="2" t="s">
        <v>17</v>
      </c>
      <c r="N35" s="2" t="s">
        <v>5456</v>
      </c>
      <c r="S35" s="2">
        <v>22.0</v>
      </c>
    </row>
    <row r="36">
      <c r="B36" s="2" t="s">
        <v>862</v>
      </c>
      <c r="C36" s="359" t="s">
        <v>899</v>
      </c>
      <c r="J36" s="2" t="s">
        <v>829</v>
      </c>
      <c r="L36" s="2" t="s">
        <v>1019</v>
      </c>
      <c r="M36" s="2" t="s">
        <v>17</v>
      </c>
      <c r="N36" s="2" t="s">
        <v>5456</v>
      </c>
      <c r="S36" s="2">
        <v>22.0</v>
      </c>
    </row>
    <row r="37">
      <c r="C37" s="359" t="s">
        <v>5457</v>
      </c>
      <c r="E37" s="359" t="s">
        <v>1528</v>
      </c>
      <c r="J37" s="2" t="s">
        <v>829</v>
      </c>
      <c r="L37" s="2" t="s">
        <v>1019</v>
      </c>
      <c r="M37" s="2" t="s">
        <v>17</v>
      </c>
      <c r="N37" s="2" t="s">
        <v>5456</v>
      </c>
      <c r="S37" s="2">
        <v>22.0</v>
      </c>
    </row>
  </sheetData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5" max="5" width="15.5"/>
  </cols>
  <sheetData>
    <row r="1">
      <c r="A1" s="220"/>
      <c r="B1" s="220" t="s">
        <v>5</v>
      </c>
      <c r="C1" s="220" t="s">
        <v>5458</v>
      </c>
      <c r="D1" s="317"/>
      <c r="E1" s="442">
        <v>9.894689009E9</v>
      </c>
      <c r="F1" s="220"/>
      <c r="G1" s="220"/>
      <c r="H1" s="220" t="s">
        <v>800</v>
      </c>
      <c r="I1" s="220"/>
      <c r="J1" s="220" t="s">
        <v>801</v>
      </c>
      <c r="K1" s="220" t="s">
        <v>802</v>
      </c>
      <c r="L1" s="220"/>
      <c r="M1" s="220" t="s">
        <v>803</v>
      </c>
      <c r="N1" s="220" t="s">
        <v>801</v>
      </c>
      <c r="O1" s="220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39" t="s">
        <v>807</v>
      </c>
      <c r="C2" s="2" t="s">
        <v>68</v>
      </c>
      <c r="D2" s="2"/>
      <c r="E2" s="2"/>
      <c r="F2" s="2"/>
      <c r="G2" s="2"/>
      <c r="H2" s="2" t="s">
        <v>320</v>
      </c>
      <c r="I2" s="2"/>
      <c r="K2" s="2"/>
      <c r="L2" s="2"/>
      <c r="M2" s="2" t="s">
        <v>11</v>
      </c>
      <c r="Q2" s="231">
        <v>1.0</v>
      </c>
      <c r="S2" s="2" t="s">
        <v>4842</v>
      </c>
      <c r="T2" s="2" t="s">
        <v>5459</v>
      </c>
      <c r="U2" s="2" t="s">
        <v>5460</v>
      </c>
    </row>
    <row r="3">
      <c r="A3" s="239"/>
      <c r="B3" s="2" t="s">
        <v>811</v>
      </c>
      <c r="F3" s="2"/>
      <c r="G3" s="2"/>
      <c r="H3" s="2" t="s">
        <v>812</v>
      </c>
      <c r="I3" s="2"/>
      <c r="K3" s="2"/>
      <c r="L3" s="2"/>
      <c r="M3" s="2" t="s">
        <v>12</v>
      </c>
      <c r="Q3" s="231">
        <v>2.0</v>
      </c>
      <c r="R3" s="2" t="s">
        <v>4373</v>
      </c>
      <c r="S3" s="2" t="s">
        <v>4978</v>
      </c>
      <c r="T3" s="2" t="s">
        <v>1328</v>
      </c>
      <c r="U3" s="2" t="s">
        <v>2035</v>
      </c>
    </row>
    <row r="4">
      <c r="A4" s="239"/>
      <c r="B4" s="2" t="s">
        <v>816</v>
      </c>
      <c r="C4" s="2"/>
      <c r="F4" s="2"/>
      <c r="G4" s="2"/>
      <c r="H4" s="2" t="s">
        <v>817</v>
      </c>
      <c r="I4" s="2"/>
      <c r="K4" s="2"/>
      <c r="L4" s="2"/>
      <c r="M4" s="2" t="s">
        <v>13</v>
      </c>
      <c r="Q4" s="231">
        <v>3.0</v>
      </c>
      <c r="R4" s="2" t="s">
        <v>4267</v>
      </c>
      <c r="S4" s="2" t="s">
        <v>5461</v>
      </c>
      <c r="T4" s="2" t="s">
        <v>2866</v>
      </c>
      <c r="U4" s="2" t="s">
        <v>55</v>
      </c>
    </row>
    <row r="5">
      <c r="A5" s="239"/>
      <c r="B5" s="2" t="s">
        <v>818</v>
      </c>
      <c r="C5" s="2" t="s">
        <v>5462</v>
      </c>
      <c r="D5" s="2"/>
      <c r="E5" s="2">
        <v>8.940099499E9</v>
      </c>
      <c r="F5" s="2"/>
      <c r="G5" s="2"/>
      <c r="H5" s="2" t="s">
        <v>819</v>
      </c>
      <c r="I5" s="2"/>
      <c r="K5" s="2"/>
      <c r="L5" s="2"/>
      <c r="M5" s="2" t="s">
        <v>14</v>
      </c>
      <c r="O5" s="2"/>
      <c r="Q5" s="231">
        <v>4.0</v>
      </c>
      <c r="R5" s="2" t="s">
        <v>5463</v>
      </c>
      <c r="S5" s="2" t="s">
        <v>4678</v>
      </c>
      <c r="T5" s="2" t="s">
        <v>2655</v>
      </c>
      <c r="U5" s="2" t="s">
        <v>55</v>
      </c>
    </row>
    <row r="6">
      <c r="A6" s="239"/>
      <c r="B6" s="2" t="s">
        <v>820</v>
      </c>
      <c r="C6" s="2" t="s">
        <v>5464</v>
      </c>
      <c r="D6" s="2" t="s">
        <v>5465</v>
      </c>
      <c r="E6" s="443">
        <v>9.944056357E9</v>
      </c>
      <c r="F6" s="2"/>
      <c r="G6" s="2"/>
      <c r="H6" s="2" t="s">
        <v>821</v>
      </c>
      <c r="K6" s="2"/>
      <c r="L6" s="2"/>
      <c r="M6" s="2" t="s">
        <v>15</v>
      </c>
      <c r="O6" s="2"/>
      <c r="Q6" s="231">
        <v>5.0</v>
      </c>
      <c r="R6" s="2" t="s">
        <v>5466</v>
      </c>
      <c r="S6" s="2" t="s">
        <v>4268</v>
      </c>
      <c r="T6" s="2" t="s">
        <v>2655</v>
      </c>
      <c r="U6" s="2" t="s">
        <v>55</v>
      </c>
    </row>
    <row r="7">
      <c r="A7" s="239"/>
      <c r="B7" s="2" t="s">
        <v>822</v>
      </c>
      <c r="D7" s="2" t="s">
        <v>5467</v>
      </c>
      <c r="E7" s="2">
        <v>9.58544069E9</v>
      </c>
      <c r="F7" s="2"/>
      <c r="G7" s="2"/>
      <c r="H7" s="2" t="s">
        <v>823</v>
      </c>
      <c r="I7" s="2"/>
      <c r="K7" s="2"/>
      <c r="L7" s="2"/>
      <c r="M7" s="2" t="s">
        <v>17</v>
      </c>
      <c r="O7" s="2"/>
      <c r="Q7" s="231">
        <v>6.0</v>
      </c>
      <c r="R7" s="2" t="s">
        <v>5468</v>
      </c>
      <c r="S7" s="2" t="s">
        <v>5469</v>
      </c>
      <c r="T7" s="2" t="s">
        <v>5470</v>
      </c>
      <c r="U7" s="2" t="s">
        <v>55</v>
      </c>
    </row>
    <row r="8">
      <c r="A8" s="239"/>
      <c r="B8" s="2" t="s">
        <v>824</v>
      </c>
      <c r="C8" s="2"/>
      <c r="F8" s="2"/>
      <c r="G8" s="2"/>
      <c r="H8" s="2" t="s">
        <v>825</v>
      </c>
      <c r="I8" s="2"/>
      <c r="K8" s="2"/>
      <c r="L8" s="2"/>
      <c r="M8" s="2" t="s">
        <v>18</v>
      </c>
      <c r="O8" s="2"/>
      <c r="Q8" s="231">
        <v>7.0</v>
      </c>
      <c r="R8" s="2" t="s">
        <v>5471</v>
      </c>
      <c r="S8" s="2" t="s">
        <v>4731</v>
      </c>
      <c r="T8" s="2" t="s">
        <v>814</v>
      </c>
      <c r="U8" s="2" t="s">
        <v>55</v>
      </c>
    </row>
    <row r="9">
      <c r="A9" s="239"/>
      <c r="B9" s="2" t="s">
        <v>826</v>
      </c>
      <c r="D9" s="2"/>
      <c r="E9" s="2"/>
      <c r="F9" s="2"/>
      <c r="G9" s="2"/>
      <c r="H9" s="2" t="s">
        <v>827</v>
      </c>
      <c r="I9" s="2"/>
      <c r="J9" s="2"/>
      <c r="K9" s="2"/>
      <c r="L9" s="2"/>
      <c r="M9" s="2" t="s">
        <v>19</v>
      </c>
      <c r="N9" s="2"/>
      <c r="O9" s="2"/>
      <c r="Q9" s="231">
        <v>8.0</v>
      </c>
      <c r="R9" s="2" t="s">
        <v>4053</v>
      </c>
      <c r="S9" s="2" t="s">
        <v>5039</v>
      </c>
      <c r="T9" s="2" t="s">
        <v>2485</v>
      </c>
      <c r="U9" s="2" t="s">
        <v>87</v>
      </c>
    </row>
    <row r="10">
      <c r="A10" s="239"/>
      <c r="B10" s="2" t="s">
        <v>830</v>
      </c>
      <c r="C10" s="2"/>
      <c r="D10" s="2"/>
      <c r="E10" s="2"/>
      <c r="F10" s="2"/>
      <c r="G10" s="2"/>
      <c r="H10" s="2" t="s">
        <v>829</v>
      </c>
      <c r="I10" s="2"/>
      <c r="J10" s="2"/>
      <c r="K10" s="2"/>
      <c r="L10" s="2"/>
      <c r="M10" s="2" t="s">
        <v>20</v>
      </c>
      <c r="N10" s="2"/>
      <c r="O10" s="2"/>
      <c r="Q10" s="231">
        <v>9.0</v>
      </c>
      <c r="R10" s="2" t="s">
        <v>5472</v>
      </c>
      <c r="S10" s="2" t="s">
        <v>5473</v>
      </c>
      <c r="T10" s="2" t="s">
        <v>273</v>
      </c>
      <c r="U10" s="2" t="s">
        <v>87</v>
      </c>
    </row>
    <row r="11">
      <c r="A11" s="239"/>
      <c r="B11" s="2" t="s">
        <v>832</v>
      </c>
      <c r="D11" s="2"/>
      <c r="E11" s="2"/>
      <c r="F11" s="2"/>
      <c r="G11" s="2"/>
      <c r="H11" s="2" t="s">
        <v>831</v>
      </c>
      <c r="I11" s="2"/>
      <c r="J11" s="2"/>
      <c r="K11" s="2"/>
      <c r="L11" s="2"/>
      <c r="M11" s="2" t="s">
        <v>21</v>
      </c>
      <c r="N11" s="2"/>
      <c r="O11" s="2"/>
      <c r="Q11" s="231">
        <v>10.0</v>
      </c>
      <c r="R11" s="2" t="s">
        <v>5474</v>
      </c>
      <c r="S11" s="2" t="s">
        <v>5475</v>
      </c>
      <c r="T11" s="2" t="s">
        <v>2866</v>
      </c>
      <c r="U11" s="2" t="s">
        <v>55</v>
      </c>
    </row>
    <row r="12">
      <c r="A12" s="239"/>
      <c r="B12" s="2"/>
      <c r="C12" s="2"/>
      <c r="D12" s="2"/>
      <c r="E12" s="2"/>
      <c r="F12" s="2"/>
      <c r="G12" s="2"/>
      <c r="H12" s="2" t="s">
        <v>833</v>
      </c>
      <c r="I12" s="2"/>
      <c r="J12" s="2"/>
      <c r="K12" s="2"/>
      <c r="L12" s="2"/>
      <c r="M12" s="2" t="s">
        <v>23</v>
      </c>
      <c r="N12" s="2"/>
      <c r="O12" s="2"/>
      <c r="Q12" s="231">
        <v>11.0</v>
      </c>
      <c r="R12" s="2" t="s">
        <v>5476</v>
      </c>
      <c r="S12" s="2" t="s">
        <v>2813</v>
      </c>
      <c r="T12" s="2" t="s">
        <v>1521</v>
      </c>
      <c r="U12" s="2" t="s">
        <v>55</v>
      </c>
    </row>
    <row r="13">
      <c r="A13" s="239"/>
      <c r="B13" s="2"/>
      <c r="C13" s="2"/>
      <c r="D13" s="2"/>
      <c r="E13" s="2"/>
      <c r="F13" s="2"/>
      <c r="G13" s="2"/>
      <c r="H13" s="2" t="s">
        <v>835</v>
      </c>
      <c r="I13" s="2"/>
      <c r="J13" s="2"/>
      <c r="K13" s="2"/>
      <c r="L13" s="2"/>
      <c r="M13" s="2" t="s">
        <v>24</v>
      </c>
      <c r="N13" s="2"/>
      <c r="O13" s="2"/>
      <c r="Q13" s="231">
        <v>12.0</v>
      </c>
      <c r="R13" s="2" t="s">
        <v>2983</v>
      </c>
      <c r="S13" s="2" t="s">
        <v>2558</v>
      </c>
      <c r="T13" s="2" t="s">
        <v>1272</v>
      </c>
      <c r="U13" s="2" t="s">
        <v>1893</v>
      </c>
    </row>
    <row r="14">
      <c r="A14" s="239"/>
      <c r="F14" s="2"/>
      <c r="G14" s="2"/>
      <c r="H14" s="2" t="s">
        <v>837</v>
      </c>
      <c r="I14" s="2"/>
      <c r="J14" s="2"/>
      <c r="K14" s="2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5477</v>
      </c>
      <c r="E17" s="298" t="s">
        <v>5478</v>
      </c>
      <c r="J17" s="2" t="s">
        <v>320</v>
      </c>
      <c r="L17" s="2" t="s">
        <v>860</v>
      </c>
    </row>
    <row r="18">
      <c r="B18" s="2" t="s">
        <v>30</v>
      </c>
      <c r="C18" s="298" t="s">
        <v>5477</v>
      </c>
      <c r="E18" s="298" t="s">
        <v>5478</v>
      </c>
      <c r="J18" s="2" t="s">
        <v>320</v>
      </c>
      <c r="L18" s="2" t="s">
        <v>860</v>
      </c>
    </row>
    <row r="19">
      <c r="B19" s="2" t="s">
        <v>30</v>
      </c>
      <c r="C19" s="298" t="s">
        <v>5477</v>
      </c>
      <c r="E19" s="298" t="s">
        <v>5478</v>
      </c>
      <c r="J19" s="2" t="s">
        <v>320</v>
      </c>
      <c r="L19" s="2" t="s">
        <v>860</v>
      </c>
    </row>
    <row r="20">
      <c r="B20" s="2" t="s">
        <v>30</v>
      </c>
      <c r="C20" s="298" t="s">
        <v>5477</v>
      </c>
      <c r="E20" s="298" t="s">
        <v>5478</v>
      </c>
      <c r="J20" s="2" t="s">
        <v>320</v>
      </c>
      <c r="L20" s="2" t="s">
        <v>860</v>
      </c>
    </row>
    <row r="21">
      <c r="B21" s="2" t="s">
        <v>30</v>
      </c>
      <c r="C21" s="298" t="s">
        <v>5477</v>
      </c>
      <c r="E21" s="298" t="s">
        <v>5478</v>
      </c>
      <c r="J21" s="2" t="s">
        <v>320</v>
      </c>
      <c r="L21" s="2" t="s">
        <v>860</v>
      </c>
    </row>
    <row r="22">
      <c r="B22" s="2" t="s">
        <v>30</v>
      </c>
      <c r="C22" s="298" t="s">
        <v>5477</v>
      </c>
      <c r="E22" s="298" t="s">
        <v>5478</v>
      </c>
      <c r="J22" s="2" t="s">
        <v>320</v>
      </c>
      <c r="L22" s="2" t="s">
        <v>860</v>
      </c>
    </row>
    <row r="23">
      <c r="B23" s="2" t="s">
        <v>30</v>
      </c>
      <c r="C23" s="298" t="s">
        <v>5477</v>
      </c>
      <c r="E23" s="298" t="s">
        <v>5478</v>
      </c>
      <c r="J23" s="2" t="s">
        <v>320</v>
      </c>
      <c r="L23" s="2" t="s">
        <v>860</v>
      </c>
    </row>
    <row r="24">
      <c r="B24" s="2" t="s">
        <v>30</v>
      </c>
      <c r="C24" s="298" t="s">
        <v>5477</v>
      </c>
      <c r="E24" s="298" t="s">
        <v>5478</v>
      </c>
      <c r="J24" s="2" t="s">
        <v>320</v>
      </c>
      <c r="L24" s="2" t="s">
        <v>860</v>
      </c>
    </row>
    <row r="25">
      <c r="B25" s="2" t="s">
        <v>30</v>
      </c>
      <c r="C25" s="298" t="s">
        <v>5477</v>
      </c>
      <c r="E25" s="298" t="s">
        <v>5478</v>
      </c>
      <c r="J25" s="2" t="s">
        <v>320</v>
      </c>
      <c r="L25" s="2" t="s">
        <v>860</v>
      </c>
    </row>
    <row r="26">
      <c r="B26" s="2" t="s">
        <v>30</v>
      </c>
      <c r="C26" s="298" t="s">
        <v>4423</v>
      </c>
      <c r="E26" s="298" t="s">
        <v>4424</v>
      </c>
      <c r="J26" s="2" t="s">
        <v>320</v>
      </c>
      <c r="L26" s="2" t="s">
        <v>860</v>
      </c>
    </row>
    <row r="27">
      <c r="B27" s="2" t="s">
        <v>30</v>
      </c>
      <c r="C27" s="367" t="s">
        <v>4876</v>
      </c>
      <c r="E27" s="298" t="s">
        <v>5479</v>
      </c>
      <c r="J27" s="2" t="s">
        <v>320</v>
      </c>
      <c r="L27" s="2" t="s">
        <v>860</v>
      </c>
    </row>
    <row r="28">
      <c r="B28" s="2" t="s">
        <v>5442</v>
      </c>
      <c r="C28" s="298" t="s">
        <v>4097</v>
      </c>
      <c r="E28" s="298" t="s">
        <v>5480</v>
      </c>
      <c r="J28" s="2" t="s">
        <v>320</v>
      </c>
      <c r="L28" s="2" t="s">
        <v>860</v>
      </c>
    </row>
    <row r="29">
      <c r="B29" s="2" t="s">
        <v>865</v>
      </c>
      <c r="C29" s="298" t="s">
        <v>1408</v>
      </c>
      <c r="E29" s="298" t="s">
        <v>867</v>
      </c>
      <c r="J29" s="2" t="s">
        <v>320</v>
      </c>
      <c r="L29" s="2" t="s">
        <v>860</v>
      </c>
    </row>
    <row r="30">
      <c r="C30" s="298" t="s">
        <v>5481</v>
      </c>
    </row>
    <row r="32">
      <c r="A32" s="399" t="s">
        <v>3534</v>
      </c>
      <c r="B32" s="2" t="s">
        <v>3908</v>
      </c>
      <c r="C32" s="298" t="s">
        <v>3986</v>
      </c>
      <c r="E32" s="298" t="s">
        <v>3987</v>
      </c>
      <c r="J32" s="2" t="s">
        <v>320</v>
      </c>
      <c r="L32" s="2" t="s">
        <v>860</v>
      </c>
    </row>
    <row r="33">
      <c r="B33" s="2" t="s">
        <v>3908</v>
      </c>
      <c r="C33" s="298" t="s">
        <v>3988</v>
      </c>
      <c r="E33" s="298" t="s">
        <v>3989</v>
      </c>
      <c r="J33" s="2" t="s">
        <v>320</v>
      </c>
      <c r="L33" s="2" t="s">
        <v>860</v>
      </c>
    </row>
    <row r="34">
      <c r="B34" s="2" t="s">
        <v>3908</v>
      </c>
      <c r="C34" s="298" t="s">
        <v>5482</v>
      </c>
      <c r="E34" s="298" t="s">
        <v>3991</v>
      </c>
      <c r="J34" s="2" t="s">
        <v>320</v>
      </c>
      <c r="L34" s="2" t="s">
        <v>860</v>
      </c>
    </row>
    <row r="35">
      <c r="B35" s="2" t="s">
        <v>3908</v>
      </c>
      <c r="C35" s="298" t="s">
        <v>5387</v>
      </c>
      <c r="E35" s="298" t="s">
        <v>5388</v>
      </c>
      <c r="J35" s="2" t="s">
        <v>320</v>
      </c>
      <c r="L35" s="2" t="s">
        <v>860</v>
      </c>
    </row>
    <row r="36">
      <c r="B36" s="2" t="s">
        <v>3908</v>
      </c>
      <c r="C36" s="298" t="s">
        <v>5387</v>
      </c>
      <c r="E36" s="298" t="s">
        <v>5388</v>
      </c>
      <c r="J36" s="2" t="s">
        <v>320</v>
      </c>
      <c r="L36" s="2" t="s">
        <v>860</v>
      </c>
    </row>
    <row r="37">
      <c r="B37" s="2" t="s">
        <v>3908</v>
      </c>
      <c r="C37" s="298" t="s">
        <v>5387</v>
      </c>
      <c r="E37" s="298" t="s">
        <v>5388</v>
      </c>
      <c r="J37" s="2" t="s">
        <v>320</v>
      </c>
      <c r="L37" s="2" t="s">
        <v>860</v>
      </c>
    </row>
    <row r="38">
      <c r="B38" s="2" t="s">
        <v>3908</v>
      </c>
      <c r="C38" s="298" t="s">
        <v>5387</v>
      </c>
      <c r="E38" s="298" t="s">
        <v>5388</v>
      </c>
      <c r="J38" s="2" t="s">
        <v>320</v>
      </c>
      <c r="L38" s="2" t="s">
        <v>860</v>
      </c>
    </row>
    <row r="39">
      <c r="B39" s="2" t="s">
        <v>3908</v>
      </c>
      <c r="C39" s="298" t="s">
        <v>5387</v>
      </c>
      <c r="E39" s="298" t="s">
        <v>5388</v>
      </c>
      <c r="J39" s="2" t="s">
        <v>320</v>
      </c>
      <c r="L39" s="2" t="s">
        <v>860</v>
      </c>
    </row>
    <row r="40">
      <c r="B40" s="2" t="s">
        <v>3908</v>
      </c>
      <c r="C40" s="298" t="s">
        <v>5387</v>
      </c>
      <c r="E40" s="298" t="s">
        <v>5388</v>
      </c>
      <c r="J40" s="2" t="s">
        <v>320</v>
      </c>
      <c r="L40" s="2" t="s">
        <v>860</v>
      </c>
    </row>
    <row r="41">
      <c r="B41" s="2" t="s">
        <v>3908</v>
      </c>
      <c r="C41" s="298" t="s">
        <v>1233</v>
      </c>
      <c r="E41" s="298" t="s">
        <v>1234</v>
      </c>
      <c r="J41" s="2" t="s">
        <v>320</v>
      </c>
      <c r="L41" s="2" t="s">
        <v>860</v>
      </c>
    </row>
    <row r="42">
      <c r="B42" s="2" t="s">
        <v>3908</v>
      </c>
      <c r="C42" s="298" t="s">
        <v>1233</v>
      </c>
      <c r="E42" s="298" t="s">
        <v>1234</v>
      </c>
      <c r="J42" s="2" t="s">
        <v>320</v>
      </c>
      <c r="L42" s="2" t="s">
        <v>860</v>
      </c>
    </row>
    <row r="43">
      <c r="B43" s="2" t="s">
        <v>3908</v>
      </c>
      <c r="C43" s="298" t="s">
        <v>1233</v>
      </c>
      <c r="E43" s="298" t="s">
        <v>1234</v>
      </c>
      <c r="J43" s="2" t="s">
        <v>320</v>
      </c>
      <c r="L43" s="2" t="s">
        <v>860</v>
      </c>
    </row>
    <row r="44">
      <c r="B44" s="2" t="s">
        <v>3908</v>
      </c>
      <c r="C44" s="298" t="s">
        <v>1233</v>
      </c>
      <c r="E44" s="298" t="s">
        <v>1234</v>
      </c>
      <c r="J44" s="2" t="s">
        <v>320</v>
      </c>
      <c r="L44" s="2" t="s">
        <v>860</v>
      </c>
    </row>
    <row r="45">
      <c r="B45" s="2" t="s">
        <v>3908</v>
      </c>
      <c r="C45" s="298" t="s">
        <v>1233</v>
      </c>
      <c r="E45" s="298" t="s">
        <v>1234</v>
      </c>
      <c r="J45" s="2" t="s">
        <v>320</v>
      </c>
      <c r="L45" s="2" t="s">
        <v>860</v>
      </c>
    </row>
    <row r="46">
      <c r="B46" s="2" t="s">
        <v>3908</v>
      </c>
      <c r="C46" s="298" t="s">
        <v>1233</v>
      </c>
      <c r="E46" s="298" t="s">
        <v>1234</v>
      </c>
      <c r="J46" s="2" t="s">
        <v>320</v>
      </c>
      <c r="L46" s="2" t="s">
        <v>860</v>
      </c>
    </row>
    <row r="47">
      <c r="B47" s="2" t="s">
        <v>3908</v>
      </c>
      <c r="C47" s="298" t="s">
        <v>1233</v>
      </c>
      <c r="E47" s="298" t="s">
        <v>1234</v>
      </c>
      <c r="J47" s="2" t="s">
        <v>320</v>
      </c>
      <c r="L47" s="2" t="s">
        <v>860</v>
      </c>
    </row>
    <row r="48">
      <c r="B48" s="2" t="s">
        <v>3908</v>
      </c>
      <c r="C48" s="298" t="s">
        <v>1233</v>
      </c>
      <c r="E48" s="298" t="s">
        <v>1234</v>
      </c>
      <c r="J48" s="2" t="s">
        <v>320</v>
      </c>
      <c r="L48" s="2" t="s">
        <v>860</v>
      </c>
    </row>
    <row r="49">
      <c r="B49" s="2" t="s">
        <v>3908</v>
      </c>
      <c r="C49" s="298" t="s">
        <v>1233</v>
      </c>
      <c r="E49" s="298" t="s">
        <v>1234</v>
      </c>
      <c r="J49" s="2" t="s">
        <v>320</v>
      </c>
      <c r="L49" s="2" t="s">
        <v>860</v>
      </c>
    </row>
    <row r="50">
      <c r="B50" s="2" t="s">
        <v>3908</v>
      </c>
      <c r="C50" s="298" t="s">
        <v>1233</v>
      </c>
      <c r="E50" s="298" t="s">
        <v>1234</v>
      </c>
      <c r="J50" s="2" t="s">
        <v>320</v>
      </c>
      <c r="L50" s="2" t="s">
        <v>860</v>
      </c>
    </row>
    <row r="51">
      <c r="B51" s="2" t="s">
        <v>3908</v>
      </c>
      <c r="C51" s="298" t="s">
        <v>1233</v>
      </c>
      <c r="E51" s="298" t="s">
        <v>1234</v>
      </c>
      <c r="J51" s="2" t="s">
        <v>320</v>
      </c>
      <c r="L51" s="2" t="s">
        <v>860</v>
      </c>
    </row>
    <row r="52">
      <c r="B52" s="2" t="s">
        <v>3908</v>
      </c>
      <c r="C52" s="298" t="s">
        <v>1233</v>
      </c>
      <c r="E52" s="298" t="s">
        <v>1234</v>
      </c>
      <c r="J52" s="2" t="s">
        <v>320</v>
      </c>
      <c r="L52" s="2" t="s">
        <v>860</v>
      </c>
    </row>
    <row r="53">
      <c r="B53" s="2" t="s">
        <v>3908</v>
      </c>
      <c r="C53" s="298" t="s">
        <v>1233</v>
      </c>
      <c r="E53" s="298" t="s">
        <v>1234</v>
      </c>
      <c r="J53" s="2" t="s">
        <v>320</v>
      </c>
      <c r="L53" s="2" t="s">
        <v>860</v>
      </c>
    </row>
    <row r="54">
      <c r="B54" s="2" t="s">
        <v>3908</v>
      </c>
      <c r="C54" s="298" t="s">
        <v>1233</v>
      </c>
      <c r="E54" s="298" t="s">
        <v>1234</v>
      </c>
      <c r="J54" s="2" t="s">
        <v>320</v>
      </c>
      <c r="L54" s="2" t="s">
        <v>860</v>
      </c>
    </row>
    <row r="55">
      <c r="B55" s="2" t="s">
        <v>3908</v>
      </c>
      <c r="C55" s="298" t="s">
        <v>1233</v>
      </c>
      <c r="E55" s="298" t="s">
        <v>1234</v>
      </c>
      <c r="J55" s="2" t="s">
        <v>320</v>
      </c>
      <c r="L55" s="2" t="s">
        <v>860</v>
      </c>
    </row>
    <row r="56">
      <c r="B56" s="2" t="s">
        <v>3908</v>
      </c>
      <c r="C56" s="298" t="s">
        <v>1233</v>
      </c>
      <c r="E56" s="298" t="s">
        <v>1234</v>
      </c>
      <c r="J56" s="2" t="s">
        <v>320</v>
      </c>
      <c r="L56" s="2" t="s">
        <v>860</v>
      </c>
    </row>
    <row r="57">
      <c r="B57" s="2" t="s">
        <v>3908</v>
      </c>
      <c r="C57" s="298" t="s">
        <v>3994</v>
      </c>
      <c r="E57" s="298" t="s">
        <v>3995</v>
      </c>
      <c r="J57" s="2" t="s">
        <v>320</v>
      </c>
      <c r="L57" s="2" t="s">
        <v>860</v>
      </c>
    </row>
    <row r="58">
      <c r="B58" s="2" t="s">
        <v>3908</v>
      </c>
      <c r="C58" s="298" t="s">
        <v>3994</v>
      </c>
      <c r="E58" s="298" t="s">
        <v>3995</v>
      </c>
      <c r="J58" s="2" t="s">
        <v>320</v>
      </c>
      <c r="L58" s="2" t="s">
        <v>860</v>
      </c>
    </row>
    <row r="59">
      <c r="B59" s="2" t="s">
        <v>3908</v>
      </c>
      <c r="C59" s="298" t="s">
        <v>3994</v>
      </c>
      <c r="E59" s="298" t="s">
        <v>3995</v>
      </c>
      <c r="J59" s="2" t="s">
        <v>320</v>
      </c>
      <c r="L59" s="2" t="s">
        <v>860</v>
      </c>
    </row>
    <row r="60">
      <c r="B60" s="2" t="s">
        <v>3908</v>
      </c>
      <c r="C60" s="298" t="s">
        <v>3992</v>
      </c>
      <c r="E60" s="298" t="s">
        <v>3993</v>
      </c>
      <c r="J60" s="2" t="s">
        <v>320</v>
      </c>
      <c r="L60" s="2" t="s">
        <v>860</v>
      </c>
    </row>
    <row r="61">
      <c r="B61" s="2" t="s">
        <v>3908</v>
      </c>
      <c r="C61" s="298" t="s">
        <v>4100</v>
      </c>
      <c r="E61" s="298" t="s">
        <v>4101</v>
      </c>
      <c r="J61" s="2" t="s">
        <v>320</v>
      </c>
      <c r="L61" s="2" t="s">
        <v>860</v>
      </c>
    </row>
    <row r="62">
      <c r="B62" s="2" t="s">
        <v>3908</v>
      </c>
      <c r="C62" s="298" t="s">
        <v>889</v>
      </c>
      <c r="E62" s="367" t="s">
        <v>890</v>
      </c>
      <c r="J62" s="2" t="s">
        <v>320</v>
      </c>
      <c r="L62" s="2" t="s">
        <v>860</v>
      </c>
    </row>
    <row r="63">
      <c r="B63" s="2" t="s">
        <v>3908</v>
      </c>
      <c r="C63" s="298" t="s">
        <v>3997</v>
      </c>
      <c r="E63" s="298" t="s">
        <v>5483</v>
      </c>
      <c r="J63" s="2" t="s">
        <v>320</v>
      </c>
      <c r="L63" s="2" t="s">
        <v>860</v>
      </c>
    </row>
    <row r="64">
      <c r="C64" s="298" t="s">
        <v>2568</v>
      </c>
      <c r="E64" s="298" t="s">
        <v>2569</v>
      </c>
      <c r="J64" s="2" t="s">
        <v>320</v>
      </c>
      <c r="L64" s="2" t="s">
        <v>860</v>
      </c>
    </row>
    <row r="66">
      <c r="A66" s="298" t="s">
        <v>2439</v>
      </c>
      <c r="B66" s="2" t="s">
        <v>862</v>
      </c>
      <c r="C66" s="298" t="s">
        <v>1409</v>
      </c>
      <c r="E66" s="298" t="s">
        <v>893</v>
      </c>
      <c r="J66" s="2" t="s">
        <v>320</v>
      </c>
      <c r="L66" s="2" t="s">
        <v>860</v>
      </c>
    </row>
    <row r="67">
      <c r="B67" s="2" t="s">
        <v>862</v>
      </c>
      <c r="C67" s="298" t="s">
        <v>1412</v>
      </c>
      <c r="E67" s="298" t="s">
        <v>895</v>
      </c>
      <c r="J67" s="2" t="s">
        <v>320</v>
      </c>
      <c r="L67" s="2" t="s">
        <v>860</v>
      </c>
    </row>
    <row r="68">
      <c r="B68" s="2" t="s">
        <v>862</v>
      </c>
      <c r="C68" s="298" t="s">
        <v>1412</v>
      </c>
      <c r="E68" s="298" t="s">
        <v>895</v>
      </c>
      <c r="J68" s="2" t="s">
        <v>320</v>
      </c>
      <c r="L68" s="2" t="s">
        <v>860</v>
      </c>
    </row>
    <row r="70">
      <c r="A70" s="2" t="s">
        <v>336</v>
      </c>
      <c r="C70" s="298" t="s">
        <v>3938</v>
      </c>
      <c r="E70" s="367" t="s">
        <v>3939</v>
      </c>
      <c r="J70" s="2" t="s">
        <v>320</v>
      </c>
      <c r="L70" s="2" t="s">
        <v>860</v>
      </c>
    </row>
    <row r="71">
      <c r="C71" s="298" t="s">
        <v>1514</v>
      </c>
      <c r="J71" s="2" t="s">
        <v>320</v>
      </c>
      <c r="L71" s="2" t="s">
        <v>860</v>
      </c>
    </row>
    <row r="73">
      <c r="B73" s="359" t="s">
        <v>4897</v>
      </c>
      <c r="C73" s="359" t="s">
        <v>5484</v>
      </c>
      <c r="L73" s="2" t="s">
        <v>1019</v>
      </c>
      <c r="M73" s="2" t="s">
        <v>17</v>
      </c>
      <c r="N73" s="2" t="s">
        <v>5485</v>
      </c>
      <c r="S73" s="2">
        <v>264.0</v>
      </c>
    </row>
  </sheetData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5486</v>
      </c>
      <c r="D1" s="216"/>
      <c r="E1" s="411">
        <v>9.597166622E9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68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5487</v>
      </c>
      <c r="S2" s="2" t="s">
        <v>5488</v>
      </c>
      <c r="T2" s="2" t="s">
        <v>2001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5489</v>
      </c>
      <c r="S3" s="2" t="s">
        <v>4987</v>
      </c>
      <c r="T3" s="2" t="s">
        <v>1568</v>
      </c>
      <c r="U3" s="2" t="s">
        <v>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4708</v>
      </c>
      <c r="S4" s="2" t="s">
        <v>592</v>
      </c>
      <c r="T4" s="2" t="s">
        <v>1010</v>
      </c>
      <c r="U4" s="2" t="s">
        <v>55</v>
      </c>
    </row>
    <row r="5">
      <c r="A5" s="239"/>
      <c r="B5" s="229" t="s">
        <v>818</v>
      </c>
      <c r="C5" s="2" t="s">
        <v>5490</v>
      </c>
      <c r="D5" s="2"/>
      <c r="E5" s="237">
        <v>7.798490778E9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5491</v>
      </c>
      <c r="S5" s="2" t="s">
        <v>5492</v>
      </c>
      <c r="T5" s="2" t="s">
        <v>5493</v>
      </c>
      <c r="U5" s="2" t="s">
        <v>87</v>
      </c>
    </row>
    <row r="6">
      <c r="A6" s="239"/>
      <c r="B6" s="229" t="s">
        <v>820</v>
      </c>
      <c r="C6" s="2" t="s">
        <v>4055</v>
      </c>
      <c r="E6" s="237">
        <v>9.345261249E9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5494</v>
      </c>
      <c r="S6" s="2" t="s">
        <v>5473</v>
      </c>
      <c r="T6" s="2" t="s">
        <v>5493</v>
      </c>
      <c r="U6" s="2" t="s">
        <v>87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933</v>
      </c>
      <c r="B17" s="2" t="s">
        <v>868</v>
      </c>
      <c r="C17" s="2" t="s">
        <v>1390</v>
      </c>
      <c r="D17" s="291" t="s">
        <v>4960</v>
      </c>
      <c r="E17" s="2" t="s">
        <v>935</v>
      </c>
      <c r="J17" s="2" t="s">
        <v>829</v>
      </c>
      <c r="K17" s="2" t="s">
        <v>4987</v>
      </c>
      <c r="L17" s="2" t="s">
        <v>860</v>
      </c>
      <c r="M17" s="2" t="s">
        <v>17</v>
      </c>
      <c r="N17" s="2" t="s">
        <v>4985</v>
      </c>
      <c r="R17" s="2" t="s">
        <v>5489</v>
      </c>
      <c r="S17" s="2">
        <v>136.0</v>
      </c>
    </row>
    <row r="18">
      <c r="B18" s="2" t="s">
        <v>868</v>
      </c>
      <c r="C18" s="2" t="s">
        <v>1390</v>
      </c>
      <c r="D18" s="291" t="s">
        <v>4962</v>
      </c>
      <c r="E18" s="2" t="s">
        <v>935</v>
      </c>
      <c r="J18" s="2" t="s">
        <v>829</v>
      </c>
      <c r="K18" s="2" t="s">
        <v>4987</v>
      </c>
      <c r="L18" s="2" t="s">
        <v>860</v>
      </c>
      <c r="M18" s="2" t="s">
        <v>17</v>
      </c>
      <c r="N18" s="2" t="s">
        <v>4985</v>
      </c>
      <c r="R18" s="2" t="s">
        <v>5489</v>
      </c>
      <c r="S18" s="2">
        <v>136.0</v>
      </c>
    </row>
    <row r="19">
      <c r="B19" s="2" t="s">
        <v>4599</v>
      </c>
      <c r="C19" s="298" t="s">
        <v>5495</v>
      </c>
      <c r="D19" s="291" t="s">
        <v>5496</v>
      </c>
      <c r="E19" s="359" t="s">
        <v>870</v>
      </c>
      <c r="J19" s="2" t="s">
        <v>829</v>
      </c>
      <c r="L19" s="2" t="s">
        <v>860</v>
      </c>
      <c r="M19" s="2" t="s">
        <v>17</v>
      </c>
      <c r="N19" s="2" t="s">
        <v>4985</v>
      </c>
      <c r="S19" s="2">
        <v>136.0</v>
      </c>
    </row>
    <row r="21">
      <c r="A21" s="2" t="s">
        <v>995</v>
      </c>
      <c r="B21" s="2" t="s">
        <v>5497</v>
      </c>
      <c r="C21" s="298" t="s">
        <v>4892</v>
      </c>
      <c r="D21" s="291" t="s">
        <v>5498</v>
      </c>
      <c r="E21" s="367" t="s">
        <v>4893</v>
      </c>
      <c r="J21" s="2" t="s">
        <v>829</v>
      </c>
      <c r="L21" s="2" t="s">
        <v>860</v>
      </c>
      <c r="M21" s="2" t="s">
        <v>17</v>
      </c>
      <c r="N21" s="2" t="s">
        <v>4985</v>
      </c>
      <c r="S21" s="2">
        <v>136.0</v>
      </c>
    </row>
    <row r="22">
      <c r="B22" s="2" t="s">
        <v>5497</v>
      </c>
      <c r="C22" s="298" t="s">
        <v>4892</v>
      </c>
      <c r="D22" s="291" t="s">
        <v>5499</v>
      </c>
      <c r="E22" s="367" t="s">
        <v>4893</v>
      </c>
      <c r="J22" s="2" t="s">
        <v>829</v>
      </c>
      <c r="L22" s="2" t="s">
        <v>860</v>
      </c>
      <c r="M22" s="2" t="s">
        <v>17</v>
      </c>
      <c r="N22" s="2" t="s">
        <v>4985</v>
      </c>
      <c r="S22" s="2">
        <v>136.0</v>
      </c>
    </row>
    <row r="23">
      <c r="B23" s="2" t="s">
        <v>5497</v>
      </c>
      <c r="C23" s="298" t="s">
        <v>4894</v>
      </c>
      <c r="D23" s="291" t="s">
        <v>5500</v>
      </c>
      <c r="E23" s="298" t="s">
        <v>4895</v>
      </c>
      <c r="J23" s="2" t="s">
        <v>829</v>
      </c>
      <c r="L23" s="2" t="s">
        <v>860</v>
      </c>
      <c r="M23" s="2" t="s">
        <v>17</v>
      </c>
      <c r="N23" s="2" t="s">
        <v>4985</v>
      </c>
      <c r="S23" s="2">
        <v>136.0</v>
      </c>
    </row>
    <row r="25">
      <c r="C25" s="359" t="s">
        <v>3414</v>
      </c>
      <c r="E25" s="359" t="s">
        <v>1054</v>
      </c>
      <c r="J25" s="2" t="s">
        <v>829</v>
      </c>
      <c r="M25" s="2" t="s">
        <v>17</v>
      </c>
      <c r="N25" s="2" t="s">
        <v>4985</v>
      </c>
      <c r="S25" s="2">
        <v>136.0</v>
      </c>
    </row>
  </sheetData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 t="s">
        <v>34</v>
      </c>
      <c r="B1" s="215" t="s">
        <v>5</v>
      </c>
      <c r="C1" s="219" t="s">
        <v>630</v>
      </c>
      <c r="D1" s="216"/>
      <c r="E1" s="411">
        <v>9.443354943E9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39"/>
      <c r="B2" s="223" t="s">
        <v>807</v>
      </c>
      <c r="C2" s="227" t="s">
        <v>137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5501</v>
      </c>
      <c r="S2" s="2" t="s">
        <v>5502</v>
      </c>
      <c r="T2" s="2" t="s">
        <v>5503</v>
      </c>
      <c r="U2" s="2" t="s">
        <v>355</v>
      </c>
      <c r="V2" s="2">
        <v>13.0</v>
      </c>
      <c r="W2" s="2" t="s">
        <v>5504</v>
      </c>
      <c r="X2" s="2" t="s">
        <v>5505</v>
      </c>
      <c r="Y2" s="2" t="s">
        <v>1568</v>
      </c>
      <c r="Z2" s="2" t="s">
        <v>349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5506</v>
      </c>
      <c r="S3" s="2" t="s">
        <v>5507</v>
      </c>
      <c r="T3" s="2" t="s">
        <v>5503</v>
      </c>
      <c r="U3" s="2" t="s">
        <v>355</v>
      </c>
      <c r="V3" s="2">
        <v>14.0</v>
      </c>
      <c r="W3" s="2" t="s">
        <v>5508</v>
      </c>
      <c r="X3" s="2" t="s">
        <v>4405</v>
      </c>
      <c r="Y3" s="2" t="s">
        <v>1010</v>
      </c>
      <c r="Z3" s="2" t="s">
        <v>72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5509</v>
      </c>
      <c r="S4" s="2" t="s">
        <v>5510</v>
      </c>
      <c r="T4" s="2" t="s">
        <v>1568</v>
      </c>
      <c r="U4" s="2" t="s">
        <v>5511</v>
      </c>
      <c r="V4" s="2">
        <v>15.0</v>
      </c>
      <c r="W4" s="2" t="s">
        <v>5512</v>
      </c>
      <c r="X4" s="2" t="s">
        <v>4405</v>
      </c>
      <c r="Y4" s="2" t="s">
        <v>635</v>
      </c>
      <c r="Z4" s="2" t="s">
        <v>5513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5514</v>
      </c>
      <c r="S5" s="2" t="s">
        <v>4944</v>
      </c>
      <c r="T5" s="2" t="s">
        <v>635</v>
      </c>
      <c r="U5" s="2" t="s">
        <v>5515</v>
      </c>
      <c r="V5" s="2">
        <v>16.0</v>
      </c>
      <c r="W5" s="2" t="s">
        <v>5516</v>
      </c>
      <c r="X5" s="2" t="s">
        <v>5517</v>
      </c>
      <c r="Y5" s="2" t="s">
        <v>1568</v>
      </c>
      <c r="Z5" s="2" t="s">
        <v>72</v>
      </c>
    </row>
    <row r="6">
      <c r="A6" s="239"/>
      <c r="B6" s="229" t="s">
        <v>820</v>
      </c>
      <c r="C6" s="2" t="s">
        <v>5518</v>
      </c>
      <c r="E6" s="237">
        <v>9.940971333E9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5519</v>
      </c>
      <c r="S6" s="2" t="s">
        <v>4283</v>
      </c>
      <c r="T6" s="2" t="s">
        <v>5520</v>
      </c>
      <c r="U6" s="2" t="s">
        <v>349</v>
      </c>
      <c r="V6" s="2">
        <v>17.0</v>
      </c>
      <c r="W6" s="2" t="s">
        <v>5521</v>
      </c>
      <c r="X6" s="2" t="s">
        <v>4174</v>
      </c>
      <c r="Y6" s="2" t="s">
        <v>5522</v>
      </c>
      <c r="Z6" s="2" t="s">
        <v>72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5523</v>
      </c>
      <c r="S7" s="2" t="s">
        <v>5524</v>
      </c>
      <c r="T7" s="2" t="s">
        <v>5525</v>
      </c>
      <c r="U7" s="2" t="s">
        <v>5526</v>
      </c>
      <c r="V7" s="2">
        <v>18.0</v>
      </c>
      <c r="W7" s="2" t="s">
        <v>5370</v>
      </c>
      <c r="X7" s="2" t="s">
        <v>5527</v>
      </c>
      <c r="Y7" s="2" t="s">
        <v>5528</v>
      </c>
      <c r="Z7" s="2" t="s">
        <v>72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5523</v>
      </c>
      <c r="S8" s="2" t="s">
        <v>4714</v>
      </c>
      <c r="T8" s="2" t="s">
        <v>1568</v>
      </c>
      <c r="U8" s="2" t="s">
        <v>349</v>
      </c>
      <c r="V8" s="2">
        <v>19.0</v>
      </c>
      <c r="W8" s="2" t="s">
        <v>5529</v>
      </c>
      <c r="X8" s="2" t="s">
        <v>5530</v>
      </c>
      <c r="Y8" s="2" t="s">
        <v>5531</v>
      </c>
      <c r="Z8" s="2" t="s">
        <v>72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5532</v>
      </c>
      <c r="S9" s="2" t="s">
        <v>5533</v>
      </c>
      <c r="T9" s="2" t="s">
        <v>1568</v>
      </c>
      <c r="U9" s="2" t="s">
        <v>349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5433</v>
      </c>
      <c r="S10" s="2" t="s">
        <v>5534</v>
      </c>
      <c r="T10" s="2" t="s">
        <v>5535</v>
      </c>
      <c r="U10" s="2" t="s">
        <v>4455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5536</v>
      </c>
      <c r="S11" s="2" t="s">
        <v>5537</v>
      </c>
      <c r="T11" s="2" t="s">
        <v>5538</v>
      </c>
      <c r="U11" s="2" t="s">
        <v>5539</v>
      </c>
    </row>
    <row r="12">
      <c r="A12" s="239"/>
      <c r="B12" s="2" t="s">
        <v>836</v>
      </c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5540</v>
      </c>
      <c r="S12" s="2" t="s">
        <v>5541</v>
      </c>
      <c r="T12" s="2" t="s">
        <v>1568</v>
      </c>
      <c r="U12" s="2" t="s">
        <v>349</v>
      </c>
    </row>
    <row r="13">
      <c r="A13" s="239"/>
      <c r="B13" s="2" t="s">
        <v>832</v>
      </c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5540</v>
      </c>
      <c r="S13" s="2" t="s">
        <v>5542</v>
      </c>
      <c r="T13" s="2" t="s">
        <v>1568</v>
      </c>
      <c r="U13" s="2" t="s">
        <v>349</v>
      </c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635</v>
      </c>
      <c r="B17" s="2" t="s">
        <v>4020</v>
      </c>
      <c r="C17" s="359" t="s">
        <v>1752</v>
      </c>
      <c r="E17" s="359" t="s">
        <v>1753</v>
      </c>
      <c r="J17" s="2" t="s">
        <v>829</v>
      </c>
      <c r="K17" s="2" t="s">
        <v>5537</v>
      </c>
      <c r="L17" s="2" t="s">
        <v>860</v>
      </c>
      <c r="M17" s="2" t="s">
        <v>17</v>
      </c>
      <c r="N17" s="2" t="s">
        <v>5543</v>
      </c>
      <c r="S17" s="2">
        <v>378.0</v>
      </c>
    </row>
    <row r="18">
      <c r="C18" s="359" t="s">
        <v>1754</v>
      </c>
      <c r="J18" s="2" t="s">
        <v>829</v>
      </c>
      <c r="K18" s="2" t="s">
        <v>5537</v>
      </c>
      <c r="L18" s="2" t="s">
        <v>860</v>
      </c>
      <c r="M18" s="2" t="s">
        <v>17</v>
      </c>
      <c r="N18" s="2" t="s">
        <v>5544</v>
      </c>
      <c r="R18" s="2" t="s">
        <v>5536</v>
      </c>
      <c r="S18" s="2">
        <v>235.0</v>
      </c>
    </row>
    <row r="19">
      <c r="C19" s="359" t="s">
        <v>1754</v>
      </c>
      <c r="J19" s="2" t="s">
        <v>829</v>
      </c>
      <c r="K19" s="2" t="s">
        <v>5537</v>
      </c>
      <c r="L19" s="2" t="s">
        <v>860</v>
      </c>
      <c r="M19" s="2" t="s">
        <v>17</v>
      </c>
      <c r="N19" s="2" t="s">
        <v>5544</v>
      </c>
      <c r="R19" s="2" t="s">
        <v>5536</v>
      </c>
      <c r="S19" s="2">
        <v>235.0</v>
      </c>
    </row>
    <row r="20">
      <c r="C20" s="359" t="s">
        <v>1754</v>
      </c>
      <c r="J20" s="2" t="s">
        <v>829</v>
      </c>
      <c r="K20" s="2" t="s">
        <v>5537</v>
      </c>
      <c r="L20" s="2" t="s">
        <v>860</v>
      </c>
      <c r="M20" s="2" t="s">
        <v>17</v>
      </c>
      <c r="N20" s="2" t="s">
        <v>5544</v>
      </c>
      <c r="R20" s="2" t="s">
        <v>5536</v>
      </c>
      <c r="S20" s="2">
        <v>235.0</v>
      </c>
    </row>
    <row r="21">
      <c r="C21" s="359" t="s">
        <v>1754</v>
      </c>
      <c r="J21" s="2" t="s">
        <v>829</v>
      </c>
      <c r="K21" s="2" t="s">
        <v>5537</v>
      </c>
      <c r="L21" s="2" t="s">
        <v>860</v>
      </c>
      <c r="M21" s="2" t="s">
        <v>17</v>
      </c>
      <c r="N21" s="2" t="s">
        <v>5544</v>
      </c>
      <c r="R21" s="2" t="s">
        <v>5536</v>
      </c>
      <c r="S21" s="2">
        <v>235.0</v>
      </c>
    </row>
    <row r="22">
      <c r="C22" s="359" t="s">
        <v>1754</v>
      </c>
      <c r="J22" s="2" t="s">
        <v>829</v>
      </c>
      <c r="K22" s="2" t="s">
        <v>5537</v>
      </c>
      <c r="L22" s="2" t="s">
        <v>860</v>
      </c>
      <c r="M22" s="2" t="s">
        <v>17</v>
      </c>
      <c r="N22" s="2" t="s">
        <v>5544</v>
      </c>
      <c r="R22" s="2" t="s">
        <v>5536</v>
      </c>
      <c r="S22" s="2">
        <v>235.0</v>
      </c>
    </row>
    <row r="23">
      <c r="C23" s="359" t="s">
        <v>1754</v>
      </c>
      <c r="J23" s="2" t="s">
        <v>829</v>
      </c>
      <c r="K23" s="2" t="s">
        <v>5537</v>
      </c>
      <c r="L23" s="2" t="s">
        <v>860</v>
      </c>
      <c r="M23" s="2" t="s">
        <v>17</v>
      </c>
      <c r="N23" s="2" t="s">
        <v>5544</v>
      </c>
      <c r="R23" s="2" t="s">
        <v>5536</v>
      </c>
      <c r="S23" s="2">
        <v>235.0</v>
      </c>
    </row>
    <row r="24">
      <c r="C24" s="359" t="s">
        <v>1754</v>
      </c>
      <c r="J24" s="2" t="s">
        <v>829</v>
      </c>
      <c r="K24" s="2" t="s">
        <v>5537</v>
      </c>
      <c r="L24" s="2" t="s">
        <v>860</v>
      </c>
      <c r="M24" s="2" t="s">
        <v>17</v>
      </c>
      <c r="N24" s="2" t="s">
        <v>5544</v>
      </c>
      <c r="R24" s="2" t="s">
        <v>5536</v>
      </c>
      <c r="S24" s="2">
        <v>235.0</v>
      </c>
    </row>
    <row r="25">
      <c r="C25" s="359" t="s">
        <v>1754</v>
      </c>
      <c r="J25" s="2" t="s">
        <v>829</v>
      </c>
      <c r="K25" s="2" t="s">
        <v>5537</v>
      </c>
      <c r="L25" s="2" t="s">
        <v>860</v>
      </c>
      <c r="M25" s="2" t="s">
        <v>17</v>
      </c>
      <c r="N25" s="2" t="s">
        <v>5544</v>
      </c>
      <c r="R25" s="2" t="s">
        <v>5536</v>
      </c>
      <c r="S25" s="2">
        <v>235.0</v>
      </c>
    </row>
    <row r="26">
      <c r="C26" s="359" t="s">
        <v>1754</v>
      </c>
      <c r="J26" s="2" t="s">
        <v>829</v>
      </c>
      <c r="K26" s="2" t="s">
        <v>5537</v>
      </c>
      <c r="L26" s="2" t="s">
        <v>860</v>
      </c>
      <c r="M26" s="2" t="s">
        <v>17</v>
      </c>
      <c r="N26" s="2" t="s">
        <v>5544</v>
      </c>
      <c r="R26" s="2" t="s">
        <v>5536</v>
      </c>
      <c r="S26" s="2">
        <v>235.0</v>
      </c>
    </row>
    <row r="27">
      <c r="C27" s="359" t="s">
        <v>1754</v>
      </c>
      <c r="J27" s="2" t="s">
        <v>829</v>
      </c>
      <c r="K27" s="2" t="s">
        <v>5537</v>
      </c>
      <c r="L27" s="2" t="s">
        <v>860</v>
      </c>
      <c r="M27" s="2" t="s">
        <v>17</v>
      </c>
      <c r="N27" s="2" t="s">
        <v>5544</v>
      </c>
      <c r="R27" s="2" t="s">
        <v>5536</v>
      </c>
      <c r="S27" s="2">
        <v>235.0</v>
      </c>
    </row>
    <row r="28">
      <c r="C28" s="359" t="s">
        <v>1754</v>
      </c>
      <c r="J28" s="2" t="s">
        <v>829</v>
      </c>
      <c r="K28" s="2" t="s">
        <v>5537</v>
      </c>
      <c r="L28" s="2" t="s">
        <v>860</v>
      </c>
      <c r="M28" s="2" t="s">
        <v>17</v>
      </c>
      <c r="N28" s="2" t="s">
        <v>5544</v>
      </c>
      <c r="R28" s="2" t="s">
        <v>5536</v>
      </c>
      <c r="S28" s="2">
        <v>235.0</v>
      </c>
    </row>
    <row r="29">
      <c r="C29" s="359" t="s">
        <v>1754</v>
      </c>
      <c r="J29" s="2" t="s">
        <v>829</v>
      </c>
      <c r="K29" s="2" t="s">
        <v>5537</v>
      </c>
      <c r="L29" s="2" t="s">
        <v>860</v>
      </c>
      <c r="M29" s="2" t="s">
        <v>17</v>
      </c>
      <c r="N29" s="2" t="s">
        <v>5544</v>
      </c>
      <c r="R29" s="2" t="s">
        <v>5536</v>
      </c>
      <c r="S29" s="2">
        <v>235.0</v>
      </c>
    </row>
    <row r="30">
      <c r="C30" s="359" t="s">
        <v>1754</v>
      </c>
      <c r="J30" s="2" t="s">
        <v>829</v>
      </c>
      <c r="K30" s="2" t="s">
        <v>5537</v>
      </c>
      <c r="L30" s="2" t="s">
        <v>860</v>
      </c>
      <c r="M30" s="2" t="s">
        <v>17</v>
      </c>
      <c r="N30" s="2" t="s">
        <v>5544</v>
      </c>
      <c r="R30" s="2" t="s">
        <v>5536</v>
      </c>
      <c r="S30" s="2">
        <v>235.0</v>
      </c>
    </row>
    <row r="31">
      <c r="C31" s="359" t="s">
        <v>5545</v>
      </c>
      <c r="D31" s="291" t="s">
        <v>5546</v>
      </c>
      <c r="J31" s="2" t="s">
        <v>829</v>
      </c>
      <c r="K31" s="2" t="s">
        <v>5537</v>
      </c>
      <c r="L31" s="2" t="s">
        <v>860</v>
      </c>
      <c r="M31" s="2" t="s">
        <v>17</v>
      </c>
      <c r="N31" s="2" t="s">
        <v>5544</v>
      </c>
      <c r="R31" s="2" t="s">
        <v>5536</v>
      </c>
      <c r="S31" s="2">
        <v>235.0</v>
      </c>
    </row>
    <row r="32">
      <c r="C32" s="359" t="s">
        <v>5545</v>
      </c>
      <c r="J32" s="2" t="s">
        <v>829</v>
      </c>
      <c r="K32" s="2" t="s">
        <v>5537</v>
      </c>
      <c r="L32" s="2" t="s">
        <v>860</v>
      </c>
      <c r="M32" s="2" t="s">
        <v>17</v>
      </c>
      <c r="N32" s="2" t="s">
        <v>5544</v>
      </c>
      <c r="R32" s="2" t="s">
        <v>5536</v>
      </c>
      <c r="S32" s="2">
        <v>408.0</v>
      </c>
    </row>
    <row r="33">
      <c r="C33" s="359" t="s">
        <v>5547</v>
      </c>
      <c r="J33" s="2" t="s">
        <v>829</v>
      </c>
      <c r="K33" s="2" t="s">
        <v>5537</v>
      </c>
      <c r="L33" s="2" t="s">
        <v>860</v>
      </c>
      <c r="M33" s="2" t="s">
        <v>17</v>
      </c>
      <c r="N33" s="2" t="s">
        <v>5544</v>
      </c>
      <c r="R33" s="2" t="s">
        <v>5536</v>
      </c>
      <c r="S33" s="2">
        <v>408.0</v>
      </c>
    </row>
    <row r="34">
      <c r="C34" s="359" t="s">
        <v>5548</v>
      </c>
      <c r="J34" s="2" t="s">
        <v>829</v>
      </c>
      <c r="K34" s="2" t="s">
        <v>5537</v>
      </c>
      <c r="L34" s="2" t="s">
        <v>860</v>
      </c>
      <c r="M34" s="2" t="s">
        <v>17</v>
      </c>
      <c r="N34" s="2" t="s">
        <v>5549</v>
      </c>
      <c r="R34" s="2" t="s">
        <v>5536</v>
      </c>
      <c r="S34" s="2">
        <v>408.0</v>
      </c>
    </row>
    <row r="37">
      <c r="A37" s="2" t="s">
        <v>335</v>
      </c>
      <c r="B37" s="359" t="s">
        <v>30</v>
      </c>
      <c r="C37" s="359" t="s">
        <v>3016</v>
      </c>
      <c r="D37" s="291">
        <v>8.801156810722E12</v>
      </c>
      <c r="E37" s="359" t="s">
        <v>3532</v>
      </c>
      <c r="J37" s="2" t="s">
        <v>829</v>
      </c>
      <c r="K37" s="2" t="s">
        <v>5550</v>
      </c>
      <c r="L37" s="2" t="s">
        <v>860</v>
      </c>
      <c r="M37" s="2" t="s">
        <v>17</v>
      </c>
      <c r="N37" s="2" t="s">
        <v>5551</v>
      </c>
      <c r="R37" s="2" t="s">
        <v>5523</v>
      </c>
      <c r="S37" s="2">
        <v>113.0</v>
      </c>
    </row>
    <row r="38">
      <c r="B38" s="359" t="s">
        <v>30</v>
      </c>
      <c r="C38" s="359" t="s">
        <v>3016</v>
      </c>
      <c r="D38" s="291">
        <v>8.801482098833E12</v>
      </c>
      <c r="E38" s="359" t="s">
        <v>3532</v>
      </c>
      <c r="J38" s="2" t="s">
        <v>829</v>
      </c>
      <c r="K38" s="2" t="s">
        <v>5550</v>
      </c>
      <c r="L38" s="2" t="s">
        <v>860</v>
      </c>
      <c r="M38" s="2" t="s">
        <v>17</v>
      </c>
      <c r="N38" s="2" t="s">
        <v>5551</v>
      </c>
      <c r="R38" s="2" t="s">
        <v>5523</v>
      </c>
      <c r="S38" s="2">
        <v>113.0</v>
      </c>
    </row>
    <row r="39">
      <c r="B39" s="359" t="s">
        <v>30</v>
      </c>
      <c r="C39" s="359" t="s">
        <v>3016</v>
      </c>
      <c r="D39" s="291">
        <v>8.801597180458E12</v>
      </c>
      <c r="E39" s="359" t="s">
        <v>3532</v>
      </c>
      <c r="J39" s="2" t="s">
        <v>829</v>
      </c>
      <c r="K39" s="2" t="s">
        <v>5550</v>
      </c>
      <c r="L39" s="2" t="s">
        <v>860</v>
      </c>
      <c r="M39" s="2" t="s">
        <v>17</v>
      </c>
      <c r="N39" s="2" t="s">
        <v>5551</v>
      </c>
      <c r="R39" s="2" t="s">
        <v>5523</v>
      </c>
      <c r="S39" s="2">
        <v>113.0</v>
      </c>
    </row>
    <row r="40">
      <c r="B40" s="359" t="s">
        <v>30</v>
      </c>
      <c r="C40" s="359" t="s">
        <v>3016</v>
      </c>
      <c r="D40" s="291">
        <v>8.801028975667E12</v>
      </c>
      <c r="E40" s="359" t="s">
        <v>3532</v>
      </c>
      <c r="J40" s="2" t="s">
        <v>829</v>
      </c>
      <c r="K40" s="2" t="s">
        <v>5550</v>
      </c>
      <c r="L40" s="2" t="s">
        <v>860</v>
      </c>
      <c r="M40" s="2" t="s">
        <v>17</v>
      </c>
      <c r="N40" s="2" t="s">
        <v>5551</v>
      </c>
      <c r="R40" s="2" t="s">
        <v>5523</v>
      </c>
      <c r="S40" s="2">
        <v>113.0</v>
      </c>
    </row>
    <row r="41">
      <c r="B41" s="359" t="s">
        <v>30</v>
      </c>
      <c r="C41" s="359" t="s">
        <v>3016</v>
      </c>
      <c r="D41" s="291">
        <v>8.801792769364E12</v>
      </c>
      <c r="E41" s="359" t="s">
        <v>3532</v>
      </c>
      <c r="J41" s="2" t="s">
        <v>829</v>
      </c>
      <c r="K41" s="2" t="s">
        <v>5550</v>
      </c>
      <c r="L41" s="2" t="s">
        <v>860</v>
      </c>
      <c r="M41" s="2" t="s">
        <v>17</v>
      </c>
      <c r="N41" s="2" t="s">
        <v>5551</v>
      </c>
      <c r="R41" s="2" t="s">
        <v>5523</v>
      </c>
      <c r="S41" s="2">
        <v>113.0</v>
      </c>
    </row>
    <row r="42">
      <c r="B42" s="359" t="s">
        <v>30</v>
      </c>
      <c r="C42" s="359" t="s">
        <v>3016</v>
      </c>
      <c r="D42" s="291">
        <v>8.801109030628E12</v>
      </c>
      <c r="E42" s="359" t="s">
        <v>3532</v>
      </c>
      <c r="J42" s="2" t="s">
        <v>829</v>
      </c>
      <c r="K42" s="2" t="s">
        <v>5550</v>
      </c>
      <c r="L42" s="2" t="s">
        <v>860</v>
      </c>
      <c r="M42" s="2" t="s">
        <v>17</v>
      </c>
      <c r="N42" s="2" t="s">
        <v>5551</v>
      </c>
      <c r="R42" s="2" t="s">
        <v>5523</v>
      </c>
      <c r="S42" s="2">
        <v>113.0</v>
      </c>
    </row>
    <row r="43">
      <c r="B43" s="359" t="s">
        <v>30</v>
      </c>
      <c r="C43" s="359" t="s">
        <v>3016</v>
      </c>
      <c r="D43" s="291">
        <v>8.801268664645E12</v>
      </c>
      <c r="E43" s="359" t="s">
        <v>3532</v>
      </c>
      <c r="J43" s="2" t="s">
        <v>829</v>
      </c>
      <c r="K43" s="2" t="s">
        <v>5550</v>
      </c>
      <c r="L43" s="2" t="s">
        <v>860</v>
      </c>
      <c r="M43" s="2" t="s">
        <v>17</v>
      </c>
      <c r="N43" s="2" t="s">
        <v>5551</v>
      </c>
      <c r="R43" s="2" t="s">
        <v>5523</v>
      </c>
      <c r="S43" s="2">
        <v>113.0</v>
      </c>
    </row>
    <row r="44">
      <c r="B44" s="359" t="s">
        <v>30</v>
      </c>
      <c r="C44" s="359" t="s">
        <v>3016</v>
      </c>
      <c r="D44" s="291">
        <v>8.801532905738E12</v>
      </c>
      <c r="E44" s="359" t="s">
        <v>3532</v>
      </c>
      <c r="J44" s="2" t="s">
        <v>829</v>
      </c>
      <c r="K44" s="2" t="s">
        <v>5550</v>
      </c>
      <c r="L44" s="2" t="s">
        <v>860</v>
      </c>
      <c r="M44" s="2" t="s">
        <v>17</v>
      </c>
      <c r="N44" s="2" t="s">
        <v>5551</v>
      </c>
      <c r="R44" s="2" t="s">
        <v>5523</v>
      </c>
      <c r="S44" s="2">
        <v>113.0</v>
      </c>
    </row>
    <row r="45">
      <c r="B45" s="359" t="s">
        <v>30</v>
      </c>
      <c r="C45" s="359" t="s">
        <v>3016</v>
      </c>
      <c r="D45" s="291">
        <v>8.801069814131E12</v>
      </c>
      <c r="E45" s="359" t="s">
        <v>3532</v>
      </c>
      <c r="J45" s="2" t="s">
        <v>829</v>
      </c>
      <c r="K45" s="2" t="s">
        <v>5550</v>
      </c>
      <c r="L45" s="2" t="s">
        <v>860</v>
      </c>
      <c r="M45" s="2" t="s">
        <v>17</v>
      </c>
      <c r="N45" s="2" t="s">
        <v>5551</v>
      </c>
      <c r="R45" s="2" t="s">
        <v>5523</v>
      </c>
      <c r="S45" s="2">
        <v>113.0</v>
      </c>
    </row>
    <row r="46">
      <c r="B46" s="359" t="s">
        <v>30</v>
      </c>
      <c r="C46" s="359" t="s">
        <v>3016</v>
      </c>
      <c r="D46" s="291">
        <v>8.801040978765E12</v>
      </c>
      <c r="E46" s="359" t="s">
        <v>3532</v>
      </c>
      <c r="J46" s="2" t="s">
        <v>829</v>
      </c>
      <c r="K46" s="2" t="s">
        <v>5552</v>
      </c>
      <c r="L46" s="2" t="s">
        <v>860</v>
      </c>
      <c r="M46" s="2" t="s">
        <v>17</v>
      </c>
      <c r="N46" s="2" t="s">
        <v>5551</v>
      </c>
      <c r="R46" s="2" t="s">
        <v>5523</v>
      </c>
      <c r="S46" s="2">
        <v>113.0</v>
      </c>
    </row>
    <row r="47">
      <c r="B47" s="359" t="s">
        <v>30</v>
      </c>
      <c r="C47" s="359" t="s">
        <v>3016</v>
      </c>
      <c r="D47" s="291">
        <v>8.801445078037E12</v>
      </c>
      <c r="E47" s="359" t="s">
        <v>3532</v>
      </c>
      <c r="J47" s="2" t="s">
        <v>829</v>
      </c>
      <c r="K47" s="2" t="s">
        <v>5552</v>
      </c>
      <c r="L47" s="2" t="s">
        <v>860</v>
      </c>
      <c r="M47" s="2" t="s">
        <v>17</v>
      </c>
      <c r="N47" s="2" t="s">
        <v>5551</v>
      </c>
      <c r="R47" s="2" t="s">
        <v>5523</v>
      </c>
      <c r="S47" s="2">
        <v>113.0</v>
      </c>
    </row>
    <row r="48">
      <c r="B48" s="359" t="s">
        <v>30</v>
      </c>
      <c r="C48" s="359" t="s">
        <v>3016</v>
      </c>
      <c r="D48" s="291">
        <v>8.801281892033E12</v>
      </c>
      <c r="E48" s="359" t="s">
        <v>3532</v>
      </c>
      <c r="J48" s="2" t="s">
        <v>829</v>
      </c>
      <c r="K48" s="2" t="s">
        <v>5552</v>
      </c>
      <c r="L48" s="2" t="s">
        <v>860</v>
      </c>
      <c r="M48" s="2" t="s">
        <v>17</v>
      </c>
      <c r="N48" s="2" t="s">
        <v>5551</v>
      </c>
      <c r="R48" s="2" t="s">
        <v>5523</v>
      </c>
      <c r="S48" s="2">
        <v>113.0</v>
      </c>
    </row>
    <row r="49">
      <c r="B49" s="359" t="s">
        <v>30</v>
      </c>
      <c r="C49" s="359" t="s">
        <v>3016</v>
      </c>
      <c r="D49" s="291">
        <v>8.801215164593E12</v>
      </c>
      <c r="E49" s="359" t="s">
        <v>3532</v>
      </c>
      <c r="J49" s="2" t="s">
        <v>829</v>
      </c>
      <c r="K49" s="2" t="s">
        <v>5552</v>
      </c>
      <c r="L49" s="2" t="s">
        <v>860</v>
      </c>
      <c r="M49" s="2" t="s">
        <v>17</v>
      </c>
      <c r="N49" s="2" t="s">
        <v>5551</v>
      </c>
      <c r="R49" s="2" t="s">
        <v>5523</v>
      </c>
      <c r="S49" s="2">
        <v>113.0</v>
      </c>
    </row>
    <row r="50">
      <c r="B50" s="359" t="s">
        <v>30</v>
      </c>
      <c r="C50" s="359" t="s">
        <v>3016</v>
      </c>
      <c r="D50" s="291">
        <v>8.801825212889E12</v>
      </c>
      <c r="E50" s="359" t="s">
        <v>3532</v>
      </c>
      <c r="J50" s="2" t="s">
        <v>829</v>
      </c>
      <c r="K50" s="2" t="s">
        <v>5517</v>
      </c>
      <c r="L50" s="2" t="s">
        <v>860</v>
      </c>
      <c r="M50" s="2" t="s">
        <v>17</v>
      </c>
      <c r="N50" s="2" t="s">
        <v>5551</v>
      </c>
      <c r="R50" s="2" t="s">
        <v>5516</v>
      </c>
      <c r="S50" s="2">
        <v>113.0</v>
      </c>
    </row>
    <row r="51">
      <c r="B51" s="359" t="s">
        <v>30</v>
      </c>
      <c r="C51" s="359" t="s">
        <v>3016</v>
      </c>
      <c r="D51" s="291">
        <v>8.801978069498E12</v>
      </c>
      <c r="E51" s="359" t="s">
        <v>3532</v>
      </c>
      <c r="J51" s="2" t="s">
        <v>829</v>
      </c>
      <c r="K51" s="2" t="s">
        <v>5517</v>
      </c>
      <c r="L51" s="2" t="s">
        <v>860</v>
      </c>
      <c r="M51" s="2" t="s">
        <v>17</v>
      </c>
      <c r="N51" s="2" t="s">
        <v>5551</v>
      </c>
      <c r="R51" s="2" t="s">
        <v>5516</v>
      </c>
      <c r="S51" s="2">
        <v>113.0</v>
      </c>
    </row>
    <row r="52">
      <c r="B52" s="359" t="s">
        <v>30</v>
      </c>
      <c r="C52" s="359" t="s">
        <v>3016</v>
      </c>
      <c r="D52" s="291">
        <v>8.801520137838E12</v>
      </c>
      <c r="E52" s="359" t="s">
        <v>3532</v>
      </c>
      <c r="J52" s="2" t="s">
        <v>829</v>
      </c>
      <c r="K52" s="2" t="s">
        <v>5517</v>
      </c>
      <c r="L52" s="2" t="s">
        <v>860</v>
      </c>
      <c r="M52" s="2" t="s">
        <v>17</v>
      </c>
      <c r="N52" s="2" t="s">
        <v>5551</v>
      </c>
      <c r="R52" s="2" t="s">
        <v>5516</v>
      </c>
      <c r="S52" s="2">
        <v>113.0</v>
      </c>
    </row>
    <row r="53">
      <c r="B53" s="2" t="s">
        <v>862</v>
      </c>
      <c r="C53" s="359" t="s">
        <v>3373</v>
      </c>
      <c r="D53" s="291" t="s">
        <v>5553</v>
      </c>
      <c r="E53" s="359" t="s">
        <v>3533</v>
      </c>
      <c r="J53" s="2" t="s">
        <v>829</v>
      </c>
      <c r="K53" s="2" t="s">
        <v>5552</v>
      </c>
      <c r="L53" s="2" t="s">
        <v>860</v>
      </c>
      <c r="M53" s="2" t="s">
        <v>17</v>
      </c>
      <c r="N53" s="2" t="s">
        <v>5551</v>
      </c>
      <c r="R53" s="2" t="s">
        <v>5523</v>
      </c>
      <c r="S53" s="2">
        <v>113.0</v>
      </c>
    </row>
    <row r="54">
      <c r="B54" s="359" t="s">
        <v>3985</v>
      </c>
      <c r="C54" s="359" t="s">
        <v>4097</v>
      </c>
      <c r="D54" s="291">
        <v>2.225132000755E12</v>
      </c>
      <c r="E54" s="359" t="s">
        <v>1308</v>
      </c>
      <c r="J54" s="2" t="s">
        <v>829</v>
      </c>
      <c r="K54" s="2" t="s">
        <v>5552</v>
      </c>
      <c r="L54" s="2" t="s">
        <v>860</v>
      </c>
      <c r="M54" s="2" t="s">
        <v>17</v>
      </c>
      <c r="N54" s="2" t="s">
        <v>5551</v>
      </c>
      <c r="R54" s="2" t="s">
        <v>5523</v>
      </c>
      <c r="S54" s="2">
        <v>113.0</v>
      </c>
    </row>
    <row r="55">
      <c r="B55" s="2" t="s">
        <v>30</v>
      </c>
      <c r="C55" s="359" t="s">
        <v>1254</v>
      </c>
      <c r="D55" s="291" t="s">
        <v>5554</v>
      </c>
      <c r="E55" s="359" t="s">
        <v>1255</v>
      </c>
      <c r="J55" s="2" t="s">
        <v>829</v>
      </c>
      <c r="K55" s="2" t="s">
        <v>5552</v>
      </c>
      <c r="L55" s="2" t="s">
        <v>860</v>
      </c>
      <c r="M55" s="2" t="s">
        <v>17</v>
      </c>
      <c r="N55" s="2" t="s">
        <v>5551</v>
      </c>
      <c r="R55" s="2" t="s">
        <v>5523</v>
      </c>
      <c r="S55" s="2">
        <v>113.0</v>
      </c>
    </row>
    <row r="56">
      <c r="C56" s="359" t="s">
        <v>5555</v>
      </c>
      <c r="D56" s="291">
        <v>2.225464000335E12</v>
      </c>
      <c r="E56" s="359" t="s">
        <v>5556</v>
      </c>
      <c r="J56" s="2" t="s">
        <v>829</v>
      </c>
      <c r="L56" s="2" t="s">
        <v>860</v>
      </c>
      <c r="M56" s="2" t="s">
        <v>17</v>
      </c>
      <c r="N56" s="2" t="s">
        <v>4287</v>
      </c>
      <c r="S56" s="2">
        <v>161.0</v>
      </c>
    </row>
    <row r="57">
      <c r="C57" s="359" t="s">
        <v>1230</v>
      </c>
      <c r="D57" s="291" t="s">
        <v>5557</v>
      </c>
      <c r="E57" s="359" t="s">
        <v>870</v>
      </c>
      <c r="J57" s="2" t="s">
        <v>829</v>
      </c>
      <c r="L57" s="2" t="s">
        <v>860</v>
      </c>
      <c r="M57" s="2" t="s">
        <v>17</v>
      </c>
      <c r="N57" s="2" t="s">
        <v>4944</v>
      </c>
      <c r="S57" s="2">
        <v>114.0</v>
      </c>
    </row>
    <row r="58">
      <c r="C58" s="359" t="s">
        <v>5558</v>
      </c>
      <c r="E58" s="359" t="s">
        <v>4431</v>
      </c>
      <c r="L58" s="2" t="s">
        <v>860</v>
      </c>
      <c r="M58" s="2" t="s">
        <v>17</v>
      </c>
      <c r="N58" s="2" t="s">
        <v>5551</v>
      </c>
      <c r="S58" s="2">
        <v>113.0</v>
      </c>
    </row>
    <row r="59">
      <c r="C59" s="359" t="s">
        <v>5002</v>
      </c>
      <c r="E59" s="359" t="s">
        <v>5559</v>
      </c>
      <c r="L59" s="2" t="s">
        <v>860</v>
      </c>
    </row>
    <row r="60">
      <c r="C60" s="359" t="s">
        <v>5560</v>
      </c>
      <c r="E60" s="380" t="s">
        <v>5561</v>
      </c>
      <c r="M60" s="2" t="s">
        <v>17</v>
      </c>
      <c r="N60" s="2" t="s">
        <v>5551</v>
      </c>
      <c r="S60" s="2">
        <v>113.0</v>
      </c>
    </row>
    <row r="61">
      <c r="E61" s="383"/>
    </row>
    <row r="62">
      <c r="A62" s="2" t="s">
        <v>5562</v>
      </c>
      <c r="C62" s="359" t="s">
        <v>1319</v>
      </c>
      <c r="D62" s="291" t="s">
        <v>5563</v>
      </c>
      <c r="E62" s="380" t="s">
        <v>1320</v>
      </c>
      <c r="L62" s="2" t="s">
        <v>860</v>
      </c>
      <c r="M62" s="2" t="s">
        <v>2386</v>
      </c>
      <c r="N62" s="2" t="s">
        <v>5564</v>
      </c>
      <c r="S62" s="2">
        <v>114.0</v>
      </c>
    </row>
    <row r="63">
      <c r="C63" s="359" t="s">
        <v>1321</v>
      </c>
      <c r="D63" s="291" t="s">
        <v>5565</v>
      </c>
      <c r="E63" s="359" t="s">
        <v>1322</v>
      </c>
      <c r="L63" s="2" t="s">
        <v>860</v>
      </c>
      <c r="M63" s="2" t="s">
        <v>2386</v>
      </c>
      <c r="N63" s="2" t="s">
        <v>5564</v>
      </c>
      <c r="R63" s="2" t="s">
        <v>5523</v>
      </c>
      <c r="S63" s="2">
        <v>113.0</v>
      </c>
    </row>
    <row r="64">
      <c r="C64" s="359" t="s">
        <v>1321</v>
      </c>
      <c r="D64" s="291" t="s">
        <v>5566</v>
      </c>
      <c r="E64" s="359" t="s">
        <v>1322</v>
      </c>
      <c r="L64" s="2" t="s">
        <v>860</v>
      </c>
      <c r="M64" s="2" t="s">
        <v>2386</v>
      </c>
      <c r="N64" s="2" t="s">
        <v>5564</v>
      </c>
      <c r="R64" s="2" t="s">
        <v>5523</v>
      </c>
      <c r="S64" s="2">
        <v>113.0</v>
      </c>
    </row>
    <row r="65">
      <c r="C65" s="359" t="s">
        <v>1321</v>
      </c>
      <c r="D65" s="291" t="s">
        <v>5567</v>
      </c>
      <c r="E65" s="359" t="s">
        <v>1322</v>
      </c>
      <c r="L65" s="2" t="s">
        <v>860</v>
      </c>
      <c r="M65" s="2" t="s">
        <v>2386</v>
      </c>
      <c r="N65" s="2" t="s">
        <v>5564</v>
      </c>
      <c r="R65" s="2" t="s">
        <v>5523</v>
      </c>
      <c r="S65" s="2">
        <v>113.0</v>
      </c>
    </row>
    <row r="66">
      <c r="C66" s="359" t="s">
        <v>1321</v>
      </c>
      <c r="D66" s="291" t="s">
        <v>5568</v>
      </c>
      <c r="E66" s="359" t="s">
        <v>1322</v>
      </c>
      <c r="L66" s="2" t="s">
        <v>860</v>
      </c>
      <c r="M66" s="2" t="s">
        <v>2386</v>
      </c>
      <c r="N66" s="2" t="s">
        <v>5564</v>
      </c>
      <c r="R66" s="2" t="s">
        <v>5523</v>
      </c>
      <c r="S66" s="2">
        <v>113.0</v>
      </c>
    </row>
    <row r="67">
      <c r="C67" s="359" t="s">
        <v>1321</v>
      </c>
      <c r="D67" s="291" t="s">
        <v>5569</v>
      </c>
      <c r="E67" s="359" t="s">
        <v>1322</v>
      </c>
      <c r="L67" s="2" t="s">
        <v>860</v>
      </c>
      <c r="M67" s="2" t="s">
        <v>2386</v>
      </c>
      <c r="N67" s="2" t="s">
        <v>5564</v>
      </c>
      <c r="R67" s="2" t="s">
        <v>5523</v>
      </c>
      <c r="S67" s="2">
        <v>113.0</v>
      </c>
    </row>
    <row r="68">
      <c r="C68" s="359" t="s">
        <v>1321</v>
      </c>
      <c r="D68" s="291" t="s">
        <v>5570</v>
      </c>
      <c r="E68" s="359" t="s">
        <v>1322</v>
      </c>
      <c r="L68" s="2" t="s">
        <v>860</v>
      </c>
      <c r="M68" s="2" t="s">
        <v>2386</v>
      </c>
      <c r="N68" s="2" t="s">
        <v>5564</v>
      </c>
      <c r="R68" s="2" t="s">
        <v>5523</v>
      </c>
      <c r="S68" s="2">
        <v>113.0</v>
      </c>
    </row>
    <row r="69">
      <c r="C69" s="359" t="s">
        <v>1321</v>
      </c>
      <c r="D69" s="291" t="s">
        <v>5571</v>
      </c>
      <c r="E69" s="359" t="s">
        <v>1322</v>
      </c>
      <c r="L69" s="2" t="s">
        <v>860</v>
      </c>
      <c r="M69" s="2" t="s">
        <v>2386</v>
      </c>
      <c r="N69" s="2" t="s">
        <v>5564</v>
      </c>
      <c r="S69" s="2">
        <v>113.0</v>
      </c>
    </row>
    <row r="70">
      <c r="C70" s="359" t="s">
        <v>1321</v>
      </c>
      <c r="D70" s="291" t="s">
        <v>5572</v>
      </c>
      <c r="E70" s="359" t="s">
        <v>1322</v>
      </c>
      <c r="L70" s="2" t="s">
        <v>860</v>
      </c>
      <c r="M70" s="2" t="s">
        <v>2386</v>
      </c>
      <c r="N70" s="2" t="s">
        <v>5564</v>
      </c>
      <c r="S70" s="2">
        <v>113.0</v>
      </c>
    </row>
    <row r="71">
      <c r="C71" s="359" t="s">
        <v>1321</v>
      </c>
      <c r="D71" s="291" t="s">
        <v>5573</v>
      </c>
      <c r="E71" s="359" t="s">
        <v>1322</v>
      </c>
      <c r="L71" s="2" t="s">
        <v>860</v>
      </c>
      <c r="M71" s="2" t="s">
        <v>2386</v>
      </c>
      <c r="N71" s="2" t="s">
        <v>5564</v>
      </c>
      <c r="S71" s="2">
        <v>113.0</v>
      </c>
    </row>
    <row r="72">
      <c r="C72" s="359" t="s">
        <v>1321</v>
      </c>
      <c r="D72" s="291" t="s">
        <v>5574</v>
      </c>
      <c r="E72" s="359" t="s">
        <v>1322</v>
      </c>
      <c r="L72" s="2" t="s">
        <v>860</v>
      </c>
      <c r="M72" s="2" t="s">
        <v>2386</v>
      </c>
      <c r="N72" s="2" t="s">
        <v>5564</v>
      </c>
      <c r="S72" s="2">
        <v>113.0</v>
      </c>
    </row>
    <row r="73">
      <c r="C73" s="359" t="s">
        <v>1321</v>
      </c>
      <c r="D73" s="291" t="s">
        <v>5575</v>
      </c>
      <c r="E73" s="359" t="s">
        <v>1322</v>
      </c>
      <c r="J73" s="2" t="s">
        <v>829</v>
      </c>
      <c r="L73" s="2" t="s">
        <v>860</v>
      </c>
      <c r="M73" s="2" t="s">
        <v>17</v>
      </c>
      <c r="N73" s="2" t="s">
        <v>5551</v>
      </c>
      <c r="S73" s="2">
        <v>113.0</v>
      </c>
    </row>
    <row r="74">
      <c r="C74" s="359" t="s">
        <v>1321</v>
      </c>
      <c r="D74" s="291" t="s">
        <v>5576</v>
      </c>
      <c r="E74" s="359" t="s">
        <v>1322</v>
      </c>
      <c r="J74" s="2" t="s">
        <v>829</v>
      </c>
      <c r="L74" s="2" t="s">
        <v>860</v>
      </c>
      <c r="M74" s="2" t="s">
        <v>17</v>
      </c>
      <c r="N74" s="2" t="s">
        <v>5551</v>
      </c>
      <c r="S74" s="2">
        <v>113.0</v>
      </c>
    </row>
    <row r="75">
      <c r="C75" s="359" t="s">
        <v>1321</v>
      </c>
      <c r="D75" s="291" t="s">
        <v>5577</v>
      </c>
      <c r="E75" s="359" t="s">
        <v>1322</v>
      </c>
      <c r="J75" s="2" t="s">
        <v>829</v>
      </c>
      <c r="L75" s="2" t="s">
        <v>860</v>
      </c>
      <c r="M75" s="2" t="s">
        <v>17</v>
      </c>
      <c r="N75" s="2" t="s">
        <v>5551</v>
      </c>
      <c r="S75" s="2">
        <v>113.0</v>
      </c>
    </row>
    <row r="76">
      <c r="C76" s="359" t="s">
        <v>1321</v>
      </c>
      <c r="D76" s="291" t="s">
        <v>5578</v>
      </c>
      <c r="E76" s="359" t="s">
        <v>1322</v>
      </c>
      <c r="J76" s="2" t="s">
        <v>829</v>
      </c>
      <c r="L76" s="2" t="s">
        <v>860</v>
      </c>
      <c r="M76" s="2" t="s">
        <v>17</v>
      </c>
      <c r="N76" s="2" t="s">
        <v>5551</v>
      </c>
      <c r="S76" s="2">
        <v>113.0</v>
      </c>
    </row>
    <row r="77">
      <c r="C77" s="359" t="s">
        <v>1321</v>
      </c>
      <c r="D77" s="291" t="s">
        <v>5579</v>
      </c>
      <c r="E77" s="359" t="s">
        <v>1322</v>
      </c>
      <c r="J77" s="2" t="s">
        <v>829</v>
      </c>
      <c r="L77" s="2" t="s">
        <v>860</v>
      </c>
      <c r="M77" s="2" t="s">
        <v>17</v>
      </c>
      <c r="N77" s="2" t="s">
        <v>5551</v>
      </c>
      <c r="S77" s="2">
        <v>113.0</v>
      </c>
    </row>
    <row r="78">
      <c r="C78" s="359" t="s">
        <v>1321</v>
      </c>
      <c r="D78" s="291" t="s">
        <v>5580</v>
      </c>
      <c r="E78" s="359" t="s">
        <v>1322</v>
      </c>
      <c r="J78" s="2" t="s">
        <v>829</v>
      </c>
      <c r="L78" s="2" t="s">
        <v>860</v>
      </c>
      <c r="M78" s="2" t="s">
        <v>17</v>
      </c>
      <c r="N78" s="2" t="s">
        <v>5551</v>
      </c>
      <c r="S78" s="2">
        <v>113.0</v>
      </c>
    </row>
    <row r="79">
      <c r="C79" s="359" t="s">
        <v>1321</v>
      </c>
      <c r="D79" s="291" t="s">
        <v>5581</v>
      </c>
      <c r="E79" s="359" t="s">
        <v>1322</v>
      </c>
      <c r="L79" s="2" t="s">
        <v>860</v>
      </c>
      <c r="M79" s="2" t="s">
        <v>2386</v>
      </c>
      <c r="N79" s="2" t="s">
        <v>5582</v>
      </c>
      <c r="S79" s="2">
        <v>113.0</v>
      </c>
    </row>
    <row r="80">
      <c r="C80" s="359" t="s">
        <v>1321</v>
      </c>
      <c r="D80" s="291" t="s">
        <v>5583</v>
      </c>
      <c r="E80" s="359" t="s">
        <v>1322</v>
      </c>
      <c r="J80" s="2" t="s">
        <v>829</v>
      </c>
      <c r="L80" s="2" t="s">
        <v>860</v>
      </c>
      <c r="M80" s="2" t="s">
        <v>17</v>
      </c>
      <c r="N80" s="2" t="s">
        <v>5551</v>
      </c>
      <c r="S80" s="2">
        <v>113.0</v>
      </c>
    </row>
    <row r="81">
      <c r="C81" s="359" t="s">
        <v>1321</v>
      </c>
      <c r="D81" s="291" t="s">
        <v>5584</v>
      </c>
      <c r="E81" s="359" t="s">
        <v>1322</v>
      </c>
      <c r="L81" s="2" t="s">
        <v>860</v>
      </c>
      <c r="M81" s="2" t="s">
        <v>2386</v>
      </c>
      <c r="N81" s="2" t="s">
        <v>5582</v>
      </c>
      <c r="S81" s="2">
        <v>113.0</v>
      </c>
    </row>
    <row r="82">
      <c r="C82" s="359" t="s">
        <v>1321</v>
      </c>
      <c r="D82" s="291" t="s">
        <v>5585</v>
      </c>
      <c r="E82" s="359" t="s">
        <v>1322</v>
      </c>
      <c r="J82" s="2" t="s">
        <v>829</v>
      </c>
      <c r="L82" s="2" t="s">
        <v>860</v>
      </c>
      <c r="M82" s="2" t="s">
        <v>17</v>
      </c>
      <c r="N82" s="2" t="s">
        <v>5551</v>
      </c>
      <c r="S82" s="2">
        <v>113.0</v>
      </c>
    </row>
    <row r="83">
      <c r="C83" s="359" t="s">
        <v>5586</v>
      </c>
      <c r="E83" s="359" t="s">
        <v>5587</v>
      </c>
      <c r="J83" s="2" t="s">
        <v>829</v>
      </c>
      <c r="L83" s="2" t="s">
        <v>860</v>
      </c>
      <c r="M83" s="2" t="s">
        <v>17</v>
      </c>
      <c r="N83" s="2" t="s">
        <v>5551</v>
      </c>
      <c r="S83" s="2">
        <v>113.0</v>
      </c>
    </row>
    <row r="84">
      <c r="C84" s="359" t="s">
        <v>5586</v>
      </c>
      <c r="E84" s="359" t="s">
        <v>5587</v>
      </c>
      <c r="J84" s="2" t="s">
        <v>829</v>
      </c>
      <c r="L84" s="2" t="s">
        <v>860</v>
      </c>
      <c r="M84" s="2" t="s">
        <v>17</v>
      </c>
      <c r="N84" s="2" t="s">
        <v>5551</v>
      </c>
      <c r="S84" s="2">
        <v>113.0</v>
      </c>
    </row>
    <row r="85">
      <c r="C85" s="359" t="s">
        <v>5586</v>
      </c>
      <c r="E85" s="359" t="s">
        <v>5587</v>
      </c>
      <c r="J85" s="2" t="s">
        <v>829</v>
      </c>
      <c r="L85" s="2" t="s">
        <v>860</v>
      </c>
      <c r="M85" s="2" t="s">
        <v>17</v>
      </c>
      <c r="N85" s="2" t="s">
        <v>5551</v>
      </c>
      <c r="S85" s="2">
        <v>113.0</v>
      </c>
    </row>
    <row r="86">
      <c r="C86" s="359" t="s">
        <v>5586</v>
      </c>
      <c r="E86" s="359" t="s">
        <v>5588</v>
      </c>
      <c r="L86" s="2" t="s">
        <v>860</v>
      </c>
    </row>
    <row r="87">
      <c r="C87" s="359" t="s">
        <v>5589</v>
      </c>
      <c r="D87" s="291" t="s">
        <v>5590</v>
      </c>
      <c r="E87" s="359" t="s">
        <v>5591</v>
      </c>
      <c r="J87" s="2" t="s">
        <v>829</v>
      </c>
      <c r="L87" s="2" t="s">
        <v>860</v>
      </c>
      <c r="M87" s="2" t="s">
        <v>17</v>
      </c>
      <c r="N87" s="2" t="s">
        <v>5551</v>
      </c>
      <c r="S87" s="2">
        <v>113.0</v>
      </c>
    </row>
    <row r="88">
      <c r="C88" s="359" t="s">
        <v>5589</v>
      </c>
      <c r="D88" s="291" t="s">
        <v>5592</v>
      </c>
      <c r="E88" s="359" t="s">
        <v>5591</v>
      </c>
      <c r="J88" s="2" t="s">
        <v>829</v>
      </c>
      <c r="L88" s="2" t="s">
        <v>860</v>
      </c>
      <c r="M88" s="2" t="s">
        <v>17</v>
      </c>
      <c r="N88" s="2" t="s">
        <v>5551</v>
      </c>
      <c r="S88" s="2">
        <v>113.0</v>
      </c>
    </row>
    <row r="89">
      <c r="C89" s="359" t="s">
        <v>5589</v>
      </c>
      <c r="D89" s="291" t="s">
        <v>5593</v>
      </c>
      <c r="E89" s="359" t="s">
        <v>5591</v>
      </c>
      <c r="J89" s="2" t="s">
        <v>829</v>
      </c>
      <c r="L89" s="2" t="s">
        <v>860</v>
      </c>
      <c r="M89" s="2" t="s">
        <v>17</v>
      </c>
      <c r="N89" s="2" t="s">
        <v>5551</v>
      </c>
      <c r="S89" s="2">
        <v>113.0</v>
      </c>
    </row>
    <row r="90">
      <c r="C90" s="359" t="s">
        <v>5589</v>
      </c>
      <c r="D90" s="291" t="s">
        <v>5594</v>
      </c>
      <c r="E90" s="380" t="s">
        <v>5591</v>
      </c>
      <c r="J90" s="2" t="s">
        <v>829</v>
      </c>
      <c r="L90" s="2" t="s">
        <v>860</v>
      </c>
      <c r="M90" s="2" t="s">
        <v>17</v>
      </c>
      <c r="N90" s="2" t="s">
        <v>5551</v>
      </c>
      <c r="S90" s="2">
        <v>113.0</v>
      </c>
    </row>
    <row r="91">
      <c r="C91" s="359" t="s">
        <v>1323</v>
      </c>
      <c r="E91" s="359" t="s">
        <v>1324</v>
      </c>
      <c r="L91" s="2" t="s">
        <v>1019</v>
      </c>
      <c r="M91" s="2" t="s">
        <v>17</v>
      </c>
      <c r="N91" s="2" t="s">
        <v>5551</v>
      </c>
      <c r="S91" s="2">
        <v>113.0</v>
      </c>
    </row>
    <row r="92">
      <c r="C92" s="359" t="s">
        <v>1323</v>
      </c>
      <c r="E92" s="359" t="s">
        <v>1324</v>
      </c>
      <c r="L92" s="2" t="s">
        <v>1019</v>
      </c>
      <c r="M92" s="2" t="s">
        <v>17</v>
      </c>
      <c r="N92" s="2" t="s">
        <v>5551</v>
      </c>
      <c r="S92" s="2">
        <v>113.0</v>
      </c>
    </row>
    <row r="93">
      <c r="C93" s="359" t="s">
        <v>1323</v>
      </c>
      <c r="E93" s="359" t="s">
        <v>1324</v>
      </c>
      <c r="L93" s="2" t="s">
        <v>1019</v>
      </c>
      <c r="M93" s="2" t="s">
        <v>17</v>
      </c>
      <c r="N93" s="2" t="s">
        <v>5551</v>
      </c>
      <c r="S93" s="2">
        <v>113.0</v>
      </c>
    </row>
    <row r="94">
      <c r="C94" s="359" t="s">
        <v>1323</v>
      </c>
      <c r="E94" s="359" t="s">
        <v>1324</v>
      </c>
      <c r="L94" s="2" t="s">
        <v>1019</v>
      </c>
      <c r="M94" s="2" t="s">
        <v>17</v>
      </c>
      <c r="N94" s="2" t="s">
        <v>5551</v>
      </c>
      <c r="S94" s="2">
        <v>113.0</v>
      </c>
    </row>
    <row r="95">
      <c r="C95" s="359" t="s">
        <v>1323</v>
      </c>
      <c r="E95" s="359" t="s">
        <v>1324</v>
      </c>
      <c r="L95" s="2" t="s">
        <v>1019</v>
      </c>
      <c r="M95" s="2" t="s">
        <v>17</v>
      </c>
      <c r="N95" s="2" t="s">
        <v>5551</v>
      </c>
      <c r="S95" s="2">
        <v>113.0</v>
      </c>
    </row>
    <row r="96">
      <c r="C96" s="359" t="s">
        <v>1323</v>
      </c>
      <c r="E96" s="359" t="s">
        <v>1324</v>
      </c>
      <c r="L96" s="2" t="s">
        <v>1019</v>
      </c>
      <c r="M96" s="2" t="s">
        <v>17</v>
      </c>
      <c r="N96" s="2" t="s">
        <v>5551</v>
      </c>
      <c r="S96" s="2">
        <v>113.0</v>
      </c>
    </row>
    <row r="97">
      <c r="E97" s="383"/>
    </row>
    <row r="98">
      <c r="E98" s="383"/>
    </row>
    <row r="99">
      <c r="A99" s="2" t="s">
        <v>933</v>
      </c>
      <c r="B99" s="2" t="s">
        <v>868</v>
      </c>
      <c r="C99" s="359" t="s">
        <v>1416</v>
      </c>
      <c r="D99" s="291" t="s">
        <v>5595</v>
      </c>
      <c r="E99" s="380" t="s">
        <v>935</v>
      </c>
      <c r="J99" s="2" t="s">
        <v>829</v>
      </c>
      <c r="K99" s="2" t="s">
        <v>5550</v>
      </c>
      <c r="L99" s="2" t="s">
        <v>860</v>
      </c>
      <c r="M99" s="2" t="s">
        <v>17</v>
      </c>
      <c r="N99" s="2" t="s">
        <v>5596</v>
      </c>
      <c r="S99" s="2">
        <v>113.0</v>
      </c>
    </row>
    <row r="100">
      <c r="B100" s="2" t="s">
        <v>868</v>
      </c>
      <c r="C100" s="359" t="s">
        <v>1416</v>
      </c>
      <c r="D100" s="291" t="s">
        <v>5597</v>
      </c>
      <c r="E100" s="380" t="s">
        <v>935</v>
      </c>
      <c r="J100" s="2" t="s">
        <v>829</v>
      </c>
      <c r="K100" s="2" t="s">
        <v>5550</v>
      </c>
      <c r="L100" s="2" t="s">
        <v>860</v>
      </c>
      <c r="M100" s="2" t="s">
        <v>17</v>
      </c>
      <c r="N100" s="2" t="s">
        <v>5596</v>
      </c>
      <c r="S100" s="2">
        <v>113.0</v>
      </c>
    </row>
    <row r="101">
      <c r="B101" s="2" t="s">
        <v>868</v>
      </c>
      <c r="C101" s="359" t="s">
        <v>1416</v>
      </c>
      <c r="D101" s="291" t="s">
        <v>5598</v>
      </c>
      <c r="E101" s="380" t="s">
        <v>935</v>
      </c>
      <c r="J101" s="2" t="s">
        <v>829</v>
      </c>
      <c r="K101" s="2" t="s">
        <v>5550</v>
      </c>
      <c r="L101" s="2" t="s">
        <v>860</v>
      </c>
      <c r="M101" s="2" t="s">
        <v>17</v>
      </c>
      <c r="N101" s="2" t="s">
        <v>5596</v>
      </c>
      <c r="S101" s="2">
        <v>113.0</v>
      </c>
    </row>
    <row r="102">
      <c r="B102" s="2" t="s">
        <v>868</v>
      </c>
      <c r="C102" s="359" t="s">
        <v>1416</v>
      </c>
      <c r="D102" s="291" t="s">
        <v>5599</v>
      </c>
      <c r="E102" s="380" t="s">
        <v>935</v>
      </c>
      <c r="J102" s="2" t="s">
        <v>829</v>
      </c>
      <c r="K102" s="2" t="s">
        <v>5550</v>
      </c>
      <c r="L102" s="2" t="s">
        <v>860</v>
      </c>
      <c r="M102" s="2" t="s">
        <v>17</v>
      </c>
      <c r="N102" s="2" t="s">
        <v>5596</v>
      </c>
      <c r="S102" s="2">
        <v>113.0</v>
      </c>
    </row>
    <row r="103">
      <c r="B103" s="2" t="s">
        <v>868</v>
      </c>
      <c r="C103" s="359" t="s">
        <v>1416</v>
      </c>
      <c r="D103" s="291" t="s">
        <v>5600</v>
      </c>
      <c r="E103" s="380" t="s">
        <v>935</v>
      </c>
      <c r="J103" s="2" t="s">
        <v>829</v>
      </c>
      <c r="K103" s="2" t="s">
        <v>5550</v>
      </c>
      <c r="L103" s="2" t="s">
        <v>860</v>
      </c>
      <c r="M103" s="2" t="s">
        <v>17</v>
      </c>
      <c r="N103" s="2" t="s">
        <v>5596</v>
      </c>
      <c r="S103" s="2">
        <v>113.0</v>
      </c>
    </row>
    <row r="104">
      <c r="B104" s="2" t="s">
        <v>868</v>
      </c>
      <c r="C104" s="359" t="s">
        <v>1416</v>
      </c>
      <c r="D104" s="444" t="s">
        <v>5601</v>
      </c>
      <c r="E104" s="380" t="s">
        <v>935</v>
      </c>
      <c r="L104" s="2" t="s">
        <v>860</v>
      </c>
      <c r="M104" s="2" t="s">
        <v>17</v>
      </c>
      <c r="N104" s="2" t="s">
        <v>5596</v>
      </c>
      <c r="S104" s="2">
        <v>113.0</v>
      </c>
    </row>
    <row r="105">
      <c r="D105" s="383"/>
      <c r="E105" s="383"/>
      <c r="L105" s="2" t="s">
        <v>860</v>
      </c>
    </row>
    <row r="106">
      <c r="A106" s="359" t="s">
        <v>5602</v>
      </c>
      <c r="C106" s="359" t="s">
        <v>5603</v>
      </c>
      <c r="D106" s="291">
        <v>1.0001111E7</v>
      </c>
      <c r="E106" s="359" t="s">
        <v>979</v>
      </c>
      <c r="J106" s="2" t="s">
        <v>829</v>
      </c>
      <c r="K106" s="2" t="s">
        <v>5542</v>
      </c>
      <c r="L106" s="2" t="s">
        <v>860</v>
      </c>
      <c r="M106" s="2" t="s">
        <v>17</v>
      </c>
      <c r="N106" s="2" t="s">
        <v>5604</v>
      </c>
      <c r="R106" s="2" t="s">
        <v>5540</v>
      </c>
      <c r="S106" s="2">
        <v>161.0</v>
      </c>
    </row>
    <row r="107">
      <c r="C107" s="359" t="s">
        <v>980</v>
      </c>
      <c r="D107" s="291" t="s">
        <v>4171</v>
      </c>
      <c r="E107" s="359" t="s">
        <v>981</v>
      </c>
      <c r="K107" s="2" t="s">
        <v>5542</v>
      </c>
      <c r="L107" s="2" t="s">
        <v>860</v>
      </c>
      <c r="M107" s="2" t="s">
        <v>2386</v>
      </c>
      <c r="N107" s="2" t="s">
        <v>5605</v>
      </c>
      <c r="R107" s="2" t="s">
        <v>5540</v>
      </c>
      <c r="S107" s="2">
        <v>161.0</v>
      </c>
    </row>
    <row r="108">
      <c r="C108" s="359" t="s">
        <v>980</v>
      </c>
      <c r="D108" s="291" t="s">
        <v>5606</v>
      </c>
      <c r="E108" s="359" t="s">
        <v>981</v>
      </c>
      <c r="J108" s="2" t="s">
        <v>829</v>
      </c>
      <c r="K108" s="2" t="s">
        <v>5542</v>
      </c>
      <c r="L108" s="2" t="s">
        <v>860</v>
      </c>
      <c r="M108" s="2" t="s">
        <v>17</v>
      </c>
      <c r="N108" s="2" t="s">
        <v>5604</v>
      </c>
      <c r="R108" s="2" t="s">
        <v>5540</v>
      </c>
      <c r="S108" s="2">
        <v>161.0</v>
      </c>
    </row>
    <row r="109">
      <c r="C109" s="359" t="s">
        <v>980</v>
      </c>
      <c r="D109" s="291" t="s">
        <v>5607</v>
      </c>
      <c r="E109" s="359" t="s">
        <v>981</v>
      </c>
      <c r="J109" s="2" t="s">
        <v>829</v>
      </c>
      <c r="K109" s="2" t="s">
        <v>5542</v>
      </c>
      <c r="L109" s="2" t="s">
        <v>860</v>
      </c>
      <c r="M109" s="2" t="s">
        <v>17</v>
      </c>
      <c r="N109" s="2" t="s">
        <v>5604</v>
      </c>
      <c r="R109" s="2" t="s">
        <v>5540</v>
      </c>
      <c r="S109" s="2">
        <v>161.0</v>
      </c>
    </row>
    <row r="110">
      <c r="C110" s="359" t="s">
        <v>980</v>
      </c>
      <c r="D110" s="291" t="s">
        <v>5608</v>
      </c>
      <c r="E110" s="359" t="s">
        <v>981</v>
      </c>
      <c r="J110" s="2" t="s">
        <v>829</v>
      </c>
      <c r="K110" s="2" t="s">
        <v>5542</v>
      </c>
      <c r="L110" s="2" t="s">
        <v>860</v>
      </c>
      <c r="M110" s="2" t="s">
        <v>17</v>
      </c>
      <c r="N110" s="2" t="s">
        <v>5604</v>
      </c>
      <c r="R110" s="2" t="s">
        <v>5540</v>
      </c>
      <c r="S110" s="2">
        <v>161.0</v>
      </c>
    </row>
    <row r="111">
      <c r="C111" s="359" t="s">
        <v>980</v>
      </c>
      <c r="D111" s="291" t="s">
        <v>5609</v>
      </c>
      <c r="E111" s="359" t="s">
        <v>981</v>
      </c>
      <c r="J111" s="2" t="s">
        <v>829</v>
      </c>
      <c r="K111" s="2" t="s">
        <v>5542</v>
      </c>
      <c r="L111" s="2" t="s">
        <v>860</v>
      </c>
      <c r="M111" s="2" t="s">
        <v>17</v>
      </c>
      <c r="N111" s="2" t="s">
        <v>5604</v>
      </c>
      <c r="R111" s="2" t="s">
        <v>5540</v>
      </c>
      <c r="S111" s="2">
        <v>161.0</v>
      </c>
    </row>
    <row r="112">
      <c r="C112" s="359" t="s">
        <v>980</v>
      </c>
      <c r="D112" s="291" t="s">
        <v>5610</v>
      </c>
      <c r="E112" s="359" t="s">
        <v>981</v>
      </c>
      <c r="K112" s="2" t="s">
        <v>5542</v>
      </c>
      <c r="L112" s="2" t="s">
        <v>860</v>
      </c>
      <c r="M112" s="2" t="s">
        <v>2386</v>
      </c>
      <c r="N112" s="2" t="s">
        <v>5605</v>
      </c>
      <c r="R112" s="2" t="s">
        <v>5540</v>
      </c>
      <c r="S112" s="2">
        <v>161.0</v>
      </c>
    </row>
    <row r="113">
      <c r="C113" s="359" t="s">
        <v>980</v>
      </c>
      <c r="D113" s="291" t="s">
        <v>5611</v>
      </c>
      <c r="E113" s="359" t="s">
        <v>981</v>
      </c>
      <c r="J113" s="2" t="s">
        <v>829</v>
      </c>
      <c r="K113" s="2" t="s">
        <v>5542</v>
      </c>
      <c r="L113" s="2" t="s">
        <v>860</v>
      </c>
      <c r="M113" s="2" t="s">
        <v>17</v>
      </c>
      <c r="N113" s="2" t="s">
        <v>5604</v>
      </c>
      <c r="R113" s="2" t="s">
        <v>5540</v>
      </c>
      <c r="S113" s="2">
        <v>161.0</v>
      </c>
    </row>
    <row r="114">
      <c r="C114" s="359" t="s">
        <v>980</v>
      </c>
      <c r="D114" s="291" t="s">
        <v>5612</v>
      </c>
      <c r="E114" s="359" t="s">
        <v>981</v>
      </c>
      <c r="J114" s="2" t="s">
        <v>829</v>
      </c>
      <c r="K114" s="2" t="s">
        <v>5542</v>
      </c>
      <c r="L114" s="2" t="s">
        <v>860</v>
      </c>
      <c r="M114" s="2" t="s">
        <v>17</v>
      </c>
      <c r="N114" s="2" t="s">
        <v>5604</v>
      </c>
      <c r="R114" s="2" t="s">
        <v>5540</v>
      </c>
      <c r="S114" s="2">
        <v>161.0</v>
      </c>
    </row>
    <row r="115">
      <c r="C115" s="359" t="s">
        <v>980</v>
      </c>
      <c r="D115" s="291" t="s">
        <v>5613</v>
      </c>
      <c r="E115" s="359" t="s">
        <v>981</v>
      </c>
      <c r="J115" s="2" t="s">
        <v>829</v>
      </c>
      <c r="K115" s="2" t="s">
        <v>5542</v>
      </c>
      <c r="L115" s="2" t="s">
        <v>860</v>
      </c>
      <c r="M115" s="2" t="s">
        <v>17</v>
      </c>
      <c r="N115" s="2" t="s">
        <v>5604</v>
      </c>
      <c r="R115" s="2" t="s">
        <v>5540</v>
      </c>
      <c r="S115" s="2">
        <v>161.0</v>
      </c>
    </row>
    <row r="116">
      <c r="C116" s="359" t="s">
        <v>980</v>
      </c>
      <c r="D116" s="291" t="s">
        <v>5614</v>
      </c>
      <c r="E116" s="359" t="s">
        <v>981</v>
      </c>
      <c r="J116" s="2" t="s">
        <v>829</v>
      </c>
      <c r="K116" s="2" t="s">
        <v>5542</v>
      </c>
      <c r="L116" s="2" t="s">
        <v>860</v>
      </c>
      <c r="M116" s="2" t="s">
        <v>17</v>
      </c>
      <c r="N116" s="2" t="s">
        <v>5604</v>
      </c>
      <c r="R116" s="2" t="s">
        <v>5540</v>
      </c>
      <c r="S116" s="2">
        <v>161.0</v>
      </c>
    </row>
    <row r="117">
      <c r="C117" s="359" t="s">
        <v>980</v>
      </c>
      <c r="D117" s="291" t="s">
        <v>4170</v>
      </c>
      <c r="E117" s="359" t="s">
        <v>981</v>
      </c>
      <c r="K117" s="2" t="s">
        <v>5542</v>
      </c>
      <c r="L117" s="2" t="s">
        <v>860</v>
      </c>
      <c r="M117" s="2" t="s">
        <v>5615</v>
      </c>
      <c r="N117" s="2" t="s">
        <v>5605</v>
      </c>
      <c r="R117" s="2" t="s">
        <v>5540</v>
      </c>
      <c r="S117" s="2">
        <v>161.0</v>
      </c>
    </row>
    <row r="118">
      <c r="C118" s="359" t="s">
        <v>980</v>
      </c>
      <c r="D118" s="291" t="s">
        <v>5616</v>
      </c>
      <c r="E118" s="359" t="s">
        <v>981</v>
      </c>
      <c r="J118" s="2" t="s">
        <v>829</v>
      </c>
      <c r="K118" s="2" t="s">
        <v>5542</v>
      </c>
      <c r="L118" s="2" t="s">
        <v>860</v>
      </c>
      <c r="M118" s="2" t="s">
        <v>17</v>
      </c>
      <c r="N118" s="2" t="s">
        <v>5604</v>
      </c>
      <c r="R118" s="2" t="s">
        <v>5540</v>
      </c>
      <c r="S118" s="2">
        <v>161.0</v>
      </c>
    </row>
    <row r="119">
      <c r="C119" s="359" t="s">
        <v>980</v>
      </c>
      <c r="D119" s="291" t="s">
        <v>5617</v>
      </c>
      <c r="E119" s="359" t="s">
        <v>981</v>
      </c>
      <c r="J119" s="2" t="s">
        <v>829</v>
      </c>
      <c r="K119" s="2" t="s">
        <v>5542</v>
      </c>
      <c r="L119" s="2" t="s">
        <v>860</v>
      </c>
      <c r="M119" s="2" t="s">
        <v>17</v>
      </c>
      <c r="N119" s="2" t="s">
        <v>5604</v>
      </c>
      <c r="R119" s="2" t="s">
        <v>5540</v>
      </c>
      <c r="S119" s="2">
        <v>161.0</v>
      </c>
    </row>
    <row r="120">
      <c r="C120" s="359" t="s">
        <v>980</v>
      </c>
      <c r="D120" s="291" t="s">
        <v>5618</v>
      </c>
      <c r="E120" s="359" t="s">
        <v>981</v>
      </c>
      <c r="J120" s="2" t="s">
        <v>829</v>
      </c>
      <c r="K120" s="2" t="s">
        <v>5542</v>
      </c>
      <c r="L120" s="2" t="s">
        <v>860</v>
      </c>
      <c r="M120" s="2" t="s">
        <v>17</v>
      </c>
      <c r="N120" s="2" t="s">
        <v>5604</v>
      </c>
      <c r="R120" s="2" t="s">
        <v>5540</v>
      </c>
      <c r="S120" s="2">
        <v>161.0</v>
      </c>
    </row>
    <row r="121">
      <c r="C121" s="359" t="s">
        <v>980</v>
      </c>
      <c r="D121" s="291" t="s">
        <v>5619</v>
      </c>
      <c r="E121" s="359" t="s">
        <v>981</v>
      </c>
      <c r="J121" s="2" t="s">
        <v>829</v>
      </c>
      <c r="K121" s="2" t="s">
        <v>5542</v>
      </c>
      <c r="L121" s="2" t="s">
        <v>860</v>
      </c>
      <c r="M121" s="2" t="s">
        <v>17</v>
      </c>
      <c r="N121" s="2" t="s">
        <v>5604</v>
      </c>
      <c r="R121" s="2" t="s">
        <v>5540</v>
      </c>
      <c r="S121" s="2">
        <v>161.0</v>
      </c>
    </row>
    <row r="122">
      <c r="C122" s="359" t="s">
        <v>980</v>
      </c>
      <c r="D122" s="291" t="s">
        <v>5620</v>
      </c>
      <c r="E122" s="359" t="s">
        <v>981</v>
      </c>
      <c r="J122" s="2" t="s">
        <v>829</v>
      </c>
      <c r="K122" s="2" t="s">
        <v>5542</v>
      </c>
      <c r="L122" s="2" t="s">
        <v>860</v>
      </c>
      <c r="M122" s="2" t="s">
        <v>17</v>
      </c>
      <c r="N122" s="2" t="s">
        <v>5604</v>
      </c>
      <c r="R122" s="2" t="s">
        <v>5540</v>
      </c>
      <c r="S122" s="2">
        <v>161.0</v>
      </c>
    </row>
    <row r="123">
      <c r="C123" s="359" t="s">
        <v>980</v>
      </c>
      <c r="D123" s="291" t="s">
        <v>5621</v>
      </c>
      <c r="E123" s="359" t="s">
        <v>981</v>
      </c>
      <c r="J123" s="2" t="s">
        <v>829</v>
      </c>
      <c r="K123" s="2" t="s">
        <v>5542</v>
      </c>
      <c r="L123" s="2" t="s">
        <v>860</v>
      </c>
      <c r="M123" s="2" t="s">
        <v>17</v>
      </c>
      <c r="N123" s="2" t="s">
        <v>5604</v>
      </c>
      <c r="R123" s="2" t="s">
        <v>5540</v>
      </c>
      <c r="S123" s="2">
        <v>161.0</v>
      </c>
    </row>
    <row r="124">
      <c r="C124" s="359" t="s">
        <v>980</v>
      </c>
      <c r="D124" s="291" t="s">
        <v>5622</v>
      </c>
      <c r="E124" s="359" t="s">
        <v>981</v>
      </c>
      <c r="J124" s="2" t="s">
        <v>829</v>
      </c>
      <c r="K124" s="2" t="s">
        <v>5542</v>
      </c>
      <c r="L124" s="2" t="s">
        <v>860</v>
      </c>
      <c r="M124" s="2" t="s">
        <v>17</v>
      </c>
      <c r="N124" s="2" t="s">
        <v>5604</v>
      </c>
      <c r="R124" s="2" t="s">
        <v>5540</v>
      </c>
      <c r="S124" s="2">
        <v>161.0</v>
      </c>
    </row>
    <row r="125">
      <c r="C125" s="359" t="s">
        <v>980</v>
      </c>
      <c r="D125" s="291" t="s">
        <v>5623</v>
      </c>
      <c r="E125" s="359" t="s">
        <v>981</v>
      </c>
      <c r="J125" s="2" t="s">
        <v>829</v>
      </c>
      <c r="K125" s="2" t="s">
        <v>5542</v>
      </c>
      <c r="L125" s="2" t="s">
        <v>860</v>
      </c>
      <c r="M125" s="2" t="s">
        <v>17</v>
      </c>
      <c r="N125" s="2" t="s">
        <v>5604</v>
      </c>
      <c r="R125" s="2" t="s">
        <v>5540</v>
      </c>
      <c r="S125" s="2">
        <v>161.0</v>
      </c>
    </row>
    <row r="126">
      <c r="C126" s="359" t="s">
        <v>980</v>
      </c>
      <c r="D126" s="291" t="s">
        <v>5624</v>
      </c>
      <c r="E126" s="359" t="s">
        <v>981</v>
      </c>
      <c r="J126" s="2" t="s">
        <v>829</v>
      </c>
      <c r="K126" s="2" t="s">
        <v>5542</v>
      </c>
      <c r="L126" s="2" t="s">
        <v>860</v>
      </c>
      <c r="M126" s="2" t="s">
        <v>17</v>
      </c>
      <c r="N126" s="2" t="s">
        <v>5604</v>
      </c>
      <c r="R126" s="2" t="s">
        <v>5540</v>
      </c>
      <c r="S126" s="2">
        <v>161.0</v>
      </c>
    </row>
    <row r="127">
      <c r="C127" s="359" t="s">
        <v>980</v>
      </c>
      <c r="D127" s="291" t="s">
        <v>5625</v>
      </c>
      <c r="E127" s="359" t="s">
        <v>981</v>
      </c>
      <c r="J127" s="2" t="s">
        <v>829</v>
      </c>
      <c r="K127" s="2" t="s">
        <v>5542</v>
      </c>
      <c r="L127" s="2" t="s">
        <v>860</v>
      </c>
      <c r="M127" s="2" t="s">
        <v>17</v>
      </c>
      <c r="N127" s="2" t="s">
        <v>5604</v>
      </c>
      <c r="R127" s="2" t="s">
        <v>5540</v>
      </c>
      <c r="S127" s="2">
        <v>161.0</v>
      </c>
    </row>
    <row r="128">
      <c r="C128" s="359" t="s">
        <v>980</v>
      </c>
      <c r="D128" s="291" t="s">
        <v>5626</v>
      </c>
      <c r="E128" s="359" t="s">
        <v>981</v>
      </c>
      <c r="J128" s="2" t="s">
        <v>829</v>
      </c>
      <c r="K128" s="2" t="s">
        <v>5542</v>
      </c>
      <c r="L128" s="2" t="s">
        <v>860</v>
      </c>
      <c r="M128" s="2" t="s">
        <v>17</v>
      </c>
      <c r="N128" s="2" t="s">
        <v>5604</v>
      </c>
      <c r="R128" s="2" t="s">
        <v>5540</v>
      </c>
      <c r="S128" s="2">
        <v>161.0</v>
      </c>
    </row>
    <row r="129">
      <c r="C129" s="359" t="s">
        <v>980</v>
      </c>
      <c r="D129" s="291" t="s">
        <v>5627</v>
      </c>
      <c r="E129" s="359" t="s">
        <v>981</v>
      </c>
      <c r="J129" s="2" t="s">
        <v>829</v>
      </c>
      <c r="K129" s="2" t="s">
        <v>5542</v>
      </c>
      <c r="L129" s="2" t="s">
        <v>860</v>
      </c>
      <c r="M129" s="2" t="s">
        <v>17</v>
      </c>
      <c r="N129" s="2" t="s">
        <v>5604</v>
      </c>
      <c r="R129" s="2" t="s">
        <v>5540</v>
      </c>
      <c r="S129" s="2">
        <v>161.0</v>
      </c>
    </row>
    <row r="130">
      <c r="C130" s="359" t="s">
        <v>980</v>
      </c>
      <c r="D130" s="291" t="s">
        <v>5628</v>
      </c>
      <c r="E130" s="359" t="s">
        <v>981</v>
      </c>
      <c r="J130" s="2" t="s">
        <v>829</v>
      </c>
      <c r="K130" s="2" t="s">
        <v>5542</v>
      </c>
      <c r="L130" s="2" t="s">
        <v>860</v>
      </c>
      <c r="M130" s="2" t="s">
        <v>17</v>
      </c>
      <c r="N130" s="2" t="s">
        <v>5604</v>
      </c>
      <c r="R130" s="2" t="s">
        <v>5540</v>
      </c>
      <c r="S130" s="2">
        <v>161.0</v>
      </c>
    </row>
    <row r="131">
      <c r="C131" s="359" t="s">
        <v>980</v>
      </c>
      <c r="D131" s="291" t="s">
        <v>5629</v>
      </c>
      <c r="E131" s="359" t="s">
        <v>981</v>
      </c>
      <c r="J131" s="2" t="s">
        <v>829</v>
      </c>
      <c r="K131" s="2" t="s">
        <v>5542</v>
      </c>
      <c r="L131" s="2" t="s">
        <v>860</v>
      </c>
      <c r="M131" s="2" t="s">
        <v>17</v>
      </c>
      <c r="N131" s="2" t="s">
        <v>5604</v>
      </c>
      <c r="R131" s="2" t="s">
        <v>5540</v>
      </c>
      <c r="S131" s="2">
        <v>161.0</v>
      </c>
    </row>
    <row r="132">
      <c r="A132" s="359"/>
      <c r="B132" s="2"/>
      <c r="C132" s="359"/>
      <c r="E132" s="359"/>
      <c r="L132" s="2"/>
      <c r="M132" s="2"/>
    </row>
    <row r="133">
      <c r="A133" s="359" t="s">
        <v>5630</v>
      </c>
      <c r="B133" s="2" t="s">
        <v>5631</v>
      </c>
      <c r="C133" s="359" t="s">
        <v>973</v>
      </c>
      <c r="E133" s="359" t="s">
        <v>2571</v>
      </c>
      <c r="L133" s="2" t="s">
        <v>860</v>
      </c>
      <c r="M133" s="2" t="s">
        <v>2386</v>
      </c>
      <c r="N133" s="2" t="s">
        <v>5632</v>
      </c>
    </row>
    <row r="134">
      <c r="C134" s="359" t="s">
        <v>973</v>
      </c>
      <c r="E134" s="359" t="s">
        <v>2571</v>
      </c>
      <c r="L134" s="2" t="s">
        <v>860</v>
      </c>
      <c r="M134" s="2" t="s">
        <v>2386</v>
      </c>
      <c r="N134" s="2" t="s">
        <v>5632</v>
      </c>
    </row>
    <row r="135">
      <c r="C135" s="359" t="s">
        <v>973</v>
      </c>
      <c r="E135" s="359" t="s">
        <v>2571</v>
      </c>
      <c r="L135" s="2" t="s">
        <v>860</v>
      </c>
      <c r="M135" s="2" t="s">
        <v>2386</v>
      </c>
      <c r="N135" s="2" t="s">
        <v>5632</v>
      </c>
      <c r="S135" s="2">
        <v>153.0</v>
      </c>
    </row>
    <row r="136">
      <c r="C136" s="359" t="s">
        <v>973</v>
      </c>
      <c r="E136" s="359" t="s">
        <v>2571</v>
      </c>
      <c r="L136" s="2" t="s">
        <v>860</v>
      </c>
      <c r="M136" s="2" t="s">
        <v>2386</v>
      </c>
      <c r="N136" s="2" t="s">
        <v>5632</v>
      </c>
      <c r="S136" s="2">
        <v>153.0</v>
      </c>
    </row>
    <row r="137">
      <c r="C137" s="359" t="s">
        <v>973</v>
      </c>
      <c r="E137" s="359" t="s">
        <v>2571</v>
      </c>
      <c r="L137" s="2" t="s">
        <v>860</v>
      </c>
      <c r="M137" s="2" t="s">
        <v>2386</v>
      </c>
      <c r="N137" s="2" t="s">
        <v>5632</v>
      </c>
      <c r="S137" s="2">
        <v>153.0</v>
      </c>
    </row>
    <row r="138">
      <c r="C138" s="359" t="s">
        <v>973</v>
      </c>
      <c r="E138" s="359" t="s">
        <v>2571</v>
      </c>
      <c r="L138" s="2" t="s">
        <v>860</v>
      </c>
      <c r="M138" s="2" t="s">
        <v>2386</v>
      </c>
      <c r="N138" s="2" t="s">
        <v>5632</v>
      </c>
      <c r="S138" s="2">
        <v>153.0</v>
      </c>
    </row>
    <row r="139">
      <c r="C139" s="359" t="s">
        <v>973</v>
      </c>
      <c r="E139" s="359" t="s">
        <v>2571</v>
      </c>
      <c r="L139" s="2" t="s">
        <v>860</v>
      </c>
      <c r="M139" s="2" t="s">
        <v>2386</v>
      </c>
      <c r="N139" s="2" t="s">
        <v>5632</v>
      </c>
      <c r="S139" s="2">
        <v>153.0</v>
      </c>
    </row>
    <row r="140">
      <c r="C140" s="359" t="s">
        <v>973</v>
      </c>
      <c r="E140" s="359" t="s">
        <v>2571</v>
      </c>
      <c r="L140" s="2" t="s">
        <v>860</v>
      </c>
      <c r="M140" s="2" t="s">
        <v>2386</v>
      </c>
      <c r="N140" s="2" t="s">
        <v>5632</v>
      </c>
      <c r="S140" s="2">
        <v>153.0</v>
      </c>
    </row>
    <row r="141">
      <c r="C141" s="359" t="s">
        <v>973</v>
      </c>
      <c r="E141" s="359" t="s">
        <v>2571</v>
      </c>
      <c r="L141" s="2" t="s">
        <v>860</v>
      </c>
      <c r="M141" s="2" t="s">
        <v>2386</v>
      </c>
      <c r="N141" s="2" t="s">
        <v>5632</v>
      </c>
      <c r="S141" s="2">
        <v>153.0</v>
      </c>
    </row>
    <row r="142">
      <c r="C142" s="359" t="s">
        <v>973</v>
      </c>
      <c r="E142" s="359" t="s">
        <v>2571</v>
      </c>
      <c r="L142" s="2" t="s">
        <v>860</v>
      </c>
      <c r="M142" s="2" t="s">
        <v>2386</v>
      </c>
      <c r="N142" s="2" t="s">
        <v>5632</v>
      </c>
      <c r="S142" s="2">
        <v>153.0</v>
      </c>
    </row>
    <row r="143">
      <c r="C143" s="359" t="s">
        <v>973</v>
      </c>
      <c r="E143" s="359" t="s">
        <v>2571</v>
      </c>
      <c r="L143" s="2" t="s">
        <v>860</v>
      </c>
      <c r="M143" s="2" t="s">
        <v>2386</v>
      </c>
      <c r="N143" s="2" t="s">
        <v>5632</v>
      </c>
      <c r="S143" s="2">
        <v>153.0</v>
      </c>
    </row>
    <row r="144">
      <c r="C144" s="359" t="s">
        <v>973</v>
      </c>
      <c r="E144" s="359" t="s">
        <v>2571</v>
      </c>
      <c r="L144" s="2" t="s">
        <v>860</v>
      </c>
      <c r="M144" s="2" t="s">
        <v>2386</v>
      </c>
      <c r="N144" s="2" t="s">
        <v>5632</v>
      </c>
      <c r="S144" s="2">
        <v>153.0</v>
      </c>
    </row>
    <row r="145">
      <c r="C145" s="359" t="s">
        <v>973</v>
      </c>
      <c r="E145" s="359" t="s">
        <v>2571</v>
      </c>
      <c r="L145" s="2" t="s">
        <v>860</v>
      </c>
      <c r="M145" s="2" t="s">
        <v>2386</v>
      </c>
      <c r="N145" s="2" t="s">
        <v>5632</v>
      </c>
      <c r="S145" s="2">
        <v>153.0</v>
      </c>
    </row>
    <row r="146">
      <c r="C146" s="359" t="s">
        <v>973</v>
      </c>
      <c r="E146" s="359" t="s">
        <v>2571</v>
      </c>
      <c r="L146" s="2" t="s">
        <v>860</v>
      </c>
      <c r="M146" s="2" t="s">
        <v>2386</v>
      </c>
      <c r="N146" s="2" t="s">
        <v>5632</v>
      </c>
      <c r="S146" s="2">
        <v>153.0</v>
      </c>
    </row>
    <row r="147">
      <c r="C147" s="359" t="s">
        <v>973</v>
      </c>
      <c r="E147" s="359" t="s">
        <v>2571</v>
      </c>
      <c r="L147" s="2" t="s">
        <v>860</v>
      </c>
      <c r="M147" s="2" t="s">
        <v>2386</v>
      </c>
      <c r="N147" s="2" t="s">
        <v>5632</v>
      </c>
      <c r="S147" s="2">
        <v>153.0</v>
      </c>
    </row>
    <row r="148">
      <c r="C148" s="359" t="s">
        <v>973</v>
      </c>
      <c r="E148" s="359" t="s">
        <v>2571</v>
      </c>
      <c r="L148" s="2" t="s">
        <v>860</v>
      </c>
      <c r="M148" s="2" t="s">
        <v>2386</v>
      </c>
      <c r="N148" s="2" t="s">
        <v>5632</v>
      </c>
      <c r="S148" s="2">
        <v>153.0</v>
      </c>
    </row>
    <row r="149">
      <c r="C149" s="359" t="s">
        <v>973</v>
      </c>
      <c r="E149" s="359" t="s">
        <v>2571</v>
      </c>
      <c r="L149" s="2" t="s">
        <v>860</v>
      </c>
      <c r="M149" s="2" t="s">
        <v>2386</v>
      </c>
      <c r="N149" s="2" t="s">
        <v>5632</v>
      </c>
      <c r="S149" s="2">
        <v>153.0</v>
      </c>
    </row>
    <row r="150">
      <c r="C150" s="359" t="s">
        <v>973</v>
      </c>
      <c r="E150" s="359" t="s">
        <v>2571</v>
      </c>
      <c r="L150" s="2" t="s">
        <v>860</v>
      </c>
      <c r="M150" s="2" t="s">
        <v>2386</v>
      </c>
      <c r="N150" s="2" t="s">
        <v>5632</v>
      </c>
      <c r="S150" s="2">
        <v>153.0</v>
      </c>
    </row>
    <row r="151">
      <c r="C151" s="359" t="s">
        <v>973</v>
      </c>
      <c r="E151" s="359" t="s">
        <v>2571</v>
      </c>
      <c r="L151" s="2" t="s">
        <v>860</v>
      </c>
      <c r="M151" s="2" t="s">
        <v>2386</v>
      </c>
      <c r="N151" s="2" t="s">
        <v>5632</v>
      </c>
      <c r="S151" s="2">
        <v>153.0</v>
      </c>
    </row>
    <row r="152">
      <c r="C152" s="359" t="s">
        <v>973</v>
      </c>
      <c r="E152" s="359" t="s">
        <v>2571</v>
      </c>
      <c r="L152" s="2" t="s">
        <v>860</v>
      </c>
      <c r="M152" s="2" t="s">
        <v>2386</v>
      </c>
      <c r="N152" s="2" t="s">
        <v>5632</v>
      </c>
      <c r="S152" s="2">
        <v>153.0</v>
      </c>
    </row>
    <row r="153">
      <c r="C153" s="359" t="s">
        <v>973</v>
      </c>
      <c r="E153" s="359" t="s">
        <v>2571</v>
      </c>
      <c r="L153" s="2" t="s">
        <v>860</v>
      </c>
      <c r="M153" s="2" t="s">
        <v>2386</v>
      </c>
      <c r="N153" s="2" t="s">
        <v>5632</v>
      </c>
      <c r="S153" s="2">
        <v>153.0</v>
      </c>
    </row>
    <row r="154">
      <c r="C154" s="359" t="s">
        <v>973</v>
      </c>
      <c r="E154" s="359" t="s">
        <v>2571</v>
      </c>
      <c r="L154" s="2" t="s">
        <v>860</v>
      </c>
      <c r="M154" s="2" t="s">
        <v>2386</v>
      </c>
      <c r="N154" s="2" t="s">
        <v>5632</v>
      </c>
      <c r="S154" s="2">
        <v>153.0</v>
      </c>
    </row>
    <row r="155">
      <c r="C155" s="359" t="s">
        <v>973</v>
      </c>
      <c r="E155" s="359" t="s">
        <v>2571</v>
      </c>
      <c r="L155" s="2" t="s">
        <v>860</v>
      </c>
      <c r="M155" s="2" t="s">
        <v>2386</v>
      </c>
      <c r="N155" s="2" t="s">
        <v>5632</v>
      </c>
      <c r="S155" s="2">
        <v>153.0</v>
      </c>
    </row>
    <row r="156">
      <c r="C156" s="359" t="s">
        <v>973</v>
      </c>
      <c r="E156" s="359" t="s">
        <v>2571</v>
      </c>
      <c r="L156" s="2" t="s">
        <v>860</v>
      </c>
      <c r="M156" s="2" t="s">
        <v>2386</v>
      </c>
      <c r="N156" s="2" t="s">
        <v>5632</v>
      </c>
      <c r="S156" s="2">
        <v>153.0</v>
      </c>
    </row>
    <row r="158">
      <c r="A158" s="2" t="s">
        <v>3819</v>
      </c>
      <c r="C158" s="359" t="s">
        <v>5633</v>
      </c>
      <c r="E158" s="359" t="s">
        <v>4431</v>
      </c>
      <c r="L158" s="2" t="s">
        <v>1019</v>
      </c>
    </row>
    <row r="159">
      <c r="B159" s="2" t="s">
        <v>868</v>
      </c>
      <c r="C159" s="359" t="s">
        <v>5634</v>
      </c>
      <c r="D159" s="386" t="s">
        <v>5635</v>
      </c>
      <c r="E159" s="445" t="s">
        <v>5636</v>
      </c>
      <c r="F159" s="266"/>
      <c r="G159" s="266"/>
      <c r="H159" s="266"/>
      <c r="I159" s="266"/>
      <c r="K159" s="266"/>
      <c r="L159" s="275" t="s">
        <v>1019</v>
      </c>
      <c r="M159" s="275" t="s">
        <v>2386</v>
      </c>
      <c r="N159" s="275" t="s">
        <v>5632</v>
      </c>
      <c r="O159" s="266"/>
      <c r="P159" s="266"/>
      <c r="Q159" s="266"/>
      <c r="R159" s="266"/>
      <c r="S159" s="358">
        <v>153.0</v>
      </c>
    </row>
    <row r="160">
      <c r="C160" s="359" t="s">
        <v>1851</v>
      </c>
      <c r="E160" s="359" t="s">
        <v>1852</v>
      </c>
      <c r="L160" s="2" t="s">
        <v>1019</v>
      </c>
    </row>
    <row r="162">
      <c r="B162" s="359" t="s">
        <v>5637</v>
      </c>
      <c r="C162" s="359" t="s">
        <v>5638</v>
      </c>
      <c r="D162" s="291" t="s">
        <v>5639</v>
      </c>
      <c r="E162" s="359" t="s">
        <v>5290</v>
      </c>
      <c r="J162" s="2" t="s">
        <v>829</v>
      </c>
      <c r="K162" s="2" t="s">
        <v>4405</v>
      </c>
      <c r="L162" s="2" t="s">
        <v>1019</v>
      </c>
      <c r="M162" s="291" t="s">
        <v>17</v>
      </c>
      <c r="N162" s="2" t="s">
        <v>5551</v>
      </c>
      <c r="R162" s="2" t="s">
        <v>5508</v>
      </c>
      <c r="S162" s="2">
        <v>113.0</v>
      </c>
    </row>
    <row r="163">
      <c r="C163" s="359" t="s">
        <v>5638</v>
      </c>
      <c r="D163" s="291" t="s">
        <v>5640</v>
      </c>
      <c r="E163" s="359" t="s">
        <v>5290</v>
      </c>
      <c r="J163" s="2" t="s">
        <v>829</v>
      </c>
      <c r="K163" s="2" t="s">
        <v>4405</v>
      </c>
      <c r="L163" s="2" t="s">
        <v>1019</v>
      </c>
      <c r="M163" s="2" t="s">
        <v>17</v>
      </c>
      <c r="N163" s="2" t="s">
        <v>5551</v>
      </c>
      <c r="R163" s="2" t="s">
        <v>5508</v>
      </c>
      <c r="S163" s="2">
        <v>113.0</v>
      </c>
    </row>
    <row r="164">
      <c r="C164" s="359" t="s">
        <v>5638</v>
      </c>
      <c r="D164" s="291" t="s">
        <v>5641</v>
      </c>
      <c r="E164" s="359" t="s">
        <v>5290</v>
      </c>
      <c r="J164" s="2" t="s">
        <v>829</v>
      </c>
      <c r="K164" s="2" t="s">
        <v>4405</v>
      </c>
      <c r="L164" s="2" t="s">
        <v>1019</v>
      </c>
      <c r="M164" s="2" t="s">
        <v>17</v>
      </c>
      <c r="N164" s="2" t="s">
        <v>5352</v>
      </c>
      <c r="R164" s="2" t="s">
        <v>5508</v>
      </c>
      <c r="S164" s="2">
        <v>153.0</v>
      </c>
    </row>
    <row r="165">
      <c r="C165" s="359" t="s">
        <v>5638</v>
      </c>
      <c r="D165" s="291">
        <v>1.18760484E8</v>
      </c>
      <c r="E165" s="359" t="s">
        <v>5290</v>
      </c>
      <c r="J165" s="2" t="s">
        <v>829</v>
      </c>
      <c r="K165" s="2" t="s">
        <v>4405</v>
      </c>
      <c r="L165" s="2" t="s">
        <v>1019</v>
      </c>
      <c r="M165" s="2" t="s">
        <v>17</v>
      </c>
      <c r="N165" s="2" t="s">
        <v>5352</v>
      </c>
      <c r="R165" s="2" t="s">
        <v>5508</v>
      </c>
      <c r="S165" s="2">
        <v>153.0</v>
      </c>
    </row>
    <row r="166">
      <c r="C166" s="359" t="s">
        <v>5638</v>
      </c>
      <c r="D166" s="291">
        <v>1.18760466E8</v>
      </c>
      <c r="E166" s="359" t="s">
        <v>5290</v>
      </c>
      <c r="J166" s="2" t="s">
        <v>829</v>
      </c>
      <c r="K166" s="2" t="s">
        <v>4405</v>
      </c>
      <c r="L166" s="2" t="s">
        <v>1019</v>
      </c>
      <c r="M166" s="2" t="s">
        <v>17</v>
      </c>
      <c r="N166" s="2" t="s">
        <v>5352</v>
      </c>
      <c r="R166" s="2" t="s">
        <v>5508</v>
      </c>
      <c r="S166" s="2">
        <v>153.0</v>
      </c>
    </row>
    <row r="167">
      <c r="C167" s="359" t="s">
        <v>5638</v>
      </c>
      <c r="D167" s="291">
        <v>1.18760468E8</v>
      </c>
      <c r="E167" s="359" t="s">
        <v>5290</v>
      </c>
      <c r="L167" s="2" t="s">
        <v>1019</v>
      </c>
      <c r="M167" s="2" t="s">
        <v>17</v>
      </c>
      <c r="N167" s="2" t="s">
        <v>5352</v>
      </c>
      <c r="S167" s="2">
        <v>153.0</v>
      </c>
    </row>
    <row r="168">
      <c r="C168" s="359" t="s">
        <v>5638</v>
      </c>
      <c r="D168" s="291">
        <v>1.18760463E8</v>
      </c>
      <c r="E168" s="359" t="s">
        <v>5290</v>
      </c>
      <c r="L168" s="2" t="s">
        <v>1019</v>
      </c>
      <c r="M168" s="2" t="s">
        <v>17</v>
      </c>
      <c r="N168" s="2" t="s">
        <v>5352</v>
      </c>
      <c r="S168" s="2">
        <v>153.0</v>
      </c>
    </row>
    <row r="169">
      <c r="C169" s="359" t="s">
        <v>5638</v>
      </c>
      <c r="D169" s="291">
        <v>1.18760465E8</v>
      </c>
      <c r="E169" s="359" t="s">
        <v>5290</v>
      </c>
      <c r="L169" s="2" t="s">
        <v>1019</v>
      </c>
      <c r="M169" s="2" t="s">
        <v>17</v>
      </c>
      <c r="N169" s="2" t="s">
        <v>5352</v>
      </c>
      <c r="S169" s="2">
        <v>153.0</v>
      </c>
    </row>
    <row r="170">
      <c r="C170" s="359" t="s">
        <v>5642</v>
      </c>
      <c r="D170" s="291">
        <v>2.022060114E9</v>
      </c>
      <c r="E170" s="359" t="s">
        <v>5643</v>
      </c>
      <c r="J170" s="2" t="s">
        <v>829</v>
      </c>
      <c r="K170" s="2" t="s">
        <v>4405</v>
      </c>
      <c r="L170" s="2" t="s">
        <v>1019</v>
      </c>
      <c r="M170" s="2" t="s">
        <v>17</v>
      </c>
      <c r="N170" s="2" t="s">
        <v>5352</v>
      </c>
      <c r="R170" s="2" t="s">
        <v>5508</v>
      </c>
      <c r="S170" s="2">
        <v>153.0</v>
      </c>
    </row>
    <row r="173">
      <c r="C173" s="359" t="s">
        <v>5644</v>
      </c>
      <c r="J173" s="2" t="s">
        <v>829</v>
      </c>
      <c r="L173" s="2" t="s">
        <v>4752</v>
      </c>
      <c r="M173" s="2" t="s">
        <v>17</v>
      </c>
      <c r="N173" s="2" t="s">
        <v>5645</v>
      </c>
      <c r="S173" s="2">
        <v>143.0</v>
      </c>
    </row>
    <row r="174">
      <c r="C174" s="359" t="s">
        <v>1215</v>
      </c>
      <c r="D174" s="291"/>
      <c r="E174" s="380"/>
      <c r="J174" s="2" t="s">
        <v>829</v>
      </c>
      <c r="L174" s="2" t="s">
        <v>4752</v>
      </c>
      <c r="M174" s="2" t="s">
        <v>17</v>
      </c>
      <c r="N174" s="2" t="s">
        <v>5646</v>
      </c>
      <c r="S174" s="2">
        <v>178.0</v>
      </c>
    </row>
    <row r="175">
      <c r="C175" s="359" t="s">
        <v>5647</v>
      </c>
      <c r="D175" s="291" t="s">
        <v>5648</v>
      </c>
      <c r="E175" s="359" t="s">
        <v>5649</v>
      </c>
      <c r="J175" s="2" t="s">
        <v>829</v>
      </c>
      <c r="L175" s="2" t="s">
        <v>4752</v>
      </c>
      <c r="M175" s="2" t="s">
        <v>17</v>
      </c>
      <c r="N175" s="2" t="s">
        <v>606</v>
      </c>
      <c r="S175" s="2">
        <v>220.0</v>
      </c>
    </row>
    <row r="176">
      <c r="C176" s="359" t="s">
        <v>5650</v>
      </c>
      <c r="L176" s="2" t="s">
        <v>4752</v>
      </c>
      <c r="M176" s="2" t="s">
        <v>17</v>
      </c>
      <c r="N176" s="2" t="s">
        <v>606</v>
      </c>
      <c r="S176" s="2">
        <v>220.0</v>
      </c>
    </row>
    <row r="177">
      <c r="C177" s="291" t="s">
        <v>5651</v>
      </c>
      <c r="J177" s="2" t="s">
        <v>5652</v>
      </c>
      <c r="L177" s="2" t="s">
        <v>4752</v>
      </c>
      <c r="M177" s="2" t="s">
        <v>17</v>
      </c>
      <c r="N177" s="2" t="s">
        <v>4531</v>
      </c>
      <c r="R177" s="2" t="s">
        <v>5521</v>
      </c>
      <c r="S177" s="2">
        <v>345.0</v>
      </c>
    </row>
    <row r="178">
      <c r="C178" s="359"/>
    </row>
    <row r="179">
      <c r="C179" s="359"/>
    </row>
    <row r="180">
      <c r="C180" s="359"/>
    </row>
  </sheetData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</cols>
  <sheetData>
    <row r="1">
      <c r="A1" s="220"/>
      <c r="B1" s="215" t="s">
        <v>5</v>
      </c>
      <c r="C1" s="219" t="s">
        <v>5653</v>
      </c>
      <c r="D1" s="216"/>
      <c r="E1" s="411">
        <v>9.50023456E9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169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/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40"/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40"/>
    </row>
    <row r="5">
      <c r="A5" s="239"/>
      <c r="B5" s="229" t="s">
        <v>818</v>
      </c>
      <c r="C5" s="2" t="s">
        <v>5654</v>
      </c>
      <c r="D5" s="2"/>
      <c r="E5" s="237">
        <v>8.489788261E9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40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39" t="s">
        <v>5655</v>
      </c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836</v>
      </c>
      <c r="D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 t="s">
        <v>832</v>
      </c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4127</v>
      </c>
      <c r="E17" s="298" t="s">
        <v>4128</v>
      </c>
      <c r="J17" s="2" t="s">
        <v>320</v>
      </c>
      <c r="L17" s="2" t="s">
        <v>860</v>
      </c>
    </row>
    <row r="18">
      <c r="B18" s="2" t="s">
        <v>30</v>
      </c>
      <c r="C18" s="298" t="s">
        <v>4127</v>
      </c>
      <c r="E18" s="298" t="s">
        <v>4128</v>
      </c>
      <c r="J18" s="2" t="s">
        <v>320</v>
      </c>
      <c r="L18" s="2" t="s">
        <v>860</v>
      </c>
    </row>
    <row r="19">
      <c r="B19" s="2" t="s">
        <v>30</v>
      </c>
      <c r="C19" s="298" t="s">
        <v>4127</v>
      </c>
      <c r="E19" s="298" t="s">
        <v>4128</v>
      </c>
      <c r="J19" s="2" t="s">
        <v>320</v>
      </c>
      <c r="L19" s="2" t="s">
        <v>860</v>
      </c>
    </row>
    <row r="20">
      <c r="B20" s="2" t="s">
        <v>30</v>
      </c>
      <c r="C20" s="298" t="s">
        <v>4127</v>
      </c>
      <c r="E20" s="298" t="s">
        <v>4128</v>
      </c>
      <c r="J20" s="2" t="s">
        <v>320</v>
      </c>
      <c r="L20" s="2" t="s">
        <v>860</v>
      </c>
    </row>
    <row r="21">
      <c r="B21" s="2" t="s">
        <v>30</v>
      </c>
      <c r="C21" s="298" t="s">
        <v>4127</v>
      </c>
      <c r="E21" s="298" t="s">
        <v>4128</v>
      </c>
      <c r="J21" s="2" t="s">
        <v>320</v>
      </c>
      <c r="L21" s="2" t="s">
        <v>860</v>
      </c>
    </row>
    <row r="22">
      <c r="B22" s="2" t="s">
        <v>30</v>
      </c>
      <c r="C22" s="298" t="s">
        <v>4127</v>
      </c>
      <c r="E22" s="298" t="s">
        <v>4128</v>
      </c>
      <c r="J22" s="2" t="s">
        <v>320</v>
      </c>
      <c r="L22" s="2" t="s">
        <v>860</v>
      </c>
    </row>
    <row r="23">
      <c r="B23" s="2" t="s">
        <v>30</v>
      </c>
      <c r="C23" s="298" t="s">
        <v>4127</v>
      </c>
      <c r="E23" s="298" t="s">
        <v>4128</v>
      </c>
      <c r="J23" s="2" t="s">
        <v>320</v>
      </c>
      <c r="L23" s="2" t="s">
        <v>860</v>
      </c>
    </row>
    <row r="24">
      <c r="B24" s="2" t="s">
        <v>30</v>
      </c>
      <c r="C24" s="298" t="s">
        <v>4127</v>
      </c>
      <c r="E24" s="298" t="s">
        <v>4128</v>
      </c>
      <c r="J24" s="2" t="s">
        <v>320</v>
      </c>
      <c r="L24" s="2" t="s">
        <v>860</v>
      </c>
    </row>
    <row r="25">
      <c r="B25" s="2" t="s">
        <v>30</v>
      </c>
      <c r="C25" s="298" t="s">
        <v>4127</v>
      </c>
      <c r="E25" s="298" t="s">
        <v>4128</v>
      </c>
      <c r="J25" s="2" t="s">
        <v>320</v>
      </c>
      <c r="L25" s="2" t="s">
        <v>860</v>
      </c>
    </row>
    <row r="26">
      <c r="B26" s="2" t="s">
        <v>30</v>
      </c>
      <c r="C26" s="298" t="s">
        <v>5656</v>
      </c>
      <c r="E26" s="298" t="s">
        <v>5657</v>
      </c>
      <c r="J26" s="2" t="s">
        <v>320</v>
      </c>
      <c r="L26" s="2" t="s">
        <v>860</v>
      </c>
    </row>
    <row r="27">
      <c r="B27" s="2" t="s">
        <v>868</v>
      </c>
      <c r="C27" s="298" t="s">
        <v>2793</v>
      </c>
      <c r="E27" s="298" t="s">
        <v>1488</v>
      </c>
      <c r="J27" s="2" t="s">
        <v>320</v>
      </c>
      <c r="L27" s="2" t="s">
        <v>860</v>
      </c>
    </row>
    <row r="28">
      <c r="B28" s="2" t="s">
        <v>30</v>
      </c>
      <c r="C28" s="298" t="s">
        <v>1545</v>
      </c>
      <c r="E28" s="298" t="s">
        <v>4839</v>
      </c>
      <c r="J28" s="2" t="s">
        <v>320</v>
      </c>
      <c r="L28" s="2" t="s">
        <v>860</v>
      </c>
    </row>
    <row r="29">
      <c r="C29" s="298" t="s">
        <v>5658</v>
      </c>
      <c r="J29" s="2" t="s">
        <v>320</v>
      </c>
      <c r="L29" s="2" t="s">
        <v>860</v>
      </c>
    </row>
    <row r="30">
      <c r="J30" s="2"/>
    </row>
    <row r="31">
      <c r="A31" s="2" t="s">
        <v>933</v>
      </c>
      <c r="B31" s="298" t="s">
        <v>868</v>
      </c>
      <c r="C31" s="298" t="s">
        <v>1390</v>
      </c>
      <c r="E31" s="298" t="s">
        <v>935</v>
      </c>
      <c r="J31" s="2" t="s">
        <v>320</v>
      </c>
      <c r="L31" s="2" t="s">
        <v>860</v>
      </c>
    </row>
    <row r="32">
      <c r="J32" s="2"/>
    </row>
    <row r="33">
      <c r="A33" s="2" t="s">
        <v>5659</v>
      </c>
      <c r="C33" s="298" t="s">
        <v>2413</v>
      </c>
      <c r="E33" s="298" t="s">
        <v>2414</v>
      </c>
      <c r="J33" s="2" t="s">
        <v>320</v>
      </c>
      <c r="L33" s="2" t="s">
        <v>860</v>
      </c>
    </row>
  </sheetData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9.88"/>
    <col customWidth="1" min="21" max="21" width="28.5"/>
  </cols>
  <sheetData>
    <row r="1">
      <c r="A1" s="220"/>
      <c r="B1" s="215" t="s">
        <v>5</v>
      </c>
      <c r="C1" s="219" t="s">
        <v>5660</v>
      </c>
      <c r="D1" s="216"/>
      <c r="E1" s="411">
        <v>9.894092931E9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39"/>
      <c r="B2" s="223" t="s">
        <v>807</v>
      </c>
      <c r="C2" s="227" t="s">
        <v>68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" t="s">
        <v>5661</v>
      </c>
      <c r="T2" s="2" t="s">
        <v>349</v>
      </c>
      <c r="U2" s="6" t="s">
        <v>5662</v>
      </c>
      <c r="V2" s="2">
        <v>12.0</v>
      </c>
      <c r="W2" s="2" t="s">
        <v>4977</v>
      </c>
      <c r="X2" s="2" t="s">
        <v>4714</v>
      </c>
      <c r="Y2" s="2"/>
      <c r="Z2" s="2" t="s">
        <v>87</v>
      </c>
    </row>
    <row r="3">
      <c r="A3" s="239"/>
      <c r="B3" s="229" t="s">
        <v>811</v>
      </c>
      <c r="C3" s="282" t="s">
        <v>5663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2" t="s">
        <v>5664</v>
      </c>
      <c r="T3" s="2" t="s">
        <v>349</v>
      </c>
      <c r="U3" s="2" t="s">
        <v>2866</v>
      </c>
      <c r="V3" s="2">
        <v>13.0</v>
      </c>
      <c r="W3" s="2" t="s">
        <v>5665</v>
      </c>
      <c r="X3" s="2" t="s">
        <v>609</v>
      </c>
      <c r="Y3" s="2"/>
      <c r="Z3" s="2" t="s">
        <v>87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S4" s="2" t="s">
        <v>5666</v>
      </c>
      <c r="T4" s="2" t="s">
        <v>349</v>
      </c>
      <c r="V4" s="2">
        <v>14.0</v>
      </c>
      <c r="W4" s="2" t="s">
        <v>5346</v>
      </c>
      <c r="X4" s="2" t="s">
        <v>3084</v>
      </c>
      <c r="Y4" s="2"/>
      <c r="Z4" s="2" t="s">
        <v>5667</v>
      </c>
    </row>
    <row r="5">
      <c r="A5" s="239"/>
      <c r="B5" s="229" t="s">
        <v>818</v>
      </c>
      <c r="C5" s="2" t="s">
        <v>5668</v>
      </c>
      <c r="D5" s="2"/>
      <c r="E5" s="237" t="s">
        <v>5669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S5" s="2" t="s">
        <v>549</v>
      </c>
      <c r="T5" s="2" t="s">
        <v>349</v>
      </c>
      <c r="U5" s="2" t="s">
        <v>1899</v>
      </c>
      <c r="V5" s="2">
        <v>15.0</v>
      </c>
      <c r="W5" s="2" t="s">
        <v>4563</v>
      </c>
      <c r="X5" s="2" t="s">
        <v>5074</v>
      </c>
      <c r="Y5" s="2" t="s">
        <v>72</v>
      </c>
    </row>
    <row r="6">
      <c r="A6" s="239"/>
      <c r="B6" s="229" t="s">
        <v>820</v>
      </c>
      <c r="C6" s="2" t="s">
        <v>5670</v>
      </c>
      <c r="E6" s="237" t="s">
        <v>5671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S6" s="2" t="s">
        <v>4842</v>
      </c>
      <c r="T6" s="2" t="s">
        <v>349</v>
      </c>
      <c r="U6" s="2" t="s">
        <v>5672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S7" s="2" t="s">
        <v>5673</v>
      </c>
      <c r="T7" s="2" t="s">
        <v>349</v>
      </c>
      <c r="U7" s="2" t="s">
        <v>2866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S8" s="2" t="s">
        <v>5674</v>
      </c>
      <c r="T8" s="2" t="s">
        <v>355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5675</v>
      </c>
      <c r="S9" s="2" t="s">
        <v>5676</v>
      </c>
      <c r="T9" s="2" t="s">
        <v>355</v>
      </c>
      <c r="U9" s="2" t="s">
        <v>5677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S10" s="2" t="s">
        <v>5678</v>
      </c>
      <c r="T10" s="2" t="s">
        <v>349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5679</v>
      </c>
      <c r="S11" s="2" t="s">
        <v>5428</v>
      </c>
      <c r="T11" s="2" t="s">
        <v>349</v>
      </c>
    </row>
    <row r="12">
      <c r="A12" s="239"/>
      <c r="B12" s="2" t="s">
        <v>5680</v>
      </c>
      <c r="C12" s="2" t="s">
        <v>5681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S12" s="2" t="s">
        <v>4844</v>
      </c>
      <c r="T12" s="2" t="s">
        <v>349</v>
      </c>
      <c r="U12" s="2" t="s">
        <v>5682</v>
      </c>
    </row>
    <row r="13">
      <c r="A13" s="239"/>
      <c r="B13" s="2" t="s">
        <v>832</v>
      </c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 t="s">
        <v>5683</v>
      </c>
      <c r="D14" s="2"/>
      <c r="E14" s="2">
        <v>8.838208627E9</v>
      </c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635</v>
      </c>
      <c r="C17" s="298" t="s">
        <v>4022</v>
      </c>
      <c r="E17" s="298" t="s">
        <v>4023</v>
      </c>
      <c r="L17" s="2" t="s">
        <v>860</v>
      </c>
    </row>
    <row r="18">
      <c r="C18" s="298" t="s">
        <v>1754</v>
      </c>
      <c r="L18" s="2" t="s">
        <v>860</v>
      </c>
    </row>
    <row r="19">
      <c r="C19" s="298" t="s">
        <v>1754</v>
      </c>
      <c r="L19" s="2" t="s">
        <v>860</v>
      </c>
    </row>
    <row r="20">
      <c r="C20" s="298" t="s">
        <v>1754</v>
      </c>
      <c r="L20" s="2" t="s">
        <v>860</v>
      </c>
    </row>
    <row r="21">
      <c r="C21" s="298" t="s">
        <v>1754</v>
      </c>
      <c r="L21" s="2" t="s">
        <v>860</v>
      </c>
    </row>
    <row r="22">
      <c r="C22" s="298" t="s">
        <v>1754</v>
      </c>
      <c r="L22" s="2" t="s">
        <v>860</v>
      </c>
    </row>
    <row r="23">
      <c r="C23" s="298" t="s">
        <v>1754</v>
      </c>
      <c r="L23" s="2" t="s">
        <v>860</v>
      </c>
    </row>
    <row r="24">
      <c r="C24" s="298" t="s">
        <v>1754</v>
      </c>
      <c r="L24" s="2" t="s">
        <v>860</v>
      </c>
    </row>
    <row r="25">
      <c r="C25" s="298" t="s">
        <v>1754</v>
      </c>
      <c r="L25" s="2" t="s">
        <v>860</v>
      </c>
    </row>
    <row r="26">
      <c r="C26" s="298" t="s">
        <v>1754</v>
      </c>
      <c r="L26" s="2" t="s">
        <v>860</v>
      </c>
    </row>
    <row r="27">
      <c r="C27" s="298" t="s">
        <v>1754</v>
      </c>
      <c r="L27" s="2" t="s">
        <v>860</v>
      </c>
    </row>
    <row r="28">
      <c r="C28" s="298" t="s">
        <v>1754</v>
      </c>
      <c r="L28" s="2" t="s">
        <v>860</v>
      </c>
    </row>
    <row r="29">
      <c r="C29" s="298" t="s">
        <v>1754</v>
      </c>
      <c r="L29" s="2" t="s">
        <v>860</v>
      </c>
    </row>
    <row r="30">
      <c r="C30" s="298" t="s">
        <v>1754</v>
      </c>
      <c r="L30" s="2" t="s">
        <v>860</v>
      </c>
    </row>
    <row r="31">
      <c r="C31" s="298" t="s">
        <v>1754</v>
      </c>
      <c r="L31" s="2" t="s">
        <v>860</v>
      </c>
    </row>
    <row r="32">
      <c r="C32" s="298" t="s">
        <v>1754</v>
      </c>
      <c r="L32" s="2" t="s">
        <v>860</v>
      </c>
    </row>
    <row r="33">
      <c r="C33" s="298" t="s">
        <v>1754</v>
      </c>
      <c r="L33" s="2" t="s">
        <v>860</v>
      </c>
    </row>
    <row r="34">
      <c r="C34" s="298" t="s">
        <v>1754</v>
      </c>
      <c r="L34" s="2" t="s">
        <v>860</v>
      </c>
    </row>
    <row r="35">
      <c r="C35" s="298" t="s">
        <v>1754</v>
      </c>
      <c r="L35" s="2" t="s">
        <v>860</v>
      </c>
    </row>
    <row r="36">
      <c r="C36" s="298" t="s">
        <v>1754</v>
      </c>
      <c r="L36" s="2" t="s">
        <v>860</v>
      </c>
    </row>
    <row r="37">
      <c r="C37" s="298" t="s">
        <v>1754</v>
      </c>
      <c r="L37" s="2" t="s">
        <v>860</v>
      </c>
    </row>
    <row r="38">
      <c r="C38" s="298" t="s">
        <v>1754</v>
      </c>
      <c r="L38" s="2" t="s">
        <v>860</v>
      </c>
    </row>
    <row r="39">
      <c r="C39" s="298" t="s">
        <v>1754</v>
      </c>
      <c r="L39" s="2" t="s">
        <v>860</v>
      </c>
    </row>
    <row r="40">
      <c r="C40" s="298" t="s">
        <v>5228</v>
      </c>
      <c r="L40" s="2" t="s">
        <v>860</v>
      </c>
      <c r="M40" s="2" t="s">
        <v>17</v>
      </c>
      <c r="N40" s="2" t="s">
        <v>5661</v>
      </c>
      <c r="S40" s="2">
        <v>303.0</v>
      </c>
    </row>
    <row r="41">
      <c r="C41" s="298" t="s">
        <v>5228</v>
      </c>
      <c r="L41" s="2" t="s">
        <v>860</v>
      </c>
      <c r="M41" s="2" t="s">
        <v>17</v>
      </c>
      <c r="N41" s="2" t="s">
        <v>5661</v>
      </c>
      <c r="S41" s="2">
        <v>303.0</v>
      </c>
    </row>
    <row r="42">
      <c r="C42" s="298" t="s">
        <v>5228</v>
      </c>
      <c r="L42" s="2" t="s">
        <v>860</v>
      </c>
    </row>
    <row r="43">
      <c r="C43" s="298" t="s">
        <v>5228</v>
      </c>
      <c r="L43" s="2" t="s">
        <v>860</v>
      </c>
    </row>
    <row r="44">
      <c r="C44" s="298" t="s">
        <v>5684</v>
      </c>
      <c r="D44" s="446" t="s">
        <v>5685</v>
      </c>
      <c r="E44" s="373" t="s">
        <v>5686</v>
      </c>
      <c r="L44" s="2" t="s">
        <v>860</v>
      </c>
    </row>
    <row r="45">
      <c r="C45" s="298" t="s">
        <v>5684</v>
      </c>
      <c r="D45" s="446" t="s">
        <v>5685</v>
      </c>
      <c r="E45" s="373" t="s">
        <v>5686</v>
      </c>
      <c r="L45" s="2" t="s">
        <v>860</v>
      </c>
    </row>
    <row r="46">
      <c r="C46" s="298" t="s">
        <v>5684</v>
      </c>
      <c r="D46" s="446" t="s">
        <v>5685</v>
      </c>
      <c r="E46" s="373" t="s">
        <v>5686</v>
      </c>
      <c r="L46" s="2" t="s">
        <v>860</v>
      </c>
    </row>
    <row r="47">
      <c r="C47" s="298" t="s">
        <v>5684</v>
      </c>
      <c r="D47" s="446" t="s">
        <v>5685</v>
      </c>
      <c r="E47" s="373" t="s">
        <v>5686</v>
      </c>
      <c r="L47" s="2" t="s">
        <v>860</v>
      </c>
    </row>
    <row r="48">
      <c r="C48" s="298" t="s">
        <v>5684</v>
      </c>
      <c r="D48" s="446" t="s">
        <v>5685</v>
      </c>
      <c r="E48" s="373" t="s">
        <v>5686</v>
      </c>
      <c r="L48" s="2" t="s">
        <v>860</v>
      </c>
    </row>
    <row r="49">
      <c r="C49" s="298" t="s">
        <v>5687</v>
      </c>
      <c r="D49" s="446" t="s">
        <v>5546</v>
      </c>
      <c r="L49" s="2" t="s">
        <v>860</v>
      </c>
    </row>
    <row r="50">
      <c r="C50" s="298" t="s">
        <v>5687</v>
      </c>
      <c r="D50" s="446" t="s">
        <v>5546</v>
      </c>
      <c r="L50" s="2" t="s">
        <v>860</v>
      </c>
    </row>
    <row r="51">
      <c r="C51" s="379" t="s">
        <v>5688</v>
      </c>
      <c r="L51" s="2" t="s">
        <v>860</v>
      </c>
    </row>
    <row r="52">
      <c r="C52" s="359" t="s">
        <v>5689</v>
      </c>
      <c r="L52" s="2" t="s">
        <v>4752</v>
      </c>
      <c r="M52" s="2" t="s">
        <v>17</v>
      </c>
      <c r="N52" s="2" t="s">
        <v>4746</v>
      </c>
      <c r="S52" s="2">
        <v>258.0</v>
      </c>
    </row>
    <row r="53">
      <c r="C53" s="359" t="s">
        <v>5689</v>
      </c>
      <c r="L53" s="2" t="s">
        <v>4752</v>
      </c>
      <c r="M53" s="2" t="s">
        <v>17</v>
      </c>
      <c r="N53" s="2" t="s">
        <v>4746</v>
      </c>
      <c r="S53" s="2">
        <v>258.0</v>
      </c>
    </row>
    <row r="54">
      <c r="C54" s="276" t="s">
        <v>1757</v>
      </c>
      <c r="L54" s="2" t="s">
        <v>4752</v>
      </c>
      <c r="M54" s="2" t="s">
        <v>17</v>
      </c>
      <c r="N54" s="2" t="s">
        <v>3405</v>
      </c>
      <c r="S54" s="2">
        <v>79.0</v>
      </c>
    </row>
    <row r="55">
      <c r="C55" s="276" t="s">
        <v>1757</v>
      </c>
      <c r="L55" s="2" t="s">
        <v>4752</v>
      </c>
      <c r="M55" s="2" t="s">
        <v>17</v>
      </c>
      <c r="N55" s="2" t="s">
        <v>3405</v>
      </c>
      <c r="S55" s="2">
        <v>79.0</v>
      </c>
    </row>
    <row r="56">
      <c r="C56" s="276" t="s">
        <v>1757</v>
      </c>
      <c r="L56" s="2" t="s">
        <v>4752</v>
      </c>
      <c r="M56" s="2" t="s">
        <v>17</v>
      </c>
      <c r="N56" s="2" t="s">
        <v>3405</v>
      </c>
      <c r="S56" s="2">
        <v>79.0</v>
      </c>
    </row>
    <row r="57">
      <c r="C57" s="276" t="s">
        <v>1757</v>
      </c>
      <c r="L57" s="2" t="s">
        <v>4752</v>
      </c>
      <c r="M57" s="2" t="s">
        <v>17</v>
      </c>
      <c r="N57" s="2" t="s">
        <v>3405</v>
      </c>
      <c r="S57" s="2">
        <v>79.0</v>
      </c>
    </row>
    <row r="58">
      <c r="C58" s="276" t="s">
        <v>1757</v>
      </c>
      <c r="L58" s="2" t="s">
        <v>4752</v>
      </c>
      <c r="M58" s="2" t="s">
        <v>17</v>
      </c>
      <c r="N58" s="2" t="s">
        <v>3405</v>
      </c>
      <c r="S58" s="2">
        <v>79.0</v>
      </c>
    </row>
    <row r="59">
      <c r="C59" s="276" t="s">
        <v>1757</v>
      </c>
      <c r="L59" s="2" t="s">
        <v>4752</v>
      </c>
      <c r="M59" s="2" t="s">
        <v>17</v>
      </c>
      <c r="N59" s="2" t="s">
        <v>3405</v>
      </c>
      <c r="S59" s="2">
        <v>79.0</v>
      </c>
    </row>
    <row r="60">
      <c r="C60" s="276" t="s">
        <v>1757</v>
      </c>
      <c r="L60" s="2" t="s">
        <v>4752</v>
      </c>
      <c r="M60" s="2" t="s">
        <v>17</v>
      </c>
      <c r="N60" s="2" t="s">
        <v>3405</v>
      </c>
      <c r="S60" s="2">
        <v>79.0</v>
      </c>
    </row>
    <row r="61">
      <c r="C61" s="276" t="s">
        <v>1757</v>
      </c>
      <c r="L61" s="2" t="s">
        <v>4752</v>
      </c>
      <c r="M61" s="2" t="s">
        <v>17</v>
      </c>
      <c r="N61" s="2" t="s">
        <v>3405</v>
      </c>
      <c r="S61" s="2">
        <v>79.0</v>
      </c>
    </row>
    <row r="62">
      <c r="C62" s="276" t="s">
        <v>1757</v>
      </c>
      <c r="L62" s="2" t="s">
        <v>4752</v>
      </c>
      <c r="M62" s="2" t="s">
        <v>17</v>
      </c>
      <c r="N62" s="2" t="s">
        <v>3405</v>
      </c>
      <c r="S62" s="2">
        <v>79.0</v>
      </c>
    </row>
    <row r="63">
      <c r="C63" s="276" t="s">
        <v>1757</v>
      </c>
      <c r="L63" s="2" t="s">
        <v>4752</v>
      </c>
      <c r="M63" s="2" t="s">
        <v>17</v>
      </c>
      <c r="N63" s="2" t="s">
        <v>3405</v>
      </c>
      <c r="S63" s="2">
        <v>79.0</v>
      </c>
    </row>
    <row r="64">
      <c r="C64" s="276" t="s">
        <v>1757</v>
      </c>
      <c r="L64" s="2" t="s">
        <v>4752</v>
      </c>
      <c r="M64" s="2" t="s">
        <v>17</v>
      </c>
      <c r="N64" s="2" t="s">
        <v>3405</v>
      </c>
      <c r="S64" s="2">
        <v>79.0</v>
      </c>
    </row>
    <row r="65">
      <c r="C65" s="276" t="s">
        <v>1757</v>
      </c>
      <c r="L65" s="2" t="s">
        <v>4752</v>
      </c>
      <c r="M65" s="2" t="s">
        <v>17</v>
      </c>
      <c r="N65" s="2" t="s">
        <v>3405</v>
      </c>
      <c r="S65" s="2">
        <v>79.0</v>
      </c>
    </row>
    <row r="66">
      <c r="C66" s="276" t="s">
        <v>1757</v>
      </c>
      <c r="L66" s="2" t="s">
        <v>4752</v>
      </c>
      <c r="M66" s="2" t="s">
        <v>17</v>
      </c>
      <c r="N66" s="2" t="s">
        <v>3405</v>
      </c>
      <c r="S66" s="2">
        <v>79.0</v>
      </c>
    </row>
    <row r="67">
      <c r="C67" s="276" t="s">
        <v>1757</v>
      </c>
      <c r="L67" s="2" t="s">
        <v>4752</v>
      </c>
      <c r="M67" s="2" t="s">
        <v>17</v>
      </c>
      <c r="N67" s="2" t="s">
        <v>3405</v>
      </c>
      <c r="S67" s="2">
        <v>79.0</v>
      </c>
    </row>
    <row r="68">
      <c r="C68" s="276" t="s">
        <v>1757</v>
      </c>
      <c r="L68" s="2" t="s">
        <v>4752</v>
      </c>
      <c r="M68" s="2" t="s">
        <v>17</v>
      </c>
      <c r="N68" s="2" t="s">
        <v>3405</v>
      </c>
      <c r="S68" s="2">
        <v>79.0</v>
      </c>
    </row>
    <row r="69">
      <c r="C69" s="276" t="s">
        <v>1757</v>
      </c>
      <c r="L69" s="2" t="s">
        <v>4752</v>
      </c>
      <c r="M69" s="2" t="s">
        <v>17</v>
      </c>
      <c r="N69" s="2" t="s">
        <v>3405</v>
      </c>
      <c r="S69" s="2">
        <v>79.0</v>
      </c>
    </row>
    <row r="70">
      <c r="C70" s="276" t="s">
        <v>1757</v>
      </c>
      <c r="L70" s="2" t="s">
        <v>4752</v>
      </c>
      <c r="M70" s="2" t="s">
        <v>17</v>
      </c>
      <c r="N70" s="2" t="s">
        <v>3405</v>
      </c>
      <c r="S70" s="2">
        <v>79.0</v>
      </c>
    </row>
    <row r="71">
      <c r="C71" s="276" t="s">
        <v>1757</v>
      </c>
      <c r="L71" s="2" t="s">
        <v>4752</v>
      </c>
      <c r="M71" s="2" t="s">
        <v>17</v>
      </c>
      <c r="N71" s="2" t="s">
        <v>3405</v>
      </c>
      <c r="S71" s="2">
        <v>79.0</v>
      </c>
    </row>
    <row r="72">
      <c r="C72" s="276" t="s">
        <v>1757</v>
      </c>
      <c r="L72" s="2" t="s">
        <v>4752</v>
      </c>
      <c r="M72" s="2" t="s">
        <v>17</v>
      </c>
      <c r="N72" s="2" t="s">
        <v>3405</v>
      </c>
      <c r="S72" s="2">
        <v>79.0</v>
      </c>
    </row>
    <row r="73">
      <c r="C73" s="276" t="s">
        <v>1757</v>
      </c>
      <c r="L73" s="2" t="s">
        <v>4752</v>
      </c>
      <c r="M73" s="2" t="s">
        <v>17</v>
      </c>
      <c r="N73" s="2" t="s">
        <v>3405</v>
      </c>
      <c r="S73" s="2">
        <v>79.0</v>
      </c>
    </row>
    <row r="74">
      <c r="C74" s="276" t="s">
        <v>1757</v>
      </c>
      <c r="L74" s="2" t="s">
        <v>4752</v>
      </c>
      <c r="M74" s="2" t="s">
        <v>17</v>
      </c>
      <c r="N74" s="2" t="s">
        <v>3405</v>
      </c>
      <c r="S74" s="2">
        <v>79.0</v>
      </c>
    </row>
    <row r="75">
      <c r="C75" s="276" t="s">
        <v>1757</v>
      </c>
      <c r="L75" s="2" t="s">
        <v>4752</v>
      </c>
      <c r="M75" s="2" t="s">
        <v>17</v>
      </c>
      <c r="N75" s="2" t="s">
        <v>3405</v>
      </c>
      <c r="S75" s="2">
        <v>79.0</v>
      </c>
    </row>
  </sheetData>
  <hyperlinks>
    <hyperlink r:id="rId1" ref="C3"/>
  </hyperlinks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</cols>
  <sheetData>
    <row r="1">
      <c r="A1" s="220"/>
      <c r="B1" s="215" t="s">
        <v>5</v>
      </c>
      <c r="C1" s="219" t="s">
        <v>5690</v>
      </c>
      <c r="D1" s="216">
        <v>9.944472012E9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80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5691</v>
      </c>
      <c r="S2" s="2" t="s">
        <v>537</v>
      </c>
      <c r="T2" s="2" t="s">
        <v>5692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5693</v>
      </c>
      <c r="S3" s="2" t="s">
        <v>5694</v>
      </c>
      <c r="T3" s="2" t="s">
        <v>1010</v>
      </c>
      <c r="U3" s="2" t="s">
        <v>5695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805</v>
      </c>
      <c r="S4" s="2" t="s">
        <v>5696</v>
      </c>
      <c r="T4" s="2" t="s">
        <v>1010</v>
      </c>
      <c r="U4" s="2" t="s">
        <v>5697</v>
      </c>
    </row>
    <row r="5">
      <c r="A5" s="239"/>
      <c r="B5" s="229" t="s">
        <v>818</v>
      </c>
      <c r="C5" s="2" t="s">
        <v>5698</v>
      </c>
      <c r="D5" s="2">
        <v>9.940260921E9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5699</v>
      </c>
      <c r="S5" s="2" t="s">
        <v>5700</v>
      </c>
      <c r="T5" s="2" t="s">
        <v>626</v>
      </c>
      <c r="U5" s="2" t="s">
        <v>5701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5702</v>
      </c>
      <c r="S6" s="2" t="s">
        <v>5703</v>
      </c>
      <c r="T6" s="2" t="s">
        <v>3081</v>
      </c>
      <c r="U6" s="2" t="s">
        <v>87</v>
      </c>
    </row>
    <row r="7">
      <c r="A7" s="239"/>
      <c r="B7" s="229" t="s">
        <v>822</v>
      </c>
      <c r="C7" s="2" t="s">
        <v>3837</v>
      </c>
      <c r="D7" s="2">
        <v>8.344572588E9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359" t="s">
        <v>4423</v>
      </c>
      <c r="D17" s="291">
        <v>8.801483947157E12</v>
      </c>
      <c r="E17" s="359" t="s">
        <v>4424</v>
      </c>
      <c r="F17" s="291"/>
      <c r="G17" s="291"/>
      <c r="H17" s="291">
        <v>8.801483947157E12</v>
      </c>
      <c r="J17" s="2" t="s">
        <v>829</v>
      </c>
      <c r="K17" s="2" t="s">
        <v>5696</v>
      </c>
      <c r="L17" s="2" t="s">
        <v>860</v>
      </c>
      <c r="M17" s="2" t="s">
        <v>17</v>
      </c>
      <c r="N17" s="2" t="s">
        <v>407</v>
      </c>
      <c r="R17" s="2" t="s">
        <v>5693</v>
      </c>
      <c r="S17" s="2">
        <v>299.0</v>
      </c>
    </row>
    <row r="18">
      <c r="A18" s="2" t="s">
        <v>335</v>
      </c>
      <c r="B18" s="2" t="s">
        <v>30</v>
      </c>
      <c r="C18" s="359" t="s">
        <v>4423</v>
      </c>
      <c r="D18" s="291">
        <v>8.801476670725E12</v>
      </c>
      <c r="E18" s="359" t="s">
        <v>4424</v>
      </c>
      <c r="F18" s="291"/>
      <c r="G18" s="291"/>
      <c r="H18" s="291"/>
      <c r="J18" s="2" t="s">
        <v>829</v>
      </c>
      <c r="L18" s="2" t="s">
        <v>860</v>
      </c>
      <c r="M18" s="2" t="s">
        <v>17</v>
      </c>
      <c r="N18" s="2" t="s">
        <v>5704</v>
      </c>
      <c r="S18" s="2">
        <v>344.0</v>
      </c>
    </row>
    <row r="19">
      <c r="B19" s="2" t="s">
        <v>30</v>
      </c>
      <c r="C19" s="359" t="s">
        <v>4423</v>
      </c>
      <c r="D19" s="291">
        <v>8.80146848853E11</v>
      </c>
      <c r="E19" s="359" t="s">
        <v>4424</v>
      </c>
      <c r="J19" s="2" t="s">
        <v>829</v>
      </c>
      <c r="L19" s="2" t="s">
        <v>860</v>
      </c>
      <c r="M19" s="2" t="s">
        <v>17</v>
      </c>
      <c r="N19" s="2" t="s">
        <v>5704</v>
      </c>
      <c r="S19" s="2">
        <v>344.0</v>
      </c>
    </row>
    <row r="20">
      <c r="B20" s="2" t="s">
        <v>30</v>
      </c>
      <c r="C20" s="359" t="s">
        <v>4423</v>
      </c>
      <c r="D20" s="291">
        <v>8.801767449838E12</v>
      </c>
      <c r="E20" s="359" t="s">
        <v>4424</v>
      </c>
      <c r="J20" s="2" t="s">
        <v>829</v>
      </c>
      <c r="L20" s="2" t="s">
        <v>860</v>
      </c>
      <c r="M20" s="2" t="s">
        <v>17</v>
      </c>
      <c r="N20" s="2" t="s">
        <v>5704</v>
      </c>
      <c r="S20" s="2">
        <v>344.0</v>
      </c>
    </row>
    <row r="21">
      <c r="B21" s="2" t="s">
        <v>30</v>
      </c>
      <c r="C21" s="359" t="s">
        <v>4423</v>
      </c>
      <c r="D21" s="291">
        <v>8.801725749536E12</v>
      </c>
      <c r="E21" s="359" t="s">
        <v>4424</v>
      </c>
      <c r="I21" s="291"/>
      <c r="J21" s="2" t="s">
        <v>829</v>
      </c>
      <c r="L21" s="2" t="s">
        <v>860</v>
      </c>
      <c r="M21" s="2" t="s">
        <v>17</v>
      </c>
      <c r="N21" s="2" t="s">
        <v>5704</v>
      </c>
      <c r="S21" s="2">
        <v>344.0</v>
      </c>
    </row>
    <row r="22">
      <c r="B22" s="2" t="s">
        <v>2768</v>
      </c>
      <c r="C22" s="359" t="s">
        <v>4270</v>
      </c>
      <c r="D22" s="291" t="s">
        <v>5705</v>
      </c>
      <c r="E22" s="359" t="s">
        <v>5706</v>
      </c>
      <c r="J22" s="2" t="s">
        <v>829</v>
      </c>
      <c r="L22" s="2" t="s">
        <v>860</v>
      </c>
      <c r="M22" s="2" t="s">
        <v>17</v>
      </c>
      <c r="N22" s="2" t="s">
        <v>5704</v>
      </c>
      <c r="S22" s="2">
        <v>344.0</v>
      </c>
    </row>
    <row r="23">
      <c r="B23" s="2" t="s">
        <v>2768</v>
      </c>
      <c r="C23" s="359" t="s">
        <v>4270</v>
      </c>
      <c r="D23" s="291" t="s">
        <v>5707</v>
      </c>
      <c r="E23" s="359" t="s">
        <v>5706</v>
      </c>
      <c r="J23" s="2" t="s">
        <v>829</v>
      </c>
      <c r="L23" s="2" t="s">
        <v>860</v>
      </c>
      <c r="M23" s="2" t="s">
        <v>17</v>
      </c>
      <c r="N23" s="2" t="s">
        <v>5704</v>
      </c>
      <c r="S23" s="2">
        <v>344.0</v>
      </c>
    </row>
    <row r="24">
      <c r="B24" s="2" t="s">
        <v>2768</v>
      </c>
      <c r="C24" s="359" t="s">
        <v>4270</v>
      </c>
      <c r="D24" s="291" t="s">
        <v>5708</v>
      </c>
      <c r="E24" s="359" t="s">
        <v>5706</v>
      </c>
      <c r="J24" s="2" t="s">
        <v>829</v>
      </c>
      <c r="L24" s="2" t="s">
        <v>860</v>
      </c>
      <c r="M24" s="2" t="s">
        <v>17</v>
      </c>
      <c r="N24" s="2" t="s">
        <v>5704</v>
      </c>
      <c r="S24" s="2">
        <v>344.0</v>
      </c>
    </row>
    <row r="25">
      <c r="B25" s="2" t="s">
        <v>2768</v>
      </c>
      <c r="C25" s="359" t="s">
        <v>2915</v>
      </c>
      <c r="D25" s="291" t="s">
        <v>5709</v>
      </c>
      <c r="E25" s="359" t="s">
        <v>4130</v>
      </c>
      <c r="J25" s="2" t="s">
        <v>829</v>
      </c>
      <c r="L25" s="2" t="s">
        <v>860</v>
      </c>
      <c r="M25" s="2" t="s">
        <v>17</v>
      </c>
      <c r="N25" s="2" t="s">
        <v>5694</v>
      </c>
      <c r="S25" s="2">
        <v>348.0</v>
      </c>
    </row>
    <row r="26">
      <c r="B26" s="2" t="s">
        <v>865</v>
      </c>
      <c r="C26" s="359" t="s">
        <v>3411</v>
      </c>
      <c r="D26" s="291" t="s">
        <v>5710</v>
      </c>
      <c r="E26" s="380" t="s">
        <v>3413</v>
      </c>
      <c r="I26" s="380"/>
      <c r="J26" s="2" t="s">
        <v>829</v>
      </c>
      <c r="L26" s="2" t="s">
        <v>860</v>
      </c>
      <c r="M26" s="2" t="s">
        <v>17</v>
      </c>
      <c r="N26" s="2" t="s">
        <v>5704</v>
      </c>
      <c r="S26" s="2">
        <v>344.0</v>
      </c>
    </row>
    <row r="27">
      <c r="B27" s="359" t="s">
        <v>862</v>
      </c>
      <c r="C27" s="2" t="s">
        <v>5711</v>
      </c>
      <c r="D27" s="291" t="s">
        <v>5712</v>
      </c>
      <c r="E27" s="359" t="s">
        <v>5713</v>
      </c>
      <c r="I27" s="383"/>
      <c r="J27" s="2" t="s">
        <v>829</v>
      </c>
      <c r="L27" s="2" t="s">
        <v>860</v>
      </c>
      <c r="M27" s="2" t="s">
        <v>17</v>
      </c>
      <c r="N27" s="2" t="s">
        <v>5694</v>
      </c>
      <c r="S27" s="2">
        <v>348.0</v>
      </c>
    </row>
    <row r="28">
      <c r="C28" s="2" t="s">
        <v>5714</v>
      </c>
      <c r="E28" s="359" t="s">
        <v>1054</v>
      </c>
      <c r="J28" s="2" t="s">
        <v>829</v>
      </c>
      <c r="L28" s="2" t="s">
        <v>860</v>
      </c>
      <c r="M28" s="2" t="s">
        <v>17</v>
      </c>
      <c r="N28" s="2" t="s">
        <v>5694</v>
      </c>
      <c r="S28" s="2">
        <v>348.0</v>
      </c>
    </row>
    <row r="29">
      <c r="C29" s="2" t="s">
        <v>5715</v>
      </c>
      <c r="J29" s="2" t="s">
        <v>829</v>
      </c>
      <c r="L29" s="2" t="s">
        <v>860</v>
      </c>
    </row>
    <row r="30">
      <c r="J30" s="2" t="s">
        <v>829</v>
      </c>
    </row>
    <row r="31">
      <c r="A31" s="2" t="s">
        <v>336</v>
      </c>
      <c r="C31" s="2" t="s">
        <v>5716</v>
      </c>
      <c r="L31" s="2" t="s">
        <v>860</v>
      </c>
      <c r="M31" s="195" t="s">
        <v>2640</v>
      </c>
    </row>
    <row r="32">
      <c r="C32" s="2" t="s">
        <v>5716</v>
      </c>
      <c r="L32" s="2" t="s">
        <v>860</v>
      </c>
      <c r="M32" s="195" t="s">
        <v>2640</v>
      </c>
    </row>
    <row r="33">
      <c r="C33" s="2" t="s">
        <v>5716</v>
      </c>
      <c r="L33" s="2" t="s">
        <v>860</v>
      </c>
      <c r="M33" s="195" t="s">
        <v>2640</v>
      </c>
    </row>
    <row r="34">
      <c r="C34" s="2" t="s">
        <v>5716</v>
      </c>
      <c r="L34" s="2" t="s">
        <v>860</v>
      </c>
      <c r="M34" s="195" t="s">
        <v>2640</v>
      </c>
    </row>
    <row r="35">
      <c r="C35" s="2" t="s">
        <v>5716</v>
      </c>
      <c r="L35" s="2" t="s">
        <v>860</v>
      </c>
      <c r="M35" s="195" t="s">
        <v>2640</v>
      </c>
    </row>
    <row r="36">
      <c r="C36" s="2" t="s">
        <v>5716</v>
      </c>
      <c r="L36" s="2" t="s">
        <v>860</v>
      </c>
      <c r="M36" s="195" t="s">
        <v>2640</v>
      </c>
    </row>
    <row r="37">
      <c r="C37" s="2" t="s">
        <v>5716</v>
      </c>
      <c r="L37" s="2" t="s">
        <v>860</v>
      </c>
      <c r="M37" s="195" t="s">
        <v>2640</v>
      </c>
    </row>
    <row r="38">
      <c r="C38" s="2" t="s">
        <v>5716</v>
      </c>
      <c r="L38" s="2" t="s">
        <v>860</v>
      </c>
      <c r="M38" s="195" t="s">
        <v>2640</v>
      </c>
    </row>
    <row r="39">
      <c r="C39" s="2" t="s">
        <v>5717</v>
      </c>
      <c r="L39" s="2" t="s">
        <v>860</v>
      </c>
      <c r="M39" s="195" t="s">
        <v>2640</v>
      </c>
    </row>
    <row r="40">
      <c r="C40" s="2" t="s">
        <v>5717</v>
      </c>
      <c r="L40" s="2" t="s">
        <v>860</v>
      </c>
      <c r="M40" s="195" t="s">
        <v>2640</v>
      </c>
    </row>
    <row r="41">
      <c r="C41" s="2" t="s">
        <v>5717</v>
      </c>
      <c r="L41" s="2" t="s">
        <v>860</v>
      </c>
      <c r="M41" s="195" t="s">
        <v>2640</v>
      </c>
    </row>
    <row r="42">
      <c r="C42" s="2" t="s">
        <v>5717</v>
      </c>
      <c r="L42" s="2" t="s">
        <v>860</v>
      </c>
      <c r="M42" s="195" t="s">
        <v>2640</v>
      </c>
    </row>
    <row r="43">
      <c r="C43" s="359" t="s">
        <v>5718</v>
      </c>
      <c r="D43" s="291" t="s">
        <v>5719</v>
      </c>
      <c r="E43" s="380" t="s">
        <v>5720</v>
      </c>
      <c r="J43" s="2" t="s">
        <v>829</v>
      </c>
      <c r="K43" s="2" t="s">
        <v>5696</v>
      </c>
      <c r="L43" s="2" t="s">
        <v>860</v>
      </c>
      <c r="M43" s="2" t="s">
        <v>17</v>
      </c>
      <c r="N43" s="2" t="s">
        <v>5696</v>
      </c>
      <c r="R43" s="2" t="s">
        <v>5693</v>
      </c>
      <c r="S43" s="2">
        <v>367.0</v>
      </c>
    </row>
    <row r="44">
      <c r="C44" s="359" t="s">
        <v>5718</v>
      </c>
      <c r="D44" s="291" t="s">
        <v>5719</v>
      </c>
      <c r="E44" s="359" t="s">
        <v>5720</v>
      </c>
      <c r="F44" s="291"/>
      <c r="G44" s="291"/>
      <c r="H44" s="291"/>
      <c r="J44" s="2" t="s">
        <v>829</v>
      </c>
      <c r="L44" s="2" t="s">
        <v>860</v>
      </c>
      <c r="M44" s="2" t="s">
        <v>17</v>
      </c>
      <c r="N44" s="2" t="s">
        <v>5721</v>
      </c>
      <c r="S44" s="2">
        <v>20.0</v>
      </c>
    </row>
    <row r="45">
      <c r="C45" s="359" t="s">
        <v>5718</v>
      </c>
      <c r="D45" s="291" t="s">
        <v>5722</v>
      </c>
      <c r="E45" s="359" t="s">
        <v>5720</v>
      </c>
      <c r="J45" s="2" t="s">
        <v>829</v>
      </c>
      <c r="L45" s="2" t="s">
        <v>860</v>
      </c>
      <c r="M45" s="2" t="s">
        <v>17</v>
      </c>
      <c r="N45" s="2" t="s">
        <v>5721</v>
      </c>
      <c r="S45" s="2">
        <v>20.0</v>
      </c>
    </row>
    <row r="46">
      <c r="C46" s="359" t="s">
        <v>5718</v>
      </c>
      <c r="D46" s="291" t="s">
        <v>5723</v>
      </c>
      <c r="E46" s="359" t="s">
        <v>5720</v>
      </c>
      <c r="J46" s="2" t="s">
        <v>829</v>
      </c>
      <c r="L46" s="2" t="s">
        <v>860</v>
      </c>
      <c r="M46" s="2" t="s">
        <v>17</v>
      </c>
      <c r="N46" s="2" t="s">
        <v>5721</v>
      </c>
      <c r="S46" s="2">
        <v>20.0</v>
      </c>
    </row>
    <row r="47">
      <c r="C47" s="359" t="s">
        <v>5718</v>
      </c>
      <c r="D47" s="291" t="s">
        <v>5724</v>
      </c>
      <c r="E47" s="359" t="s">
        <v>5720</v>
      </c>
      <c r="J47" s="2" t="s">
        <v>829</v>
      </c>
      <c r="L47" s="2" t="s">
        <v>860</v>
      </c>
      <c r="M47" s="2" t="s">
        <v>17</v>
      </c>
      <c r="N47" s="2" t="s">
        <v>5721</v>
      </c>
      <c r="S47" s="2">
        <v>20.0</v>
      </c>
    </row>
    <row r="48">
      <c r="C48" s="359" t="s">
        <v>5718</v>
      </c>
      <c r="D48" s="291" t="s">
        <v>5725</v>
      </c>
      <c r="E48" s="359" t="s">
        <v>5720</v>
      </c>
      <c r="J48" s="2" t="s">
        <v>829</v>
      </c>
      <c r="L48" s="2" t="s">
        <v>860</v>
      </c>
      <c r="M48" s="2" t="s">
        <v>17</v>
      </c>
      <c r="N48" s="2" t="s">
        <v>5721</v>
      </c>
      <c r="S48" s="2">
        <v>20.0</v>
      </c>
    </row>
    <row r="49">
      <c r="C49" s="359" t="s">
        <v>5718</v>
      </c>
      <c r="D49" s="291" t="s">
        <v>5726</v>
      </c>
      <c r="E49" s="359" t="s">
        <v>5720</v>
      </c>
      <c r="L49" s="2" t="s">
        <v>860</v>
      </c>
      <c r="M49" s="2" t="s">
        <v>2386</v>
      </c>
      <c r="N49" s="2" t="s">
        <v>5727</v>
      </c>
      <c r="S49" s="2">
        <v>20.0</v>
      </c>
    </row>
    <row r="50">
      <c r="C50" s="359" t="s">
        <v>5718</v>
      </c>
      <c r="D50" s="291" t="s">
        <v>5728</v>
      </c>
      <c r="E50" s="359" t="s">
        <v>5720</v>
      </c>
      <c r="J50" s="2" t="s">
        <v>829</v>
      </c>
      <c r="L50" s="2" t="s">
        <v>860</v>
      </c>
      <c r="M50" s="2" t="s">
        <v>17</v>
      </c>
      <c r="N50" s="2" t="s">
        <v>5721</v>
      </c>
      <c r="S50" s="2">
        <v>20.0</v>
      </c>
    </row>
    <row r="51">
      <c r="C51" s="359" t="s">
        <v>5718</v>
      </c>
      <c r="D51" s="291" t="s">
        <v>5729</v>
      </c>
      <c r="E51" s="359" t="s">
        <v>5720</v>
      </c>
      <c r="J51" s="2" t="s">
        <v>829</v>
      </c>
      <c r="L51" s="2" t="s">
        <v>860</v>
      </c>
      <c r="M51" s="2" t="s">
        <v>17</v>
      </c>
      <c r="N51" s="2" t="s">
        <v>5721</v>
      </c>
      <c r="S51" s="2">
        <v>20.0</v>
      </c>
    </row>
    <row r="52">
      <c r="C52" s="359" t="s">
        <v>5718</v>
      </c>
      <c r="D52" s="291" t="s">
        <v>5730</v>
      </c>
      <c r="E52" s="359" t="s">
        <v>5720</v>
      </c>
      <c r="J52" s="2" t="s">
        <v>829</v>
      </c>
      <c r="L52" s="2" t="s">
        <v>860</v>
      </c>
      <c r="M52" s="2" t="s">
        <v>17</v>
      </c>
      <c r="N52" s="2" t="s">
        <v>5721</v>
      </c>
      <c r="S52" s="2">
        <v>20.0</v>
      </c>
    </row>
    <row r="53">
      <c r="C53" s="359" t="s">
        <v>5718</v>
      </c>
      <c r="D53" s="291" t="s">
        <v>5731</v>
      </c>
      <c r="E53" s="359" t="s">
        <v>5720</v>
      </c>
      <c r="J53" s="2" t="s">
        <v>829</v>
      </c>
      <c r="L53" s="2" t="s">
        <v>860</v>
      </c>
      <c r="M53" s="2" t="s">
        <v>17</v>
      </c>
      <c r="N53" s="2" t="s">
        <v>5721</v>
      </c>
      <c r="S53" s="2">
        <v>20.0</v>
      </c>
    </row>
    <row r="54">
      <c r="C54" s="359" t="s">
        <v>5718</v>
      </c>
      <c r="D54" s="291" t="s">
        <v>5732</v>
      </c>
      <c r="E54" s="359" t="s">
        <v>5720</v>
      </c>
      <c r="J54" s="2" t="s">
        <v>829</v>
      </c>
      <c r="L54" s="2" t="s">
        <v>860</v>
      </c>
      <c r="M54" s="2" t="s">
        <v>17</v>
      </c>
      <c r="N54" s="2" t="s">
        <v>5721</v>
      </c>
      <c r="S54" s="2">
        <v>20.0</v>
      </c>
    </row>
    <row r="55">
      <c r="C55" s="359" t="s">
        <v>5718</v>
      </c>
      <c r="D55" s="291" t="s">
        <v>5733</v>
      </c>
      <c r="E55" s="359" t="s">
        <v>5720</v>
      </c>
      <c r="F55" s="291"/>
      <c r="G55" s="291"/>
      <c r="H55" s="291"/>
      <c r="J55" s="2" t="s">
        <v>829</v>
      </c>
      <c r="L55" s="2" t="s">
        <v>860</v>
      </c>
      <c r="M55" s="195" t="s">
        <v>5734</v>
      </c>
      <c r="N55" s="2" t="s">
        <v>5735</v>
      </c>
      <c r="S55" s="2" t="s">
        <v>5736</v>
      </c>
    </row>
    <row r="56">
      <c r="C56" s="2" t="s">
        <v>5737</v>
      </c>
      <c r="L56" s="2" t="s">
        <v>860</v>
      </c>
      <c r="M56" s="195" t="s">
        <v>2640</v>
      </c>
    </row>
    <row r="58">
      <c r="A58" s="2" t="s">
        <v>933</v>
      </c>
      <c r="B58" s="2" t="s">
        <v>868</v>
      </c>
      <c r="C58" s="2" t="s">
        <v>1390</v>
      </c>
      <c r="D58" s="291">
        <v>2.219468005599E12</v>
      </c>
      <c r="E58" s="2" t="s">
        <v>935</v>
      </c>
      <c r="J58" s="2" t="s">
        <v>829</v>
      </c>
      <c r="K58" s="2" t="s">
        <v>5694</v>
      </c>
      <c r="L58" s="2" t="s">
        <v>860</v>
      </c>
      <c r="M58" s="2" t="s">
        <v>17</v>
      </c>
      <c r="N58" s="2" t="s">
        <v>5704</v>
      </c>
      <c r="R58" s="2" t="s">
        <v>5693</v>
      </c>
      <c r="S58" s="2">
        <v>344.0</v>
      </c>
    </row>
    <row r="59">
      <c r="B59" s="2" t="s">
        <v>868</v>
      </c>
      <c r="C59" s="2" t="s">
        <v>1390</v>
      </c>
      <c r="D59" s="291">
        <v>2.219468005591E12</v>
      </c>
      <c r="E59" s="2" t="s">
        <v>935</v>
      </c>
      <c r="J59" s="2" t="s">
        <v>829</v>
      </c>
      <c r="K59" s="2" t="s">
        <v>5694</v>
      </c>
      <c r="L59" s="2" t="s">
        <v>860</v>
      </c>
      <c r="M59" s="2" t="s">
        <v>17</v>
      </c>
      <c r="N59" s="2" t="s">
        <v>5704</v>
      </c>
      <c r="R59" s="2" t="s">
        <v>5693</v>
      </c>
      <c r="S59" s="2">
        <v>344.0</v>
      </c>
    </row>
    <row r="60">
      <c r="B60" s="2" t="s">
        <v>868</v>
      </c>
      <c r="C60" s="2" t="s">
        <v>1390</v>
      </c>
      <c r="L60" s="2" t="s">
        <v>860</v>
      </c>
      <c r="M60" s="195" t="s">
        <v>2640</v>
      </c>
    </row>
    <row r="61">
      <c r="B61" s="2" t="s">
        <v>5442</v>
      </c>
      <c r="C61" s="2" t="s">
        <v>5738</v>
      </c>
      <c r="D61" s="291" t="s">
        <v>5739</v>
      </c>
      <c r="J61" s="2" t="s">
        <v>829</v>
      </c>
      <c r="K61" s="2" t="s">
        <v>5694</v>
      </c>
      <c r="L61" s="2" t="s">
        <v>860</v>
      </c>
      <c r="M61" s="2" t="s">
        <v>17</v>
      </c>
      <c r="N61" s="2" t="s">
        <v>5434</v>
      </c>
      <c r="S61" s="2">
        <v>25.0</v>
      </c>
    </row>
    <row r="65">
      <c r="A65" s="2"/>
      <c r="B65" s="359"/>
      <c r="C65" s="359" t="s">
        <v>4973</v>
      </c>
      <c r="D65" s="359"/>
      <c r="E65" s="359" t="s">
        <v>5740</v>
      </c>
      <c r="L65" s="2" t="s">
        <v>1019</v>
      </c>
      <c r="M65" s="2" t="s">
        <v>17</v>
      </c>
      <c r="N65" s="2" t="s">
        <v>540</v>
      </c>
      <c r="S65" s="2">
        <v>322.0</v>
      </c>
    </row>
    <row r="66">
      <c r="B66" s="359"/>
      <c r="C66" s="359" t="s">
        <v>5741</v>
      </c>
      <c r="D66" s="359" t="s">
        <v>2068</v>
      </c>
      <c r="L66" s="2" t="s">
        <v>1019</v>
      </c>
      <c r="M66" s="2" t="s">
        <v>17</v>
      </c>
      <c r="N66" s="2" t="s">
        <v>5742</v>
      </c>
      <c r="S66" s="2">
        <v>323.0</v>
      </c>
    </row>
    <row r="67">
      <c r="B67" s="359"/>
      <c r="C67" s="359" t="s">
        <v>5743</v>
      </c>
      <c r="L67" s="2" t="s">
        <v>5744</v>
      </c>
      <c r="M67" s="2" t="s">
        <v>17</v>
      </c>
      <c r="N67" s="2" t="s">
        <v>5745</v>
      </c>
      <c r="S67" s="2">
        <v>331.0</v>
      </c>
    </row>
    <row r="68">
      <c r="B68" s="359"/>
      <c r="C68" s="359" t="s">
        <v>5746</v>
      </c>
      <c r="L68" s="2" t="s">
        <v>1019</v>
      </c>
      <c r="M68" s="2" t="s">
        <v>17</v>
      </c>
      <c r="N68" s="2" t="s">
        <v>5704</v>
      </c>
      <c r="S68" s="2">
        <v>344.0</v>
      </c>
    </row>
    <row r="69">
      <c r="B69" s="359"/>
      <c r="C69" s="359" t="s">
        <v>5746</v>
      </c>
      <c r="L69" s="2" t="s">
        <v>1019</v>
      </c>
      <c r="M69" s="2" t="s">
        <v>17</v>
      </c>
      <c r="N69" s="2" t="s">
        <v>5704</v>
      </c>
      <c r="S69" s="2">
        <v>344.0</v>
      </c>
    </row>
    <row r="70">
      <c r="B70" s="359"/>
      <c r="C70" s="359" t="s">
        <v>5746</v>
      </c>
      <c r="L70" s="2" t="s">
        <v>1019</v>
      </c>
      <c r="M70" s="2" t="s">
        <v>17</v>
      </c>
      <c r="N70" s="2" t="s">
        <v>5704</v>
      </c>
      <c r="S70" s="2">
        <v>344.0</v>
      </c>
    </row>
    <row r="71">
      <c r="B71" s="359"/>
      <c r="C71" s="359" t="s">
        <v>5746</v>
      </c>
      <c r="L71" s="2" t="s">
        <v>1019</v>
      </c>
      <c r="M71" s="2" t="s">
        <v>17</v>
      </c>
      <c r="N71" s="2" t="s">
        <v>5704</v>
      </c>
      <c r="S71" s="2">
        <v>344.0</v>
      </c>
    </row>
    <row r="72">
      <c r="B72" s="359"/>
      <c r="C72" s="359" t="s">
        <v>5747</v>
      </c>
      <c r="E72" s="380" t="s">
        <v>5748</v>
      </c>
      <c r="L72" s="2" t="s">
        <v>1019</v>
      </c>
      <c r="M72" s="2" t="s">
        <v>17</v>
      </c>
      <c r="N72" s="2" t="s">
        <v>5704</v>
      </c>
      <c r="S72" s="2">
        <v>344.0</v>
      </c>
    </row>
    <row r="73">
      <c r="C73" s="359" t="s">
        <v>5747</v>
      </c>
      <c r="E73" s="380" t="s">
        <v>5748</v>
      </c>
      <c r="L73" s="2" t="s">
        <v>1019</v>
      </c>
      <c r="M73" s="2" t="s">
        <v>17</v>
      </c>
      <c r="N73" s="2" t="s">
        <v>5704</v>
      </c>
      <c r="S73" s="2">
        <v>344.0</v>
      </c>
    </row>
    <row r="74">
      <c r="B74" s="2" t="s">
        <v>336</v>
      </c>
      <c r="C74" s="359" t="s">
        <v>5749</v>
      </c>
      <c r="D74" s="291" t="s">
        <v>5750</v>
      </c>
      <c r="L74" s="2" t="s">
        <v>5751</v>
      </c>
      <c r="M74" s="2" t="s">
        <v>2386</v>
      </c>
      <c r="N74" s="2" t="s">
        <v>5752</v>
      </c>
      <c r="S74" s="2">
        <v>24.0</v>
      </c>
    </row>
    <row r="75">
      <c r="B75" s="2" t="s">
        <v>335</v>
      </c>
      <c r="C75" s="359" t="s">
        <v>5753</v>
      </c>
      <c r="D75" s="291" t="s">
        <v>5739</v>
      </c>
      <c r="E75" s="359" t="s">
        <v>5754</v>
      </c>
      <c r="M75" s="2" t="s">
        <v>17</v>
      </c>
      <c r="N75" s="2" t="s">
        <v>5434</v>
      </c>
      <c r="S75" s="2">
        <v>25.0</v>
      </c>
    </row>
    <row r="76">
      <c r="B76" s="2" t="s">
        <v>335</v>
      </c>
      <c r="C76" s="385" t="s">
        <v>5755</v>
      </c>
      <c r="D76" s="266"/>
      <c r="E76" s="355" t="s">
        <v>5740</v>
      </c>
      <c r="F76" s="266"/>
      <c r="G76" s="266"/>
      <c r="H76" s="266"/>
      <c r="I76" s="266"/>
      <c r="J76" s="266"/>
      <c r="K76" s="266"/>
      <c r="L76" s="266" t="s">
        <v>1019</v>
      </c>
      <c r="M76" s="2" t="s">
        <v>17</v>
      </c>
      <c r="N76" s="2" t="s">
        <v>4846</v>
      </c>
      <c r="S76" s="2">
        <v>27.0</v>
      </c>
    </row>
    <row r="77">
      <c r="A77" s="291"/>
    </row>
  </sheetData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3358</v>
      </c>
      <c r="D1" s="216"/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80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805</v>
      </c>
      <c r="S2" s="2" t="s">
        <v>546</v>
      </c>
      <c r="T2" s="2" t="s">
        <v>1568</v>
      </c>
      <c r="U2" s="2" t="s">
        <v>5756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40"/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40"/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40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2768</v>
      </c>
      <c r="C17" s="298" t="s">
        <v>5757</v>
      </c>
      <c r="E17" s="298" t="s">
        <v>5758</v>
      </c>
      <c r="L17" s="2" t="s">
        <v>860</v>
      </c>
      <c r="M17" s="195" t="s">
        <v>2640</v>
      </c>
    </row>
    <row r="18">
      <c r="B18" s="2" t="s">
        <v>2768</v>
      </c>
      <c r="C18" s="298" t="s">
        <v>5757</v>
      </c>
      <c r="E18" s="298" t="s">
        <v>5758</v>
      </c>
      <c r="L18" s="2" t="s">
        <v>860</v>
      </c>
      <c r="M18" s="195" t="s">
        <v>2640</v>
      </c>
    </row>
    <row r="19">
      <c r="B19" s="2" t="s">
        <v>2768</v>
      </c>
      <c r="C19" s="298" t="s">
        <v>5757</v>
      </c>
      <c r="E19" s="298" t="s">
        <v>5758</v>
      </c>
      <c r="L19" s="2" t="s">
        <v>860</v>
      </c>
      <c r="M19" s="195" t="s">
        <v>2640</v>
      </c>
    </row>
    <row r="20">
      <c r="B20" s="2" t="s">
        <v>2768</v>
      </c>
      <c r="C20" s="298" t="s">
        <v>1543</v>
      </c>
      <c r="L20" s="2" t="s">
        <v>860</v>
      </c>
      <c r="M20" s="195" t="s">
        <v>2640</v>
      </c>
    </row>
    <row r="21">
      <c r="B21" s="2" t="s">
        <v>4599</v>
      </c>
      <c r="C21" s="298" t="s">
        <v>1258</v>
      </c>
      <c r="E21" s="298" t="s">
        <v>5759</v>
      </c>
      <c r="L21" s="2" t="s">
        <v>860</v>
      </c>
      <c r="M21" s="195" t="s">
        <v>2640</v>
      </c>
    </row>
    <row r="22">
      <c r="B22" s="2" t="s">
        <v>865</v>
      </c>
      <c r="C22" s="298" t="s">
        <v>4132</v>
      </c>
      <c r="E22" s="298" t="s">
        <v>1882</v>
      </c>
      <c r="L22" s="2" t="s">
        <v>860</v>
      </c>
      <c r="M22" s="195" t="s">
        <v>2640</v>
      </c>
    </row>
    <row r="23">
      <c r="C23" s="298" t="s">
        <v>5760</v>
      </c>
      <c r="E23" s="298" t="s">
        <v>5761</v>
      </c>
      <c r="L23" s="2" t="s">
        <v>860</v>
      </c>
      <c r="M23" s="195" t="s">
        <v>2640</v>
      </c>
    </row>
    <row r="24">
      <c r="C24" s="298" t="s">
        <v>5760</v>
      </c>
      <c r="E24" s="298" t="s">
        <v>5761</v>
      </c>
      <c r="L24" s="2" t="s">
        <v>860</v>
      </c>
      <c r="M24" s="195" t="s">
        <v>2640</v>
      </c>
    </row>
    <row r="25">
      <c r="C25" s="298" t="s">
        <v>5760</v>
      </c>
      <c r="E25" s="298" t="s">
        <v>5761</v>
      </c>
      <c r="L25" s="2" t="s">
        <v>860</v>
      </c>
      <c r="M25" s="195" t="s">
        <v>2640</v>
      </c>
    </row>
    <row r="27">
      <c r="A27" s="298" t="s">
        <v>4955</v>
      </c>
      <c r="B27" s="2" t="s">
        <v>4154</v>
      </c>
      <c r="C27" s="298" t="s">
        <v>5448</v>
      </c>
      <c r="D27" s="291" t="s">
        <v>5762</v>
      </c>
      <c r="E27" s="2" t="s">
        <v>5449</v>
      </c>
      <c r="J27" s="2" t="s">
        <v>2173</v>
      </c>
      <c r="K27" s="2" t="s">
        <v>546</v>
      </c>
      <c r="L27" s="2" t="s">
        <v>860</v>
      </c>
      <c r="M27" s="2" t="s">
        <v>17</v>
      </c>
      <c r="N27" s="2" t="s">
        <v>5763</v>
      </c>
      <c r="R27" s="2" t="s">
        <v>805</v>
      </c>
      <c r="S27" s="2">
        <v>318.0</v>
      </c>
    </row>
  </sheetData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</cols>
  <sheetData>
    <row r="1">
      <c r="A1" s="220"/>
      <c r="B1" s="215" t="s">
        <v>5</v>
      </c>
      <c r="C1" s="219" t="s">
        <v>5764</v>
      </c>
      <c r="D1" s="216" t="s">
        <v>5765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290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398"/>
      <c r="S2" s="398" t="s">
        <v>5766</v>
      </c>
      <c r="T2" s="398" t="s">
        <v>2655</v>
      </c>
      <c r="U2" s="398" t="s">
        <v>5695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5767</v>
      </c>
      <c r="S3" s="2" t="s">
        <v>5423</v>
      </c>
      <c r="T3" s="2" t="s">
        <v>1010</v>
      </c>
      <c r="U3" s="2" t="s">
        <v>5695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5768</v>
      </c>
      <c r="S4" s="2" t="s">
        <v>549</v>
      </c>
      <c r="T4" s="2" t="s">
        <v>1010</v>
      </c>
      <c r="U4" s="2" t="s">
        <v>5695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5769</v>
      </c>
      <c r="S5" s="2" t="s">
        <v>4531</v>
      </c>
      <c r="T5" s="2" t="s">
        <v>1010</v>
      </c>
      <c r="U5" s="2" t="s">
        <v>55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  <c r="R6" s="398"/>
      <c r="S6" s="398"/>
      <c r="T6" s="398"/>
    </row>
    <row r="7">
      <c r="A7" s="239"/>
      <c r="B7" s="229" t="s">
        <v>822</v>
      </c>
      <c r="C7" s="2" t="s">
        <v>5770</v>
      </c>
      <c r="D7" s="2" t="s">
        <v>34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  <c r="R7" s="398"/>
      <c r="S7" s="398"/>
      <c r="T7" s="398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  <c r="R8" s="398"/>
      <c r="S8" s="398"/>
      <c r="T8" s="398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5477</v>
      </c>
      <c r="D17" s="291">
        <v>8.80119675483E12</v>
      </c>
      <c r="E17" s="423" t="s">
        <v>5771</v>
      </c>
      <c r="J17" s="2" t="s">
        <v>2173</v>
      </c>
      <c r="K17" s="2" t="s">
        <v>5423</v>
      </c>
      <c r="L17" s="2" t="s">
        <v>860</v>
      </c>
      <c r="M17" s="2" t="s">
        <v>17</v>
      </c>
      <c r="N17" s="2" t="s">
        <v>546</v>
      </c>
      <c r="R17" s="2" t="s">
        <v>5767</v>
      </c>
      <c r="S17" s="2">
        <v>369.0</v>
      </c>
    </row>
    <row r="18">
      <c r="B18" s="2" t="s">
        <v>30</v>
      </c>
      <c r="C18" s="298" t="s">
        <v>5477</v>
      </c>
      <c r="D18" s="291">
        <v>8.801991184698E12</v>
      </c>
      <c r="E18" s="423" t="s">
        <v>5771</v>
      </c>
      <c r="J18" s="2" t="s">
        <v>2173</v>
      </c>
      <c r="K18" s="2" t="s">
        <v>5423</v>
      </c>
      <c r="L18" s="2" t="s">
        <v>860</v>
      </c>
      <c r="M18" s="2" t="s">
        <v>17</v>
      </c>
      <c r="N18" s="2" t="s">
        <v>546</v>
      </c>
      <c r="R18" s="2" t="s">
        <v>5767</v>
      </c>
      <c r="S18" s="2">
        <v>369.0</v>
      </c>
    </row>
    <row r="19">
      <c r="B19" s="2" t="s">
        <v>30</v>
      </c>
      <c r="C19" s="298" t="s">
        <v>5477</v>
      </c>
      <c r="D19" s="291">
        <v>8.801666501911E12</v>
      </c>
      <c r="E19" s="423" t="s">
        <v>5771</v>
      </c>
      <c r="J19" s="2" t="s">
        <v>2173</v>
      </c>
      <c r="K19" s="2" t="s">
        <v>5423</v>
      </c>
      <c r="L19" s="2" t="s">
        <v>860</v>
      </c>
      <c r="M19" s="2" t="s">
        <v>17</v>
      </c>
      <c r="N19" s="2" t="s">
        <v>546</v>
      </c>
      <c r="R19" s="2" t="s">
        <v>5767</v>
      </c>
      <c r="S19" s="2">
        <v>369.0</v>
      </c>
    </row>
    <row r="20">
      <c r="B20" s="2" t="s">
        <v>30</v>
      </c>
      <c r="C20" s="298" t="s">
        <v>5477</v>
      </c>
      <c r="D20" s="291">
        <v>8.801519108586E12</v>
      </c>
      <c r="E20" s="423" t="s">
        <v>5771</v>
      </c>
      <c r="J20" s="2" t="s">
        <v>2173</v>
      </c>
      <c r="K20" s="2" t="s">
        <v>5423</v>
      </c>
      <c r="L20" s="2" t="s">
        <v>860</v>
      </c>
      <c r="M20" s="2" t="s">
        <v>17</v>
      </c>
      <c r="N20" s="2" t="s">
        <v>546</v>
      </c>
      <c r="R20" s="2" t="s">
        <v>5767</v>
      </c>
      <c r="S20" s="2">
        <v>369.0</v>
      </c>
    </row>
    <row r="21">
      <c r="B21" s="2" t="s">
        <v>30</v>
      </c>
      <c r="C21" s="298" t="s">
        <v>5477</v>
      </c>
      <c r="D21" s="291">
        <v>8.801258750305E12</v>
      </c>
      <c r="E21" s="423" t="s">
        <v>5771</v>
      </c>
      <c r="J21" s="2" t="s">
        <v>2173</v>
      </c>
      <c r="K21" s="2" t="s">
        <v>5423</v>
      </c>
      <c r="L21" s="2" t="s">
        <v>860</v>
      </c>
      <c r="M21" s="2" t="s">
        <v>17</v>
      </c>
      <c r="N21" s="2" t="s">
        <v>546</v>
      </c>
      <c r="R21" s="2" t="s">
        <v>5767</v>
      </c>
      <c r="S21" s="2">
        <v>369.0</v>
      </c>
    </row>
    <row r="22">
      <c r="B22" s="2" t="s">
        <v>30</v>
      </c>
      <c r="C22" s="298" t="s">
        <v>5477</v>
      </c>
      <c r="D22" s="291">
        <v>8.801144048154E12</v>
      </c>
      <c r="E22" s="423" t="s">
        <v>5771</v>
      </c>
      <c r="J22" s="2" t="s">
        <v>2173</v>
      </c>
      <c r="K22" s="2" t="s">
        <v>5423</v>
      </c>
      <c r="L22" s="2" t="s">
        <v>860</v>
      </c>
      <c r="M22" s="2" t="s">
        <v>17</v>
      </c>
      <c r="N22" s="2" t="s">
        <v>546</v>
      </c>
      <c r="R22" s="2" t="s">
        <v>5767</v>
      </c>
      <c r="S22" s="2">
        <v>369.0</v>
      </c>
    </row>
    <row r="23">
      <c r="B23" s="2" t="s">
        <v>30</v>
      </c>
      <c r="C23" s="298" t="s">
        <v>5477</v>
      </c>
      <c r="D23" s="291">
        <v>8.801963664662E12</v>
      </c>
      <c r="E23" s="423" t="s">
        <v>5771</v>
      </c>
      <c r="J23" s="2" t="s">
        <v>2173</v>
      </c>
      <c r="K23" s="2" t="s">
        <v>5423</v>
      </c>
      <c r="L23" s="2" t="s">
        <v>860</v>
      </c>
      <c r="M23" s="2" t="s">
        <v>17</v>
      </c>
      <c r="N23" s="2" t="s">
        <v>546</v>
      </c>
      <c r="R23" s="2" t="s">
        <v>5767</v>
      </c>
      <c r="S23" s="2">
        <v>369.0</v>
      </c>
    </row>
    <row r="24">
      <c r="B24" s="2" t="s">
        <v>2768</v>
      </c>
      <c r="C24" s="2" t="s">
        <v>2915</v>
      </c>
      <c r="D24" s="291" t="s">
        <v>5772</v>
      </c>
      <c r="E24" s="359" t="s">
        <v>4130</v>
      </c>
      <c r="J24" s="2" t="s">
        <v>2173</v>
      </c>
      <c r="K24" s="2" t="s">
        <v>549</v>
      </c>
      <c r="L24" s="2" t="s">
        <v>860</v>
      </c>
      <c r="M24" s="2" t="s">
        <v>17</v>
      </c>
      <c r="N24" s="2" t="s">
        <v>546</v>
      </c>
      <c r="R24" s="2" t="s">
        <v>5768</v>
      </c>
      <c r="S24" s="2">
        <v>369.0</v>
      </c>
    </row>
    <row r="25">
      <c r="B25" s="2" t="s">
        <v>5285</v>
      </c>
      <c r="C25" s="2" t="s">
        <v>4993</v>
      </c>
      <c r="D25" s="291" t="s">
        <v>5773</v>
      </c>
      <c r="E25" s="380" t="s">
        <v>5288</v>
      </c>
      <c r="J25" s="2" t="s">
        <v>2173</v>
      </c>
      <c r="K25" s="2" t="s">
        <v>549</v>
      </c>
      <c r="L25" s="2" t="s">
        <v>860</v>
      </c>
      <c r="M25" s="2" t="s">
        <v>17</v>
      </c>
      <c r="N25" s="2" t="s">
        <v>546</v>
      </c>
      <c r="R25" s="2" t="s">
        <v>5768</v>
      </c>
      <c r="S25" s="2">
        <v>369.0</v>
      </c>
    </row>
    <row r="26">
      <c r="B26" s="2" t="s">
        <v>865</v>
      </c>
      <c r="C26" s="2" t="s">
        <v>1545</v>
      </c>
      <c r="D26" s="291" t="s">
        <v>5774</v>
      </c>
      <c r="E26" s="380" t="s">
        <v>3413</v>
      </c>
      <c r="J26" s="2" t="s">
        <v>2173</v>
      </c>
      <c r="K26" s="2" t="s">
        <v>549</v>
      </c>
      <c r="L26" s="2" t="s">
        <v>860</v>
      </c>
      <c r="M26" s="2" t="s">
        <v>17</v>
      </c>
      <c r="N26" s="2" t="s">
        <v>546</v>
      </c>
      <c r="R26" s="2" t="s">
        <v>5768</v>
      </c>
      <c r="S26" s="2">
        <v>369.0</v>
      </c>
    </row>
    <row r="27">
      <c r="C27" s="2" t="s">
        <v>5775</v>
      </c>
      <c r="E27" s="359" t="s">
        <v>1054</v>
      </c>
      <c r="J27" s="2" t="s">
        <v>2173</v>
      </c>
      <c r="K27" s="2" t="s">
        <v>549</v>
      </c>
      <c r="L27" s="2" t="s">
        <v>860</v>
      </c>
      <c r="M27" s="2" t="s">
        <v>17</v>
      </c>
      <c r="N27" s="2" t="s">
        <v>546</v>
      </c>
      <c r="R27" s="2" t="s">
        <v>5768</v>
      </c>
      <c r="S27" s="2">
        <v>369.0</v>
      </c>
    </row>
    <row r="28">
      <c r="C28" s="2" t="s">
        <v>5776</v>
      </c>
      <c r="J28" s="2" t="s">
        <v>2173</v>
      </c>
      <c r="K28" s="2" t="s">
        <v>5423</v>
      </c>
      <c r="L28" s="2" t="s">
        <v>860</v>
      </c>
      <c r="M28" s="2" t="s">
        <v>17</v>
      </c>
      <c r="N28" s="2" t="s">
        <v>5777</v>
      </c>
      <c r="R28" s="2" t="s">
        <v>5767</v>
      </c>
      <c r="S28" s="2">
        <v>274.0</v>
      </c>
    </row>
    <row r="29">
      <c r="C29" s="2" t="s">
        <v>5776</v>
      </c>
      <c r="J29" s="2" t="s">
        <v>2173</v>
      </c>
      <c r="K29" s="2" t="s">
        <v>549</v>
      </c>
      <c r="L29" s="2" t="s">
        <v>860</v>
      </c>
      <c r="M29" s="2" t="s">
        <v>17</v>
      </c>
      <c r="N29" s="2" t="s">
        <v>5777</v>
      </c>
      <c r="R29" s="2" t="s">
        <v>5768</v>
      </c>
      <c r="S29" s="2">
        <v>274.0</v>
      </c>
    </row>
    <row r="30">
      <c r="C30" s="2" t="s">
        <v>5776</v>
      </c>
      <c r="J30" s="2" t="s">
        <v>2173</v>
      </c>
      <c r="K30" s="2" t="s">
        <v>549</v>
      </c>
      <c r="L30" s="2" t="s">
        <v>860</v>
      </c>
      <c r="M30" s="2" t="s">
        <v>17</v>
      </c>
      <c r="N30" s="2" t="s">
        <v>5777</v>
      </c>
      <c r="R30" s="2" t="s">
        <v>5768</v>
      </c>
      <c r="S30" s="2">
        <v>274.0</v>
      </c>
    </row>
    <row r="31">
      <c r="C31" s="2" t="s">
        <v>5776</v>
      </c>
      <c r="J31" s="2" t="s">
        <v>2173</v>
      </c>
      <c r="K31" s="2" t="s">
        <v>549</v>
      </c>
      <c r="L31" s="2" t="s">
        <v>860</v>
      </c>
      <c r="M31" s="2" t="s">
        <v>17</v>
      </c>
      <c r="N31" s="2" t="s">
        <v>5777</v>
      </c>
      <c r="R31" s="2" t="s">
        <v>5768</v>
      </c>
      <c r="S31" s="2">
        <v>274.0</v>
      </c>
    </row>
    <row r="32">
      <c r="C32" s="2" t="s">
        <v>5776</v>
      </c>
      <c r="J32" s="2" t="s">
        <v>2173</v>
      </c>
      <c r="K32" s="2" t="s">
        <v>549</v>
      </c>
      <c r="L32" s="2" t="s">
        <v>860</v>
      </c>
      <c r="M32" s="2" t="s">
        <v>17</v>
      </c>
      <c r="N32" s="2" t="s">
        <v>5777</v>
      </c>
      <c r="R32" s="2" t="s">
        <v>5768</v>
      </c>
      <c r="S32" s="2">
        <v>274.0</v>
      </c>
    </row>
    <row r="33">
      <c r="C33" s="2" t="s">
        <v>5776</v>
      </c>
      <c r="J33" s="2" t="s">
        <v>2173</v>
      </c>
      <c r="K33" s="2" t="s">
        <v>549</v>
      </c>
      <c r="L33" s="2" t="s">
        <v>860</v>
      </c>
      <c r="M33" s="2" t="s">
        <v>17</v>
      </c>
      <c r="N33" s="2" t="s">
        <v>5777</v>
      </c>
      <c r="R33" s="2" t="s">
        <v>5768</v>
      </c>
      <c r="S33" s="2">
        <v>274.0</v>
      </c>
    </row>
    <row r="34">
      <c r="C34" s="2" t="s">
        <v>5776</v>
      </c>
      <c r="J34" s="2" t="s">
        <v>2173</v>
      </c>
      <c r="K34" s="2" t="s">
        <v>549</v>
      </c>
      <c r="L34" s="2" t="s">
        <v>860</v>
      </c>
      <c r="M34" s="2" t="s">
        <v>17</v>
      </c>
      <c r="N34" s="2" t="s">
        <v>5777</v>
      </c>
      <c r="R34" s="2" t="s">
        <v>5768</v>
      </c>
      <c r="S34" s="2">
        <v>274.0</v>
      </c>
    </row>
    <row r="35">
      <c r="C35" s="2" t="s">
        <v>5778</v>
      </c>
      <c r="L35" s="2" t="s">
        <v>860</v>
      </c>
    </row>
    <row r="37">
      <c r="C37" s="359" t="s">
        <v>1122</v>
      </c>
      <c r="J37" s="2" t="s">
        <v>2173</v>
      </c>
      <c r="K37" s="2" t="s">
        <v>549</v>
      </c>
      <c r="L37" s="2" t="s">
        <v>1019</v>
      </c>
      <c r="M37" s="2" t="s">
        <v>17</v>
      </c>
      <c r="N37" s="2" t="s">
        <v>5779</v>
      </c>
      <c r="R37" s="2" t="s">
        <v>5768</v>
      </c>
      <c r="S37" s="2">
        <v>332.0</v>
      </c>
    </row>
    <row r="38">
      <c r="C38" s="359" t="s">
        <v>2301</v>
      </c>
      <c r="J38" s="2" t="s">
        <v>2173</v>
      </c>
      <c r="K38" s="2" t="s">
        <v>549</v>
      </c>
      <c r="L38" s="2" t="s">
        <v>1019</v>
      </c>
      <c r="M38" s="2" t="s">
        <v>17</v>
      </c>
      <c r="N38" s="2" t="s">
        <v>5779</v>
      </c>
      <c r="R38" s="2" t="s">
        <v>5768</v>
      </c>
      <c r="S38" s="2">
        <v>332.0</v>
      </c>
    </row>
    <row r="39">
      <c r="C39" s="359" t="s">
        <v>2302</v>
      </c>
      <c r="E39" s="359" t="s">
        <v>3063</v>
      </c>
      <c r="J39" s="2" t="s">
        <v>2173</v>
      </c>
      <c r="K39" s="2" t="s">
        <v>549</v>
      </c>
      <c r="L39" s="2" t="s">
        <v>1019</v>
      </c>
      <c r="M39" s="2" t="s">
        <v>17</v>
      </c>
      <c r="N39" s="2" t="s">
        <v>5779</v>
      </c>
      <c r="R39" s="2" t="s">
        <v>5768</v>
      </c>
      <c r="S39" s="2">
        <v>332.0</v>
      </c>
    </row>
    <row r="41">
      <c r="C41" s="359" t="s">
        <v>5780</v>
      </c>
      <c r="L41" s="2" t="s">
        <v>1019</v>
      </c>
      <c r="M41" s="2" t="s">
        <v>17</v>
      </c>
      <c r="N41" s="2" t="s">
        <v>5781</v>
      </c>
      <c r="S41" s="2">
        <v>273.0</v>
      </c>
    </row>
    <row r="42">
      <c r="C42" s="359" t="s">
        <v>5782</v>
      </c>
      <c r="J42" s="2" t="s">
        <v>2173</v>
      </c>
      <c r="K42" s="2" t="s">
        <v>549</v>
      </c>
      <c r="L42" s="2" t="s">
        <v>1019</v>
      </c>
      <c r="M42" s="2" t="s">
        <v>17</v>
      </c>
      <c r="N42" s="2" t="s">
        <v>5783</v>
      </c>
      <c r="R42" s="2" t="s">
        <v>5768</v>
      </c>
      <c r="S42" s="2">
        <v>369.0</v>
      </c>
    </row>
  </sheetData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5784</v>
      </c>
      <c r="D1" s="216"/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64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5785</v>
      </c>
      <c r="S2" s="2" t="s">
        <v>5786</v>
      </c>
      <c r="T2" s="2" t="s">
        <v>5787</v>
      </c>
      <c r="V2" s="2" t="s">
        <v>355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5785</v>
      </c>
      <c r="S3" s="2" t="s">
        <v>5788</v>
      </c>
      <c r="T3" s="2" t="s">
        <v>5787</v>
      </c>
      <c r="V3" s="2" t="s">
        <v>355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3693</v>
      </c>
      <c r="S4" s="2" t="s">
        <v>5789</v>
      </c>
      <c r="T4" s="2" t="s">
        <v>1010</v>
      </c>
      <c r="V4" s="2" t="s">
        <v>355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5790</v>
      </c>
      <c r="S5" s="2" t="s">
        <v>5791</v>
      </c>
      <c r="T5" s="2" t="s">
        <v>5792</v>
      </c>
      <c r="V5" s="2" t="s">
        <v>355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995</v>
      </c>
      <c r="B17" s="2" t="s">
        <v>862</v>
      </c>
      <c r="C17" s="298" t="s">
        <v>4326</v>
      </c>
      <c r="E17" s="298" t="s">
        <v>895</v>
      </c>
      <c r="L17" s="2" t="s">
        <v>860</v>
      </c>
    </row>
    <row r="18">
      <c r="B18" s="2" t="s">
        <v>862</v>
      </c>
      <c r="C18" s="298" t="s">
        <v>1409</v>
      </c>
      <c r="E18" s="298" t="s">
        <v>893</v>
      </c>
      <c r="L18" s="2" t="s">
        <v>860</v>
      </c>
    </row>
    <row r="19">
      <c r="B19" s="2" t="s">
        <v>862</v>
      </c>
      <c r="C19" s="298" t="s">
        <v>1258</v>
      </c>
      <c r="E19" s="298" t="s">
        <v>900</v>
      </c>
      <c r="J19" s="2" t="s">
        <v>2245</v>
      </c>
      <c r="K19" s="2" t="s">
        <v>5789</v>
      </c>
      <c r="L19" s="2" t="s">
        <v>860</v>
      </c>
      <c r="M19" s="2" t="s">
        <v>17</v>
      </c>
      <c r="N19" s="2" t="s">
        <v>5793</v>
      </c>
      <c r="R19" s="2" t="s">
        <v>3693</v>
      </c>
      <c r="S19" s="2">
        <v>354.0</v>
      </c>
    </row>
    <row r="20">
      <c r="B20" s="2" t="s">
        <v>868</v>
      </c>
      <c r="C20" s="298" t="s">
        <v>5794</v>
      </c>
      <c r="E20" s="298"/>
      <c r="J20" s="2" t="s">
        <v>2245</v>
      </c>
      <c r="K20" s="2" t="s">
        <v>5789</v>
      </c>
      <c r="L20" s="2" t="s">
        <v>4752</v>
      </c>
      <c r="M20" s="2" t="s">
        <v>17</v>
      </c>
      <c r="N20" s="2" t="s">
        <v>5793</v>
      </c>
      <c r="R20" s="2" t="s">
        <v>3693</v>
      </c>
      <c r="S20" s="2">
        <v>354.0</v>
      </c>
    </row>
    <row r="21">
      <c r="C21" s="298"/>
      <c r="E21" s="298"/>
    </row>
    <row r="22">
      <c r="C22" s="298"/>
      <c r="E22" s="298"/>
    </row>
    <row r="23">
      <c r="C23" s="298"/>
      <c r="E23" s="298"/>
    </row>
    <row r="24">
      <c r="C24" s="367"/>
      <c r="E24" s="298"/>
    </row>
    <row r="25">
      <c r="C25" s="298"/>
      <c r="E25" s="298"/>
    </row>
  </sheetData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5795</v>
      </c>
      <c r="D1" s="216"/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V1" s="2" t="s">
        <v>804</v>
      </c>
      <c r="W1" s="2" t="s">
        <v>805</v>
      </c>
      <c r="X1" s="2" t="s">
        <v>806</v>
      </c>
    </row>
    <row r="2">
      <c r="A2" s="239"/>
      <c r="B2" s="223" t="s">
        <v>807</v>
      </c>
      <c r="C2" s="227" t="s">
        <v>75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" t="s">
        <v>5796</v>
      </c>
      <c r="T2" s="2" t="s">
        <v>5797</v>
      </c>
      <c r="U2" s="2" t="s">
        <v>349</v>
      </c>
      <c r="V2" s="2">
        <v>13.0</v>
      </c>
      <c r="W2" s="2" t="s">
        <v>5798</v>
      </c>
      <c r="X2" s="2" t="s">
        <v>5799</v>
      </c>
      <c r="Y2" s="2" t="s">
        <v>1010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S3" s="2" t="s">
        <v>5800</v>
      </c>
      <c r="T3" s="2" t="s">
        <v>5801</v>
      </c>
      <c r="U3" s="2" t="s">
        <v>349</v>
      </c>
      <c r="V3" s="2">
        <v>14.0</v>
      </c>
      <c r="W3" s="2" t="s">
        <v>5802</v>
      </c>
      <c r="X3" s="2" t="s">
        <v>5517</v>
      </c>
      <c r="Y3" s="2" t="s">
        <v>635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S4" s="2" t="s">
        <v>5803</v>
      </c>
      <c r="T4" s="2" t="s">
        <v>273</v>
      </c>
      <c r="U4" s="2" t="s">
        <v>349</v>
      </c>
      <c r="V4" s="2">
        <v>15.0</v>
      </c>
      <c r="W4" s="2" t="s">
        <v>5804</v>
      </c>
      <c r="X4" s="2" t="s">
        <v>3830</v>
      </c>
      <c r="Y4" s="2" t="s">
        <v>635</v>
      </c>
      <c r="Z4" s="2" t="s">
        <v>87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S5" s="2" t="s">
        <v>407</v>
      </c>
      <c r="T5" s="2" t="s">
        <v>814</v>
      </c>
      <c r="U5" s="2" t="s">
        <v>349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S6" s="2" t="s">
        <v>5805</v>
      </c>
      <c r="T6" s="2" t="s">
        <v>814</v>
      </c>
      <c r="U6" s="2" t="s">
        <v>349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S7" s="2" t="s">
        <v>5806</v>
      </c>
      <c r="T7" s="2" t="s">
        <v>1328</v>
      </c>
      <c r="U7" s="2" t="s">
        <v>349</v>
      </c>
    </row>
    <row r="8">
      <c r="A8" s="239"/>
      <c r="B8" s="229" t="s">
        <v>824</v>
      </c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S8" s="2" t="s">
        <v>5807</v>
      </c>
      <c r="T8" s="2" t="s">
        <v>1328</v>
      </c>
      <c r="U8" s="2" t="s">
        <v>349</v>
      </c>
    </row>
    <row r="9">
      <c r="A9" s="239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31" t="s">
        <v>5808</v>
      </c>
      <c r="S9" s="2" t="s">
        <v>5347</v>
      </c>
      <c r="T9" s="2" t="s">
        <v>5809</v>
      </c>
      <c r="U9" s="2" t="s">
        <v>87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5810</v>
      </c>
      <c r="S10" s="2" t="s">
        <v>5646</v>
      </c>
      <c r="T10" s="2" t="s">
        <v>5811</v>
      </c>
      <c r="U10" s="2" t="s">
        <v>5812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5813</v>
      </c>
      <c r="S11" s="2" t="s">
        <v>4899</v>
      </c>
      <c r="T11" s="2" t="s">
        <v>5811</v>
      </c>
      <c r="U11" s="2" t="s">
        <v>5814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5815</v>
      </c>
      <c r="S12" s="2" t="s">
        <v>609</v>
      </c>
      <c r="T12" s="2" t="s">
        <v>5816</v>
      </c>
      <c r="U12" s="2" t="s">
        <v>87</v>
      </c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5817</v>
      </c>
      <c r="S13" s="2" t="s">
        <v>5383</v>
      </c>
      <c r="T13" s="2" t="s">
        <v>635</v>
      </c>
      <c r="U13" s="2" t="s">
        <v>5814</v>
      </c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635</v>
      </c>
      <c r="C17" s="298" t="s">
        <v>3915</v>
      </c>
      <c r="E17" s="298" t="s">
        <v>4023</v>
      </c>
      <c r="J17" s="229" t="s">
        <v>829</v>
      </c>
      <c r="L17" s="2" t="s">
        <v>860</v>
      </c>
      <c r="M17" s="2" t="s">
        <v>5818</v>
      </c>
      <c r="N17" s="2" t="s">
        <v>5646</v>
      </c>
      <c r="R17" s="231" t="s">
        <v>5808</v>
      </c>
      <c r="S17" s="312">
        <v>176177.0</v>
      </c>
    </row>
    <row r="18">
      <c r="C18" s="298" t="s">
        <v>5228</v>
      </c>
      <c r="J18" s="229" t="s">
        <v>829</v>
      </c>
      <c r="K18" s="2" t="s">
        <v>5347</v>
      </c>
      <c r="L18" s="2" t="s">
        <v>860</v>
      </c>
      <c r="M18" s="2" t="s">
        <v>2386</v>
      </c>
      <c r="N18" s="2" t="s">
        <v>5766</v>
      </c>
      <c r="R18" s="231" t="s">
        <v>5808</v>
      </c>
      <c r="S18" s="2">
        <v>267.0</v>
      </c>
    </row>
    <row r="19">
      <c r="C19" s="298" t="s">
        <v>1754</v>
      </c>
      <c r="J19" s="229" t="s">
        <v>829</v>
      </c>
      <c r="K19" s="2" t="s">
        <v>5347</v>
      </c>
      <c r="L19" s="2" t="s">
        <v>860</v>
      </c>
      <c r="M19" s="2" t="s">
        <v>5818</v>
      </c>
      <c r="N19" s="2" t="s">
        <v>5819</v>
      </c>
      <c r="R19" s="231" t="s">
        <v>5808</v>
      </c>
      <c r="S19" s="312">
        <v>142177.0</v>
      </c>
    </row>
    <row r="20">
      <c r="C20" s="298" t="s">
        <v>1754</v>
      </c>
      <c r="J20" s="229" t="s">
        <v>829</v>
      </c>
      <c r="K20" s="2" t="s">
        <v>5347</v>
      </c>
      <c r="L20" s="2" t="s">
        <v>860</v>
      </c>
      <c r="M20" s="2" t="s">
        <v>5818</v>
      </c>
      <c r="N20" s="2" t="s">
        <v>5819</v>
      </c>
      <c r="R20" s="231" t="s">
        <v>5808</v>
      </c>
      <c r="S20" s="312">
        <v>142177.0</v>
      </c>
    </row>
    <row r="21">
      <c r="C21" s="298" t="s">
        <v>1754</v>
      </c>
      <c r="J21" s="229" t="s">
        <v>829</v>
      </c>
      <c r="K21" s="2" t="s">
        <v>5347</v>
      </c>
      <c r="L21" s="2" t="s">
        <v>860</v>
      </c>
      <c r="M21" s="2" t="s">
        <v>5818</v>
      </c>
      <c r="N21" s="2" t="s">
        <v>5819</v>
      </c>
      <c r="R21" s="231" t="s">
        <v>5808</v>
      </c>
      <c r="S21" s="312">
        <v>142177.0</v>
      </c>
    </row>
    <row r="22">
      <c r="C22" s="298" t="s">
        <v>1754</v>
      </c>
      <c r="J22" s="229" t="s">
        <v>829</v>
      </c>
      <c r="K22" s="2" t="s">
        <v>5347</v>
      </c>
      <c r="L22" s="2" t="s">
        <v>860</v>
      </c>
      <c r="M22" s="2" t="s">
        <v>5818</v>
      </c>
      <c r="N22" s="2" t="s">
        <v>5819</v>
      </c>
      <c r="R22" s="231" t="s">
        <v>5808</v>
      </c>
      <c r="S22" s="312">
        <v>142177.0</v>
      </c>
    </row>
    <row r="23">
      <c r="C23" s="298" t="s">
        <v>1754</v>
      </c>
      <c r="J23" s="229" t="s">
        <v>829</v>
      </c>
      <c r="K23" s="2" t="s">
        <v>5347</v>
      </c>
      <c r="L23" s="2" t="s">
        <v>860</v>
      </c>
      <c r="M23" s="2" t="s">
        <v>5818</v>
      </c>
      <c r="N23" s="2" t="s">
        <v>5819</v>
      </c>
      <c r="R23" s="231" t="s">
        <v>5808</v>
      </c>
      <c r="S23" s="312">
        <v>142177.0</v>
      </c>
    </row>
    <row r="24">
      <c r="C24" s="298" t="s">
        <v>1754</v>
      </c>
      <c r="J24" s="2" t="s">
        <v>829</v>
      </c>
      <c r="K24" s="2" t="s">
        <v>5347</v>
      </c>
      <c r="L24" s="2" t="s">
        <v>860</v>
      </c>
      <c r="M24" s="2" t="s">
        <v>5818</v>
      </c>
      <c r="N24" s="2" t="s">
        <v>5819</v>
      </c>
      <c r="R24" s="231" t="s">
        <v>5808</v>
      </c>
      <c r="S24" s="312">
        <v>142177.0</v>
      </c>
    </row>
    <row r="25">
      <c r="C25" s="298" t="s">
        <v>1754</v>
      </c>
      <c r="J25" s="2" t="s">
        <v>829</v>
      </c>
      <c r="K25" s="2" t="s">
        <v>5347</v>
      </c>
      <c r="L25" s="2" t="s">
        <v>860</v>
      </c>
      <c r="M25" s="2" t="s">
        <v>5818</v>
      </c>
      <c r="N25" s="2" t="s">
        <v>5819</v>
      </c>
      <c r="R25" s="231" t="s">
        <v>5808</v>
      </c>
      <c r="S25" s="312">
        <v>142177.0</v>
      </c>
    </row>
    <row r="26">
      <c r="C26" s="298" t="s">
        <v>1754</v>
      </c>
      <c r="J26" s="2" t="s">
        <v>829</v>
      </c>
      <c r="K26" s="2" t="s">
        <v>5347</v>
      </c>
      <c r="L26" s="2" t="s">
        <v>860</v>
      </c>
      <c r="M26" s="2" t="s">
        <v>5818</v>
      </c>
      <c r="N26" s="2" t="s">
        <v>5819</v>
      </c>
      <c r="R26" s="231" t="s">
        <v>5808</v>
      </c>
      <c r="S26" s="312">
        <v>142177.0</v>
      </c>
    </row>
    <row r="27">
      <c r="C27" s="298" t="s">
        <v>1754</v>
      </c>
      <c r="J27" s="2" t="s">
        <v>829</v>
      </c>
      <c r="K27" s="2" t="s">
        <v>5347</v>
      </c>
      <c r="L27" s="2" t="s">
        <v>860</v>
      </c>
      <c r="M27" s="2" t="s">
        <v>5818</v>
      </c>
      <c r="N27" s="2" t="s">
        <v>5819</v>
      </c>
      <c r="R27" s="231" t="s">
        <v>5808</v>
      </c>
      <c r="S27" s="312">
        <v>142177.0</v>
      </c>
    </row>
    <row r="28">
      <c r="C28" s="298" t="s">
        <v>1754</v>
      </c>
      <c r="J28" s="2" t="s">
        <v>829</v>
      </c>
      <c r="K28" s="2" t="s">
        <v>5347</v>
      </c>
      <c r="L28" s="2" t="s">
        <v>860</v>
      </c>
      <c r="M28" s="2" t="s">
        <v>5818</v>
      </c>
      <c r="N28" s="2" t="s">
        <v>5819</v>
      </c>
      <c r="R28" s="231" t="s">
        <v>5808</v>
      </c>
      <c r="S28" s="312">
        <v>142177.0</v>
      </c>
    </row>
    <row r="29">
      <c r="C29" s="298" t="s">
        <v>1754</v>
      </c>
      <c r="J29" s="2" t="s">
        <v>829</v>
      </c>
      <c r="K29" s="2" t="s">
        <v>5347</v>
      </c>
      <c r="L29" s="2" t="s">
        <v>860</v>
      </c>
      <c r="M29" s="2" t="s">
        <v>5818</v>
      </c>
      <c r="N29" s="2" t="s">
        <v>5819</v>
      </c>
      <c r="R29" s="231" t="s">
        <v>5808</v>
      </c>
      <c r="S29" s="312">
        <v>142177.0</v>
      </c>
    </row>
    <row r="30">
      <c r="C30" s="298" t="s">
        <v>1754</v>
      </c>
      <c r="J30" s="2" t="s">
        <v>829</v>
      </c>
      <c r="K30" s="2" t="s">
        <v>5347</v>
      </c>
      <c r="L30" s="2" t="s">
        <v>860</v>
      </c>
      <c r="M30" s="2" t="s">
        <v>5818</v>
      </c>
      <c r="N30" s="2" t="s">
        <v>5819</v>
      </c>
      <c r="R30" s="231" t="s">
        <v>5808</v>
      </c>
      <c r="S30" s="312">
        <v>142177.0</v>
      </c>
    </row>
    <row r="31">
      <c r="C31" s="298" t="s">
        <v>1754</v>
      </c>
      <c r="J31" s="2" t="s">
        <v>829</v>
      </c>
      <c r="K31" s="2" t="s">
        <v>5347</v>
      </c>
      <c r="L31" s="2" t="s">
        <v>860</v>
      </c>
      <c r="M31" s="2" t="s">
        <v>5818</v>
      </c>
      <c r="N31" s="2" t="s">
        <v>5819</v>
      </c>
      <c r="R31" s="231" t="s">
        <v>5808</v>
      </c>
      <c r="S31" s="312">
        <v>142177.0</v>
      </c>
    </row>
    <row r="32">
      <c r="C32" s="298" t="s">
        <v>1754</v>
      </c>
      <c r="J32" s="2" t="s">
        <v>829</v>
      </c>
      <c r="K32" s="2" t="s">
        <v>5347</v>
      </c>
      <c r="L32" s="2" t="s">
        <v>860</v>
      </c>
      <c r="M32" s="2" t="s">
        <v>5818</v>
      </c>
      <c r="N32" s="2" t="s">
        <v>5819</v>
      </c>
      <c r="R32" s="231" t="s">
        <v>5808</v>
      </c>
      <c r="S32" s="312">
        <v>142177.0</v>
      </c>
    </row>
    <row r="33">
      <c r="C33" s="298" t="s">
        <v>1754</v>
      </c>
      <c r="J33" s="2" t="s">
        <v>829</v>
      </c>
      <c r="K33" s="2" t="s">
        <v>5347</v>
      </c>
      <c r="L33" s="2" t="s">
        <v>860</v>
      </c>
      <c r="M33" s="2" t="s">
        <v>5818</v>
      </c>
      <c r="N33" s="2" t="s">
        <v>5819</v>
      </c>
      <c r="R33" s="231" t="s">
        <v>5808</v>
      </c>
      <c r="S33" s="312">
        <v>142177.0</v>
      </c>
    </row>
    <row r="34">
      <c r="C34" s="298" t="s">
        <v>1754</v>
      </c>
      <c r="J34" s="2" t="s">
        <v>829</v>
      </c>
      <c r="K34" s="2" t="s">
        <v>5347</v>
      </c>
      <c r="L34" s="2" t="s">
        <v>860</v>
      </c>
      <c r="M34" s="2" t="s">
        <v>5818</v>
      </c>
      <c r="N34" s="2" t="s">
        <v>5819</v>
      </c>
      <c r="R34" s="231" t="s">
        <v>5808</v>
      </c>
      <c r="S34" s="312">
        <v>142177.0</v>
      </c>
    </row>
    <row r="35">
      <c r="C35" s="298" t="s">
        <v>5820</v>
      </c>
      <c r="J35" s="2" t="s">
        <v>829</v>
      </c>
      <c r="K35" s="2" t="s">
        <v>5347</v>
      </c>
      <c r="L35" s="2" t="s">
        <v>860</v>
      </c>
      <c r="M35" s="2" t="s">
        <v>5818</v>
      </c>
      <c r="N35" s="2" t="s">
        <v>5819</v>
      </c>
      <c r="R35" s="231" t="s">
        <v>5808</v>
      </c>
      <c r="S35" s="312">
        <v>142177.0</v>
      </c>
    </row>
    <row r="36">
      <c r="C36" s="298" t="s">
        <v>5821</v>
      </c>
      <c r="D36" s="446" t="s">
        <v>5822</v>
      </c>
      <c r="E36" s="2" t="s">
        <v>5823</v>
      </c>
      <c r="J36" s="2" t="s">
        <v>829</v>
      </c>
      <c r="K36" s="2" t="s">
        <v>5347</v>
      </c>
      <c r="L36" s="2" t="s">
        <v>860</v>
      </c>
      <c r="M36" s="2" t="s">
        <v>5818</v>
      </c>
      <c r="N36" s="2" t="s">
        <v>5646</v>
      </c>
      <c r="R36" s="231" t="s">
        <v>5808</v>
      </c>
      <c r="S36" s="312">
        <v>176177.0</v>
      </c>
    </row>
    <row r="37">
      <c r="C37" s="298" t="s">
        <v>5821</v>
      </c>
      <c r="D37" s="446" t="s">
        <v>5822</v>
      </c>
      <c r="E37" s="2" t="s">
        <v>5823</v>
      </c>
      <c r="J37" s="2" t="s">
        <v>829</v>
      </c>
      <c r="K37" s="2" t="s">
        <v>5347</v>
      </c>
      <c r="L37" s="2" t="s">
        <v>860</v>
      </c>
      <c r="M37" s="2" t="s">
        <v>5818</v>
      </c>
      <c r="N37" s="2" t="s">
        <v>5646</v>
      </c>
      <c r="R37" s="231" t="s">
        <v>5808</v>
      </c>
      <c r="S37" s="312">
        <v>176177.0</v>
      </c>
    </row>
    <row r="38">
      <c r="C38" s="298" t="s">
        <v>5824</v>
      </c>
      <c r="J38" s="2" t="s">
        <v>829</v>
      </c>
      <c r="K38" s="2" t="s">
        <v>5347</v>
      </c>
      <c r="L38" s="2" t="s">
        <v>860</v>
      </c>
      <c r="M38" s="2" t="s">
        <v>5818</v>
      </c>
      <c r="N38" s="2" t="s">
        <v>5646</v>
      </c>
      <c r="R38" s="231" t="s">
        <v>5808</v>
      </c>
      <c r="S38" s="312">
        <v>176177.0</v>
      </c>
    </row>
    <row r="39">
      <c r="C39" s="298" t="s">
        <v>5824</v>
      </c>
      <c r="J39" s="2" t="s">
        <v>829</v>
      </c>
      <c r="K39" s="2" t="s">
        <v>5347</v>
      </c>
      <c r="L39" s="2" t="s">
        <v>860</v>
      </c>
      <c r="M39" s="2" t="s">
        <v>5818</v>
      </c>
      <c r="N39" s="2" t="s">
        <v>5646</v>
      </c>
      <c r="R39" s="231" t="s">
        <v>5808</v>
      </c>
      <c r="S39" s="312">
        <v>176177.0</v>
      </c>
    </row>
    <row r="40">
      <c r="C40" s="298" t="s">
        <v>1754</v>
      </c>
      <c r="J40" s="2" t="s">
        <v>829</v>
      </c>
      <c r="K40" s="2" t="s">
        <v>5347</v>
      </c>
      <c r="L40" s="2" t="s">
        <v>4752</v>
      </c>
      <c r="M40" s="2" t="s">
        <v>5818</v>
      </c>
      <c r="N40" s="2" t="s">
        <v>5819</v>
      </c>
      <c r="R40" s="231" t="s">
        <v>5808</v>
      </c>
      <c r="S40" s="312">
        <v>142177.0</v>
      </c>
    </row>
    <row r="41">
      <c r="C41" s="298" t="s">
        <v>1754</v>
      </c>
      <c r="J41" s="2" t="s">
        <v>829</v>
      </c>
      <c r="K41" s="2" t="s">
        <v>5347</v>
      </c>
      <c r="L41" s="2" t="s">
        <v>4752</v>
      </c>
      <c r="M41" s="2" t="s">
        <v>5818</v>
      </c>
      <c r="N41" s="2" t="s">
        <v>5819</v>
      </c>
      <c r="R41" s="231" t="s">
        <v>5808</v>
      </c>
      <c r="S41" s="312">
        <v>142177.0</v>
      </c>
    </row>
    <row r="42">
      <c r="C42" s="359" t="s">
        <v>1754</v>
      </c>
      <c r="J42" s="2" t="s">
        <v>829</v>
      </c>
      <c r="L42" s="2" t="s">
        <v>4752</v>
      </c>
      <c r="M42" s="2" t="s">
        <v>17</v>
      </c>
      <c r="N42" s="2" t="s">
        <v>5825</v>
      </c>
      <c r="S42" s="2">
        <v>68.0</v>
      </c>
    </row>
    <row r="43">
      <c r="C43" s="359" t="s">
        <v>1754</v>
      </c>
      <c r="J43" s="2" t="s">
        <v>829</v>
      </c>
      <c r="L43" s="2" t="s">
        <v>4752</v>
      </c>
      <c r="M43" s="2" t="s">
        <v>17</v>
      </c>
      <c r="N43" s="2" t="s">
        <v>5825</v>
      </c>
      <c r="S43" s="2">
        <v>68.0</v>
      </c>
    </row>
    <row r="44">
      <c r="C44" s="359" t="s">
        <v>1754</v>
      </c>
      <c r="J44" s="2" t="s">
        <v>829</v>
      </c>
      <c r="L44" s="2" t="s">
        <v>4752</v>
      </c>
      <c r="M44" s="2" t="s">
        <v>17</v>
      </c>
      <c r="N44" s="2" t="s">
        <v>5825</v>
      </c>
      <c r="S44" s="2">
        <v>68.0</v>
      </c>
    </row>
    <row r="45">
      <c r="C45" s="359" t="s">
        <v>1754</v>
      </c>
      <c r="J45" s="2" t="s">
        <v>829</v>
      </c>
      <c r="L45" s="2" t="s">
        <v>4752</v>
      </c>
      <c r="M45" s="2" t="s">
        <v>17</v>
      </c>
      <c r="N45" s="2" t="s">
        <v>5825</v>
      </c>
      <c r="S45" s="2">
        <v>68.0</v>
      </c>
    </row>
  </sheetData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5826</v>
      </c>
      <c r="D1" s="216"/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5827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5828</v>
      </c>
      <c r="S2" s="2" t="s">
        <v>5829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5830</v>
      </c>
      <c r="S3" s="2" t="s">
        <v>5831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5832</v>
      </c>
      <c r="S4" s="2" t="s">
        <v>5763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5833</v>
      </c>
      <c r="S5" s="2" t="s">
        <v>540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5834</v>
      </c>
      <c r="S6" s="2" t="s">
        <v>553</v>
      </c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5835</v>
      </c>
      <c r="S7" s="2" t="s">
        <v>4674</v>
      </c>
      <c r="T7" s="2" t="s">
        <v>5836</v>
      </c>
    </row>
    <row r="8">
      <c r="A8" s="239"/>
      <c r="B8" s="229" t="s">
        <v>824</v>
      </c>
      <c r="C8" s="2" t="s">
        <v>5837</v>
      </c>
      <c r="D8" s="2">
        <v>9.04757325E9</v>
      </c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4453</v>
      </c>
      <c r="S8" s="2" t="s">
        <v>5838</v>
      </c>
      <c r="U8" s="2" t="s">
        <v>55</v>
      </c>
    </row>
    <row r="9">
      <c r="A9" s="239"/>
      <c r="B9" s="229" t="s">
        <v>826</v>
      </c>
      <c r="C9" s="2" t="s">
        <v>5839</v>
      </c>
      <c r="D9" s="2" t="s">
        <v>5840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" t="s">
        <v>5841</v>
      </c>
      <c r="C17" s="359" t="s">
        <v>5842</v>
      </c>
      <c r="D17" s="291">
        <v>1.312210016E9</v>
      </c>
      <c r="E17" s="359" t="s">
        <v>5843</v>
      </c>
      <c r="J17" s="2" t="s">
        <v>5844</v>
      </c>
      <c r="K17" s="2" t="s">
        <v>5829</v>
      </c>
      <c r="L17" s="2" t="s">
        <v>860</v>
      </c>
      <c r="M17" s="2" t="s">
        <v>17</v>
      </c>
      <c r="N17" s="2" t="s">
        <v>5664</v>
      </c>
      <c r="R17" s="2" t="s">
        <v>5828</v>
      </c>
      <c r="S17" s="2">
        <v>305.0</v>
      </c>
    </row>
    <row r="18">
      <c r="B18" s="2" t="s">
        <v>5841</v>
      </c>
      <c r="C18" s="359" t="s">
        <v>5842</v>
      </c>
      <c r="D18" s="291">
        <v>1.32210003E8</v>
      </c>
      <c r="E18" s="359" t="s">
        <v>5843</v>
      </c>
      <c r="J18" s="2" t="s">
        <v>5844</v>
      </c>
      <c r="K18" s="2" t="s">
        <v>5829</v>
      </c>
      <c r="L18" s="2" t="s">
        <v>860</v>
      </c>
      <c r="M18" s="2" t="s">
        <v>17</v>
      </c>
      <c r="N18" s="2" t="s">
        <v>5664</v>
      </c>
      <c r="R18" s="2" t="s">
        <v>5828</v>
      </c>
      <c r="S18" s="2">
        <v>305.0</v>
      </c>
    </row>
    <row r="19">
      <c r="B19" s="2" t="s">
        <v>5841</v>
      </c>
      <c r="C19" s="359" t="s">
        <v>5842</v>
      </c>
      <c r="D19" s="291">
        <v>1.311210059E9</v>
      </c>
      <c r="E19" s="359" t="s">
        <v>5843</v>
      </c>
      <c r="J19" s="2" t="s">
        <v>5844</v>
      </c>
      <c r="K19" s="2" t="s">
        <v>5829</v>
      </c>
      <c r="L19" s="2" t="s">
        <v>860</v>
      </c>
      <c r="M19" s="2" t="s">
        <v>17</v>
      </c>
      <c r="N19" s="2" t="s">
        <v>5664</v>
      </c>
      <c r="R19" s="2" t="s">
        <v>5828</v>
      </c>
      <c r="S19" s="2">
        <v>305.0</v>
      </c>
    </row>
    <row r="20">
      <c r="B20" s="2" t="s">
        <v>5841</v>
      </c>
      <c r="C20" s="359" t="s">
        <v>5842</v>
      </c>
      <c r="D20" s="291">
        <v>1.312210015E9</v>
      </c>
      <c r="E20" s="359" t="s">
        <v>5843</v>
      </c>
      <c r="J20" s="2" t="s">
        <v>5844</v>
      </c>
      <c r="K20" s="2" t="s">
        <v>5829</v>
      </c>
      <c r="L20" s="2" t="s">
        <v>860</v>
      </c>
      <c r="M20" s="2" t="s">
        <v>17</v>
      </c>
      <c r="N20" s="2" t="s">
        <v>5664</v>
      </c>
      <c r="R20" s="2" t="s">
        <v>5828</v>
      </c>
      <c r="S20" s="2">
        <v>305.0</v>
      </c>
    </row>
    <row r="21">
      <c r="B21" s="2" t="s">
        <v>5841</v>
      </c>
      <c r="C21" s="359" t="s">
        <v>5842</v>
      </c>
      <c r="D21" s="291">
        <v>1.312210019E9</v>
      </c>
      <c r="E21" s="359" t="s">
        <v>5843</v>
      </c>
      <c r="J21" s="2" t="s">
        <v>5844</v>
      </c>
      <c r="K21" s="2" t="s">
        <v>5829</v>
      </c>
      <c r="L21" s="2" t="s">
        <v>860</v>
      </c>
      <c r="M21" s="2" t="s">
        <v>17</v>
      </c>
      <c r="N21" s="2" t="s">
        <v>5664</v>
      </c>
      <c r="R21" s="2" t="s">
        <v>5828</v>
      </c>
      <c r="S21" s="2">
        <v>305.0</v>
      </c>
    </row>
    <row r="22">
      <c r="B22" s="2" t="s">
        <v>5841</v>
      </c>
      <c r="C22" s="359" t="s">
        <v>5842</v>
      </c>
      <c r="D22" s="291">
        <v>1.31121006E9</v>
      </c>
      <c r="E22" s="359" t="s">
        <v>5843</v>
      </c>
      <c r="J22" s="2" t="s">
        <v>5844</v>
      </c>
      <c r="K22" s="2" t="s">
        <v>5829</v>
      </c>
      <c r="L22" s="2" t="s">
        <v>860</v>
      </c>
      <c r="M22" s="2" t="s">
        <v>17</v>
      </c>
      <c r="N22" s="2" t="s">
        <v>5664</v>
      </c>
      <c r="R22" s="2" t="s">
        <v>5828</v>
      </c>
      <c r="S22" s="2">
        <v>305.0</v>
      </c>
    </row>
    <row r="23">
      <c r="B23" s="2" t="s">
        <v>5841</v>
      </c>
      <c r="C23" s="359" t="s">
        <v>5842</v>
      </c>
      <c r="D23" s="291">
        <v>1.311210062E9</v>
      </c>
      <c r="E23" s="359" t="s">
        <v>5843</v>
      </c>
      <c r="J23" s="2" t="s">
        <v>5844</v>
      </c>
      <c r="K23" s="2" t="s">
        <v>5829</v>
      </c>
      <c r="L23" s="2" t="s">
        <v>860</v>
      </c>
      <c r="M23" s="2" t="s">
        <v>17</v>
      </c>
      <c r="N23" s="2" t="s">
        <v>5664</v>
      </c>
      <c r="R23" s="2" t="s">
        <v>5828</v>
      </c>
      <c r="S23" s="2">
        <v>305.0</v>
      </c>
    </row>
    <row r="24">
      <c r="B24" s="2" t="s">
        <v>5841</v>
      </c>
      <c r="C24" s="359" t="s">
        <v>5842</v>
      </c>
      <c r="D24" s="291">
        <v>1.311210058E9</v>
      </c>
      <c r="E24" s="359" t="s">
        <v>5843</v>
      </c>
      <c r="J24" s="2" t="s">
        <v>5844</v>
      </c>
      <c r="K24" s="2" t="s">
        <v>5829</v>
      </c>
      <c r="L24" s="2" t="s">
        <v>860</v>
      </c>
      <c r="M24" s="2" t="s">
        <v>17</v>
      </c>
      <c r="N24" s="2" t="s">
        <v>5664</v>
      </c>
      <c r="R24" s="2" t="s">
        <v>5828</v>
      </c>
      <c r="S24" s="2">
        <v>305.0</v>
      </c>
    </row>
    <row r="25">
      <c r="B25" s="2" t="s">
        <v>5841</v>
      </c>
      <c r="C25" s="359" t="s">
        <v>5842</v>
      </c>
      <c r="D25" s="291">
        <v>1.312210011E9</v>
      </c>
      <c r="E25" s="359" t="s">
        <v>5843</v>
      </c>
      <c r="J25" s="2" t="s">
        <v>5844</v>
      </c>
      <c r="K25" s="2" t="s">
        <v>5829</v>
      </c>
      <c r="L25" s="2" t="s">
        <v>860</v>
      </c>
      <c r="M25" s="2" t="s">
        <v>17</v>
      </c>
      <c r="N25" s="2" t="s">
        <v>5664</v>
      </c>
      <c r="R25" s="2" t="s">
        <v>5828</v>
      </c>
      <c r="S25" s="2">
        <v>305.0</v>
      </c>
    </row>
    <row r="26">
      <c r="B26" s="2" t="s">
        <v>5841</v>
      </c>
      <c r="C26" s="359" t="s">
        <v>5842</v>
      </c>
      <c r="D26" s="291">
        <v>1.311210061E9</v>
      </c>
      <c r="E26" s="359" t="s">
        <v>5843</v>
      </c>
      <c r="J26" s="2" t="s">
        <v>5844</v>
      </c>
      <c r="K26" s="2" t="s">
        <v>5829</v>
      </c>
      <c r="L26" s="2" t="s">
        <v>860</v>
      </c>
      <c r="M26" s="2" t="s">
        <v>17</v>
      </c>
      <c r="N26" s="2" t="s">
        <v>5664</v>
      </c>
      <c r="R26" s="2" t="s">
        <v>5828</v>
      </c>
      <c r="S26" s="2">
        <v>305.0</v>
      </c>
    </row>
    <row r="27">
      <c r="B27" s="2" t="s">
        <v>5841</v>
      </c>
      <c r="C27" s="359" t="s">
        <v>5842</v>
      </c>
      <c r="D27" s="291">
        <v>1.311210057E9</v>
      </c>
      <c r="E27" s="359" t="s">
        <v>5843</v>
      </c>
      <c r="J27" s="2" t="s">
        <v>5844</v>
      </c>
      <c r="K27" s="2" t="s">
        <v>5829</v>
      </c>
      <c r="L27" s="2" t="s">
        <v>860</v>
      </c>
      <c r="M27" s="2" t="s">
        <v>17</v>
      </c>
      <c r="N27" s="2" t="s">
        <v>5664</v>
      </c>
      <c r="R27" s="2" t="s">
        <v>5828</v>
      </c>
      <c r="S27" s="2">
        <v>305.0</v>
      </c>
    </row>
    <row r="28">
      <c r="B28" s="2" t="s">
        <v>3884</v>
      </c>
      <c r="C28" s="359" t="s">
        <v>5845</v>
      </c>
      <c r="E28" s="359" t="s">
        <v>5846</v>
      </c>
      <c r="J28" s="2" t="s">
        <v>5844</v>
      </c>
      <c r="K28" s="2" t="s">
        <v>5829</v>
      </c>
      <c r="L28" s="2" t="s">
        <v>860</v>
      </c>
      <c r="M28" s="2" t="s">
        <v>17</v>
      </c>
      <c r="N28" s="2" t="s">
        <v>5664</v>
      </c>
      <c r="R28" s="2" t="s">
        <v>5828</v>
      </c>
      <c r="S28" s="2">
        <v>305.0</v>
      </c>
    </row>
    <row r="29">
      <c r="B29" s="2" t="s">
        <v>3884</v>
      </c>
      <c r="C29" s="359" t="s">
        <v>5845</v>
      </c>
      <c r="E29" s="359" t="s">
        <v>5846</v>
      </c>
      <c r="J29" s="2" t="s">
        <v>5844</v>
      </c>
      <c r="K29" s="2" t="s">
        <v>5829</v>
      </c>
      <c r="L29" s="2" t="s">
        <v>860</v>
      </c>
      <c r="M29" s="2" t="s">
        <v>17</v>
      </c>
      <c r="N29" s="2" t="s">
        <v>5664</v>
      </c>
      <c r="R29" s="2" t="s">
        <v>5828</v>
      </c>
      <c r="S29" s="2">
        <v>305.0</v>
      </c>
    </row>
    <row r="30">
      <c r="B30" s="2" t="s">
        <v>3884</v>
      </c>
      <c r="C30" s="359" t="s">
        <v>5845</v>
      </c>
      <c r="E30" s="359" t="s">
        <v>5846</v>
      </c>
      <c r="J30" s="2" t="s">
        <v>5844</v>
      </c>
      <c r="K30" s="2" t="s">
        <v>5829</v>
      </c>
      <c r="L30" s="2" t="s">
        <v>860</v>
      </c>
      <c r="M30" s="2" t="s">
        <v>17</v>
      </c>
      <c r="N30" s="2" t="s">
        <v>5664</v>
      </c>
      <c r="R30" s="2" t="s">
        <v>5828</v>
      </c>
      <c r="S30" s="2">
        <v>305.0</v>
      </c>
    </row>
    <row r="31">
      <c r="B31" s="2" t="s">
        <v>3884</v>
      </c>
      <c r="C31" s="359" t="s">
        <v>5845</v>
      </c>
      <c r="E31" s="359" t="s">
        <v>5846</v>
      </c>
      <c r="J31" s="2" t="s">
        <v>5844</v>
      </c>
      <c r="K31" s="2" t="s">
        <v>5829</v>
      </c>
      <c r="L31" s="2" t="s">
        <v>860</v>
      </c>
      <c r="M31" s="2" t="s">
        <v>17</v>
      </c>
      <c r="N31" s="2" t="s">
        <v>5664</v>
      </c>
      <c r="R31" s="2" t="s">
        <v>5828</v>
      </c>
      <c r="S31" s="2">
        <v>305.0</v>
      </c>
    </row>
    <row r="32">
      <c r="B32" s="2" t="s">
        <v>3884</v>
      </c>
      <c r="C32" s="359" t="s">
        <v>5845</v>
      </c>
      <c r="E32" s="359" t="s">
        <v>5846</v>
      </c>
      <c r="J32" s="2" t="s">
        <v>5844</v>
      </c>
      <c r="K32" s="2" t="s">
        <v>5829</v>
      </c>
      <c r="L32" s="2" t="s">
        <v>860</v>
      </c>
      <c r="M32" s="2" t="s">
        <v>17</v>
      </c>
      <c r="N32" s="2" t="s">
        <v>5664</v>
      </c>
      <c r="R32" s="2" t="s">
        <v>5828</v>
      </c>
      <c r="S32" s="2">
        <v>305.0</v>
      </c>
    </row>
    <row r="33">
      <c r="B33" s="2" t="s">
        <v>3881</v>
      </c>
      <c r="C33" s="298" t="s">
        <v>3882</v>
      </c>
      <c r="E33" s="298" t="s">
        <v>3883</v>
      </c>
      <c r="J33" s="2"/>
      <c r="L33" s="2" t="s">
        <v>860</v>
      </c>
      <c r="M33" s="2" t="s">
        <v>4882</v>
      </c>
    </row>
    <row r="34">
      <c r="B34" s="2" t="s">
        <v>3881</v>
      </c>
      <c r="C34" s="298" t="s">
        <v>3882</v>
      </c>
      <c r="E34" s="298" t="s">
        <v>3883</v>
      </c>
      <c r="L34" s="2" t="s">
        <v>860</v>
      </c>
      <c r="M34" s="2" t="s">
        <v>4882</v>
      </c>
    </row>
    <row r="35">
      <c r="B35" s="2" t="s">
        <v>3881</v>
      </c>
      <c r="C35" s="298" t="s">
        <v>3882</v>
      </c>
      <c r="E35" s="298" t="s">
        <v>3883</v>
      </c>
      <c r="L35" s="2" t="s">
        <v>860</v>
      </c>
      <c r="M35" s="2" t="s">
        <v>4882</v>
      </c>
    </row>
    <row r="36">
      <c r="B36" s="2" t="s">
        <v>3881</v>
      </c>
      <c r="C36" s="298" t="s">
        <v>3882</v>
      </c>
      <c r="E36" s="298" t="s">
        <v>3883</v>
      </c>
      <c r="L36" s="2" t="s">
        <v>860</v>
      </c>
      <c r="M36" s="2" t="s">
        <v>4882</v>
      </c>
    </row>
    <row r="37">
      <c r="B37" s="2" t="s">
        <v>3881</v>
      </c>
      <c r="C37" s="298" t="s">
        <v>3882</v>
      </c>
      <c r="E37" s="298" t="s">
        <v>3883</v>
      </c>
      <c r="L37" s="2" t="s">
        <v>860</v>
      </c>
      <c r="M37" s="2" t="s">
        <v>4882</v>
      </c>
    </row>
    <row r="38">
      <c r="C38" s="298" t="s">
        <v>5847</v>
      </c>
      <c r="L38" s="2" t="s">
        <v>860</v>
      </c>
      <c r="M38" s="2" t="s">
        <v>4882</v>
      </c>
    </row>
    <row r="39">
      <c r="C39" s="298" t="s">
        <v>4113</v>
      </c>
      <c r="E39" s="298" t="s">
        <v>4114</v>
      </c>
      <c r="L39" s="2" t="s">
        <v>860</v>
      </c>
      <c r="M39" s="2" t="s">
        <v>4882</v>
      </c>
    </row>
    <row r="40">
      <c r="C40" s="298" t="s">
        <v>4113</v>
      </c>
      <c r="E40" s="298" t="s">
        <v>4114</v>
      </c>
      <c r="L40" s="2" t="s">
        <v>860</v>
      </c>
      <c r="M40" s="2" t="s">
        <v>4882</v>
      </c>
    </row>
    <row r="41">
      <c r="B41" s="2" t="s">
        <v>3881</v>
      </c>
      <c r="C41" s="298" t="s">
        <v>4954</v>
      </c>
      <c r="D41" s="291" t="s">
        <v>5848</v>
      </c>
      <c r="E41" s="2" t="s">
        <v>4106</v>
      </c>
      <c r="J41" s="2" t="s">
        <v>5844</v>
      </c>
      <c r="K41" s="2" t="s">
        <v>5849</v>
      </c>
      <c r="L41" s="2" t="s">
        <v>860</v>
      </c>
      <c r="M41" s="2" t="s">
        <v>17</v>
      </c>
      <c r="N41" s="2" t="s">
        <v>5664</v>
      </c>
      <c r="R41" s="2" t="s">
        <v>5832</v>
      </c>
      <c r="S41" s="2">
        <v>305.0</v>
      </c>
    </row>
    <row r="43">
      <c r="A43" s="2" t="s">
        <v>933</v>
      </c>
      <c r="B43" s="2" t="s">
        <v>868</v>
      </c>
      <c r="C43" s="298" t="s">
        <v>1416</v>
      </c>
      <c r="D43" s="291">
        <v>2.219468005596E12</v>
      </c>
      <c r="E43" s="2" t="s">
        <v>935</v>
      </c>
      <c r="J43" s="2" t="s">
        <v>5844</v>
      </c>
      <c r="K43" s="2" t="s">
        <v>5850</v>
      </c>
      <c r="L43" s="2" t="s">
        <v>860</v>
      </c>
      <c r="M43" s="2" t="s">
        <v>17</v>
      </c>
      <c r="N43" s="2" t="s">
        <v>5664</v>
      </c>
      <c r="R43" s="2" t="s">
        <v>5830</v>
      </c>
      <c r="S43" s="2">
        <v>305.0</v>
      </c>
    </row>
    <row r="46">
      <c r="B46" s="2" t="s">
        <v>868</v>
      </c>
      <c r="C46" s="359" t="s">
        <v>5851</v>
      </c>
      <c r="E46" s="359" t="s">
        <v>5852</v>
      </c>
      <c r="J46" s="2" t="s">
        <v>3940</v>
      </c>
      <c r="K46" s="2" t="s">
        <v>540</v>
      </c>
      <c r="L46" s="2" t="s">
        <v>1654</v>
      </c>
      <c r="M46" s="2" t="s">
        <v>17</v>
      </c>
      <c r="N46" s="2" t="s">
        <v>5853</v>
      </c>
      <c r="R46" s="2" t="s">
        <v>5833</v>
      </c>
      <c r="S46" s="2">
        <v>321.0</v>
      </c>
    </row>
    <row r="48">
      <c r="C48" s="359" t="s">
        <v>3613</v>
      </c>
      <c r="J48" s="2" t="s">
        <v>4509</v>
      </c>
      <c r="K48" s="2" t="s">
        <v>553</v>
      </c>
      <c r="L48" s="2" t="s">
        <v>1019</v>
      </c>
      <c r="M48" s="2" t="s">
        <v>17</v>
      </c>
      <c r="N48" s="2" t="s">
        <v>5704</v>
      </c>
      <c r="R48" s="2" t="s">
        <v>5834</v>
      </c>
      <c r="S48" s="2">
        <v>341.0</v>
      </c>
    </row>
    <row r="49">
      <c r="C49" s="359" t="s">
        <v>3613</v>
      </c>
      <c r="J49" s="2" t="s">
        <v>4509</v>
      </c>
      <c r="K49" s="2" t="s">
        <v>5838</v>
      </c>
      <c r="L49" s="2" t="s">
        <v>1019</v>
      </c>
      <c r="M49" s="2" t="s">
        <v>17</v>
      </c>
      <c r="N49" s="2" t="s">
        <v>5704</v>
      </c>
      <c r="R49" s="2" t="s">
        <v>4453</v>
      </c>
      <c r="S49" s="2">
        <v>341.0</v>
      </c>
    </row>
  </sheetData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5" max="5" width="16.63"/>
  </cols>
  <sheetData>
    <row r="1">
      <c r="A1" s="220"/>
      <c r="B1" s="215" t="s">
        <v>5</v>
      </c>
      <c r="C1" s="219" t="s">
        <v>5854</v>
      </c>
      <c r="D1" s="216">
        <f>971506549378</f>
        <v>971506549378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290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805</v>
      </c>
      <c r="S2" s="398" t="s">
        <v>5855</v>
      </c>
      <c r="T2" s="398" t="s">
        <v>1272</v>
      </c>
      <c r="U2" s="398" t="s">
        <v>1893</v>
      </c>
    </row>
    <row r="3">
      <c r="A3" s="239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40"/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40"/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40"/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39"/>
      <c r="B7" s="229" t="s">
        <v>822</v>
      </c>
      <c r="C7" s="2" t="s">
        <v>5856</v>
      </c>
      <c r="D7" s="2">
        <v>7.708390651E9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5477</v>
      </c>
      <c r="E17" s="423" t="s">
        <v>5771</v>
      </c>
      <c r="J17" s="2" t="s">
        <v>236</v>
      </c>
      <c r="L17" s="2" t="s">
        <v>860</v>
      </c>
    </row>
    <row r="18">
      <c r="B18" s="2" t="s">
        <v>30</v>
      </c>
      <c r="C18" s="298" t="s">
        <v>5477</v>
      </c>
      <c r="E18" s="423" t="s">
        <v>5771</v>
      </c>
      <c r="J18" s="2" t="s">
        <v>236</v>
      </c>
      <c r="L18" s="2" t="s">
        <v>860</v>
      </c>
    </row>
    <row r="19">
      <c r="B19" s="2" t="s">
        <v>30</v>
      </c>
      <c r="C19" s="298" t="s">
        <v>5477</v>
      </c>
      <c r="E19" s="423" t="s">
        <v>5771</v>
      </c>
      <c r="J19" s="2" t="s">
        <v>236</v>
      </c>
      <c r="L19" s="2" t="s">
        <v>860</v>
      </c>
    </row>
    <row r="20">
      <c r="B20" s="2" t="s">
        <v>30</v>
      </c>
      <c r="C20" s="298" t="s">
        <v>5477</v>
      </c>
      <c r="E20" s="423" t="s">
        <v>5771</v>
      </c>
      <c r="J20" s="2" t="s">
        <v>236</v>
      </c>
      <c r="L20" s="2" t="s">
        <v>860</v>
      </c>
    </row>
    <row r="21">
      <c r="B21" s="2" t="s">
        <v>30</v>
      </c>
      <c r="C21" s="298" t="s">
        <v>5477</v>
      </c>
      <c r="E21" s="423" t="s">
        <v>5771</v>
      </c>
      <c r="J21" s="2" t="s">
        <v>236</v>
      </c>
      <c r="L21" s="2" t="s">
        <v>860</v>
      </c>
    </row>
    <row r="22">
      <c r="B22" s="2" t="s">
        <v>30</v>
      </c>
      <c r="C22" s="298" t="s">
        <v>5477</v>
      </c>
      <c r="E22" s="423" t="s">
        <v>5771</v>
      </c>
      <c r="J22" s="2" t="s">
        <v>236</v>
      </c>
      <c r="L22" s="2" t="s">
        <v>860</v>
      </c>
    </row>
    <row r="23">
      <c r="B23" s="2" t="s">
        <v>30</v>
      </c>
      <c r="C23" s="298" t="s">
        <v>5477</v>
      </c>
      <c r="E23" s="423" t="s">
        <v>5771</v>
      </c>
      <c r="J23" s="2" t="s">
        <v>236</v>
      </c>
      <c r="L23" s="2" t="s">
        <v>860</v>
      </c>
    </row>
    <row r="24">
      <c r="B24" s="2" t="s">
        <v>30</v>
      </c>
      <c r="C24" s="298" t="s">
        <v>5477</v>
      </c>
      <c r="E24" s="423" t="s">
        <v>5771</v>
      </c>
      <c r="J24" s="2" t="s">
        <v>236</v>
      </c>
      <c r="L24" s="2" t="s">
        <v>860</v>
      </c>
    </row>
    <row r="25">
      <c r="B25" s="2" t="s">
        <v>2768</v>
      </c>
      <c r="C25" s="298" t="s">
        <v>2915</v>
      </c>
      <c r="E25" s="298" t="s">
        <v>5857</v>
      </c>
      <c r="J25" s="2" t="s">
        <v>236</v>
      </c>
      <c r="L25" s="2" t="s">
        <v>860</v>
      </c>
    </row>
    <row r="26">
      <c r="B26" s="2" t="s">
        <v>868</v>
      </c>
      <c r="C26" s="298" t="s">
        <v>4348</v>
      </c>
      <c r="E26" s="298" t="s">
        <v>1829</v>
      </c>
      <c r="J26" s="2" t="s">
        <v>236</v>
      </c>
      <c r="L26" s="2" t="s">
        <v>860</v>
      </c>
    </row>
    <row r="27">
      <c r="B27" s="2" t="s">
        <v>30</v>
      </c>
      <c r="C27" s="298" t="s">
        <v>1545</v>
      </c>
      <c r="E27" s="298" t="s">
        <v>4839</v>
      </c>
      <c r="J27" s="2" t="s">
        <v>236</v>
      </c>
      <c r="L27" s="2" t="s">
        <v>860</v>
      </c>
    </row>
    <row r="28">
      <c r="C28" s="367" t="s">
        <v>1182</v>
      </c>
      <c r="J28" s="2" t="s">
        <v>236</v>
      </c>
      <c r="L28" s="2" t="s">
        <v>860</v>
      </c>
    </row>
    <row r="29">
      <c r="C29" s="367" t="s">
        <v>1182</v>
      </c>
      <c r="J29" s="2" t="s">
        <v>236</v>
      </c>
      <c r="L29" s="2" t="s">
        <v>860</v>
      </c>
    </row>
    <row r="30">
      <c r="C30" s="367" t="s">
        <v>1182</v>
      </c>
      <c r="J30" s="2" t="s">
        <v>236</v>
      </c>
      <c r="L30" s="2" t="s">
        <v>860</v>
      </c>
    </row>
    <row r="31">
      <c r="C31" s="367" t="s">
        <v>1182</v>
      </c>
      <c r="J31" s="2" t="s">
        <v>236</v>
      </c>
      <c r="L31" s="2" t="s">
        <v>860</v>
      </c>
    </row>
    <row r="32">
      <c r="C32" s="367" t="s">
        <v>1182</v>
      </c>
      <c r="J32" s="2" t="s">
        <v>236</v>
      </c>
      <c r="L32" s="2" t="s">
        <v>860</v>
      </c>
    </row>
    <row r="33">
      <c r="C33" s="367" t="s">
        <v>1182</v>
      </c>
      <c r="J33" s="2" t="s">
        <v>236</v>
      </c>
      <c r="L33" s="2" t="s">
        <v>860</v>
      </c>
    </row>
    <row r="34">
      <c r="C34" s="367" t="s">
        <v>1182</v>
      </c>
      <c r="J34" s="2" t="s">
        <v>236</v>
      </c>
      <c r="L34" s="2" t="s">
        <v>860</v>
      </c>
    </row>
    <row r="35">
      <c r="C35" s="367" t="s">
        <v>1182</v>
      </c>
      <c r="J35" s="2" t="s">
        <v>236</v>
      </c>
      <c r="L35" s="2" t="s">
        <v>860</v>
      </c>
    </row>
    <row r="36">
      <c r="B36" s="2" t="s">
        <v>5442</v>
      </c>
      <c r="C36" s="298" t="s">
        <v>5002</v>
      </c>
      <c r="E36" s="367" t="s">
        <v>5559</v>
      </c>
      <c r="J36" s="2" t="s">
        <v>236</v>
      </c>
      <c r="L36" s="2" t="s">
        <v>860</v>
      </c>
      <c r="M36" s="2" t="s">
        <v>17</v>
      </c>
      <c r="N36" s="2" t="s">
        <v>5855</v>
      </c>
      <c r="S36" s="2">
        <v>290.0</v>
      </c>
    </row>
    <row r="37">
      <c r="A37" s="2"/>
      <c r="C37" s="298"/>
      <c r="E37" s="222"/>
      <c r="J37" s="2"/>
      <c r="L37" s="2"/>
    </row>
    <row r="38">
      <c r="A38" s="2" t="s">
        <v>872</v>
      </c>
      <c r="C38" s="298" t="s">
        <v>5858</v>
      </c>
      <c r="E38" s="222"/>
      <c r="J38" s="2" t="s">
        <v>236</v>
      </c>
      <c r="L38" s="2" t="s">
        <v>860</v>
      </c>
    </row>
    <row r="40">
      <c r="A40" s="2" t="s">
        <v>933</v>
      </c>
      <c r="B40" s="2" t="s">
        <v>868</v>
      </c>
      <c r="C40" s="298" t="s">
        <v>1416</v>
      </c>
      <c r="E40" s="2" t="s">
        <v>935</v>
      </c>
      <c r="J40" s="2" t="s">
        <v>320</v>
      </c>
      <c r="L40" s="2" t="s">
        <v>860</v>
      </c>
    </row>
    <row r="44">
      <c r="B44" s="239" t="s">
        <v>3819</v>
      </c>
    </row>
    <row r="45">
      <c r="B45" s="2" t="s">
        <v>1052</v>
      </c>
      <c r="C45" s="359" t="s">
        <v>5859</v>
      </c>
      <c r="L45" s="2" t="s">
        <v>1654</v>
      </c>
      <c r="M45" s="2" t="s">
        <v>17</v>
      </c>
      <c r="N45" s="2" t="s">
        <v>5860</v>
      </c>
      <c r="S45" s="2">
        <v>265.0</v>
      </c>
    </row>
    <row r="46">
      <c r="C46" s="359" t="s">
        <v>5746</v>
      </c>
      <c r="L46" s="2" t="s">
        <v>1654</v>
      </c>
      <c r="M46" s="2" t="s">
        <v>17</v>
      </c>
      <c r="N46" s="2" t="s">
        <v>5860</v>
      </c>
      <c r="S46" s="2">
        <v>265.0</v>
      </c>
    </row>
    <row r="47">
      <c r="C47" s="359" t="s">
        <v>5746</v>
      </c>
      <c r="L47" s="2" t="s">
        <v>1654</v>
      </c>
      <c r="M47" s="2" t="s">
        <v>17</v>
      </c>
      <c r="N47" s="2" t="s">
        <v>5860</v>
      </c>
      <c r="S47" s="2">
        <v>265.0</v>
      </c>
    </row>
    <row r="48">
      <c r="C48" s="359" t="s">
        <v>5746</v>
      </c>
      <c r="L48" s="2" t="s">
        <v>1654</v>
      </c>
      <c r="M48" s="2" t="s">
        <v>17</v>
      </c>
      <c r="N48" s="2" t="s">
        <v>5860</v>
      </c>
      <c r="S48" s="2">
        <v>265.0</v>
      </c>
    </row>
    <row r="49">
      <c r="C49" s="359" t="s">
        <v>5746</v>
      </c>
      <c r="L49" s="2" t="s">
        <v>1654</v>
      </c>
      <c r="M49" s="2" t="s">
        <v>17</v>
      </c>
      <c r="N49" s="2" t="s">
        <v>5860</v>
      </c>
      <c r="S49" s="2">
        <v>265.0</v>
      </c>
    </row>
    <row r="50">
      <c r="C50" s="384" t="s">
        <v>2302</v>
      </c>
      <c r="F50" s="359"/>
      <c r="G50" s="359"/>
      <c r="H50" s="359" t="s">
        <v>3063</v>
      </c>
      <c r="L50" s="2" t="s">
        <v>1654</v>
      </c>
      <c r="M50" s="2" t="s">
        <v>17</v>
      </c>
      <c r="N50" s="2" t="s">
        <v>5860</v>
      </c>
      <c r="S50" s="2">
        <v>265.0</v>
      </c>
    </row>
    <row r="51">
      <c r="C51" s="359" t="s">
        <v>2301</v>
      </c>
      <c r="L51" s="2" t="s">
        <v>1654</v>
      </c>
      <c r="M51" s="2" t="s">
        <v>17</v>
      </c>
      <c r="N51" s="2" t="s">
        <v>5860</v>
      </c>
      <c r="S51" s="2">
        <v>265.0</v>
      </c>
    </row>
    <row r="52">
      <c r="C52" s="359" t="s">
        <v>4047</v>
      </c>
      <c r="L52" s="2" t="s">
        <v>1654</v>
      </c>
      <c r="M52" s="2" t="s">
        <v>17</v>
      </c>
      <c r="N52" s="2" t="s">
        <v>5861</v>
      </c>
      <c r="S52" s="2">
        <v>297.0</v>
      </c>
    </row>
  </sheetData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5" max="5" width="18.0"/>
    <col customWidth="1" min="10" max="10" width="19.5"/>
  </cols>
  <sheetData>
    <row r="1">
      <c r="A1" s="220"/>
      <c r="B1" s="215" t="s">
        <v>5</v>
      </c>
      <c r="C1" s="219" t="s">
        <v>5862</v>
      </c>
      <c r="D1" s="216"/>
      <c r="E1" s="411">
        <v>9.489055703E9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  <c r="U1" s="2" t="s">
        <v>5863</v>
      </c>
      <c r="V1" s="2" t="s">
        <v>34</v>
      </c>
    </row>
    <row r="2">
      <c r="A2" s="239"/>
      <c r="B2" s="223" t="s">
        <v>807</v>
      </c>
      <c r="C2" s="227" t="s">
        <v>169</v>
      </c>
      <c r="D2" s="227" t="s">
        <v>5864</v>
      </c>
      <c r="E2" s="228">
        <v>8.861000413E9</v>
      </c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5487</v>
      </c>
      <c r="S2" s="2" t="s">
        <v>5488</v>
      </c>
      <c r="T2" s="2" t="s">
        <v>2001</v>
      </c>
      <c r="U2" s="2" t="s">
        <v>5695</v>
      </c>
    </row>
    <row r="3">
      <c r="A3" s="239"/>
      <c r="B3" s="229" t="s">
        <v>811</v>
      </c>
      <c r="C3" s="447" t="s">
        <v>5865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5866</v>
      </c>
      <c r="S3" s="2" t="s">
        <v>5673</v>
      </c>
      <c r="T3" s="2" t="s">
        <v>2001</v>
      </c>
      <c r="U3" s="2" t="s">
        <v>340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5867</v>
      </c>
      <c r="S4" s="2" t="s">
        <v>5696</v>
      </c>
      <c r="T4" s="2" t="s">
        <v>1568</v>
      </c>
      <c r="U4" s="2" t="s">
        <v>5756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5868</v>
      </c>
      <c r="S5" s="2" t="s">
        <v>5543</v>
      </c>
      <c r="T5" s="2" t="s">
        <v>1010</v>
      </c>
      <c r="U5" s="2" t="s">
        <v>5293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5869</v>
      </c>
      <c r="S6" s="2" t="s">
        <v>5870</v>
      </c>
      <c r="T6" s="2" t="s">
        <v>1010</v>
      </c>
      <c r="U6" s="2" t="s">
        <v>55</v>
      </c>
    </row>
    <row r="7">
      <c r="A7" s="239"/>
      <c r="B7" s="229" t="s">
        <v>822</v>
      </c>
      <c r="C7" s="2" t="s">
        <v>5871</v>
      </c>
      <c r="E7" s="237">
        <v>9.843010066E9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805</v>
      </c>
      <c r="S7" s="2" t="s">
        <v>553</v>
      </c>
      <c r="U7" s="2" t="s">
        <v>5460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5872</v>
      </c>
      <c r="S8" s="2" t="s">
        <v>5873</v>
      </c>
      <c r="T8" s="2" t="s">
        <v>1010</v>
      </c>
      <c r="U8" s="2" t="s">
        <v>5460</v>
      </c>
    </row>
    <row r="9">
      <c r="A9" s="239"/>
      <c r="B9" s="229" t="s">
        <v>826</v>
      </c>
      <c r="D9" s="24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5874</v>
      </c>
      <c r="S9" s="2" t="s">
        <v>560</v>
      </c>
      <c r="T9" s="2" t="s">
        <v>1010</v>
      </c>
      <c r="U9" s="2" t="s">
        <v>5293</v>
      </c>
    </row>
    <row r="10">
      <c r="A10" s="239"/>
      <c r="B10" s="241" t="s">
        <v>828</v>
      </c>
      <c r="C10" s="242"/>
      <c r="D10" s="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5875</v>
      </c>
      <c r="S10" s="2" t="s">
        <v>5492</v>
      </c>
      <c r="T10" s="2" t="s">
        <v>3081</v>
      </c>
      <c r="U10" s="2" t="s">
        <v>55</v>
      </c>
    </row>
    <row r="11">
      <c r="A11" s="239"/>
      <c r="B11" s="2" t="s">
        <v>830</v>
      </c>
      <c r="C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5876</v>
      </c>
      <c r="S11" s="2" t="s">
        <v>5877</v>
      </c>
      <c r="T11" s="2" t="s">
        <v>3081</v>
      </c>
      <c r="U11" s="2" t="s">
        <v>87</v>
      </c>
      <c r="V11" s="2" t="s">
        <v>5878</v>
      </c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5879</v>
      </c>
      <c r="S12" s="2" t="s">
        <v>5880</v>
      </c>
      <c r="T12" s="2" t="s">
        <v>3081</v>
      </c>
      <c r="U12" s="2" t="s">
        <v>87</v>
      </c>
      <c r="V12" s="2" t="s">
        <v>5881</v>
      </c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2768</v>
      </c>
      <c r="C17" s="298" t="s">
        <v>4270</v>
      </c>
      <c r="D17" s="291" t="s">
        <v>5882</v>
      </c>
      <c r="E17" s="359" t="s">
        <v>5706</v>
      </c>
      <c r="J17" s="2" t="s">
        <v>829</v>
      </c>
      <c r="K17" s="2" t="s">
        <v>5883</v>
      </c>
      <c r="L17" s="2" t="s">
        <v>860</v>
      </c>
      <c r="M17" s="2" t="s">
        <v>17</v>
      </c>
      <c r="N17" s="2" t="s">
        <v>5696</v>
      </c>
      <c r="R17" s="2" t="s">
        <v>5884</v>
      </c>
      <c r="S17" s="2">
        <v>365.0</v>
      </c>
      <c r="T17" s="2" t="s">
        <v>5885</v>
      </c>
    </row>
    <row r="18">
      <c r="B18" s="2" t="s">
        <v>2768</v>
      </c>
      <c r="C18" s="298" t="s">
        <v>4270</v>
      </c>
      <c r="D18" s="291" t="s">
        <v>5886</v>
      </c>
      <c r="E18" s="359" t="s">
        <v>5706</v>
      </c>
      <c r="J18" s="2" t="s">
        <v>829</v>
      </c>
      <c r="K18" s="2" t="s">
        <v>5883</v>
      </c>
      <c r="L18" s="2" t="s">
        <v>860</v>
      </c>
      <c r="M18" s="2" t="s">
        <v>17</v>
      </c>
      <c r="N18" s="2" t="s">
        <v>5696</v>
      </c>
      <c r="R18" s="2" t="s">
        <v>5884</v>
      </c>
      <c r="S18" s="2">
        <v>365.0</v>
      </c>
      <c r="T18" s="2" t="s">
        <v>5885</v>
      </c>
    </row>
    <row r="19">
      <c r="B19" s="2" t="s">
        <v>2768</v>
      </c>
      <c r="C19" s="298" t="s">
        <v>4270</v>
      </c>
      <c r="D19" s="291" t="s">
        <v>5887</v>
      </c>
      <c r="E19" s="359" t="s">
        <v>5706</v>
      </c>
      <c r="J19" s="2" t="s">
        <v>829</v>
      </c>
      <c r="K19" s="2" t="s">
        <v>5883</v>
      </c>
      <c r="L19" s="2" t="s">
        <v>860</v>
      </c>
      <c r="M19" s="2" t="s">
        <v>17</v>
      </c>
      <c r="N19" s="2" t="s">
        <v>5696</v>
      </c>
      <c r="R19" s="2" t="s">
        <v>5884</v>
      </c>
      <c r="S19" s="2">
        <v>365.0</v>
      </c>
      <c r="T19" s="2" t="s">
        <v>5885</v>
      </c>
    </row>
    <row r="20">
      <c r="B20" s="2" t="s">
        <v>2768</v>
      </c>
      <c r="C20" s="298" t="s">
        <v>4270</v>
      </c>
      <c r="D20" s="291" t="s">
        <v>5888</v>
      </c>
      <c r="E20" s="359" t="s">
        <v>5706</v>
      </c>
      <c r="J20" s="2" t="s">
        <v>829</v>
      </c>
      <c r="K20" s="2" t="s">
        <v>5883</v>
      </c>
      <c r="L20" s="2" t="s">
        <v>860</v>
      </c>
      <c r="M20" s="2" t="s">
        <v>17</v>
      </c>
      <c r="N20" s="2" t="s">
        <v>5696</v>
      </c>
      <c r="R20" s="2" t="s">
        <v>5884</v>
      </c>
      <c r="S20" s="2">
        <v>365.0</v>
      </c>
      <c r="T20" s="2" t="s">
        <v>5885</v>
      </c>
    </row>
    <row r="21">
      <c r="B21" s="2" t="s">
        <v>2768</v>
      </c>
      <c r="C21" s="298" t="s">
        <v>4270</v>
      </c>
      <c r="D21" s="291" t="s">
        <v>5889</v>
      </c>
      <c r="E21" s="359" t="s">
        <v>5706</v>
      </c>
      <c r="J21" s="2" t="s">
        <v>829</v>
      </c>
      <c r="K21" s="2" t="s">
        <v>5883</v>
      </c>
      <c r="L21" s="2" t="s">
        <v>860</v>
      </c>
      <c r="M21" s="2" t="s">
        <v>17</v>
      </c>
      <c r="N21" s="2" t="s">
        <v>5696</v>
      </c>
      <c r="R21" s="2" t="s">
        <v>5884</v>
      </c>
      <c r="S21" s="2">
        <v>365.0</v>
      </c>
      <c r="T21" s="2" t="s">
        <v>5885</v>
      </c>
    </row>
    <row r="22">
      <c r="B22" s="2" t="s">
        <v>2768</v>
      </c>
      <c r="C22" s="298" t="s">
        <v>4270</v>
      </c>
      <c r="D22" s="291" t="s">
        <v>5890</v>
      </c>
      <c r="E22" s="359" t="s">
        <v>5706</v>
      </c>
      <c r="J22" s="2" t="s">
        <v>829</v>
      </c>
      <c r="K22" s="2" t="s">
        <v>5883</v>
      </c>
      <c r="L22" s="2" t="s">
        <v>860</v>
      </c>
      <c r="M22" s="2" t="s">
        <v>17</v>
      </c>
      <c r="N22" s="2" t="s">
        <v>5696</v>
      </c>
      <c r="R22" s="2" t="s">
        <v>5884</v>
      </c>
      <c r="S22" s="2">
        <v>365.0</v>
      </c>
      <c r="T22" s="2" t="s">
        <v>5885</v>
      </c>
    </row>
    <row r="23">
      <c r="B23" s="2" t="s">
        <v>2768</v>
      </c>
      <c r="C23" s="298" t="s">
        <v>4270</v>
      </c>
      <c r="D23" s="291" t="s">
        <v>5891</v>
      </c>
      <c r="E23" s="359" t="s">
        <v>5706</v>
      </c>
      <c r="J23" s="2" t="s">
        <v>829</v>
      </c>
      <c r="K23" s="2" t="s">
        <v>5883</v>
      </c>
      <c r="L23" s="2" t="s">
        <v>860</v>
      </c>
      <c r="M23" s="2" t="s">
        <v>17</v>
      </c>
      <c r="N23" s="2" t="s">
        <v>5696</v>
      </c>
      <c r="R23" s="2" t="s">
        <v>5884</v>
      </c>
      <c r="S23" s="2">
        <v>365.0</v>
      </c>
      <c r="T23" s="2" t="s">
        <v>5885</v>
      </c>
    </row>
    <row r="24">
      <c r="B24" s="2" t="s">
        <v>2768</v>
      </c>
      <c r="C24" s="298" t="s">
        <v>4270</v>
      </c>
      <c r="D24" s="291" t="s">
        <v>5892</v>
      </c>
      <c r="E24" s="359" t="s">
        <v>5706</v>
      </c>
      <c r="J24" s="2" t="s">
        <v>829</v>
      </c>
      <c r="K24" s="2" t="s">
        <v>5883</v>
      </c>
      <c r="L24" s="2" t="s">
        <v>860</v>
      </c>
      <c r="M24" s="2" t="s">
        <v>17</v>
      </c>
      <c r="N24" s="2" t="s">
        <v>5696</v>
      </c>
      <c r="R24" s="2" t="s">
        <v>5884</v>
      </c>
      <c r="S24" s="2">
        <v>365.0</v>
      </c>
      <c r="T24" s="2" t="s">
        <v>5885</v>
      </c>
    </row>
    <row r="25">
      <c r="B25" s="2" t="s">
        <v>2768</v>
      </c>
      <c r="C25" s="298" t="s">
        <v>4270</v>
      </c>
      <c r="D25" s="291" t="s">
        <v>5893</v>
      </c>
      <c r="E25" s="359" t="s">
        <v>5706</v>
      </c>
      <c r="J25" s="2" t="s">
        <v>829</v>
      </c>
      <c r="K25" s="2" t="s">
        <v>5883</v>
      </c>
      <c r="L25" s="2" t="s">
        <v>860</v>
      </c>
      <c r="M25" s="2" t="s">
        <v>17</v>
      </c>
      <c r="N25" s="2" t="s">
        <v>5696</v>
      </c>
      <c r="R25" s="2" t="s">
        <v>5884</v>
      </c>
      <c r="S25" s="2">
        <v>365.0</v>
      </c>
      <c r="T25" s="2" t="s">
        <v>5885</v>
      </c>
    </row>
    <row r="26">
      <c r="B26" s="2" t="s">
        <v>2768</v>
      </c>
      <c r="C26" s="298" t="s">
        <v>4270</v>
      </c>
      <c r="D26" s="291" t="s">
        <v>5894</v>
      </c>
      <c r="E26" s="359" t="s">
        <v>5706</v>
      </c>
      <c r="J26" s="2" t="s">
        <v>829</v>
      </c>
      <c r="K26" s="2" t="s">
        <v>5883</v>
      </c>
      <c r="L26" s="2" t="s">
        <v>860</v>
      </c>
      <c r="M26" s="2" t="s">
        <v>17</v>
      </c>
      <c r="N26" s="2" t="s">
        <v>5696</v>
      </c>
      <c r="R26" s="2" t="s">
        <v>5884</v>
      </c>
      <c r="S26" s="2">
        <v>365.0</v>
      </c>
      <c r="T26" s="2" t="s">
        <v>5885</v>
      </c>
    </row>
    <row r="27">
      <c r="B27" s="2" t="s">
        <v>2768</v>
      </c>
      <c r="C27" s="298" t="s">
        <v>4270</v>
      </c>
      <c r="D27" s="291" t="s">
        <v>5895</v>
      </c>
      <c r="E27" s="359" t="s">
        <v>5706</v>
      </c>
      <c r="J27" s="2" t="s">
        <v>829</v>
      </c>
      <c r="K27" s="2" t="s">
        <v>5883</v>
      </c>
      <c r="L27" s="2" t="s">
        <v>860</v>
      </c>
      <c r="M27" s="2" t="s">
        <v>17</v>
      </c>
      <c r="N27" s="2" t="s">
        <v>5696</v>
      </c>
      <c r="R27" s="2" t="s">
        <v>5884</v>
      </c>
      <c r="S27" s="2">
        <v>365.0</v>
      </c>
      <c r="T27" s="2" t="s">
        <v>5885</v>
      </c>
    </row>
    <row r="28">
      <c r="B28" s="2" t="s">
        <v>2768</v>
      </c>
      <c r="C28" s="298" t="s">
        <v>4270</v>
      </c>
      <c r="D28" s="291" t="s">
        <v>5896</v>
      </c>
      <c r="E28" s="359" t="s">
        <v>5706</v>
      </c>
      <c r="J28" s="2" t="s">
        <v>829</v>
      </c>
      <c r="K28" s="2" t="s">
        <v>5883</v>
      </c>
      <c r="L28" s="2" t="s">
        <v>860</v>
      </c>
      <c r="M28" s="2" t="s">
        <v>17</v>
      </c>
      <c r="N28" s="2" t="s">
        <v>5696</v>
      </c>
      <c r="R28" s="2" t="s">
        <v>5884</v>
      </c>
      <c r="S28" s="2">
        <v>365.0</v>
      </c>
      <c r="T28" s="2" t="s">
        <v>5885</v>
      </c>
    </row>
    <row r="29">
      <c r="B29" s="2" t="s">
        <v>2768</v>
      </c>
      <c r="C29" s="298" t="s">
        <v>4270</v>
      </c>
      <c r="D29" s="291" t="s">
        <v>5897</v>
      </c>
      <c r="E29" s="359" t="s">
        <v>5706</v>
      </c>
      <c r="J29" s="2" t="s">
        <v>829</v>
      </c>
      <c r="K29" s="2" t="s">
        <v>5883</v>
      </c>
      <c r="L29" s="2" t="s">
        <v>860</v>
      </c>
      <c r="M29" s="2" t="s">
        <v>17</v>
      </c>
      <c r="N29" s="2" t="s">
        <v>5696</v>
      </c>
      <c r="R29" s="2" t="s">
        <v>5884</v>
      </c>
      <c r="S29" s="2">
        <v>365.0</v>
      </c>
      <c r="T29" s="2" t="s">
        <v>5885</v>
      </c>
    </row>
    <row r="30">
      <c r="B30" s="2" t="s">
        <v>2768</v>
      </c>
      <c r="C30" s="298" t="s">
        <v>4270</v>
      </c>
      <c r="D30" s="291" t="s">
        <v>5898</v>
      </c>
      <c r="E30" s="359" t="s">
        <v>5706</v>
      </c>
      <c r="J30" s="2" t="s">
        <v>829</v>
      </c>
      <c r="K30" s="2" t="s">
        <v>5883</v>
      </c>
      <c r="L30" s="2" t="s">
        <v>860</v>
      </c>
      <c r="M30" s="2" t="s">
        <v>17</v>
      </c>
      <c r="N30" s="2" t="s">
        <v>5696</v>
      </c>
      <c r="R30" s="2" t="s">
        <v>5884</v>
      </c>
      <c r="S30" s="2">
        <v>365.0</v>
      </c>
      <c r="T30" s="2" t="s">
        <v>5885</v>
      </c>
    </row>
    <row r="31">
      <c r="B31" s="2" t="s">
        <v>2768</v>
      </c>
      <c r="C31" s="298" t="s">
        <v>4270</v>
      </c>
      <c r="D31" s="291" t="s">
        <v>5899</v>
      </c>
      <c r="E31" s="359" t="s">
        <v>5706</v>
      </c>
      <c r="J31" s="2" t="s">
        <v>829</v>
      </c>
      <c r="K31" s="2" t="s">
        <v>5883</v>
      </c>
      <c r="L31" s="2" t="s">
        <v>860</v>
      </c>
      <c r="M31" s="2" t="s">
        <v>17</v>
      </c>
      <c r="N31" s="2" t="s">
        <v>5696</v>
      </c>
      <c r="R31" s="2" t="s">
        <v>5884</v>
      </c>
      <c r="S31" s="2">
        <v>365.0</v>
      </c>
      <c r="T31" s="2" t="s">
        <v>5885</v>
      </c>
    </row>
    <row r="32">
      <c r="B32" s="2" t="s">
        <v>2768</v>
      </c>
      <c r="C32" s="298" t="s">
        <v>4270</v>
      </c>
      <c r="D32" s="291" t="s">
        <v>5900</v>
      </c>
      <c r="E32" s="359" t="s">
        <v>5706</v>
      </c>
      <c r="J32" s="2" t="s">
        <v>829</v>
      </c>
      <c r="K32" s="2" t="s">
        <v>5883</v>
      </c>
      <c r="L32" s="2" t="s">
        <v>860</v>
      </c>
      <c r="M32" s="2" t="s">
        <v>17</v>
      </c>
      <c r="N32" s="2" t="s">
        <v>5696</v>
      </c>
      <c r="R32" s="2" t="s">
        <v>5884</v>
      </c>
      <c r="S32" s="2">
        <v>365.0</v>
      </c>
      <c r="T32" s="2" t="s">
        <v>5885</v>
      </c>
    </row>
    <row r="33">
      <c r="B33" s="2" t="s">
        <v>862</v>
      </c>
      <c r="C33" s="359" t="s">
        <v>4097</v>
      </c>
      <c r="D33" s="291">
        <v>2.21622300006E11</v>
      </c>
      <c r="E33" s="298" t="s">
        <v>5901</v>
      </c>
      <c r="J33" s="2" t="s">
        <v>829</v>
      </c>
      <c r="K33" s="2" t="s">
        <v>5488</v>
      </c>
      <c r="L33" s="2" t="s">
        <v>860</v>
      </c>
      <c r="M33" s="2" t="s">
        <v>17</v>
      </c>
      <c r="N33" s="2" t="s">
        <v>5902</v>
      </c>
      <c r="R33" s="2" t="s">
        <v>5487</v>
      </c>
      <c r="S33" s="2">
        <v>388.0</v>
      </c>
    </row>
    <row r="34">
      <c r="B34" s="2" t="s">
        <v>30</v>
      </c>
      <c r="C34" s="298" t="s">
        <v>1545</v>
      </c>
      <c r="D34" s="291" t="s">
        <v>5903</v>
      </c>
      <c r="E34" s="380" t="s">
        <v>3413</v>
      </c>
      <c r="J34" s="2" t="s">
        <v>829</v>
      </c>
      <c r="K34" s="2" t="s">
        <v>5488</v>
      </c>
      <c r="L34" s="2" t="s">
        <v>860</v>
      </c>
      <c r="M34" s="2" t="s">
        <v>17</v>
      </c>
      <c r="N34" s="2" t="s">
        <v>5902</v>
      </c>
      <c r="R34" s="2" t="s">
        <v>5487</v>
      </c>
      <c r="S34" s="2">
        <v>388.0</v>
      </c>
    </row>
    <row r="35">
      <c r="B35" s="359" t="s">
        <v>5904</v>
      </c>
      <c r="C35" s="359" t="s">
        <v>4347</v>
      </c>
      <c r="D35" s="291" t="s">
        <v>5905</v>
      </c>
      <c r="E35" s="359" t="s">
        <v>5906</v>
      </c>
      <c r="J35" s="2" t="s">
        <v>829</v>
      </c>
      <c r="K35" s="2" t="s">
        <v>5488</v>
      </c>
      <c r="L35" s="2" t="s">
        <v>860</v>
      </c>
      <c r="M35" s="2" t="s">
        <v>17</v>
      </c>
      <c r="N35" s="2" t="s">
        <v>5902</v>
      </c>
      <c r="R35" s="2" t="s">
        <v>5487</v>
      </c>
      <c r="S35" s="2">
        <v>388.0</v>
      </c>
    </row>
    <row r="37">
      <c r="A37" s="2" t="s">
        <v>933</v>
      </c>
      <c r="B37" s="2" t="s">
        <v>868</v>
      </c>
      <c r="C37" s="298" t="s">
        <v>1416</v>
      </c>
      <c r="D37" s="291" t="s">
        <v>5907</v>
      </c>
      <c r="E37" s="2" t="s">
        <v>935</v>
      </c>
      <c r="J37" s="2" t="s">
        <v>2173</v>
      </c>
      <c r="K37" s="2" t="s">
        <v>5488</v>
      </c>
      <c r="L37" s="2" t="s">
        <v>860</v>
      </c>
      <c r="M37" s="2" t="s">
        <v>17</v>
      </c>
      <c r="N37" s="2" t="s">
        <v>5902</v>
      </c>
      <c r="R37" s="2" t="s">
        <v>5487</v>
      </c>
      <c r="S37" s="2">
        <v>388.0</v>
      </c>
    </row>
    <row r="38">
      <c r="B38" s="2" t="s">
        <v>868</v>
      </c>
      <c r="C38" s="298" t="s">
        <v>1416</v>
      </c>
      <c r="D38" s="291" t="s">
        <v>5908</v>
      </c>
      <c r="E38" s="2" t="s">
        <v>935</v>
      </c>
      <c r="J38" s="2" t="s">
        <v>2173</v>
      </c>
      <c r="K38" s="2" t="s">
        <v>560</v>
      </c>
      <c r="L38" s="2" t="s">
        <v>860</v>
      </c>
      <c r="M38" s="2" t="s">
        <v>17</v>
      </c>
      <c r="N38" s="2" t="s">
        <v>5909</v>
      </c>
      <c r="R38" s="2" t="s">
        <v>5487</v>
      </c>
      <c r="S38" s="2">
        <v>400.0</v>
      </c>
    </row>
    <row r="39">
      <c r="B39" s="2" t="s">
        <v>868</v>
      </c>
      <c r="C39" s="298" t="s">
        <v>1416</v>
      </c>
      <c r="D39" s="291" t="s">
        <v>5910</v>
      </c>
      <c r="E39" s="2" t="s">
        <v>935</v>
      </c>
      <c r="J39" s="2" t="s">
        <v>2173</v>
      </c>
      <c r="K39" s="2" t="s">
        <v>560</v>
      </c>
      <c r="L39" s="2" t="s">
        <v>860</v>
      </c>
      <c r="M39" s="2" t="s">
        <v>17</v>
      </c>
      <c r="N39" s="2" t="s">
        <v>5909</v>
      </c>
      <c r="R39" s="2" t="s">
        <v>5487</v>
      </c>
      <c r="S39" s="2">
        <v>400.0</v>
      </c>
    </row>
    <row r="41">
      <c r="A41" s="298" t="s">
        <v>3864</v>
      </c>
      <c r="C41" s="298" t="s">
        <v>1849</v>
      </c>
      <c r="E41" s="298" t="s">
        <v>1850</v>
      </c>
      <c r="K41" s="2" t="s">
        <v>5488</v>
      </c>
      <c r="L41" s="2" t="s">
        <v>860</v>
      </c>
      <c r="R41" s="2" t="s">
        <v>5487</v>
      </c>
    </row>
    <row r="42">
      <c r="B42" s="2" t="s">
        <v>5911</v>
      </c>
      <c r="C42" s="298" t="s">
        <v>5912</v>
      </c>
      <c r="E42" s="298" t="s">
        <v>5913</v>
      </c>
      <c r="K42" s="2" t="s">
        <v>5488</v>
      </c>
      <c r="L42" s="2" t="s">
        <v>860</v>
      </c>
      <c r="R42" s="2" t="s">
        <v>5487</v>
      </c>
    </row>
    <row r="43">
      <c r="B43" s="2" t="s">
        <v>5911</v>
      </c>
      <c r="C43" s="298" t="s">
        <v>5912</v>
      </c>
      <c r="E43" s="298" t="s">
        <v>5913</v>
      </c>
      <c r="K43" s="2" t="s">
        <v>5488</v>
      </c>
      <c r="L43" s="2" t="s">
        <v>860</v>
      </c>
      <c r="R43" s="2" t="s">
        <v>5487</v>
      </c>
    </row>
    <row r="44">
      <c r="B44" s="2" t="s">
        <v>5911</v>
      </c>
      <c r="C44" s="298" t="s">
        <v>5912</v>
      </c>
      <c r="E44" s="298" t="s">
        <v>5913</v>
      </c>
      <c r="K44" s="2" t="s">
        <v>5488</v>
      </c>
      <c r="L44" s="2" t="s">
        <v>860</v>
      </c>
      <c r="R44" s="2" t="s">
        <v>5487</v>
      </c>
    </row>
    <row r="45">
      <c r="B45" s="2" t="s">
        <v>5911</v>
      </c>
      <c r="C45" s="298" t="s">
        <v>5912</v>
      </c>
      <c r="E45" s="298" t="s">
        <v>5913</v>
      </c>
      <c r="K45" s="2" t="s">
        <v>5488</v>
      </c>
      <c r="L45" s="2" t="s">
        <v>860</v>
      </c>
      <c r="R45" s="2" t="s">
        <v>5487</v>
      </c>
    </row>
    <row r="46">
      <c r="B46" s="2" t="s">
        <v>5911</v>
      </c>
      <c r="C46" s="298" t="s">
        <v>5912</v>
      </c>
      <c r="E46" s="298" t="s">
        <v>5913</v>
      </c>
      <c r="K46" s="2" t="s">
        <v>5488</v>
      </c>
      <c r="L46" s="2" t="s">
        <v>860</v>
      </c>
      <c r="R46" s="2" t="s">
        <v>5487</v>
      </c>
    </row>
    <row r="47">
      <c r="B47" s="2" t="s">
        <v>5911</v>
      </c>
      <c r="C47" s="298" t="s">
        <v>5912</v>
      </c>
      <c r="E47" s="298" t="s">
        <v>5913</v>
      </c>
      <c r="K47" s="2" t="s">
        <v>5488</v>
      </c>
      <c r="L47" s="2" t="s">
        <v>860</v>
      </c>
      <c r="R47" s="2" t="s">
        <v>5487</v>
      </c>
    </row>
    <row r="48">
      <c r="B48" s="2" t="s">
        <v>5911</v>
      </c>
      <c r="C48" s="298" t="s">
        <v>5912</v>
      </c>
      <c r="E48" s="298" t="s">
        <v>5913</v>
      </c>
      <c r="K48" s="2" t="s">
        <v>5488</v>
      </c>
      <c r="L48" s="2" t="s">
        <v>860</v>
      </c>
      <c r="R48" s="2" t="s">
        <v>5487</v>
      </c>
    </row>
    <row r="49">
      <c r="B49" s="2" t="s">
        <v>5911</v>
      </c>
      <c r="C49" s="298" t="s">
        <v>5912</v>
      </c>
      <c r="E49" s="298" t="s">
        <v>5913</v>
      </c>
      <c r="K49" s="2" t="s">
        <v>5488</v>
      </c>
      <c r="L49" s="2" t="s">
        <v>860</v>
      </c>
      <c r="R49" s="2" t="s">
        <v>5487</v>
      </c>
    </row>
    <row r="50">
      <c r="B50" s="2" t="s">
        <v>5911</v>
      </c>
      <c r="C50" s="298" t="s">
        <v>5912</v>
      </c>
      <c r="E50" s="298" t="s">
        <v>5913</v>
      </c>
      <c r="K50" s="2" t="s">
        <v>5488</v>
      </c>
      <c r="L50" s="2" t="s">
        <v>860</v>
      </c>
      <c r="R50" s="2" t="s">
        <v>5487</v>
      </c>
    </row>
    <row r="51">
      <c r="B51" s="2" t="s">
        <v>5911</v>
      </c>
      <c r="C51" s="298" t="s">
        <v>5912</v>
      </c>
      <c r="E51" s="298" t="s">
        <v>5913</v>
      </c>
      <c r="K51" s="2" t="s">
        <v>5488</v>
      </c>
      <c r="L51" s="2" t="s">
        <v>860</v>
      </c>
      <c r="R51" s="2" t="s">
        <v>5487</v>
      </c>
    </row>
    <row r="53">
      <c r="A53" s="298" t="s">
        <v>976</v>
      </c>
      <c r="C53" s="298" t="s">
        <v>5914</v>
      </c>
      <c r="K53" s="2" t="s">
        <v>5488</v>
      </c>
      <c r="L53" s="2" t="s">
        <v>860</v>
      </c>
      <c r="R53" s="2" t="s">
        <v>5487</v>
      </c>
    </row>
    <row r="54">
      <c r="C54" s="298" t="s">
        <v>5915</v>
      </c>
      <c r="E54" s="298" t="s">
        <v>5916</v>
      </c>
      <c r="K54" s="2" t="s">
        <v>5488</v>
      </c>
      <c r="L54" s="2" t="s">
        <v>860</v>
      </c>
      <c r="R54" s="2" t="s">
        <v>5487</v>
      </c>
    </row>
    <row r="55">
      <c r="C55" s="298" t="s">
        <v>5917</v>
      </c>
      <c r="E55" s="298" t="s">
        <v>5918</v>
      </c>
      <c r="K55" s="2" t="s">
        <v>5488</v>
      </c>
      <c r="L55" s="2" t="s">
        <v>860</v>
      </c>
      <c r="R55" s="2" t="s">
        <v>5487</v>
      </c>
    </row>
    <row r="56">
      <c r="B56" s="2" t="s">
        <v>5919</v>
      </c>
      <c r="C56" s="298" t="s">
        <v>5920</v>
      </c>
      <c r="E56" s="298" t="s">
        <v>5559</v>
      </c>
      <c r="K56" s="2" t="s">
        <v>5488</v>
      </c>
      <c r="L56" s="2" t="s">
        <v>860</v>
      </c>
      <c r="R56" s="2" t="s">
        <v>5487</v>
      </c>
    </row>
    <row r="60">
      <c r="A60" s="2" t="s">
        <v>5921</v>
      </c>
      <c r="B60" s="2" t="s">
        <v>2768</v>
      </c>
      <c r="C60" s="359" t="s">
        <v>4270</v>
      </c>
      <c r="D60" s="291" t="s">
        <v>5922</v>
      </c>
      <c r="E60" s="448" t="s">
        <v>5706</v>
      </c>
      <c r="J60" s="2" t="s">
        <v>4509</v>
      </c>
      <c r="K60" s="2" t="s">
        <v>5543</v>
      </c>
      <c r="L60" s="2" t="s">
        <v>1019</v>
      </c>
      <c r="M60" s="2" t="s">
        <v>17</v>
      </c>
      <c r="N60" s="2" t="s">
        <v>5923</v>
      </c>
      <c r="R60" s="2" t="s">
        <v>5868</v>
      </c>
      <c r="S60" s="2">
        <v>376.0</v>
      </c>
    </row>
    <row r="61">
      <c r="B61" s="2" t="s">
        <v>2768</v>
      </c>
      <c r="C61" s="359" t="s">
        <v>4127</v>
      </c>
      <c r="D61" s="291" t="s">
        <v>5924</v>
      </c>
      <c r="E61" s="448" t="s">
        <v>5706</v>
      </c>
      <c r="J61" s="2" t="s">
        <v>4509</v>
      </c>
      <c r="K61" s="2" t="s">
        <v>5873</v>
      </c>
      <c r="L61" s="2" t="s">
        <v>1019</v>
      </c>
      <c r="M61" s="2" t="s">
        <v>17</v>
      </c>
      <c r="N61" s="2" t="s">
        <v>553</v>
      </c>
      <c r="R61" s="2" t="s">
        <v>5872</v>
      </c>
      <c r="S61" s="2">
        <v>392.0</v>
      </c>
    </row>
    <row r="62">
      <c r="B62" s="2" t="s">
        <v>2768</v>
      </c>
      <c r="C62" s="359" t="s">
        <v>4127</v>
      </c>
      <c r="D62" s="291" t="s">
        <v>5925</v>
      </c>
      <c r="E62" s="448" t="s">
        <v>5706</v>
      </c>
      <c r="J62" s="2" t="s">
        <v>4509</v>
      </c>
      <c r="K62" s="2" t="s">
        <v>5873</v>
      </c>
      <c r="L62" s="2" t="s">
        <v>1019</v>
      </c>
      <c r="M62" s="2" t="s">
        <v>17</v>
      </c>
      <c r="N62" s="2" t="s">
        <v>553</v>
      </c>
      <c r="R62" s="2" t="s">
        <v>5872</v>
      </c>
      <c r="S62" s="2">
        <v>392.0</v>
      </c>
    </row>
    <row r="63">
      <c r="B63" s="2" t="s">
        <v>2768</v>
      </c>
      <c r="C63" s="359" t="s">
        <v>4127</v>
      </c>
      <c r="D63" s="291" t="s">
        <v>5926</v>
      </c>
      <c r="E63" s="448" t="s">
        <v>5706</v>
      </c>
      <c r="J63" s="2" t="s">
        <v>4509</v>
      </c>
      <c r="K63" s="2" t="s">
        <v>5873</v>
      </c>
      <c r="L63" s="2" t="s">
        <v>1019</v>
      </c>
      <c r="M63" s="2" t="s">
        <v>17</v>
      </c>
      <c r="N63" s="2" t="s">
        <v>553</v>
      </c>
      <c r="R63" s="2" t="s">
        <v>5872</v>
      </c>
      <c r="S63" s="2">
        <v>392.0</v>
      </c>
    </row>
    <row r="64">
      <c r="B64" s="2" t="s">
        <v>2768</v>
      </c>
      <c r="C64" s="359" t="s">
        <v>4127</v>
      </c>
      <c r="D64" s="449" t="s">
        <v>5927</v>
      </c>
      <c r="E64" s="448" t="s">
        <v>5706</v>
      </c>
      <c r="J64" s="2" t="s">
        <v>4509</v>
      </c>
      <c r="K64" s="2" t="s">
        <v>5873</v>
      </c>
      <c r="L64" s="2" t="s">
        <v>1019</v>
      </c>
      <c r="M64" s="2" t="s">
        <v>17</v>
      </c>
      <c r="N64" s="2" t="s">
        <v>553</v>
      </c>
      <c r="R64" s="2" t="s">
        <v>5872</v>
      </c>
      <c r="S64" s="2">
        <v>392.0</v>
      </c>
    </row>
    <row r="65">
      <c r="B65" s="2" t="s">
        <v>2768</v>
      </c>
      <c r="C65" s="359" t="s">
        <v>4127</v>
      </c>
      <c r="D65" s="291" t="s">
        <v>5928</v>
      </c>
      <c r="E65" s="448" t="s">
        <v>5706</v>
      </c>
      <c r="J65" s="2" t="s">
        <v>4509</v>
      </c>
      <c r="K65" s="2" t="s">
        <v>5873</v>
      </c>
      <c r="L65" s="2" t="s">
        <v>1019</v>
      </c>
      <c r="M65" s="2" t="s">
        <v>17</v>
      </c>
      <c r="N65" s="2" t="s">
        <v>553</v>
      </c>
      <c r="R65" s="2" t="s">
        <v>5872</v>
      </c>
      <c r="S65" s="2">
        <v>392.0</v>
      </c>
    </row>
    <row r="66">
      <c r="C66" s="380" t="s">
        <v>5746</v>
      </c>
      <c r="E66" s="383"/>
      <c r="L66" s="2" t="s">
        <v>1019</v>
      </c>
      <c r="M66" s="2" t="s">
        <v>1152</v>
      </c>
      <c r="N66" s="2" t="s">
        <v>5902</v>
      </c>
      <c r="S66" s="2">
        <v>388.0</v>
      </c>
    </row>
    <row r="67">
      <c r="C67" s="380" t="s">
        <v>5746</v>
      </c>
      <c r="L67" s="2" t="s">
        <v>1019</v>
      </c>
      <c r="M67" s="2" t="s">
        <v>1152</v>
      </c>
      <c r="N67" s="2" t="s">
        <v>5902</v>
      </c>
      <c r="S67" s="2">
        <v>388.0</v>
      </c>
    </row>
    <row r="68">
      <c r="C68" s="380" t="s">
        <v>5746</v>
      </c>
      <c r="L68" s="2" t="s">
        <v>1019</v>
      </c>
      <c r="M68" s="2" t="s">
        <v>1152</v>
      </c>
      <c r="N68" s="2" t="s">
        <v>5902</v>
      </c>
      <c r="S68" s="2">
        <v>388.0</v>
      </c>
    </row>
    <row r="69">
      <c r="C69" s="380" t="s">
        <v>5746</v>
      </c>
      <c r="L69" s="2" t="s">
        <v>1019</v>
      </c>
      <c r="M69" s="2" t="s">
        <v>1152</v>
      </c>
      <c r="N69" s="2" t="s">
        <v>5902</v>
      </c>
      <c r="S69" s="2">
        <v>388.0</v>
      </c>
    </row>
    <row r="70">
      <c r="C70" s="380" t="s">
        <v>5746</v>
      </c>
      <c r="L70" s="2" t="s">
        <v>1019</v>
      </c>
      <c r="M70" s="2" t="s">
        <v>1152</v>
      </c>
      <c r="N70" s="2" t="s">
        <v>5902</v>
      </c>
      <c r="S70" s="2">
        <v>388.0</v>
      </c>
    </row>
    <row r="71">
      <c r="C71" s="359" t="s">
        <v>1182</v>
      </c>
      <c r="L71" s="2" t="s">
        <v>1019</v>
      </c>
      <c r="M71" s="2" t="s">
        <v>1152</v>
      </c>
      <c r="N71" s="2" t="s">
        <v>5902</v>
      </c>
      <c r="S71" s="2">
        <v>388.0</v>
      </c>
    </row>
    <row r="72">
      <c r="C72" s="359" t="s">
        <v>1182</v>
      </c>
      <c r="L72" s="2" t="s">
        <v>1019</v>
      </c>
      <c r="M72" s="2" t="s">
        <v>1152</v>
      </c>
      <c r="N72" s="2" t="s">
        <v>5902</v>
      </c>
      <c r="S72" s="2">
        <v>388.0</v>
      </c>
    </row>
    <row r="73">
      <c r="C73" s="2" t="s">
        <v>5929</v>
      </c>
      <c r="L73" s="2" t="s">
        <v>1019</v>
      </c>
      <c r="M73" s="2" t="s">
        <v>1152</v>
      </c>
      <c r="N73" s="2" t="s">
        <v>5902</v>
      </c>
      <c r="S73" s="2">
        <v>388.0</v>
      </c>
    </row>
    <row r="74">
      <c r="C74" s="2" t="s">
        <v>5930</v>
      </c>
      <c r="L74" s="2" t="s">
        <v>1019</v>
      </c>
      <c r="M74" s="2" t="s">
        <v>1152</v>
      </c>
      <c r="N74" s="2" t="s">
        <v>5902</v>
      </c>
      <c r="S74" s="2">
        <v>388.0</v>
      </c>
    </row>
    <row r="75">
      <c r="C75" s="2" t="s">
        <v>5931</v>
      </c>
      <c r="L75" s="2" t="s">
        <v>1019</v>
      </c>
      <c r="M75" s="2" t="s">
        <v>1152</v>
      </c>
      <c r="N75" s="2" t="s">
        <v>5902</v>
      </c>
      <c r="S75" s="2">
        <v>388.0</v>
      </c>
    </row>
    <row r="76">
      <c r="C76" s="2" t="s">
        <v>5932</v>
      </c>
      <c r="E76" s="380" t="s">
        <v>5933</v>
      </c>
      <c r="J76" s="2" t="s">
        <v>4509</v>
      </c>
      <c r="L76" s="2" t="s">
        <v>1019</v>
      </c>
      <c r="M76" s="2" t="s">
        <v>17</v>
      </c>
      <c r="N76" s="2" t="s">
        <v>553</v>
      </c>
      <c r="S76" s="2">
        <v>392.0</v>
      </c>
    </row>
    <row r="77">
      <c r="C77" s="2" t="s">
        <v>5934</v>
      </c>
      <c r="E77" s="383"/>
      <c r="J77" s="2" t="s">
        <v>4509</v>
      </c>
      <c r="L77" s="2" t="s">
        <v>1019</v>
      </c>
      <c r="M77" s="2" t="s">
        <v>17</v>
      </c>
      <c r="N77" s="2" t="s">
        <v>553</v>
      </c>
      <c r="S77" s="2">
        <v>392.0</v>
      </c>
    </row>
    <row r="78">
      <c r="C78" s="2" t="s">
        <v>5935</v>
      </c>
      <c r="E78" s="359" t="s">
        <v>3934</v>
      </c>
      <c r="J78" s="2" t="s">
        <v>4509</v>
      </c>
      <c r="L78" s="2" t="s">
        <v>1019</v>
      </c>
      <c r="M78" s="2" t="s">
        <v>17</v>
      </c>
      <c r="N78" s="2" t="s">
        <v>5936</v>
      </c>
      <c r="S78" s="2">
        <v>389.0</v>
      </c>
    </row>
    <row r="79">
      <c r="C79" s="359" t="s">
        <v>1839</v>
      </c>
      <c r="E79" s="359" t="s">
        <v>3934</v>
      </c>
      <c r="J79" s="2" t="s">
        <v>4509</v>
      </c>
      <c r="L79" s="2" t="s">
        <v>1019</v>
      </c>
      <c r="M79" s="2" t="s">
        <v>17</v>
      </c>
      <c r="N79" s="2" t="s">
        <v>5936</v>
      </c>
      <c r="S79" s="2">
        <v>389.0</v>
      </c>
    </row>
    <row r="80">
      <c r="C80" s="359" t="s">
        <v>1839</v>
      </c>
      <c r="E80" s="359" t="s">
        <v>3934</v>
      </c>
      <c r="J80" s="2" t="s">
        <v>4509</v>
      </c>
      <c r="L80" s="2" t="s">
        <v>1019</v>
      </c>
      <c r="M80" s="2" t="s">
        <v>17</v>
      </c>
      <c r="N80" s="2" t="s">
        <v>5936</v>
      </c>
      <c r="S80" s="2">
        <v>389.0</v>
      </c>
    </row>
    <row r="81">
      <c r="C81" s="359" t="s">
        <v>1839</v>
      </c>
      <c r="E81" s="359" t="s">
        <v>3934</v>
      </c>
      <c r="J81" s="2" t="s">
        <v>4509</v>
      </c>
      <c r="L81" s="2" t="s">
        <v>1019</v>
      </c>
      <c r="M81" s="2" t="s">
        <v>17</v>
      </c>
      <c r="N81" s="2" t="s">
        <v>5936</v>
      </c>
      <c r="S81" s="2">
        <v>389.0</v>
      </c>
    </row>
    <row r="82">
      <c r="C82" s="359" t="s">
        <v>1839</v>
      </c>
      <c r="E82" s="359" t="s">
        <v>3934</v>
      </c>
      <c r="J82" s="2" t="s">
        <v>4509</v>
      </c>
      <c r="L82" s="2" t="s">
        <v>1019</v>
      </c>
      <c r="M82" s="2" t="s">
        <v>17</v>
      </c>
      <c r="N82" s="2" t="s">
        <v>5936</v>
      </c>
      <c r="S82" s="2">
        <v>389.0</v>
      </c>
    </row>
    <row r="83">
      <c r="A83" s="2" t="s">
        <v>5937</v>
      </c>
      <c r="C83" s="359" t="s">
        <v>4270</v>
      </c>
      <c r="L83" s="2" t="s">
        <v>1019</v>
      </c>
      <c r="M83" s="2" t="s">
        <v>5386</v>
      </c>
    </row>
    <row r="84">
      <c r="C84" s="359" t="s">
        <v>4127</v>
      </c>
      <c r="L84" s="2" t="s">
        <v>1019</v>
      </c>
      <c r="M84" s="2" t="s">
        <v>5386</v>
      </c>
    </row>
    <row r="85">
      <c r="C85" s="2" t="s">
        <v>5938</v>
      </c>
      <c r="L85" s="2" t="s">
        <v>1019</v>
      </c>
      <c r="M85" s="2" t="s">
        <v>5386</v>
      </c>
    </row>
  </sheetData>
  <hyperlinks>
    <hyperlink r:id="rId1" ref="C3"/>
  </hyperlinks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5" max="5" width="18.5"/>
  </cols>
  <sheetData>
    <row r="1">
      <c r="A1" s="220"/>
      <c r="B1" s="215" t="s">
        <v>5</v>
      </c>
      <c r="C1" s="219" t="s">
        <v>5939</v>
      </c>
      <c r="D1" s="216" t="s">
        <v>5940</v>
      </c>
      <c r="E1" s="411" t="s">
        <v>5941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S2" s="2" t="s">
        <v>5943</v>
      </c>
      <c r="T2" s="2" t="s">
        <v>1958</v>
      </c>
      <c r="U2" s="2" t="s">
        <v>366</v>
      </c>
    </row>
    <row r="3">
      <c r="A3" s="239"/>
      <c r="B3" s="229" t="s">
        <v>811</v>
      </c>
      <c r="C3" s="2" t="s">
        <v>795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5944</v>
      </c>
      <c r="S3" s="2" t="s">
        <v>5721</v>
      </c>
      <c r="T3" s="2" t="s">
        <v>2001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4543</v>
      </c>
      <c r="S4" s="2" t="s">
        <v>3951</v>
      </c>
      <c r="T4" s="2" t="s">
        <v>5945</v>
      </c>
      <c r="U4" s="2" t="s">
        <v>2525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4734</v>
      </c>
      <c r="S5" s="2" t="s">
        <v>4467</v>
      </c>
      <c r="T5" s="2" t="s">
        <v>1568</v>
      </c>
      <c r="U5" s="2" t="s">
        <v>2525</v>
      </c>
    </row>
    <row r="6">
      <c r="A6" s="239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39"/>
      <c r="B7" s="229" t="s">
        <v>822</v>
      </c>
      <c r="C7" s="2" t="s">
        <v>4334</v>
      </c>
      <c r="E7" s="237">
        <v>7.7087936E9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359" t="s">
        <v>5946</v>
      </c>
      <c r="D17" s="291" t="s">
        <v>5947</v>
      </c>
      <c r="E17" s="380" t="s">
        <v>5948</v>
      </c>
      <c r="F17" s="322">
        <v>4130.0</v>
      </c>
      <c r="G17" s="322">
        <v>14600.0</v>
      </c>
      <c r="J17" s="2" t="s">
        <v>829</v>
      </c>
      <c r="K17" s="2" t="s">
        <v>4467</v>
      </c>
      <c r="L17" s="2" t="s">
        <v>860</v>
      </c>
      <c r="M17" s="2" t="s">
        <v>17</v>
      </c>
      <c r="N17" s="2" t="s">
        <v>4465</v>
      </c>
      <c r="R17" s="2" t="s">
        <v>4734</v>
      </c>
      <c r="S17" s="2">
        <v>32.0</v>
      </c>
    </row>
    <row r="18">
      <c r="B18" s="2" t="s">
        <v>862</v>
      </c>
      <c r="C18" s="359" t="s">
        <v>5946</v>
      </c>
      <c r="D18" s="291" t="s">
        <v>5949</v>
      </c>
      <c r="E18" s="380" t="s">
        <v>5948</v>
      </c>
      <c r="F18" s="322">
        <v>4130.0</v>
      </c>
      <c r="G18" s="255"/>
      <c r="J18" s="2" t="s">
        <v>829</v>
      </c>
      <c r="K18" s="2" t="s">
        <v>4467</v>
      </c>
      <c r="L18" s="2" t="s">
        <v>860</v>
      </c>
      <c r="M18" s="2" t="s">
        <v>17</v>
      </c>
      <c r="N18" s="2" t="s">
        <v>4465</v>
      </c>
      <c r="R18" s="2" t="s">
        <v>4734</v>
      </c>
      <c r="S18" s="2">
        <v>32.0</v>
      </c>
    </row>
    <row r="19">
      <c r="B19" s="2" t="s">
        <v>862</v>
      </c>
      <c r="C19" s="359" t="s">
        <v>5946</v>
      </c>
      <c r="D19" s="291" t="s">
        <v>5950</v>
      </c>
      <c r="E19" s="380" t="s">
        <v>5948</v>
      </c>
      <c r="F19" s="322">
        <v>4130.0</v>
      </c>
      <c r="J19" s="2" t="s">
        <v>829</v>
      </c>
      <c r="K19" s="2" t="s">
        <v>4467</v>
      </c>
      <c r="L19" s="2" t="s">
        <v>860</v>
      </c>
      <c r="M19" s="2" t="s">
        <v>17</v>
      </c>
      <c r="N19" s="2" t="s">
        <v>4465</v>
      </c>
      <c r="R19" s="2" t="s">
        <v>4734</v>
      </c>
      <c r="S19" s="2">
        <v>32.0</v>
      </c>
    </row>
    <row r="20">
      <c r="B20" s="2" t="s">
        <v>862</v>
      </c>
      <c r="C20" s="359" t="s">
        <v>5946</v>
      </c>
      <c r="D20" s="291" t="s">
        <v>5951</v>
      </c>
      <c r="E20" s="380" t="s">
        <v>5948</v>
      </c>
      <c r="F20" s="322">
        <v>4130.0</v>
      </c>
      <c r="J20" s="2" t="s">
        <v>829</v>
      </c>
      <c r="K20" s="2" t="s">
        <v>4467</v>
      </c>
      <c r="L20" s="2" t="s">
        <v>860</v>
      </c>
      <c r="M20" s="2" t="s">
        <v>17</v>
      </c>
      <c r="N20" s="2" t="s">
        <v>4465</v>
      </c>
      <c r="R20" s="2" t="s">
        <v>4734</v>
      </c>
      <c r="S20" s="2">
        <v>32.0</v>
      </c>
    </row>
    <row r="21">
      <c r="B21" s="2" t="s">
        <v>862</v>
      </c>
      <c r="C21" s="359" t="s">
        <v>5946</v>
      </c>
      <c r="D21" s="291" t="s">
        <v>5952</v>
      </c>
      <c r="E21" s="380" t="s">
        <v>5948</v>
      </c>
      <c r="F21" s="322">
        <v>4130.0</v>
      </c>
      <c r="J21" s="2" t="s">
        <v>829</v>
      </c>
      <c r="K21" s="2" t="s">
        <v>4467</v>
      </c>
      <c r="L21" s="2" t="s">
        <v>860</v>
      </c>
      <c r="M21" s="2" t="s">
        <v>17</v>
      </c>
      <c r="N21" s="2" t="s">
        <v>4465</v>
      </c>
      <c r="R21" s="2" t="s">
        <v>4734</v>
      </c>
      <c r="S21" s="2">
        <v>32.0</v>
      </c>
    </row>
    <row r="22">
      <c r="B22" s="2" t="s">
        <v>862</v>
      </c>
      <c r="C22" s="359" t="s">
        <v>5946</v>
      </c>
      <c r="D22" s="291" t="s">
        <v>5953</v>
      </c>
      <c r="E22" s="380" t="s">
        <v>5948</v>
      </c>
      <c r="F22" s="322">
        <v>4130.0</v>
      </c>
      <c r="J22" s="2" t="s">
        <v>829</v>
      </c>
      <c r="K22" s="2" t="s">
        <v>4467</v>
      </c>
      <c r="L22" s="2" t="s">
        <v>860</v>
      </c>
      <c r="M22" s="2" t="s">
        <v>17</v>
      </c>
      <c r="N22" s="2" t="s">
        <v>4465</v>
      </c>
      <c r="R22" s="2" t="s">
        <v>4734</v>
      </c>
      <c r="S22" s="2">
        <v>32.0</v>
      </c>
    </row>
    <row r="23">
      <c r="B23" s="2" t="s">
        <v>862</v>
      </c>
      <c r="C23" s="359" t="s">
        <v>5946</v>
      </c>
      <c r="D23" s="291" t="s">
        <v>5954</v>
      </c>
      <c r="E23" s="380" t="s">
        <v>5948</v>
      </c>
      <c r="F23" s="322">
        <v>4130.0</v>
      </c>
      <c r="J23" s="2" t="s">
        <v>829</v>
      </c>
      <c r="K23" s="2" t="s">
        <v>4467</v>
      </c>
      <c r="L23" s="2" t="s">
        <v>860</v>
      </c>
      <c r="M23" s="2" t="s">
        <v>17</v>
      </c>
      <c r="N23" s="2" t="s">
        <v>4465</v>
      </c>
      <c r="R23" s="2" t="s">
        <v>4734</v>
      </c>
      <c r="S23" s="2">
        <v>32.0</v>
      </c>
    </row>
    <row r="24">
      <c r="B24" s="2" t="s">
        <v>862</v>
      </c>
      <c r="C24" s="359" t="s">
        <v>5946</v>
      </c>
      <c r="D24" s="291" t="s">
        <v>5955</v>
      </c>
      <c r="E24" s="380" t="s">
        <v>5948</v>
      </c>
      <c r="F24" s="322">
        <v>4130.0</v>
      </c>
      <c r="J24" s="2" t="s">
        <v>829</v>
      </c>
      <c r="K24" s="2" t="s">
        <v>4467</v>
      </c>
      <c r="L24" s="2" t="s">
        <v>860</v>
      </c>
      <c r="M24" s="2" t="s">
        <v>17</v>
      </c>
      <c r="N24" s="2" t="s">
        <v>4465</v>
      </c>
      <c r="R24" s="2" t="s">
        <v>4734</v>
      </c>
      <c r="S24" s="2">
        <v>32.0</v>
      </c>
    </row>
    <row r="25">
      <c r="B25" s="2" t="s">
        <v>862</v>
      </c>
      <c r="C25" s="359" t="s">
        <v>5946</v>
      </c>
      <c r="D25" s="291" t="s">
        <v>5956</v>
      </c>
      <c r="E25" s="380" t="s">
        <v>5948</v>
      </c>
      <c r="F25" s="322">
        <v>4130.0</v>
      </c>
      <c r="J25" s="2" t="s">
        <v>829</v>
      </c>
      <c r="K25" s="2" t="s">
        <v>4467</v>
      </c>
      <c r="L25" s="2" t="s">
        <v>860</v>
      </c>
      <c r="M25" s="2" t="s">
        <v>17</v>
      </c>
      <c r="N25" s="2" t="s">
        <v>4465</v>
      </c>
      <c r="R25" s="2" t="s">
        <v>4734</v>
      </c>
      <c r="S25" s="2">
        <v>32.0</v>
      </c>
    </row>
    <row r="26">
      <c r="B26" s="2" t="s">
        <v>862</v>
      </c>
      <c r="C26" s="359" t="s">
        <v>5946</v>
      </c>
      <c r="D26" s="291" t="s">
        <v>5957</v>
      </c>
      <c r="E26" s="380" t="s">
        <v>5948</v>
      </c>
      <c r="F26" s="322">
        <v>4130.0</v>
      </c>
      <c r="J26" s="2" t="s">
        <v>831</v>
      </c>
      <c r="K26" s="2" t="s">
        <v>4467</v>
      </c>
      <c r="L26" s="2" t="s">
        <v>860</v>
      </c>
      <c r="M26" s="2" t="s">
        <v>17</v>
      </c>
      <c r="N26" s="2" t="s">
        <v>4465</v>
      </c>
      <c r="R26" s="2" t="s">
        <v>4734</v>
      </c>
      <c r="S26" s="2">
        <v>32.0</v>
      </c>
    </row>
    <row r="27">
      <c r="B27" s="2" t="s">
        <v>862</v>
      </c>
      <c r="C27" s="359" t="s">
        <v>5946</v>
      </c>
      <c r="D27" s="291" t="s">
        <v>5958</v>
      </c>
      <c r="E27" s="380" t="s">
        <v>5948</v>
      </c>
      <c r="F27" s="322">
        <v>4130.0</v>
      </c>
      <c r="J27" s="2" t="s">
        <v>831</v>
      </c>
      <c r="K27" s="2" t="s">
        <v>4467</v>
      </c>
      <c r="L27" s="2" t="s">
        <v>860</v>
      </c>
      <c r="M27" s="2" t="s">
        <v>17</v>
      </c>
      <c r="N27" s="2" t="s">
        <v>4465</v>
      </c>
      <c r="R27" s="2" t="s">
        <v>4734</v>
      </c>
      <c r="S27" s="2">
        <v>32.0</v>
      </c>
    </row>
    <row r="28">
      <c r="B28" s="2" t="s">
        <v>862</v>
      </c>
      <c r="C28" s="359" t="s">
        <v>3373</v>
      </c>
      <c r="D28" s="291">
        <v>1.6098408E7</v>
      </c>
      <c r="E28" s="359" t="s">
        <v>1940</v>
      </c>
      <c r="F28" s="322">
        <v>14560.0</v>
      </c>
      <c r="J28" s="2" t="s">
        <v>829</v>
      </c>
      <c r="K28" s="2" t="s">
        <v>4467</v>
      </c>
      <c r="L28" s="2" t="s">
        <v>860</v>
      </c>
      <c r="M28" s="2" t="s">
        <v>17</v>
      </c>
      <c r="N28" s="2" t="s">
        <v>4465</v>
      </c>
      <c r="R28" s="2" t="s">
        <v>4734</v>
      </c>
      <c r="S28" s="2">
        <v>32.0</v>
      </c>
    </row>
    <row r="29">
      <c r="B29" s="2" t="s">
        <v>868</v>
      </c>
      <c r="C29" s="298" t="s">
        <v>2793</v>
      </c>
      <c r="D29" s="291" t="s">
        <v>5959</v>
      </c>
      <c r="E29" s="367" t="s">
        <v>5960</v>
      </c>
      <c r="F29" s="322">
        <v>17370.0</v>
      </c>
      <c r="J29" s="2" t="s">
        <v>829</v>
      </c>
      <c r="K29" s="2" t="s">
        <v>4467</v>
      </c>
      <c r="L29" s="2" t="s">
        <v>860</v>
      </c>
      <c r="M29" s="2" t="s">
        <v>17</v>
      </c>
      <c r="N29" s="2" t="s">
        <v>4465</v>
      </c>
      <c r="R29" s="2" t="s">
        <v>4734</v>
      </c>
      <c r="S29" s="2">
        <v>32.0</v>
      </c>
    </row>
    <row r="30">
      <c r="B30" s="2" t="s">
        <v>30</v>
      </c>
      <c r="C30" s="298" t="s">
        <v>1545</v>
      </c>
      <c r="D30" s="291" t="s">
        <v>5961</v>
      </c>
      <c r="E30" s="298" t="s">
        <v>4839</v>
      </c>
      <c r="F30" s="250">
        <v>5150.0</v>
      </c>
      <c r="J30" s="2" t="s">
        <v>829</v>
      </c>
      <c r="K30" s="2" t="s">
        <v>4467</v>
      </c>
      <c r="L30" s="2" t="s">
        <v>860</v>
      </c>
      <c r="M30" s="2" t="s">
        <v>17</v>
      </c>
      <c r="N30" s="2" t="s">
        <v>4465</v>
      </c>
      <c r="R30" s="2" t="s">
        <v>4734</v>
      </c>
      <c r="S30" s="2">
        <v>32.0</v>
      </c>
    </row>
    <row r="31">
      <c r="C31" s="298" t="s">
        <v>5917</v>
      </c>
      <c r="F31" s="337">
        <v>25.0</v>
      </c>
      <c r="L31" s="2" t="s">
        <v>860</v>
      </c>
      <c r="M31" s="2" t="s">
        <v>17</v>
      </c>
      <c r="N31" s="2" t="s">
        <v>4465</v>
      </c>
      <c r="S31" s="2">
        <v>32.0</v>
      </c>
    </row>
    <row r="32">
      <c r="F32" s="255"/>
    </row>
    <row r="33">
      <c r="A33" s="2" t="s">
        <v>995</v>
      </c>
      <c r="B33" s="2" t="s">
        <v>862</v>
      </c>
      <c r="C33" s="298" t="s">
        <v>1409</v>
      </c>
      <c r="D33" s="291" t="s">
        <v>5962</v>
      </c>
      <c r="E33" s="367" t="s">
        <v>893</v>
      </c>
      <c r="F33" s="322">
        <v>11200.0</v>
      </c>
      <c r="G33" s="322">
        <v>4900.0</v>
      </c>
      <c r="J33" s="2" t="s">
        <v>821</v>
      </c>
      <c r="K33" s="2" t="s">
        <v>5721</v>
      </c>
      <c r="L33" s="2" t="s">
        <v>860</v>
      </c>
      <c r="M33" s="2" t="s">
        <v>17</v>
      </c>
      <c r="N33" s="2" t="s">
        <v>4465</v>
      </c>
      <c r="R33" s="2" t="s">
        <v>5944</v>
      </c>
      <c r="S33" s="2">
        <v>32.0</v>
      </c>
    </row>
    <row r="34">
      <c r="B34" s="2" t="s">
        <v>862</v>
      </c>
      <c r="C34" s="298" t="s">
        <v>1412</v>
      </c>
      <c r="D34" s="291" t="s">
        <v>5963</v>
      </c>
      <c r="E34" s="298" t="s">
        <v>895</v>
      </c>
      <c r="F34" s="322">
        <v>9480.0</v>
      </c>
      <c r="J34" s="2" t="s">
        <v>821</v>
      </c>
      <c r="K34" s="2" t="s">
        <v>5721</v>
      </c>
      <c r="L34" s="2" t="s">
        <v>860</v>
      </c>
      <c r="M34" s="2" t="s">
        <v>17</v>
      </c>
      <c r="N34" s="2" t="s">
        <v>4465</v>
      </c>
      <c r="R34" s="2" t="s">
        <v>5944</v>
      </c>
      <c r="S34" s="2">
        <v>32.0</v>
      </c>
    </row>
    <row r="35">
      <c r="B35" s="2" t="s">
        <v>862</v>
      </c>
      <c r="C35" s="298" t="s">
        <v>1258</v>
      </c>
      <c r="D35" s="291" t="s">
        <v>5964</v>
      </c>
      <c r="E35" s="298" t="s">
        <v>900</v>
      </c>
      <c r="F35" s="250">
        <v>3200.0</v>
      </c>
      <c r="J35" s="2" t="s">
        <v>821</v>
      </c>
      <c r="K35" s="2" t="s">
        <v>5721</v>
      </c>
      <c r="L35" s="2" t="s">
        <v>860</v>
      </c>
      <c r="M35" s="2" t="s">
        <v>17</v>
      </c>
      <c r="N35" s="2" t="s">
        <v>4465</v>
      </c>
      <c r="R35" s="2" t="s">
        <v>5944</v>
      </c>
      <c r="S35" s="2">
        <v>32.0</v>
      </c>
    </row>
    <row r="37">
      <c r="A37" s="2" t="s">
        <v>336</v>
      </c>
      <c r="B37" s="2" t="s">
        <v>1061</v>
      </c>
      <c r="C37" s="2" t="s">
        <v>4109</v>
      </c>
      <c r="E37" s="298" t="s">
        <v>4110</v>
      </c>
      <c r="J37" s="2" t="s">
        <v>320</v>
      </c>
      <c r="L37" s="2" t="s">
        <v>860</v>
      </c>
      <c r="M37" s="2" t="s">
        <v>4882</v>
      </c>
    </row>
    <row r="40">
      <c r="A40" s="239" t="s">
        <v>3819</v>
      </c>
      <c r="C40" s="359" t="s">
        <v>5965</v>
      </c>
      <c r="E40" s="2" t="s">
        <v>1528</v>
      </c>
      <c r="L40" s="2" t="s">
        <v>1019</v>
      </c>
      <c r="M40" s="2" t="s">
        <v>17</v>
      </c>
      <c r="N40" s="2" t="s">
        <v>5788</v>
      </c>
      <c r="R40" s="231"/>
      <c r="S40" s="2">
        <v>242.0</v>
      </c>
    </row>
    <row r="41">
      <c r="B41" s="2" t="s">
        <v>868</v>
      </c>
      <c r="C41" s="2" t="s">
        <v>5966</v>
      </c>
      <c r="D41" s="291" t="s">
        <v>4288</v>
      </c>
      <c r="E41" s="380" t="s">
        <v>935</v>
      </c>
      <c r="F41" s="322">
        <v>11600.0</v>
      </c>
      <c r="G41" s="322">
        <v>3500.0</v>
      </c>
      <c r="H41" s="380"/>
      <c r="L41" s="2" t="s">
        <v>1019</v>
      </c>
      <c r="M41" s="2" t="s">
        <v>17</v>
      </c>
      <c r="N41" s="2" t="s">
        <v>4465</v>
      </c>
      <c r="S41" s="2">
        <v>32.0</v>
      </c>
    </row>
    <row r="42">
      <c r="C42" s="2" t="s">
        <v>5967</v>
      </c>
      <c r="E42" s="430"/>
      <c r="F42" s="430"/>
      <c r="G42" s="430"/>
      <c r="H42" s="430"/>
      <c r="L42" s="2" t="s">
        <v>1019</v>
      </c>
    </row>
    <row r="43">
      <c r="C43" s="2" t="s">
        <v>5968</v>
      </c>
      <c r="F43" s="322">
        <v>1050.0</v>
      </c>
      <c r="L43" s="2" t="s">
        <v>1019</v>
      </c>
      <c r="M43" s="2" t="s">
        <v>17</v>
      </c>
      <c r="N43" s="2" t="s">
        <v>4465</v>
      </c>
      <c r="S43" s="2">
        <v>32.0</v>
      </c>
    </row>
    <row r="44">
      <c r="C44" s="359" t="s">
        <v>5969</v>
      </c>
      <c r="F44" s="322">
        <v>950.0</v>
      </c>
      <c r="L44" s="2" t="s">
        <v>1019</v>
      </c>
      <c r="M44" s="2" t="s">
        <v>17</v>
      </c>
      <c r="N44" s="2" t="s">
        <v>4465</v>
      </c>
      <c r="S44" s="2">
        <v>32.0</v>
      </c>
    </row>
    <row r="45">
      <c r="C45" s="359" t="s">
        <v>5970</v>
      </c>
      <c r="L45" s="2" t="s">
        <v>1019</v>
      </c>
      <c r="M45" s="2" t="s">
        <v>17</v>
      </c>
      <c r="N45" s="2" t="s">
        <v>4465</v>
      </c>
      <c r="S45" s="2">
        <v>32.0</v>
      </c>
    </row>
    <row r="46">
      <c r="B46" s="2" t="s">
        <v>862</v>
      </c>
      <c r="C46" s="359" t="s">
        <v>5946</v>
      </c>
      <c r="D46" s="291" t="s">
        <v>5971</v>
      </c>
      <c r="E46" s="380" t="s">
        <v>5948</v>
      </c>
      <c r="F46" s="250">
        <v>4130.0</v>
      </c>
      <c r="L46" s="2" t="s">
        <v>1019</v>
      </c>
      <c r="M46" s="2" t="s">
        <v>17</v>
      </c>
      <c r="N46" s="2" t="s">
        <v>5972</v>
      </c>
      <c r="S46" s="2">
        <v>37.0</v>
      </c>
    </row>
    <row r="47">
      <c r="B47" s="2" t="s">
        <v>862</v>
      </c>
      <c r="C47" s="359" t="s">
        <v>5973</v>
      </c>
      <c r="D47" s="291" t="s">
        <v>5974</v>
      </c>
      <c r="E47" s="359" t="s">
        <v>5975</v>
      </c>
      <c r="F47" s="250">
        <v>4250.0</v>
      </c>
      <c r="L47" s="2" t="s">
        <v>1019</v>
      </c>
      <c r="M47" s="2" t="s">
        <v>17</v>
      </c>
      <c r="N47" s="2" t="s">
        <v>5972</v>
      </c>
      <c r="S47" s="2">
        <v>37.0</v>
      </c>
    </row>
    <row r="48">
      <c r="C48" s="359" t="s">
        <v>1020</v>
      </c>
      <c r="E48" s="380" t="s">
        <v>1021</v>
      </c>
      <c r="F48" s="337">
        <v>50.0</v>
      </c>
      <c r="L48" s="2" t="s">
        <v>1019</v>
      </c>
      <c r="M48" s="2" t="s">
        <v>17</v>
      </c>
      <c r="N48" s="2" t="s">
        <v>5972</v>
      </c>
      <c r="S48" s="2">
        <v>37.0</v>
      </c>
    </row>
    <row r="49">
      <c r="C49" s="359" t="s">
        <v>5976</v>
      </c>
      <c r="E49" s="383"/>
      <c r="F49" s="337">
        <v>65.0</v>
      </c>
      <c r="L49" s="2" t="s">
        <v>1019</v>
      </c>
      <c r="M49" s="2" t="s">
        <v>17</v>
      </c>
      <c r="N49" s="2" t="s">
        <v>5972</v>
      </c>
      <c r="S49" s="2">
        <v>37.0</v>
      </c>
    </row>
    <row r="50">
      <c r="C50" s="359" t="s">
        <v>5977</v>
      </c>
      <c r="F50" s="337">
        <v>194.0</v>
      </c>
      <c r="L50" s="2" t="s">
        <v>1019</v>
      </c>
      <c r="M50" s="2" t="s">
        <v>17</v>
      </c>
      <c r="N50" s="2" t="s">
        <v>5972</v>
      </c>
      <c r="S50" s="2">
        <v>37.0</v>
      </c>
    </row>
    <row r="51">
      <c r="C51" s="359" t="s">
        <v>5978</v>
      </c>
      <c r="F51" s="337">
        <v>250.0</v>
      </c>
    </row>
    <row r="52">
      <c r="C52" s="359"/>
      <c r="F52" s="255"/>
    </row>
  </sheetData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5" max="5" width="18.88"/>
  </cols>
  <sheetData>
    <row r="1">
      <c r="A1" s="220"/>
      <c r="B1" s="215" t="s">
        <v>5</v>
      </c>
      <c r="C1" s="219" t="s">
        <v>5979</v>
      </c>
      <c r="D1" s="216">
        <v>9.842404244E9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5980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5981</v>
      </c>
      <c r="S2" s="2" t="s">
        <v>5982</v>
      </c>
      <c r="T2" s="2" t="s">
        <v>2655</v>
      </c>
    </row>
    <row r="3">
      <c r="A3" s="239"/>
      <c r="B3" s="229" t="s">
        <v>811</v>
      </c>
      <c r="C3" s="282" t="s">
        <v>5983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4755</v>
      </c>
      <c r="S3" s="2" t="s">
        <v>5781</v>
      </c>
      <c r="T3" s="2" t="s">
        <v>5692</v>
      </c>
    </row>
    <row r="4">
      <c r="A4" s="239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31">
        <v>3.0</v>
      </c>
      <c r="R4" s="2" t="s">
        <v>5984</v>
      </c>
      <c r="S4" s="2" t="s">
        <v>5793</v>
      </c>
      <c r="T4" s="2" t="s">
        <v>5692</v>
      </c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31">
        <v>4.0</v>
      </c>
      <c r="R5" s="2" t="s">
        <v>5985</v>
      </c>
      <c r="S5" s="2" t="s">
        <v>5986</v>
      </c>
      <c r="T5" s="2" t="s">
        <v>2001</v>
      </c>
      <c r="U5" s="2" t="s">
        <v>87</v>
      </c>
    </row>
    <row r="6">
      <c r="A6" s="239"/>
      <c r="B6" s="229" t="s">
        <v>820</v>
      </c>
      <c r="C6" s="2" t="s">
        <v>5987</v>
      </c>
      <c r="D6" s="2">
        <v>9.788937162E9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31">
        <v>5.0</v>
      </c>
      <c r="R6" s="2" t="s">
        <v>5988</v>
      </c>
      <c r="S6" s="2" t="s">
        <v>4268</v>
      </c>
      <c r="T6" s="2" t="s">
        <v>2001</v>
      </c>
      <c r="U6" s="2" t="s">
        <v>55</v>
      </c>
    </row>
    <row r="7">
      <c r="A7" s="239"/>
      <c r="B7" s="229" t="s">
        <v>822</v>
      </c>
      <c r="C7" s="2" t="s">
        <v>5989</v>
      </c>
      <c r="D7" s="2">
        <v>9.500495152E9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31">
        <v>6.0</v>
      </c>
      <c r="R7" s="2" t="s">
        <v>5990</v>
      </c>
      <c r="S7" s="2" t="s">
        <v>5991</v>
      </c>
      <c r="T7" s="2" t="s">
        <v>2001</v>
      </c>
      <c r="U7" s="2" t="s">
        <v>55</v>
      </c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31">
        <v>7.0</v>
      </c>
      <c r="R8" s="2" t="s">
        <v>5992</v>
      </c>
      <c r="S8" s="2" t="s">
        <v>5993</v>
      </c>
      <c r="T8" s="2" t="s">
        <v>2001</v>
      </c>
      <c r="U8" s="2" t="s">
        <v>55</v>
      </c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>
        <v>8.0</v>
      </c>
      <c r="R9" s="2" t="s">
        <v>5994</v>
      </c>
      <c r="S9" s="2" t="s">
        <v>5972</v>
      </c>
      <c r="T9" s="2" t="s">
        <v>5995</v>
      </c>
      <c r="U9" s="2" t="s">
        <v>55</v>
      </c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>
        <v>9.0</v>
      </c>
      <c r="R10" s="2" t="s">
        <v>5996</v>
      </c>
      <c r="S10" s="2" t="s">
        <v>5997</v>
      </c>
      <c r="T10" s="2" t="s">
        <v>1328</v>
      </c>
      <c r="U10" s="2" t="s">
        <v>87</v>
      </c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>
        <v>10.0</v>
      </c>
      <c r="R11" s="2" t="s">
        <v>4428</v>
      </c>
      <c r="S11" s="2" t="s">
        <v>5998</v>
      </c>
      <c r="T11" s="2" t="s">
        <v>1568</v>
      </c>
      <c r="U11" s="2" t="s">
        <v>4473</v>
      </c>
    </row>
    <row r="12">
      <c r="A12" s="239"/>
      <c r="B12" s="2" t="s">
        <v>5863</v>
      </c>
      <c r="C12" s="2" t="s">
        <v>1142</v>
      </c>
      <c r="D12" s="2">
        <v>9.788123499E9</v>
      </c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>
        <v>11.0</v>
      </c>
      <c r="R12" s="2" t="s">
        <v>5999</v>
      </c>
      <c r="S12" s="2" t="s">
        <v>3645</v>
      </c>
      <c r="T12" s="2" t="s">
        <v>1568</v>
      </c>
      <c r="U12" s="2" t="s">
        <v>4302</v>
      </c>
    </row>
    <row r="13">
      <c r="A13" s="239"/>
      <c r="B13" s="2" t="s">
        <v>832</v>
      </c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31">
        <v>12.0</v>
      </c>
      <c r="R13" s="2" t="s">
        <v>6000</v>
      </c>
      <c r="S13" s="2" t="s">
        <v>6001</v>
      </c>
      <c r="T13" s="2" t="s">
        <v>6002</v>
      </c>
      <c r="U13" s="2" t="s">
        <v>72</v>
      </c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31">
        <v>13.0</v>
      </c>
      <c r="R14" s="2" t="s">
        <v>5318</v>
      </c>
      <c r="S14" s="2" t="s">
        <v>3115</v>
      </c>
      <c r="T14" s="2" t="s">
        <v>5358</v>
      </c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39" t="s">
        <v>335</v>
      </c>
      <c r="B17" s="2" t="s">
        <v>1553</v>
      </c>
      <c r="C17" s="359" t="s">
        <v>6003</v>
      </c>
      <c r="D17" s="291" t="s">
        <v>6004</v>
      </c>
      <c r="E17" s="380" t="s">
        <v>2231</v>
      </c>
      <c r="F17" s="380"/>
      <c r="G17" s="380"/>
      <c r="H17" s="414"/>
      <c r="J17" s="2" t="s">
        <v>829</v>
      </c>
      <c r="K17" s="2" t="s">
        <v>5998</v>
      </c>
      <c r="L17" s="2" t="s">
        <v>860</v>
      </c>
      <c r="M17" s="2" t="s">
        <v>17</v>
      </c>
      <c r="N17" s="2" t="s">
        <v>5297</v>
      </c>
      <c r="R17" s="2" t="s">
        <v>4428</v>
      </c>
      <c r="S17" s="2">
        <v>81.0</v>
      </c>
    </row>
    <row r="18">
      <c r="A18" s="450"/>
      <c r="B18" s="2" t="s">
        <v>1553</v>
      </c>
      <c r="C18" s="359" t="s">
        <v>6003</v>
      </c>
      <c r="D18" s="291" t="s">
        <v>6005</v>
      </c>
      <c r="E18" s="380" t="s">
        <v>2231</v>
      </c>
      <c r="F18" s="383"/>
      <c r="G18" s="383"/>
      <c r="H18" s="383"/>
      <c r="J18" s="2" t="s">
        <v>829</v>
      </c>
      <c r="K18" s="2" t="s">
        <v>5998</v>
      </c>
      <c r="L18" s="2" t="s">
        <v>860</v>
      </c>
      <c r="M18" s="2" t="s">
        <v>17</v>
      </c>
      <c r="N18" s="2" t="s">
        <v>5297</v>
      </c>
      <c r="R18" s="2" t="s">
        <v>4428</v>
      </c>
      <c r="S18" s="2">
        <v>81.0</v>
      </c>
    </row>
    <row r="19">
      <c r="A19" s="450"/>
      <c r="B19" s="2" t="s">
        <v>1553</v>
      </c>
      <c r="C19" s="359" t="s">
        <v>6003</v>
      </c>
      <c r="D19" s="291" t="s">
        <v>6006</v>
      </c>
      <c r="E19" s="380" t="s">
        <v>2231</v>
      </c>
      <c r="J19" s="2" t="s">
        <v>829</v>
      </c>
      <c r="K19" s="2" t="s">
        <v>5998</v>
      </c>
      <c r="L19" s="2" t="s">
        <v>860</v>
      </c>
      <c r="M19" s="2" t="s">
        <v>17</v>
      </c>
      <c r="N19" s="2" t="s">
        <v>5297</v>
      </c>
      <c r="R19" s="2" t="s">
        <v>4428</v>
      </c>
      <c r="S19" s="2">
        <v>81.0</v>
      </c>
    </row>
    <row r="20">
      <c r="A20" s="450"/>
      <c r="B20" s="2" t="s">
        <v>1553</v>
      </c>
      <c r="C20" s="359" t="s">
        <v>6003</v>
      </c>
      <c r="D20" s="291" t="s">
        <v>6007</v>
      </c>
      <c r="E20" s="380" t="s">
        <v>2231</v>
      </c>
      <c r="J20" s="2" t="s">
        <v>829</v>
      </c>
      <c r="K20" s="2" t="s">
        <v>5998</v>
      </c>
      <c r="L20" s="2" t="s">
        <v>860</v>
      </c>
      <c r="M20" s="2" t="s">
        <v>17</v>
      </c>
      <c r="N20" s="2" t="s">
        <v>5297</v>
      </c>
      <c r="R20" s="2" t="s">
        <v>4428</v>
      </c>
      <c r="S20" s="2">
        <v>81.0</v>
      </c>
    </row>
    <row r="21">
      <c r="A21" s="450"/>
      <c r="B21" s="2" t="s">
        <v>1553</v>
      </c>
      <c r="C21" s="359" t="s">
        <v>6003</v>
      </c>
      <c r="D21" s="291" t="s">
        <v>6008</v>
      </c>
      <c r="E21" s="380" t="s">
        <v>2231</v>
      </c>
      <c r="J21" s="2" t="s">
        <v>829</v>
      </c>
      <c r="K21" s="2" t="s">
        <v>5998</v>
      </c>
      <c r="L21" s="2" t="s">
        <v>860</v>
      </c>
      <c r="M21" s="2" t="s">
        <v>17</v>
      </c>
      <c r="N21" s="2" t="s">
        <v>5297</v>
      </c>
      <c r="R21" s="2" t="s">
        <v>4428</v>
      </c>
      <c r="S21" s="2">
        <v>81.0</v>
      </c>
    </row>
    <row r="22">
      <c r="A22" s="450"/>
      <c r="B22" s="2" t="s">
        <v>1553</v>
      </c>
      <c r="C22" s="359" t="s">
        <v>6003</v>
      </c>
      <c r="D22" s="291" t="s">
        <v>6009</v>
      </c>
      <c r="E22" s="380" t="s">
        <v>2231</v>
      </c>
      <c r="J22" s="2" t="s">
        <v>829</v>
      </c>
      <c r="K22" s="2" t="s">
        <v>5998</v>
      </c>
      <c r="L22" s="2" t="s">
        <v>860</v>
      </c>
      <c r="M22" s="2" t="s">
        <v>17</v>
      </c>
      <c r="N22" s="2" t="s">
        <v>5297</v>
      </c>
      <c r="R22" s="2" t="s">
        <v>4428</v>
      </c>
      <c r="S22" s="2">
        <v>81.0</v>
      </c>
    </row>
    <row r="23">
      <c r="A23" s="450"/>
      <c r="B23" s="2" t="s">
        <v>1553</v>
      </c>
      <c r="C23" s="359" t="s">
        <v>6003</v>
      </c>
      <c r="D23" s="291" t="s">
        <v>6010</v>
      </c>
      <c r="E23" s="380" t="s">
        <v>2231</v>
      </c>
      <c r="J23" s="2" t="s">
        <v>829</v>
      </c>
      <c r="K23" s="2" t="s">
        <v>5998</v>
      </c>
      <c r="L23" s="2" t="s">
        <v>860</v>
      </c>
      <c r="M23" s="2" t="s">
        <v>17</v>
      </c>
      <c r="N23" s="2" t="s">
        <v>5297</v>
      </c>
      <c r="R23" s="2" t="s">
        <v>4428</v>
      </c>
      <c r="S23" s="2">
        <v>81.0</v>
      </c>
    </row>
    <row r="24">
      <c r="A24" s="450"/>
      <c r="B24" s="2" t="s">
        <v>1553</v>
      </c>
      <c r="C24" s="359" t="s">
        <v>6003</v>
      </c>
      <c r="D24" s="291" t="s">
        <v>6011</v>
      </c>
      <c r="E24" s="380" t="s">
        <v>2231</v>
      </c>
      <c r="J24" s="2" t="s">
        <v>829</v>
      </c>
      <c r="K24" s="2" t="s">
        <v>5998</v>
      </c>
      <c r="L24" s="2" t="s">
        <v>860</v>
      </c>
      <c r="M24" s="2" t="s">
        <v>17</v>
      </c>
      <c r="N24" s="2" t="s">
        <v>5297</v>
      </c>
      <c r="R24" s="2" t="s">
        <v>4428</v>
      </c>
      <c r="S24" s="2">
        <v>81.0</v>
      </c>
    </row>
    <row r="25">
      <c r="A25" s="450"/>
      <c r="B25" s="2" t="s">
        <v>1553</v>
      </c>
      <c r="C25" s="359" t="s">
        <v>6003</v>
      </c>
      <c r="D25" s="291" t="s">
        <v>6012</v>
      </c>
      <c r="E25" s="380" t="s">
        <v>2231</v>
      </c>
      <c r="J25" s="2" t="s">
        <v>829</v>
      </c>
      <c r="K25" s="2" t="s">
        <v>5998</v>
      </c>
      <c r="L25" s="2" t="s">
        <v>860</v>
      </c>
      <c r="M25" s="2" t="s">
        <v>17</v>
      </c>
      <c r="N25" s="2" t="s">
        <v>5297</v>
      </c>
      <c r="R25" s="2" t="s">
        <v>4428</v>
      </c>
      <c r="S25" s="2">
        <v>81.0</v>
      </c>
    </row>
    <row r="26">
      <c r="A26" s="450"/>
      <c r="B26" s="2" t="s">
        <v>1553</v>
      </c>
      <c r="C26" s="359" t="s">
        <v>6003</v>
      </c>
      <c r="D26" s="291" t="s">
        <v>6013</v>
      </c>
      <c r="E26" s="380" t="s">
        <v>2231</v>
      </c>
      <c r="J26" s="2" t="s">
        <v>829</v>
      </c>
      <c r="K26" s="2" t="s">
        <v>5998</v>
      </c>
      <c r="L26" s="2" t="s">
        <v>860</v>
      </c>
      <c r="M26" s="2" t="s">
        <v>17</v>
      </c>
      <c r="N26" s="2" t="s">
        <v>5297</v>
      </c>
      <c r="R26" s="2" t="s">
        <v>4428</v>
      </c>
      <c r="S26" s="2">
        <v>81.0</v>
      </c>
    </row>
    <row r="27">
      <c r="A27" s="450"/>
      <c r="B27" s="2" t="s">
        <v>1553</v>
      </c>
      <c r="C27" s="359" t="s">
        <v>6003</v>
      </c>
      <c r="D27" s="291" t="s">
        <v>6014</v>
      </c>
      <c r="E27" s="380" t="s">
        <v>2231</v>
      </c>
      <c r="J27" s="2" t="s">
        <v>829</v>
      </c>
      <c r="K27" s="2" t="s">
        <v>3645</v>
      </c>
      <c r="L27" s="2" t="s">
        <v>860</v>
      </c>
      <c r="M27" s="2" t="s">
        <v>17</v>
      </c>
      <c r="N27" s="2" t="s">
        <v>5297</v>
      </c>
      <c r="R27" s="2" t="s">
        <v>6015</v>
      </c>
      <c r="S27" s="2">
        <v>81.0</v>
      </c>
    </row>
    <row r="28">
      <c r="A28" s="450"/>
      <c r="B28" s="2" t="s">
        <v>1553</v>
      </c>
      <c r="C28" s="359" t="s">
        <v>6003</v>
      </c>
      <c r="D28" s="291" t="s">
        <v>6016</v>
      </c>
      <c r="E28" s="380" t="s">
        <v>2231</v>
      </c>
      <c r="J28" s="2" t="s">
        <v>829</v>
      </c>
      <c r="K28" s="2" t="s">
        <v>3645</v>
      </c>
      <c r="L28" s="2" t="s">
        <v>860</v>
      </c>
      <c r="M28" s="2" t="s">
        <v>17</v>
      </c>
      <c r="N28" s="2" t="s">
        <v>5297</v>
      </c>
      <c r="R28" s="2" t="s">
        <v>6015</v>
      </c>
      <c r="S28" s="2">
        <v>81.0</v>
      </c>
    </row>
    <row r="29">
      <c r="A29" s="450"/>
      <c r="B29" s="2" t="s">
        <v>1553</v>
      </c>
      <c r="C29" s="359" t="s">
        <v>6003</v>
      </c>
      <c r="D29" s="291" t="s">
        <v>6017</v>
      </c>
      <c r="E29" s="380" t="s">
        <v>2231</v>
      </c>
      <c r="J29" s="2" t="s">
        <v>829</v>
      </c>
      <c r="K29" s="2" t="s">
        <v>3645</v>
      </c>
      <c r="L29" s="2" t="s">
        <v>860</v>
      </c>
      <c r="M29" s="2" t="s">
        <v>17</v>
      </c>
      <c r="N29" s="2" t="s">
        <v>5297</v>
      </c>
      <c r="R29" s="2" t="s">
        <v>6015</v>
      </c>
      <c r="S29" s="2">
        <v>81.0</v>
      </c>
    </row>
    <row r="30">
      <c r="A30" s="450"/>
      <c r="B30" s="2" t="s">
        <v>1553</v>
      </c>
      <c r="C30" s="359" t="s">
        <v>6003</v>
      </c>
      <c r="D30" s="291" t="s">
        <v>6018</v>
      </c>
      <c r="E30" s="380" t="s">
        <v>2231</v>
      </c>
      <c r="J30" s="2" t="s">
        <v>829</v>
      </c>
      <c r="K30" s="2" t="s">
        <v>3645</v>
      </c>
      <c r="L30" s="2" t="s">
        <v>860</v>
      </c>
      <c r="M30" s="2" t="s">
        <v>17</v>
      </c>
      <c r="N30" s="2" t="s">
        <v>5297</v>
      </c>
      <c r="R30" s="2" t="s">
        <v>6015</v>
      </c>
      <c r="S30" s="2">
        <v>81.0</v>
      </c>
    </row>
    <row r="31">
      <c r="A31" s="450"/>
      <c r="B31" s="2" t="s">
        <v>1553</v>
      </c>
      <c r="C31" s="359" t="s">
        <v>6003</v>
      </c>
      <c r="D31" s="291" t="s">
        <v>6019</v>
      </c>
      <c r="E31" s="380" t="s">
        <v>2231</v>
      </c>
      <c r="J31" s="2" t="s">
        <v>829</v>
      </c>
      <c r="K31" s="2" t="s">
        <v>3645</v>
      </c>
      <c r="L31" s="2" t="s">
        <v>860</v>
      </c>
      <c r="M31" s="2" t="s">
        <v>17</v>
      </c>
      <c r="N31" s="2" t="s">
        <v>5297</v>
      </c>
      <c r="R31" s="2" t="s">
        <v>6015</v>
      </c>
      <c r="S31" s="2">
        <v>81.0</v>
      </c>
    </row>
    <row r="32">
      <c r="A32" s="450"/>
      <c r="B32" s="2" t="s">
        <v>1553</v>
      </c>
      <c r="C32" s="359" t="s">
        <v>6003</v>
      </c>
      <c r="D32" s="291" t="s">
        <v>6020</v>
      </c>
      <c r="E32" s="380" t="s">
        <v>2231</v>
      </c>
      <c r="J32" s="2" t="s">
        <v>829</v>
      </c>
      <c r="K32" s="2" t="s">
        <v>3645</v>
      </c>
      <c r="L32" s="2" t="s">
        <v>860</v>
      </c>
      <c r="M32" s="2" t="s">
        <v>17</v>
      </c>
      <c r="N32" s="2" t="s">
        <v>5297</v>
      </c>
      <c r="R32" s="2" t="s">
        <v>6015</v>
      </c>
      <c r="S32" s="2">
        <v>81.0</v>
      </c>
    </row>
    <row r="33">
      <c r="A33" s="450"/>
      <c r="B33" s="2" t="s">
        <v>1553</v>
      </c>
      <c r="C33" s="359" t="s">
        <v>6003</v>
      </c>
      <c r="D33" s="291" t="s">
        <v>6021</v>
      </c>
      <c r="E33" s="380" t="s">
        <v>2231</v>
      </c>
      <c r="J33" s="2" t="s">
        <v>829</v>
      </c>
      <c r="K33" s="2" t="s">
        <v>3645</v>
      </c>
      <c r="L33" s="2" t="s">
        <v>860</v>
      </c>
      <c r="M33" s="2" t="s">
        <v>17</v>
      </c>
      <c r="N33" s="2" t="s">
        <v>5297</v>
      </c>
      <c r="R33" s="2" t="s">
        <v>6015</v>
      </c>
      <c r="S33" s="2">
        <v>81.0</v>
      </c>
    </row>
    <row r="34">
      <c r="A34" s="450"/>
      <c r="B34" s="2" t="s">
        <v>1553</v>
      </c>
      <c r="C34" s="359" t="s">
        <v>6003</v>
      </c>
      <c r="D34" s="291" t="s">
        <v>6022</v>
      </c>
      <c r="E34" s="380" t="s">
        <v>2231</v>
      </c>
      <c r="J34" s="2" t="s">
        <v>829</v>
      </c>
      <c r="K34" s="2" t="s">
        <v>3645</v>
      </c>
      <c r="L34" s="2" t="s">
        <v>860</v>
      </c>
      <c r="M34" s="2" t="s">
        <v>17</v>
      </c>
      <c r="N34" s="2" t="s">
        <v>5297</v>
      </c>
      <c r="R34" s="2" t="s">
        <v>6015</v>
      </c>
      <c r="S34" s="2">
        <v>81.0</v>
      </c>
    </row>
    <row r="35">
      <c r="A35" s="450"/>
      <c r="B35" s="2" t="s">
        <v>1553</v>
      </c>
      <c r="C35" s="359" t="s">
        <v>6023</v>
      </c>
      <c r="D35" s="291" t="s">
        <v>6024</v>
      </c>
      <c r="E35" s="359" t="s">
        <v>6025</v>
      </c>
      <c r="J35" s="2" t="s">
        <v>829</v>
      </c>
      <c r="K35" s="2" t="s">
        <v>3645</v>
      </c>
      <c r="L35" s="2" t="s">
        <v>860</v>
      </c>
      <c r="M35" s="2" t="s">
        <v>17</v>
      </c>
      <c r="N35" s="2" t="s">
        <v>5297</v>
      </c>
      <c r="R35" s="2" t="s">
        <v>6015</v>
      </c>
      <c r="S35" s="2">
        <v>81.0</v>
      </c>
    </row>
    <row r="36">
      <c r="A36" s="450"/>
      <c r="B36" s="2" t="s">
        <v>1553</v>
      </c>
      <c r="C36" s="359" t="s">
        <v>2791</v>
      </c>
      <c r="D36" s="291" t="s">
        <v>6026</v>
      </c>
      <c r="E36" s="380" t="s">
        <v>2792</v>
      </c>
      <c r="F36" s="380"/>
      <c r="G36" s="380"/>
      <c r="H36" s="380"/>
      <c r="J36" s="2" t="s">
        <v>2173</v>
      </c>
      <c r="K36" s="2" t="s">
        <v>5986</v>
      </c>
      <c r="L36" s="2" t="s">
        <v>860</v>
      </c>
      <c r="M36" s="2" t="s">
        <v>17</v>
      </c>
      <c r="N36" s="2" t="s">
        <v>5297</v>
      </c>
      <c r="R36" s="2" t="s">
        <v>4428</v>
      </c>
      <c r="S36" s="2">
        <v>81.0</v>
      </c>
    </row>
    <row r="37">
      <c r="A37" s="450"/>
      <c r="B37" s="2" t="s">
        <v>868</v>
      </c>
      <c r="C37" s="298" t="s">
        <v>2793</v>
      </c>
      <c r="D37" s="291" t="s">
        <v>6027</v>
      </c>
      <c r="E37" s="367" t="s">
        <v>1488</v>
      </c>
      <c r="F37" s="383"/>
      <c r="G37" s="383"/>
      <c r="H37" s="383"/>
      <c r="J37" s="2" t="s">
        <v>829</v>
      </c>
      <c r="K37" s="2" t="s">
        <v>5998</v>
      </c>
      <c r="L37" s="2" t="s">
        <v>860</v>
      </c>
      <c r="M37" s="2" t="s">
        <v>17</v>
      </c>
      <c r="N37" s="2" t="s">
        <v>5297</v>
      </c>
      <c r="R37" s="2" t="s">
        <v>4428</v>
      </c>
      <c r="S37" s="358">
        <v>81.0</v>
      </c>
    </row>
    <row r="38">
      <c r="A38" s="450"/>
      <c r="B38" s="2" t="s">
        <v>865</v>
      </c>
      <c r="C38" s="298" t="s">
        <v>1309</v>
      </c>
      <c r="D38" s="291" t="s">
        <v>6028</v>
      </c>
      <c r="J38" s="2" t="s">
        <v>829</v>
      </c>
      <c r="K38" s="2" t="s">
        <v>5998</v>
      </c>
      <c r="L38" s="2" t="s">
        <v>860</v>
      </c>
      <c r="M38" s="2" t="s">
        <v>17</v>
      </c>
      <c r="N38" s="2" t="s">
        <v>5297</v>
      </c>
      <c r="R38" s="2" t="s">
        <v>4428</v>
      </c>
      <c r="S38" s="358">
        <v>81.0</v>
      </c>
    </row>
    <row r="39">
      <c r="A39" s="450"/>
      <c r="B39" s="2" t="s">
        <v>868</v>
      </c>
      <c r="C39" s="359" t="s">
        <v>869</v>
      </c>
      <c r="E39" s="380" t="s">
        <v>870</v>
      </c>
      <c r="F39" s="380"/>
      <c r="G39" s="380"/>
      <c r="H39" s="380"/>
      <c r="J39" s="2" t="s">
        <v>829</v>
      </c>
      <c r="K39" s="2" t="s">
        <v>5998</v>
      </c>
      <c r="L39" s="2" t="s">
        <v>860</v>
      </c>
      <c r="M39" s="2" t="s">
        <v>17</v>
      </c>
      <c r="N39" s="2" t="s">
        <v>5297</v>
      </c>
      <c r="R39" s="2" t="s">
        <v>4428</v>
      </c>
      <c r="S39" s="451">
        <v>81.0</v>
      </c>
    </row>
    <row r="40">
      <c r="A40" s="450"/>
      <c r="C40" s="298" t="s">
        <v>6029</v>
      </c>
      <c r="E40" s="298" t="s">
        <v>4431</v>
      </c>
      <c r="F40" s="383"/>
      <c r="G40" s="383"/>
      <c r="H40" s="383"/>
      <c r="J40" s="2" t="s">
        <v>829</v>
      </c>
      <c r="K40" s="2" t="s">
        <v>5998</v>
      </c>
      <c r="L40" s="2" t="s">
        <v>860</v>
      </c>
      <c r="M40" s="2" t="s">
        <v>17</v>
      </c>
      <c r="N40" s="2" t="s">
        <v>5297</v>
      </c>
      <c r="R40" s="2" t="s">
        <v>4428</v>
      </c>
      <c r="S40" s="358">
        <v>81.0</v>
      </c>
    </row>
    <row r="41">
      <c r="A41" s="450"/>
    </row>
    <row r="42">
      <c r="A42" s="399" t="s">
        <v>1424</v>
      </c>
      <c r="B42" s="2" t="s">
        <v>3908</v>
      </c>
      <c r="C42" s="298" t="s">
        <v>3986</v>
      </c>
      <c r="E42" s="2" t="s">
        <v>3987</v>
      </c>
      <c r="J42" s="2" t="s">
        <v>320</v>
      </c>
      <c r="L42" s="2" t="s">
        <v>860</v>
      </c>
    </row>
    <row r="43">
      <c r="A43" s="450"/>
      <c r="B43" s="2" t="s">
        <v>3908</v>
      </c>
      <c r="C43" s="298" t="s">
        <v>3988</v>
      </c>
      <c r="E43" s="298" t="s">
        <v>3989</v>
      </c>
      <c r="J43" s="2" t="s">
        <v>320</v>
      </c>
      <c r="L43" s="2" t="s">
        <v>860</v>
      </c>
    </row>
    <row r="44">
      <c r="A44" s="450"/>
      <c r="B44" s="2" t="s">
        <v>3908</v>
      </c>
      <c r="C44" s="298" t="s">
        <v>3990</v>
      </c>
      <c r="E44" s="298" t="s">
        <v>3991</v>
      </c>
      <c r="J44" s="2" t="s">
        <v>320</v>
      </c>
      <c r="L44" s="2" t="s">
        <v>860</v>
      </c>
    </row>
    <row r="45">
      <c r="A45" s="450"/>
      <c r="C45" s="298" t="s">
        <v>1387</v>
      </c>
      <c r="E45" s="298" t="s">
        <v>1388</v>
      </c>
      <c r="J45" s="2" t="s">
        <v>320</v>
      </c>
      <c r="L45" s="2" t="s">
        <v>860</v>
      </c>
    </row>
    <row r="46">
      <c r="A46" s="450"/>
      <c r="C46" s="298" t="s">
        <v>3994</v>
      </c>
      <c r="E46" s="298" t="s">
        <v>3995</v>
      </c>
      <c r="J46" s="2" t="s">
        <v>320</v>
      </c>
      <c r="L46" s="2" t="s">
        <v>860</v>
      </c>
    </row>
    <row r="47">
      <c r="A47" s="450"/>
      <c r="C47" s="298" t="s">
        <v>3994</v>
      </c>
      <c r="E47" s="298" t="s">
        <v>3995</v>
      </c>
      <c r="J47" s="2" t="s">
        <v>320</v>
      </c>
      <c r="L47" s="2" t="s">
        <v>860</v>
      </c>
    </row>
    <row r="48">
      <c r="A48" s="450"/>
      <c r="B48" s="2" t="s">
        <v>960</v>
      </c>
      <c r="C48" s="2" t="s">
        <v>946</v>
      </c>
      <c r="E48" s="298" t="s">
        <v>947</v>
      </c>
      <c r="J48" s="2" t="s">
        <v>320</v>
      </c>
      <c r="L48" s="2" t="s">
        <v>860</v>
      </c>
    </row>
    <row r="49">
      <c r="A49" s="450"/>
      <c r="C49" s="367" t="s">
        <v>5387</v>
      </c>
      <c r="D49" s="367"/>
      <c r="E49" s="298" t="s">
        <v>5388</v>
      </c>
      <c r="J49" s="2" t="s">
        <v>320</v>
      </c>
      <c r="L49" s="2" t="s">
        <v>860</v>
      </c>
    </row>
    <row r="50">
      <c r="A50" s="450"/>
      <c r="C50" s="367" t="s">
        <v>5387</v>
      </c>
      <c r="D50" s="367"/>
      <c r="E50" s="298" t="s">
        <v>5388</v>
      </c>
      <c r="J50" s="2" t="s">
        <v>320</v>
      </c>
      <c r="L50" s="2" t="s">
        <v>860</v>
      </c>
    </row>
    <row r="51">
      <c r="A51" s="450"/>
      <c r="C51" s="367" t="s">
        <v>5387</v>
      </c>
      <c r="D51" s="367"/>
      <c r="E51" s="298" t="s">
        <v>5388</v>
      </c>
      <c r="J51" s="2" t="s">
        <v>320</v>
      </c>
      <c r="L51" s="2" t="s">
        <v>860</v>
      </c>
    </row>
    <row r="52">
      <c r="A52" s="450"/>
      <c r="C52" s="298" t="s">
        <v>1055</v>
      </c>
      <c r="E52" s="298" t="s">
        <v>1056</v>
      </c>
      <c r="J52" s="2" t="s">
        <v>320</v>
      </c>
      <c r="L52" s="2" t="s">
        <v>860</v>
      </c>
    </row>
    <row r="53">
      <c r="A53" s="450"/>
      <c r="C53" s="298" t="s">
        <v>1055</v>
      </c>
      <c r="E53" s="298" t="s">
        <v>1056</v>
      </c>
      <c r="J53" s="2" t="s">
        <v>320</v>
      </c>
      <c r="L53" s="2" t="s">
        <v>860</v>
      </c>
    </row>
    <row r="54">
      <c r="A54" s="450"/>
      <c r="C54" s="298" t="s">
        <v>1055</v>
      </c>
      <c r="E54" s="298" t="s">
        <v>1056</v>
      </c>
      <c r="J54" s="2" t="s">
        <v>320</v>
      </c>
      <c r="L54" s="2" t="s">
        <v>860</v>
      </c>
    </row>
    <row r="55">
      <c r="A55" s="450"/>
      <c r="C55" s="298" t="s">
        <v>1055</v>
      </c>
      <c r="E55" s="298" t="s">
        <v>1056</v>
      </c>
      <c r="J55" s="2" t="s">
        <v>320</v>
      </c>
      <c r="L55" s="2" t="s">
        <v>860</v>
      </c>
    </row>
    <row r="56">
      <c r="A56" s="450"/>
      <c r="C56" s="298" t="s">
        <v>1055</v>
      </c>
      <c r="E56" s="298" t="s">
        <v>1056</v>
      </c>
      <c r="J56" s="2" t="s">
        <v>320</v>
      </c>
      <c r="L56" s="2" t="s">
        <v>860</v>
      </c>
    </row>
    <row r="57">
      <c r="A57" s="450"/>
      <c r="C57" s="298" t="s">
        <v>1055</v>
      </c>
      <c r="E57" s="298" t="s">
        <v>1056</v>
      </c>
      <c r="J57" s="2" t="s">
        <v>320</v>
      </c>
      <c r="L57" s="2" t="s">
        <v>860</v>
      </c>
    </row>
    <row r="58">
      <c r="A58" s="450"/>
      <c r="C58" s="298" t="s">
        <v>1055</v>
      </c>
      <c r="E58" s="298" t="s">
        <v>1056</v>
      </c>
      <c r="J58" s="2" t="s">
        <v>320</v>
      </c>
      <c r="L58" s="2" t="s">
        <v>860</v>
      </c>
    </row>
    <row r="59">
      <c r="A59" s="450"/>
      <c r="C59" s="298" t="s">
        <v>1055</v>
      </c>
      <c r="E59" s="298" t="s">
        <v>1056</v>
      </c>
      <c r="J59" s="2" t="s">
        <v>320</v>
      </c>
      <c r="L59" s="2" t="s">
        <v>860</v>
      </c>
    </row>
    <row r="60">
      <c r="A60" s="450"/>
      <c r="C60" s="298" t="s">
        <v>1055</v>
      </c>
      <c r="E60" s="298" t="s">
        <v>1056</v>
      </c>
      <c r="J60" s="2" t="s">
        <v>320</v>
      </c>
      <c r="L60" s="2" t="s">
        <v>860</v>
      </c>
    </row>
    <row r="61">
      <c r="A61" s="450"/>
      <c r="C61" s="298" t="s">
        <v>1055</v>
      </c>
      <c r="E61" s="298" t="s">
        <v>1056</v>
      </c>
      <c r="J61" s="2" t="s">
        <v>320</v>
      </c>
      <c r="L61" s="2" t="s">
        <v>860</v>
      </c>
    </row>
    <row r="62">
      <c r="A62" s="450"/>
      <c r="C62" s="298" t="s">
        <v>1055</v>
      </c>
      <c r="E62" s="298" t="s">
        <v>1056</v>
      </c>
      <c r="J62" s="2" t="s">
        <v>320</v>
      </c>
      <c r="L62" s="2" t="s">
        <v>860</v>
      </c>
    </row>
    <row r="63">
      <c r="A63" s="450"/>
      <c r="C63" s="298" t="s">
        <v>1055</v>
      </c>
      <c r="E63" s="298" t="s">
        <v>1056</v>
      </c>
      <c r="J63" s="2" t="s">
        <v>320</v>
      </c>
      <c r="L63" s="2" t="s">
        <v>860</v>
      </c>
    </row>
    <row r="64">
      <c r="A64" s="450"/>
      <c r="C64" s="298" t="s">
        <v>1055</v>
      </c>
      <c r="E64" s="298" t="s">
        <v>1056</v>
      </c>
      <c r="J64" s="2" t="s">
        <v>320</v>
      </c>
      <c r="L64" s="2" t="s">
        <v>860</v>
      </c>
    </row>
    <row r="65">
      <c r="A65" s="450"/>
      <c r="C65" s="298" t="s">
        <v>1055</v>
      </c>
      <c r="E65" s="298" t="s">
        <v>1056</v>
      </c>
      <c r="J65" s="2" t="s">
        <v>320</v>
      </c>
      <c r="L65" s="2" t="s">
        <v>860</v>
      </c>
    </row>
    <row r="66">
      <c r="A66" s="450"/>
      <c r="C66" s="298" t="s">
        <v>1055</v>
      </c>
      <c r="E66" s="298" t="s">
        <v>1056</v>
      </c>
      <c r="J66" s="2" t="s">
        <v>320</v>
      </c>
      <c r="L66" s="2" t="s">
        <v>860</v>
      </c>
    </row>
    <row r="67">
      <c r="A67" s="450"/>
      <c r="C67" s="298" t="s">
        <v>6030</v>
      </c>
      <c r="E67" s="298" t="s">
        <v>6031</v>
      </c>
      <c r="J67" s="2" t="s">
        <v>320</v>
      </c>
      <c r="L67" s="2" t="s">
        <v>860</v>
      </c>
    </row>
    <row r="68">
      <c r="A68" s="450"/>
      <c r="C68" s="298" t="s">
        <v>6030</v>
      </c>
      <c r="E68" s="298" t="s">
        <v>6031</v>
      </c>
      <c r="J68" s="2" t="s">
        <v>320</v>
      </c>
      <c r="L68" s="2" t="s">
        <v>860</v>
      </c>
    </row>
    <row r="69">
      <c r="A69" s="450"/>
      <c r="C69" s="298" t="s">
        <v>6030</v>
      </c>
      <c r="E69" s="298" t="s">
        <v>6031</v>
      </c>
      <c r="J69" s="2" t="s">
        <v>320</v>
      </c>
      <c r="L69" s="2" t="s">
        <v>860</v>
      </c>
    </row>
    <row r="70">
      <c r="A70" s="450"/>
      <c r="C70" s="298" t="s">
        <v>6030</v>
      </c>
      <c r="E70" s="298" t="s">
        <v>6031</v>
      </c>
      <c r="J70" s="2" t="s">
        <v>320</v>
      </c>
      <c r="L70" s="2" t="s">
        <v>860</v>
      </c>
    </row>
    <row r="71">
      <c r="A71" s="450"/>
      <c r="C71" s="298" t="s">
        <v>6030</v>
      </c>
      <c r="E71" s="298" t="s">
        <v>6031</v>
      </c>
      <c r="J71" s="2" t="s">
        <v>320</v>
      </c>
      <c r="L71" s="2" t="s">
        <v>860</v>
      </c>
    </row>
    <row r="72">
      <c r="A72" s="450"/>
      <c r="C72" s="298" t="s">
        <v>6030</v>
      </c>
      <c r="E72" s="298" t="s">
        <v>6031</v>
      </c>
      <c r="J72" s="2" t="s">
        <v>320</v>
      </c>
      <c r="L72" s="2" t="s">
        <v>860</v>
      </c>
    </row>
    <row r="73">
      <c r="A73" s="450"/>
      <c r="C73" s="298" t="s">
        <v>6030</v>
      </c>
      <c r="E73" s="298" t="s">
        <v>6031</v>
      </c>
      <c r="J73" s="2" t="s">
        <v>320</v>
      </c>
      <c r="L73" s="2" t="s">
        <v>860</v>
      </c>
    </row>
    <row r="74">
      <c r="A74" s="450"/>
      <c r="C74" s="298" t="s">
        <v>6030</v>
      </c>
      <c r="E74" s="298" t="s">
        <v>6031</v>
      </c>
      <c r="J74" s="2" t="s">
        <v>320</v>
      </c>
      <c r="L74" s="2" t="s">
        <v>860</v>
      </c>
    </row>
    <row r="75">
      <c r="A75" s="450"/>
      <c r="C75" s="298" t="s">
        <v>6030</v>
      </c>
      <c r="E75" s="298" t="s">
        <v>6031</v>
      </c>
      <c r="J75" s="2" t="s">
        <v>320</v>
      </c>
      <c r="L75" s="2" t="s">
        <v>860</v>
      </c>
    </row>
    <row r="76">
      <c r="A76" s="450"/>
      <c r="C76" s="298" t="s">
        <v>6030</v>
      </c>
      <c r="E76" s="298" t="s">
        <v>6031</v>
      </c>
      <c r="J76" s="2" t="s">
        <v>320</v>
      </c>
      <c r="L76" s="2" t="s">
        <v>860</v>
      </c>
    </row>
    <row r="77">
      <c r="A77" s="450"/>
      <c r="B77" s="2" t="s">
        <v>3908</v>
      </c>
      <c r="C77" s="298" t="s">
        <v>5171</v>
      </c>
      <c r="E77" s="298" t="s">
        <v>4101</v>
      </c>
      <c r="J77" s="2" t="s">
        <v>320</v>
      </c>
      <c r="L77" s="2" t="s">
        <v>860</v>
      </c>
    </row>
    <row r="78">
      <c r="A78" s="450"/>
      <c r="B78" s="2" t="s">
        <v>3908</v>
      </c>
      <c r="C78" s="298" t="s">
        <v>3992</v>
      </c>
      <c r="E78" s="298" t="s">
        <v>3993</v>
      </c>
      <c r="J78" s="2" t="s">
        <v>320</v>
      </c>
      <c r="L78" s="2" t="s">
        <v>860</v>
      </c>
    </row>
    <row r="79">
      <c r="A79" s="450"/>
      <c r="C79" s="298" t="s">
        <v>954</v>
      </c>
      <c r="E79" s="298" t="s">
        <v>955</v>
      </c>
      <c r="J79" s="2" t="s">
        <v>320</v>
      </c>
      <c r="L79" s="2" t="s">
        <v>860</v>
      </c>
    </row>
    <row r="80">
      <c r="A80" s="450"/>
      <c r="B80" s="2" t="s">
        <v>3908</v>
      </c>
      <c r="C80" s="298" t="s">
        <v>3997</v>
      </c>
      <c r="E80" s="367" t="s">
        <v>3998</v>
      </c>
      <c r="J80" s="2" t="s">
        <v>320</v>
      </c>
      <c r="L80" s="2" t="s">
        <v>860</v>
      </c>
    </row>
    <row r="81">
      <c r="A81" s="450"/>
      <c r="C81" s="298" t="s">
        <v>889</v>
      </c>
      <c r="E81" s="298" t="s">
        <v>890</v>
      </c>
      <c r="J81" s="2" t="s">
        <v>320</v>
      </c>
      <c r="L81" s="2" t="s">
        <v>860</v>
      </c>
    </row>
    <row r="82">
      <c r="A82" s="450"/>
    </row>
    <row r="83">
      <c r="A83" s="399" t="s">
        <v>2440</v>
      </c>
      <c r="B83" s="2" t="s">
        <v>868</v>
      </c>
      <c r="C83" s="298" t="s">
        <v>1416</v>
      </c>
      <c r="D83" s="291">
        <v>2.233242003527E12</v>
      </c>
      <c r="E83" s="298" t="s">
        <v>935</v>
      </c>
      <c r="J83" s="2" t="s">
        <v>2173</v>
      </c>
      <c r="K83" s="2" t="s">
        <v>3645</v>
      </c>
      <c r="L83" s="2" t="s">
        <v>860</v>
      </c>
      <c r="M83" s="2" t="s">
        <v>17</v>
      </c>
      <c r="N83" s="2" t="s">
        <v>5297</v>
      </c>
      <c r="R83" s="2" t="s">
        <v>6015</v>
      </c>
      <c r="S83" s="2">
        <v>81.0</v>
      </c>
    </row>
    <row r="84">
      <c r="A84" s="450"/>
      <c r="B84" s="2" t="s">
        <v>868</v>
      </c>
      <c r="C84" s="298" t="s">
        <v>1416</v>
      </c>
      <c r="D84" s="291" t="s">
        <v>6032</v>
      </c>
      <c r="E84" s="298" t="s">
        <v>935</v>
      </c>
      <c r="J84" s="2" t="s">
        <v>2173</v>
      </c>
      <c r="K84" s="2" t="s">
        <v>3645</v>
      </c>
      <c r="L84" s="2" t="s">
        <v>860</v>
      </c>
      <c r="M84" s="2" t="s">
        <v>17</v>
      </c>
      <c r="N84" s="2" t="s">
        <v>5297</v>
      </c>
      <c r="R84" s="2" t="s">
        <v>6015</v>
      </c>
      <c r="S84" s="2">
        <v>81.0</v>
      </c>
    </row>
    <row r="85">
      <c r="A85" s="450"/>
    </row>
    <row r="86">
      <c r="A86" s="399" t="s">
        <v>2187</v>
      </c>
      <c r="B86" s="298" t="s">
        <v>862</v>
      </c>
      <c r="C86" s="298" t="s">
        <v>1409</v>
      </c>
      <c r="D86" s="291" t="s">
        <v>6033</v>
      </c>
      <c r="E86" s="298" t="s">
        <v>893</v>
      </c>
      <c r="J86" s="2" t="s">
        <v>2173</v>
      </c>
      <c r="K86" s="2" t="s">
        <v>3645</v>
      </c>
      <c r="L86" s="2" t="s">
        <v>860</v>
      </c>
      <c r="M86" s="2" t="s">
        <v>17</v>
      </c>
      <c r="N86" s="2" t="s">
        <v>5297</v>
      </c>
      <c r="R86" s="2" t="s">
        <v>6015</v>
      </c>
      <c r="S86" s="2">
        <v>81.0</v>
      </c>
    </row>
    <row r="87">
      <c r="B87" s="298" t="s">
        <v>862</v>
      </c>
      <c r="C87" s="298" t="s">
        <v>1412</v>
      </c>
      <c r="D87" s="291" t="s">
        <v>6034</v>
      </c>
      <c r="E87" s="298" t="s">
        <v>895</v>
      </c>
      <c r="F87" s="380"/>
      <c r="G87" s="380"/>
      <c r="H87" s="414"/>
      <c r="J87" s="2" t="s">
        <v>2173</v>
      </c>
      <c r="K87" s="2" t="s">
        <v>3645</v>
      </c>
      <c r="L87" s="2" t="s">
        <v>860</v>
      </c>
      <c r="M87" s="2" t="s">
        <v>17</v>
      </c>
      <c r="N87" s="2" t="s">
        <v>5297</v>
      </c>
      <c r="R87" s="2" t="s">
        <v>6015</v>
      </c>
      <c r="S87" s="2">
        <v>81.0</v>
      </c>
    </row>
    <row r="88">
      <c r="B88" s="298" t="s">
        <v>862</v>
      </c>
      <c r="C88" s="298" t="s">
        <v>1258</v>
      </c>
      <c r="D88" s="291" t="s">
        <v>6035</v>
      </c>
      <c r="E88" s="298" t="s">
        <v>900</v>
      </c>
      <c r="F88" s="383"/>
      <c r="G88" s="383"/>
      <c r="H88" s="383"/>
      <c r="J88" s="2" t="s">
        <v>2173</v>
      </c>
      <c r="K88" s="2" t="s">
        <v>3645</v>
      </c>
      <c r="L88" s="2" t="s">
        <v>860</v>
      </c>
      <c r="M88" s="2" t="s">
        <v>17</v>
      </c>
      <c r="N88" s="2" t="s">
        <v>5297</v>
      </c>
      <c r="R88" s="2" t="s">
        <v>6015</v>
      </c>
      <c r="S88" s="2">
        <v>81.0</v>
      </c>
    </row>
    <row r="91">
      <c r="A91" s="239" t="s">
        <v>336</v>
      </c>
      <c r="B91" s="2" t="s">
        <v>3881</v>
      </c>
      <c r="C91" s="298" t="s">
        <v>3882</v>
      </c>
      <c r="D91" s="298" t="s">
        <v>3883</v>
      </c>
      <c r="J91" s="2" t="s">
        <v>320</v>
      </c>
      <c r="L91" s="2" t="s">
        <v>860</v>
      </c>
    </row>
    <row r="92">
      <c r="B92" s="2" t="s">
        <v>3881</v>
      </c>
      <c r="C92" s="298" t="s">
        <v>3882</v>
      </c>
      <c r="D92" s="298" t="s">
        <v>3883</v>
      </c>
      <c r="J92" s="2" t="s">
        <v>320</v>
      </c>
      <c r="L92" s="2" t="s">
        <v>860</v>
      </c>
    </row>
    <row r="93">
      <c r="B93" s="2" t="s">
        <v>3881</v>
      </c>
      <c r="C93" s="298" t="s">
        <v>3882</v>
      </c>
      <c r="D93" s="298" t="s">
        <v>3883</v>
      </c>
      <c r="J93" s="2" t="s">
        <v>320</v>
      </c>
      <c r="L93" s="2" t="s">
        <v>860</v>
      </c>
    </row>
    <row r="94">
      <c r="B94" s="2" t="s">
        <v>3881</v>
      </c>
      <c r="C94" s="298" t="s">
        <v>3882</v>
      </c>
      <c r="D94" s="298" t="s">
        <v>3883</v>
      </c>
      <c r="J94" s="2" t="s">
        <v>320</v>
      </c>
      <c r="L94" s="2" t="s">
        <v>860</v>
      </c>
    </row>
    <row r="95">
      <c r="B95" s="2" t="s">
        <v>3881</v>
      </c>
      <c r="C95" s="298" t="s">
        <v>3882</v>
      </c>
      <c r="D95" s="298" t="s">
        <v>3883</v>
      </c>
      <c r="J95" s="2" t="s">
        <v>320</v>
      </c>
      <c r="L95" s="2" t="s">
        <v>860</v>
      </c>
    </row>
    <row r="96">
      <c r="B96" s="2" t="s">
        <v>3881</v>
      </c>
      <c r="C96" s="298" t="s">
        <v>3882</v>
      </c>
      <c r="D96" s="298" t="s">
        <v>3883</v>
      </c>
      <c r="J96" s="2" t="s">
        <v>320</v>
      </c>
      <c r="L96" s="2" t="s">
        <v>860</v>
      </c>
    </row>
    <row r="97">
      <c r="B97" s="2" t="s">
        <v>3881</v>
      </c>
      <c r="C97" s="298" t="s">
        <v>3882</v>
      </c>
      <c r="D97" s="298" t="s">
        <v>3883</v>
      </c>
      <c r="J97" s="2" t="s">
        <v>320</v>
      </c>
      <c r="L97" s="2" t="s">
        <v>860</v>
      </c>
    </row>
    <row r="98">
      <c r="B98" s="2" t="s">
        <v>3881</v>
      </c>
      <c r="C98" s="298" t="s">
        <v>3882</v>
      </c>
      <c r="D98" s="298" t="s">
        <v>3883</v>
      </c>
      <c r="J98" s="2" t="s">
        <v>320</v>
      </c>
      <c r="L98" s="2" t="s">
        <v>860</v>
      </c>
    </row>
    <row r="99">
      <c r="B99" s="2" t="s">
        <v>3881</v>
      </c>
      <c r="C99" s="298" t="s">
        <v>3882</v>
      </c>
      <c r="D99" s="298" t="s">
        <v>3883</v>
      </c>
      <c r="J99" s="2" t="s">
        <v>320</v>
      </c>
      <c r="L99" s="2" t="s">
        <v>860</v>
      </c>
    </row>
    <row r="100">
      <c r="C100" s="298" t="s">
        <v>973</v>
      </c>
      <c r="D100" s="367" t="s">
        <v>974</v>
      </c>
      <c r="J100" s="2" t="s">
        <v>320</v>
      </c>
      <c r="L100" s="2" t="s">
        <v>860</v>
      </c>
    </row>
    <row r="101">
      <c r="C101" s="298" t="s">
        <v>973</v>
      </c>
      <c r="D101" s="367" t="s">
        <v>974</v>
      </c>
      <c r="J101" s="2" t="s">
        <v>320</v>
      </c>
      <c r="L101" s="2" t="s">
        <v>860</v>
      </c>
    </row>
    <row r="102">
      <c r="C102" s="298" t="s">
        <v>973</v>
      </c>
      <c r="D102" s="367" t="s">
        <v>974</v>
      </c>
      <c r="J102" s="2" t="s">
        <v>320</v>
      </c>
      <c r="L102" s="2" t="s">
        <v>860</v>
      </c>
    </row>
    <row r="103">
      <c r="C103" s="298" t="s">
        <v>973</v>
      </c>
      <c r="D103" s="367" t="s">
        <v>974</v>
      </c>
      <c r="J103" s="2" t="s">
        <v>320</v>
      </c>
      <c r="L103" s="2" t="s">
        <v>860</v>
      </c>
    </row>
    <row r="104">
      <c r="C104" s="367" t="s">
        <v>5847</v>
      </c>
      <c r="D104" s="378"/>
      <c r="J104" s="2" t="s">
        <v>320</v>
      </c>
      <c r="L104" s="2" t="s">
        <v>860</v>
      </c>
    </row>
    <row r="105">
      <c r="B105" s="2" t="s">
        <v>3881</v>
      </c>
      <c r="C105" s="298" t="s">
        <v>3888</v>
      </c>
      <c r="D105" s="367" t="s">
        <v>4106</v>
      </c>
      <c r="J105" s="2" t="s">
        <v>320</v>
      </c>
      <c r="L105" s="2" t="s">
        <v>860</v>
      </c>
    </row>
    <row r="108">
      <c r="C108" s="359" t="s">
        <v>1839</v>
      </c>
      <c r="L108" s="2" t="s">
        <v>1019</v>
      </c>
      <c r="M108" s="2" t="s">
        <v>17</v>
      </c>
      <c r="N108" s="2" t="s">
        <v>5297</v>
      </c>
      <c r="S108" s="2">
        <v>81.0</v>
      </c>
    </row>
    <row r="109">
      <c r="C109" s="359" t="s">
        <v>1839</v>
      </c>
      <c r="L109" s="2" t="s">
        <v>1019</v>
      </c>
      <c r="M109" s="2" t="s">
        <v>17</v>
      </c>
      <c r="N109" s="2" t="s">
        <v>5297</v>
      </c>
      <c r="S109" s="2">
        <v>81.0</v>
      </c>
    </row>
    <row r="110">
      <c r="C110" s="359" t="s">
        <v>1839</v>
      </c>
      <c r="L110" s="2" t="s">
        <v>1019</v>
      </c>
      <c r="M110" s="2" t="s">
        <v>17</v>
      </c>
      <c r="N110" s="2" t="s">
        <v>5297</v>
      </c>
      <c r="S110" s="2">
        <v>81.0</v>
      </c>
    </row>
    <row r="111">
      <c r="C111" s="359" t="s">
        <v>1839</v>
      </c>
      <c r="L111" s="2" t="s">
        <v>1019</v>
      </c>
      <c r="M111" s="2" t="s">
        <v>17</v>
      </c>
      <c r="N111" s="2" t="s">
        <v>5297</v>
      </c>
      <c r="S111" s="2">
        <v>81.0</v>
      </c>
    </row>
    <row r="112">
      <c r="C112" s="359" t="s">
        <v>1839</v>
      </c>
      <c r="L112" s="2" t="s">
        <v>1019</v>
      </c>
      <c r="M112" s="2" t="s">
        <v>17</v>
      </c>
      <c r="N112" s="2" t="s">
        <v>5297</v>
      </c>
      <c r="S112" s="2">
        <v>81.0</v>
      </c>
    </row>
    <row r="113">
      <c r="C113" s="359" t="s">
        <v>1839</v>
      </c>
      <c r="L113" s="2" t="s">
        <v>1019</v>
      </c>
      <c r="M113" s="2" t="s">
        <v>17</v>
      </c>
      <c r="N113" s="2" t="s">
        <v>5297</v>
      </c>
      <c r="S113" s="2">
        <v>81.0</v>
      </c>
    </row>
    <row r="114">
      <c r="C114" s="359" t="s">
        <v>3646</v>
      </c>
      <c r="E114" s="414" t="s">
        <v>3647</v>
      </c>
      <c r="J114" s="2" t="s">
        <v>2245</v>
      </c>
      <c r="K114" s="2" t="s">
        <v>5998</v>
      </c>
      <c r="L114" s="2" t="s">
        <v>1019</v>
      </c>
      <c r="M114" s="2" t="s">
        <v>17</v>
      </c>
      <c r="N114" s="2" t="s">
        <v>5048</v>
      </c>
      <c r="R114" s="2" t="s">
        <v>4428</v>
      </c>
      <c r="S114" s="2">
        <v>85.0</v>
      </c>
    </row>
    <row r="115">
      <c r="C115" s="359" t="s">
        <v>3646</v>
      </c>
      <c r="E115" s="414" t="s">
        <v>3647</v>
      </c>
      <c r="L115" s="2" t="s">
        <v>1019</v>
      </c>
      <c r="M115" s="2" t="s">
        <v>17</v>
      </c>
      <c r="N115" s="2" t="s">
        <v>5048</v>
      </c>
      <c r="S115" s="2">
        <v>85.0</v>
      </c>
    </row>
    <row r="116">
      <c r="C116" s="424" t="s">
        <v>1182</v>
      </c>
      <c r="E116" s="383"/>
      <c r="L116" s="2" t="s">
        <v>1019</v>
      </c>
      <c r="M116" s="2" t="s">
        <v>17</v>
      </c>
      <c r="N116" s="2" t="s">
        <v>5048</v>
      </c>
      <c r="S116" s="2">
        <v>85.0</v>
      </c>
    </row>
    <row r="117">
      <c r="C117" s="424" t="s">
        <v>1182</v>
      </c>
      <c r="L117" s="2" t="s">
        <v>1019</v>
      </c>
      <c r="M117" s="2" t="s">
        <v>17</v>
      </c>
      <c r="N117" s="2" t="s">
        <v>5048</v>
      </c>
      <c r="S117" s="2">
        <v>85.0</v>
      </c>
    </row>
    <row r="118">
      <c r="C118" s="424" t="s">
        <v>1182</v>
      </c>
      <c r="L118" s="2" t="s">
        <v>1019</v>
      </c>
      <c r="M118" s="2" t="s">
        <v>17</v>
      </c>
      <c r="N118" s="2" t="s">
        <v>5048</v>
      </c>
      <c r="S118" s="2">
        <v>85.0</v>
      </c>
    </row>
    <row r="119">
      <c r="C119" s="424" t="s">
        <v>1182</v>
      </c>
      <c r="L119" s="2" t="s">
        <v>1019</v>
      </c>
      <c r="M119" s="2" t="s">
        <v>17</v>
      </c>
      <c r="N119" s="2" t="s">
        <v>5048</v>
      </c>
      <c r="S119" s="2">
        <v>85.0</v>
      </c>
    </row>
    <row r="120">
      <c r="C120" s="424" t="s">
        <v>1182</v>
      </c>
      <c r="L120" s="2" t="s">
        <v>1019</v>
      </c>
      <c r="M120" s="2" t="s">
        <v>17</v>
      </c>
      <c r="N120" s="2" t="s">
        <v>5048</v>
      </c>
      <c r="S120" s="2">
        <v>85.0</v>
      </c>
    </row>
    <row r="121">
      <c r="C121" s="424" t="s">
        <v>1182</v>
      </c>
      <c r="L121" s="2" t="s">
        <v>1019</v>
      </c>
      <c r="M121" s="2" t="s">
        <v>17</v>
      </c>
      <c r="N121" s="2" t="s">
        <v>5048</v>
      </c>
      <c r="S121" s="2">
        <v>85.0</v>
      </c>
    </row>
    <row r="122">
      <c r="C122" s="424" t="s">
        <v>1182</v>
      </c>
      <c r="L122" s="2" t="s">
        <v>1019</v>
      </c>
      <c r="M122" s="2" t="s">
        <v>17</v>
      </c>
      <c r="N122" s="2" t="s">
        <v>5048</v>
      </c>
      <c r="S122" s="2">
        <v>85.0</v>
      </c>
    </row>
    <row r="123">
      <c r="C123" s="359" t="s">
        <v>1020</v>
      </c>
      <c r="E123" s="359" t="s">
        <v>1021</v>
      </c>
      <c r="L123" s="2" t="s">
        <v>1019</v>
      </c>
      <c r="M123" s="2" t="s">
        <v>17</v>
      </c>
      <c r="N123" s="2" t="s">
        <v>5048</v>
      </c>
      <c r="S123" s="2">
        <v>85.0</v>
      </c>
    </row>
    <row r="124">
      <c r="C124" s="359" t="s">
        <v>1020</v>
      </c>
      <c r="E124" s="359" t="s">
        <v>1021</v>
      </c>
      <c r="L124" s="2" t="s">
        <v>1019</v>
      </c>
      <c r="M124" s="2" t="s">
        <v>17</v>
      </c>
      <c r="N124" s="2" t="s">
        <v>5048</v>
      </c>
      <c r="S124" s="2">
        <v>85.0</v>
      </c>
    </row>
    <row r="125">
      <c r="C125" s="359" t="s">
        <v>1020</v>
      </c>
      <c r="E125" s="359" t="s">
        <v>1021</v>
      </c>
      <c r="L125" s="2" t="s">
        <v>1019</v>
      </c>
      <c r="M125" s="2" t="s">
        <v>17</v>
      </c>
      <c r="N125" s="2" t="s">
        <v>5048</v>
      </c>
      <c r="S125" s="2">
        <v>85.0</v>
      </c>
    </row>
    <row r="126">
      <c r="C126" s="359" t="s">
        <v>1020</v>
      </c>
      <c r="E126" s="359" t="s">
        <v>1021</v>
      </c>
      <c r="L126" s="2" t="s">
        <v>1019</v>
      </c>
      <c r="M126" s="2" t="s">
        <v>17</v>
      </c>
      <c r="N126" s="2" t="s">
        <v>5048</v>
      </c>
      <c r="S126" s="2">
        <v>85.0</v>
      </c>
    </row>
    <row r="127">
      <c r="C127" s="359" t="s">
        <v>1020</v>
      </c>
      <c r="E127" s="359" t="s">
        <v>1021</v>
      </c>
      <c r="L127" s="2" t="s">
        <v>1019</v>
      </c>
      <c r="M127" s="2" t="s">
        <v>17</v>
      </c>
      <c r="N127" s="2" t="s">
        <v>5048</v>
      </c>
      <c r="S127" s="2">
        <v>85.0</v>
      </c>
    </row>
    <row r="128">
      <c r="C128" s="359" t="s">
        <v>1020</v>
      </c>
      <c r="E128" s="359" t="s">
        <v>1021</v>
      </c>
      <c r="L128" s="2" t="s">
        <v>1019</v>
      </c>
      <c r="M128" s="2" t="s">
        <v>17</v>
      </c>
      <c r="N128" s="2" t="s">
        <v>5048</v>
      </c>
      <c r="S128" s="2">
        <v>85.0</v>
      </c>
    </row>
    <row r="129">
      <c r="C129" s="359" t="s">
        <v>1020</v>
      </c>
      <c r="E129" s="359" t="s">
        <v>1021</v>
      </c>
      <c r="L129" s="2" t="s">
        <v>1019</v>
      </c>
      <c r="M129" s="2" t="s">
        <v>17</v>
      </c>
      <c r="N129" s="2" t="s">
        <v>5048</v>
      </c>
      <c r="S129" s="2">
        <v>85.0</v>
      </c>
    </row>
    <row r="130">
      <c r="C130" s="359" t="s">
        <v>1020</v>
      </c>
      <c r="E130" s="359" t="s">
        <v>1021</v>
      </c>
      <c r="L130" s="2" t="s">
        <v>1019</v>
      </c>
      <c r="M130" s="2" t="s">
        <v>17</v>
      </c>
      <c r="N130" s="2" t="s">
        <v>5048</v>
      </c>
      <c r="S130" s="2">
        <v>85.0</v>
      </c>
    </row>
    <row r="131">
      <c r="C131" s="359" t="s">
        <v>1020</v>
      </c>
      <c r="E131" s="359" t="s">
        <v>1021</v>
      </c>
      <c r="L131" s="2" t="s">
        <v>1019</v>
      </c>
      <c r="M131" s="2" t="s">
        <v>17</v>
      </c>
      <c r="N131" s="2" t="s">
        <v>5048</v>
      </c>
      <c r="S131" s="2">
        <v>85.0</v>
      </c>
    </row>
    <row r="132">
      <c r="C132" s="359" t="s">
        <v>1020</v>
      </c>
      <c r="E132" s="359" t="s">
        <v>1021</v>
      </c>
      <c r="L132" s="2" t="s">
        <v>1019</v>
      </c>
      <c r="M132" s="2" t="s">
        <v>17</v>
      </c>
      <c r="N132" s="2" t="s">
        <v>5048</v>
      </c>
      <c r="S132" s="2">
        <v>85.0</v>
      </c>
    </row>
    <row r="133">
      <c r="C133" s="359" t="s">
        <v>4972</v>
      </c>
      <c r="E133" s="414" t="s">
        <v>6036</v>
      </c>
      <c r="L133" s="2" t="s">
        <v>1019</v>
      </c>
      <c r="M133" s="2" t="s">
        <v>17</v>
      </c>
      <c r="N133" s="2" t="s">
        <v>5048</v>
      </c>
      <c r="S133" s="2">
        <v>85.0</v>
      </c>
    </row>
    <row r="134">
      <c r="C134" s="359" t="s">
        <v>3649</v>
      </c>
      <c r="E134" s="414" t="s">
        <v>3650</v>
      </c>
      <c r="L134" s="2" t="s">
        <v>1019</v>
      </c>
      <c r="M134" s="2" t="s">
        <v>17</v>
      </c>
      <c r="N134" s="2" t="s">
        <v>6037</v>
      </c>
      <c r="S134" s="2">
        <v>90.0</v>
      </c>
    </row>
    <row r="135">
      <c r="C135" s="359" t="s">
        <v>3646</v>
      </c>
      <c r="E135" s="414" t="s">
        <v>3647</v>
      </c>
      <c r="L135" s="2" t="s">
        <v>1019</v>
      </c>
      <c r="M135" s="2" t="s">
        <v>17</v>
      </c>
      <c r="N135" s="2" t="s">
        <v>6037</v>
      </c>
      <c r="S135" s="2">
        <v>90.0</v>
      </c>
    </row>
    <row r="136">
      <c r="C136" s="359" t="s">
        <v>3646</v>
      </c>
      <c r="E136" s="414" t="s">
        <v>3647</v>
      </c>
      <c r="L136" s="2" t="s">
        <v>1019</v>
      </c>
      <c r="M136" s="2" t="s">
        <v>17</v>
      </c>
      <c r="N136" s="2" t="s">
        <v>6037</v>
      </c>
      <c r="S136" s="2">
        <v>90.0</v>
      </c>
    </row>
    <row r="137">
      <c r="C137" s="359" t="s">
        <v>3646</v>
      </c>
      <c r="E137" s="414" t="s">
        <v>3647</v>
      </c>
      <c r="L137" s="2" t="s">
        <v>1019</v>
      </c>
      <c r="M137" s="2" t="s">
        <v>17</v>
      </c>
      <c r="N137" s="2" t="s">
        <v>6037</v>
      </c>
      <c r="S137" s="2">
        <v>90.0</v>
      </c>
    </row>
    <row r="138">
      <c r="C138" s="359" t="s">
        <v>3646</v>
      </c>
      <c r="E138" s="414" t="s">
        <v>3647</v>
      </c>
      <c r="L138" s="2" t="s">
        <v>1019</v>
      </c>
      <c r="M138" s="2" t="s">
        <v>17</v>
      </c>
      <c r="N138" s="2" t="s">
        <v>6037</v>
      </c>
      <c r="S138" s="2">
        <v>90.0</v>
      </c>
    </row>
  </sheetData>
  <hyperlinks>
    <hyperlink r:id="rId1" ref="C3"/>
  </hyperlinks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</cols>
  <sheetData>
    <row r="1">
      <c r="A1" s="220"/>
      <c r="B1" s="215" t="s">
        <v>5</v>
      </c>
      <c r="C1" s="219" t="s">
        <v>6038</v>
      </c>
      <c r="D1" s="216">
        <v>9.89477765E9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804</v>
      </c>
      <c r="R1" s="2" t="s">
        <v>805</v>
      </c>
      <c r="S1" s="2" t="s">
        <v>806</v>
      </c>
    </row>
    <row r="2">
      <c r="A2" s="239"/>
      <c r="B2" s="223" t="s">
        <v>807</v>
      </c>
      <c r="C2" s="227" t="s">
        <v>6039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31">
        <v>1.0</v>
      </c>
      <c r="R2" s="2" t="s">
        <v>5981</v>
      </c>
      <c r="S2" s="2" t="s">
        <v>5982</v>
      </c>
      <c r="T2" s="2" t="s">
        <v>2655</v>
      </c>
    </row>
    <row r="3">
      <c r="A3" s="239"/>
      <c r="B3" s="229" t="s">
        <v>811</v>
      </c>
      <c r="C3" s="452" t="s">
        <v>6040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6041</v>
      </c>
      <c r="S3" s="2" t="s">
        <v>5745</v>
      </c>
      <c r="T3" s="2" t="s">
        <v>2001</v>
      </c>
      <c r="U3" s="2" t="s">
        <v>366</v>
      </c>
    </row>
    <row r="4">
      <c r="A4" s="239"/>
      <c r="B4" s="229" t="s">
        <v>816</v>
      </c>
      <c r="C4" s="234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40"/>
    </row>
    <row r="5">
      <c r="A5" s="239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40"/>
      <c r="T5" s="2" t="s">
        <v>6042</v>
      </c>
    </row>
    <row r="6">
      <c r="A6" s="239"/>
      <c r="B6" s="229" t="s">
        <v>820</v>
      </c>
      <c r="C6" s="2" t="s">
        <v>6043</v>
      </c>
      <c r="D6" s="2">
        <v>9.597969228E9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39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39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39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40"/>
    </row>
    <row r="10">
      <c r="A10" s="239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40"/>
    </row>
    <row r="11">
      <c r="A11" s="239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40"/>
    </row>
    <row r="12">
      <c r="A12" s="239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40"/>
    </row>
    <row r="13">
      <c r="A13" s="239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Q13" s="240"/>
    </row>
    <row r="14">
      <c r="A14" s="239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Q14" s="240"/>
    </row>
    <row r="15">
      <c r="A15" s="239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39" t="s">
        <v>335</v>
      </c>
      <c r="B17" s="2" t="s">
        <v>30</v>
      </c>
      <c r="C17" s="298" t="s">
        <v>5477</v>
      </c>
      <c r="E17" s="298" t="s">
        <v>5771</v>
      </c>
      <c r="J17" s="2" t="s">
        <v>821</v>
      </c>
      <c r="K17" s="2" t="s">
        <v>5745</v>
      </c>
      <c r="L17" s="2" t="s">
        <v>860</v>
      </c>
      <c r="R17" s="2" t="s">
        <v>6041</v>
      </c>
    </row>
    <row r="18">
      <c r="A18" s="450"/>
      <c r="B18" s="2" t="s">
        <v>30</v>
      </c>
      <c r="C18" s="298" t="s">
        <v>5477</v>
      </c>
      <c r="E18" s="298" t="s">
        <v>5771</v>
      </c>
      <c r="J18" s="2" t="s">
        <v>821</v>
      </c>
      <c r="K18" s="2" t="s">
        <v>5745</v>
      </c>
      <c r="L18" s="2" t="s">
        <v>860</v>
      </c>
      <c r="R18" s="2" t="s">
        <v>6041</v>
      </c>
    </row>
    <row r="19">
      <c r="A19" s="450"/>
      <c r="B19" s="2" t="s">
        <v>30</v>
      </c>
      <c r="C19" s="298" t="s">
        <v>5477</v>
      </c>
      <c r="E19" s="298" t="s">
        <v>5771</v>
      </c>
      <c r="J19" s="2" t="s">
        <v>821</v>
      </c>
      <c r="K19" s="2" t="s">
        <v>5745</v>
      </c>
      <c r="L19" s="2" t="s">
        <v>860</v>
      </c>
      <c r="R19" s="2" t="s">
        <v>6041</v>
      </c>
    </row>
    <row r="20">
      <c r="A20" s="450"/>
      <c r="B20" s="2" t="s">
        <v>30</v>
      </c>
      <c r="C20" s="298" t="s">
        <v>5477</v>
      </c>
      <c r="E20" s="298" t="s">
        <v>5771</v>
      </c>
      <c r="J20" s="2" t="s">
        <v>821</v>
      </c>
      <c r="K20" s="2" t="s">
        <v>5745</v>
      </c>
      <c r="L20" s="2" t="s">
        <v>860</v>
      </c>
      <c r="R20" s="2" t="s">
        <v>6041</v>
      </c>
    </row>
    <row r="21">
      <c r="A21" s="450"/>
      <c r="B21" s="2" t="s">
        <v>862</v>
      </c>
      <c r="C21" s="298" t="s">
        <v>1543</v>
      </c>
      <c r="E21" s="298" t="s">
        <v>1544</v>
      </c>
      <c r="J21" s="2" t="s">
        <v>821</v>
      </c>
      <c r="K21" s="2" t="s">
        <v>5745</v>
      </c>
      <c r="L21" s="2" t="s">
        <v>860</v>
      </c>
      <c r="R21" s="2" t="s">
        <v>6041</v>
      </c>
    </row>
    <row r="22">
      <c r="A22" s="450"/>
      <c r="B22" s="2" t="s">
        <v>4599</v>
      </c>
      <c r="C22" s="298" t="s">
        <v>5286</v>
      </c>
      <c r="E22" s="298" t="s">
        <v>6044</v>
      </c>
      <c r="J22" s="2" t="s">
        <v>821</v>
      </c>
      <c r="K22" s="2" t="s">
        <v>5745</v>
      </c>
      <c r="L22" s="2" t="s">
        <v>860</v>
      </c>
      <c r="R22" s="2" t="s">
        <v>6041</v>
      </c>
    </row>
    <row r="23">
      <c r="A23" s="450"/>
      <c r="B23" s="298" t="s">
        <v>865</v>
      </c>
      <c r="C23" s="298" t="s">
        <v>4132</v>
      </c>
      <c r="E23" s="298" t="s">
        <v>1882</v>
      </c>
      <c r="J23" s="2" t="s">
        <v>821</v>
      </c>
      <c r="K23" s="2" t="s">
        <v>5745</v>
      </c>
      <c r="L23" s="2" t="s">
        <v>860</v>
      </c>
      <c r="R23" s="2" t="s">
        <v>6041</v>
      </c>
    </row>
    <row r="24">
      <c r="A24" s="450"/>
      <c r="C24" s="298" t="s">
        <v>6045</v>
      </c>
      <c r="E24" s="298" t="s">
        <v>4431</v>
      </c>
      <c r="J24" s="2" t="s">
        <v>821</v>
      </c>
      <c r="K24" s="2" t="s">
        <v>5745</v>
      </c>
      <c r="L24" s="2" t="s">
        <v>860</v>
      </c>
      <c r="R24" s="2" t="s">
        <v>6041</v>
      </c>
    </row>
    <row r="25">
      <c r="A25" s="450"/>
      <c r="C25" s="298" t="s">
        <v>6046</v>
      </c>
      <c r="J25" s="2" t="s">
        <v>821</v>
      </c>
      <c r="K25" s="2" t="s">
        <v>5745</v>
      </c>
      <c r="L25" s="2" t="s">
        <v>860</v>
      </c>
      <c r="R25" s="2" t="s">
        <v>6041</v>
      </c>
    </row>
    <row r="26">
      <c r="A26" s="450"/>
    </row>
    <row r="27">
      <c r="A27" s="399" t="s">
        <v>1704</v>
      </c>
      <c r="B27" s="2" t="s">
        <v>3881</v>
      </c>
      <c r="C27" s="298" t="s">
        <v>4109</v>
      </c>
      <c r="E27" s="298" t="s">
        <v>4110</v>
      </c>
      <c r="J27" s="2" t="s">
        <v>320</v>
      </c>
      <c r="L27" s="2" t="s">
        <v>860</v>
      </c>
    </row>
    <row r="28">
      <c r="A28" s="399"/>
      <c r="B28" s="2" t="s">
        <v>3881</v>
      </c>
      <c r="C28" s="298" t="s">
        <v>3882</v>
      </c>
      <c r="E28" s="298" t="s">
        <v>3883</v>
      </c>
      <c r="J28" s="2" t="s">
        <v>320</v>
      </c>
      <c r="L28" s="2" t="s">
        <v>860</v>
      </c>
    </row>
    <row r="29">
      <c r="A29" s="399"/>
      <c r="B29" s="2" t="s">
        <v>3881</v>
      </c>
      <c r="C29" s="298" t="s">
        <v>3882</v>
      </c>
      <c r="E29" s="298" t="s">
        <v>3883</v>
      </c>
      <c r="J29" s="2" t="s">
        <v>320</v>
      </c>
      <c r="L29" s="2" t="s">
        <v>860</v>
      </c>
    </row>
    <row r="30">
      <c r="A30" s="399"/>
      <c r="B30" s="2" t="s">
        <v>3881</v>
      </c>
      <c r="C30" s="298" t="s">
        <v>3882</v>
      </c>
      <c r="E30" s="298" t="s">
        <v>3883</v>
      </c>
      <c r="J30" s="2" t="s">
        <v>320</v>
      </c>
      <c r="L30" s="2" t="s">
        <v>860</v>
      </c>
    </row>
    <row r="31">
      <c r="A31" s="399"/>
      <c r="B31" s="2" t="s">
        <v>3881</v>
      </c>
      <c r="C31" s="298" t="s">
        <v>3882</v>
      </c>
      <c r="E31" s="298" t="s">
        <v>3883</v>
      </c>
      <c r="J31" s="2" t="s">
        <v>320</v>
      </c>
      <c r="L31" s="2" t="s">
        <v>860</v>
      </c>
    </row>
    <row r="32">
      <c r="A32" s="399"/>
      <c r="B32" s="2" t="s">
        <v>3881</v>
      </c>
      <c r="C32" s="298" t="s">
        <v>3882</v>
      </c>
      <c r="E32" s="298" t="s">
        <v>3883</v>
      </c>
      <c r="J32" s="2" t="s">
        <v>320</v>
      </c>
      <c r="L32" s="2" t="s">
        <v>860</v>
      </c>
    </row>
    <row r="33">
      <c r="A33" s="399"/>
      <c r="B33" s="2" t="s">
        <v>3881</v>
      </c>
      <c r="C33" s="298" t="s">
        <v>3882</v>
      </c>
      <c r="E33" s="298" t="s">
        <v>3883</v>
      </c>
      <c r="J33" s="2" t="s">
        <v>320</v>
      </c>
      <c r="L33" s="2" t="s">
        <v>860</v>
      </c>
    </row>
    <row r="34">
      <c r="A34" s="399"/>
      <c r="B34" s="2"/>
      <c r="C34" s="298" t="s">
        <v>973</v>
      </c>
      <c r="E34" s="367" t="s">
        <v>974</v>
      </c>
      <c r="J34" s="2" t="s">
        <v>320</v>
      </c>
      <c r="L34" s="2" t="s">
        <v>860</v>
      </c>
    </row>
    <row r="35">
      <c r="A35" s="399"/>
      <c r="B35" s="2"/>
      <c r="C35" s="298" t="s">
        <v>973</v>
      </c>
      <c r="E35" s="367" t="s">
        <v>974</v>
      </c>
      <c r="J35" s="2" t="s">
        <v>320</v>
      </c>
      <c r="L35" s="2" t="s">
        <v>860</v>
      </c>
    </row>
    <row r="36">
      <c r="A36" s="399"/>
      <c r="B36" s="2"/>
      <c r="C36" s="298" t="s">
        <v>6047</v>
      </c>
      <c r="E36" s="298" t="s">
        <v>6048</v>
      </c>
      <c r="J36" s="2" t="s">
        <v>320</v>
      </c>
      <c r="L36" s="2" t="s">
        <v>860</v>
      </c>
    </row>
    <row r="37">
      <c r="A37" s="399"/>
      <c r="B37" s="2"/>
      <c r="C37" s="298"/>
      <c r="E37" s="222"/>
    </row>
    <row r="38">
      <c r="A38" s="399" t="s">
        <v>1424</v>
      </c>
      <c r="B38" s="2" t="s">
        <v>3908</v>
      </c>
      <c r="C38" s="298" t="s">
        <v>3986</v>
      </c>
      <c r="E38" s="298" t="s">
        <v>3987</v>
      </c>
      <c r="J38" s="2" t="s">
        <v>320</v>
      </c>
      <c r="L38" s="2" t="s">
        <v>860</v>
      </c>
    </row>
    <row r="39">
      <c r="A39" s="450"/>
      <c r="B39" s="2" t="s">
        <v>3908</v>
      </c>
      <c r="C39" s="298" t="s">
        <v>3988</v>
      </c>
      <c r="E39" s="298" t="s">
        <v>3989</v>
      </c>
      <c r="J39" s="2" t="s">
        <v>320</v>
      </c>
      <c r="L39" s="2" t="s">
        <v>860</v>
      </c>
    </row>
    <row r="40">
      <c r="A40" s="450"/>
      <c r="B40" s="2" t="s">
        <v>3908</v>
      </c>
      <c r="C40" s="298" t="s">
        <v>3990</v>
      </c>
      <c r="E40" s="298" t="s">
        <v>3991</v>
      </c>
      <c r="J40" s="2" t="s">
        <v>6049</v>
      </c>
      <c r="L40" s="2" t="s">
        <v>860</v>
      </c>
    </row>
    <row r="41">
      <c r="A41" s="450"/>
      <c r="B41" s="2" t="s">
        <v>960</v>
      </c>
      <c r="C41" s="298" t="s">
        <v>946</v>
      </c>
      <c r="E41" s="298" t="s">
        <v>947</v>
      </c>
      <c r="J41" s="2" t="s">
        <v>821</v>
      </c>
      <c r="K41" s="2" t="s">
        <v>5745</v>
      </c>
      <c r="L41" s="2" t="s">
        <v>860</v>
      </c>
      <c r="M41" s="2" t="s">
        <v>17</v>
      </c>
      <c r="N41" s="2" t="s">
        <v>6050</v>
      </c>
      <c r="R41" s="2" t="s">
        <v>6041</v>
      </c>
      <c r="S41" s="2">
        <v>414.0</v>
      </c>
    </row>
    <row r="42">
      <c r="A42" s="450"/>
      <c r="B42" s="2" t="s">
        <v>960</v>
      </c>
      <c r="C42" s="298" t="s">
        <v>946</v>
      </c>
      <c r="E42" s="453" t="s">
        <v>947</v>
      </c>
      <c r="J42" s="2" t="s">
        <v>821</v>
      </c>
      <c r="K42" s="2" t="s">
        <v>5745</v>
      </c>
      <c r="L42" s="2" t="s">
        <v>860</v>
      </c>
      <c r="M42" s="2" t="s">
        <v>17</v>
      </c>
      <c r="N42" s="2" t="s">
        <v>6050</v>
      </c>
      <c r="R42" s="2" t="s">
        <v>6041</v>
      </c>
      <c r="S42" s="2">
        <v>414.0</v>
      </c>
    </row>
    <row r="43">
      <c r="A43" s="450"/>
      <c r="B43" s="2" t="s">
        <v>960</v>
      </c>
      <c r="C43" s="298" t="s">
        <v>946</v>
      </c>
      <c r="E43" s="453" t="s">
        <v>947</v>
      </c>
      <c r="J43" s="2" t="s">
        <v>821</v>
      </c>
      <c r="K43" s="2" t="s">
        <v>5745</v>
      </c>
      <c r="L43" s="2" t="s">
        <v>860</v>
      </c>
      <c r="R43" s="2" t="s">
        <v>6041</v>
      </c>
    </row>
    <row r="44">
      <c r="A44" s="450"/>
      <c r="C44" s="298" t="s">
        <v>1055</v>
      </c>
      <c r="E44" s="2" t="s">
        <v>1056</v>
      </c>
      <c r="J44" s="2" t="s">
        <v>821</v>
      </c>
      <c r="K44" s="2" t="s">
        <v>5745</v>
      </c>
      <c r="L44" s="2" t="s">
        <v>860</v>
      </c>
      <c r="R44" s="2" t="s">
        <v>6041</v>
      </c>
    </row>
    <row r="45">
      <c r="A45" s="450"/>
      <c r="C45" s="298" t="s">
        <v>1055</v>
      </c>
      <c r="E45" s="2" t="s">
        <v>1056</v>
      </c>
      <c r="J45" s="2" t="s">
        <v>821</v>
      </c>
      <c r="K45" s="2" t="s">
        <v>5745</v>
      </c>
      <c r="L45" s="2" t="s">
        <v>860</v>
      </c>
      <c r="R45" s="2" t="s">
        <v>6041</v>
      </c>
    </row>
    <row r="46">
      <c r="A46" s="450"/>
      <c r="C46" s="298" t="s">
        <v>1055</v>
      </c>
      <c r="E46" s="2" t="s">
        <v>1056</v>
      </c>
      <c r="J46" s="2" t="s">
        <v>821</v>
      </c>
      <c r="K46" s="2" t="s">
        <v>5745</v>
      </c>
      <c r="L46" s="2" t="s">
        <v>860</v>
      </c>
      <c r="R46" s="2" t="s">
        <v>6041</v>
      </c>
    </row>
    <row r="47">
      <c r="A47" s="450"/>
      <c r="B47" s="2" t="s">
        <v>3908</v>
      </c>
      <c r="C47" s="298" t="s">
        <v>3992</v>
      </c>
      <c r="E47" s="298" t="s">
        <v>3993</v>
      </c>
      <c r="J47" s="2" t="s">
        <v>320</v>
      </c>
      <c r="L47" s="2" t="s">
        <v>860</v>
      </c>
    </row>
    <row r="48">
      <c r="A48" s="450"/>
      <c r="C48" s="298" t="s">
        <v>954</v>
      </c>
      <c r="E48" s="367" t="s">
        <v>955</v>
      </c>
      <c r="J48" s="2" t="s">
        <v>320</v>
      </c>
      <c r="L48" s="2" t="s">
        <v>860</v>
      </c>
    </row>
    <row r="49">
      <c r="A49" s="450"/>
      <c r="C49" s="298" t="s">
        <v>889</v>
      </c>
      <c r="E49" s="298" t="s">
        <v>890</v>
      </c>
      <c r="J49" s="2" t="s">
        <v>320</v>
      </c>
      <c r="L49" s="2" t="s">
        <v>860</v>
      </c>
    </row>
    <row r="50">
      <c r="A50" s="450"/>
      <c r="C50" s="298" t="s">
        <v>3997</v>
      </c>
      <c r="E50" s="298" t="s">
        <v>3998</v>
      </c>
      <c r="J50" s="2" t="s">
        <v>320</v>
      </c>
      <c r="L50" s="2" t="s">
        <v>860</v>
      </c>
    </row>
    <row r="51">
      <c r="A51" s="450"/>
    </row>
    <row r="52">
      <c r="A52" s="399" t="s">
        <v>2440</v>
      </c>
      <c r="B52" s="2" t="s">
        <v>868</v>
      </c>
      <c r="C52" s="298" t="s">
        <v>1416</v>
      </c>
      <c r="E52" s="2" t="s">
        <v>935</v>
      </c>
      <c r="J52" s="2" t="s">
        <v>821</v>
      </c>
      <c r="K52" s="2" t="s">
        <v>5745</v>
      </c>
      <c r="L52" s="2" t="s">
        <v>860</v>
      </c>
      <c r="R52" s="2" t="s">
        <v>6041</v>
      </c>
    </row>
    <row r="53">
      <c r="A53" s="450"/>
      <c r="B53" s="2" t="s">
        <v>868</v>
      </c>
      <c r="C53" s="298" t="s">
        <v>1416</v>
      </c>
      <c r="E53" s="2" t="s">
        <v>6051</v>
      </c>
      <c r="J53" s="2" t="s">
        <v>821</v>
      </c>
      <c r="K53" s="2" t="s">
        <v>5745</v>
      </c>
      <c r="L53" s="2" t="s">
        <v>860</v>
      </c>
      <c r="R53" s="2" t="s">
        <v>6041</v>
      </c>
    </row>
    <row r="54">
      <c r="A54" s="450"/>
      <c r="B54" s="2" t="s">
        <v>4599</v>
      </c>
      <c r="C54" s="298" t="s">
        <v>1258</v>
      </c>
      <c r="E54" s="298" t="s">
        <v>5759</v>
      </c>
      <c r="J54" s="2" t="s">
        <v>821</v>
      </c>
      <c r="K54" s="2" t="s">
        <v>5745</v>
      </c>
      <c r="L54" s="2" t="s">
        <v>860</v>
      </c>
      <c r="R54" s="2" t="s">
        <v>6041</v>
      </c>
    </row>
    <row r="55">
      <c r="A55" s="450"/>
    </row>
    <row r="56">
      <c r="A56" s="399" t="s">
        <v>2187</v>
      </c>
      <c r="B56" s="2" t="s">
        <v>862</v>
      </c>
      <c r="C56" s="298" t="s">
        <v>1409</v>
      </c>
      <c r="E56" s="298" t="s">
        <v>893</v>
      </c>
      <c r="J56" s="2" t="s">
        <v>6049</v>
      </c>
      <c r="K56" s="2" t="s">
        <v>5745</v>
      </c>
      <c r="L56" s="2" t="s">
        <v>860</v>
      </c>
      <c r="R56" s="2" t="s">
        <v>6041</v>
      </c>
    </row>
    <row r="57">
      <c r="A57" s="450"/>
      <c r="C57" s="298" t="s">
        <v>1412</v>
      </c>
      <c r="E57" s="298" t="s">
        <v>895</v>
      </c>
      <c r="J57" s="2" t="s">
        <v>6049</v>
      </c>
      <c r="K57" s="2" t="s">
        <v>5745</v>
      </c>
      <c r="L57" s="2" t="s">
        <v>860</v>
      </c>
      <c r="R57" s="2" t="s">
        <v>6041</v>
      </c>
    </row>
    <row r="58">
      <c r="A58" s="450"/>
      <c r="C58" s="298" t="s">
        <v>1412</v>
      </c>
      <c r="E58" s="298" t="s">
        <v>895</v>
      </c>
      <c r="J58" s="2" t="s">
        <v>6049</v>
      </c>
      <c r="K58" s="2" t="s">
        <v>5745</v>
      </c>
      <c r="L58" s="2" t="s">
        <v>860</v>
      </c>
      <c r="R58" s="2" t="s">
        <v>6041</v>
      </c>
    </row>
    <row r="59">
      <c r="A59" s="450"/>
      <c r="C59" s="298" t="s">
        <v>1258</v>
      </c>
      <c r="E59" s="367" t="s">
        <v>5759</v>
      </c>
      <c r="J59" s="2" t="s">
        <v>320</v>
      </c>
      <c r="L59" s="2" t="s">
        <v>860</v>
      </c>
    </row>
    <row r="60">
      <c r="A60" s="450"/>
    </row>
    <row r="61">
      <c r="A61" s="450"/>
    </row>
    <row r="62">
      <c r="A62" s="450"/>
    </row>
    <row r="63">
      <c r="A63" s="239" t="s">
        <v>3819</v>
      </c>
      <c r="C63" s="359" t="s">
        <v>6052</v>
      </c>
      <c r="L63" s="2" t="s">
        <v>1019</v>
      </c>
      <c r="M63" s="2" t="s">
        <v>17</v>
      </c>
      <c r="N63" s="2" t="s">
        <v>6053</v>
      </c>
      <c r="S63" s="2">
        <v>230.0</v>
      </c>
    </row>
    <row r="64">
      <c r="A64" s="450"/>
      <c r="C64" s="359" t="s">
        <v>4255</v>
      </c>
      <c r="D64" s="291" t="s">
        <v>6054</v>
      </c>
      <c r="E64" s="359" t="s">
        <v>4257</v>
      </c>
      <c r="L64" s="2" t="s">
        <v>1019</v>
      </c>
      <c r="M64" s="2" t="s">
        <v>17</v>
      </c>
      <c r="N64" s="2" t="s">
        <v>6050</v>
      </c>
      <c r="S64" s="2">
        <v>414.0</v>
      </c>
    </row>
    <row r="65">
      <c r="A65" s="450"/>
      <c r="C65" s="359" t="s">
        <v>6055</v>
      </c>
      <c r="D65" s="291">
        <v>8.93862074823E11</v>
      </c>
      <c r="E65" s="380" t="s">
        <v>6056</v>
      </c>
      <c r="L65" s="2" t="s">
        <v>1019</v>
      </c>
      <c r="M65" s="2" t="s">
        <v>17</v>
      </c>
      <c r="N65" s="2" t="s">
        <v>6050</v>
      </c>
      <c r="S65" s="2">
        <v>414.0</v>
      </c>
    </row>
    <row r="66">
      <c r="A66" s="450"/>
      <c r="E66" s="383"/>
    </row>
    <row r="67">
      <c r="A67" s="450"/>
    </row>
    <row r="68">
      <c r="A68" s="450"/>
    </row>
    <row r="69">
      <c r="A69" s="450"/>
    </row>
    <row r="70">
      <c r="A70" s="450"/>
    </row>
    <row r="71">
      <c r="A71" s="450"/>
    </row>
    <row r="72">
      <c r="A72" s="450"/>
    </row>
    <row r="73">
      <c r="A73" s="450"/>
    </row>
    <row r="74">
      <c r="A74" s="450"/>
    </row>
    <row r="75">
      <c r="A75" s="450"/>
    </row>
    <row r="76">
      <c r="A76" s="450"/>
    </row>
    <row r="77">
      <c r="A77" s="450"/>
    </row>
    <row r="78">
      <c r="A78" s="450"/>
    </row>
    <row r="79">
      <c r="A79" s="450"/>
    </row>
    <row r="80">
      <c r="A80" s="450"/>
    </row>
    <row r="81">
      <c r="A81" s="450"/>
    </row>
    <row r="82">
      <c r="A82" s="450"/>
    </row>
    <row r="83">
      <c r="A83" s="450"/>
    </row>
    <row r="84">
      <c r="A84" s="450"/>
    </row>
    <row r="85">
      <c r="A85" s="450"/>
    </row>
    <row r="86">
      <c r="A86" s="450"/>
    </row>
    <row r="87">
      <c r="A87" s="450"/>
    </row>
    <row r="88">
      <c r="A88" s="450"/>
    </row>
    <row r="89">
      <c r="A89" s="450"/>
    </row>
    <row r="90">
      <c r="A90" s="450"/>
    </row>
    <row r="91">
      <c r="A91" s="450"/>
    </row>
    <row r="92">
      <c r="A92" s="450"/>
    </row>
    <row r="93">
      <c r="A93" s="450"/>
    </row>
    <row r="94">
      <c r="A94" s="450"/>
    </row>
    <row r="95">
      <c r="A95" s="450"/>
    </row>
    <row r="96">
      <c r="A96" s="450"/>
    </row>
    <row r="97">
      <c r="A97" s="450"/>
    </row>
    <row r="98">
      <c r="A98" s="450"/>
    </row>
    <row r="99">
      <c r="A99" s="450"/>
    </row>
    <row r="100">
      <c r="A100" s="450"/>
    </row>
    <row r="101">
      <c r="A101" s="450"/>
    </row>
    <row r="102">
      <c r="A102" s="450"/>
    </row>
    <row r="103">
      <c r="A103" s="450"/>
    </row>
    <row r="104">
      <c r="A104" s="450"/>
    </row>
    <row r="105">
      <c r="A105" s="450"/>
    </row>
    <row r="106">
      <c r="A106" s="450"/>
    </row>
    <row r="107">
      <c r="A107" s="450"/>
    </row>
    <row r="108">
      <c r="A108" s="450"/>
    </row>
    <row r="109">
      <c r="A109" s="450"/>
    </row>
    <row r="110">
      <c r="A110" s="450"/>
    </row>
    <row r="111">
      <c r="A111" s="450"/>
    </row>
    <row r="112">
      <c r="A112" s="450"/>
    </row>
    <row r="113">
      <c r="A113" s="450"/>
    </row>
    <row r="114">
      <c r="A114" s="450"/>
    </row>
    <row r="115">
      <c r="A115" s="450"/>
    </row>
    <row r="116">
      <c r="A116" s="450"/>
    </row>
    <row r="117">
      <c r="A117" s="450"/>
    </row>
    <row r="118">
      <c r="A118" s="450"/>
    </row>
    <row r="119">
      <c r="A119" s="450"/>
    </row>
    <row r="120">
      <c r="A120" s="450"/>
    </row>
    <row r="121">
      <c r="A121" s="450"/>
    </row>
    <row r="122">
      <c r="A122" s="450"/>
    </row>
    <row r="123">
      <c r="A123" s="450"/>
    </row>
    <row r="124">
      <c r="A124" s="450"/>
    </row>
    <row r="125">
      <c r="A125" s="450"/>
    </row>
    <row r="126">
      <c r="A126" s="450"/>
    </row>
    <row r="127">
      <c r="A127" s="450"/>
    </row>
    <row r="128">
      <c r="A128" s="450"/>
    </row>
    <row r="129">
      <c r="A129" s="450"/>
    </row>
    <row r="130">
      <c r="A130" s="450"/>
    </row>
    <row r="131">
      <c r="A131" s="450"/>
    </row>
    <row r="132">
      <c r="A132" s="450"/>
    </row>
    <row r="133">
      <c r="A133" s="450"/>
    </row>
    <row r="134">
      <c r="A134" s="450"/>
    </row>
    <row r="135">
      <c r="A135" s="450"/>
    </row>
    <row r="136">
      <c r="A136" s="450"/>
    </row>
    <row r="137">
      <c r="A137" s="450"/>
    </row>
    <row r="138">
      <c r="A138" s="450"/>
    </row>
    <row r="139">
      <c r="A139" s="450"/>
    </row>
    <row r="140">
      <c r="A140" s="450"/>
    </row>
    <row r="141">
      <c r="A141" s="450"/>
    </row>
    <row r="142">
      <c r="A142" s="450"/>
    </row>
    <row r="143">
      <c r="A143" s="450"/>
    </row>
    <row r="144">
      <c r="A144" s="450"/>
    </row>
    <row r="145">
      <c r="A145" s="450"/>
    </row>
    <row r="146">
      <c r="A146" s="450"/>
    </row>
    <row r="147">
      <c r="A147" s="450"/>
    </row>
    <row r="148">
      <c r="A148" s="450"/>
    </row>
    <row r="149">
      <c r="A149" s="450"/>
    </row>
    <row r="150">
      <c r="A150" s="450"/>
    </row>
    <row r="151">
      <c r="A151" s="450"/>
    </row>
    <row r="152">
      <c r="A152" s="450"/>
    </row>
    <row r="153">
      <c r="A153" s="450"/>
    </row>
    <row r="154">
      <c r="A154" s="450"/>
    </row>
    <row r="155">
      <c r="A155" s="450"/>
    </row>
    <row r="156">
      <c r="A156" s="450"/>
    </row>
    <row r="157">
      <c r="A157" s="450"/>
    </row>
    <row r="158">
      <c r="A158" s="450"/>
    </row>
    <row r="159">
      <c r="A159" s="450"/>
    </row>
    <row r="160">
      <c r="A160" s="450"/>
    </row>
    <row r="161">
      <c r="A161" s="450"/>
    </row>
    <row r="162">
      <c r="A162" s="450"/>
    </row>
    <row r="163">
      <c r="A163" s="450"/>
    </row>
    <row r="164">
      <c r="A164" s="450"/>
    </row>
    <row r="165">
      <c r="A165" s="450"/>
    </row>
    <row r="166">
      <c r="A166" s="450"/>
    </row>
    <row r="167">
      <c r="A167" s="450"/>
    </row>
    <row r="168">
      <c r="A168" s="450"/>
    </row>
    <row r="169">
      <c r="A169" s="450"/>
    </row>
    <row r="170">
      <c r="A170" s="450"/>
    </row>
    <row r="171">
      <c r="A171" s="450"/>
    </row>
    <row r="172">
      <c r="A172" s="450"/>
    </row>
    <row r="173">
      <c r="A173" s="450"/>
    </row>
    <row r="174">
      <c r="A174" s="450"/>
    </row>
    <row r="175">
      <c r="A175" s="450"/>
    </row>
    <row r="176">
      <c r="A176" s="450"/>
    </row>
    <row r="177">
      <c r="A177" s="450"/>
    </row>
    <row r="178">
      <c r="A178" s="450"/>
    </row>
    <row r="179">
      <c r="A179" s="450"/>
    </row>
    <row r="180">
      <c r="A180" s="450"/>
    </row>
    <row r="181">
      <c r="A181" s="450"/>
    </row>
    <row r="182">
      <c r="A182" s="450"/>
    </row>
    <row r="183">
      <c r="A183" s="450"/>
    </row>
    <row r="184">
      <c r="A184" s="450"/>
    </row>
    <row r="185">
      <c r="A185" s="450"/>
    </row>
    <row r="186">
      <c r="A186" s="450"/>
    </row>
    <row r="187">
      <c r="A187" s="450"/>
    </row>
    <row r="188">
      <c r="A188" s="450"/>
    </row>
    <row r="189">
      <c r="A189" s="450"/>
    </row>
    <row r="190">
      <c r="A190" s="450"/>
    </row>
    <row r="191">
      <c r="A191" s="450"/>
    </row>
    <row r="192">
      <c r="A192" s="450"/>
    </row>
    <row r="193">
      <c r="A193" s="450"/>
    </row>
    <row r="194">
      <c r="A194" s="450"/>
    </row>
    <row r="195">
      <c r="A195" s="450"/>
    </row>
    <row r="196">
      <c r="A196" s="450"/>
    </row>
    <row r="197">
      <c r="A197" s="450"/>
    </row>
    <row r="198">
      <c r="A198" s="450"/>
    </row>
    <row r="199">
      <c r="A199" s="450"/>
    </row>
    <row r="200">
      <c r="A200" s="450"/>
    </row>
    <row r="201">
      <c r="A201" s="450"/>
    </row>
    <row r="202">
      <c r="A202" s="450"/>
    </row>
    <row r="203">
      <c r="A203" s="450"/>
    </row>
    <row r="204">
      <c r="A204" s="450"/>
    </row>
    <row r="205">
      <c r="A205" s="450"/>
    </row>
    <row r="206">
      <c r="A206" s="450"/>
    </row>
    <row r="207">
      <c r="A207" s="450"/>
    </row>
    <row r="208">
      <c r="A208" s="450"/>
    </row>
    <row r="209">
      <c r="A209" s="450"/>
    </row>
    <row r="210">
      <c r="A210" s="450"/>
    </row>
    <row r="211">
      <c r="A211" s="450"/>
    </row>
    <row r="212">
      <c r="A212" s="450"/>
    </row>
    <row r="213">
      <c r="A213" s="450"/>
    </row>
    <row r="214">
      <c r="A214" s="450"/>
    </row>
    <row r="215">
      <c r="A215" s="450"/>
    </row>
    <row r="216">
      <c r="A216" s="450"/>
    </row>
    <row r="217">
      <c r="A217" s="450"/>
    </row>
    <row r="218">
      <c r="A218" s="450"/>
    </row>
    <row r="219">
      <c r="A219" s="450"/>
    </row>
    <row r="220">
      <c r="A220" s="450"/>
    </row>
    <row r="221">
      <c r="A221" s="450"/>
    </row>
    <row r="222">
      <c r="A222" s="450"/>
    </row>
    <row r="223">
      <c r="A223" s="450"/>
    </row>
    <row r="224">
      <c r="A224" s="450"/>
    </row>
    <row r="225">
      <c r="A225" s="450"/>
    </row>
    <row r="226">
      <c r="A226" s="450"/>
    </row>
    <row r="227">
      <c r="A227" s="450"/>
    </row>
    <row r="228">
      <c r="A228" s="450"/>
    </row>
    <row r="229">
      <c r="A229" s="450"/>
    </row>
    <row r="230">
      <c r="A230" s="450"/>
    </row>
    <row r="231">
      <c r="A231" s="450"/>
    </row>
    <row r="232">
      <c r="A232" s="450"/>
    </row>
    <row r="233">
      <c r="A233" s="450"/>
    </row>
    <row r="234">
      <c r="A234" s="450"/>
    </row>
    <row r="235">
      <c r="A235" s="450"/>
    </row>
    <row r="236">
      <c r="A236" s="450"/>
    </row>
    <row r="237">
      <c r="A237" s="450"/>
    </row>
    <row r="238">
      <c r="A238" s="450"/>
    </row>
    <row r="239">
      <c r="A239" s="450"/>
    </row>
    <row r="240">
      <c r="A240" s="450"/>
    </row>
    <row r="241">
      <c r="A241" s="450"/>
    </row>
    <row r="242">
      <c r="A242" s="450"/>
    </row>
    <row r="243">
      <c r="A243" s="450"/>
    </row>
    <row r="244">
      <c r="A244" s="450"/>
    </row>
    <row r="245">
      <c r="A245" s="450"/>
    </row>
    <row r="246">
      <c r="A246" s="450"/>
    </row>
    <row r="247">
      <c r="A247" s="450"/>
    </row>
    <row r="248">
      <c r="A248" s="450"/>
    </row>
    <row r="249">
      <c r="A249" s="450"/>
    </row>
    <row r="250">
      <c r="A250" s="450"/>
    </row>
    <row r="251">
      <c r="A251" s="450"/>
    </row>
    <row r="252">
      <c r="A252" s="450"/>
    </row>
    <row r="253">
      <c r="A253" s="450"/>
    </row>
    <row r="254">
      <c r="A254" s="450"/>
    </row>
    <row r="255">
      <c r="A255" s="450"/>
    </row>
    <row r="256">
      <c r="A256" s="450"/>
    </row>
    <row r="257">
      <c r="A257" s="450"/>
    </row>
    <row r="258">
      <c r="A258" s="450"/>
    </row>
    <row r="259">
      <c r="A259" s="450"/>
    </row>
    <row r="260">
      <c r="A260" s="450"/>
    </row>
    <row r="261">
      <c r="A261" s="450"/>
    </row>
    <row r="262">
      <c r="A262" s="450"/>
    </row>
    <row r="263">
      <c r="A263" s="450"/>
    </row>
    <row r="264">
      <c r="A264" s="450"/>
    </row>
    <row r="265">
      <c r="A265" s="450"/>
    </row>
    <row r="266">
      <c r="A266" s="450"/>
    </row>
    <row r="267">
      <c r="A267" s="450"/>
    </row>
    <row r="268">
      <c r="A268" s="450"/>
    </row>
    <row r="269">
      <c r="A269" s="450"/>
    </row>
    <row r="270">
      <c r="A270" s="450"/>
    </row>
    <row r="271">
      <c r="A271" s="450"/>
    </row>
    <row r="272">
      <c r="A272" s="450"/>
    </row>
    <row r="273">
      <c r="A273" s="450"/>
    </row>
    <row r="274">
      <c r="A274" s="450"/>
    </row>
    <row r="275">
      <c r="A275" s="450"/>
    </row>
    <row r="276">
      <c r="A276" s="450"/>
    </row>
    <row r="277">
      <c r="A277" s="450"/>
    </row>
    <row r="278">
      <c r="A278" s="450"/>
    </row>
    <row r="279">
      <c r="A279" s="450"/>
    </row>
    <row r="280">
      <c r="A280" s="450"/>
    </row>
    <row r="281">
      <c r="A281" s="450"/>
    </row>
    <row r="282">
      <c r="A282" s="450"/>
    </row>
    <row r="283">
      <c r="A283" s="450"/>
    </row>
    <row r="284">
      <c r="A284" s="450"/>
    </row>
    <row r="285">
      <c r="A285" s="450"/>
    </row>
    <row r="286">
      <c r="A286" s="450"/>
    </row>
    <row r="287">
      <c r="A287" s="450"/>
    </row>
    <row r="288">
      <c r="A288" s="450"/>
    </row>
    <row r="289">
      <c r="A289" s="450"/>
    </row>
    <row r="290">
      <c r="A290" s="450"/>
    </row>
    <row r="291">
      <c r="A291" s="450"/>
    </row>
    <row r="292">
      <c r="A292" s="450"/>
    </row>
    <row r="293">
      <c r="A293" s="450"/>
    </row>
    <row r="294">
      <c r="A294" s="450"/>
    </row>
    <row r="295">
      <c r="A295" s="450"/>
    </row>
    <row r="296">
      <c r="A296" s="450"/>
    </row>
    <row r="297">
      <c r="A297" s="450"/>
    </row>
    <row r="298">
      <c r="A298" s="450"/>
    </row>
    <row r="299">
      <c r="A299" s="450"/>
    </row>
    <row r="300">
      <c r="A300" s="450"/>
    </row>
    <row r="301">
      <c r="A301" s="450"/>
    </row>
    <row r="302">
      <c r="A302" s="450"/>
    </row>
    <row r="303">
      <c r="A303" s="450"/>
    </row>
    <row r="304">
      <c r="A304" s="450"/>
    </row>
    <row r="305">
      <c r="A305" s="450"/>
    </row>
    <row r="306">
      <c r="A306" s="450"/>
    </row>
    <row r="307">
      <c r="A307" s="450"/>
    </row>
    <row r="308">
      <c r="A308" s="450"/>
    </row>
    <row r="309">
      <c r="A309" s="450"/>
    </row>
    <row r="310">
      <c r="A310" s="450"/>
    </row>
    <row r="311">
      <c r="A311" s="450"/>
    </row>
    <row r="312">
      <c r="A312" s="450"/>
    </row>
    <row r="313">
      <c r="A313" s="450"/>
    </row>
    <row r="314">
      <c r="A314" s="450"/>
    </row>
    <row r="315">
      <c r="A315" s="450"/>
    </row>
    <row r="316">
      <c r="A316" s="450"/>
    </row>
    <row r="317">
      <c r="A317" s="450"/>
    </row>
    <row r="318">
      <c r="A318" s="450"/>
    </row>
    <row r="319">
      <c r="A319" s="450"/>
    </row>
    <row r="320">
      <c r="A320" s="450"/>
    </row>
    <row r="321">
      <c r="A321" s="450"/>
    </row>
    <row r="322">
      <c r="A322" s="450"/>
    </row>
    <row r="323">
      <c r="A323" s="450"/>
    </row>
    <row r="324">
      <c r="A324" s="450"/>
    </row>
    <row r="325">
      <c r="A325" s="450"/>
    </row>
    <row r="326">
      <c r="A326" s="450"/>
    </row>
    <row r="327">
      <c r="A327" s="450"/>
    </row>
    <row r="328">
      <c r="A328" s="450"/>
    </row>
    <row r="329">
      <c r="A329" s="450"/>
    </row>
    <row r="330">
      <c r="A330" s="450"/>
    </row>
    <row r="331">
      <c r="A331" s="450"/>
    </row>
    <row r="332">
      <c r="A332" s="450"/>
    </row>
    <row r="333">
      <c r="A333" s="450"/>
    </row>
    <row r="334">
      <c r="A334" s="450"/>
    </row>
    <row r="335">
      <c r="A335" s="450"/>
    </row>
    <row r="336">
      <c r="A336" s="450"/>
    </row>
    <row r="337">
      <c r="A337" s="450"/>
    </row>
    <row r="338">
      <c r="A338" s="450"/>
    </row>
    <row r="339">
      <c r="A339" s="450"/>
    </row>
    <row r="340">
      <c r="A340" s="450"/>
    </row>
    <row r="341">
      <c r="A341" s="450"/>
    </row>
    <row r="342">
      <c r="A342" s="450"/>
    </row>
    <row r="343">
      <c r="A343" s="450"/>
    </row>
    <row r="344">
      <c r="A344" s="450"/>
    </row>
    <row r="345">
      <c r="A345" s="450"/>
    </row>
    <row r="346">
      <c r="A346" s="450"/>
    </row>
    <row r="347">
      <c r="A347" s="450"/>
    </row>
    <row r="348">
      <c r="A348" s="450"/>
    </row>
    <row r="349">
      <c r="A349" s="450"/>
    </row>
    <row r="350">
      <c r="A350" s="450"/>
    </row>
    <row r="351">
      <c r="A351" s="450"/>
    </row>
    <row r="352">
      <c r="A352" s="450"/>
    </row>
    <row r="353">
      <c r="A353" s="450"/>
    </row>
    <row r="354">
      <c r="A354" s="450"/>
    </row>
    <row r="355">
      <c r="A355" s="450"/>
    </row>
    <row r="356">
      <c r="A356" s="450"/>
    </row>
    <row r="357">
      <c r="A357" s="450"/>
    </row>
    <row r="358">
      <c r="A358" s="450"/>
    </row>
    <row r="359">
      <c r="A359" s="450"/>
    </row>
    <row r="360">
      <c r="A360" s="450"/>
    </row>
    <row r="361">
      <c r="A361" s="450"/>
    </row>
    <row r="362">
      <c r="A362" s="450"/>
    </row>
    <row r="363">
      <c r="A363" s="450"/>
    </row>
    <row r="364">
      <c r="A364" s="450"/>
    </row>
    <row r="365">
      <c r="A365" s="450"/>
    </row>
    <row r="366">
      <c r="A366" s="450"/>
    </row>
    <row r="367">
      <c r="A367" s="450"/>
    </row>
    <row r="368">
      <c r="A368" s="450"/>
    </row>
    <row r="369">
      <c r="A369" s="450"/>
    </row>
    <row r="370">
      <c r="A370" s="450"/>
    </row>
    <row r="371">
      <c r="A371" s="450"/>
    </row>
    <row r="372">
      <c r="A372" s="450"/>
    </row>
    <row r="373">
      <c r="A373" s="450"/>
    </row>
    <row r="374">
      <c r="A374" s="450"/>
    </row>
    <row r="375">
      <c r="A375" s="450"/>
    </row>
    <row r="376">
      <c r="A376" s="450"/>
    </row>
    <row r="377">
      <c r="A377" s="450"/>
    </row>
    <row r="378">
      <c r="A378" s="450"/>
    </row>
    <row r="379">
      <c r="A379" s="450"/>
    </row>
    <row r="380">
      <c r="A380" s="450"/>
    </row>
    <row r="381">
      <c r="A381" s="450"/>
    </row>
    <row r="382">
      <c r="A382" s="450"/>
    </row>
    <row r="383">
      <c r="A383" s="450"/>
    </row>
    <row r="384">
      <c r="A384" s="450"/>
    </row>
    <row r="385">
      <c r="A385" s="450"/>
    </row>
    <row r="386">
      <c r="A386" s="450"/>
    </row>
    <row r="387">
      <c r="A387" s="450"/>
    </row>
    <row r="388">
      <c r="A388" s="450"/>
    </row>
    <row r="389">
      <c r="A389" s="450"/>
    </row>
    <row r="390">
      <c r="A390" s="450"/>
    </row>
    <row r="391">
      <c r="A391" s="450"/>
    </row>
    <row r="392">
      <c r="A392" s="450"/>
    </row>
    <row r="393">
      <c r="A393" s="450"/>
    </row>
    <row r="394">
      <c r="A394" s="450"/>
    </row>
    <row r="395">
      <c r="A395" s="450"/>
    </row>
    <row r="396">
      <c r="A396" s="450"/>
    </row>
    <row r="397">
      <c r="A397" s="450"/>
    </row>
    <row r="398">
      <c r="A398" s="450"/>
    </row>
    <row r="399">
      <c r="A399" s="450"/>
    </row>
    <row r="400">
      <c r="A400" s="450"/>
    </row>
    <row r="401">
      <c r="A401" s="450"/>
    </row>
    <row r="402">
      <c r="A402" s="450"/>
    </row>
    <row r="403">
      <c r="A403" s="450"/>
    </row>
    <row r="404">
      <c r="A404" s="450"/>
    </row>
    <row r="405">
      <c r="A405" s="450"/>
    </row>
    <row r="406">
      <c r="A406" s="450"/>
    </row>
    <row r="407">
      <c r="A407" s="450"/>
    </row>
    <row r="408">
      <c r="A408" s="450"/>
    </row>
    <row r="409">
      <c r="A409" s="450"/>
    </row>
    <row r="410">
      <c r="A410" s="450"/>
    </row>
    <row r="411">
      <c r="A411" s="450"/>
    </row>
    <row r="412">
      <c r="A412" s="450"/>
    </row>
    <row r="413">
      <c r="A413" s="450"/>
    </row>
    <row r="414">
      <c r="A414" s="450"/>
    </row>
    <row r="415">
      <c r="A415" s="450"/>
    </row>
    <row r="416">
      <c r="A416" s="450"/>
    </row>
    <row r="417">
      <c r="A417" s="450"/>
    </row>
    <row r="418">
      <c r="A418" s="450"/>
    </row>
    <row r="419">
      <c r="A419" s="450"/>
    </row>
    <row r="420">
      <c r="A420" s="450"/>
    </row>
    <row r="421">
      <c r="A421" s="450"/>
    </row>
    <row r="422">
      <c r="A422" s="450"/>
    </row>
    <row r="423">
      <c r="A423" s="450"/>
    </row>
    <row r="424">
      <c r="A424" s="450"/>
    </row>
    <row r="425">
      <c r="A425" s="450"/>
    </row>
    <row r="426">
      <c r="A426" s="450"/>
    </row>
    <row r="427">
      <c r="A427" s="450"/>
    </row>
    <row r="428">
      <c r="A428" s="450"/>
    </row>
    <row r="429">
      <c r="A429" s="450"/>
    </row>
    <row r="430">
      <c r="A430" s="450"/>
    </row>
    <row r="431">
      <c r="A431" s="450"/>
    </row>
    <row r="432">
      <c r="A432" s="450"/>
    </row>
    <row r="433">
      <c r="A433" s="450"/>
    </row>
    <row r="434">
      <c r="A434" s="450"/>
    </row>
    <row r="435">
      <c r="A435" s="450"/>
    </row>
    <row r="436">
      <c r="A436" s="450"/>
    </row>
    <row r="437">
      <c r="A437" s="450"/>
    </row>
    <row r="438">
      <c r="A438" s="450"/>
    </row>
    <row r="439">
      <c r="A439" s="450"/>
    </row>
    <row r="440">
      <c r="A440" s="450"/>
    </row>
    <row r="441">
      <c r="A441" s="450"/>
    </row>
    <row r="442">
      <c r="A442" s="450"/>
    </row>
    <row r="443">
      <c r="A443" s="450"/>
    </row>
    <row r="444">
      <c r="A444" s="450"/>
    </row>
    <row r="445">
      <c r="A445" s="450"/>
    </row>
    <row r="446">
      <c r="A446" s="450"/>
    </row>
    <row r="447">
      <c r="A447" s="450"/>
    </row>
    <row r="448">
      <c r="A448" s="450"/>
    </row>
    <row r="449">
      <c r="A449" s="450"/>
    </row>
    <row r="450">
      <c r="A450" s="450"/>
    </row>
    <row r="451">
      <c r="A451" s="450"/>
    </row>
    <row r="452">
      <c r="A452" s="450"/>
    </row>
    <row r="453">
      <c r="A453" s="450"/>
    </row>
    <row r="454">
      <c r="A454" s="450"/>
    </row>
    <row r="455">
      <c r="A455" s="450"/>
    </row>
    <row r="456">
      <c r="A456" s="450"/>
    </row>
    <row r="457">
      <c r="A457" s="450"/>
    </row>
    <row r="458">
      <c r="A458" s="450"/>
    </row>
    <row r="459">
      <c r="A459" s="450"/>
    </row>
    <row r="460">
      <c r="A460" s="450"/>
    </row>
    <row r="461">
      <c r="A461" s="450"/>
    </row>
    <row r="462">
      <c r="A462" s="450"/>
    </row>
    <row r="463">
      <c r="A463" s="450"/>
    </row>
    <row r="464">
      <c r="A464" s="450"/>
    </row>
    <row r="465">
      <c r="A465" s="450"/>
    </row>
    <row r="466">
      <c r="A466" s="450"/>
    </row>
    <row r="467">
      <c r="A467" s="450"/>
    </row>
    <row r="468">
      <c r="A468" s="450"/>
    </row>
    <row r="469">
      <c r="A469" s="450"/>
    </row>
    <row r="470">
      <c r="A470" s="450"/>
    </row>
    <row r="471">
      <c r="A471" s="450"/>
    </row>
    <row r="472">
      <c r="A472" s="450"/>
    </row>
    <row r="473">
      <c r="A473" s="450"/>
    </row>
    <row r="474">
      <c r="A474" s="450"/>
    </row>
    <row r="475">
      <c r="A475" s="450"/>
    </row>
    <row r="476">
      <c r="A476" s="450"/>
    </row>
    <row r="477">
      <c r="A477" s="450"/>
    </row>
    <row r="478">
      <c r="A478" s="450"/>
    </row>
    <row r="479">
      <c r="A479" s="450"/>
    </row>
    <row r="480">
      <c r="A480" s="450"/>
    </row>
    <row r="481">
      <c r="A481" s="450"/>
    </row>
    <row r="482">
      <c r="A482" s="450"/>
    </row>
    <row r="483">
      <c r="A483" s="450"/>
    </row>
    <row r="484">
      <c r="A484" s="450"/>
    </row>
    <row r="485">
      <c r="A485" s="450"/>
    </row>
    <row r="486">
      <c r="A486" s="450"/>
    </row>
    <row r="487">
      <c r="A487" s="450"/>
    </row>
    <row r="488">
      <c r="A488" s="450"/>
    </row>
    <row r="489">
      <c r="A489" s="450"/>
    </row>
    <row r="490">
      <c r="A490" s="450"/>
    </row>
    <row r="491">
      <c r="A491" s="450"/>
    </row>
    <row r="492">
      <c r="A492" s="450"/>
    </row>
    <row r="493">
      <c r="A493" s="450"/>
    </row>
    <row r="494">
      <c r="A494" s="450"/>
    </row>
    <row r="495">
      <c r="A495" s="450"/>
    </row>
    <row r="496">
      <c r="A496" s="450"/>
    </row>
    <row r="497">
      <c r="A497" s="450"/>
    </row>
    <row r="498">
      <c r="A498" s="450"/>
    </row>
    <row r="499">
      <c r="A499" s="450"/>
    </row>
    <row r="500">
      <c r="A500" s="450"/>
    </row>
    <row r="501">
      <c r="A501" s="450"/>
    </row>
    <row r="502">
      <c r="A502" s="450"/>
    </row>
    <row r="503">
      <c r="A503" s="450"/>
    </row>
    <row r="504">
      <c r="A504" s="450"/>
    </row>
    <row r="505">
      <c r="A505" s="450"/>
    </row>
    <row r="506">
      <c r="A506" s="450"/>
    </row>
    <row r="507">
      <c r="A507" s="450"/>
    </row>
    <row r="508">
      <c r="A508" s="450"/>
    </row>
    <row r="509">
      <c r="A509" s="450"/>
    </row>
    <row r="510">
      <c r="A510" s="450"/>
    </row>
    <row r="511">
      <c r="A511" s="450"/>
    </row>
    <row r="512">
      <c r="A512" s="450"/>
    </row>
    <row r="513">
      <c r="A513" s="450"/>
    </row>
    <row r="514">
      <c r="A514" s="450"/>
    </row>
    <row r="515">
      <c r="A515" s="450"/>
    </row>
    <row r="516">
      <c r="A516" s="450"/>
    </row>
    <row r="517">
      <c r="A517" s="450"/>
    </row>
    <row r="518">
      <c r="A518" s="450"/>
    </row>
    <row r="519">
      <c r="A519" s="450"/>
    </row>
    <row r="520">
      <c r="A520" s="450"/>
    </row>
    <row r="521">
      <c r="A521" s="450"/>
    </row>
    <row r="522">
      <c r="A522" s="450"/>
    </row>
    <row r="523">
      <c r="A523" s="450"/>
    </row>
    <row r="524">
      <c r="A524" s="450"/>
    </row>
    <row r="525">
      <c r="A525" s="450"/>
    </row>
    <row r="526">
      <c r="A526" s="450"/>
    </row>
    <row r="527">
      <c r="A527" s="450"/>
    </row>
    <row r="528">
      <c r="A528" s="450"/>
    </row>
    <row r="529">
      <c r="A529" s="450"/>
    </row>
    <row r="530">
      <c r="A530" s="450"/>
    </row>
    <row r="531">
      <c r="A531" s="450"/>
    </row>
    <row r="532">
      <c r="A532" s="450"/>
    </row>
    <row r="533">
      <c r="A533" s="450"/>
    </row>
    <row r="534">
      <c r="A534" s="450"/>
    </row>
    <row r="535">
      <c r="A535" s="450"/>
    </row>
    <row r="536">
      <c r="A536" s="450"/>
    </row>
    <row r="537">
      <c r="A537" s="450"/>
    </row>
    <row r="538">
      <c r="A538" s="450"/>
    </row>
    <row r="539">
      <c r="A539" s="450"/>
    </row>
    <row r="540">
      <c r="A540" s="450"/>
    </row>
    <row r="541">
      <c r="A541" s="450"/>
    </row>
    <row r="542">
      <c r="A542" s="450"/>
    </row>
    <row r="543">
      <c r="A543" s="450"/>
    </row>
    <row r="544">
      <c r="A544" s="450"/>
    </row>
    <row r="545">
      <c r="A545" s="450"/>
    </row>
    <row r="546">
      <c r="A546" s="450"/>
    </row>
    <row r="547">
      <c r="A547" s="450"/>
    </row>
    <row r="548">
      <c r="A548" s="450"/>
    </row>
    <row r="549">
      <c r="A549" s="450"/>
    </row>
    <row r="550">
      <c r="A550" s="450"/>
    </row>
    <row r="551">
      <c r="A551" s="450"/>
    </row>
    <row r="552">
      <c r="A552" s="450"/>
    </row>
    <row r="553">
      <c r="A553" s="450"/>
    </row>
    <row r="554">
      <c r="A554" s="450"/>
    </row>
    <row r="555">
      <c r="A555" s="450"/>
    </row>
    <row r="556">
      <c r="A556" s="450"/>
    </row>
    <row r="557">
      <c r="A557" s="450"/>
    </row>
    <row r="558">
      <c r="A558" s="450"/>
    </row>
    <row r="559">
      <c r="A559" s="450"/>
    </row>
    <row r="560">
      <c r="A560" s="450"/>
    </row>
    <row r="561">
      <c r="A561" s="450"/>
    </row>
    <row r="562">
      <c r="A562" s="450"/>
    </row>
    <row r="563">
      <c r="A563" s="450"/>
    </row>
    <row r="564">
      <c r="A564" s="450"/>
    </row>
    <row r="565">
      <c r="A565" s="450"/>
    </row>
    <row r="566">
      <c r="A566" s="450"/>
    </row>
    <row r="567">
      <c r="A567" s="450"/>
    </row>
    <row r="568">
      <c r="A568" s="450"/>
    </row>
    <row r="569">
      <c r="A569" s="450"/>
    </row>
    <row r="570">
      <c r="A570" s="450"/>
    </row>
    <row r="571">
      <c r="A571" s="450"/>
    </row>
    <row r="572">
      <c r="A572" s="450"/>
    </row>
    <row r="573">
      <c r="A573" s="450"/>
    </row>
    <row r="574">
      <c r="A574" s="450"/>
    </row>
    <row r="575">
      <c r="A575" s="450"/>
    </row>
    <row r="576">
      <c r="A576" s="450"/>
    </row>
    <row r="577">
      <c r="A577" s="450"/>
    </row>
    <row r="578">
      <c r="A578" s="450"/>
    </row>
    <row r="579">
      <c r="A579" s="450"/>
    </row>
    <row r="580">
      <c r="A580" s="450"/>
    </row>
    <row r="581">
      <c r="A581" s="450"/>
    </row>
    <row r="582">
      <c r="A582" s="450"/>
    </row>
    <row r="583">
      <c r="A583" s="450"/>
    </row>
    <row r="584">
      <c r="A584" s="450"/>
    </row>
    <row r="585">
      <c r="A585" s="450"/>
    </row>
    <row r="586">
      <c r="A586" s="450"/>
    </row>
    <row r="587">
      <c r="A587" s="450"/>
    </row>
    <row r="588">
      <c r="A588" s="450"/>
    </row>
    <row r="589">
      <c r="A589" s="450"/>
    </row>
    <row r="590">
      <c r="A590" s="450"/>
    </row>
    <row r="591">
      <c r="A591" s="450"/>
    </row>
    <row r="592">
      <c r="A592" s="450"/>
    </row>
    <row r="593">
      <c r="A593" s="450"/>
    </row>
    <row r="594">
      <c r="A594" s="450"/>
    </row>
    <row r="595">
      <c r="A595" s="450"/>
    </row>
    <row r="596">
      <c r="A596" s="450"/>
    </row>
    <row r="597">
      <c r="A597" s="450"/>
    </row>
    <row r="598">
      <c r="A598" s="450"/>
    </row>
    <row r="599">
      <c r="A599" s="450"/>
    </row>
    <row r="600">
      <c r="A600" s="450"/>
    </row>
    <row r="601">
      <c r="A601" s="450"/>
    </row>
    <row r="602">
      <c r="A602" s="450"/>
    </row>
    <row r="603">
      <c r="A603" s="450"/>
    </row>
    <row r="604">
      <c r="A604" s="450"/>
    </row>
    <row r="605">
      <c r="A605" s="450"/>
    </row>
    <row r="606">
      <c r="A606" s="450"/>
    </row>
    <row r="607">
      <c r="A607" s="450"/>
    </row>
    <row r="608">
      <c r="A608" s="450"/>
    </row>
    <row r="609">
      <c r="A609" s="450"/>
    </row>
    <row r="610">
      <c r="A610" s="450"/>
    </row>
    <row r="611">
      <c r="A611" s="450"/>
    </row>
    <row r="612">
      <c r="A612" s="450"/>
    </row>
    <row r="613">
      <c r="A613" s="450"/>
    </row>
    <row r="614">
      <c r="A614" s="450"/>
    </row>
    <row r="615">
      <c r="A615" s="450"/>
    </row>
    <row r="616">
      <c r="A616" s="450"/>
    </row>
    <row r="617">
      <c r="A617" s="450"/>
    </row>
    <row r="618">
      <c r="A618" s="450"/>
    </row>
    <row r="619">
      <c r="A619" s="450"/>
    </row>
    <row r="620">
      <c r="A620" s="450"/>
    </row>
    <row r="621">
      <c r="A621" s="450"/>
    </row>
    <row r="622">
      <c r="A622" s="450"/>
    </row>
    <row r="623">
      <c r="A623" s="450"/>
    </row>
    <row r="624">
      <c r="A624" s="450"/>
    </row>
    <row r="625">
      <c r="A625" s="450"/>
    </row>
    <row r="626">
      <c r="A626" s="450"/>
    </row>
    <row r="627">
      <c r="A627" s="450"/>
    </row>
    <row r="628">
      <c r="A628" s="450"/>
    </row>
    <row r="629">
      <c r="A629" s="450"/>
    </row>
    <row r="630">
      <c r="A630" s="450"/>
    </row>
    <row r="631">
      <c r="A631" s="450"/>
    </row>
    <row r="632">
      <c r="A632" s="450"/>
    </row>
    <row r="633">
      <c r="A633" s="450"/>
    </row>
    <row r="634">
      <c r="A634" s="450"/>
    </row>
    <row r="635">
      <c r="A635" s="450"/>
    </row>
    <row r="636">
      <c r="A636" s="450"/>
    </row>
    <row r="637">
      <c r="A637" s="450"/>
    </row>
    <row r="638">
      <c r="A638" s="450"/>
    </row>
    <row r="639">
      <c r="A639" s="450"/>
    </row>
    <row r="640">
      <c r="A640" s="450"/>
    </row>
    <row r="641">
      <c r="A641" s="450"/>
    </row>
    <row r="642">
      <c r="A642" s="450"/>
    </row>
    <row r="643">
      <c r="A643" s="450"/>
    </row>
    <row r="644">
      <c r="A644" s="450"/>
    </row>
    <row r="645">
      <c r="A645" s="450"/>
    </row>
    <row r="646">
      <c r="A646" s="450"/>
    </row>
    <row r="647">
      <c r="A647" s="450"/>
    </row>
    <row r="648">
      <c r="A648" s="450"/>
    </row>
    <row r="649">
      <c r="A649" s="450"/>
    </row>
    <row r="650">
      <c r="A650" s="450"/>
    </row>
    <row r="651">
      <c r="A651" s="450"/>
    </row>
    <row r="652">
      <c r="A652" s="450"/>
    </row>
    <row r="653">
      <c r="A653" s="450"/>
    </row>
    <row r="654">
      <c r="A654" s="450"/>
    </row>
    <row r="655">
      <c r="A655" s="450"/>
    </row>
    <row r="656">
      <c r="A656" s="450"/>
    </row>
    <row r="657">
      <c r="A657" s="450"/>
    </row>
    <row r="658">
      <c r="A658" s="450"/>
    </row>
    <row r="659">
      <c r="A659" s="450"/>
    </row>
    <row r="660">
      <c r="A660" s="450"/>
    </row>
    <row r="661">
      <c r="A661" s="450"/>
    </row>
    <row r="662">
      <c r="A662" s="450"/>
    </row>
    <row r="663">
      <c r="A663" s="450"/>
    </row>
    <row r="664">
      <c r="A664" s="450"/>
    </row>
    <row r="665">
      <c r="A665" s="450"/>
    </row>
    <row r="666">
      <c r="A666" s="450"/>
    </row>
    <row r="667">
      <c r="A667" s="450"/>
    </row>
    <row r="668">
      <c r="A668" s="450"/>
    </row>
    <row r="669">
      <c r="A669" s="450"/>
    </row>
    <row r="670">
      <c r="A670" s="450"/>
    </row>
    <row r="671">
      <c r="A671" s="450"/>
    </row>
    <row r="672">
      <c r="A672" s="450"/>
    </row>
    <row r="673">
      <c r="A673" s="450"/>
    </row>
    <row r="674">
      <c r="A674" s="450"/>
    </row>
    <row r="675">
      <c r="A675" s="450"/>
    </row>
    <row r="676">
      <c r="A676" s="450"/>
    </row>
    <row r="677">
      <c r="A677" s="450"/>
    </row>
    <row r="678">
      <c r="A678" s="450"/>
    </row>
    <row r="679">
      <c r="A679" s="450"/>
    </row>
    <row r="680">
      <c r="A680" s="450"/>
    </row>
    <row r="681">
      <c r="A681" s="450"/>
    </row>
    <row r="682">
      <c r="A682" s="450"/>
    </row>
    <row r="683">
      <c r="A683" s="450"/>
    </row>
    <row r="684">
      <c r="A684" s="450"/>
    </row>
    <row r="685">
      <c r="A685" s="450"/>
    </row>
    <row r="686">
      <c r="A686" s="450"/>
    </row>
    <row r="687">
      <c r="A687" s="450"/>
    </row>
    <row r="688">
      <c r="A688" s="450"/>
    </row>
    <row r="689">
      <c r="A689" s="450"/>
    </row>
    <row r="690">
      <c r="A690" s="450"/>
    </row>
    <row r="691">
      <c r="A691" s="450"/>
    </row>
    <row r="692">
      <c r="A692" s="450"/>
    </row>
    <row r="693">
      <c r="A693" s="450"/>
    </row>
    <row r="694">
      <c r="A694" s="450"/>
    </row>
    <row r="695">
      <c r="A695" s="450"/>
    </row>
    <row r="696">
      <c r="A696" s="450"/>
    </row>
    <row r="697">
      <c r="A697" s="450"/>
    </row>
    <row r="698">
      <c r="A698" s="450"/>
    </row>
    <row r="699">
      <c r="A699" s="450"/>
    </row>
    <row r="700">
      <c r="A700" s="450"/>
    </row>
    <row r="701">
      <c r="A701" s="450"/>
    </row>
    <row r="702">
      <c r="A702" s="450"/>
    </row>
    <row r="703">
      <c r="A703" s="450"/>
    </row>
    <row r="704">
      <c r="A704" s="450"/>
    </row>
    <row r="705">
      <c r="A705" s="450"/>
    </row>
    <row r="706">
      <c r="A706" s="450"/>
    </row>
    <row r="707">
      <c r="A707" s="450"/>
    </row>
    <row r="708">
      <c r="A708" s="450"/>
    </row>
    <row r="709">
      <c r="A709" s="450"/>
    </row>
    <row r="710">
      <c r="A710" s="450"/>
    </row>
    <row r="711">
      <c r="A711" s="450"/>
    </row>
    <row r="712">
      <c r="A712" s="450"/>
    </row>
    <row r="713">
      <c r="A713" s="450"/>
    </row>
    <row r="714">
      <c r="A714" s="450"/>
    </row>
    <row r="715">
      <c r="A715" s="450"/>
    </row>
    <row r="716">
      <c r="A716" s="450"/>
    </row>
    <row r="717">
      <c r="A717" s="450"/>
    </row>
    <row r="718">
      <c r="A718" s="450"/>
    </row>
    <row r="719">
      <c r="A719" s="450"/>
    </row>
    <row r="720">
      <c r="A720" s="450"/>
    </row>
    <row r="721">
      <c r="A721" s="450"/>
    </row>
    <row r="722">
      <c r="A722" s="450"/>
    </row>
    <row r="723">
      <c r="A723" s="450"/>
    </row>
    <row r="724">
      <c r="A724" s="450"/>
    </row>
    <row r="725">
      <c r="A725" s="450"/>
    </row>
    <row r="726">
      <c r="A726" s="450"/>
    </row>
    <row r="727">
      <c r="A727" s="450"/>
    </row>
    <row r="728">
      <c r="A728" s="450"/>
    </row>
    <row r="729">
      <c r="A729" s="450"/>
    </row>
    <row r="730">
      <c r="A730" s="450"/>
    </row>
    <row r="731">
      <c r="A731" s="450"/>
    </row>
    <row r="732">
      <c r="A732" s="450"/>
    </row>
    <row r="733">
      <c r="A733" s="450"/>
    </row>
    <row r="734">
      <c r="A734" s="450"/>
    </row>
    <row r="735">
      <c r="A735" s="450"/>
    </row>
    <row r="736">
      <c r="A736" s="450"/>
    </row>
    <row r="737">
      <c r="A737" s="450"/>
    </row>
    <row r="738">
      <c r="A738" s="450"/>
    </row>
    <row r="739">
      <c r="A739" s="450"/>
    </row>
    <row r="740">
      <c r="A740" s="450"/>
    </row>
    <row r="741">
      <c r="A741" s="450"/>
    </row>
    <row r="742">
      <c r="A742" s="450"/>
    </row>
    <row r="743">
      <c r="A743" s="450"/>
    </row>
    <row r="744">
      <c r="A744" s="450"/>
    </row>
    <row r="745">
      <c r="A745" s="450"/>
    </row>
    <row r="746">
      <c r="A746" s="450"/>
    </row>
    <row r="747">
      <c r="A747" s="450"/>
    </row>
    <row r="748">
      <c r="A748" s="450"/>
    </row>
    <row r="749">
      <c r="A749" s="450"/>
    </row>
    <row r="750">
      <c r="A750" s="450"/>
    </row>
    <row r="751">
      <c r="A751" s="450"/>
    </row>
    <row r="752">
      <c r="A752" s="450"/>
    </row>
    <row r="753">
      <c r="A753" s="450"/>
    </row>
    <row r="754">
      <c r="A754" s="450"/>
    </row>
    <row r="755">
      <c r="A755" s="450"/>
    </row>
    <row r="756">
      <c r="A756" s="450"/>
    </row>
    <row r="757">
      <c r="A757" s="450"/>
    </row>
    <row r="758">
      <c r="A758" s="450"/>
    </row>
    <row r="759">
      <c r="A759" s="450"/>
    </row>
    <row r="760">
      <c r="A760" s="450"/>
    </row>
    <row r="761">
      <c r="A761" s="450"/>
    </row>
    <row r="762">
      <c r="A762" s="450"/>
    </row>
    <row r="763">
      <c r="A763" s="450"/>
    </row>
    <row r="764">
      <c r="A764" s="450"/>
    </row>
    <row r="765">
      <c r="A765" s="450"/>
    </row>
    <row r="766">
      <c r="A766" s="450"/>
    </row>
    <row r="767">
      <c r="A767" s="450"/>
    </row>
    <row r="768">
      <c r="A768" s="450"/>
    </row>
    <row r="769">
      <c r="A769" s="450"/>
    </row>
    <row r="770">
      <c r="A770" s="450"/>
    </row>
    <row r="771">
      <c r="A771" s="450"/>
    </row>
    <row r="772">
      <c r="A772" s="450"/>
    </row>
    <row r="773">
      <c r="A773" s="450"/>
    </row>
    <row r="774">
      <c r="A774" s="450"/>
    </row>
    <row r="775">
      <c r="A775" s="450"/>
    </row>
    <row r="776">
      <c r="A776" s="450"/>
    </row>
    <row r="777">
      <c r="A777" s="450"/>
    </row>
    <row r="778">
      <c r="A778" s="450"/>
    </row>
    <row r="779">
      <c r="A779" s="450"/>
    </row>
    <row r="780">
      <c r="A780" s="450"/>
    </row>
    <row r="781">
      <c r="A781" s="450"/>
    </row>
    <row r="782">
      <c r="A782" s="450"/>
    </row>
    <row r="783">
      <c r="A783" s="450"/>
    </row>
    <row r="784">
      <c r="A784" s="450"/>
    </row>
    <row r="785">
      <c r="A785" s="450"/>
    </row>
    <row r="786">
      <c r="A786" s="450"/>
    </row>
    <row r="787">
      <c r="A787" s="450"/>
    </row>
    <row r="788">
      <c r="A788" s="450"/>
    </row>
    <row r="789">
      <c r="A789" s="450"/>
    </row>
    <row r="790">
      <c r="A790" s="450"/>
    </row>
    <row r="791">
      <c r="A791" s="450"/>
    </row>
    <row r="792">
      <c r="A792" s="450"/>
    </row>
    <row r="793">
      <c r="A793" s="450"/>
    </row>
    <row r="794">
      <c r="A794" s="450"/>
    </row>
    <row r="795">
      <c r="A795" s="450"/>
    </row>
    <row r="796">
      <c r="A796" s="450"/>
    </row>
    <row r="797">
      <c r="A797" s="450"/>
    </row>
    <row r="798">
      <c r="A798" s="450"/>
    </row>
    <row r="799">
      <c r="A799" s="450"/>
    </row>
    <row r="800">
      <c r="A800" s="450"/>
    </row>
    <row r="801">
      <c r="A801" s="450"/>
    </row>
    <row r="802">
      <c r="A802" s="450"/>
    </row>
    <row r="803">
      <c r="A803" s="450"/>
    </row>
    <row r="804">
      <c r="A804" s="450"/>
    </row>
    <row r="805">
      <c r="A805" s="450"/>
    </row>
    <row r="806">
      <c r="A806" s="450"/>
    </row>
    <row r="807">
      <c r="A807" s="450"/>
    </row>
    <row r="808">
      <c r="A808" s="450"/>
    </row>
    <row r="809">
      <c r="A809" s="450"/>
    </row>
    <row r="810">
      <c r="A810" s="450"/>
    </row>
    <row r="811">
      <c r="A811" s="450"/>
    </row>
    <row r="812">
      <c r="A812" s="450"/>
    </row>
    <row r="813">
      <c r="A813" s="450"/>
    </row>
    <row r="814">
      <c r="A814" s="450"/>
    </row>
    <row r="815">
      <c r="A815" s="450"/>
    </row>
    <row r="816">
      <c r="A816" s="450"/>
    </row>
    <row r="817">
      <c r="A817" s="450"/>
    </row>
    <row r="818">
      <c r="A818" s="450"/>
    </row>
    <row r="819">
      <c r="A819" s="450"/>
    </row>
    <row r="820">
      <c r="A820" s="450"/>
    </row>
    <row r="821">
      <c r="A821" s="450"/>
    </row>
    <row r="822">
      <c r="A822" s="450"/>
    </row>
    <row r="823">
      <c r="A823" s="450"/>
    </row>
    <row r="824">
      <c r="A824" s="450"/>
    </row>
    <row r="825">
      <c r="A825" s="450"/>
    </row>
    <row r="826">
      <c r="A826" s="450"/>
    </row>
    <row r="827">
      <c r="A827" s="450"/>
    </row>
    <row r="828">
      <c r="A828" s="450"/>
    </row>
    <row r="829">
      <c r="A829" s="450"/>
    </row>
    <row r="830">
      <c r="A830" s="450"/>
    </row>
    <row r="831">
      <c r="A831" s="450"/>
    </row>
    <row r="832">
      <c r="A832" s="450"/>
    </row>
    <row r="833">
      <c r="A833" s="450"/>
    </row>
    <row r="834">
      <c r="A834" s="450"/>
    </row>
    <row r="835">
      <c r="A835" s="450"/>
    </row>
    <row r="836">
      <c r="A836" s="450"/>
    </row>
    <row r="837">
      <c r="A837" s="450"/>
    </row>
    <row r="838">
      <c r="A838" s="450"/>
    </row>
    <row r="839">
      <c r="A839" s="450"/>
    </row>
    <row r="840">
      <c r="A840" s="450"/>
    </row>
    <row r="841">
      <c r="A841" s="450"/>
    </row>
    <row r="842">
      <c r="A842" s="450"/>
    </row>
    <row r="843">
      <c r="A843" s="450"/>
    </row>
    <row r="844">
      <c r="A844" s="450"/>
    </row>
    <row r="845">
      <c r="A845" s="450"/>
    </row>
    <row r="846">
      <c r="A846" s="450"/>
    </row>
    <row r="847">
      <c r="A847" s="450"/>
    </row>
    <row r="848">
      <c r="A848" s="450"/>
    </row>
    <row r="849">
      <c r="A849" s="450"/>
    </row>
    <row r="850">
      <c r="A850" s="450"/>
    </row>
    <row r="851">
      <c r="A851" s="450"/>
    </row>
    <row r="852">
      <c r="A852" s="450"/>
    </row>
    <row r="853">
      <c r="A853" s="450"/>
    </row>
    <row r="854">
      <c r="A854" s="450"/>
    </row>
    <row r="855">
      <c r="A855" s="450"/>
    </row>
    <row r="856">
      <c r="A856" s="450"/>
    </row>
    <row r="857">
      <c r="A857" s="450"/>
    </row>
    <row r="858">
      <c r="A858" s="450"/>
    </row>
    <row r="859">
      <c r="A859" s="450"/>
    </row>
    <row r="860">
      <c r="A860" s="450"/>
    </row>
    <row r="861">
      <c r="A861" s="450"/>
    </row>
    <row r="862">
      <c r="A862" s="450"/>
    </row>
    <row r="863">
      <c r="A863" s="450"/>
    </row>
    <row r="864">
      <c r="A864" s="450"/>
    </row>
    <row r="865">
      <c r="A865" s="450"/>
    </row>
    <row r="866">
      <c r="A866" s="450"/>
    </row>
    <row r="867">
      <c r="A867" s="450"/>
    </row>
    <row r="868">
      <c r="A868" s="450"/>
    </row>
    <row r="869">
      <c r="A869" s="450"/>
    </row>
    <row r="870">
      <c r="A870" s="450"/>
    </row>
    <row r="871">
      <c r="A871" s="450"/>
    </row>
    <row r="872">
      <c r="A872" s="450"/>
    </row>
    <row r="873">
      <c r="A873" s="450"/>
    </row>
    <row r="874">
      <c r="A874" s="450"/>
    </row>
    <row r="875">
      <c r="A875" s="450"/>
    </row>
    <row r="876">
      <c r="A876" s="450"/>
    </row>
    <row r="877">
      <c r="A877" s="450"/>
    </row>
    <row r="878">
      <c r="A878" s="450"/>
    </row>
    <row r="879">
      <c r="A879" s="450"/>
    </row>
    <row r="880">
      <c r="A880" s="450"/>
    </row>
    <row r="881">
      <c r="A881" s="450"/>
    </row>
    <row r="882">
      <c r="A882" s="450"/>
    </row>
    <row r="883">
      <c r="A883" s="450"/>
    </row>
    <row r="884">
      <c r="A884" s="450"/>
    </row>
    <row r="885">
      <c r="A885" s="450"/>
    </row>
    <row r="886">
      <c r="A886" s="450"/>
    </row>
    <row r="887">
      <c r="A887" s="450"/>
    </row>
    <row r="888">
      <c r="A888" s="450"/>
    </row>
    <row r="889">
      <c r="A889" s="450"/>
    </row>
    <row r="890">
      <c r="A890" s="450"/>
    </row>
    <row r="891">
      <c r="A891" s="450"/>
    </row>
    <row r="892">
      <c r="A892" s="450"/>
    </row>
    <row r="893">
      <c r="A893" s="450"/>
    </row>
    <row r="894">
      <c r="A894" s="450"/>
    </row>
    <row r="895">
      <c r="A895" s="450"/>
    </row>
    <row r="896">
      <c r="A896" s="450"/>
    </row>
    <row r="897">
      <c r="A897" s="450"/>
    </row>
    <row r="898">
      <c r="A898" s="450"/>
    </row>
    <row r="899">
      <c r="A899" s="450"/>
    </row>
    <row r="900">
      <c r="A900" s="450"/>
    </row>
    <row r="901">
      <c r="A901" s="450"/>
    </row>
    <row r="902">
      <c r="A902" s="450"/>
    </row>
    <row r="903">
      <c r="A903" s="450"/>
    </row>
    <row r="904">
      <c r="A904" s="450"/>
    </row>
    <row r="905">
      <c r="A905" s="450"/>
    </row>
    <row r="906">
      <c r="A906" s="450"/>
    </row>
    <row r="907">
      <c r="A907" s="450"/>
    </row>
    <row r="908">
      <c r="A908" s="450"/>
    </row>
    <row r="909">
      <c r="A909" s="450"/>
    </row>
    <row r="910">
      <c r="A910" s="450"/>
    </row>
    <row r="911">
      <c r="A911" s="450"/>
    </row>
    <row r="912">
      <c r="A912" s="450"/>
    </row>
    <row r="913">
      <c r="A913" s="450"/>
    </row>
    <row r="914">
      <c r="A914" s="450"/>
    </row>
    <row r="915">
      <c r="A915" s="450"/>
    </row>
    <row r="916">
      <c r="A916" s="450"/>
    </row>
    <row r="917">
      <c r="A917" s="450"/>
    </row>
    <row r="918">
      <c r="A918" s="450"/>
    </row>
    <row r="919">
      <c r="A919" s="450"/>
    </row>
    <row r="920">
      <c r="A920" s="450"/>
    </row>
    <row r="921">
      <c r="A921" s="450"/>
    </row>
    <row r="922">
      <c r="A922" s="450"/>
    </row>
    <row r="923">
      <c r="A923" s="450"/>
    </row>
    <row r="924">
      <c r="A924" s="450"/>
    </row>
    <row r="925">
      <c r="A925" s="450"/>
    </row>
    <row r="926">
      <c r="A926" s="450"/>
    </row>
    <row r="927">
      <c r="A927" s="450"/>
    </row>
    <row r="928">
      <c r="A928" s="450"/>
    </row>
    <row r="929">
      <c r="A929" s="450"/>
    </row>
    <row r="930">
      <c r="A930" s="450"/>
    </row>
    <row r="931">
      <c r="A931" s="450"/>
    </row>
    <row r="932">
      <c r="A932" s="450"/>
    </row>
    <row r="933">
      <c r="A933" s="450"/>
    </row>
    <row r="934">
      <c r="A934" s="450"/>
    </row>
    <row r="935">
      <c r="A935" s="450"/>
    </row>
    <row r="936">
      <c r="A936" s="450"/>
    </row>
    <row r="937">
      <c r="A937" s="450"/>
    </row>
    <row r="938">
      <c r="A938" s="450"/>
    </row>
    <row r="939">
      <c r="A939" s="450"/>
    </row>
    <row r="940">
      <c r="A940" s="450"/>
    </row>
    <row r="941">
      <c r="A941" s="450"/>
    </row>
    <row r="942">
      <c r="A942" s="450"/>
    </row>
    <row r="943">
      <c r="A943" s="450"/>
    </row>
    <row r="944">
      <c r="A944" s="450"/>
    </row>
    <row r="945">
      <c r="A945" s="450"/>
    </row>
    <row r="946">
      <c r="A946" s="450"/>
    </row>
    <row r="947">
      <c r="A947" s="450"/>
    </row>
    <row r="948">
      <c r="A948" s="450"/>
    </row>
    <row r="949">
      <c r="A949" s="450"/>
    </row>
    <row r="950">
      <c r="A950" s="450"/>
    </row>
    <row r="951">
      <c r="A951" s="450"/>
    </row>
    <row r="952">
      <c r="A952" s="450"/>
    </row>
    <row r="953">
      <c r="A953" s="450"/>
    </row>
    <row r="954">
      <c r="A954" s="450"/>
    </row>
    <row r="955">
      <c r="A955" s="450"/>
    </row>
    <row r="956">
      <c r="A956" s="450"/>
    </row>
    <row r="957">
      <c r="A957" s="450"/>
    </row>
    <row r="958">
      <c r="A958" s="450"/>
    </row>
    <row r="959">
      <c r="A959" s="450"/>
    </row>
    <row r="960">
      <c r="A960" s="450"/>
    </row>
    <row r="961">
      <c r="A961" s="450"/>
    </row>
    <row r="962">
      <c r="A962" s="450"/>
    </row>
    <row r="963">
      <c r="A963" s="450"/>
    </row>
    <row r="964">
      <c r="A964" s="450"/>
    </row>
    <row r="965">
      <c r="A965" s="450"/>
    </row>
    <row r="966">
      <c r="A966" s="450"/>
    </row>
    <row r="967">
      <c r="A967" s="450"/>
    </row>
    <row r="968">
      <c r="A968" s="450"/>
    </row>
    <row r="969">
      <c r="A969" s="450"/>
    </row>
    <row r="970">
      <c r="A970" s="450"/>
    </row>
    <row r="971">
      <c r="A971" s="450"/>
    </row>
    <row r="972">
      <c r="A972" s="450"/>
    </row>
    <row r="973">
      <c r="A973" s="450"/>
    </row>
    <row r="974">
      <c r="A974" s="450"/>
    </row>
    <row r="975">
      <c r="A975" s="450"/>
    </row>
    <row r="976">
      <c r="A976" s="450"/>
    </row>
    <row r="977">
      <c r="A977" s="450"/>
    </row>
    <row r="978">
      <c r="A978" s="450"/>
    </row>
    <row r="979">
      <c r="A979" s="450"/>
    </row>
    <row r="980">
      <c r="A980" s="450"/>
    </row>
    <row r="981">
      <c r="A981" s="450"/>
    </row>
    <row r="982">
      <c r="A982" s="450"/>
    </row>
    <row r="983">
      <c r="A983" s="450"/>
    </row>
    <row r="984">
      <c r="A984" s="450"/>
    </row>
    <row r="985">
      <c r="A985" s="450"/>
    </row>
    <row r="986">
      <c r="A986" s="450"/>
    </row>
    <row r="987">
      <c r="A987" s="450"/>
    </row>
    <row r="988">
      <c r="A988" s="450"/>
    </row>
    <row r="989">
      <c r="A989" s="450"/>
    </row>
    <row r="990">
      <c r="A990" s="450"/>
    </row>
    <row r="991">
      <c r="A991" s="450"/>
    </row>
    <row r="992">
      <c r="A992" s="450"/>
    </row>
    <row r="993">
      <c r="A993" s="450"/>
    </row>
    <row r="994">
      <c r="A994" s="450"/>
    </row>
    <row r="995">
      <c r="A995" s="450"/>
    </row>
    <row r="996">
      <c r="A996" s="450"/>
    </row>
    <row r="997">
      <c r="A997" s="450"/>
    </row>
    <row r="998">
      <c r="A998" s="450"/>
    </row>
    <row r="999">
      <c r="A999" s="450"/>
    </row>
    <row r="1000">
      <c r="A1000" s="450"/>
    </row>
    <row r="1001">
      <c r="A1001" s="450"/>
    </row>
    <row r="1002">
      <c r="A1002" s="450"/>
    </row>
    <row r="1003">
      <c r="A1003" s="450"/>
    </row>
    <row r="1004">
      <c r="A1004" s="450"/>
    </row>
    <row r="1005">
      <c r="A1005" s="450"/>
    </row>
    <row r="1006">
      <c r="A1006" s="450"/>
    </row>
    <row r="1007">
      <c r="A1007" s="450"/>
    </row>
    <row r="1008">
      <c r="A1008" s="450"/>
    </row>
    <row r="1009">
      <c r="A1009" s="450"/>
    </row>
    <row r="1010">
      <c r="A1010" s="450"/>
    </row>
    <row r="1011">
      <c r="A1011" s="450"/>
    </row>
  </sheetData>
  <hyperlinks>
    <hyperlink r:id="rId1" ref="C3"/>
  </hyperlinks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6057</v>
      </c>
      <c r="D1" s="216"/>
      <c r="E1" s="411">
        <v>7.20003003E9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P1" s="2" t="s">
        <v>6058</v>
      </c>
      <c r="Q1" s="2" t="s">
        <v>6059</v>
      </c>
      <c r="R1" s="2" t="s">
        <v>806</v>
      </c>
      <c r="U1" s="2" t="s">
        <v>6058</v>
      </c>
      <c r="V1" s="2" t="s">
        <v>6059</v>
      </c>
      <c r="W1" s="2" t="s">
        <v>806</v>
      </c>
      <c r="Z1" s="2" t="s">
        <v>6058</v>
      </c>
      <c r="AA1" s="2" t="s">
        <v>6059</v>
      </c>
      <c r="AB1" s="2" t="s">
        <v>806</v>
      </c>
    </row>
    <row r="2">
      <c r="A2" s="239"/>
      <c r="B2" s="223" t="s">
        <v>807</v>
      </c>
      <c r="C2" s="227" t="s">
        <v>5942</v>
      </c>
      <c r="D2" s="227" t="s">
        <v>6060</v>
      </c>
      <c r="E2" s="228">
        <v>9.500095096E9</v>
      </c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P2" s="2">
        <v>1.0</v>
      </c>
      <c r="Q2" s="2" t="s">
        <v>6061</v>
      </c>
      <c r="R2" s="2" t="s">
        <v>6062</v>
      </c>
      <c r="S2" s="2" t="s">
        <v>6063</v>
      </c>
      <c r="T2" s="357" t="s">
        <v>2035</v>
      </c>
      <c r="U2" s="2">
        <v>12.0</v>
      </c>
      <c r="V2" s="2" t="s">
        <v>6064</v>
      </c>
      <c r="W2" s="2" t="s">
        <v>4203</v>
      </c>
      <c r="X2" s="2"/>
      <c r="Y2" s="2" t="s">
        <v>55</v>
      </c>
      <c r="Z2" s="2">
        <v>24.0</v>
      </c>
      <c r="AA2" s="2" t="s">
        <v>6065</v>
      </c>
      <c r="AB2" s="2" t="s">
        <v>4459</v>
      </c>
      <c r="AC2" s="2" t="s">
        <v>6066</v>
      </c>
      <c r="AD2" s="357" t="s">
        <v>87</v>
      </c>
      <c r="AE2" s="2"/>
    </row>
    <row r="3">
      <c r="A3" s="2"/>
      <c r="B3" s="229" t="s">
        <v>811</v>
      </c>
      <c r="C3" s="2" t="s">
        <v>330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P3" s="2">
        <v>2.0</v>
      </c>
      <c r="Q3" s="2" t="s">
        <v>4970</v>
      </c>
      <c r="R3" s="2" t="s">
        <v>6067</v>
      </c>
      <c r="S3" s="2" t="s">
        <v>1958</v>
      </c>
      <c r="T3" s="357" t="s">
        <v>55</v>
      </c>
      <c r="U3" s="2">
        <v>13.0</v>
      </c>
      <c r="V3" s="2" t="s">
        <v>6068</v>
      </c>
      <c r="W3" s="2" t="s">
        <v>6069</v>
      </c>
      <c r="X3" s="2"/>
      <c r="Y3" s="2" t="s">
        <v>87</v>
      </c>
      <c r="Z3" s="2">
        <v>25.0</v>
      </c>
      <c r="AA3" s="2" t="s">
        <v>6070</v>
      </c>
      <c r="AB3" s="2" t="s">
        <v>5972</v>
      </c>
      <c r="AC3" s="2" t="s">
        <v>6071</v>
      </c>
      <c r="AD3" s="357" t="s">
        <v>87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P4" s="2">
        <v>3.0</v>
      </c>
      <c r="Q4" s="2" t="s">
        <v>6072</v>
      </c>
      <c r="R4" s="2" t="s">
        <v>6073</v>
      </c>
      <c r="S4" s="2" t="s">
        <v>1568</v>
      </c>
      <c r="T4" s="357" t="s">
        <v>6074</v>
      </c>
      <c r="U4" s="2">
        <v>14.0</v>
      </c>
      <c r="V4" s="2" t="s">
        <v>4194</v>
      </c>
      <c r="W4" s="2" t="s">
        <v>4174</v>
      </c>
      <c r="X4" s="2"/>
      <c r="Y4" s="2" t="s">
        <v>87</v>
      </c>
      <c r="Z4" s="2">
        <v>26.0</v>
      </c>
      <c r="AA4" s="2" t="s">
        <v>4466</v>
      </c>
      <c r="AB4" s="2" t="s">
        <v>3855</v>
      </c>
      <c r="AC4" s="2" t="s">
        <v>6075</v>
      </c>
      <c r="AD4" s="266" t="s">
        <v>87</v>
      </c>
    </row>
    <row r="5">
      <c r="A5" s="2"/>
      <c r="B5" s="229" t="s">
        <v>818</v>
      </c>
      <c r="C5" s="2" t="s">
        <v>6076</v>
      </c>
      <c r="D5" s="2"/>
      <c r="E5" s="237">
        <v>9.500095096E9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P5" s="2">
        <v>4.0</v>
      </c>
      <c r="Q5" s="2" t="s">
        <v>6077</v>
      </c>
      <c r="R5" s="2" t="s">
        <v>6078</v>
      </c>
      <c r="S5" s="2" t="s">
        <v>1568</v>
      </c>
      <c r="T5" s="357" t="s">
        <v>6074</v>
      </c>
      <c r="U5" s="2">
        <v>15.0</v>
      </c>
      <c r="V5" s="2" t="s">
        <v>6079</v>
      </c>
      <c r="W5" s="2" t="s">
        <v>6080</v>
      </c>
      <c r="Z5" s="2">
        <v>27.0</v>
      </c>
      <c r="AA5" s="2" t="s">
        <v>6081</v>
      </c>
      <c r="AB5" s="2" t="s">
        <v>3875</v>
      </c>
      <c r="AC5" s="2" t="s">
        <v>6075</v>
      </c>
      <c r="AD5" s="266" t="s">
        <v>87</v>
      </c>
    </row>
    <row r="6">
      <c r="A6" s="2"/>
      <c r="B6" s="229" t="s">
        <v>820</v>
      </c>
      <c r="D6" s="2"/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P6" s="2">
        <v>5.0</v>
      </c>
      <c r="Q6" s="2" t="s">
        <v>6082</v>
      </c>
      <c r="R6" s="2" t="s">
        <v>6083</v>
      </c>
      <c r="S6" s="2" t="s">
        <v>1568</v>
      </c>
      <c r="T6" s="357" t="s">
        <v>87</v>
      </c>
      <c r="U6" s="2">
        <v>16.0</v>
      </c>
      <c r="V6" s="2" t="s">
        <v>4144</v>
      </c>
      <c r="W6" s="2" t="s">
        <v>2835</v>
      </c>
      <c r="X6" s="2"/>
      <c r="Y6" s="2" t="s">
        <v>87</v>
      </c>
      <c r="Z6" s="2">
        <v>28.0</v>
      </c>
      <c r="AA6" s="2" t="s">
        <v>6084</v>
      </c>
      <c r="AB6" s="2" t="s">
        <v>3894</v>
      </c>
      <c r="AC6" s="2" t="s">
        <v>2749</v>
      </c>
      <c r="AD6" s="266" t="s">
        <v>72</v>
      </c>
    </row>
    <row r="7">
      <c r="A7" s="2"/>
      <c r="B7" s="229" t="s">
        <v>822</v>
      </c>
      <c r="C7" s="2" t="s">
        <v>6085</v>
      </c>
      <c r="D7" s="2"/>
      <c r="E7" s="237">
        <v>9.790110005E9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P7" s="2">
        <v>6.0</v>
      </c>
      <c r="Q7" s="2" t="s">
        <v>6082</v>
      </c>
      <c r="R7" s="2" t="s">
        <v>6086</v>
      </c>
      <c r="S7" s="2" t="s">
        <v>1568</v>
      </c>
      <c r="T7" s="357" t="s">
        <v>87</v>
      </c>
      <c r="U7" s="2">
        <v>17.0</v>
      </c>
      <c r="V7" s="2" t="s">
        <v>6087</v>
      </c>
      <c r="W7" s="2" t="s">
        <v>4763</v>
      </c>
      <c r="X7" s="2"/>
      <c r="Y7" s="2" t="s">
        <v>87</v>
      </c>
      <c r="Z7" s="2">
        <v>29.0</v>
      </c>
      <c r="AA7" s="2" t="s">
        <v>6088</v>
      </c>
      <c r="AB7" s="2" t="s">
        <v>4470</v>
      </c>
      <c r="AC7" s="2" t="s">
        <v>3081</v>
      </c>
      <c r="AD7" s="266" t="s">
        <v>87</v>
      </c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P8" s="2">
        <v>7.0</v>
      </c>
      <c r="Q8" s="2" t="s">
        <v>6089</v>
      </c>
      <c r="R8" s="2" t="s">
        <v>6090</v>
      </c>
      <c r="S8" s="2" t="s">
        <v>1568</v>
      </c>
      <c r="T8" s="357" t="s">
        <v>87</v>
      </c>
      <c r="U8" s="2">
        <v>18.0</v>
      </c>
      <c r="V8" s="2" t="s">
        <v>6091</v>
      </c>
      <c r="W8" s="2" t="s">
        <v>5230</v>
      </c>
      <c r="X8" s="2"/>
      <c r="Y8" s="2" t="s">
        <v>72</v>
      </c>
      <c r="Z8" s="2">
        <v>30.0</v>
      </c>
      <c r="AA8" s="2" t="s">
        <v>6092</v>
      </c>
      <c r="AB8" s="2" t="s">
        <v>6093</v>
      </c>
      <c r="AC8" s="2" t="s">
        <v>3081</v>
      </c>
      <c r="AD8" s="266" t="s">
        <v>55</v>
      </c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P9" s="2">
        <v>8.0</v>
      </c>
      <c r="Q9" s="2" t="s">
        <v>6094</v>
      </c>
      <c r="R9" s="2" t="s">
        <v>6095</v>
      </c>
      <c r="S9" s="2" t="s">
        <v>1010</v>
      </c>
      <c r="T9" s="357" t="s">
        <v>72</v>
      </c>
      <c r="U9" s="2">
        <v>19.0</v>
      </c>
      <c r="V9" s="2" t="s">
        <v>3893</v>
      </c>
      <c r="W9" s="2" t="s">
        <v>5230</v>
      </c>
      <c r="X9" s="2"/>
      <c r="Y9" s="2" t="s">
        <v>87</v>
      </c>
      <c r="Z9" s="2">
        <v>31.0</v>
      </c>
      <c r="AA9" s="2" t="s">
        <v>6096</v>
      </c>
      <c r="AB9" s="2" t="s">
        <v>4153</v>
      </c>
      <c r="AC9" s="2" t="s">
        <v>3081</v>
      </c>
      <c r="AD9" s="266" t="s">
        <v>87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P10" s="2">
        <v>9.0</v>
      </c>
      <c r="Q10" s="2" t="s">
        <v>6097</v>
      </c>
      <c r="R10" s="2" t="s">
        <v>622</v>
      </c>
      <c r="S10" s="2" t="s">
        <v>1010</v>
      </c>
      <c r="T10" s="357" t="s">
        <v>87</v>
      </c>
      <c r="U10" s="2">
        <v>20.0</v>
      </c>
      <c r="V10" s="2" t="s">
        <v>4469</v>
      </c>
      <c r="W10" s="2" t="s">
        <v>4050</v>
      </c>
      <c r="X10" s="2"/>
      <c r="Y10" s="2" t="s">
        <v>72</v>
      </c>
      <c r="Z10" s="2">
        <v>32.0</v>
      </c>
      <c r="AA10" s="2" t="s">
        <v>6098</v>
      </c>
      <c r="AB10" s="2" t="s">
        <v>5475</v>
      </c>
      <c r="AC10" s="2" t="s">
        <v>3081</v>
      </c>
      <c r="AD10" s="266" t="s">
        <v>87</v>
      </c>
    </row>
    <row r="11">
      <c r="A11" s="2"/>
      <c r="B11" s="2" t="s">
        <v>830</v>
      </c>
      <c r="C11" s="2"/>
      <c r="D11" s="2" t="s">
        <v>6099</v>
      </c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P11" s="2">
        <v>10.0</v>
      </c>
      <c r="Q11" s="2" t="s">
        <v>6100</v>
      </c>
      <c r="R11" s="2" t="s">
        <v>4853</v>
      </c>
      <c r="S11" s="2" t="s">
        <v>1010</v>
      </c>
      <c r="T11" s="357" t="s">
        <v>87</v>
      </c>
      <c r="U11" s="2">
        <v>21.0</v>
      </c>
      <c r="V11" s="2" t="s">
        <v>6101</v>
      </c>
      <c r="W11" s="2" t="s">
        <v>5703</v>
      </c>
      <c r="X11" s="2"/>
      <c r="Y11" s="2" t="s">
        <v>72</v>
      </c>
      <c r="Z11" s="2">
        <v>33.0</v>
      </c>
      <c r="AA11" s="2" t="s">
        <v>6102</v>
      </c>
      <c r="AB11" s="2" t="s">
        <v>3645</v>
      </c>
      <c r="AC11" s="2" t="s">
        <v>3081</v>
      </c>
      <c r="AD11" s="266" t="s">
        <v>87</v>
      </c>
    </row>
    <row r="12">
      <c r="A12" s="2"/>
      <c r="B12" s="2" t="s">
        <v>832</v>
      </c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P12" s="2">
        <v>11.0</v>
      </c>
      <c r="Q12" s="2" t="s">
        <v>6103</v>
      </c>
      <c r="R12" s="2" t="s">
        <v>4141</v>
      </c>
      <c r="S12" s="2" t="s">
        <v>1010</v>
      </c>
      <c r="T12" s="357" t="s">
        <v>4463</v>
      </c>
      <c r="U12" s="2">
        <v>22.0</v>
      </c>
      <c r="V12" s="2" t="s">
        <v>6104</v>
      </c>
      <c r="W12" s="2" t="s">
        <v>5400</v>
      </c>
      <c r="X12" s="2"/>
      <c r="Y12" s="2" t="s">
        <v>55</v>
      </c>
      <c r="Z12" s="2">
        <v>34.0</v>
      </c>
      <c r="AA12" s="2" t="s">
        <v>6105</v>
      </c>
      <c r="AB12" s="2" t="s">
        <v>5173</v>
      </c>
      <c r="AC12" s="2" t="s">
        <v>3081</v>
      </c>
      <c r="AD12" s="266" t="s">
        <v>87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U13" s="2">
        <v>23.0</v>
      </c>
      <c r="V13" s="2" t="s">
        <v>6070</v>
      </c>
      <c r="W13" s="2" t="s">
        <v>6106</v>
      </c>
      <c r="X13" s="2" t="s">
        <v>3081</v>
      </c>
      <c r="Y13" s="2" t="s">
        <v>87</v>
      </c>
      <c r="Z13" s="2">
        <v>35.0</v>
      </c>
      <c r="AA13" s="2" t="s">
        <v>6107</v>
      </c>
      <c r="AB13" s="2" t="s">
        <v>3355</v>
      </c>
      <c r="AC13" s="2" t="s">
        <v>3081</v>
      </c>
      <c r="AD13" s="266" t="s">
        <v>87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U14" s="2">
        <v>24.0</v>
      </c>
      <c r="V14" s="2" t="s">
        <v>6108</v>
      </c>
      <c r="W14" s="2" t="s">
        <v>5230</v>
      </c>
      <c r="X14" s="2" t="s">
        <v>3081</v>
      </c>
      <c r="Z14" s="2">
        <v>36.0</v>
      </c>
      <c r="AA14" s="2" t="s">
        <v>6109</v>
      </c>
      <c r="AB14" s="2" t="s">
        <v>6110</v>
      </c>
      <c r="AC14" s="2" t="s">
        <v>3081</v>
      </c>
      <c r="AD14" s="266" t="s">
        <v>87</v>
      </c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U15" s="2">
        <v>25.0</v>
      </c>
      <c r="V15" s="2" t="s">
        <v>6111</v>
      </c>
      <c r="W15" s="2" t="s">
        <v>1902</v>
      </c>
      <c r="X15" s="2" t="s">
        <v>6112</v>
      </c>
      <c r="Z15" s="451">
        <v>37.0</v>
      </c>
      <c r="AA15" s="266" t="s">
        <v>6113</v>
      </c>
      <c r="AB15" s="266" t="s">
        <v>6114</v>
      </c>
      <c r="AC15" s="266" t="s">
        <v>3081</v>
      </c>
      <c r="AD15" s="266" t="s">
        <v>87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Z16" s="2">
        <v>38.0</v>
      </c>
      <c r="AA16" s="2" t="s">
        <v>6115</v>
      </c>
      <c r="AB16" s="2" t="s">
        <v>3131</v>
      </c>
      <c r="AC16" s="2" t="s">
        <v>2749</v>
      </c>
      <c r="AD16" s="266" t="s">
        <v>87</v>
      </c>
    </row>
    <row r="17">
      <c r="A17" s="2" t="s">
        <v>336</v>
      </c>
      <c r="B17" s="2" t="s">
        <v>3881</v>
      </c>
      <c r="C17" s="359" t="s">
        <v>4317</v>
      </c>
      <c r="D17" s="291">
        <v>937599.0</v>
      </c>
      <c r="E17" s="359" t="s">
        <v>4318</v>
      </c>
      <c r="J17" s="2" t="s">
        <v>3940</v>
      </c>
      <c r="K17" s="2" t="s">
        <v>6116</v>
      </c>
      <c r="L17" s="2" t="s">
        <v>860</v>
      </c>
      <c r="M17" s="2" t="s">
        <v>17</v>
      </c>
      <c r="N17" s="2" t="s">
        <v>6116</v>
      </c>
      <c r="R17" s="2" t="s">
        <v>6072</v>
      </c>
      <c r="Z17" s="2">
        <v>39.0</v>
      </c>
      <c r="AA17" s="2" t="s">
        <v>6117</v>
      </c>
      <c r="AB17" s="2" t="s">
        <v>6118</v>
      </c>
      <c r="AC17" s="2" t="s">
        <v>2749</v>
      </c>
      <c r="AD17" s="2" t="s">
        <v>87</v>
      </c>
    </row>
    <row r="18">
      <c r="B18" s="2" t="s">
        <v>3881</v>
      </c>
      <c r="C18" s="359" t="s">
        <v>4317</v>
      </c>
      <c r="D18" s="291">
        <v>937572.0</v>
      </c>
      <c r="E18" s="359" t="s">
        <v>4318</v>
      </c>
      <c r="J18" s="2" t="s">
        <v>3940</v>
      </c>
      <c r="K18" s="2" t="s">
        <v>6116</v>
      </c>
      <c r="L18" s="2" t="s">
        <v>860</v>
      </c>
      <c r="M18" s="2" t="s">
        <v>17</v>
      </c>
      <c r="N18" s="2" t="s">
        <v>6116</v>
      </c>
      <c r="R18" s="2" t="s">
        <v>6072</v>
      </c>
      <c r="Z18" s="2">
        <v>40.0</v>
      </c>
      <c r="AA18" s="2" t="s">
        <v>6119</v>
      </c>
      <c r="AB18" s="2" t="s">
        <v>3471</v>
      </c>
      <c r="AC18" s="2" t="s">
        <v>2749</v>
      </c>
      <c r="AD18" s="2" t="s">
        <v>55</v>
      </c>
    </row>
    <row r="19">
      <c r="B19" s="2" t="s">
        <v>3881</v>
      </c>
      <c r="C19" s="359" t="s">
        <v>4317</v>
      </c>
      <c r="D19" s="291">
        <v>937569.0</v>
      </c>
      <c r="E19" s="359" t="s">
        <v>4318</v>
      </c>
      <c r="J19" s="2" t="s">
        <v>3940</v>
      </c>
      <c r="K19" s="2" t="s">
        <v>6116</v>
      </c>
      <c r="L19" s="2" t="s">
        <v>860</v>
      </c>
      <c r="M19" s="2" t="s">
        <v>17</v>
      </c>
      <c r="N19" s="2" t="s">
        <v>6116</v>
      </c>
      <c r="R19" s="2" t="s">
        <v>6072</v>
      </c>
      <c r="Z19" s="2">
        <v>41.0</v>
      </c>
      <c r="AA19" s="2" t="s">
        <v>5321</v>
      </c>
      <c r="AB19" s="2" t="s">
        <v>3134</v>
      </c>
      <c r="AC19" s="2" t="s">
        <v>2749</v>
      </c>
      <c r="AD19" s="2" t="s">
        <v>87</v>
      </c>
    </row>
    <row r="20">
      <c r="B20" s="2" t="s">
        <v>3881</v>
      </c>
      <c r="C20" s="359" t="s">
        <v>4317</v>
      </c>
      <c r="D20" s="291">
        <v>937519.0</v>
      </c>
      <c r="E20" s="359" t="s">
        <v>4318</v>
      </c>
      <c r="J20" s="2" t="s">
        <v>3940</v>
      </c>
      <c r="K20" s="2" t="s">
        <v>6116</v>
      </c>
      <c r="L20" s="2" t="s">
        <v>860</v>
      </c>
      <c r="M20" s="2" t="s">
        <v>17</v>
      </c>
      <c r="N20" s="2" t="s">
        <v>6116</v>
      </c>
      <c r="R20" s="2" t="s">
        <v>6072</v>
      </c>
    </row>
    <row r="21">
      <c r="B21" s="2" t="s">
        <v>3881</v>
      </c>
      <c r="C21" s="359" t="s">
        <v>4317</v>
      </c>
      <c r="D21" s="291">
        <v>936045.0</v>
      </c>
      <c r="E21" s="359" t="s">
        <v>4318</v>
      </c>
      <c r="J21" s="2" t="s">
        <v>3940</v>
      </c>
      <c r="K21" s="2" t="s">
        <v>6116</v>
      </c>
      <c r="L21" s="2" t="s">
        <v>860</v>
      </c>
      <c r="M21" s="2" t="s">
        <v>17</v>
      </c>
      <c r="N21" s="2" t="s">
        <v>6116</v>
      </c>
      <c r="R21" s="2" t="s">
        <v>6072</v>
      </c>
    </row>
    <row r="22">
      <c r="B22" s="2" t="s">
        <v>3881</v>
      </c>
      <c r="C22" s="359" t="s">
        <v>4317</v>
      </c>
      <c r="D22" s="291">
        <v>937570.0</v>
      </c>
      <c r="E22" s="359" t="s">
        <v>4318</v>
      </c>
      <c r="J22" s="2" t="s">
        <v>3940</v>
      </c>
      <c r="K22" s="2" t="s">
        <v>6120</v>
      </c>
      <c r="L22" s="2" t="s">
        <v>860</v>
      </c>
      <c r="M22" s="2" t="s">
        <v>17</v>
      </c>
      <c r="N22" s="2" t="s">
        <v>6121</v>
      </c>
      <c r="R22" s="2" t="s">
        <v>6089</v>
      </c>
    </row>
    <row r="23">
      <c r="B23" s="2" t="s">
        <v>3881</v>
      </c>
      <c r="C23" s="359" t="s">
        <v>4317</v>
      </c>
      <c r="D23" s="291">
        <v>937452.0</v>
      </c>
      <c r="E23" s="359" t="s">
        <v>4318</v>
      </c>
      <c r="J23" s="2" t="s">
        <v>3940</v>
      </c>
      <c r="K23" s="2" t="s">
        <v>6120</v>
      </c>
      <c r="L23" s="2" t="s">
        <v>860</v>
      </c>
      <c r="M23" s="2" t="s">
        <v>17</v>
      </c>
      <c r="N23" s="2" t="s">
        <v>6121</v>
      </c>
      <c r="R23" s="2" t="s">
        <v>6089</v>
      </c>
    </row>
    <row r="24">
      <c r="B24" s="2" t="s">
        <v>3881</v>
      </c>
      <c r="C24" s="359" t="s">
        <v>4317</v>
      </c>
      <c r="D24" s="291">
        <v>937446.0</v>
      </c>
      <c r="E24" s="359" t="s">
        <v>4318</v>
      </c>
      <c r="J24" s="2" t="s">
        <v>3940</v>
      </c>
      <c r="K24" s="2" t="s">
        <v>6120</v>
      </c>
      <c r="L24" s="2" t="s">
        <v>860</v>
      </c>
      <c r="M24" s="2" t="s">
        <v>17</v>
      </c>
      <c r="N24" s="2" t="s">
        <v>6121</v>
      </c>
      <c r="R24" s="2" t="s">
        <v>6089</v>
      </c>
    </row>
    <row r="25">
      <c r="B25" s="2" t="s">
        <v>3881</v>
      </c>
      <c r="C25" s="359" t="s">
        <v>4317</v>
      </c>
      <c r="D25" s="291">
        <v>937397.0</v>
      </c>
      <c r="E25" s="359" t="s">
        <v>4318</v>
      </c>
      <c r="J25" s="2" t="s">
        <v>3940</v>
      </c>
      <c r="K25" s="2" t="s">
        <v>6120</v>
      </c>
      <c r="L25" s="2" t="s">
        <v>860</v>
      </c>
      <c r="M25" s="2" t="s">
        <v>17</v>
      </c>
      <c r="N25" s="2" t="s">
        <v>6121</v>
      </c>
      <c r="R25" s="2" t="s">
        <v>6089</v>
      </c>
    </row>
    <row r="26">
      <c r="B26" s="2" t="s">
        <v>3881</v>
      </c>
      <c r="C26" s="359" t="s">
        <v>4317</v>
      </c>
      <c r="D26" s="291">
        <v>937559.0</v>
      </c>
      <c r="E26" s="359" t="s">
        <v>4318</v>
      </c>
      <c r="L26" s="2" t="s">
        <v>860</v>
      </c>
      <c r="M26" s="2" t="s">
        <v>2386</v>
      </c>
      <c r="N26" s="2" t="s">
        <v>6122</v>
      </c>
      <c r="R26" s="2" t="s">
        <v>6089</v>
      </c>
    </row>
    <row r="27">
      <c r="B27" s="2" t="s">
        <v>3881</v>
      </c>
      <c r="C27" s="359" t="s">
        <v>4317</v>
      </c>
      <c r="D27" s="291">
        <v>960033.0</v>
      </c>
      <c r="E27" s="359" t="s">
        <v>4318</v>
      </c>
      <c r="J27" s="2" t="s">
        <v>3940</v>
      </c>
      <c r="K27" s="2" t="s">
        <v>6120</v>
      </c>
      <c r="L27" s="2" t="s">
        <v>860</v>
      </c>
      <c r="M27" s="2" t="s">
        <v>17</v>
      </c>
      <c r="N27" s="2" t="s">
        <v>6121</v>
      </c>
      <c r="R27" s="2" t="s">
        <v>6089</v>
      </c>
    </row>
    <row r="28">
      <c r="B28" s="2" t="s">
        <v>3881</v>
      </c>
      <c r="C28" s="359" t="s">
        <v>4317</v>
      </c>
      <c r="D28" s="291" t="s">
        <v>6123</v>
      </c>
      <c r="E28" s="359" t="s">
        <v>4318</v>
      </c>
      <c r="J28" s="2" t="s">
        <v>3940</v>
      </c>
      <c r="K28" s="2" t="s">
        <v>6120</v>
      </c>
      <c r="L28" s="2" t="s">
        <v>860</v>
      </c>
      <c r="M28" s="2" t="s">
        <v>17</v>
      </c>
      <c r="N28" s="2" t="s">
        <v>6121</v>
      </c>
      <c r="R28" s="2" t="s">
        <v>6089</v>
      </c>
    </row>
    <row r="29">
      <c r="B29" s="2" t="s">
        <v>3881</v>
      </c>
      <c r="C29" s="359" t="s">
        <v>4317</v>
      </c>
      <c r="D29" s="400">
        <v>960284.0</v>
      </c>
      <c r="E29" s="359" t="s">
        <v>4318</v>
      </c>
      <c r="J29" s="2" t="s">
        <v>3940</v>
      </c>
      <c r="K29" s="2" t="s">
        <v>6120</v>
      </c>
      <c r="L29" s="2" t="s">
        <v>860</v>
      </c>
      <c r="M29" s="2" t="s">
        <v>17</v>
      </c>
      <c r="N29" s="2" t="s">
        <v>6121</v>
      </c>
      <c r="R29" s="2" t="s">
        <v>6089</v>
      </c>
    </row>
    <row r="30">
      <c r="B30" s="2" t="s">
        <v>3881</v>
      </c>
      <c r="C30" s="359" t="s">
        <v>4317</v>
      </c>
      <c r="D30" s="291">
        <v>960287.0</v>
      </c>
      <c r="E30" s="359" t="s">
        <v>4318</v>
      </c>
      <c r="J30" s="2" t="s">
        <v>3940</v>
      </c>
      <c r="K30" s="2" t="s">
        <v>6120</v>
      </c>
      <c r="L30" s="2" t="s">
        <v>860</v>
      </c>
      <c r="M30" s="2" t="s">
        <v>17</v>
      </c>
      <c r="N30" s="2" t="s">
        <v>6121</v>
      </c>
      <c r="R30" s="2" t="s">
        <v>6089</v>
      </c>
    </row>
    <row r="31">
      <c r="B31" s="2" t="s">
        <v>3881</v>
      </c>
      <c r="C31" s="359" t="s">
        <v>4317</v>
      </c>
      <c r="D31" s="400">
        <v>937608.0</v>
      </c>
      <c r="E31" s="359" t="s">
        <v>4318</v>
      </c>
      <c r="J31" s="2" t="s">
        <v>3940</v>
      </c>
      <c r="K31" s="2" t="s">
        <v>6120</v>
      </c>
      <c r="L31" s="2" t="s">
        <v>860</v>
      </c>
      <c r="M31" s="2" t="s">
        <v>17</v>
      </c>
      <c r="N31" s="2" t="s">
        <v>6121</v>
      </c>
      <c r="R31" s="2" t="s">
        <v>6089</v>
      </c>
    </row>
    <row r="32">
      <c r="B32" s="2" t="s">
        <v>3881</v>
      </c>
      <c r="C32" s="359" t="s">
        <v>4317</v>
      </c>
      <c r="D32" s="400">
        <v>937409.0</v>
      </c>
      <c r="E32" s="359" t="s">
        <v>4318</v>
      </c>
      <c r="J32" s="2" t="s">
        <v>3940</v>
      </c>
      <c r="K32" s="2" t="s">
        <v>6120</v>
      </c>
      <c r="L32" s="2" t="s">
        <v>860</v>
      </c>
      <c r="M32" s="2" t="s">
        <v>17</v>
      </c>
      <c r="N32" s="2" t="s">
        <v>6121</v>
      </c>
      <c r="R32" s="2" t="s">
        <v>6089</v>
      </c>
    </row>
    <row r="33">
      <c r="B33" s="2" t="s">
        <v>3881</v>
      </c>
      <c r="C33" s="359" t="s">
        <v>4317</v>
      </c>
      <c r="D33" s="291">
        <v>960302.0</v>
      </c>
      <c r="E33" s="359" t="s">
        <v>4318</v>
      </c>
      <c r="J33" s="2" t="s">
        <v>3940</v>
      </c>
      <c r="K33" s="2" t="s">
        <v>6124</v>
      </c>
      <c r="L33" s="2" t="s">
        <v>860</v>
      </c>
      <c r="M33" s="2" t="s">
        <v>17</v>
      </c>
      <c r="N33" s="2" t="s">
        <v>6121</v>
      </c>
      <c r="R33" s="2" t="s">
        <v>6125</v>
      </c>
    </row>
    <row r="34">
      <c r="B34" s="2" t="s">
        <v>3881</v>
      </c>
      <c r="C34" s="359" t="s">
        <v>4317</v>
      </c>
      <c r="D34" s="291">
        <v>936117.0</v>
      </c>
      <c r="E34" s="359" t="s">
        <v>4318</v>
      </c>
      <c r="J34" s="2" t="s">
        <v>3940</v>
      </c>
      <c r="K34" s="2" t="s">
        <v>6124</v>
      </c>
      <c r="L34" s="2" t="s">
        <v>860</v>
      </c>
      <c r="M34" s="2" t="s">
        <v>17</v>
      </c>
      <c r="N34" s="2" t="s">
        <v>6121</v>
      </c>
      <c r="R34" s="2" t="s">
        <v>6125</v>
      </c>
    </row>
    <row r="35">
      <c r="B35" s="2" t="s">
        <v>3881</v>
      </c>
      <c r="C35" s="359" t="s">
        <v>4317</v>
      </c>
      <c r="D35" s="291">
        <v>959951.0</v>
      </c>
      <c r="E35" s="359" t="s">
        <v>4318</v>
      </c>
      <c r="L35" s="2" t="s">
        <v>860</v>
      </c>
      <c r="M35" s="2" t="s">
        <v>2386</v>
      </c>
      <c r="N35" s="2" t="s">
        <v>6122</v>
      </c>
      <c r="R35" s="2" t="s">
        <v>6125</v>
      </c>
    </row>
    <row r="36">
      <c r="B36" s="2" t="s">
        <v>3881</v>
      </c>
      <c r="C36" s="298" t="s">
        <v>4742</v>
      </c>
      <c r="D36" s="291">
        <v>653285.0</v>
      </c>
      <c r="E36" s="298" t="s">
        <v>6126</v>
      </c>
      <c r="J36" s="2" t="s">
        <v>3940</v>
      </c>
      <c r="K36" s="2" t="s">
        <v>6127</v>
      </c>
      <c r="L36" s="2" t="s">
        <v>860</v>
      </c>
      <c r="M36" s="2" t="s">
        <v>17</v>
      </c>
      <c r="N36" s="2" t="s">
        <v>6116</v>
      </c>
    </row>
    <row r="37">
      <c r="B37" s="2" t="s">
        <v>3881</v>
      </c>
      <c r="C37" s="298" t="s">
        <v>4742</v>
      </c>
      <c r="D37" s="291">
        <v>653328.0</v>
      </c>
      <c r="E37" s="298" t="s">
        <v>6126</v>
      </c>
      <c r="J37" s="2" t="s">
        <v>3940</v>
      </c>
      <c r="K37" s="2" t="s">
        <v>6127</v>
      </c>
      <c r="L37" s="2" t="s">
        <v>860</v>
      </c>
      <c r="M37" s="2" t="s">
        <v>17</v>
      </c>
      <c r="N37" s="2" t="s">
        <v>6116</v>
      </c>
    </row>
    <row r="38">
      <c r="B38" s="2" t="s">
        <v>3881</v>
      </c>
      <c r="C38" s="298" t="s">
        <v>4742</v>
      </c>
      <c r="D38" s="291">
        <v>653278.0</v>
      </c>
      <c r="E38" s="298" t="s">
        <v>6126</v>
      </c>
      <c r="J38" s="2" t="s">
        <v>3940</v>
      </c>
      <c r="K38" s="2" t="s">
        <v>6127</v>
      </c>
      <c r="L38" s="2" t="s">
        <v>860</v>
      </c>
      <c r="M38" s="2" t="s">
        <v>17</v>
      </c>
      <c r="N38" s="2" t="s">
        <v>6116</v>
      </c>
    </row>
    <row r="39">
      <c r="B39" s="2" t="s">
        <v>3881</v>
      </c>
      <c r="C39" s="298" t="s">
        <v>4742</v>
      </c>
      <c r="D39" s="291">
        <v>535706.0</v>
      </c>
      <c r="E39" s="298" t="s">
        <v>6126</v>
      </c>
      <c r="J39" s="2" t="s">
        <v>3940</v>
      </c>
      <c r="K39" s="2" t="s">
        <v>6127</v>
      </c>
      <c r="L39" s="2" t="s">
        <v>860</v>
      </c>
      <c r="M39" s="2" t="s">
        <v>17</v>
      </c>
      <c r="N39" s="2" t="s">
        <v>6116</v>
      </c>
    </row>
    <row r="40">
      <c r="B40" s="2" t="s">
        <v>3881</v>
      </c>
      <c r="C40" s="298" t="s">
        <v>4742</v>
      </c>
      <c r="D40" s="291">
        <v>623649.0</v>
      </c>
      <c r="E40" s="298" t="s">
        <v>6126</v>
      </c>
      <c r="J40" s="2" t="s">
        <v>3940</v>
      </c>
      <c r="K40" s="2" t="s">
        <v>6127</v>
      </c>
      <c r="L40" s="2" t="s">
        <v>860</v>
      </c>
      <c r="M40" s="2" t="s">
        <v>17</v>
      </c>
      <c r="N40" s="2" t="s">
        <v>6116</v>
      </c>
    </row>
    <row r="41">
      <c r="B41" s="2" t="s">
        <v>3881</v>
      </c>
      <c r="C41" s="298" t="s">
        <v>4742</v>
      </c>
      <c r="D41" s="400">
        <v>637882.0</v>
      </c>
      <c r="E41" s="298" t="s">
        <v>6126</v>
      </c>
      <c r="J41" s="2" t="s">
        <v>3940</v>
      </c>
      <c r="K41" s="2" t="s">
        <v>6124</v>
      </c>
      <c r="L41" s="2" t="s">
        <v>860</v>
      </c>
      <c r="M41" s="2" t="s">
        <v>17</v>
      </c>
      <c r="N41" s="2" t="s">
        <v>6121</v>
      </c>
      <c r="R41" s="2" t="s">
        <v>6125</v>
      </c>
    </row>
    <row r="42">
      <c r="B42" s="2" t="s">
        <v>3881</v>
      </c>
      <c r="C42" s="298" t="s">
        <v>4742</v>
      </c>
      <c r="D42" s="454">
        <v>637886.0</v>
      </c>
      <c r="E42" s="298" t="s">
        <v>6126</v>
      </c>
      <c r="L42" s="2" t="s">
        <v>860</v>
      </c>
      <c r="M42" s="2" t="s">
        <v>2386</v>
      </c>
      <c r="N42" s="2" t="s">
        <v>6122</v>
      </c>
      <c r="R42" s="2" t="s">
        <v>6125</v>
      </c>
    </row>
    <row r="43">
      <c r="B43" s="2" t="s">
        <v>3881</v>
      </c>
      <c r="C43" s="298" t="s">
        <v>4742</v>
      </c>
      <c r="D43" s="454">
        <v>623652.0</v>
      </c>
      <c r="E43" s="298" t="s">
        <v>6126</v>
      </c>
      <c r="J43" s="2" t="s">
        <v>3940</v>
      </c>
      <c r="K43" s="2" t="s">
        <v>6124</v>
      </c>
      <c r="L43" s="2" t="s">
        <v>860</v>
      </c>
      <c r="M43" s="2" t="s">
        <v>17</v>
      </c>
      <c r="N43" s="2" t="s">
        <v>6121</v>
      </c>
      <c r="R43" s="2" t="s">
        <v>6125</v>
      </c>
    </row>
    <row r="44">
      <c r="B44" s="2" t="s">
        <v>3881</v>
      </c>
      <c r="C44" s="298" t="s">
        <v>4742</v>
      </c>
      <c r="D44" s="400">
        <v>627876.0</v>
      </c>
      <c r="E44" s="298" t="s">
        <v>6126</v>
      </c>
      <c r="J44" s="2" t="s">
        <v>3940</v>
      </c>
      <c r="K44" s="2" t="s">
        <v>6124</v>
      </c>
      <c r="L44" s="2" t="s">
        <v>860</v>
      </c>
      <c r="M44" s="2" t="s">
        <v>17</v>
      </c>
      <c r="N44" s="2" t="s">
        <v>6121</v>
      </c>
      <c r="R44" s="2" t="s">
        <v>6125</v>
      </c>
    </row>
    <row r="45">
      <c r="B45" s="2" t="s">
        <v>3881</v>
      </c>
      <c r="C45" s="298" t="s">
        <v>4742</v>
      </c>
      <c r="D45" s="400">
        <v>623904.0</v>
      </c>
      <c r="E45" s="298" t="s">
        <v>6126</v>
      </c>
      <c r="L45" s="2" t="s">
        <v>860</v>
      </c>
      <c r="M45" s="2" t="s">
        <v>2386</v>
      </c>
      <c r="N45" s="2" t="s">
        <v>6122</v>
      </c>
    </row>
    <row r="46">
      <c r="B46" s="2" t="s">
        <v>3881</v>
      </c>
      <c r="C46" s="298" t="s">
        <v>4742</v>
      </c>
      <c r="D46" s="455">
        <v>627873.0</v>
      </c>
      <c r="E46" s="298" t="s">
        <v>6126</v>
      </c>
      <c r="L46" s="2" t="s">
        <v>860</v>
      </c>
      <c r="M46" s="2" t="s">
        <v>2386</v>
      </c>
      <c r="N46" s="2" t="s">
        <v>6122</v>
      </c>
    </row>
    <row r="47">
      <c r="B47" s="2" t="s">
        <v>3881</v>
      </c>
      <c r="C47" s="298" t="s">
        <v>4742</v>
      </c>
      <c r="D47" s="291">
        <v>635697.0</v>
      </c>
      <c r="E47" s="298" t="s">
        <v>6126</v>
      </c>
      <c r="J47" s="2" t="s">
        <v>3940</v>
      </c>
      <c r="K47" s="2" t="s">
        <v>6124</v>
      </c>
      <c r="L47" s="2" t="s">
        <v>860</v>
      </c>
      <c r="M47" s="2" t="s">
        <v>17</v>
      </c>
      <c r="N47" s="2" t="s">
        <v>6121</v>
      </c>
    </row>
    <row r="48">
      <c r="B48" s="2" t="s">
        <v>3881</v>
      </c>
      <c r="C48" s="298" t="s">
        <v>4742</v>
      </c>
      <c r="D48" s="400">
        <v>637889.0</v>
      </c>
      <c r="E48" s="298" t="s">
        <v>6126</v>
      </c>
      <c r="L48" s="2" t="s">
        <v>860</v>
      </c>
      <c r="M48" s="2" t="s">
        <v>2386</v>
      </c>
      <c r="N48" s="2" t="s">
        <v>6122</v>
      </c>
    </row>
    <row r="49">
      <c r="B49" s="2" t="s">
        <v>3881</v>
      </c>
      <c r="C49" s="298" t="s">
        <v>4742</v>
      </c>
      <c r="D49" s="400">
        <v>637911.0</v>
      </c>
      <c r="E49" s="298" t="s">
        <v>6126</v>
      </c>
      <c r="L49" s="2" t="s">
        <v>860</v>
      </c>
      <c r="M49" s="2" t="s">
        <v>2386</v>
      </c>
      <c r="N49" s="2" t="s">
        <v>6122</v>
      </c>
    </row>
    <row r="50">
      <c r="B50" s="2" t="s">
        <v>3881</v>
      </c>
      <c r="C50" s="298" t="s">
        <v>4742</v>
      </c>
      <c r="D50" s="291">
        <v>637901.0</v>
      </c>
      <c r="E50" s="298" t="s">
        <v>6126</v>
      </c>
      <c r="J50" s="2" t="s">
        <v>3940</v>
      </c>
      <c r="K50" s="2" t="s">
        <v>6124</v>
      </c>
      <c r="L50" s="2" t="s">
        <v>860</v>
      </c>
      <c r="M50" s="2" t="s">
        <v>17</v>
      </c>
      <c r="N50" s="2" t="s">
        <v>6121</v>
      </c>
    </row>
    <row r="51">
      <c r="B51" s="2" t="s">
        <v>3881</v>
      </c>
      <c r="C51" s="298" t="s">
        <v>4742</v>
      </c>
      <c r="D51" s="291">
        <v>627725.0</v>
      </c>
      <c r="E51" s="298" t="s">
        <v>6126</v>
      </c>
      <c r="L51" s="2" t="s">
        <v>860</v>
      </c>
      <c r="M51" s="2" t="s">
        <v>2386</v>
      </c>
      <c r="N51" s="2" t="s">
        <v>6122</v>
      </c>
    </row>
    <row r="52">
      <c r="B52" s="2" t="s">
        <v>3881</v>
      </c>
      <c r="C52" s="298" t="s">
        <v>4742</v>
      </c>
      <c r="D52" s="400">
        <v>623666.0</v>
      </c>
      <c r="E52" s="298" t="s">
        <v>6126</v>
      </c>
      <c r="J52" s="2" t="s">
        <v>3940</v>
      </c>
      <c r="K52" s="2" t="s">
        <v>5230</v>
      </c>
      <c r="L52" s="2" t="s">
        <v>860</v>
      </c>
      <c r="M52" s="2" t="s">
        <v>17</v>
      </c>
      <c r="N52" s="2" t="s">
        <v>6121</v>
      </c>
      <c r="R52" s="2" t="s">
        <v>3893</v>
      </c>
    </row>
    <row r="53">
      <c r="B53" s="2" t="s">
        <v>3881</v>
      </c>
      <c r="C53" s="298" t="s">
        <v>4742</v>
      </c>
      <c r="D53" s="291">
        <v>623672.0</v>
      </c>
      <c r="E53" s="298" t="s">
        <v>6126</v>
      </c>
      <c r="J53" s="2" t="s">
        <v>3940</v>
      </c>
      <c r="K53" s="2" t="s">
        <v>5230</v>
      </c>
      <c r="L53" s="2" t="s">
        <v>860</v>
      </c>
      <c r="M53" s="2" t="s">
        <v>17</v>
      </c>
      <c r="N53" s="2" t="s">
        <v>6121</v>
      </c>
      <c r="R53" s="2" t="s">
        <v>3893</v>
      </c>
    </row>
    <row r="54">
      <c r="B54" s="2" t="s">
        <v>3881</v>
      </c>
      <c r="C54" s="298" t="s">
        <v>4742</v>
      </c>
      <c r="D54" s="291">
        <v>637904.0</v>
      </c>
      <c r="E54" s="298" t="s">
        <v>6126</v>
      </c>
      <c r="J54" s="2" t="s">
        <v>812</v>
      </c>
      <c r="L54" s="2" t="s">
        <v>860</v>
      </c>
      <c r="M54" s="2" t="s">
        <v>17</v>
      </c>
      <c r="N54" s="2" t="s">
        <v>6121</v>
      </c>
    </row>
    <row r="55">
      <c r="B55" s="2" t="s">
        <v>3881</v>
      </c>
      <c r="C55" s="298" t="s">
        <v>4742</v>
      </c>
      <c r="D55" s="291">
        <v>627875.0</v>
      </c>
      <c r="E55" s="298" t="s">
        <v>6126</v>
      </c>
      <c r="J55" s="2" t="s">
        <v>812</v>
      </c>
      <c r="L55" s="2" t="s">
        <v>860</v>
      </c>
      <c r="M55" s="2" t="s">
        <v>17</v>
      </c>
      <c r="N55" s="2" t="s">
        <v>6121</v>
      </c>
    </row>
    <row r="56">
      <c r="B56" s="2" t="s">
        <v>3881</v>
      </c>
      <c r="C56" s="298" t="s">
        <v>4742</v>
      </c>
      <c r="D56" s="400">
        <v>637893.0</v>
      </c>
      <c r="E56" s="298" t="s">
        <v>6126</v>
      </c>
      <c r="J56" s="2" t="s">
        <v>812</v>
      </c>
      <c r="L56" s="2" t="s">
        <v>860</v>
      </c>
      <c r="M56" s="2" t="s">
        <v>17</v>
      </c>
      <c r="N56" s="2" t="s">
        <v>6121</v>
      </c>
    </row>
    <row r="57">
      <c r="B57" s="2" t="s">
        <v>3881</v>
      </c>
      <c r="C57" s="298" t="s">
        <v>4742</v>
      </c>
      <c r="D57" s="291">
        <v>637878.0</v>
      </c>
      <c r="E57" s="298" t="s">
        <v>6126</v>
      </c>
      <c r="J57" s="2" t="s">
        <v>812</v>
      </c>
      <c r="L57" s="2" t="s">
        <v>860</v>
      </c>
      <c r="M57" s="2" t="s">
        <v>17</v>
      </c>
      <c r="N57" s="2" t="s">
        <v>6121</v>
      </c>
    </row>
    <row r="58">
      <c r="B58" s="2" t="s">
        <v>3881</v>
      </c>
      <c r="C58" s="298" t="s">
        <v>6128</v>
      </c>
      <c r="D58" s="291">
        <v>242658.0</v>
      </c>
      <c r="E58" s="298" t="s">
        <v>4953</v>
      </c>
      <c r="J58" s="2" t="s">
        <v>3940</v>
      </c>
      <c r="K58" s="2" t="s">
        <v>4853</v>
      </c>
      <c r="L58" s="2" t="s">
        <v>860</v>
      </c>
      <c r="M58" s="2" t="s">
        <v>17</v>
      </c>
      <c r="N58" s="2" t="s">
        <v>6121</v>
      </c>
      <c r="R58" s="2" t="s">
        <v>6100</v>
      </c>
    </row>
    <row r="59">
      <c r="B59" s="2" t="s">
        <v>3881</v>
      </c>
      <c r="C59" s="298" t="s">
        <v>6128</v>
      </c>
      <c r="D59" s="291">
        <v>242739.0</v>
      </c>
      <c r="E59" s="298" t="s">
        <v>4953</v>
      </c>
      <c r="J59" s="2" t="s">
        <v>3940</v>
      </c>
      <c r="K59" s="2" t="s">
        <v>4853</v>
      </c>
      <c r="L59" s="2" t="s">
        <v>860</v>
      </c>
      <c r="M59" s="2" t="s">
        <v>17</v>
      </c>
      <c r="N59" s="2" t="s">
        <v>6121</v>
      </c>
      <c r="R59" s="2" t="s">
        <v>6100</v>
      </c>
    </row>
    <row r="60">
      <c r="B60" s="2" t="s">
        <v>3881</v>
      </c>
      <c r="C60" s="298" t="s">
        <v>6128</v>
      </c>
      <c r="D60" s="291">
        <v>242727.0</v>
      </c>
      <c r="E60" s="298" t="s">
        <v>4953</v>
      </c>
      <c r="L60" s="2" t="s">
        <v>860</v>
      </c>
      <c r="M60" s="2" t="s">
        <v>2386</v>
      </c>
      <c r="N60" s="2" t="s">
        <v>6122</v>
      </c>
      <c r="R60" s="2" t="s">
        <v>6100</v>
      </c>
    </row>
    <row r="61">
      <c r="B61" s="2" t="s">
        <v>3881</v>
      </c>
      <c r="C61" s="298" t="s">
        <v>6128</v>
      </c>
      <c r="D61" s="291">
        <v>242555.0</v>
      </c>
      <c r="E61" s="298" t="s">
        <v>4953</v>
      </c>
      <c r="J61" s="2" t="s">
        <v>3940</v>
      </c>
      <c r="K61" s="2" t="s">
        <v>4853</v>
      </c>
      <c r="L61" s="2" t="s">
        <v>860</v>
      </c>
      <c r="M61" s="2" t="s">
        <v>17</v>
      </c>
      <c r="N61" s="2" t="s">
        <v>6121</v>
      </c>
    </row>
    <row r="62">
      <c r="B62" s="2" t="s">
        <v>3881</v>
      </c>
      <c r="C62" s="298" t="s">
        <v>6128</v>
      </c>
      <c r="D62" s="291">
        <v>242565.0</v>
      </c>
      <c r="E62" s="298" t="s">
        <v>4953</v>
      </c>
      <c r="L62" s="2" t="s">
        <v>860</v>
      </c>
      <c r="M62" s="2" t="s">
        <v>2386</v>
      </c>
      <c r="N62" s="2" t="s">
        <v>6122</v>
      </c>
    </row>
    <row r="63">
      <c r="B63" s="2" t="s">
        <v>3881</v>
      </c>
      <c r="C63" s="298" t="s">
        <v>6128</v>
      </c>
      <c r="D63" s="291">
        <v>242740.0</v>
      </c>
      <c r="E63" s="298" t="s">
        <v>4953</v>
      </c>
      <c r="L63" s="2" t="s">
        <v>860</v>
      </c>
      <c r="M63" s="2" t="s">
        <v>2386</v>
      </c>
      <c r="N63" s="2" t="s">
        <v>6122</v>
      </c>
    </row>
    <row r="64">
      <c r="B64" s="2" t="s">
        <v>3881</v>
      </c>
      <c r="C64" s="298" t="s">
        <v>6128</v>
      </c>
      <c r="D64" s="291">
        <v>24732.0</v>
      </c>
      <c r="E64" s="298" t="s">
        <v>4953</v>
      </c>
      <c r="J64" s="2" t="s">
        <v>3940</v>
      </c>
      <c r="K64" s="2" t="s">
        <v>4853</v>
      </c>
      <c r="L64" s="2" t="s">
        <v>860</v>
      </c>
      <c r="M64" s="2" t="s">
        <v>17</v>
      </c>
      <c r="N64" s="2" t="s">
        <v>6121</v>
      </c>
    </row>
    <row r="65">
      <c r="B65" s="2" t="s">
        <v>3881</v>
      </c>
      <c r="C65" s="298" t="s">
        <v>6128</v>
      </c>
      <c r="D65" s="291">
        <v>242422.0</v>
      </c>
      <c r="E65" s="298" t="s">
        <v>4953</v>
      </c>
      <c r="L65" s="2" t="s">
        <v>860</v>
      </c>
      <c r="M65" s="2" t="s">
        <v>2386</v>
      </c>
      <c r="N65" s="2" t="s">
        <v>6122</v>
      </c>
    </row>
    <row r="66">
      <c r="B66" s="2" t="s">
        <v>3881</v>
      </c>
      <c r="C66" s="298" t="s">
        <v>6128</v>
      </c>
      <c r="D66" s="291" t="s">
        <v>6129</v>
      </c>
      <c r="E66" s="298" t="s">
        <v>4953</v>
      </c>
      <c r="L66" s="2" t="s">
        <v>860</v>
      </c>
      <c r="M66" s="2" t="s">
        <v>2386</v>
      </c>
      <c r="N66" s="2" t="s">
        <v>6122</v>
      </c>
    </row>
    <row r="67">
      <c r="B67" s="2" t="s">
        <v>3881</v>
      </c>
      <c r="C67" s="298" t="s">
        <v>6128</v>
      </c>
      <c r="D67" s="291">
        <v>242389.0</v>
      </c>
      <c r="E67" s="298" t="s">
        <v>4953</v>
      </c>
      <c r="L67" s="2" t="s">
        <v>860</v>
      </c>
      <c r="M67" s="2" t="s">
        <v>2386</v>
      </c>
      <c r="N67" s="2" t="s">
        <v>6122</v>
      </c>
    </row>
    <row r="68">
      <c r="B68" s="298" t="s">
        <v>4114</v>
      </c>
      <c r="C68" s="298" t="s">
        <v>4113</v>
      </c>
      <c r="D68" s="291" t="s">
        <v>6130</v>
      </c>
      <c r="E68" s="298" t="s">
        <v>4114</v>
      </c>
      <c r="J68" s="2" t="s">
        <v>829</v>
      </c>
      <c r="K68" s="2" t="s">
        <v>3855</v>
      </c>
      <c r="L68" s="2" t="s">
        <v>860</v>
      </c>
      <c r="M68" s="2" t="s">
        <v>17</v>
      </c>
      <c r="N68" s="2" t="s">
        <v>3855</v>
      </c>
    </row>
    <row r="69">
      <c r="B69" s="298" t="s">
        <v>4114</v>
      </c>
      <c r="C69" s="298" t="s">
        <v>4113</v>
      </c>
      <c r="D69" s="291" t="s">
        <v>6131</v>
      </c>
      <c r="E69" s="298" t="s">
        <v>4114</v>
      </c>
      <c r="J69" s="2" t="s">
        <v>829</v>
      </c>
      <c r="K69" s="2" t="s">
        <v>3855</v>
      </c>
      <c r="L69" s="2" t="s">
        <v>860</v>
      </c>
      <c r="M69" s="2" t="s">
        <v>17</v>
      </c>
      <c r="N69" s="2" t="s">
        <v>3855</v>
      </c>
    </row>
    <row r="70">
      <c r="B70" s="298" t="s">
        <v>4114</v>
      </c>
      <c r="C70" s="298" t="s">
        <v>4113</v>
      </c>
      <c r="D70" s="291" t="s">
        <v>6132</v>
      </c>
      <c r="E70" s="298" t="s">
        <v>4114</v>
      </c>
      <c r="J70" s="2" t="s">
        <v>829</v>
      </c>
      <c r="K70" s="2" t="s">
        <v>3855</v>
      </c>
      <c r="L70" s="2" t="s">
        <v>860</v>
      </c>
      <c r="M70" s="2" t="s">
        <v>17</v>
      </c>
      <c r="N70" s="2" t="s">
        <v>3855</v>
      </c>
    </row>
    <row r="71">
      <c r="B71" s="298" t="s">
        <v>4114</v>
      </c>
      <c r="C71" s="298" t="s">
        <v>4113</v>
      </c>
      <c r="D71" s="291" t="s">
        <v>6133</v>
      </c>
      <c r="E71" s="298" t="s">
        <v>4114</v>
      </c>
      <c r="J71" s="2" t="s">
        <v>829</v>
      </c>
      <c r="K71" s="2" t="s">
        <v>3855</v>
      </c>
      <c r="L71" s="2" t="s">
        <v>860</v>
      </c>
      <c r="M71" s="2" t="s">
        <v>17</v>
      </c>
      <c r="N71" s="2" t="s">
        <v>3855</v>
      </c>
    </row>
    <row r="72">
      <c r="B72" s="298" t="s">
        <v>4114</v>
      </c>
      <c r="C72" s="298" t="s">
        <v>4113</v>
      </c>
      <c r="D72" s="291" t="s">
        <v>6134</v>
      </c>
      <c r="E72" s="298" t="s">
        <v>4114</v>
      </c>
      <c r="J72" s="2" t="s">
        <v>829</v>
      </c>
      <c r="K72" s="2" t="s">
        <v>3855</v>
      </c>
      <c r="L72" s="2" t="s">
        <v>860</v>
      </c>
      <c r="M72" s="2" t="s">
        <v>17</v>
      </c>
      <c r="N72" s="2" t="s">
        <v>3855</v>
      </c>
    </row>
    <row r="73">
      <c r="B73" s="298" t="s">
        <v>4114</v>
      </c>
      <c r="C73" s="298" t="s">
        <v>4113</v>
      </c>
      <c r="D73" s="291" t="s">
        <v>6135</v>
      </c>
      <c r="E73" s="298" t="s">
        <v>4114</v>
      </c>
      <c r="J73" s="2" t="s">
        <v>6136</v>
      </c>
      <c r="L73" s="2" t="s">
        <v>860</v>
      </c>
      <c r="M73" s="2" t="s">
        <v>17</v>
      </c>
      <c r="N73" s="2" t="s">
        <v>3855</v>
      </c>
    </row>
    <row r="74">
      <c r="B74" s="298" t="s">
        <v>4114</v>
      </c>
      <c r="C74" s="298" t="s">
        <v>4113</v>
      </c>
      <c r="D74" s="291" t="s">
        <v>6137</v>
      </c>
      <c r="E74" s="298" t="s">
        <v>4114</v>
      </c>
      <c r="J74" s="2" t="s">
        <v>812</v>
      </c>
      <c r="L74" s="2" t="s">
        <v>860</v>
      </c>
      <c r="M74" s="2" t="s">
        <v>17</v>
      </c>
      <c r="N74" s="2" t="s">
        <v>3855</v>
      </c>
    </row>
    <row r="75">
      <c r="B75" s="298" t="s">
        <v>4114</v>
      </c>
      <c r="C75" s="298" t="s">
        <v>4113</v>
      </c>
      <c r="D75" s="291" t="s">
        <v>6138</v>
      </c>
      <c r="E75" s="298" t="s">
        <v>4114</v>
      </c>
      <c r="J75" s="2" t="s">
        <v>812</v>
      </c>
      <c r="L75" s="2" t="s">
        <v>860</v>
      </c>
      <c r="M75" s="2" t="s">
        <v>17</v>
      </c>
      <c r="N75" s="2" t="s">
        <v>3855</v>
      </c>
    </row>
    <row r="76">
      <c r="B76" s="298" t="s">
        <v>4114</v>
      </c>
      <c r="C76" s="298" t="s">
        <v>4113</v>
      </c>
      <c r="E76" s="298" t="s">
        <v>4114</v>
      </c>
      <c r="L76" s="2" t="s">
        <v>860</v>
      </c>
      <c r="M76" s="2" t="s">
        <v>5386</v>
      </c>
    </row>
    <row r="77">
      <c r="B77" s="298" t="s">
        <v>4114</v>
      </c>
      <c r="C77" s="298" t="s">
        <v>4113</v>
      </c>
      <c r="E77" s="298" t="s">
        <v>4114</v>
      </c>
      <c r="L77" s="2" t="s">
        <v>860</v>
      </c>
      <c r="M77" s="2" t="s">
        <v>5386</v>
      </c>
    </row>
    <row r="78">
      <c r="C78" s="298" t="s">
        <v>3613</v>
      </c>
      <c r="E78" s="298" t="s">
        <v>3614</v>
      </c>
      <c r="L78" s="2" t="s">
        <v>860</v>
      </c>
    </row>
    <row r="79">
      <c r="C79" s="298" t="s">
        <v>3613</v>
      </c>
      <c r="E79" s="298" t="s">
        <v>3614</v>
      </c>
      <c r="L79" s="2" t="s">
        <v>860</v>
      </c>
    </row>
    <row r="80">
      <c r="B80" s="2" t="s">
        <v>3881</v>
      </c>
      <c r="C80" s="298" t="s">
        <v>4954</v>
      </c>
      <c r="D80" s="291" t="s">
        <v>6139</v>
      </c>
      <c r="J80" s="2" t="s">
        <v>2048</v>
      </c>
      <c r="K80" s="2" t="s">
        <v>6124</v>
      </c>
      <c r="L80" s="2" t="s">
        <v>860</v>
      </c>
      <c r="M80" s="2" t="s">
        <v>17</v>
      </c>
      <c r="N80" s="2" t="s">
        <v>6121</v>
      </c>
      <c r="R80" s="2" t="s">
        <v>6125</v>
      </c>
    </row>
    <row r="81">
      <c r="B81" s="2" t="s">
        <v>3881</v>
      </c>
      <c r="C81" s="298" t="s">
        <v>4954</v>
      </c>
      <c r="D81" s="291" t="s">
        <v>6140</v>
      </c>
      <c r="E81" s="298"/>
      <c r="J81" s="2" t="s">
        <v>2048</v>
      </c>
      <c r="K81" s="2" t="s">
        <v>6124</v>
      </c>
      <c r="L81" s="2" t="s">
        <v>860</v>
      </c>
      <c r="M81" s="2" t="s">
        <v>17</v>
      </c>
      <c r="N81" s="2" t="s">
        <v>6121</v>
      </c>
      <c r="R81" s="2" t="s">
        <v>6125</v>
      </c>
    </row>
    <row r="82">
      <c r="C82" s="298" t="s">
        <v>5165</v>
      </c>
      <c r="D82" s="291" t="s">
        <v>6141</v>
      </c>
      <c r="E82" s="298" t="s">
        <v>3543</v>
      </c>
      <c r="J82" s="2" t="s">
        <v>2048</v>
      </c>
      <c r="K82" s="2" t="s">
        <v>5230</v>
      </c>
      <c r="L82" s="2" t="s">
        <v>860</v>
      </c>
      <c r="M82" s="2" t="s">
        <v>17</v>
      </c>
      <c r="N82" s="2" t="s">
        <v>5230</v>
      </c>
      <c r="R82" s="2" t="s">
        <v>3893</v>
      </c>
    </row>
    <row r="83">
      <c r="B83" s="2" t="s">
        <v>972</v>
      </c>
      <c r="C83" s="298" t="s">
        <v>973</v>
      </c>
      <c r="E83" s="298" t="s">
        <v>974</v>
      </c>
      <c r="J83" s="2" t="s">
        <v>829</v>
      </c>
      <c r="K83" s="2" t="s">
        <v>6095</v>
      </c>
      <c r="L83" s="2" t="s">
        <v>860</v>
      </c>
      <c r="M83" s="2" t="s">
        <v>17</v>
      </c>
      <c r="N83" s="2" t="s">
        <v>4450</v>
      </c>
      <c r="R83" s="2" t="s">
        <v>6094</v>
      </c>
    </row>
    <row r="84">
      <c r="B84" s="2" t="s">
        <v>972</v>
      </c>
      <c r="C84" s="298" t="s">
        <v>973</v>
      </c>
      <c r="E84" s="298" t="s">
        <v>974</v>
      </c>
      <c r="J84" s="2" t="s">
        <v>829</v>
      </c>
      <c r="K84" s="2" t="s">
        <v>6095</v>
      </c>
      <c r="L84" s="2" t="s">
        <v>860</v>
      </c>
      <c r="M84" s="2" t="s">
        <v>17</v>
      </c>
      <c r="N84" s="2" t="s">
        <v>4450</v>
      </c>
      <c r="R84" s="2" t="s">
        <v>6094</v>
      </c>
    </row>
    <row r="85">
      <c r="B85" s="2" t="s">
        <v>972</v>
      </c>
      <c r="C85" s="298" t="s">
        <v>973</v>
      </c>
      <c r="E85" s="298" t="s">
        <v>974</v>
      </c>
      <c r="J85" s="2" t="s">
        <v>829</v>
      </c>
      <c r="K85" s="2" t="s">
        <v>6095</v>
      </c>
      <c r="L85" s="2" t="s">
        <v>860</v>
      </c>
      <c r="M85" s="2" t="s">
        <v>17</v>
      </c>
      <c r="N85" s="2" t="s">
        <v>4450</v>
      </c>
      <c r="R85" s="2" t="s">
        <v>6094</v>
      </c>
    </row>
    <row r="86">
      <c r="B86" s="2" t="s">
        <v>972</v>
      </c>
      <c r="C86" s="298" t="s">
        <v>973</v>
      </c>
      <c r="E86" s="298" t="s">
        <v>974</v>
      </c>
      <c r="J86" s="2" t="s">
        <v>829</v>
      </c>
      <c r="K86" s="2" t="s">
        <v>6095</v>
      </c>
      <c r="L86" s="2" t="s">
        <v>860</v>
      </c>
      <c r="M86" s="2" t="s">
        <v>17</v>
      </c>
      <c r="N86" s="2" t="s">
        <v>4450</v>
      </c>
      <c r="R86" s="2" t="s">
        <v>6094</v>
      </c>
    </row>
    <row r="87">
      <c r="B87" s="2" t="s">
        <v>972</v>
      </c>
      <c r="C87" s="298" t="s">
        <v>973</v>
      </c>
      <c r="E87" s="298" t="s">
        <v>974</v>
      </c>
      <c r="J87" s="2" t="s">
        <v>829</v>
      </c>
      <c r="K87" s="2" t="s">
        <v>6095</v>
      </c>
      <c r="L87" s="2" t="s">
        <v>860</v>
      </c>
      <c r="M87" s="2" t="s">
        <v>17</v>
      </c>
      <c r="N87" s="2" t="s">
        <v>4450</v>
      </c>
      <c r="R87" s="2" t="s">
        <v>6094</v>
      </c>
    </row>
    <row r="88">
      <c r="B88" s="2" t="s">
        <v>972</v>
      </c>
      <c r="C88" s="298" t="s">
        <v>973</v>
      </c>
      <c r="E88" s="298" t="s">
        <v>974</v>
      </c>
      <c r="L88" s="2" t="s">
        <v>860</v>
      </c>
      <c r="M88" s="2" t="s">
        <v>2386</v>
      </c>
      <c r="N88" s="2" t="s">
        <v>6142</v>
      </c>
    </row>
    <row r="89">
      <c r="B89" s="2" t="s">
        <v>972</v>
      </c>
      <c r="C89" s="298" t="s">
        <v>973</v>
      </c>
      <c r="E89" s="298" t="s">
        <v>974</v>
      </c>
      <c r="L89" s="2" t="s">
        <v>860</v>
      </c>
      <c r="M89" s="2" t="s">
        <v>2386</v>
      </c>
      <c r="N89" s="2" t="s">
        <v>6142</v>
      </c>
    </row>
    <row r="90">
      <c r="B90" s="2" t="s">
        <v>972</v>
      </c>
      <c r="C90" s="298" t="s">
        <v>973</v>
      </c>
      <c r="E90" s="298" t="s">
        <v>974</v>
      </c>
      <c r="L90" s="2" t="s">
        <v>860</v>
      </c>
    </row>
    <row r="91">
      <c r="C91" s="359"/>
      <c r="E91" s="380"/>
    </row>
    <row r="92">
      <c r="A92" s="2" t="s">
        <v>933</v>
      </c>
      <c r="B92" s="2" t="s">
        <v>868</v>
      </c>
      <c r="C92" s="2" t="s">
        <v>1390</v>
      </c>
      <c r="E92" s="387" t="s">
        <v>935</v>
      </c>
      <c r="L92" s="2" t="s">
        <v>860</v>
      </c>
      <c r="M92" s="2" t="s">
        <v>18</v>
      </c>
    </row>
    <row r="93">
      <c r="B93" s="2" t="s">
        <v>868</v>
      </c>
      <c r="C93" s="2" t="s">
        <v>1390</v>
      </c>
      <c r="E93" s="387" t="s">
        <v>935</v>
      </c>
      <c r="F93" s="359"/>
      <c r="G93" s="359"/>
      <c r="H93" s="359"/>
      <c r="L93" s="2" t="s">
        <v>860</v>
      </c>
      <c r="M93" s="2" t="s">
        <v>18</v>
      </c>
    </row>
    <row r="94">
      <c r="B94" s="2" t="s">
        <v>868</v>
      </c>
      <c r="C94" s="2" t="s">
        <v>1390</v>
      </c>
      <c r="E94" s="387" t="s">
        <v>935</v>
      </c>
      <c r="L94" s="2" t="s">
        <v>860</v>
      </c>
      <c r="M94" s="2" t="s">
        <v>18</v>
      </c>
    </row>
    <row r="95">
      <c r="B95" s="2" t="s">
        <v>868</v>
      </c>
      <c r="C95" s="2" t="s">
        <v>1390</v>
      </c>
      <c r="E95" s="387" t="s">
        <v>935</v>
      </c>
      <c r="L95" s="2" t="s">
        <v>860</v>
      </c>
      <c r="M95" s="2" t="s">
        <v>18</v>
      </c>
    </row>
    <row r="96">
      <c r="B96" s="2" t="s">
        <v>868</v>
      </c>
      <c r="C96" s="2" t="s">
        <v>1390</v>
      </c>
      <c r="E96" s="387" t="s">
        <v>935</v>
      </c>
      <c r="L96" s="2" t="s">
        <v>860</v>
      </c>
      <c r="M96" s="2" t="s">
        <v>18</v>
      </c>
    </row>
    <row r="97">
      <c r="B97" s="2" t="s">
        <v>868</v>
      </c>
      <c r="C97" s="2" t="s">
        <v>1390</v>
      </c>
      <c r="E97" s="387" t="s">
        <v>935</v>
      </c>
      <c r="L97" s="2" t="s">
        <v>860</v>
      </c>
      <c r="M97" s="2" t="s">
        <v>18</v>
      </c>
    </row>
    <row r="98">
      <c r="E98" s="387"/>
    </row>
    <row r="99">
      <c r="C99" s="359" t="s">
        <v>6143</v>
      </c>
      <c r="M99" s="2" t="s">
        <v>17</v>
      </c>
      <c r="N99" s="2" t="s">
        <v>6116</v>
      </c>
    </row>
    <row r="100">
      <c r="C100" s="359" t="s">
        <v>6144</v>
      </c>
      <c r="M100" s="2" t="s">
        <v>17</v>
      </c>
      <c r="N100" s="2" t="s">
        <v>6121</v>
      </c>
    </row>
    <row r="101">
      <c r="B101" s="2" t="s">
        <v>3881</v>
      </c>
      <c r="C101" s="359" t="s">
        <v>4317</v>
      </c>
      <c r="D101" s="291">
        <v>937559.0</v>
      </c>
      <c r="E101" s="359" t="s">
        <v>4318</v>
      </c>
      <c r="M101" s="2" t="s">
        <v>17</v>
      </c>
      <c r="N101" s="2" t="s">
        <v>5400</v>
      </c>
    </row>
    <row r="102">
      <c r="C102" s="359" t="s">
        <v>6145</v>
      </c>
      <c r="D102" s="291">
        <v>1.303220157E9</v>
      </c>
      <c r="E102" s="414" t="s">
        <v>5843</v>
      </c>
      <c r="M102" s="2" t="s">
        <v>17</v>
      </c>
      <c r="N102" s="2" t="s">
        <v>5400</v>
      </c>
    </row>
    <row r="103">
      <c r="E103" s="383"/>
    </row>
    <row r="104">
      <c r="L104" s="291"/>
    </row>
  </sheetData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13"/>
    <col customWidth="1" min="20" max="20" width="8.38"/>
  </cols>
  <sheetData>
    <row r="1">
      <c r="A1" s="220"/>
      <c r="B1" s="215" t="s">
        <v>5</v>
      </c>
      <c r="C1" s="219" t="s">
        <v>6146</v>
      </c>
      <c r="D1" s="216"/>
      <c r="E1" s="411">
        <v>9.344842808E9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P1" s="2" t="s">
        <v>6147</v>
      </c>
      <c r="Q1" s="2" t="s">
        <v>805</v>
      </c>
      <c r="R1" s="2" t="s">
        <v>806</v>
      </c>
      <c r="U1" s="2" t="s">
        <v>6147</v>
      </c>
      <c r="V1" s="2" t="s">
        <v>805</v>
      </c>
      <c r="W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P2" s="2">
        <v>1.0</v>
      </c>
      <c r="Q2" s="2" t="s">
        <v>4379</v>
      </c>
      <c r="R2" s="2" t="s">
        <v>5347</v>
      </c>
      <c r="S2" s="2" t="s">
        <v>1958</v>
      </c>
      <c r="T2" s="2" t="s">
        <v>87</v>
      </c>
      <c r="U2" s="2">
        <v>14.0</v>
      </c>
      <c r="V2" s="275" t="s">
        <v>1856</v>
      </c>
      <c r="W2" s="275" t="s">
        <v>4870</v>
      </c>
      <c r="X2" s="275" t="s">
        <v>1272</v>
      </c>
      <c r="Y2" s="275" t="s">
        <v>213</v>
      </c>
      <c r="Z2" s="456"/>
      <c r="AA2" s="266"/>
    </row>
    <row r="3">
      <c r="A3" s="2"/>
      <c r="B3" s="229" t="s">
        <v>811</v>
      </c>
      <c r="C3" s="2" t="s">
        <v>699</v>
      </c>
      <c r="D3" s="431" t="s">
        <v>6148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P3" s="2">
        <v>2.0</v>
      </c>
      <c r="Q3" s="2" t="s">
        <v>5521</v>
      </c>
      <c r="R3" s="2" t="s">
        <v>622</v>
      </c>
      <c r="S3" s="2" t="s">
        <v>6149</v>
      </c>
      <c r="T3" s="2" t="s">
        <v>72</v>
      </c>
      <c r="U3" s="2">
        <v>15.0</v>
      </c>
      <c r="V3" s="266" t="s">
        <v>2085</v>
      </c>
      <c r="W3" s="266" t="s">
        <v>3922</v>
      </c>
      <c r="X3" s="266" t="s">
        <v>3791</v>
      </c>
      <c r="Y3" s="266" t="s">
        <v>2165</v>
      </c>
      <c r="Z3" s="416"/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P4" s="2">
        <v>3.0</v>
      </c>
      <c r="Q4" s="2" t="s">
        <v>6150</v>
      </c>
      <c r="R4" s="2" t="s">
        <v>4478</v>
      </c>
      <c r="S4" s="2" t="s">
        <v>1958</v>
      </c>
      <c r="T4" s="2" t="s">
        <v>55</v>
      </c>
      <c r="U4" s="2">
        <v>16.0</v>
      </c>
      <c r="V4" s="2" t="s">
        <v>2154</v>
      </c>
      <c r="W4" s="2" t="s">
        <v>6151</v>
      </c>
      <c r="X4" s="2" t="s">
        <v>6152</v>
      </c>
      <c r="Y4" s="2" t="s">
        <v>72</v>
      </c>
    </row>
    <row r="5">
      <c r="A5" s="2"/>
      <c r="B5" s="229" t="s">
        <v>818</v>
      </c>
      <c r="C5" s="2" t="s">
        <v>6153</v>
      </c>
      <c r="E5" s="237">
        <v>8.056819099E9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P5" s="2">
        <v>4.0</v>
      </c>
      <c r="Q5" s="2" t="s">
        <v>6154</v>
      </c>
      <c r="R5" s="2" t="s">
        <v>4147</v>
      </c>
      <c r="S5" s="2" t="s">
        <v>2655</v>
      </c>
      <c r="T5" s="2" t="s">
        <v>72</v>
      </c>
      <c r="U5" s="2">
        <v>17.0</v>
      </c>
      <c r="V5" s="2" t="s">
        <v>6155</v>
      </c>
      <c r="W5" s="2" t="s">
        <v>701</v>
      </c>
      <c r="X5" s="2" t="s">
        <v>1010</v>
      </c>
      <c r="Y5" s="2" t="s">
        <v>2043</v>
      </c>
    </row>
    <row r="6">
      <c r="A6" s="2"/>
      <c r="B6" s="229" t="s">
        <v>820</v>
      </c>
      <c r="C6" s="2" t="s">
        <v>6156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P6" s="2">
        <v>5.0</v>
      </c>
      <c r="Q6" s="2" t="s">
        <v>6157</v>
      </c>
      <c r="R6" s="2" t="s">
        <v>4310</v>
      </c>
      <c r="S6" s="2" t="s">
        <v>2866</v>
      </c>
      <c r="T6" s="2" t="s">
        <v>72</v>
      </c>
      <c r="U6" s="2">
        <v>18.0</v>
      </c>
      <c r="V6" s="2" t="s">
        <v>6158</v>
      </c>
      <c r="W6" s="2" t="s">
        <v>2420</v>
      </c>
      <c r="X6" s="2" t="s">
        <v>1010</v>
      </c>
      <c r="Y6" s="2" t="s">
        <v>2043</v>
      </c>
    </row>
    <row r="7">
      <c r="A7" s="2"/>
      <c r="B7" s="229" t="s">
        <v>822</v>
      </c>
      <c r="C7" s="2" t="s">
        <v>6159</v>
      </c>
      <c r="D7" s="2"/>
      <c r="E7" s="237">
        <v>9.443701956E9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P7" s="2">
        <v>6.0</v>
      </c>
      <c r="Q7" s="2" t="s">
        <v>3548</v>
      </c>
      <c r="R7" s="2" t="s">
        <v>4472</v>
      </c>
      <c r="S7" s="2" t="s">
        <v>6160</v>
      </c>
      <c r="T7" s="2" t="s">
        <v>72</v>
      </c>
      <c r="U7" s="2">
        <v>19.0</v>
      </c>
      <c r="V7" s="2" t="s">
        <v>6161</v>
      </c>
      <c r="W7" s="2" t="s">
        <v>702</v>
      </c>
      <c r="X7" s="2" t="s">
        <v>1010</v>
      </c>
      <c r="Y7" s="2" t="s">
        <v>6162</v>
      </c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P8" s="2">
        <v>7.0</v>
      </c>
      <c r="Q8" s="2" t="s">
        <v>6163</v>
      </c>
      <c r="R8" s="2" t="s">
        <v>3392</v>
      </c>
      <c r="S8" s="2" t="s">
        <v>6164</v>
      </c>
      <c r="T8" s="2" t="s">
        <v>87</v>
      </c>
      <c r="U8" s="2">
        <v>20.0</v>
      </c>
      <c r="V8" s="2" t="s">
        <v>5062</v>
      </c>
      <c r="W8" s="2" t="s">
        <v>2200</v>
      </c>
      <c r="X8" s="2" t="s">
        <v>700</v>
      </c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P9" s="2">
        <v>8.0</v>
      </c>
      <c r="Q9" s="2" t="s">
        <v>6165</v>
      </c>
      <c r="R9" s="2" t="s">
        <v>6166</v>
      </c>
      <c r="S9" s="2" t="s">
        <v>1328</v>
      </c>
      <c r="T9" s="2" t="s">
        <v>72</v>
      </c>
      <c r="U9" s="2">
        <v>21.0</v>
      </c>
      <c r="V9" s="2" t="s">
        <v>6167</v>
      </c>
      <c r="W9" s="2" t="s">
        <v>3514</v>
      </c>
      <c r="X9" s="2" t="s">
        <v>3081</v>
      </c>
      <c r="Y9" s="2" t="s">
        <v>55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P10" s="2">
        <v>9.0</v>
      </c>
      <c r="Q10" s="2" t="s">
        <v>3788</v>
      </c>
      <c r="R10" s="2" t="s">
        <v>6168</v>
      </c>
      <c r="S10" s="2" t="s">
        <v>6169</v>
      </c>
      <c r="T10" s="2" t="s">
        <v>87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P11" s="2">
        <v>10.0</v>
      </c>
      <c r="Q11" s="2" t="s">
        <v>6170</v>
      </c>
      <c r="R11" s="2" t="s">
        <v>6171</v>
      </c>
      <c r="S11" s="2" t="s">
        <v>6172</v>
      </c>
      <c r="T11" s="2" t="s">
        <v>72</v>
      </c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P12" s="2">
        <v>11.0</v>
      </c>
      <c r="Q12" s="2" t="s">
        <v>6173</v>
      </c>
      <c r="R12" s="2" t="s">
        <v>6174</v>
      </c>
      <c r="S12" s="2" t="s">
        <v>6175</v>
      </c>
      <c r="T12" s="2" t="s">
        <v>72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>
        <v>12.0</v>
      </c>
      <c r="Q13" s="2" t="s">
        <v>6176</v>
      </c>
      <c r="R13" s="2" t="s">
        <v>4879</v>
      </c>
      <c r="S13" s="2" t="s">
        <v>1328</v>
      </c>
      <c r="T13" s="2" t="s">
        <v>87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P14" s="2">
        <v>13.0</v>
      </c>
      <c r="Q14" s="2" t="s">
        <v>1853</v>
      </c>
      <c r="R14" s="2" t="s">
        <v>2625</v>
      </c>
      <c r="S14" s="2" t="s">
        <v>1328</v>
      </c>
      <c r="T14" s="2" t="s">
        <v>72</v>
      </c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959</v>
      </c>
      <c r="C17" s="298" t="s">
        <v>3016</v>
      </c>
      <c r="D17" s="291" t="s">
        <v>6177</v>
      </c>
      <c r="E17" s="298" t="s">
        <v>4346</v>
      </c>
      <c r="J17" s="2" t="s">
        <v>829</v>
      </c>
      <c r="K17" s="2" t="s">
        <v>701</v>
      </c>
      <c r="L17" s="2" t="s">
        <v>860</v>
      </c>
      <c r="M17" s="2" t="s">
        <v>17</v>
      </c>
      <c r="N17" s="2" t="s">
        <v>6151</v>
      </c>
      <c r="R17" s="2" t="s">
        <v>6155</v>
      </c>
      <c r="S17" s="2">
        <v>282.0</v>
      </c>
    </row>
    <row r="18">
      <c r="B18" s="2" t="s">
        <v>959</v>
      </c>
      <c r="C18" s="298" t="s">
        <v>3016</v>
      </c>
      <c r="D18" s="291" t="s">
        <v>6178</v>
      </c>
      <c r="E18" s="298" t="s">
        <v>4346</v>
      </c>
      <c r="J18" s="2" t="s">
        <v>829</v>
      </c>
      <c r="K18" s="2" t="s">
        <v>701</v>
      </c>
      <c r="L18" s="2" t="s">
        <v>860</v>
      </c>
      <c r="M18" s="2" t="s">
        <v>17</v>
      </c>
      <c r="N18" s="2" t="s">
        <v>6151</v>
      </c>
      <c r="R18" s="2" t="s">
        <v>6155</v>
      </c>
      <c r="S18" s="2">
        <v>282.0</v>
      </c>
    </row>
    <row r="19">
      <c r="B19" s="2" t="s">
        <v>959</v>
      </c>
      <c r="C19" s="298" t="s">
        <v>3016</v>
      </c>
      <c r="D19" s="291" t="s">
        <v>6179</v>
      </c>
      <c r="E19" s="298" t="s">
        <v>4346</v>
      </c>
      <c r="J19" s="2" t="s">
        <v>829</v>
      </c>
      <c r="K19" s="2" t="s">
        <v>701</v>
      </c>
      <c r="L19" s="2" t="s">
        <v>860</v>
      </c>
      <c r="M19" s="2" t="s">
        <v>17</v>
      </c>
      <c r="N19" s="2" t="s">
        <v>6151</v>
      </c>
      <c r="R19" s="2" t="s">
        <v>6155</v>
      </c>
      <c r="S19" s="2">
        <v>282.0</v>
      </c>
    </row>
    <row r="20">
      <c r="B20" s="2" t="s">
        <v>959</v>
      </c>
      <c r="C20" s="298" t="s">
        <v>3016</v>
      </c>
      <c r="D20" s="291" t="s">
        <v>6180</v>
      </c>
      <c r="E20" s="298" t="s">
        <v>4346</v>
      </c>
      <c r="J20" s="2" t="s">
        <v>829</v>
      </c>
      <c r="K20" s="2" t="s">
        <v>701</v>
      </c>
      <c r="L20" s="2" t="s">
        <v>860</v>
      </c>
      <c r="M20" s="2" t="s">
        <v>17</v>
      </c>
      <c r="N20" s="2" t="s">
        <v>6151</v>
      </c>
      <c r="R20" s="2" t="s">
        <v>6155</v>
      </c>
      <c r="S20" s="2">
        <v>282.0</v>
      </c>
    </row>
    <row r="21">
      <c r="B21" s="2" t="s">
        <v>959</v>
      </c>
      <c r="C21" s="298" t="s">
        <v>3016</v>
      </c>
      <c r="D21" s="291" t="s">
        <v>6181</v>
      </c>
      <c r="E21" s="298" t="s">
        <v>4346</v>
      </c>
      <c r="J21" s="2" t="s">
        <v>829</v>
      </c>
      <c r="K21" s="2" t="s">
        <v>701</v>
      </c>
      <c r="L21" s="2" t="s">
        <v>860</v>
      </c>
      <c r="M21" s="2" t="s">
        <v>17</v>
      </c>
      <c r="N21" s="2" t="s">
        <v>6151</v>
      </c>
      <c r="R21" s="2" t="s">
        <v>6155</v>
      </c>
      <c r="S21" s="2">
        <v>282.0</v>
      </c>
    </row>
    <row r="22">
      <c r="B22" s="2" t="s">
        <v>959</v>
      </c>
      <c r="C22" s="298" t="s">
        <v>3016</v>
      </c>
      <c r="D22" s="291" t="s">
        <v>6182</v>
      </c>
      <c r="E22" s="298" t="s">
        <v>4346</v>
      </c>
      <c r="J22" s="2" t="s">
        <v>829</v>
      </c>
      <c r="K22" s="2" t="s">
        <v>701</v>
      </c>
      <c r="L22" s="2" t="s">
        <v>860</v>
      </c>
      <c r="M22" s="2" t="s">
        <v>17</v>
      </c>
      <c r="N22" s="2" t="s">
        <v>6151</v>
      </c>
      <c r="R22" s="2" t="s">
        <v>6155</v>
      </c>
      <c r="S22" s="2">
        <v>282.0</v>
      </c>
    </row>
    <row r="23">
      <c r="B23" s="2" t="s">
        <v>959</v>
      </c>
      <c r="C23" s="298" t="s">
        <v>3016</v>
      </c>
      <c r="D23" s="291" t="s">
        <v>6183</v>
      </c>
      <c r="E23" s="298" t="s">
        <v>4346</v>
      </c>
      <c r="J23" s="2" t="s">
        <v>829</v>
      </c>
      <c r="K23" s="2" t="s">
        <v>701</v>
      </c>
      <c r="L23" s="2" t="s">
        <v>860</v>
      </c>
      <c r="M23" s="2" t="s">
        <v>17</v>
      </c>
      <c r="N23" s="2" t="s">
        <v>6151</v>
      </c>
      <c r="R23" s="2" t="s">
        <v>6155</v>
      </c>
      <c r="S23" s="2">
        <v>282.0</v>
      </c>
    </row>
    <row r="24">
      <c r="B24" s="2" t="s">
        <v>862</v>
      </c>
      <c r="C24" s="298" t="s">
        <v>1407</v>
      </c>
      <c r="E24" s="359" t="s">
        <v>864</v>
      </c>
      <c r="J24" s="2" t="s">
        <v>829</v>
      </c>
      <c r="K24" s="2" t="s">
        <v>701</v>
      </c>
      <c r="L24" s="2" t="s">
        <v>860</v>
      </c>
      <c r="M24" s="2" t="s">
        <v>17</v>
      </c>
      <c r="N24" s="2" t="s">
        <v>6151</v>
      </c>
      <c r="R24" s="2" t="s">
        <v>6155</v>
      </c>
      <c r="S24" s="2">
        <v>282.0</v>
      </c>
    </row>
    <row r="25">
      <c r="B25" s="2" t="s">
        <v>868</v>
      </c>
      <c r="C25" s="298" t="s">
        <v>2793</v>
      </c>
      <c r="D25" s="291" t="s">
        <v>6184</v>
      </c>
      <c r="E25" s="367" t="s">
        <v>1488</v>
      </c>
      <c r="J25" s="2" t="s">
        <v>829</v>
      </c>
      <c r="K25" s="2" t="s">
        <v>701</v>
      </c>
      <c r="L25" s="2" t="s">
        <v>860</v>
      </c>
      <c r="M25" s="2" t="s">
        <v>17</v>
      </c>
      <c r="N25" s="2" t="s">
        <v>6151</v>
      </c>
      <c r="R25" s="2" t="s">
        <v>6155</v>
      </c>
      <c r="S25" s="2">
        <v>282.0</v>
      </c>
    </row>
    <row r="26">
      <c r="B26" s="2" t="s">
        <v>865</v>
      </c>
      <c r="C26" s="298" t="s">
        <v>1545</v>
      </c>
      <c r="D26" s="291" t="s">
        <v>6185</v>
      </c>
      <c r="E26" s="359" t="s">
        <v>6186</v>
      </c>
      <c r="J26" s="2" t="s">
        <v>829</v>
      </c>
      <c r="K26" s="2" t="s">
        <v>701</v>
      </c>
      <c r="L26" s="2" t="s">
        <v>860</v>
      </c>
      <c r="M26" s="2" t="s">
        <v>17</v>
      </c>
      <c r="N26" s="2" t="s">
        <v>6151</v>
      </c>
      <c r="R26" s="2" t="s">
        <v>6155</v>
      </c>
      <c r="S26" s="2">
        <v>282.0</v>
      </c>
    </row>
    <row r="28">
      <c r="A28" s="298" t="s">
        <v>1424</v>
      </c>
      <c r="B28" s="2" t="s">
        <v>2559</v>
      </c>
      <c r="C28" s="359" t="s">
        <v>6187</v>
      </c>
      <c r="D28" s="291">
        <v>3.21381441E8</v>
      </c>
      <c r="E28" s="276" t="s">
        <v>2505</v>
      </c>
      <c r="J28" s="2" t="s">
        <v>829</v>
      </c>
      <c r="K28" s="2" t="s">
        <v>702</v>
      </c>
      <c r="L28" s="2" t="s">
        <v>860</v>
      </c>
      <c r="M28" s="2" t="s">
        <v>17</v>
      </c>
      <c r="N28" s="2" t="s">
        <v>6151</v>
      </c>
      <c r="R28" s="2" t="s">
        <v>6161</v>
      </c>
      <c r="S28" s="2">
        <v>282.0</v>
      </c>
    </row>
    <row r="29">
      <c r="B29" s="2" t="s">
        <v>2559</v>
      </c>
      <c r="C29" s="359" t="s">
        <v>6188</v>
      </c>
      <c r="D29" s="291">
        <v>3.21429485E8</v>
      </c>
      <c r="E29" s="359" t="s">
        <v>3812</v>
      </c>
      <c r="J29" s="2" t="s">
        <v>829</v>
      </c>
      <c r="K29" s="2" t="s">
        <v>702</v>
      </c>
      <c r="L29" s="2" t="s">
        <v>860</v>
      </c>
      <c r="M29" s="2" t="s">
        <v>17</v>
      </c>
      <c r="N29" s="2" t="s">
        <v>6151</v>
      </c>
      <c r="R29" s="2" t="s">
        <v>6161</v>
      </c>
      <c r="S29" s="2">
        <v>282.0</v>
      </c>
    </row>
    <row r="30">
      <c r="B30" s="2" t="s">
        <v>2559</v>
      </c>
      <c r="C30" s="367" t="s">
        <v>6189</v>
      </c>
      <c r="D30" s="291">
        <v>2.522289407E9</v>
      </c>
      <c r="E30" s="380" t="s">
        <v>2507</v>
      </c>
      <c r="J30" s="2" t="s">
        <v>829</v>
      </c>
      <c r="K30" s="2" t="s">
        <v>6174</v>
      </c>
      <c r="L30" s="2" t="s">
        <v>860</v>
      </c>
      <c r="M30" s="2" t="s">
        <v>17</v>
      </c>
      <c r="N30" s="2" t="s">
        <v>5313</v>
      </c>
      <c r="R30" s="2" t="s">
        <v>6173</v>
      </c>
      <c r="S30" s="2">
        <v>200.0</v>
      </c>
    </row>
    <row r="31">
      <c r="B31" s="2" t="s">
        <v>960</v>
      </c>
      <c r="C31" s="298" t="s">
        <v>946</v>
      </c>
      <c r="E31" s="367" t="s">
        <v>947</v>
      </c>
      <c r="J31" s="2" t="s">
        <v>829</v>
      </c>
      <c r="K31" s="2" t="s">
        <v>6174</v>
      </c>
      <c r="L31" s="2" t="s">
        <v>860</v>
      </c>
      <c r="M31" s="2" t="s">
        <v>17</v>
      </c>
      <c r="N31" s="2" t="s">
        <v>5313</v>
      </c>
      <c r="R31" s="2" t="s">
        <v>6173</v>
      </c>
      <c r="S31" s="2">
        <v>200.0</v>
      </c>
    </row>
    <row r="32">
      <c r="B32" s="2" t="s">
        <v>960</v>
      </c>
      <c r="C32" s="298" t="s">
        <v>946</v>
      </c>
      <c r="E32" s="367" t="s">
        <v>947</v>
      </c>
      <c r="J32" s="2" t="s">
        <v>829</v>
      </c>
      <c r="K32" s="2" t="s">
        <v>6174</v>
      </c>
      <c r="L32" s="2" t="s">
        <v>860</v>
      </c>
      <c r="M32" s="2" t="s">
        <v>17</v>
      </c>
      <c r="N32" s="2" t="s">
        <v>5313</v>
      </c>
      <c r="R32" s="2" t="s">
        <v>6173</v>
      </c>
      <c r="S32" s="2">
        <v>200.0</v>
      </c>
    </row>
    <row r="33">
      <c r="B33" s="2" t="s">
        <v>960</v>
      </c>
      <c r="C33" s="298" t="s">
        <v>946</v>
      </c>
      <c r="E33" s="367" t="s">
        <v>947</v>
      </c>
      <c r="J33" s="2" t="s">
        <v>829</v>
      </c>
      <c r="K33" s="2" t="s">
        <v>3922</v>
      </c>
      <c r="L33" s="2" t="s">
        <v>860</v>
      </c>
      <c r="M33" s="2" t="s">
        <v>17</v>
      </c>
      <c r="N33" s="2" t="s">
        <v>5313</v>
      </c>
      <c r="R33" s="2" t="s">
        <v>6161</v>
      </c>
      <c r="S33" s="2">
        <v>200.0</v>
      </c>
    </row>
    <row r="34">
      <c r="B34" s="2" t="s">
        <v>960</v>
      </c>
      <c r="C34" s="298" t="s">
        <v>946</v>
      </c>
      <c r="E34" s="367" t="s">
        <v>947</v>
      </c>
      <c r="J34" s="2" t="s">
        <v>829</v>
      </c>
      <c r="K34" s="2" t="s">
        <v>702</v>
      </c>
      <c r="L34" s="2" t="s">
        <v>860</v>
      </c>
      <c r="M34" s="2" t="s">
        <v>17</v>
      </c>
      <c r="N34" s="2" t="s">
        <v>6151</v>
      </c>
      <c r="R34" s="2" t="s">
        <v>6161</v>
      </c>
      <c r="S34" s="2">
        <v>282.0</v>
      </c>
    </row>
    <row r="35">
      <c r="B35" s="2" t="s">
        <v>960</v>
      </c>
      <c r="C35" s="298" t="s">
        <v>946</v>
      </c>
      <c r="E35" s="367" t="s">
        <v>947</v>
      </c>
      <c r="J35" s="2" t="s">
        <v>829</v>
      </c>
      <c r="K35" s="2" t="s">
        <v>702</v>
      </c>
      <c r="L35" s="2" t="s">
        <v>860</v>
      </c>
      <c r="M35" s="2" t="s">
        <v>17</v>
      </c>
      <c r="N35" s="2" t="s">
        <v>6151</v>
      </c>
      <c r="R35" s="2" t="s">
        <v>6161</v>
      </c>
      <c r="S35" s="2">
        <v>282.0</v>
      </c>
    </row>
    <row r="36">
      <c r="B36" s="2" t="s">
        <v>960</v>
      </c>
      <c r="C36" s="298" t="s">
        <v>946</v>
      </c>
      <c r="E36" s="367" t="s">
        <v>947</v>
      </c>
      <c r="L36" s="2" t="s">
        <v>860</v>
      </c>
    </row>
    <row r="37">
      <c r="B37" s="2" t="s">
        <v>2559</v>
      </c>
      <c r="C37" s="359" t="s">
        <v>5387</v>
      </c>
      <c r="D37" s="291">
        <v>2.723470627E9</v>
      </c>
      <c r="E37" s="298" t="s">
        <v>885</v>
      </c>
      <c r="J37" s="2" t="s">
        <v>829</v>
      </c>
      <c r="K37" s="2" t="s">
        <v>3922</v>
      </c>
      <c r="L37" s="2" t="s">
        <v>860</v>
      </c>
      <c r="M37" s="2" t="s">
        <v>17</v>
      </c>
      <c r="N37" s="2" t="s">
        <v>6151</v>
      </c>
      <c r="S37" s="2">
        <v>282.0</v>
      </c>
    </row>
    <row r="38">
      <c r="B38" s="2" t="s">
        <v>2559</v>
      </c>
      <c r="C38" s="359" t="s">
        <v>5387</v>
      </c>
      <c r="D38" s="291" t="s">
        <v>6190</v>
      </c>
      <c r="E38" s="298" t="s">
        <v>885</v>
      </c>
      <c r="J38" s="2" t="s">
        <v>829</v>
      </c>
      <c r="K38" s="2" t="s">
        <v>3922</v>
      </c>
      <c r="L38" s="2" t="s">
        <v>860</v>
      </c>
      <c r="M38" s="2" t="s">
        <v>17</v>
      </c>
      <c r="N38" s="2" t="s">
        <v>6151</v>
      </c>
      <c r="S38" s="2">
        <v>282.0</v>
      </c>
    </row>
    <row r="39">
      <c r="B39" s="2" t="s">
        <v>2559</v>
      </c>
      <c r="C39" s="359" t="s">
        <v>5387</v>
      </c>
      <c r="D39" s="291">
        <v>2.723470604E9</v>
      </c>
      <c r="E39" s="298" t="s">
        <v>885</v>
      </c>
      <c r="J39" s="2" t="s">
        <v>829</v>
      </c>
      <c r="K39" s="2" t="s">
        <v>3922</v>
      </c>
      <c r="L39" s="2" t="s">
        <v>860</v>
      </c>
      <c r="M39" s="2" t="s">
        <v>17</v>
      </c>
      <c r="N39" s="2" t="s">
        <v>6151</v>
      </c>
      <c r="S39" s="2">
        <v>282.0</v>
      </c>
    </row>
    <row r="40">
      <c r="B40" s="2" t="s">
        <v>2559</v>
      </c>
      <c r="C40" s="359" t="s">
        <v>5387</v>
      </c>
      <c r="D40" s="291">
        <v>2.723470625E9</v>
      </c>
      <c r="E40" s="298" t="s">
        <v>885</v>
      </c>
      <c r="J40" s="2" t="s">
        <v>829</v>
      </c>
      <c r="K40" s="2" t="s">
        <v>3922</v>
      </c>
      <c r="L40" s="2" t="s">
        <v>860</v>
      </c>
      <c r="M40" s="2" t="s">
        <v>17</v>
      </c>
      <c r="N40" s="2" t="s">
        <v>6151</v>
      </c>
      <c r="S40" s="2">
        <v>282.0</v>
      </c>
    </row>
    <row r="41">
      <c r="B41" s="2" t="s">
        <v>2559</v>
      </c>
      <c r="C41" s="359" t="s">
        <v>5387</v>
      </c>
      <c r="D41" s="291">
        <v>2.723470367E9</v>
      </c>
      <c r="E41" s="298" t="s">
        <v>885</v>
      </c>
      <c r="J41" s="2" t="s">
        <v>829</v>
      </c>
      <c r="K41" s="2" t="s">
        <v>3922</v>
      </c>
      <c r="L41" s="2" t="s">
        <v>860</v>
      </c>
      <c r="M41" s="2" t="s">
        <v>17</v>
      </c>
      <c r="N41" s="2" t="s">
        <v>6151</v>
      </c>
      <c r="S41" s="2">
        <v>282.0</v>
      </c>
    </row>
    <row r="42">
      <c r="B42" s="2" t="s">
        <v>2559</v>
      </c>
      <c r="C42" s="359" t="s">
        <v>5387</v>
      </c>
      <c r="D42" s="400">
        <v>2.723470687E9</v>
      </c>
      <c r="E42" s="298" t="s">
        <v>885</v>
      </c>
      <c r="J42" s="2" t="s">
        <v>829</v>
      </c>
      <c r="K42" s="2" t="s">
        <v>3922</v>
      </c>
      <c r="L42" s="2" t="s">
        <v>860</v>
      </c>
      <c r="M42" s="2" t="s">
        <v>17</v>
      </c>
      <c r="N42" s="2" t="s">
        <v>6151</v>
      </c>
      <c r="S42" s="2">
        <v>282.0</v>
      </c>
    </row>
    <row r="43">
      <c r="B43" s="2" t="s">
        <v>2559</v>
      </c>
      <c r="C43" s="359" t="s">
        <v>5387</v>
      </c>
      <c r="D43" s="400">
        <v>2.723470503E9</v>
      </c>
      <c r="E43" s="298" t="s">
        <v>885</v>
      </c>
      <c r="J43" s="2" t="s">
        <v>829</v>
      </c>
      <c r="K43" s="2" t="s">
        <v>3922</v>
      </c>
      <c r="L43" s="2" t="s">
        <v>860</v>
      </c>
      <c r="M43" s="2" t="s">
        <v>17</v>
      </c>
      <c r="N43" s="2" t="s">
        <v>6151</v>
      </c>
      <c r="S43" s="2">
        <v>282.0</v>
      </c>
    </row>
    <row r="44">
      <c r="B44" s="2" t="s">
        <v>2559</v>
      </c>
      <c r="C44" s="359" t="s">
        <v>5387</v>
      </c>
      <c r="D44" s="291">
        <v>2.723470493E9</v>
      </c>
      <c r="E44" s="298" t="s">
        <v>885</v>
      </c>
      <c r="J44" s="2" t="s">
        <v>829</v>
      </c>
      <c r="K44" s="2" t="s">
        <v>3922</v>
      </c>
      <c r="L44" s="2" t="s">
        <v>860</v>
      </c>
      <c r="M44" s="2" t="s">
        <v>17</v>
      </c>
      <c r="N44" s="2" t="s">
        <v>6151</v>
      </c>
      <c r="S44" s="2">
        <v>282.0</v>
      </c>
    </row>
    <row r="45">
      <c r="B45" s="2" t="s">
        <v>2559</v>
      </c>
      <c r="C45" s="359" t="s">
        <v>5387</v>
      </c>
      <c r="D45" s="291">
        <v>2.723470595E9</v>
      </c>
      <c r="E45" s="298" t="s">
        <v>885</v>
      </c>
      <c r="J45" s="2" t="s">
        <v>829</v>
      </c>
      <c r="K45" s="2" t="s">
        <v>3922</v>
      </c>
      <c r="L45" s="2" t="s">
        <v>860</v>
      </c>
      <c r="M45" s="2" t="s">
        <v>17</v>
      </c>
      <c r="N45" s="2" t="s">
        <v>6151</v>
      </c>
      <c r="S45" s="2">
        <v>282.0</v>
      </c>
    </row>
    <row r="46">
      <c r="B46" s="2" t="s">
        <v>2559</v>
      </c>
      <c r="C46" s="359" t="s">
        <v>5387</v>
      </c>
      <c r="D46" s="291">
        <v>2.723470413E9</v>
      </c>
      <c r="E46" s="298" t="s">
        <v>885</v>
      </c>
      <c r="J46" s="2" t="s">
        <v>829</v>
      </c>
      <c r="K46" s="2" t="s">
        <v>3922</v>
      </c>
      <c r="L46" s="2" t="s">
        <v>860</v>
      </c>
      <c r="M46" s="2" t="s">
        <v>17</v>
      </c>
      <c r="N46" s="2" t="s">
        <v>6151</v>
      </c>
      <c r="S46" s="2">
        <v>282.0</v>
      </c>
    </row>
    <row r="47">
      <c r="B47" s="2" t="s">
        <v>2559</v>
      </c>
      <c r="C47" s="359" t="s">
        <v>5387</v>
      </c>
      <c r="D47" s="291">
        <v>2.723470534E9</v>
      </c>
      <c r="E47" s="298" t="s">
        <v>885</v>
      </c>
      <c r="J47" s="2" t="s">
        <v>829</v>
      </c>
      <c r="K47" s="2" t="s">
        <v>3922</v>
      </c>
      <c r="L47" s="2" t="s">
        <v>860</v>
      </c>
      <c r="M47" s="2" t="s">
        <v>17</v>
      </c>
      <c r="N47" s="2" t="s">
        <v>6151</v>
      </c>
      <c r="S47" s="2">
        <v>282.0</v>
      </c>
    </row>
    <row r="48">
      <c r="B48" s="2" t="s">
        <v>2559</v>
      </c>
      <c r="C48" s="359" t="s">
        <v>5387</v>
      </c>
      <c r="D48" s="291">
        <v>2.723470535E9</v>
      </c>
      <c r="E48" s="298" t="s">
        <v>885</v>
      </c>
      <c r="J48" s="2" t="s">
        <v>829</v>
      </c>
      <c r="K48" s="2" t="s">
        <v>3922</v>
      </c>
      <c r="L48" s="2" t="s">
        <v>860</v>
      </c>
      <c r="M48" s="2" t="s">
        <v>17</v>
      </c>
      <c r="N48" s="2" t="s">
        <v>6151</v>
      </c>
      <c r="S48" s="2">
        <v>282.0</v>
      </c>
    </row>
    <row r="49">
      <c r="B49" s="2" t="s">
        <v>883</v>
      </c>
      <c r="C49" s="359" t="s">
        <v>1055</v>
      </c>
      <c r="E49" s="298" t="s">
        <v>1056</v>
      </c>
      <c r="J49" s="2" t="s">
        <v>829</v>
      </c>
      <c r="K49" s="2" t="s">
        <v>701</v>
      </c>
      <c r="L49" s="2" t="s">
        <v>860</v>
      </c>
      <c r="M49" s="2" t="s">
        <v>17</v>
      </c>
      <c r="N49" s="2" t="s">
        <v>6151</v>
      </c>
      <c r="R49" s="2" t="s">
        <v>6155</v>
      </c>
      <c r="S49" s="2">
        <v>282.0</v>
      </c>
    </row>
    <row r="50">
      <c r="B50" s="2" t="s">
        <v>883</v>
      </c>
      <c r="C50" s="359" t="s">
        <v>1055</v>
      </c>
      <c r="E50" s="298" t="s">
        <v>1056</v>
      </c>
      <c r="J50" s="2" t="s">
        <v>829</v>
      </c>
      <c r="K50" s="2" t="s">
        <v>701</v>
      </c>
      <c r="L50" s="2" t="s">
        <v>860</v>
      </c>
      <c r="M50" s="2" t="s">
        <v>17</v>
      </c>
      <c r="N50" s="2" t="s">
        <v>6151</v>
      </c>
      <c r="R50" s="2" t="s">
        <v>6155</v>
      </c>
      <c r="S50" s="2">
        <v>282.0</v>
      </c>
    </row>
    <row r="51">
      <c r="B51" s="2" t="s">
        <v>883</v>
      </c>
      <c r="C51" s="359" t="s">
        <v>1055</v>
      </c>
      <c r="E51" s="298" t="s">
        <v>1056</v>
      </c>
      <c r="J51" s="2" t="s">
        <v>829</v>
      </c>
      <c r="K51" s="2" t="s">
        <v>701</v>
      </c>
      <c r="L51" s="2" t="s">
        <v>860</v>
      </c>
      <c r="M51" s="2" t="s">
        <v>17</v>
      </c>
      <c r="N51" s="2" t="s">
        <v>6151</v>
      </c>
      <c r="R51" s="2" t="s">
        <v>6155</v>
      </c>
      <c r="S51" s="2">
        <v>282.0</v>
      </c>
    </row>
    <row r="52">
      <c r="B52" s="2" t="s">
        <v>883</v>
      </c>
      <c r="C52" s="359" t="s">
        <v>1055</v>
      </c>
      <c r="E52" s="298" t="s">
        <v>1056</v>
      </c>
      <c r="J52" s="2" t="s">
        <v>829</v>
      </c>
      <c r="K52" s="2" t="s">
        <v>701</v>
      </c>
      <c r="L52" s="2" t="s">
        <v>860</v>
      </c>
      <c r="M52" s="2" t="s">
        <v>17</v>
      </c>
      <c r="N52" s="2" t="s">
        <v>6151</v>
      </c>
      <c r="R52" s="2" t="s">
        <v>6155</v>
      </c>
      <c r="S52" s="2">
        <v>282.0</v>
      </c>
    </row>
    <row r="53">
      <c r="B53" s="2" t="s">
        <v>883</v>
      </c>
      <c r="C53" s="359" t="s">
        <v>1055</v>
      </c>
      <c r="E53" s="298" t="s">
        <v>1056</v>
      </c>
      <c r="J53" s="2" t="s">
        <v>829</v>
      </c>
      <c r="K53" s="2" t="s">
        <v>701</v>
      </c>
      <c r="L53" s="2" t="s">
        <v>860</v>
      </c>
      <c r="M53" s="2" t="s">
        <v>17</v>
      </c>
      <c r="N53" s="2" t="s">
        <v>6151</v>
      </c>
      <c r="R53" s="2" t="s">
        <v>6155</v>
      </c>
      <c r="S53" s="2">
        <v>282.0</v>
      </c>
    </row>
    <row r="54">
      <c r="B54" s="2" t="s">
        <v>883</v>
      </c>
      <c r="C54" s="359" t="s">
        <v>1055</v>
      </c>
      <c r="E54" s="298" t="s">
        <v>1056</v>
      </c>
      <c r="J54" s="2" t="s">
        <v>829</v>
      </c>
      <c r="K54" s="2" t="s">
        <v>701</v>
      </c>
      <c r="L54" s="2" t="s">
        <v>860</v>
      </c>
      <c r="M54" s="2" t="s">
        <v>17</v>
      </c>
      <c r="N54" s="2" t="s">
        <v>6151</v>
      </c>
      <c r="R54" s="2" t="s">
        <v>6155</v>
      </c>
      <c r="S54" s="2">
        <v>282.0</v>
      </c>
    </row>
    <row r="55">
      <c r="B55" s="2" t="s">
        <v>2559</v>
      </c>
      <c r="C55" s="388" t="s">
        <v>2614</v>
      </c>
      <c r="D55" s="419" t="s">
        <v>6191</v>
      </c>
      <c r="E55" s="359" t="s">
        <v>2511</v>
      </c>
      <c r="J55" s="2" t="s">
        <v>829</v>
      </c>
      <c r="K55" s="2" t="s">
        <v>702</v>
      </c>
      <c r="L55" s="2" t="s">
        <v>860</v>
      </c>
      <c r="M55" s="2" t="s">
        <v>17</v>
      </c>
      <c r="N55" s="2" t="s">
        <v>6151</v>
      </c>
      <c r="R55" s="2" t="s">
        <v>6161</v>
      </c>
      <c r="S55" s="2">
        <v>282.0</v>
      </c>
    </row>
    <row r="56">
      <c r="B56" s="2" t="s">
        <v>2559</v>
      </c>
      <c r="C56" s="359" t="s">
        <v>6192</v>
      </c>
      <c r="D56" s="291">
        <v>5.118210323E9</v>
      </c>
      <c r="E56" s="414" t="s">
        <v>2509</v>
      </c>
      <c r="J56" s="2" t="s">
        <v>829</v>
      </c>
      <c r="K56" s="2" t="s">
        <v>702</v>
      </c>
      <c r="L56" s="2" t="s">
        <v>860</v>
      </c>
      <c r="M56" s="2" t="s">
        <v>17</v>
      </c>
      <c r="N56" s="2" t="s">
        <v>6151</v>
      </c>
      <c r="R56" s="2" t="s">
        <v>6161</v>
      </c>
      <c r="S56" s="2">
        <v>282.0</v>
      </c>
    </row>
    <row r="57">
      <c r="B57" s="2" t="s">
        <v>883</v>
      </c>
      <c r="C57" s="359" t="s">
        <v>6193</v>
      </c>
      <c r="E57" s="359" t="s">
        <v>955</v>
      </c>
      <c r="J57" s="2" t="s">
        <v>829</v>
      </c>
      <c r="K57" s="2" t="s">
        <v>3922</v>
      </c>
      <c r="L57" s="2" t="s">
        <v>860</v>
      </c>
      <c r="M57" s="2" t="s">
        <v>17</v>
      </c>
      <c r="N57" s="2" t="s">
        <v>6151</v>
      </c>
      <c r="S57" s="2">
        <v>282.0</v>
      </c>
    </row>
    <row r="59">
      <c r="A59" s="2" t="s">
        <v>995</v>
      </c>
      <c r="B59" s="2" t="s">
        <v>862</v>
      </c>
      <c r="C59" s="298" t="s">
        <v>1409</v>
      </c>
      <c r="D59" s="291" t="s">
        <v>6194</v>
      </c>
      <c r="E59" s="380" t="s">
        <v>893</v>
      </c>
      <c r="F59" s="380"/>
      <c r="G59" s="380"/>
      <c r="H59" s="380"/>
      <c r="J59" s="2" t="s">
        <v>829</v>
      </c>
      <c r="K59" s="2" t="s">
        <v>702</v>
      </c>
      <c r="L59" s="2" t="s">
        <v>860</v>
      </c>
      <c r="M59" s="2" t="s">
        <v>17</v>
      </c>
      <c r="N59" s="2" t="s">
        <v>6151</v>
      </c>
      <c r="R59" s="2" t="s">
        <v>6161</v>
      </c>
      <c r="S59" s="2">
        <v>282.0</v>
      </c>
    </row>
    <row r="60">
      <c r="B60" s="2" t="s">
        <v>862</v>
      </c>
      <c r="C60" s="298" t="s">
        <v>6195</v>
      </c>
      <c r="D60" s="291" t="s">
        <v>6196</v>
      </c>
      <c r="E60" s="380" t="s">
        <v>895</v>
      </c>
      <c r="F60" s="383"/>
      <c r="G60" s="383"/>
      <c r="H60" s="383"/>
      <c r="J60" s="2" t="s">
        <v>829</v>
      </c>
      <c r="K60" s="2" t="s">
        <v>702</v>
      </c>
      <c r="L60" s="2" t="s">
        <v>860</v>
      </c>
      <c r="M60" s="2" t="s">
        <v>17</v>
      </c>
      <c r="N60" s="2" t="s">
        <v>6151</v>
      </c>
      <c r="R60" s="2" t="s">
        <v>6161</v>
      </c>
      <c r="S60" s="2">
        <v>282.0</v>
      </c>
    </row>
    <row r="61">
      <c r="B61" s="2" t="s">
        <v>862</v>
      </c>
      <c r="C61" s="298" t="s">
        <v>6195</v>
      </c>
      <c r="D61" s="291" t="s">
        <v>6197</v>
      </c>
      <c r="E61" s="380" t="s">
        <v>895</v>
      </c>
      <c r="J61" s="2" t="s">
        <v>829</v>
      </c>
      <c r="K61" s="2" t="s">
        <v>702</v>
      </c>
      <c r="L61" s="2" t="s">
        <v>860</v>
      </c>
      <c r="M61" s="2" t="s">
        <v>17</v>
      </c>
      <c r="N61" s="2" t="s">
        <v>6151</v>
      </c>
      <c r="R61" s="2" t="s">
        <v>6161</v>
      </c>
      <c r="S61" s="2">
        <v>282.0</v>
      </c>
    </row>
    <row r="62">
      <c r="E62" s="383"/>
      <c r="J62" s="2"/>
    </row>
    <row r="63">
      <c r="A63" s="298" t="s">
        <v>2440</v>
      </c>
      <c r="B63" s="2" t="s">
        <v>868</v>
      </c>
      <c r="C63" s="298" t="s">
        <v>4003</v>
      </c>
      <c r="D63" s="291" t="s">
        <v>6198</v>
      </c>
      <c r="E63" s="367" t="s">
        <v>898</v>
      </c>
      <c r="J63" s="2" t="s">
        <v>829</v>
      </c>
      <c r="K63" s="2" t="s">
        <v>701</v>
      </c>
      <c r="L63" s="2" t="s">
        <v>860</v>
      </c>
      <c r="M63" s="2" t="s">
        <v>17</v>
      </c>
      <c r="N63" s="2" t="s">
        <v>6151</v>
      </c>
      <c r="R63" s="2" t="s">
        <v>2154</v>
      </c>
      <c r="S63" s="2">
        <v>282.0</v>
      </c>
    </row>
    <row r="64">
      <c r="B64" s="2" t="s">
        <v>868</v>
      </c>
      <c r="C64" s="298" t="s">
        <v>4003</v>
      </c>
      <c r="D64" s="291" t="s">
        <v>6199</v>
      </c>
      <c r="E64" s="367" t="s">
        <v>898</v>
      </c>
      <c r="J64" s="2" t="s">
        <v>829</v>
      </c>
      <c r="K64" s="2" t="s">
        <v>701</v>
      </c>
      <c r="L64" s="2" t="s">
        <v>860</v>
      </c>
      <c r="M64" s="2" t="s">
        <v>17</v>
      </c>
      <c r="N64" s="2" t="s">
        <v>6151</v>
      </c>
      <c r="R64" s="2" t="s">
        <v>2154</v>
      </c>
      <c r="S64" s="2">
        <v>282.0</v>
      </c>
    </row>
    <row r="65">
      <c r="B65" s="2" t="s">
        <v>868</v>
      </c>
      <c r="C65" s="298" t="s">
        <v>4003</v>
      </c>
      <c r="D65" s="291" t="s">
        <v>6200</v>
      </c>
      <c r="E65" s="367" t="s">
        <v>898</v>
      </c>
      <c r="J65" s="2" t="s">
        <v>829</v>
      </c>
      <c r="K65" s="2" t="s">
        <v>701</v>
      </c>
      <c r="L65" s="2" t="s">
        <v>860</v>
      </c>
      <c r="M65" s="2" t="s">
        <v>17</v>
      </c>
      <c r="N65" s="2" t="s">
        <v>6151</v>
      </c>
      <c r="R65" s="2" t="s">
        <v>2154</v>
      </c>
      <c r="S65" s="2">
        <v>282.0</v>
      </c>
    </row>
    <row r="66">
      <c r="B66" s="2" t="s">
        <v>868</v>
      </c>
      <c r="C66" s="298" t="s">
        <v>4003</v>
      </c>
      <c r="D66" s="291" t="s">
        <v>6201</v>
      </c>
      <c r="E66" s="367" t="s">
        <v>898</v>
      </c>
      <c r="J66" s="2" t="s">
        <v>829</v>
      </c>
      <c r="K66" s="2" t="s">
        <v>701</v>
      </c>
      <c r="L66" s="2" t="s">
        <v>860</v>
      </c>
      <c r="M66" s="2" t="s">
        <v>17</v>
      </c>
      <c r="N66" s="2" t="s">
        <v>6151</v>
      </c>
      <c r="R66" s="2" t="s">
        <v>6155</v>
      </c>
      <c r="S66" s="2">
        <v>282.0</v>
      </c>
    </row>
    <row r="67">
      <c r="B67" s="2" t="s">
        <v>868</v>
      </c>
      <c r="C67" s="298" t="s">
        <v>4003</v>
      </c>
      <c r="D67" s="291" t="s">
        <v>6202</v>
      </c>
      <c r="E67" s="367" t="s">
        <v>898</v>
      </c>
      <c r="J67" s="2" t="s">
        <v>829</v>
      </c>
      <c r="K67" s="2" t="s">
        <v>701</v>
      </c>
      <c r="L67" s="2" t="s">
        <v>860</v>
      </c>
      <c r="M67" s="2" t="s">
        <v>17</v>
      </c>
      <c r="N67" s="2" t="s">
        <v>6151</v>
      </c>
      <c r="R67" s="2" t="s">
        <v>6155</v>
      </c>
      <c r="S67" s="2">
        <v>282.0</v>
      </c>
    </row>
    <row r="68">
      <c r="B68" s="2" t="s">
        <v>868</v>
      </c>
      <c r="C68" s="298" t="s">
        <v>869</v>
      </c>
      <c r="E68" s="298" t="s">
        <v>870</v>
      </c>
      <c r="L68" s="2" t="s">
        <v>860</v>
      </c>
    </row>
    <row r="71">
      <c r="C71" s="2" t="s">
        <v>6203</v>
      </c>
      <c r="J71" s="2" t="s">
        <v>1214</v>
      </c>
      <c r="K71" s="2" t="s">
        <v>701</v>
      </c>
      <c r="L71" s="2" t="s">
        <v>1019</v>
      </c>
      <c r="M71" s="2" t="s">
        <v>17</v>
      </c>
      <c r="N71" s="2" t="s">
        <v>6151</v>
      </c>
      <c r="S71" s="2">
        <v>282.0</v>
      </c>
    </row>
    <row r="72">
      <c r="C72" s="2" t="s">
        <v>6203</v>
      </c>
      <c r="J72" s="2" t="s">
        <v>1214</v>
      </c>
      <c r="K72" s="2" t="s">
        <v>6204</v>
      </c>
      <c r="L72" s="2" t="s">
        <v>1019</v>
      </c>
      <c r="M72" s="2" t="s">
        <v>17</v>
      </c>
      <c r="N72" s="2" t="s">
        <v>6151</v>
      </c>
      <c r="S72" s="2">
        <v>282.0</v>
      </c>
    </row>
    <row r="73">
      <c r="C73" s="2" t="s">
        <v>6205</v>
      </c>
      <c r="E73" s="380" t="s">
        <v>1021</v>
      </c>
      <c r="L73" s="2" t="s">
        <v>1019</v>
      </c>
      <c r="M73" s="2" t="s">
        <v>17</v>
      </c>
      <c r="N73" s="2" t="s">
        <v>6151</v>
      </c>
      <c r="S73" s="2">
        <v>282.0</v>
      </c>
    </row>
    <row r="74">
      <c r="C74" s="2" t="s">
        <v>6205</v>
      </c>
      <c r="E74" s="380" t="s">
        <v>1021</v>
      </c>
      <c r="L74" s="2" t="s">
        <v>1019</v>
      </c>
      <c r="M74" s="2" t="s">
        <v>17</v>
      </c>
      <c r="N74" s="2" t="s">
        <v>6151</v>
      </c>
      <c r="S74" s="2">
        <v>282.0</v>
      </c>
    </row>
    <row r="75">
      <c r="C75" s="2" t="s">
        <v>6205</v>
      </c>
      <c r="E75" s="380" t="s">
        <v>1021</v>
      </c>
      <c r="L75" s="2" t="s">
        <v>1019</v>
      </c>
      <c r="M75" s="2" t="s">
        <v>17</v>
      </c>
      <c r="N75" s="2" t="s">
        <v>6151</v>
      </c>
      <c r="S75" s="2">
        <v>282.0</v>
      </c>
    </row>
    <row r="76">
      <c r="C76" s="2" t="s">
        <v>6205</v>
      </c>
      <c r="E76" s="380" t="s">
        <v>1021</v>
      </c>
      <c r="L76" s="2" t="s">
        <v>1019</v>
      </c>
      <c r="M76" s="2" t="s">
        <v>17</v>
      </c>
      <c r="N76" s="2" t="s">
        <v>6151</v>
      </c>
      <c r="S76" s="2">
        <v>282.0</v>
      </c>
    </row>
    <row r="77">
      <c r="C77" s="2" t="s">
        <v>6205</v>
      </c>
      <c r="E77" s="380" t="s">
        <v>1021</v>
      </c>
      <c r="L77" s="2" t="s">
        <v>1019</v>
      </c>
      <c r="M77" s="2" t="s">
        <v>17</v>
      </c>
      <c r="N77" s="2" t="s">
        <v>6151</v>
      </c>
      <c r="S77" s="2">
        <v>282.0</v>
      </c>
    </row>
    <row r="78">
      <c r="C78" s="2" t="s">
        <v>6205</v>
      </c>
      <c r="E78" s="380" t="s">
        <v>1021</v>
      </c>
      <c r="L78" s="2" t="s">
        <v>1019</v>
      </c>
      <c r="M78" s="2" t="s">
        <v>17</v>
      </c>
      <c r="N78" s="2" t="s">
        <v>6151</v>
      </c>
      <c r="S78" s="2">
        <v>282.0</v>
      </c>
    </row>
    <row r="79">
      <c r="C79" s="2" t="s">
        <v>6206</v>
      </c>
      <c r="J79" s="2" t="s">
        <v>1214</v>
      </c>
      <c r="K79" s="2" t="s">
        <v>6151</v>
      </c>
      <c r="L79" s="2" t="s">
        <v>1019</v>
      </c>
      <c r="M79" s="2" t="s">
        <v>17</v>
      </c>
      <c r="N79" s="2" t="s">
        <v>6151</v>
      </c>
      <c r="R79" s="2" t="s">
        <v>2154</v>
      </c>
      <c r="S79" s="2">
        <v>282.0</v>
      </c>
    </row>
    <row r="80">
      <c r="C80" s="2" t="s">
        <v>6206</v>
      </c>
      <c r="J80" s="2" t="s">
        <v>1214</v>
      </c>
      <c r="K80" s="2" t="s">
        <v>6151</v>
      </c>
      <c r="L80" s="2" t="s">
        <v>1019</v>
      </c>
      <c r="M80" s="2" t="s">
        <v>17</v>
      </c>
      <c r="N80" s="2" t="s">
        <v>6151</v>
      </c>
      <c r="R80" s="2" t="s">
        <v>2154</v>
      </c>
      <c r="S80" s="2">
        <v>282.0</v>
      </c>
    </row>
    <row r="81">
      <c r="C81" s="2" t="s">
        <v>6206</v>
      </c>
      <c r="J81" s="2" t="s">
        <v>1214</v>
      </c>
      <c r="K81" s="2" t="s">
        <v>6151</v>
      </c>
      <c r="L81" s="2" t="s">
        <v>1019</v>
      </c>
      <c r="M81" s="2" t="s">
        <v>17</v>
      </c>
      <c r="N81" s="2" t="s">
        <v>6151</v>
      </c>
      <c r="R81" s="2" t="s">
        <v>2154</v>
      </c>
      <c r="S81" s="2">
        <v>282.0</v>
      </c>
    </row>
    <row r="82">
      <c r="C82" s="2" t="s">
        <v>6206</v>
      </c>
      <c r="J82" s="2" t="s">
        <v>1214</v>
      </c>
      <c r="K82" s="2" t="s">
        <v>701</v>
      </c>
      <c r="L82" s="2" t="s">
        <v>1019</v>
      </c>
      <c r="M82" s="2" t="s">
        <v>17</v>
      </c>
      <c r="N82" s="2" t="s">
        <v>6151</v>
      </c>
      <c r="R82" s="2" t="s">
        <v>6155</v>
      </c>
      <c r="S82" s="2">
        <v>282.0</v>
      </c>
    </row>
    <row r="83">
      <c r="C83" s="276" t="s">
        <v>2621</v>
      </c>
      <c r="L83" s="2" t="s">
        <v>1019</v>
      </c>
      <c r="M83" s="2" t="s">
        <v>17</v>
      </c>
      <c r="N83" s="2" t="s">
        <v>702</v>
      </c>
      <c r="S83" s="2">
        <v>298.0</v>
      </c>
    </row>
    <row r="84">
      <c r="B84" s="276" t="s">
        <v>1100</v>
      </c>
      <c r="C84" s="276" t="s">
        <v>1101</v>
      </c>
      <c r="D84" s="277" t="s">
        <v>6207</v>
      </c>
      <c r="E84" s="276" t="s">
        <v>1102</v>
      </c>
      <c r="J84" s="2" t="s">
        <v>829</v>
      </c>
      <c r="K84" s="2" t="s">
        <v>2420</v>
      </c>
      <c r="L84" s="2" t="s">
        <v>1019</v>
      </c>
      <c r="M84" s="2" t="s">
        <v>17</v>
      </c>
      <c r="N84" s="2" t="s">
        <v>2420</v>
      </c>
      <c r="R84" s="2" t="s">
        <v>6158</v>
      </c>
      <c r="S84" s="2">
        <v>295.0</v>
      </c>
    </row>
    <row r="85">
      <c r="B85" s="276" t="s">
        <v>1100</v>
      </c>
      <c r="C85" s="276" t="s">
        <v>1101</v>
      </c>
      <c r="D85" s="277" t="s">
        <v>6208</v>
      </c>
      <c r="E85" s="276" t="s">
        <v>1102</v>
      </c>
      <c r="J85" s="2" t="s">
        <v>829</v>
      </c>
      <c r="K85" s="2" t="s">
        <v>2420</v>
      </c>
      <c r="L85" s="2" t="s">
        <v>1019</v>
      </c>
      <c r="M85" s="2" t="s">
        <v>17</v>
      </c>
      <c r="N85" s="2" t="s">
        <v>2420</v>
      </c>
      <c r="R85" s="2" t="s">
        <v>6158</v>
      </c>
      <c r="S85" s="2">
        <v>295.0</v>
      </c>
    </row>
    <row r="86">
      <c r="B86" s="276" t="s">
        <v>1100</v>
      </c>
      <c r="C86" s="276" t="s">
        <v>1101</v>
      </c>
      <c r="D86" s="277" t="s">
        <v>6209</v>
      </c>
      <c r="E86" s="276" t="s">
        <v>1102</v>
      </c>
      <c r="J86" s="2" t="s">
        <v>829</v>
      </c>
      <c r="K86" s="2" t="s">
        <v>2420</v>
      </c>
      <c r="L86" s="2" t="s">
        <v>1019</v>
      </c>
      <c r="M86" s="2" t="s">
        <v>17</v>
      </c>
      <c r="N86" s="2" t="s">
        <v>2420</v>
      </c>
      <c r="R86" s="2" t="s">
        <v>6158</v>
      </c>
      <c r="S86" s="2">
        <v>295.0</v>
      </c>
    </row>
    <row r="87">
      <c r="B87" s="276" t="s">
        <v>1100</v>
      </c>
      <c r="C87" s="276" t="s">
        <v>1101</v>
      </c>
      <c r="D87" s="277" t="s">
        <v>6210</v>
      </c>
      <c r="E87" s="276" t="s">
        <v>1102</v>
      </c>
      <c r="J87" s="2" t="s">
        <v>829</v>
      </c>
      <c r="K87" s="2" t="s">
        <v>2420</v>
      </c>
      <c r="L87" s="2" t="s">
        <v>1019</v>
      </c>
      <c r="M87" s="2" t="s">
        <v>17</v>
      </c>
      <c r="N87" s="2" t="s">
        <v>2420</v>
      </c>
      <c r="R87" s="2" t="s">
        <v>6158</v>
      </c>
      <c r="S87" s="2">
        <v>295.0</v>
      </c>
    </row>
    <row r="88">
      <c r="B88" s="276" t="s">
        <v>1100</v>
      </c>
      <c r="C88" s="276" t="s">
        <v>1101</v>
      </c>
      <c r="D88" s="277" t="s">
        <v>6211</v>
      </c>
      <c r="E88" s="276" t="s">
        <v>1102</v>
      </c>
      <c r="J88" s="2" t="s">
        <v>829</v>
      </c>
      <c r="K88" s="2" t="s">
        <v>2420</v>
      </c>
      <c r="L88" s="2" t="s">
        <v>1019</v>
      </c>
      <c r="M88" s="2" t="s">
        <v>17</v>
      </c>
      <c r="N88" s="2" t="s">
        <v>2420</v>
      </c>
      <c r="R88" s="2" t="s">
        <v>6158</v>
      </c>
      <c r="S88" s="2">
        <v>295.0</v>
      </c>
    </row>
    <row r="89">
      <c r="B89" s="276" t="s">
        <v>1100</v>
      </c>
      <c r="C89" s="276" t="s">
        <v>1101</v>
      </c>
      <c r="D89" s="277" t="s">
        <v>6212</v>
      </c>
      <c r="E89" s="276" t="s">
        <v>1102</v>
      </c>
      <c r="J89" s="2" t="s">
        <v>829</v>
      </c>
      <c r="K89" s="2" t="s">
        <v>702</v>
      </c>
      <c r="L89" s="2" t="s">
        <v>1019</v>
      </c>
      <c r="M89" s="2" t="s">
        <v>17</v>
      </c>
      <c r="N89" s="2" t="s">
        <v>2420</v>
      </c>
      <c r="R89" s="2" t="s">
        <v>6161</v>
      </c>
      <c r="S89" s="2">
        <v>295.0</v>
      </c>
    </row>
    <row r="90">
      <c r="C90" s="276" t="s">
        <v>6213</v>
      </c>
      <c r="E90" s="348" t="s">
        <v>1054</v>
      </c>
      <c r="L90" s="2" t="s">
        <v>1019</v>
      </c>
      <c r="M90" s="2" t="s">
        <v>17</v>
      </c>
      <c r="N90" s="2" t="s">
        <v>2420</v>
      </c>
      <c r="S90" s="2">
        <v>295.0</v>
      </c>
    </row>
    <row r="91">
      <c r="E91" s="279"/>
    </row>
  </sheetData>
  <hyperlinks>
    <hyperlink r:id="rId1" ref="D3"/>
  </hyperlinks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</cols>
  <sheetData>
    <row r="1">
      <c r="A1" s="220"/>
      <c r="B1" s="215" t="s">
        <v>5</v>
      </c>
      <c r="C1" s="219" t="s">
        <v>6214</v>
      </c>
      <c r="D1" s="216"/>
      <c r="E1" s="411" t="s">
        <v>6215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P1" s="2" t="s">
        <v>6147</v>
      </c>
      <c r="Q1" s="2" t="s">
        <v>805</v>
      </c>
      <c r="R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P2" s="2">
        <v>1.0</v>
      </c>
      <c r="Q2" s="2" t="s">
        <v>6217</v>
      </c>
      <c r="R2" s="2" t="s">
        <v>6218</v>
      </c>
      <c r="S2" s="2" t="s">
        <v>6219</v>
      </c>
      <c r="T2" s="2" t="s">
        <v>6220</v>
      </c>
      <c r="V2" s="231">
        <v>1.0</v>
      </c>
      <c r="W2" s="2" t="s">
        <v>3950</v>
      </c>
      <c r="X2" s="238" t="s">
        <v>5400</v>
      </c>
      <c r="Y2" s="2" t="s">
        <v>6221</v>
      </c>
      <c r="Z2" s="398" t="s">
        <v>87</v>
      </c>
    </row>
    <row r="3">
      <c r="A3" s="2"/>
      <c r="B3" s="229" t="s">
        <v>811</v>
      </c>
      <c r="C3" s="2" t="s">
        <v>68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P3" s="2">
        <v>2.0</v>
      </c>
      <c r="Q3" s="2" t="s">
        <v>6222</v>
      </c>
      <c r="R3" s="2" t="s">
        <v>5016</v>
      </c>
      <c r="S3" s="2" t="s">
        <v>1010</v>
      </c>
      <c r="T3" s="2" t="s">
        <v>6223</v>
      </c>
      <c r="V3" s="231">
        <v>2.0</v>
      </c>
      <c r="W3" s="2" t="s">
        <v>6224</v>
      </c>
      <c r="X3" s="238" t="s">
        <v>3982</v>
      </c>
      <c r="Y3" s="2" t="s">
        <v>6221</v>
      </c>
      <c r="Z3" s="398" t="s">
        <v>55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P4" s="2">
        <v>3.0</v>
      </c>
      <c r="Q4" s="2" t="s">
        <v>6225</v>
      </c>
      <c r="R4" s="2" t="s">
        <v>6226</v>
      </c>
      <c r="S4" s="2" t="s">
        <v>1010</v>
      </c>
      <c r="T4" s="2" t="s">
        <v>6220</v>
      </c>
      <c r="V4" s="231">
        <v>3.0</v>
      </c>
      <c r="W4" s="2" t="s">
        <v>6224</v>
      </c>
      <c r="X4" s="238" t="s">
        <v>5530</v>
      </c>
      <c r="Y4" s="2" t="s">
        <v>1568</v>
      </c>
      <c r="Z4" s="398" t="s">
        <v>55</v>
      </c>
    </row>
    <row r="5">
      <c r="A5" s="2"/>
      <c r="B5" s="229" t="s">
        <v>818</v>
      </c>
      <c r="C5" s="2" t="s">
        <v>6227</v>
      </c>
      <c r="D5" s="2"/>
      <c r="E5" s="237">
        <v>9.994107898E9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P5" s="2">
        <v>4.0</v>
      </c>
      <c r="Q5" s="2" t="s">
        <v>5813</v>
      </c>
      <c r="R5" s="2" t="s">
        <v>6228</v>
      </c>
      <c r="S5" s="2" t="s">
        <v>1010</v>
      </c>
      <c r="T5" s="2" t="s">
        <v>55</v>
      </c>
      <c r="V5" s="231">
        <v>4.0</v>
      </c>
      <c r="W5" s="2" t="s">
        <v>6229</v>
      </c>
      <c r="X5" s="238" t="s">
        <v>3983</v>
      </c>
      <c r="Y5" s="2" t="s">
        <v>1568</v>
      </c>
      <c r="Z5" s="398" t="s">
        <v>55</v>
      </c>
    </row>
    <row r="6">
      <c r="A6" s="2"/>
      <c r="B6" s="229" t="s">
        <v>820</v>
      </c>
      <c r="C6" s="2" t="s">
        <v>6230</v>
      </c>
      <c r="D6" s="239">
        <v>7.708376667E9</v>
      </c>
      <c r="E6" s="237">
        <v>8.015798198E9</v>
      </c>
      <c r="F6" s="2"/>
      <c r="G6" s="2"/>
      <c r="H6" s="229" t="s">
        <v>821</v>
      </c>
      <c r="K6" s="237"/>
      <c r="L6" s="2"/>
      <c r="M6" s="229" t="s">
        <v>15</v>
      </c>
      <c r="O6" s="237"/>
      <c r="P6" s="2">
        <v>5.0</v>
      </c>
      <c r="Q6" s="2" t="s">
        <v>6231</v>
      </c>
      <c r="R6" s="2" t="s">
        <v>4756</v>
      </c>
      <c r="S6" s="2" t="s">
        <v>1010</v>
      </c>
      <c r="T6" s="2" t="s">
        <v>2035</v>
      </c>
      <c r="U6" s="2" t="s">
        <v>6232</v>
      </c>
      <c r="V6" s="231">
        <v>5.0</v>
      </c>
      <c r="W6" s="2" t="s">
        <v>6233</v>
      </c>
      <c r="X6" s="238" t="s">
        <v>5473</v>
      </c>
      <c r="Y6" s="2" t="s">
        <v>1568</v>
      </c>
      <c r="Z6" s="398" t="s">
        <v>55</v>
      </c>
    </row>
    <row r="7">
      <c r="A7" s="2"/>
      <c r="B7" s="229" t="s">
        <v>822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P7" s="2">
        <v>6.0</v>
      </c>
      <c r="Q7" s="2" t="s">
        <v>4718</v>
      </c>
      <c r="R7" s="2" t="s">
        <v>585</v>
      </c>
      <c r="S7" s="2" t="s">
        <v>2628</v>
      </c>
      <c r="T7" s="2" t="s">
        <v>2035</v>
      </c>
      <c r="U7" s="2" t="s">
        <v>6232</v>
      </c>
      <c r="V7" s="231">
        <v>6.0</v>
      </c>
      <c r="W7" s="2" t="s">
        <v>6234</v>
      </c>
      <c r="X7" s="2" t="s">
        <v>3875</v>
      </c>
      <c r="Y7" s="2" t="s">
        <v>1568</v>
      </c>
      <c r="Z7" s="357" t="s">
        <v>55</v>
      </c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P8" s="2">
        <v>7.0</v>
      </c>
      <c r="Q8" s="2" t="s">
        <v>6235</v>
      </c>
      <c r="R8" s="2" t="s">
        <v>4678</v>
      </c>
      <c r="S8" s="2" t="s">
        <v>6236</v>
      </c>
      <c r="T8" s="2" t="s">
        <v>55</v>
      </c>
      <c r="V8" s="231">
        <v>7.0</v>
      </c>
      <c r="W8" s="231" t="s">
        <v>6237</v>
      </c>
      <c r="X8" s="2" t="s">
        <v>5475</v>
      </c>
      <c r="Y8" s="2" t="s">
        <v>6238</v>
      </c>
      <c r="Z8" s="266" t="s">
        <v>55</v>
      </c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P9" s="2">
        <v>8.0</v>
      </c>
      <c r="Q9" s="2" t="s">
        <v>6239</v>
      </c>
      <c r="R9" s="2" t="s">
        <v>3660</v>
      </c>
      <c r="S9" s="2" t="s">
        <v>1010</v>
      </c>
      <c r="T9" s="2" t="s">
        <v>55</v>
      </c>
      <c r="V9" s="231">
        <v>8.0</v>
      </c>
      <c r="W9" s="2" t="s">
        <v>6240</v>
      </c>
      <c r="X9" s="2" t="s">
        <v>5278</v>
      </c>
      <c r="Y9" s="2" t="s">
        <v>6241</v>
      </c>
      <c r="Z9" s="266" t="s">
        <v>55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P10" s="2">
        <v>9.0</v>
      </c>
      <c r="Q10" s="2" t="s">
        <v>6242</v>
      </c>
      <c r="R10" s="2" t="s">
        <v>6110</v>
      </c>
      <c r="S10" s="2" t="s">
        <v>3081</v>
      </c>
      <c r="T10" s="2" t="s">
        <v>2525</v>
      </c>
      <c r="V10" s="231">
        <v>9.0</v>
      </c>
      <c r="W10" s="2" t="s">
        <v>6243</v>
      </c>
      <c r="X10" s="2" t="s">
        <v>6244</v>
      </c>
      <c r="Y10" s="2" t="s">
        <v>6245</v>
      </c>
      <c r="Z10" s="266" t="s">
        <v>2525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P11" s="2">
        <v>10.0</v>
      </c>
      <c r="Q11" s="2" t="s">
        <v>6246</v>
      </c>
      <c r="R11" s="2" t="s">
        <v>6247</v>
      </c>
      <c r="S11" s="2" t="s">
        <v>3081</v>
      </c>
      <c r="T11" s="2" t="s">
        <v>2525</v>
      </c>
      <c r="V11" s="231">
        <v>10.0</v>
      </c>
      <c r="W11" s="2" t="s">
        <v>6248</v>
      </c>
      <c r="X11" s="2" t="s">
        <v>4738</v>
      </c>
      <c r="Y11" s="2" t="s">
        <v>6249</v>
      </c>
      <c r="Z11" s="266" t="s">
        <v>2525</v>
      </c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P12" s="2">
        <v>11.0</v>
      </c>
      <c r="Q12" s="2" t="s">
        <v>6250</v>
      </c>
      <c r="R12" s="2" t="s">
        <v>6251</v>
      </c>
      <c r="S12" s="2" t="s">
        <v>3081</v>
      </c>
      <c r="T12" s="2" t="s">
        <v>2525</v>
      </c>
      <c r="V12" s="231">
        <v>11.0</v>
      </c>
      <c r="W12" s="2" t="s">
        <v>4375</v>
      </c>
      <c r="X12" s="2" t="s">
        <v>3588</v>
      </c>
      <c r="Y12" s="2" t="s">
        <v>6252</v>
      </c>
      <c r="Z12" s="266" t="s">
        <v>87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>
        <v>12.0</v>
      </c>
      <c r="Q13" s="2" t="s">
        <v>6253</v>
      </c>
      <c r="R13" s="2" t="s">
        <v>4529</v>
      </c>
      <c r="S13" s="2" t="s">
        <v>3081</v>
      </c>
      <c r="T13" s="2" t="s">
        <v>55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98" t="s">
        <v>1101</v>
      </c>
      <c r="D17" s="291" t="s">
        <v>6254</v>
      </c>
      <c r="E17" s="298" t="s">
        <v>2231</v>
      </c>
      <c r="J17" s="2" t="s">
        <v>2173</v>
      </c>
      <c r="K17" s="2" t="s">
        <v>6228</v>
      </c>
      <c r="L17" s="2" t="s">
        <v>860</v>
      </c>
      <c r="M17" s="2" t="s">
        <v>17</v>
      </c>
      <c r="N17" s="2" t="s">
        <v>5014</v>
      </c>
      <c r="R17" s="2" t="s">
        <v>6255</v>
      </c>
      <c r="S17" s="2">
        <v>46.0</v>
      </c>
    </row>
    <row r="18">
      <c r="B18" s="2" t="s">
        <v>862</v>
      </c>
      <c r="C18" s="298" t="s">
        <v>1101</v>
      </c>
      <c r="D18" s="291" t="s">
        <v>6256</v>
      </c>
      <c r="E18" s="298" t="s">
        <v>2231</v>
      </c>
      <c r="J18" s="2" t="s">
        <v>2173</v>
      </c>
      <c r="K18" s="2" t="s">
        <v>6228</v>
      </c>
      <c r="L18" s="2" t="s">
        <v>860</v>
      </c>
      <c r="M18" s="2" t="s">
        <v>17</v>
      </c>
      <c r="N18" s="2" t="s">
        <v>5014</v>
      </c>
      <c r="R18" s="2" t="s">
        <v>6255</v>
      </c>
      <c r="S18" s="2">
        <v>46.0</v>
      </c>
    </row>
    <row r="19">
      <c r="B19" s="2" t="s">
        <v>862</v>
      </c>
      <c r="C19" s="298" t="s">
        <v>1101</v>
      </c>
      <c r="D19" s="291" t="s">
        <v>6257</v>
      </c>
      <c r="E19" s="298" t="s">
        <v>2231</v>
      </c>
      <c r="J19" s="2" t="s">
        <v>2173</v>
      </c>
      <c r="K19" s="2" t="s">
        <v>6228</v>
      </c>
      <c r="L19" s="2" t="s">
        <v>860</v>
      </c>
      <c r="M19" s="2" t="s">
        <v>17</v>
      </c>
      <c r="N19" s="2" t="s">
        <v>5014</v>
      </c>
      <c r="R19" s="2" t="s">
        <v>6255</v>
      </c>
      <c r="S19" s="2">
        <v>46.0</v>
      </c>
    </row>
    <row r="20">
      <c r="B20" s="2" t="s">
        <v>862</v>
      </c>
      <c r="C20" s="298" t="s">
        <v>1101</v>
      </c>
      <c r="D20" s="291" t="s">
        <v>6258</v>
      </c>
      <c r="E20" s="298" t="s">
        <v>2231</v>
      </c>
      <c r="J20" s="2" t="s">
        <v>2173</v>
      </c>
      <c r="K20" s="2" t="s">
        <v>6228</v>
      </c>
      <c r="L20" s="2" t="s">
        <v>860</v>
      </c>
      <c r="M20" s="2" t="s">
        <v>17</v>
      </c>
      <c r="N20" s="2" t="s">
        <v>5014</v>
      </c>
      <c r="R20" s="2" t="s">
        <v>6255</v>
      </c>
      <c r="S20" s="2">
        <v>46.0</v>
      </c>
    </row>
    <row r="21">
      <c r="B21" s="2" t="s">
        <v>862</v>
      </c>
      <c r="C21" s="298" t="s">
        <v>1101</v>
      </c>
      <c r="D21" s="291" t="s">
        <v>6259</v>
      </c>
      <c r="E21" s="298" t="s">
        <v>2231</v>
      </c>
      <c r="J21" s="2" t="s">
        <v>2173</v>
      </c>
      <c r="K21" s="2" t="s">
        <v>6228</v>
      </c>
      <c r="L21" s="2" t="s">
        <v>860</v>
      </c>
      <c r="M21" s="2" t="s">
        <v>17</v>
      </c>
      <c r="N21" s="2" t="s">
        <v>5014</v>
      </c>
      <c r="R21" s="2" t="s">
        <v>6255</v>
      </c>
      <c r="S21" s="2">
        <v>46.0</v>
      </c>
    </row>
    <row r="22">
      <c r="B22" s="2" t="s">
        <v>862</v>
      </c>
      <c r="C22" s="298" t="s">
        <v>1101</v>
      </c>
      <c r="D22" s="291" t="s">
        <v>6260</v>
      </c>
      <c r="E22" s="298" t="s">
        <v>2231</v>
      </c>
      <c r="J22" s="2" t="s">
        <v>2173</v>
      </c>
      <c r="K22" s="2" t="s">
        <v>6228</v>
      </c>
      <c r="L22" s="2" t="s">
        <v>860</v>
      </c>
      <c r="M22" s="2" t="s">
        <v>17</v>
      </c>
      <c r="N22" s="2" t="s">
        <v>5014</v>
      </c>
      <c r="R22" s="2" t="s">
        <v>6255</v>
      </c>
      <c r="S22" s="2">
        <v>46.0</v>
      </c>
    </row>
    <row r="23">
      <c r="B23" s="2" t="s">
        <v>862</v>
      </c>
      <c r="C23" s="298" t="s">
        <v>1101</v>
      </c>
      <c r="D23" s="291" t="s">
        <v>6261</v>
      </c>
      <c r="E23" s="298" t="s">
        <v>2231</v>
      </c>
      <c r="J23" s="2" t="s">
        <v>2173</v>
      </c>
      <c r="K23" s="2" t="s">
        <v>6228</v>
      </c>
      <c r="L23" s="2" t="s">
        <v>860</v>
      </c>
      <c r="M23" s="2" t="s">
        <v>17</v>
      </c>
      <c r="N23" s="2" t="s">
        <v>5014</v>
      </c>
      <c r="R23" s="2" t="s">
        <v>6255</v>
      </c>
      <c r="S23" s="2">
        <v>46.0</v>
      </c>
    </row>
    <row r="24">
      <c r="B24" s="2" t="s">
        <v>862</v>
      </c>
      <c r="C24" s="298" t="s">
        <v>1101</v>
      </c>
      <c r="D24" s="291" t="s">
        <v>6262</v>
      </c>
      <c r="E24" s="298" t="s">
        <v>2231</v>
      </c>
      <c r="J24" s="2" t="s">
        <v>2173</v>
      </c>
      <c r="K24" s="2" t="s">
        <v>6228</v>
      </c>
      <c r="L24" s="2" t="s">
        <v>860</v>
      </c>
      <c r="M24" s="2" t="s">
        <v>17</v>
      </c>
      <c r="N24" s="2" t="s">
        <v>5014</v>
      </c>
      <c r="R24" s="2" t="s">
        <v>6255</v>
      </c>
      <c r="S24" s="2">
        <v>46.0</v>
      </c>
    </row>
    <row r="25">
      <c r="B25" s="2" t="s">
        <v>862</v>
      </c>
      <c r="C25" s="298" t="s">
        <v>1101</v>
      </c>
      <c r="D25" s="291" t="s">
        <v>6263</v>
      </c>
      <c r="E25" s="298" t="s">
        <v>2231</v>
      </c>
      <c r="J25" s="2" t="s">
        <v>2173</v>
      </c>
      <c r="K25" s="2" t="s">
        <v>6228</v>
      </c>
      <c r="L25" s="2" t="s">
        <v>860</v>
      </c>
      <c r="M25" s="2" t="s">
        <v>17</v>
      </c>
      <c r="N25" s="2" t="s">
        <v>5014</v>
      </c>
      <c r="R25" s="2" t="s">
        <v>6255</v>
      </c>
      <c r="S25" s="2">
        <v>46.0</v>
      </c>
    </row>
    <row r="26">
      <c r="B26" s="2" t="s">
        <v>862</v>
      </c>
      <c r="C26" s="298" t="s">
        <v>6264</v>
      </c>
      <c r="D26" s="291" t="s">
        <v>6265</v>
      </c>
      <c r="E26" s="298" t="s">
        <v>864</v>
      </c>
      <c r="J26" s="2" t="s">
        <v>2173</v>
      </c>
      <c r="K26" s="2" t="s">
        <v>6228</v>
      </c>
      <c r="L26" s="2" t="s">
        <v>860</v>
      </c>
      <c r="M26" s="2" t="s">
        <v>17</v>
      </c>
      <c r="N26" s="2" t="s">
        <v>5014</v>
      </c>
      <c r="R26" s="2" t="s">
        <v>5813</v>
      </c>
      <c r="S26" s="2">
        <v>46.0</v>
      </c>
    </row>
    <row r="27">
      <c r="B27" s="2" t="s">
        <v>868</v>
      </c>
      <c r="C27" s="298" t="s">
        <v>2793</v>
      </c>
      <c r="D27" s="291" t="s">
        <v>6266</v>
      </c>
      <c r="E27" s="359" t="s">
        <v>1488</v>
      </c>
      <c r="J27" s="2" t="s">
        <v>2173</v>
      </c>
      <c r="K27" s="2" t="s">
        <v>6228</v>
      </c>
      <c r="L27" s="2" t="s">
        <v>860</v>
      </c>
      <c r="M27" s="2" t="s">
        <v>17</v>
      </c>
      <c r="N27" s="2" t="s">
        <v>5014</v>
      </c>
      <c r="R27" s="2" t="s">
        <v>5813</v>
      </c>
      <c r="S27" s="2">
        <v>46.0</v>
      </c>
    </row>
    <row r="28">
      <c r="B28" s="2" t="s">
        <v>865</v>
      </c>
      <c r="C28" s="298" t="s">
        <v>1545</v>
      </c>
      <c r="D28" s="291" t="s">
        <v>6267</v>
      </c>
      <c r="E28" s="359" t="s">
        <v>3413</v>
      </c>
      <c r="J28" s="2" t="s">
        <v>2173</v>
      </c>
      <c r="K28" s="2" t="s">
        <v>6228</v>
      </c>
      <c r="L28" s="2" t="s">
        <v>860</v>
      </c>
      <c r="M28" s="2" t="s">
        <v>17</v>
      </c>
      <c r="N28" s="2" t="s">
        <v>5014</v>
      </c>
      <c r="R28" s="2" t="s">
        <v>5813</v>
      </c>
      <c r="S28" s="2">
        <v>46.0</v>
      </c>
    </row>
    <row r="29">
      <c r="C29" s="298" t="s">
        <v>5481</v>
      </c>
      <c r="E29" s="359" t="s">
        <v>1054</v>
      </c>
      <c r="J29" s="2" t="s">
        <v>2173</v>
      </c>
      <c r="K29" s="2" t="s">
        <v>6228</v>
      </c>
      <c r="L29" s="2" t="s">
        <v>860</v>
      </c>
      <c r="M29" s="2" t="s">
        <v>17</v>
      </c>
      <c r="N29" s="2" t="s">
        <v>5014</v>
      </c>
      <c r="R29" s="2" t="s">
        <v>5813</v>
      </c>
      <c r="S29" s="2">
        <v>46.0</v>
      </c>
    </row>
    <row r="30">
      <c r="C30" s="298" t="s">
        <v>6046</v>
      </c>
      <c r="J30" s="2" t="s">
        <v>2173</v>
      </c>
      <c r="K30" s="2" t="s">
        <v>6228</v>
      </c>
      <c r="L30" s="2" t="s">
        <v>860</v>
      </c>
      <c r="M30" s="2" t="s">
        <v>17</v>
      </c>
      <c r="N30" s="2" t="s">
        <v>5014</v>
      </c>
      <c r="R30" s="2" t="s">
        <v>5813</v>
      </c>
      <c r="S30" s="2">
        <v>46.0</v>
      </c>
    </row>
    <row r="31">
      <c r="A31" s="2"/>
    </row>
    <row r="32">
      <c r="A32" s="2" t="s">
        <v>995</v>
      </c>
      <c r="B32" s="2" t="s">
        <v>6268</v>
      </c>
      <c r="C32" s="298" t="s">
        <v>1409</v>
      </c>
      <c r="D32" s="291" t="s">
        <v>6269</v>
      </c>
      <c r="E32" s="298" t="s">
        <v>893</v>
      </c>
      <c r="J32" s="2" t="s">
        <v>2173</v>
      </c>
      <c r="K32" s="2" t="s">
        <v>6228</v>
      </c>
      <c r="L32" s="2" t="s">
        <v>860</v>
      </c>
      <c r="M32" s="2" t="s">
        <v>17</v>
      </c>
      <c r="N32" s="2" t="s">
        <v>6270</v>
      </c>
      <c r="R32" s="2" t="s">
        <v>6271</v>
      </c>
      <c r="S32" s="2">
        <v>44.0</v>
      </c>
    </row>
    <row r="33">
      <c r="B33" s="2" t="s">
        <v>6268</v>
      </c>
      <c r="C33" s="298" t="s">
        <v>1412</v>
      </c>
      <c r="D33" s="291" t="s">
        <v>6272</v>
      </c>
      <c r="E33" s="298" t="s">
        <v>895</v>
      </c>
      <c r="J33" s="2" t="s">
        <v>2173</v>
      </c>
      <c r="K33" s="2" t="s">
        <v>6228</v>
      </c>
      <c r="L33" s="2" t="s">
        <v>860</v>
      </c>
      <c r="M33" s="2" t="s">
        <v>17</v>
      </c>
      <c r="N33" s="2" t="s">
        <v>6270</v>
      </c>
      <c r="R33" s="2" t="s">
        <v>6271</v>
      </c>
      <c r="S33" s="2">
        <v>44.0</v>
      </c>
    </row>
    <row r="34">
      <c r="B34" s="2" t="s">
        <v>6268</v>
      </c>
      <c r="C34" s="298" t="s">
        <v>1258</v>
      </c>
      <c r="D34" s="291" t="s">
        <v>6273</v>
      </c>
      <c r="E34" s="298" t="s">
        <v>900</v>
      </c>
      <c r="J34" s="2" t="s">
        <v>2173</v>
      </c>
      <c r="K34" s="2" t="s">
        <v>6228</v>
      </c>
      <c r="L34" s="2" t="s">
        <v>860</v>
      </c>
      <c r="M34" s="2" t="s">
        <v>17</v>
      </c>
      <c r="N34" s="2" t="s">
        <v>6274</v>
      </c>
      <c r="R34" s="2" t="s">
        <v>6271</v>
      </c>
      <c r="S34" s="2">
        <v>44.0</v>
      </c>
    </row>
    <row r="36">
      <c r="A36" s="2" t="s">
        <v>933</v>
      </c>
      <c r="B36" s="2" t="s">
        <v>868</v>
      </c>
      <c r="C36" s="367" t="s">
        <v>934</v>
      </c>
      <c r="D36" s="291" t="s">
        <v>6275</v>
      </c>
      <c r="E36" s="298" t="s">
        <v>935</v>
      </c>
      <c r="J36" s="2" t="s">
        <v>2173</v>
      </c>
      <c r="K36" s="2" t="s">
        <v>6228</v>
      </c>
      <c r="L36" s="2" t="s">
        <v>860</v>
      </c>
      <c r="M36" s="2" t="s">
        <v>17</v>
      </c>
      <c r="N36" s="2" t="s">
        <v>6270</v>
      </c>
      <c r="R36" s="2" t="s">
        <v>6271</v>
      </c>
      <c r="S36" s="2">
        <v>44.0</v>
      </c>
    </row>
    <row r="37">
      <c r="B37" s="2" t="s">
        <v>868</v>
      </c>
      <c r="C37" s="367" t="s">
        <v>934</v>
      </c>
      <c r="D37" s="291" t="s">
        <v>6276</v>
      </c>
      <c r="E37" s="298" t="s">
        <v>935</v>
      </c>
      <c r="J37" s="2" t="s">
        <v>2173</v>
      </c>
      <c r="K37" s="2" t="s">
        <v>6228</v>
      </c>
      <c r="L37" s="2" t="s">
        <v>860</v>
      </c>
      <c r="M37" s="2" t="s">
        <v>17</v>
      </c>
      <c r="N37" s="2" t="s">
        <v>6270</v>
      </c>
      <c r="R37" s="2" t="s">
        <v>6271</v>
      </c>
      <c r="S37" s="2">
        <v>44.0</v>
      </c>
    </row>
    <row r="39">
      <c r="A39" s="298" t="s">
        <v>1424</v>
      </c>
      <c r="B39" s="2" t="s">
        <v>3908</v>
      </c>
      <c r="C39" s="298" t="s">
        <v>3986</v>
      </c>
      <c r="E39" s="298" t="s">
        <v>3987</v>
      </c>
      <c r="J39" s="2" t="s">
        <v>829</v>
      </c>
      <c r="K39" s="2" t="s">
        <v>4756</v>
      </c>
      <c r="L39" s="2" t="s">
        <v>860</v>
      </c>
      <c r="M39" s="2" t="s">
        <v>17</v>
      </c>
      <c r="N39" s="2" t="s">
        <v>4832</v>
      </c>
      <c r="R39" s="2" t="s">
        <v>6277</v>
      </c>
      <c r="S39" s="2">
        <v>86.0</v>
      </c>
    </row>
    <row r="40">
      <c r="B40" s="2" t="s">
        <v>3908</v>
      </c>
      <c r="C40" s="298" t="s">
        <v>3988</v>
      </c>
      <c r="E40" s="298" t="s">
        <v>3989</v>
      </c>
      <c r="J40" s="2" t="s">
        <v>829</v>
      </c>
      <c r="K40" s="2" t="s">
        <v>4756</v>
      </c>
      <c r="L40" s="2" t="s">
        <v>860</v>
      </c>
      <c r="M40" s="2" t="s">
        <v>17</v>
      </c>
      <c r="N40" s="2" t="s">
        <v>4832</v>
      </c>
      <c r="R40" s="2" t="s">
        <v>6277</v>
      </c>
      <c r="S40" s="2">
        <v>86.0</v>
      </c>
    </row>
    <row r="41">
      <c r="B41" s="2" t="s">
        <v>3908</v>
      </c>
      <c r="C41" s="298" t="s">
        <v>3990</v>
      </c>
      <c r="E41" s="298" t="s">
        <v>3991</v>
      </c>
      <c r="J41" s="2" t="s">
        <v>829</v>
      </c>
      <c r="K41" s="2" t="s">
        <v>585</v>
      </c>
      <c r="L41" s="2" t="s">
        <v>860</v>
      </c>
      <c r="M41" s="2" t="s">
        <v>17</v>
      </c>
      <c r="N41" s="2" t="s">
        <v>4832</v>
      </c>
      <c r="R41" s="2" t="s">
        <v>4718</v>
      </c>
      <c r="S41" s="2">
        <v>86.0</v>
      </c>
    </row>
    <row r="42">
      <c r="B42" s="2" t="s">
        <v>3908</v>
      </c>
      <c r="C42" s="367" t="s">
        <v>3992</v>
      </c>
      <c r="E42" s="298" t="s">
        <v>3993</v>
      </c>
      <c r="J42" s="2" t="s">
        <v>829</v>
      </c>
      <c r="K42" s="2" t="s">
        <v>585</v>
      </c>
      <c r="L42" s="2" t="s">
        <v>860</v>
      </c>
      <c r="M42" s="2" t="s">
        <v>17</v>
      </c>
      <c r="N42" s="2" t="s">
        <v>4832</v>
      </c>
      <c r="R42" s="2" t="s">
        <v>4718</v>
      </c>
      <c r="S42" s="2">
        <v>86.0</v>
      </c>
    </row>
    <row r="43">
      <c r="B43" s="2" t="s">
        <v>883</v>
      </c>
      <c r="C43" s="298" t="s">
        <v>3994</v>
      </c>
      <c r="E43" s="298" t="s">
        <v>3995</v>
      </c>
      <c r="J43" s="2" t="s">
        <v>829</v>
      </c>
      <c r="K43" s="2" t="s">
        <v>585</v>
      </c>
      <c r="L43" s="2" t="s">
        <v>860</v>
      </c>
      <c r="M43" s="2" t="s">
        <v>17</v>
      </c>
      <c r="N43" s="2" t="s">
        <v>4832</v>
      </c>
      <c r="R43" s="2" t="s">
        <v>4718</v>
      </c>
      <c r="S43" s="2">
        <v>86.0</v>
      </c>
    </row>
    <row r="44">
      <c r="B44" s="2" t="s">
        <v>883</v>
      </c>
      <c r="C44" s="367" t="s">
        <v>1233</v>
      </c>
      <c r="E44" s="298" t="s">
        <v>1234</v>
      </c>
      <c r="J44" s="2" t="s">
        <v>829</v>
      </c>
      <c r="K44" s="2" t="s">
        <v>585</v>
      </c>
      <c r="L44" s="2" t="s">
        <v>860</v>
      </c>
      <c r="M44" s="2" t="s">
        <v>17</v>
      </c>
      <c r="N44" s="2" t="s">
        <v>4832</v>
      </c>
      <c r="R44" s="2" t="s">
        <v>4718</v>
      </c>
      <c r="S44" s="2">
        <v>86.0</v>
      </c>
    </row>
    <row r="45">
      <c r="B45" s="2" t="s">
        <v>883</v>
      </c>
      <c r="C45" s="367" t="s">
        <v>1233</v>
      </c>
      <c r="E45" s="298" t="s">
        <v>1234</v>
      </c>
      <c r="J45" s="2" t="s">
        <v>829</v>
      </c>
      <c r="K45" s="2" t="s">
        <v>585</v>
      </c>
      <c r="L45" s="2" t="s">
        <v>860</v>
      </c>
      <c r="M45" s="2" t="s">
        <v>17</v>
      </c>
      <c r="N45" s="2" t="s">
        <v>4832</v>
      </c>
      <c r="R45" s="2" t="s">
        <v>4718</v>
      </c>
      <c r="S45" s="2">
        <v>86.0</v>
      </c>
    </row>
    <row r="46">
      <c r="B46" s="2" t="s">
        <v>883</v>
      </c>
      <c r="C46" s="367" t="s">
        <v>1233</v>
      </c>
      <c r="E46" s="298" t="s">
        <v>1234</v>
      </c>
      <c r="J46" s="2" t="s">
        <v>829</v>
      </c>
      <c r="K46" s="2" t="s">
        <v>585</v>
      </c>
      <c r="L46" s="2" t="s">
        <v>860</v>
      </c>
      <c r="M46" s="2" t="s">
        <v>17</v>
      </c>
      <c r="N46" s="2" t="s">
        <v>4832</v>
      </c>
      <c r="R46" s="2" t="s">
        <v>4718</v>
      </c>
      <c r="S46" s="2">
        <v>86.0</v>
      </c>
    </row>
    <row r="47">
      <c r="B47" s="2" t="s">
        <v>883</v>
      </c>
      <c r="C47" s="367" t="s">
        <v>1233</v>
      </c>
      <c r="E47" s="298" t="s">
        <v>1234</v>
      </c>
      <c r="J47" s="2" t="s">
        <v>829</v>
      </c>
      <c r="K47" s="2" t="s">
        <v>585</v>
      </c>
      <c r="L47" s="2" t="s">
        <v>860</v>
      </c>
      <c r="M47" s="2" t="s">
        <v>17</v>
      </c>
      <c r="N47" s="2" t="s">
        <v>4832</v>
      </c>
      <c r="R47" s="2" t="s">
        <v>4718</v>
      </c>
      <c r="S47" s="2">
        <v>86.0</v>
      </c>
    </row>
    <row r="48">
      <c r="B48" s="2" t="s">
        <v>883</v>
      </c>
      <c r="C48" s="367" t="s">
        <v>1233</v>
      </c>
      <c r="E48" s="298" t="s">
        <v>1234</v>
      </c>
      <c r="J48" s="2" t="s">
        <v>829</v>
      </c>
      <c r="K48" s="2" t="s">
        <v>585</v>
      </c>
      <c r="L48" s="2" t="s">
        <v>860</v>
      </c>
      <c r="M48" s="2" t="s">
        <v>17</v>
      </c>
      <c r="N48" s="2" t="s">
        <v>4832</v>
      </c>
      <c r="R48" s="2" t="s">
        <v>4718</v>
      </c>
      <c r="S48" s="2">
        <v>86.0</v>
      </c>
    </row>
    <row r="49">
      <c r="B49" s="2" t="s">
        <v>883</v>
      </c>
      <c r="C49" s="214" t="s">
        <v>1233</v>
      </c>
      <c r="E49" s="298" t="s">
        <v>1234</v>
      </c>
      <c r="L49" s="2" t="s">
        <v>860</v>
      </c>
      <c r="M49" s="2" t="s">
        <v>17</v>
      </c>
      <c r="N49" s="2" t="s">
        <v>4832</v>
      </c>
      <c r="S49" s="2">
        <v>86.0</v>
      </c>
    </row>
    <row r="50">
      <c r="B50" s="2" t="s">
        <v>883</v>
      </c>
      <c r="C50" s="214" t="s">
        <v>1233</v>
      </c>
      <c r="E50" s="298" t="s">
        <v>1234</v>
      </c>
      <c r="L50" s="2" t="s">
        <v>860</v>
      </c>
      <c r="M50" s="2" t="s">
        <v>17</v>
      </c>
      <c r="N50" s="2" t="s">
        <v>4832</v>
      </c>
      <c r="S50" s="2">
        <v>86.0</v>
      </c>
    </row>
    <row r="51">
      <c r="B51" s="2" t="s">
        <v>883</v>
      </c>
      <c r="C51" s="298" t="s">
        <v>3996</v>
      </c>
      <c r="E51" s="298" t="s">
        <v>1234</v>
      </c>
      <c r="J51" s="2" t="s">
        <v>829</v>
      </c>
      <c r="K51" s="2" t="s">
        <v>4756</v>
      </c>
      <c r="L51" s="2" t="s">
        <v>860</v>
      </c>
      <c r="M51" s="2" t="s">
        <v>17</v>
      </c>
      <c r="N51" s="2" t="s">
        <v>4832</v>
      </c>
      <c r="R51" s="2" t="s">
        <v>6231</v>
      </c>
      <c r="S51" s="2">
        <v>86.0</v>
      </c>
    </row>
    <row r="52">
      <c r="B52" s="2" t="s">
        <v>883</v>
      </c>
      <c r="C52" s="298" t="s">
        <v>3996</v>
      </c>
      <c r="E52" s="298" t="s">
        <v>1234</v>
      </c>
      <c r="J52" s="2" t="s">
        <v>829</v>
      </c>
      <c r="K52" s="2" t="s">
        <v>585</v>
      </c>
      <c r="L52" s="2" t="s">
        <v>860</v>
      </c>
      <c r="M52" s="2" t="s">
        <v>17</v>
      </c>
      <c r="N52" s="2" t="s">
        <v>4832</v>
      </c>
      <c r="R52" s="2" t="s">
        <v>4718</v>
      </c>
      <c r="S52" s="2">
        <v>86.0</v>
      </c>
    </row>
    <row r="53">
      <c r="C53" s="298" t="s">
        <v>6278</v>
      </c>
      <c r="E53" s="367" t="s">
        <v>6279</v>
      </c>
      <c r="J53" s="2" t="s">
        <v>829</v>
      </c>
      <c r="K53" s="2" t="s">
        <v>585</v>
      </c>
      <c r="L53" s="2" t="s">
        <v>860</v>
      </c>
      <c r="M53" s="2" t="s">
        <v>17</v>
      </c>
      <c r="N53" s="2" t="s">
        <v>4832</v>
      </c>
      <c r="R53" s="2" t="s">
        <v>4718</v>
      </c>
      <c r="S53" s="2">
        <v>86.0</v>
      </c>
    </row>
    <row r="54">
      <c r="C54" s="298" t="s">
        <v>889</v>
      </c>
      <c r="E54" s="298" t="s">
        <v>890</v>
      </c>
      <c r="J54" s="2" t="s">
        <v>829</v>
      </c>
      <c r="K54" s="2" t="s">
        <v>585</v>
      </c>
      <c r="L54" s="2" t="s">
        <v>860</v>
      </c>
      <c r="M54" s="2" t="s">
        <v>17</v>
      </c>
      <c r="N54" s="2" t="s">
        <v>4832</v>
      </c>
      <c r="R54" s="2" t="s">
        <v>4718</v>
      </c>
      <c r="S54" s="2">
        <v>86.0</v>
      </c>
    </row>
    <row r="55">
      <c r="B55" s="2" t="s">
        <v>3908</v>
      </c>
      <c r="C55" s="298" t="s">
        <v>3997</v>
      </c>
      <c r="E55" s="298" t="s">
        <v>3998</v>
      </c>
      <c r="J55" s="2" t="s">
        <v>829</v>
      </c>
      <c r="K55" s="2" t="s">
        <v>585</v>
      </c>
      <c r="L55" s="2" t="s">
        <v>860</v>
      </c>
      <c r="M55" s="2" t="s">
        <v>17</v>
      </c>
      <c r="N55" s="2" t="s">
        <v>4832</v>
      </c>
      <c r="R55" s="2" t="s">
        <v>4718</v>
      </c>
      <c r="S55" s="2">
        <v>86.0</v>
      </c>
    </row>
    <row r="56">
      <c r="C56" s="359" t="s">
        <v>1510</v>
      </c>
      <c r="J56" s="2" t="s">
        <v>829</v>
      </c>
      <c r="K56" s="2" t="s">
        <v>585</v>
      </c>
      <c r="L56" s="2" t="s">
        <v>860</v>
      </c>
      <c r="M56" s="2" t="s">
        <v>17</v>
      </c>
      <c r="N56" s="2" t="s">
        <v>4832</v>
      </c>
      <c r="R56" s="2" t="s">
        <v>4718</v>
      </c>
      <c r="S56" s="2">
        <v>86.0</v>
      </c>
    </row>
    <row r="57">
      <c r="C57" s="359" t="s">
        <v>4430</v>
      </c>
      <c r="J57" s="2" t="s">
        <v>829</v>
      </c>
      <c r="K57" s="2" t="s">
        <v>585</v>
      </c>
      <c r="L57" s="2" t="s">
        <v>860</v>
      </c>
      <c r="M57" s="2" t="s">
        <v>17</v>
      </c>
      <c r="N57" s="2" t="s">
        <v>4832</v>
      </c>
      <c r="R57" s="2" t="s">
        <v>4718</v>
      </c>
      <c r="S57" s="2">
        <v>86.0</v>
      </c>
    </row>
    <row r="58">
      <c r="C58" s="359" t="s">
        <v>4430</v>
      </c>
      <c r="J58" s="2" t="s">
        <v>829</v>
      </c>
      <c r="K58" s="2" t="s">
        <v>585</v>
      </c>
      <c r="L58" s="2" t="s">
        <v>860</v>
      </c>
      <c r="M58" s="2" t="s">
        <v>17</v>
      </c>
      <c r="N58" s="2" t="s">
        <v>4832</v>
      </c>
      <c r="R58" s="2" t="s">
        <v>4718</v>
      </c>
      <c r="S58" s="2">
        <v>86.0</v>
      </c>
    </row>
    <row r="59">
      <c r="C59" s="359" t="s">
        <v>4430</v>
      </c>
      <c r="J59" s="2" t="s">
        <v>829</v>
      </c>
      <c r="K59" s="2" t="s">
        <v>585</v>
      </c>
      <c r="L59" s="2" t="s">
        <v>860</v>
      </c>
      <c r="M59" s="2" t="s">
        <v>17</v>
      </c>
      <c r="N59" s="2" t="s">
        <v>4832</v>
      </c>
      <c r="R59" s="2" t="s">
        <v>4718</v>
      </c>
      <c r="S59" s="2">
        <v>86.0</v>
      </c>
    </row>
    <row r="60">
      <c r="C60" s="359" t="s">
        <v>4430</v>
      </c>
      <c r="J60" s="2" t="s">
        <v>829</v>
      </c>
      <c r="K60" s="2" t="s">
        <v>585</v>
      </c>
      <c r="L60" s="2" t="s">
        <v>860</v>
      </c>
      <c r="M60" s="2" t="s">
        <v>17</v>
      </c>
      <c r="N60" s="2" t="s">
        <v>4832</v>
      </c>
      <c r="R60" s="2" t="s">
        <v>4718</v>
      </c>
      <c r="S60" s="2">
        <v>86.0</v>
      </c>
    </row>
    <row r="62">
      <c r="A62" s="2" t="s">
        <v>336</v>
      </c>
      <c r="B62" s="2" t="s">
        <v>972</v>
      </c>
      <c r="C62" s="298" t="s">
        <v>973</v>
      </c>
      <c r="E62" s="298" t="s">
        <v>974</v>
      </c>
      <c r="L62" s="2" t="s">
        <v>860</v>
      </c>
      <c r="M62" s="2" t="s">
        <v>17</v>
      </c>
      <c r="N62" s="2" t="s">
        <v>6218</v>
      </c>
      <c r="S62" s="2">
        <v>46.0</v>
      </c>
    </row>
    <row r="63">
      <c r="B63" s="2" t="s">
        <v>972</v>
      </c>
      <c r="C63" s="298" t="s">
        <v>973</v>
      </c>
      <c r="E63" s="298" t="s">
        <v>974</v>
      </c>
      <c r="L63" s="2" t="s">
        <v>860</v>
      </c>
      <c r="M63" s="2" t="s">
        <v>17</v>
      </c>
      <c r="N63" s="2" t="s">
        <v>6218</v>
      </c>
      <c r="S63" s="2">
        <v>46.0</v>
      </c>
    </row>
    <row r="64">
      <c r="B64" s="2" t="s">
        <v>972</v>
      </c>
      <c r="C64" s="298" t="s">
        <v>973</v>
      </c>
      <c r="E64" s="298" t="s">
        <v>974</v>
      </c>
      <c r="L64" s="2" t="s">
        <v>860</v>
      </c>
      <c r="M64" s="2" t="s">
        <v>17</v>
      </c>
      <c r="N64" s="2" t="s">
        <v>6218</v>
      </c>
      <c r="S64" s="2">
        <v>46.0</v>
      </c>
    </row>
    <row r="65">
      <c r="B65" s="2" t="s">
        <v>972</v>
      </c>
      <c r="C65" s="298" t="s">
        <v>973</v>
      </c>
      <c r="E65" s="298" t="s">
        <v>974</v>
      </c>
      <c r="L65" s="2" t="s">
        <v>860</v>
      </c>
      <c r="M65" s="2" t="s">
        <v>17</v>
      </c>
      <c r="N65" s="2" t="s">
        <v>6218</v>
      </c>
      <c r="S65" s="2">
        <v>46.0</v>
      </c>
    </row>
    <row r="67">
      <c r="C67" s="359" t="s">
        <v>6280</v>
      </c>
      <c r="E67" s="359" t="s">
        <v>6281</v>
      </c>
      <c r="J67" s="2" t="s">
        <v>2245</v>
      </c>
      <c r="K67" s="2" t="s">
        <v>5016</v>
      </c>
      <c r="L67" s="2" t="s">
        <v>1019</v>
      </c>
      <c r="M67" s="2" t="s">
        <v>17</v>
      </c>
      <c r="N67" s="2" t="s">
        <v>6282</v>
      </c>
      <c r="R67" s="2" t="s">
        <v>6222</v>
      </c>
      <c r="S67" s="2">
        <v>52.0</v>
      </c>
    </row>
    <row r="68">
      <c r="C68" s="359" t="s">
        <v>6280</v>
      </c>
      <c r="E68" s="359" t="s">
        <v>6281</v>
      </c>
      <c r="J68" s="2" t="s">
        <v>2245</v>
      </c>
      <c r="K68" s="2" t="s">
        <v>6226</v>
      </c>
      <c r="L68" s="2" t="s">
        <v>1019</v>
      </c>
      <c r="M68" s="2" t="s">
        <v>17</v>
      </c>
      <c r="N68" s="2" t="s">
        <v>6282</v>
      </c>
      <c r="R68" s="2" t="s">
        <v>6225</v>
      </c>
      <c r="S68" s="2">
        <v>52.0</v>
      </c>
    </row>
    <row r="69">
      <c r="C69" s="359" t="s">
        <v>3994</v>
      </c>
      <c r="E69" s="359" t="s">
        <v>3995</v>
      </c>
      <c r="J69" s="2" t="s">
        <v>2245</v>
      </c>
      <c r="L69" s="2" t="s">
        <v>1019</v>
      </c>
      <c r="M69" s="2" t="s">
        <v>17</v>
      </c>
      <c r="N69" s="2" t="s">
        <v>6282</v>
      </c>
      <c r="S69" s="2">
        <v>52.0</v>
      </c>
    </row>
    <row r="70">
      <c r="C70" s="359" t="s">
        <v>1020</v>
      </c>
      <c r="E70" s="380" t="s">
        <v>1021</v>
      </c>
      <c r="J70" s="2" t="s">
        <v>2245</v>
      </c>
      <c r="L70" s="2" t="s">
        <v>1019</v>
      </c>
      <c r="M70" s="2" t="s">
        <v>17</v>
      </c>
      <c r="N70" s="2" t="s">
        <v>6282</v>
      </c>
      <c r="S70" s="2">
        <v>52.0</v>
      </c>
    </row>
    <row r="71">
      <c r="C71" s="359" t="s">
        <v>1623</v>
      </c>
      <c r="E71" s="380">
        <v>1213.0</v>
      </c>
      <c r="J71" s="2" t="s">
        <v>2245</v>
      </c>
      <c r="L71" s="2" t="s">
        <v>1019</v>
      </c>
      <c r="M71" s="2" t="s">
        <v>17</v>
      </c>
      <c r="N71" s="2" t="s">
        <v>6282</v>
      </c>
      <c r="S71" s="2">
        <v>52.0</v>
      </c>
    </row>
    <row r="72">
      <c r="C72" s="359" t="s">
        <v>4972</v>
      </c>
      <c r="E72" s="380" t="s">
        <v>6036</v>
      </c>
      <c r="J72" s="2" t="s">
        <v>2245</v>
      </c>
      <c r="L72" s="2" t="s">
        <v>1019</v>
      </c>
      <c r="M72" s="2" t="s">
        <v>17</v>
      </c>
      <c r="N72" s="2" t="s">
        <v>6282</v>
      </c>
      <c r="S72" s="2">
        <v>52.0</v>
      </c>
    </row>
    <row r="73">
      <c r="C73" s="359" t="s">
        <v>4972</v>
      </c>
      <c r="E73" s="380" t="s">
        <v>6036</v>
      </c>
      <c r="J73" s="2" t="s">
        <v>2245</v>
      </c>
      <c r="L73" s="2" t="s">
        <v>1019</v>
      </c>
      <c r="M73" s="2" t="s">
        <v>17</v>
      </c>
      <c r="N73" s="2" t="s">
        <v>6282</v>
      </c>
      <c r="S73" s="2">
        <v>52.0</v>
      </c>
    </row>
    <row r="74">
      <c r="C74" s="359" t="s">
        <v>4972</v>
      </c>
      <c r="E74" s="380" t="s">
        <v>6036</v>
      </c>
      <c r="J74" s="2" t="s">
        <v>2245</v>
      </c>
      <c r="L74" s="2" t="s">
        <v>1019</v>
      </c>
      <c r="M74" s="2" t="s">
        <v>17</v>
      </c>
      <c r="N74" s="2" t="s">
        <v>6282</v>
      </c>
      <c r="S74" s="2">
        <v>52.0</v>
      </c>
    </row>
    <row r="75">
      <c r="C75" s="359" t="s">
        <v>1122</v>
      </c>
      <c r="E75" s="383"/>
      <c r="J75" s="2" t="s">
        <v>2245</v>
      </c>
      <c r="K75" s="2" t="s">
        <v>6226</v>
      </c>
      <c r="L75" s="2" t="s">
        <v>1019</v>
      </c>
      <c r="M75" s="2" t="s">
        <v>17</v>
      </c>
      <c r="N75" s="2" t="s">
        <v>6283</v>
      </c>
      <c r="R75" s="2" t="s">
        <v>6225</v>
      </c>
      <c r="S75" s="2">
        <v>57.0</v>
      </c>
    </row>
    <row r="76">
      <c r="C76" s="359" t="s">
        <v>2302</v>
      </c>
      <c r="E76" s="359" t="s">
        <v>3063</v>
      </c>
      <c r="J76" s="2" t="s">
        <v>2245</v>
      </c>
      <c r="K76" s="2" t="s">
        <v>6226</v>
      </c>
      <c r="L76" s="2" t="s">
        <v>1019</v>
      </c>
      <c r="M76" s="2" t="s">
        <v>17</v>
      </c>
      <c r="N76" s="2" t="s">
        <v>6283</v>
      </c>
      <c r="R76" s="2" t="s">
        <v>6225</v>
      </c>
      <c r="S76" s="2">
        <v>57.0</v>
      </c>
    </row>
    <row r="77">
      <c r="C77" s="359" t="s">
        <v>2301</v>
      </c>
      <c r="J77" s="2" t="s">
        <v>2245</v>
      </c>
      <c r="L77" s="2" t="s">
        <v>1019</v>
      </c>
      <c r="M77" s="2" t="s">
        <v>17</v>
      </c>
      <c r="N77" s="2" t="s">
        <v>6283</v>
      </c>
      <c r="S77" s="2">
        <v>57.0</v>
      </c>
    </row>
    <row r="78">
      <c r="C78" s="359" t="s">
        <v>4973</v>
      </c>
      <c r="E78" s="359" t="s">
        <v>5740</v>
      </c>
      <c r="J78" s="2" t="s">
        <v>2245</v>
      </c>
      <c r="K78" s="2" t="s">
        <v>6226</v>
      </c>
      <c r="L78" s="2" t="s">
        <v>1019</v>
      </c>
      <c r="M78" s="2" t="s">
        <v>17</v>
      </c>
      <c r="N78" s="2" t="s">
        <v>6283</v>
      </c>
      <c r="R78" s="2" t="s">
        <v>6225</v>
      </c>
      <c r="S78" s="2">
        <v>57.0</v>
      </c>
    </row>
    <row r="79">
      <c r="C79" s="359" t="s">
        <v>4973</v>
      </c>
      <c r="E79" s="359" t="s">
        <v>5740</v>
      </c>
      <c r="J79" s="2" t="s">
        <v>2245</v>
      </c>
      <c r="K79" s="2" t="s">
        <v>6226</v>
      </c>
      <c r="L79" s="2" t="s">
        <v>1019</v>
      </c>
      <c r="M79" s="2" t="s">
        <v>17</v>
      </c>
      <c r="N79" s="2" t="s">
        <v>6283</v>
      </c>
      <c r="R79" s="2" t="s">
        <v>6225</v>
      </c>
      <c r="S79" s="2">
        <v>57.0</v>
      </c>
    </row>
    <row r="80">
      <c r="C80" s="359" t="s">
        <v>4973</v>
      </c>
      <c r="E80" s="359" t="s">
        <v>5740</v>
      </c>
      <c r="J80" s="2" t="s">
        <v>2245</v>
      </c>
      <c r="L80" s="2" t="s">
        <v>1019</v>
      </c>
      <c r="M80" s="2" t="s">
        <v>17</v>
      </c>
      <c r="N80" s="2" t="s">
        <v>6283</v>
      </c>
      <c r="S80" s="2">
        <v>57.0</v>
      </c>
    </row>
    <row r="81">
      <c r="C81" s="359" t="s">
        <v>1020</v>
      </c>
      <c r="E81" s="359" t="s">
        <v>1021</v>
      </c>
      <c r="J81" s="2" t="s">
        <v>2245</v>
      </c>
      <c r="L81" s="2" t="s">
        <v>1019</v>
      </c>
      <c r="M81" s="2" t="s">
        <v>17</v>
      </c>
      <c r="N81" s="2" t="s">
        <v>6283</v>
      </c>
      <c r="S81" s="2">
        <v>57.0</v>
      </c>
    </row>
    <row r="82">
      <c r="C82" s="359" t="s">
        <v>1020</v>
      </c>
      <c r="E82" s="359" t="s">
        <v>1021</v>
      </c>
      <c r="J82" s="2" t="s">
        <v>2245</v>
      </c>
      <c r="L82" s="2" t="s">
        <v>1019</v>
      </c>
      <c r="M82" s="2" t="s">
        <v>17</v>
      </c>
      <c r="N82" s="2" t="s">
        <v>6283</v>
      </c>
      <c r="S82" s="2">
        <v>57.0</v>
      </c>
    </row>
    <row r="83">
      <c r="C83" s="359" t="s">
        <v>1020</v>
      </c>
      <c r="E83" s="359" t="s">
        <v>1021</v>
      </c>
      <c r="J83" s="2" t="s">
        <v>2245</v>
      </c>
      <c r="L83" s="2" t="s">
        <v>1019</v>
      </c>
      <c r="M83" s="2" t="s">
        <v>17</v>
      </c>
      <c r="N83" s="2" t="s">
        <v>6283</v>
      </c>
      <c r="S83" s="2">
        <v>57.0</v>
      </c>
    </row>
    <row r="84">
      <c r="B84" s="2" t="s">
        <v>883</v>
      </c>
      <c r="C84" s="359" t="s">
        <v>5387</v>
      </c>
      <c r="E84" s="359" t="s">
        <v>5388</v>
      </c>
      <c r="J84" s="2" t="s">
        <v>829</v>
      </c>
      <c r="K84" s="2" t="s">
        <v>585</v>
      </c>
      <c r="L84" s="2" t="s">
        <v>1019</v>
      </c>
      <c r="M84" s="2" t="s">
        <v>17</v>
      </c>
      <c r="N84" s="2" t="s">
        <v>5347</v>
      </c>
      <c r="R84" s="2" t="s">
        <v>4718</v>
      </c>
      <c r="S84" s="2">
        <v>97.0</v>
      </c>
    </row>
    <row r="85">
      <c r="B85" s="2" t="s">
        <v>883</v>
      </c>
      <c r="C85" s="359" t="s">
        <v>5387</v>
      </c>
      <c r="E85" s="359" t="s">
        <v>5388</v>
      </c>
      <c r="J85" s="2" t="s">
        <v>829</v>
      </c>
      <c r="K85" s="2" t="s">
        <v>585</v>
      </c>
      <c r="L85" s="2" t="s">
        <v>1019</v>
      </c>
      <c r="M85" s="2" t="s">
        <v>6284</v>
      </c>
      <c r="N85" s="2" t="s">
        <v>5347</v>
      </c>
      <c r="R85" s="2" t="s">
        <v>4718</v>
      </c>
      <c r="S85" s="2">
        <v>97.0</v>
      </c>
    </row>
    <row r="86">
      <c r="B86" s="2" t="s">
        <v>883</v>
      </c>
      <c r="C86" s="359" t="s">
        <v>2934</v>
      </c>
      <c r="D86" s="291" t="s">
        <v>6285</v>
      </c>
      <c r="E86" s="380" t="s">
        <v>6286</v>
      </c>
      <c r="J86" s="2" t="s">
        <v>829</v>
      </c>
      <c r="K86" s="2" t="s">
        <v>585</v>
      </c>
      <c r="L86" s="2" t="s">
        <v>1019</v>
      </c>
      <c r="M86" s="2" t="s">
        <v>17</v>
      </c>
      <c r="N86" s="2" t="s">
        <v>5347</v>
      </c>
      <c r="R86" s="2" t="s">
        <v>4718</v>
      </c>
      <c r="S86" s="2">
        <v>97.0</v>
      </c>
    </row>
    <row r="87">
      <c r="C87" s="359" t="s">
        <v>5387</v>
      </c>
      <c r="E87" s="359" t="s">
        <v>5388</v>
      </c>
      <c r="J87" s="2" t="s">
        <v>829</v>
      </c>
      <c r="K87" s="2" t="s">
        <v>3660</v>
      </c>
      <c r="L87" s="2" t="s">
        <v>1019</v>
      </c>
      <c r="M87" s="2" t="s">
        <v>17</v>
      </c>
      <c r="N87" s="2" t="s">
        <v>3554</v>
      </c>
      <c r="R87" s="2" t="s">
        <v>6239</v>
      </c>
      <c r="S87" s="2">
        <v>125.0</v>
      </c>
    </row>
    <row r="88">
      <c r="C88" s="359" t="s">
        <v>5387</v>
      </c>
      <c r="E88" s="359" t="s">
        <v>5388</v>
      </c>
      <c r="J88" s="2" t="s">
        <v>829</v>
      </c>
      <c r="K88" s="2" t="s">
        <v>3660</v>
      </c>
      <c r="L88" s="2" t="s">
        <v>1019</v>
      </c>
      <c r="M88" s="2" t="s">
        <v>17</v>
      </c>
      <c r="N88" s="2" t="s">
        <v>3554</v>
      </c>
      <c r="R88" s="2" t="s">
        <v>6239</v>
      </c>
      <c r="S88" s="2">
        <v>125.0</v>
      </c>
    </row>
    <row r="89">
      <c r="C89" s="359" t="s">
        <v>5387</v>
      </c>
      <c r="E89" s="359" t="s">
        <v>5388</v>
      </c>
      <c r="J89" s="2" t="s">
        <v>829</v>
      </c>
      <c r="K89" s="2" t="s">
        <v>3660</v>
      </c>
      <c r="L89" s="2" t="s">
        <v>1019</v>
      </c>
      <c r="M89" s="2" t="s">
        <v>17</v>
      </c>
      <c r="N89" s="2" t="s">
        <v>3554</v>
      </c>
      <c r="R89" s="2" t="s">
        <v>6239</v>
      </c>
      <c r="S89" s="2">
        <v>125.0</v>
      </c>
    </row>
    <row r="90">
      <c r="C90" s="359" t="s">
        <v>5387</v>
      </c>
      <c r="E90" s="359" t="s">
        <v>5388</v>
      </c>
      <c r="L90" s="2" t="s">
        <v>1019</v>
      </c>
      <c r="M90" s="2" t="s">
        <v>17</v>
      </c>
      <c r="N90" s="2" t="s">
        <v>3554</v>
      </c>
      <c r="S90" s="2">
        <v>125.0</v>
      </c>
    </row>
    <row r="92">
      <c r="A92" s="2" t="s">
        <v>336</v>
      </c>
      <c r="B92" s="2" t="s">
        <v>901</v>
      </c>
      <c r="C92" s="359" t="s">
        <v>2796</v>
      </c>
      <c r="D92" s="291" t="s">
        <v>6287</v>
      </c>
      <c r="E92" s="298" t="s">
        <v>1678</v>
      </c>
      <c r="J92" s="2" t="s">
        <v>2173</v>
      </c>
      <c r="K92" s="2" t="s">
        <v>5530</v>
      </c>
      <c r="L92" s="2" t="s">
        <v>860</v>
      </c>
      <c r="M92" s="2" t="s">
        <v>17</v>
      </c>
      <c r="N92" s="2" t="s">
        <v>4459</v>
      </c>
      <c r="R92" s="2" t="s">
        <v>6288</v>
      </c>
      <c r="S92" s="2">
        <v>6.0</v>
      </c>
    </row>
    <row r="93">
      <c r="B93" s="2" t="s">
        <v>901</v>
      </c>
      <c r="C93" s="359" t="s">
        <v>2796</v>
      </c>
      <c r="D93" s="291" t="s">
        <v>6289</v>
      </c>
      <c r="E93" s="298" t="s">
        <v>1678</v>
      </c>
      <c r="J93" s="2" t="s">
        <v>2173</v>
      </c>
      <c r="K93" s="2" t="s">
        <v>5530</v>
      </c>
      <c r="L93" s="2" t="s">
        <v>860</v>
      </c>
      <c r="M93" s="2" t="s">
        <v>17</v>
      </c>
      <c r="N93" s="2" t="s">
        <v>4459</v>
      </c>
      <c r="R93" s="2" t="s">
        <v>6288</v>
      </c>
      <c r="S93" s="2">
        <v>6.0</v>
      </c>
    </row>
    <row r="94">
      <c r="B94" s="2" t="s">
        <v>901</v>
      </c>
      <c r="C94" s="359" t="s">
        <v>2796</v>
      </c>
      <c r="D94" s="291" t="s">
        <v>6290</v>
      </c>
      <c r="E94" s="298" t="s">
        <v>1678</v>
      </c>
      <c r="J94" s="2" t="s">
        <v>2173</v>
      </c>
      <c r="K94" s="2" t="s">
        <v>5530</v>
      </c>
      <c r="L94" s="2" t="s">
        <v>860</v>
      </c>
      <c r="M94" s="2" t="s">
        <v>17</v>
      </c>
      <c r="N94" s="2" t="s">
        <v>4459</v>
      </c>
      <c r="R94" s="2" t="s">
        <v>6288</v>
      </c>
      <c r="S94" s="2">
        <v>6.0</v>
      </c>
    </row>
    <row r="95">
      <c r="B95" s="2" t="s">
        <v>901</v>
      </c>
      <c r="C95" s="359" t="s">
        <v>2796</v>
      </c>
      <c r="D95" s="291" t="s">
        <v>6291</v>
      </c>
      <c r="E95" s="298" t="s">
        <v>1678</v>
      </c>
      <c r="J95" s="2" t="s">
        <v>2173</v>
      </c>
      <c r="K95" s="2" t="s">
        <v>5530</v>
      </c>
      <c r="L95" s="2" t="s">
        <v>860</v>
      </c>
      <c r="M95" s="2" t="s">
        <v>17</v>
      </c>
      <c r="N95" s="2" t="s">
        <v>4459</v>
      </c>
      <c r="R95" s="2" t="s">
        <v>6288</v>
      </c>
      <c r="S95" s="2">
        <v>6.0</v>
      </c>
    </row>
    <row r="96">
      <c r="B96" s="357" t="s">
        <v>901</v>
      </c>
      <c r="C96" s="436" t="s">
        <v>5406</v>
      </c>
      <c r="D96" s="457" t="s">
        <v>6292</v>
      </c>
      <c r="E96" s="298"/>
      <c r="J96" s="2" t="s">
        <v>2173</v>
      </c>
      <c r="K96" s="2" t="s">
        <v>5473</v>
      </c>
      <c r="L96" s="2" t="s">
        <v>860</v>
      </c>
      <c r="M96" s="2" t="s">
        <v>17</v>
      </c>
      <c r="N96" s="2" t="s">
        <v>3983</v>
      </c>
      <c r="R96" s="2" t="s">
        <v>6233</v>
      </c>
      <c r="S96" s="2">
        <v>11.0</v>
      </c>
    </row>
    <row r="97">
      <c r="B97" s="2" t="s">
        <v>901</v>
      </c>
      <c r="C97" s="298" t="s">
        <v>6293</v>
      </c>
      <c r="D97" s="291" t="s">
        <v>6294</v>
      </c>
      <c r="E97" s="367" t="s">
        <v>6295</v>
      </c>
      <c r="L97" s="2" t="s">
        <v>860</v>
      </c>
      <c r="M97" s="2" t="s">
        <v>6296</v>
      </c>
      <c r="N97" s="2" t="s">
        <v>6297</v>
      </c>
      <c r="S97" s="2">
        <v>6.0</v>
      </c>
    </row>
    <row r="98">
      <c r="B98" s="2" t="s">
        <v>901</v>
      </c>
      <c r="C98" s="298" t="s">
        <v>6293</v>
      </c>
      <c r="D98" s="291" t="s">
        <v>6298</v>
      </c>
      <c r="E98" s="367" t="s">
        <v>6295</v>
      </c>
      <c r="L98" s="2" t="s">
        <v>860</v>
      </c>
      <c r="M98" s="2" t="s">
        <v>6296</v>
      </c>
      <c r="N98" s="2" t="s">
        <v>6297</v>
      </c>
      <c r="S98" s="2">
        <v>6.0</v>
      </c>
    </row>
    <row r="99">
      <c r="B99" s="2" t="s">
        <v>901</v>
      </c>
      <c r="C99" s="298" t="s">
        <v>1943</v>
      </c>
      <c r="D99" s="291" t="s">
        <v>6299</v>
      </c>
      <c r="E99" s="359" t="s">
        <v>6300</v>
      </c>
      <c r="J99" s="2" t="s">
        <v>829</v>
      </c>
      <c r="K99" s="2" t="s">
        <v>5473</v>
      </c>
      <c r="L99" s="2" t="s">
        <v>860</v>
      </c>
      <c r="M99" s="2" t="s">
        <v>17</v>
      </c>
      <c r="N99" s="2" t="s">
        <v>4459</v>
      </c>
      <c r="R99" s="2" t="s">
        <v>6233</v>
      </c>
      <c r="S99" s="2">
        <v>6.0</v>
      </c>
    </row>
    <row r="100">
      <c r="B100" s="2" t="s">
        <v>901</v>
      </c>
      <c r="C100" s="298" t="s">
        <v>1943</v>
      </c>
      <c r="D100" s="291" t="s">
        <v>6301</v>
      </c>
      <c r="E100" s="359" t="s">
        <v>6300</v>
      </c>
      <c r="J100" s="2" t="s">
        <v>829</v>
      </c>
      <c r="K100" s="2" t="s">
        <v>5473</v>
      </c>
      <c r="L100" s="2" t="s">
        <v>860</v>
      </c>
      <c r="M100" s="2" t="s">
        <v>17</v>
      </c>
      <c r="N100" s="2" t="s">
        <v>4459</v>
      </c>
      <c r="R100" s="2" t="s">
        <v>6233</v>
      </c>
      <c r="S100" s="2">
        <v>6.0</v>
      </c>
    </row>
    <row r="101">
      <c r="B101" s="2" t="s">
        <v>901</v>
      </c>
      <c r="C101" s="298" t="s">
        <v>1943</v>
      </c>
      <c r="D101" s="291" t="s">
        <v>6302</v>
      </c>
      <c r="E101" s="359" t="s">
        <v>6300</v>
      </c>
      <c r="J101" s="2" t="s">
        <v>829</v>
      </c>
      <c r="K101" s="2" t="s">
        <v>5473</v>
      </c>
      <c r="L101" s="2" t="s">
        <v>860</v>
      </c>
      <c r="M101" s="2" t="s">
        <v>17</v>
      </c>
      <c r="N101" s="2" t="s">
        <v>4459</v>
      </c>
      <c r="R101" s="2" t="s">
        <v>6233</v>
      </c>
      <c r="S101" s="2">
        <v>6.0</v>
      </c>
    </row>
    <row r="102">
      <c r="B102" s="2" t="s">
        <v>901</v>
      </c>
      <c r="C102" s="298" t="s">
        <v>1943</v>
      </c>
      <c r="D102" s="291" t="s">
        <v>6303</v>
      </c>
      <c r="E102" s="359" t="s">
        <v>6300</v>
      </c>
      <c r="J102" s="2" t="s">
        <v>829</v>
      </c>
      <c r="K102" s="2" t="s">
        <v>5473</v>
      </c>
      <c r="L102" s="2" t="s">
        <v>860</v>
      </c>
      <c r="M102" s="2" t="s">
        <v>17</v>
      </c>
      <c r="N102" s="2" t="s">
        <v>4459</v>
      </c>
      <c r="R102" s="2" t="s">
        <v>6233</v>
      </c>
      <c r="S102" s="2">
        <v>6.0</v>
      </c>
    </row>
    <row r="103">
      <c r="B103" s="2" t="s">
        <v>6304</v>
      </c>
      <c r="C103" s="298" t="s">
        <v>1923</v>
      </c>
      <c r="D103" s="291" t="s">
        <v>6305</v>
      </c>
      <c r="E103" s="359" t="s">
        <v>2291</v>
      </c>
      <c r="J103" s="2" t="s">
        <v>829</v>
      </c>
      <c r="K103" s="2" t="s">
        <v>3983</v>
      </c>
      <c r="L103" s="2" t="s">
        <v>860</v>
      </c>
      <c r="M103" s="2" t="s">
        <v>17</v>
      </c>
      <c r="N103" s="2" t="s">
        <v>5530</v>
      </c>
      <c r="R103" s="2" t="s">
        <v>6229</v>
      </c>
      <c r="S103" s="2">
        <v>7.0</v>
      </c>
    </row>
    <row r="104">
      <c r="B104" s="2" t="s">
        <v>6304</v>
      </c>
      <c r="C104" s="298" t="s">
        <v>1923</v>
      </c>
      <c r="D104" s="291" t="s">
        <v>6306</v>
      </c>
      <c r="E104" s="359" t="s">
        <v>2291</v>
      </c>
      <c r="J104" s="2" t="s">
        <v>829</v>
      </c>
      <c r="K104" s="2" t="s">
        <v>3983</v>
      </c>
      <c r="L104" s="2" t="s">
        <v>860</v>
      </c>
      <c r="M104" s="2" t="s">
        <v>17</v>
      </c>
      <c r="N104" s="2" t="s">
        <v>5530</v>
      </c>
      <c r="R104" s="2" t="s">
        <v>6229</v>
      </c>
      <c r="S104" s="2">
        <v>7.0</v>
      </c>
    </row>
    <row r="105">
      <c r="B105" s="2" t="s">
        <v>6304</v>
      </c>
      <c r="C105" s="298" t="s">
        <v>1923</v>
      </c>
      <c r="D105" s="291" t="s">
        <v>6307</v>
      </c>
      <c r="E105" s="359" t="s">
        <v>2291</v>
      </c>
      <c r="J105" s="2" t="s">
        <v>829</v>
      </c>
      <c r="K105" s="2" t="s">
        <v>3983</v>
      </c>
      <c r="L105" s="2" t="s">
        <v>860</v>
      </c>
      <c r="M105" s="2" t="s">
        <v>17</v>
      </c>
      <c r="N105" s="2" t="s">
        <v>5530</v>
      </c>
      <c r="R105" s="2" t="s">
        <v>6229</v>
      </c>
      <c r="S105" s="2">
        <v>7.0</v>
      </c>
    </row>
    <row r="106">
      <c r="B106" s="2" t="s">
        <v>6304</v>
      </c>
      <c r="C106" s="298" t="s">
        <v>1923</v>
      </c>
      <c r="D106" s="291" t="s">
        <v>6308</v>
      </c>
      <c r="E106" s="359" t="s">
        <v>2291</v>
      </c>
      <c r="J106" s="2" t="s">
        <v>829</v>
      </c>
      <c r="K106" s="2" t="s">
        <v>3983</v>
      </c>
      <c r="L106" s="2" t="s">
        <v>860</v>
      </c>
      <c r="M106" s="2" t="s">
        <v>17</v>
      </c>
      <c r="N106" s="2" t="s">
        <v>5530</v>
      </c>
      <c r="R106" s="2" t="s">
        <v>6229</v>
      </c>
      <c r="S106" s="2">
        <v>7.0</v>
      </c>
    </row>
    <row r="107">
      <c r="B107" s="2" t="s">
        <v>6304</v>
      </c>
      <c r="C107" s="298" t="s">
        <v>6309</v>
      </c>
      <c r="D107" s="291" t="s">
        <v>6310</v>
      </c>
      <c r="E107" s="298" t="s">
        <v>1926</v>
      </c>
      <c r="J107" s="2" t="s">
        <v>829</v>
      </c>
      <c r="K107" s="2" t="s">
        <v>3983</v>
      </c>
      <c r="L107" s="2" t="s">
        <v>860</v>
      </c>
      <c r="M107" s="2" t="s">
        <v>17</v>
      </c>
      <c r="N107" s="2" t="s">
        <v>5530</v>
      </c>
      <c r="R107" s="2" t="s">
        <v>6229</v>
      </c>
      <c r="S107" s="2">
        <v>7.0</v>
      </c>
    </row>
    <row r="108">
      <c r="B108" s="2" t="s">
        <v>6304</v>
      </c>
      <c r="C108" s="298" t="s">
        <v>6309</v>
      </c>
      <c r="D108" s="291" t="s">
        <v>6310</v>
      </c>
      <c r="E108" s="298" t="s">
        <v>1926</v>
      </c>
      <c r="J108" s="2" t="s">
        <v>829</v>
      </c>
      <c r="K108" s="2" t="s">
        <v>3983</v>
      </c>
      <c r="L108" s="2" t="s">
        <v>860</v>
      </c>
      <c r="M108" s="2" t="s">
        <v>17</v>
      </c>
      <c r="N108" s="2" t="s">
        <v>5530</v>
      </c>
      <c r="R108" s="2" t="s">
        <v>6229</v>
      </c>
      <c r="S108" s="2">
        <v>7.0</v>
      </c>
    </row>
    <row r="109">
      <c r="B109" s="2" t="s">
        <v>6304</v>
      </c>
      <c r="C109" s="298" t="s">
        <v>6309</v>
      </c>
      <c r="D109" s="291" t="s">
        <v>6310</v>
      </c>
      <c r="E109" s="298" t="s">
        <v>1926</v>
      </c>
      <c r="J109" s="2" t="s">
        <v>829</v>
      </c>
      <c r="K109" s="2" t="s">
        <v>3983</v>
      </c>
      <c r="L109" s="2" t="s">
        <v>860</v>
      </c>
      <c r="M109" s="2" t="s">
        <v>17</v>
      </c>
      <c r="N109" s="2" t="s">
        <v>5530</v>
      </c>
      <c r="R109" s="2" t="s">
        <v>6229</v>
      </c>
      <c r="S109" s="2">
        <v>7.0</v>
      </c>
    </row>
    <row r="110">
      <c r="B110" s="2" t="s">
        <v>6304</v>
      </c>
      <c r="C110" s="298" t="s">
        <v>6309</v>
      </c>
      <c r="D110" s="291" t="s">
        <v>6310</v>
      </c>
      <c r="E110" s="298" t="s">
        <v>1926</v>
      </c>
      <c r="J110" s="2" t="s">
        <v>829</v>
      </c>
      <c r="K110" s="2" t="s">
        <v>3983</v>
      </c>
      <c r="L110" s="2" t="s">
        <v>860</v>
      </c>
      <c r="M110" s="2" t="s">
        <v>17</v>
      </c>
      <c r="N110" s="2" t="s">
        <v>5530</v>
      </c>
      <c r="R110" s="2" t="s">
        <v>6229</v>
      </c>
      <c r="S110" s="2">
        <v>7.0</v>
      </c>
    </row>
    <row r="111">
      <c r="B111" s="2" t="s">
        <v>901</v>
      </c>
      <c r="C111" s="359" t="s">
        <v>2285</v>
      </c>
      <c r="D111" s="291" t="s">
        <v>6311</v>
      </c>
      <c r="E111" s="448" t="s">
        <v>2286</v>
      </c>
      <c r="J111" s="2" t="s">
        <v>829</v>
      </c>
      <c r="K111" s="2" t="s">
        <v>5473</v>
      </c>
      <c r="M111" s="2" t="s">
        <v>17</v>
      </c>
      <c r="N111" s="2" t="s">
        <v>4459</v>
      </c>
      <c r="R111" s="2" t="s">
        <v>6233</v>
      </c>
      <c r="S111" s="2">
        <v>6.0</v>
      </c>
    </row>
    <row r="112">
      <c r="B112" s="2" t="s">
        <v>901</v>
      </c>
      <c r="C112" s="359" t="s">
        <v>2285</v>
      </c>
      <c r="D112" s="291" t="s">
        <v>6312</v>
      </c>
      <c r="E112" s="448" t="s">
        <v>2286</v>
      </c>
      <c r="J112" s="2" t="s">
        <v>829</v>
      </c>
      <c r="K112" s="2" t="s">
        <v>5473</v>
      </c>
      <c r="M112" s="2" t="s">
        <v>17</v>
      </c>
      <c r="N112" s="2" t="s">
        <v>4459</v>
      </c>
      <c r="R112" s="2" t="s">
        <v>6233</v>
      </c>
      <c r="S112" s="2">
        <v>6.0</v>
      </c>
    </row>
    <row r="113">
      <c r="C113" s="298"/>
      <c r="E113" s="422"/>
    </row>
    <row r="114">
      <c r="C114" s="359"/>
      <c r="D114" s="291"/>
      <c r="E114" s="298"/>
    </row>
    <row r="115">
      <c r="B115" s="2" t="s">
        <v>868</v>
      </c>
      <c r="C115" s="359" t="s">
        <v>934</v>
      </c>
      <c r="D115" s="291" t="s">
        <v>6313</v>
      </c>
      <c r="E115" s="380" t="s">
        <v>935</v>
      </c>
      <c r="K115" s="2" t="s">
        <v>2173</v>
      </c>
      <c r="L115" s="2" t="s">
        <v>3875</v>
      </c>
      <c r="M115" s="2" t="s">
        <v>17</v>
      </c>
      <c r="N115" s="2" t="s">
        <v>4478</v>
      </c>
      <c r="R115" s="2" t="s">
        <v>6234</v>
      </c>
      <c r="S115" s="2">
        <v>38.0</v>
      </c>
    </row>
    <row r="116">
      <c r="B116" s="2" t="s">
        <v>1052</v>
      </c>
      <c r="C116" s="359" t="s">
        <v>6314</v>
      </c>
      <c r="E116" s="380" t="s">
        <v>1528</v>
      </c>
      <c r="K116" s="2" t="s">
        <v>2173</v>
      </c>
      <c r="L116" s="2" t="s">
        <v>3875</v>
      </c>
      <c r="M116" s="2" t="s">
        <v>17</v>
      </c>
      <c r="N116" s="2" t="s">
        <v>4478</v>
      </c>
      <c r="R116" s="2" t="s">
        <v>6234</v>
      </c>
      <c r="S116" s="2">
        <v>38.0</v>
      </c>
    </row>
    <row r="117">
      <c r="B117" s="2" t="s">
        <v>6315</v>
      </c>
      <c r="C117" s="359" t="s">
        <v>6316</v>
      </c>
      <c r="E117" s="380" t="s">
        <v>6317</v>
      </c>
      <c r="K117" s="2" t="s">
        <v>2173</v>
      </c>
      <c r="L117" s="2" t="s">
        <v>3875</v>
      </c>
      <c r="M117" s="2" t="s">
        <v>17</v>
      </c>
      <c r="N117" s="2" t="s">
        <v>4478</v>
      </c>
      <c r="R117" s="2" t="s">
        <v>6234</v>
      </c>
      <c r="S117" s="2">
        <v>38.0</v>
      </c>
    </row>
    <row r="118">
      <c r="C118" s="298"/>
      <c r="E118" s="439"/>
    </row>
    <row r="119">
      <c r="C119" s="298"/>
      <c r="E119" s="298"/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6318</v>
      </c>
      <c r="D1" s="216" t="s">
        <v>6319</v>
      </c>
      <c r="E1" s="411">
        <v>9.750022229E9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P1" s="2" t="s">
        <v>6058</v>
      </c>
      <c r="Q1" s="2" t="s">
        <v>805</v>
      </c>
      <c r="R1" s="2" t="s">
        <v>806</v>
      </c>
      <c r="U1" s="2" t="s">
        <v>6058</v>
      </c>
      <c r="V1" s="2" t="s">
        <v>805</v>
      </c>
      <c r="W1" s="2" t="s">
        <v>806</v>
      </c>
    </row>
    <row r="2">
      <c r="A2" s="239"/>
      <c r="B2" s="223" t="s">
        <v>807</v>
      </c>
      <c r="C2" s="227" t="s">
        <v>6320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P2" s="2">
        <v>1.0</v>
      </c>
      <c r="Q2" s="2" t="s">
        <v>5504</v>
      </c>
      <c r="R2" s="2" t="s">
        <v>6321</v>
      </c>
      <c r="S2" s="2" t="s">
        <v>1272</v>
      </c>
      <c r="U2" s="2">
        <v>14.0</v>
      </c>
      <c r="V2" s="2" t="s">
        <v>6322</v>
      </c>
      <c r="W2" s="2" t="s">
        <v>4567</v>
      </c>
      <c r="X2" s="2" t="s">
        <v>3461</v>
      </c>
      <c r="Y2" s="2" t="s">
        <v>2035</v>
      </c>
    </row>
    <row r="3">
      <c r="A3" s="2"/>
      <c r="B3" s="229" t="s">
        <v>811</v>
      </c>
      <c r="C3" s="2" t="s">
        <v>6323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P3" s="2">
        <v>2.0</v>
      </c>
      <c r="Q3" s="2" t="s">
        <v>6324</v>
      </c>
      <c r="R3" s="2" t="s">
        <v>5855</v>
      </c>
      <c r="S3" s="2" t="s">
        <v>5520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P4" s="2">
        <v>3.0</v>
      </c>
      <c r="Q4" s="2" t="s">
        <v>6325</v>
      </c>
      <c r="R4" s="2" t="s">
        <v>421</v>
      </c>
      <c r="S4" s="2" t="s">
        <v>1568</v>
      </c>
    </row>
    <row r="5">
      <c r="A5" s="2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P5" s="2">
        <v>4.0</v>
      </c>
      <c r="Q5" s="2" t="s">
        <v>6325</v>
      </c>
      <c r="R5" s="2" t="s">
        <v>6326</v>
      </c>
      <c r="S5" s="2" t="s">
        <v>1568</v>
      </c>
    </row>
    <row r="6">
      <c r="A6" s="2"/>
      <c r="B6" s="229" t="s">
        <v>820</v>
      </c>
      <c r="C6" s="2" t="s">
        <v>2036</v>
      </c>
      <c r="D6" s="2"/>
      <c r="E6" s="237">
        <v>8.681066159E9</v>
      </c>
      <c r="F6" s="2"/>
      <c r="G6" s="2"/>
      <c r="H6" s="229" t="s">
        <v>821</v>
      </c>
      <c r="K6" s="237"/>
      <c r="L6" s="2"/>
      <c r="M6" s="229" t="s">
        <v>15</v>
      </c>
      <c r="O6" s="237"/>
      <c r="P6" s="2">
        <v>5.0</v>
      </c>
      <c r="Q6" s="2" t="s">
        <v>6327</v>
      </c>
      <c r="R6" s="2" t="s">
        <v>5986</v>
      </c>
      <c r="S6" s="2" t="s">
        <v>1568</v>
      </c>
      <c r="T6" s="2" t="s">
        <v>4269</v>
      </c>
    </row>
    <row r="7">
      <c r="A7" s="2"/>
      <c r="B7" s="229" t="s">
        <v>822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P7" s="2">
        <v>6.0</v>
      </c>
      <c r="Q7" s="2" t="s">
        <v>5509</v>
      </c>
      <c r="R7" s="2" t="s">
        <v>5383</v>
      </c>
      <c r="S7" s="2" t="s">
        <v>1568</v>
      </c>
      <c r="T7" s="2" t="s">
        <v>4269</v>
      </c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P8" s="2">
        <v>7.0</v>
      </c>
      <c r="Q8" s="2" t="s">
        <v>5509</v>
      </c>
      <c r="R8" s="2" t="s">
        <v>5383</v>
      </c>
      <c r="S8" s="2" t="s">
        <v>1568</v>
      </c>
      <c r="T8" s="2" t="s">
        <v>4269</v>
      </c>
    </row>
    <row r="9">
      <c r="A9" s="2"/>
      <c r="B9" s="229" t="s">
        <v>826</v>
      </c>
      <c r="C9" s="2" t="s">
        <v>6328</v>
      </c>
      <c r="D9" s="2"/>
      <c r="E9" s="237">
        <v>9.865288814E9</v>
      </c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P9" s="2">
        <v>8.0</v>
      </c>
      <c r="Q9" s="2" t="s">
        <v>6329</v>
      </c>
      <c r="R9" s="2" t="s">
        <v>6330</v>
      </c>
      <c r="S9" s="2" t="s">
        <v>1568</v>
      </c>
      <c r="T9" s="2" t="s">
        <v>6331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P10" s="2">
        <v>9.0</v>
      </c>
      <c r="Q10" s="2" t="s">
        <v>6332</v>
      </c>
      <c r="R10" s="2" t="s">
        <v>6333</v>
      </c>
      <c r="S10" s="2" t="s">
        <v>1568</v>
      </c>
      <c r="T10" s="2" t="s">
        <v>2035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P11" s="2">
        <v>10.0</v>
      </c>
      <c r="Q11" s="2" t="s">
        <v>6334</v>
      </c>
      <c r="R11" s="2" t="s">
        <v>6335</v>
      </c>
      <c r="S11" s="2" t="s">
        <v>1568</v>
      </c>
      <c r="T11" s="2" t="s">
        <v>2035</v>
      </c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P12" s="2">
        <v>11.0</v>
      </c>
      <c r="Q12" s="2" t="s">
        <v>6336</v>
      </c>
      <c r="R12" s="2" t="s">
        <v>6337</v>
      </c>
      <c r="S12" s="2" t="s">
        <v>6338</v>
      </c>
      <c r="T12" s="2" t="s">
        <v>2035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>
        <v>12.0</v>
      </c>
      <c r="Q13" s="2" t="s">
        <v>6339</v>
      </c>
      <c r="R13" s="2" t="s">
        <v>6340</v>
      </c>
      <c r="S13" s="2" t="s">
        <v>6338</v>
      </c>
      <c r="T13" s="2" t="s">
        <v>55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P14" s="2">
        <v>13.0</v>
      </c>
      <c r="Q14" s="2" t="s">
        <v>6341</v>
      </c>
      <c r="R14" s="2" t="s">
        <v>6342</v>
      </c>
      <c r="S14" s="2" t="s">
        <v>6343</v>
      </c>
      <c r="T14" s="2" t="s">
        <v>2043</v>
      </c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359" t="s">
        <v>5477</v>
      </c>
      <c r="D17" s="291">
        <v>8.801954274024E12</v>
      </c>
      <c r="E17" s="359" t="s">
        <v>5771</v>
      </c>
      <c r="J17" s="2" t="s">
        <v>829</v>
      </c>
      <c r="K17" s="2" t="s">
        <v>616</v>
      </c>
      <c r="L17" s="2" t="s">
        <v>860</v>
      </c>
      <c r="M17" s="2" t="s">
        <v>17</v>
      </c>
      <c r="N17" s="2" t="s">
        <v>5781</v>
      </c>
      <c r="R17" s="2" t="s">
        <v>6344</v>
      </c>
      <c r="S17" s="2">
        <v>283.0</v>
      </c>
    </row>
    <row r="18">
      <c r="B18" s="2" t="s">
        <v>30</v>
      </c>
      <c r="C18" s="359" t="s">
        <v>5477</v>
      </c>
      <c r="D18" s="291">
        <v>8.801637017545E12</v>
      </c>
      <c r="E18" s="359" t="s">
        <v>5771</v>
      </c>
      <c r="J18" s="2" t="s">
        <v>829</v>
      </c>
      <c r="K18" s="2" t="s">
        <v>616</v>
      </c>
      <c r="L18" s="2" t="s">
        <v>860</v>
      </c>
      <c r="M18" s="2" t="s">
        <v>17</v>
      </c>
      <c r="N18" s="2" t="s">
        <v>5781</v>
      </c>
      <c r="R18" s="2" t="s">
        <v>6344</v>
      </c>
      <c r="S18" s="2">
        <v>283.0</v>
      </c>
    </row>
    <row r="19">
      <c r="B19" s="2" t="s">
        <v>30</v>
      </c>
      <c r="C19" s="359" t="s">
        <v>5477</v>
      </c>
      <c r="D19" s="291">
        <v>8.80135042715E12</v>
      </c>
      <c r="E19" s="359" t="s">
        <v>5771</v>
      </c>
      <c r="J19" s="2" t="s">
        <v>829</v>
      </c>
      <c r="K19" s="2" t="s">
        <v>616</v>
      </c>
      <c r="L19" s="2" t="s">
        <v>860</v>
      </c>
      <c r="M19" s="2" t="s">
        <v>17</v>
      </c>
      <c r="N19" s="2" t="s">
        <v>5781</v>
      </c>
      <c r="R19" s="2" t="s">
        <v>6344</v>
      </c>
      <c r="S19" s="2">
        <v>283.0</v>
      </c>
    </row>
    <row r="20">
      <c r="B20" s="2" t="s">
        <v>30</v>
      </c>
      <c r="C20" s="359" t="s">
        <v>5477</v>
      </c>
      <c r="D20" s="291">
        <v>8.801479494615E12</v>
      </c>
      <c r="E20" s="359" t="s">
        <v>5771</v>
      </c>
      <c r="J20" s="2" t="s">
        <v>829</v>
      </c>
      <c r="K20" s="2" t="s">
        <v>616</v>
      </c>
      <c r="L20" s="2" t="s">
        <v>860</v>
      </c>
      <c r="M20" s="2" t="s">
        <v>17</v>
      </c>
      <c r="N20" s="2" t="s">
        <v>5781</v>
      </c>
      <c r="R20" s="2" t="s">
        <v>6344</v>
      </c>
      <c r="S20" s="2">
        <v>283.0</v>
      </c>
    </row>
    <row r="21">
      <c r="B21" s="2" t="s">
        <v>30</v>
      </c>
      <c r="C21" s="359" t="s">
        <v>5477</v>
      </c>
      <c r="D21" s="291">
        <v>8.801864850133E12</v>
      </c>
      <c r="E21" s="359" t="s">
        <v>5771</v>
      </c>
      <c r="J21" s="2" t="s">
        <v>829</v>
      </c>
      <c r="K21" s="2" t="s">
        <v>616</v>
      </c>
      <c r="L21" s="2" t="s">
        <v>860</v>
      </c>
      <c r="M21" s="2" t="s">
        <v>17</v>
      </c>
      <c r="N21" s="2" t="s">
        <v>5781</v>
      </c>
      <c r="R21" s="2" t="s">
        <v>6344</v>
      </c>
      <c r="S21" s="2">
        <v>283.0</v>
      </c>
    </row>
    <row r="22">
      <c r="B22" s="2" t="s">
        <v>30</v>
      </c>
      <c r="C22" s="359" t="s">
        <v>5477</v>
      </c>
      <c r="D22" s="291">
        <v>8.801739385224E12</v>
      </c>
      <c r="E22" s="359" t="s">
        <v>5771</v>
      </c>
      <c r="J22" s="2" t="s">
        <v>829</v>
      </c>
      <c r="K22" s="2" t="s">
        <v>616</v>
      </c>
      <c r="L22" s="2" t="s">
        <v>860</v>
      </c>
      <c r="M22" s="2" t="s">
        <v>17</v>
      </c>
      <c r="N22" s="2" t="s">
        <v>5781</v>
      </c>
      <c r="R22" s="2" t="s">
        <v>6344</v>
      </c>
      <c r="S22" s="2">
        <v>283.0</v>
      </c>
    </row>
    <row r="23">
      <c r="B23" s="2" t="s">
        <v>30</v>
      </c>
      <c r="C23" s="359" t="s">
        <v>5477</v>
      </c>
      <c r="D23" s="291">
        <v>8.01792682666E11</v>
      </c>
      <c r="E23" s="359" t="s">
        <v>5771</v>
      </c>
      <c r="J23" s="2" t="s">
        <v>829</v>
      </c>
      <c r="K23" s="2" t="s">
        <v>616</v>
      </c>
      <c r="L23" s="2" t="s">
        <v>860</v>
      </c>
      <c r="M23" s="2" t="s">
        <v>17</v>
      </c>
      <c r="N23" s="2" t="s">
        <v>5781</v>
      </c>
      <c r="R23" s="2" t="s">
        <v>6345</v>
      </c>
      <c r="S23" s="2">
        <v>283.0</v>
      </c>
    </row>
    <row r="24">
      <c r="B24" s="2" t="s">
        <v>30</v>
      </c>
      <c r="C24" s="359" t="s">
        <v>5477</v>
      </c>
      <c r="D24" s="291">
        <v>8.80153018379E12</v>
      </c>
      <c r="E24" s="359" t="s">
        <v>5771</v>
      </c>
      <c r="J24" s="2" t="s">
        <v>829</v>
      </c>
      <c r="K24" s="2" t="s">
        <v>616</v>
      </c>
      <c r="L24" s="2" t="s">
        <v>860</v>
      </c>
      <c r="M24" s="2" t="s">
        <v>17</v>
      </c>
      <c r="N24" s="2" t="s">
        <v>5781</v>
      </c>
      <c r="R24" s="2" t="s">
        <v>6345</v>
      </c>
      <c r="S24" s="2">
        <v>283.0</v>
      </c>
    </row>
    <row r="25">
      <c r="B25" s="2" t="s">
        <v>30</v>
      </c>
      <c r="C25" s="359" t="s">
        <v>5477</v>
      </c>
      <c r="D25" s="291">
        <v>8.801512563292E12</v>
      </c>
      <c r="E25" s="359" t="s">
        <v>5771</v>
      </c>
      <c r="J25" s="2" t="s">
        <v>819</v>
      </c>
      <c r="L25" s="2" t="s">
        <v>860</v>
      </c>
      <c r="M25" s="2" t="s">
        <v>17</v>
      </c>
      <c r="N25" s="2" t="s">
        <v>5781</v>
      </c>
      <c r="R25" s="2" t="s">
        <v>6325</v>
      </c>
      <c r="S25" s="2">
        <v>283.0</v>
      </c>
    </row>
    <row r="26">
      <c r="B26" s="2" t="s">
        <v>30</v>
      </c>
      <c r="C26" s="359" t="s">
        <v>5477</v>
      </c>
      <c r="D26" s="291">
        <v>8.801613436077E12</v>
      </c>
      <c r="E26" s="359" t="s">
        <v>5771</v>
      </c>
      <c r="J26" s="2" t="s">
        <v>819</v>
      </c>
      <c r="L26" s="2" t="s">
        <v>860</v>
      </c>
      <c r="M26" s="2" t="s">
        <v>17</v>
      </c>
      <c r="N26" s="2" t="s">
        <v>5781</v>
      </c>
      <c r="R26" s="2" t="s">
        <v>6325</v>
      </c>
      <c r="S26" s="2">
        <v>283.0</v>
      </c>
    </row>
    <row r="27">
      <c r="B27" s="2" t="s">
        <v>862</v>
      </c>
      <c r="C27" s="359" t="s">
        <v>4876</v>
      </c>
      <c r="D27" s="291" t="s">
        <v>6346</v>
      </c>
      <c r="E27" s="359" t="s">
        <v>6347</v>
      </c>
      <c r="J27" s="2" t="s">
        <v>829</v>
      </c>
      <c r="K27" s="2" t="s">
        <v>616</v>
      </c>
      <c r="L27" s="2" t="s">
        <v>860</v>
      </c>
      <c r="M27" s="2" t="s">
        <v>17</v>
      </c>
      <c r="N27" s="2" t="s">
        <v>5781</v>
      </c>
      <c r="R27" s="2" t="s">
        <v>6344</v>
      </c>
      <c r="S27" s="2">
        <v>283.0</v>
      </c>
    </row>
    <row r="28">
      <c r="B28" s="2" t="s">
        <v>4599</v>
      </c>
      <c r="C28" s="359" t="s">
        <v>2793</v>
      </c>
      <c r="D28" s="291" t="s">
        <v>6346</v>
      </c>
      <c r="E28" s="359" t="s">
        <v>5960</v>
      </c>
      <c r="J28" s="2" t="s">
        <v>829</v>
      </c>
      <c r="K28" s="2" t="s">
        <v>616</v>
      </c>
      <c r="L28" s="2" t="s">
        <v>860</v>
      </c>
      <c r="M28" s="2" t="s">
        <v>17</v>
      </c>
      <c r="N28" s="2" t="s">
        <v>5781</v>
      </c>
      <c r="R28" s="2" t="s">
        <v>6344</v>
      </c>
      <c r="S28" s="2">
        <v>283.0</v>
      </c>
    </row>
    <row r="29">
      <c r="B29" s="2" t="s">
        <v>30</v>
      </c>
      <c r="C29" s="359" t="s">
        <v>1545</v>
      </c>
      <c r="D29" s="291" t="s">
        <v>6348</v>
      </c>
      <c r="E29" s="359" t="s">
        <v>4839</v>
      </c>
      <c r="J29" s="2" t="s">
        <v>829</v>
      </c>
      <c r="K29" s="2" t="s">
        <v>616</v>
      </c>
      <c r="L29" s="2" t="s">
        <v>860</v>
      </c>
      <c r="M29" s="2" t="s">
        <v>17</v>
      </c>
      <c r="N29" s="2" t="s">
        <v>5781</v>
      </c>
      <c r="R29" s="2" t="s">
        <v>6344</v>
      </c>
      <c r="S29" s="2">
        <v>283.0</v>
      </c>
    </row>
    <row r="30">
      <c r="C30" s="359" t="s">
        <v>6349</v>
      </c>
      <c r="J30" s="2" t="s">
        <v>829</v>
      </c>
      <c r="L30" s="2" t="s">
        <v>860</v>
      </c>
      <c r="M30" s="2" t="s">
        <v>17</v>
      </c>
      <c r="N30" s="2" t="s">
        <v>5781</v>
      </c>
      <c r="R30" s="2" t="s">
        <v>6344</v>
      </c>
      <c r="S30" s="2">
        <v>283.0</v>
      </c>
    </row>
    <row r="31">
      <c r="C31" s="359" t="s">
        <v>6046</v>
      </c>
      <c r="J31" s="2" t="s">
        <v>829</v>
      </c>
      <c r="L31" s="2" t="s">
        <v>860</v>
      </c>
      <c r="M31" s="2" t="s">
        <v>17</v>
      </c>
      <c r="N31" s="2" t="s">
        <v>5781</v>
      </c>
      <c r="R31" s="2" t="s">
        <v>6344</v>
      </c>
      <c r="S31" s="2">
        <v>283.0</v>
      </c>
    </row>
    <row r="33">
      <c r="A33" s="2" t="s">
        <v>336</v>
      </c>
      <c r="B33" s="2" t="s">
        <v>5841</v>
      </c>
      <c r="C33" s="359" t="s">
        <v>6350</v>
      </c>
      <c r="D33" s="291">
        <v>1.312210007E9</v>
      </c>
      <c r="E33" s="359" t="s">
        <v>5843</v>
      </c>
      <c r="J33" s="2" t="s">
        <v>829</v>
      </c>
      <c r="L33" s="2" t="s">
        <v>860</v>
      </c>
      <c r="M33" s="2" t="s">
        <v>17</v>
      </c>
      <c r="N33" s="2" t="s">
        <v>6351</v>
      </c>
      <c r="R33" s="2" t="s">
        <v>6325</v>
      </c>
      <c r="S33" s="2">
        <v>283.0</v>
      </c>
    </row>
    <row r="34">
      <c r="B34" s="2" t="s">
        <v>5841</v>
      </c>
      <c r="C34" s="359" t="s">
        <v>6350</v>
      </c>
      <c r="D34" s="291">
        <v>1.312210013E9</v>
      </c>
      <c r="E34" s="359" t="s">
        <v>5843</v>
      </c>
      <c r="J34" s="2" t="s">
        <v>829</v>
      </c>
      <c r="L34" s="2" t="s">
        <v>860</v>
      </c>
      <c r="M34" s="2" t="s">
        <v>17</v>
      </c>
      <c r="N34" s="2" t="s">
        <v>6351</v>
      </c>
      <c r="R34" s="2" t="s">
        <v>6325</v>
      </c>
      <c r="S34" s="2">
        <v>283.0</v>
      </c>
    </row>
    <row r="35">
      <c r="B35" s="2" t="s">
        <v>5841</v>
      </c>
      <c r="C35" s="359" t="s">
        <v>6350</v>
      </c>
      <c r="D35" s="291">
        <v>1.312210006E9</v>
      </c>
      <c r="E35" s="359" t="s">
        <v>5843</v>
      </c>
      <c r="J35" s="2" t="s">
        <v>829</v>
      </c>
      <c r="K35" s="2" t="s">
        <v>5383</v>
      </c>
      <c r="L35" s="2" t="s">
        <v>860</v>
      </c>
      <c r="M35" s="2" t="s">
        <v>17</v>
      </c>
      <c r="N35" s="2" t="s">
        <v>6351</v>
      </c>
      <c r="R35" s="2" t="s">
        <v>5509</v>
      </c>
      <c r="S35" s="2">
        <v>283.0</v>
      </c>
    </row>
    <row r="36">
      <c r="B36" s="2" t="s">
        <v>5841</v>
      </c>
      <c r="C36" s="359" t="s">
        <v>6350</v>
      </c>
      <c r="D36" s="400">
        <v>1.312210014E9</v>
      </c>
      <c r="E36" s="359" t="s">
        <v>5843</v>
      </c>
      <c r="F36" s="291"/>
      <c r="G36" s="291"/>
      <c r="H36" s="291"/>
      <c r="J36" s="2" t="s">
        <v>829</v>
      </c>
      <c r="K36" s="2" t="s">
        <v>5383</v>
      </c>
      <c r="L36" s="2" t="s">
        <v>860</v>
      </c>
      <c r="M36" s="2" t="s">
        <v>17</v>
      </c>
      <c r="N36" s="2" t="s">
        <v>6351</v>
      </c>
      <c r="R36" s="2" t="s">
        <v>5509</v>
      </c>
      <c r="S36" s="2">
        <v>283.0</v>
      </c>
    </row>
    <row r="37">
      <c r="B37" s="2" t="s">
        <v>5841</v>
      </c>
      <c r="C37" s="359" t="s">
        <v>6350</v>
      </c>
      <c r="D37" s="291">
        <v>1.312210009E9</v>
      </c>
      <c r="E37" s="359" t="s">
        <v>5843</v>
      </c>
      <c r="J37" s="2" t="s">
        <v>829</v>
      </c>
      <c r="K37" s="2" t="s">
        <v>5383</v>
      </c>
      <c r="L37" s="2" t="s">
        <v>860</v>
      </c>
      <c r="M37" s="2" t="s">
        <v>17</v>
      </c>
      <c r="N37" s="2" t="s">
        <v>6351</v>
      </c>
      <c r="R37" s="2" t="s">
        <v>5509</v>
      </c>
      <c r="S37" s="2">
        <v>283.0</v>
      </c>
    </row>
    <row r="38">
      <c r="B38" s="2" t="s">
        <v>5841</v>
      </c>
      <c r="C38" s="359" t="s">
        <v>6350</v>
      </c>
      <c r="D38" s="291" t="s">
        <v>6352</v>
      </c>
      <c r="E38" s="359" t="s">
        <v>5843</v>
      </c>
      <c r="J38" s="2" t="s">
        <v>829</v>
      </c>
      <c r="K38" s="2" t="s">
        <v>6353</v>
      </c>
      <c r="L38" s="2" t="s">
        <v>860</v>
      </c>
      <c r="M38" s="2" t="s">
        <v>17</v>
      </c>
      <c r="N38" s="2" t="s">
        <v>6351</v>
      </c>
      <c r="R38" s="2" t="s">
        <v>5509</v>
      </c>
      <c r="S38" s="2">
        <v>283.0</v>
      </c>
    </row>
    <row r="39">
      <c r="B39" s="2" t="s">
        <v>5841</v>
      </c>
      <c r="C39" s="359" t="s">
        <v>6350</v>
      </c>
      <c r="D39" s="291">
        <v>1.312210018E9</v>
      </c>
      <c r="E39" s="359" t="s">
        <v>5843</v>
      </c>
      <c r="J39" s="2" t="s">
        <v>829</v>
      </c>
      <c r="K39" s="2" t="s">
        <v>6333</v>
      </c>
      <c r="L39" s="2" t="s">
        <v>860</v>
      </c>
      <c r="M39" s="2" t="s">
        <v>17</v>
      </c>
      <c r="N39" s="2" t="s">
        <v>6351</v>
      </c>
      <c r="R39" s="2" t="s">
        <v>6332</v>
      </c>
      <c r="S39" s="2">
        <v>283.0</v>
      </c>
    </row>
    <row r="40">
      <c r="B40" s="2" t="s">
        <v>5841</v>
      </c>
      <c r="C40" s="359" t="s">
        <v>6350</v>
      </c>
      <c r="D40" s="291">
        <v>1.312210017E9</v>
      </c>
      <c r="E40" s="359" t="s">
        <v>5843</v>
      </c>
      <c r="J40" s="2" t="s">
        <v>829</v>
      </c>
      <c r="K40" s="2" t="s">
        <v>6333</v>
      </c>
      <c r="L40" s="2" t="s">
        <v>860</v>
      </c>
      <c r="M40" s="2" t="s">
        <v>17</v>
      </c>
      <c r="N40" s="2" t="s">
        <v>6351</v>
      </c>
      <c r="R40" s="2" t="s">
        <v>6332</v>
      </c>
      <c r="S40" s="2">
        <v>283.0</v>
      </c>
    </row>
    <row r="41">
      <c r="B41" s="2" t="s">
        <v>5841</v>
      </c>
      <c r="C41" s="359" t="s">
        <v>6350</v>
      </c>
      <c r="D41" s="291">
        <v>1.312201002E10</v>
      </c>
      <c r="E41" s="359" t="s">
        <v>5843</v>
      </c>
      <c r="J41" s="2" t="s">
        <v>819</v>
      </c>
      <c r="L41" s="2" t="s">
        <v>860</v>
      </c>
      <c r="M41" s="2" t="s">
        <v>17</v>
      </c>
      <c r="N41" s="2" t="s">
        <v>6351</v>
      </c>
      <c r="R41" s="2" t="s">
        <v>6332</v>
      </c>
      <c r="S41" s="2">
        <v>283.0</v>
      </c>
    </row>
    <row r="42">
      <c r="B42" s="2" t="s">
        <v>3881</v>
      </c>
      <c r="C42" s="359" t="s">
        <v>4742</v>
      </c>
      <c r="D42" s="291">
        <v>447538.0</v>
      </c>
      <c r="E42" s="359" t="s">
        <v>6126</v>
      </c>
      <c r="J42" s="2" t="s">
        <v>819</v>
      </c>
      <c r="L42" s="2" t="s">
        <v>860</v>
      </c>
      <c r="M42" s="2" t="s">
        <v>17</v>
      </c>
      <c r="N42" s="2" t="s">
        <v>6354</v>
      </c>
      <c r="S42" s="2">
        <v>263.0</v>
      </c>
    </row>
    <row r="43">
      <c r="B43" s="2" t="s">
        <v>3881</v>
      </c>
      <c r="C43" s="359" t="s">
        <v>4742</v>
      </c>
      <c r="D43" s="291">
        <v>242416.0</v>
      </c>
      <c r="E43" s="359" t="s">
        <v>6126</v>
      </c>
      <c r="J43" s="2" t="s">
        <v>819</v>
      </c>
      <c r="L43" s="2" t="s">
        <v>860</v>
      </c>
      <c r="M43" s="2" t="s">
        <v>17</v>
      </c>
      <c r="N43" s="2" t="s">
        <v>6354</v>
      </c>
      <c r="S43" s="2">
        <v>263.0</v>
      </c>
    </row>
    <row r="44">
      <c r="B44" s="2" t="s">
        <v>3881</v>
      </c>
      <c r="C44" s="359" t="s">
        <v>4742</v>
      </c>
      <c r="D44" s="291">
        <v>242428.0</v>
      </c>
      <c r="E44" s="359" t="s">
        <v>6126</v>
      </c>
      <c r="J44" s="2" t="s">
        <v>819</v>
      </c>
      <c r="L44" s="2" t="s">
        <v>860</v>
      </c>
      <c r="M44" s="2" t="s">
        <v>17</v>
      </c>
      <c r="N44" s="2" t="s">
        <v>6354</v>
      </c>
      <c r="S44" s="2">
        <v>263.0</v>
      </c>
    </row>
    <row r="45">
      <c r="B45" s="2" t="s">
        <v>3881</v>
      </c>
      <c r="C45" s="359" t="s">
        <v>4742</v>
      </c>
      <c r="D45" s="291">
        <v>242381.0</v>
      </c>
      <c r="E45" s="359" t="s">
        <v>6126</v>
      </c>
      <c r="J45" s="2" t="s">
        <v>819</v>
      </c>
      <c r="L45" s="2" t="s">
        <v>860</v>
      </c>
      <c r="M45" s="2" t="s">
        <v>17</v>
      </c>
      <c r="N45" s="2" t="s">
        <v>6354</v>
      </c>
      <c r="S45" s="2">
        <v>263.0</v>
      </c>
    </row>
    <row r="46">
      <c r="B46" s="2" t="s">
        <v>3881</v>
      </c>
      <c r="C46" s="359" t="s">
        <v>5847</v>
      </c>
      <c r="J46" s="2" t="s">
        <v>819</v>
      </c>
      <c r="L46" s="2" t="s">
        <v>860</v>
      </c>
    </row>
    <row r="47">
      <c r="B47" s="2" t="s">
        <v>3881</v>
      </c>
      <c r="C47" s="359" t="s">
        <v>5847</v>
      </c>
      <c r="J47" s="2" t="s">
        <v>819</v>
      </c>
      <c r="L47" s="2" t="s">
        <v>860</v>
      </c>
    </row>
    <row r="48">
      <c r="B48" s="2" t="s">
        <v>3881</v>
      </c>
      <c r="C48" s="359" t="s">
        <v>4952</v>
      </c>
      <c r="D48" s="291">
        <v>242414.0</v>
      </c>
      <c r="E48" s="359" t="s">
        <v>4953</v>
      </c>
      <c r="J48" s="2" t="s">
        <v>829</v>
      </c>
      <c r="K48" s="2" t="s">
        <v>5383</v>
      </c>
      <c r="L48" s="2" t="s">
        <v>860</v>
      </c>
      <c r="M48" s="2" t="s">
        <v>17</v>
      </c>
      <c r="N48" s="2" t="s">
        <v>6354</v>
      </c>
      <c r="R48" s="2" t="s">
        <v>5509</v>
      </c>
      <c r="S48" s="2">
        <v>263.0</v>
      </c>
    </row>
    <row r="49">
      <c r="B49" s="2" t="s">
        <v>3881</v>
      </c>
      <c r="C49" s="359" t="s">
        <v>4952</v>
      </c>
      <c r="D49" s="291" t="s">
        <v>6355</v>
      </c>
      <c r="E49" s="359" t="s">
        <v>4953</v>
      </c>
      <c r="J49" s="2" t="s">
        <v>829</v>
      </c>
      <c r="K49" s="2" t="s">
        <v>6333</v>
      </c>
      <c r="L49" s="2" t="s">
        <v>860</v>
      </c>
      <c r="M49" s="2" t="s">
        <v>17</v>
      </c>
      <c r="N49" s="2" t="s">
        <v>6354</v>
      </c>
      <c r="R49" s="2" t="s">
        <v>6332</v>
      </c>
      <c r="S49" s="2">
        <v>263.0</v>
      </c>
    </row>
    <row r="50">
      <c r="B50" s="2" t="s">
        <v>3881</v>
      </c>
      <c r="C50" s="359" t="s">
        <v>4952</v>
      </c>
      <c r="D50" s="291">
        <v>242428.0</v>
      </c>
      <c r="E50" s="359" t="s">
        <v>4953</v>
      </c>
      <c r="J50" s="2" t="s">
        <v>829</v>
      </c>
      <c r="K50" s="2" t="s">
        <v>6333</v>
      </c>
      <c r="L50" s="2" t="s">
        <v>860</v>
      </c>
      <c r="M50" s="2" t="s">
        <v>17</v>
      </c>
      <c r="N50" s="2" t="s">
        <v>6354</v>
      </c>
      <c r="R50" s="2" t="s">
        <v>6332</v>
      </c>
      <c r="S50" s="2">
        <v>263.0</v>
      </c>
    </row>
    <row r="51">
      <c r="B51" s="2" t="s">
        <v>3881</v>
      </c>
      <c r="C51" s="359" t="s">
        <v>4952</v>
      </c>
      <c r="D51" s="291">
        <v>242381.0</v>
      </c>
      <c r="E51" s="359" t="s">
        <v>4953</v>
      </c>
      <c r="J51" s="2" t="s">
        <v>829</v>
      </c>
      <c r="K51" s="2" t="s">
        <v>6333</v>
      </c>
      <c r="L51" s="2" t="s">
        <v>860</v>
      </c>
      <c r="M51" s="2" t="s">
        <v>17</v>
      </c>
      <c r="N51" s="2" t="s">
        <v>6354</v>
      </c>
      <c r="R51" s="2" t="s">
        <v>6332</v>
      </c>
      <c r="S51" s="2">
        <v>263.0</v>
      </c>
    </row>
    <row r="52">
      <c r="B52" s="2" t="s">
        <v>3881</v>
      </c>
      <c r="C52" s="359" t="s">
        <v>4954</v>
      </c>
      <c r="D52" s="291" t="s">
        <v>6356</v>
      </c>
      <c r="E52" s="359" t="s">
        <v>4106</v>
      </c>
      <c r="J52" s="2" t="s">
        <v>829</v>
      </c>
      <c r="L52" s="2" t="s">
        <v>860</v>
      </c>
      <c r="M52" s="2" t="s">
        <v>17</v>
      </c>
      <c r="N52" s="2" t="s">
        <v>6351</v>
      </c>
      <c r="S52" s="2">
        <v>283.0</v>
      </c>
    </row>
    <row r="53">
      <c r="C53" s="384" t="s">
        <v>6357</v>
      </c>
      <c r="E53" s="380" t="s">
        <v>1054</v>
      </c>
      <c r="J53" s="2"/>
    </row>
    <row r="54">
      <c r="E54" s="383"/>
      <c r="J54" s="2"/>
    </row>
    <row r="55">
      <c r="J55" s="2"/>
    </row>
    <row r="56">
      <c r="A56" s="359" t="s">
        <v>2440</v>
      </c>
      <c r="B56" s="2" t="s">
        <v>868</v>
      </c>
      <c r="C56" s="359" t="s">
        <v>1416</v>
      </c>
      <c r="E56" s="359" t="s">
        <v>935</v>
      </c>
      <c r="J56" s="2" t="s">
        <v>819</v>
      </c>
      <c r="L56" s="2" t="s">
        <v>860</v>
      </c>
      <c r="M56" s="2" t="s">
        <v>14</v>
      </c>
    </row>
    <row r="57">
      <c r="B57" s="2" t="s">
        <v>868</v>
      </c>
      <c r="C57" s="359" t="s">
        <v>1416</v>
      </c>
      <c r="E57" s="359" t="s">
        <v>935</v>
      </c>
      <c r="J57" s="2" t="s">
        <v>819</v>
      </c>
      <c r="L57" s="2" t="s">
        <v>860</v>
      </c>
      <c r="M57" s="2" t="s">
        <v>14</v>
      </c>
    </row>
    <row r="60">
      <c r="C60" s="359" t="s">
        <v>6358</v>
      </c>
      <c r="L60" s="2" t="s">
        <v>1019</v>
      </c>
      <c r="M60" s="2" t="s">
        <v>17</v>
      </c>
      <c r="N60" s="2" t="s">
        <v>6351</v>
      </c>
      <c r="S60" s="2">
        <v>283.0</v>
      </c>
    </row>
    <row r="61">
      <c r="C61" s="359" t="s">
        <v>6359</v>
      </c>
      <c r="L61" s="2" t="s">
        <v>1019</v>
      </c>
      <c r="M61" s="2" t="s">
        <v>17</v>
      </c>
      <c r="N61" s="2" t="s">
        <v>5855</v>
      </c>
      <c r="S61" s="2">
        <v>288.0</v>
      </c>
    </row>
    <row r="62">
      <c r="C62" s="359" t="s">
        <v>3979</v>
      </c>
      <c r="L62" s="2" t="s">
        <v>1019</v>
      </c>
      <c r="M62" s="2" t="s">
        <v>17</v>
      </c>
      <c r="N62" s="2" t="s">
        <v>616</v>
      </c>
      <c r="S62" s="2">
        <v>264.0</v>
      </c>
    </row>
    <row r="63">
      <c r="C63" s="359" t="s">
        <v>6360</v>
      </c>
      <c r="L63" s="2" t="s">
        <v>1019</v>
      </c>
      <c r="M63" s="2" t="s">
        <v>17</v>
      </c>
      <c r="N63" s="2" t="s">
        <v>616</v>
      </c>
      <c r="S63" s="2">
        <v>264.0</v>
      </c>
    </row>
    <row r="64">
      <c r="C64" s="419" t="s">
        <v>6361</v>
      </c>
      <c r="L64" s="2" t="s">
        <v>1019</v>
      </c>
      <c r="M64" s="2" t="s">
        <v>17</v>
      </c>
      <c r="N64" s="2" t="s">
        <v>6351</v>
      </c>
      <c r="S64" s="2">
        <v>283.0</v>
      </c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6362</v>
      </c>
      <c r="D1" s="216" t="s">
        <v>6363</v>
      </c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458" t="s">
        <v>6058</v>
      </c>
      <c r="R1" s="239" t="s">
        <v>6216</v>
      </c>
      <c r="S1" s="239" t="s">
        <v>806</v>
      </c>
      <c r="V1" s="458" t="s">
        <v>6058</v>
      </c>
      <c r="W1" s="239" t="s">
        <v>6216</v>
      </c>
      <c r="X1" s="239" t="s">
        <v>806</v>
      </c>
    </row>
    <row r="2">
      <c r="A2" s="239"/>
      <c r="B2" s="223" t="s">
        <v>807</v>
      </c>
      <c r="C2" s="227" t="s">
        <v>5942</v>
      </c>
      <c r="D2" s="227" t="s">
        <v>6364</v>
      </c>
      <c r="E2" s="459" t="s">
        <v>6365</v>
      </c>
      <c r="F2" s="2"/>
      <c r="G2" s="2"/>
      <c r="H2" s="226" t="s">
        <v>320</v>
      </c>
      <c r="I2" s="227"/>
      <c r="K2" s="228"/>
      <c r="L2" s="2"/>
      <c r="M2" s="229" t="s">
        <v>11</v>
      </c>
      <c r="O2" s="230"/>
      <c r="Q2" s="200">
        <v>1.0</v>
      </c>
      <c r="R2" s="2" t="s">
        <v>6366</v>
      </c>
      <c r="S2" s="2" t="s">
        <v>517</v>
      </c>
      <c r="T2" s="2" t="s">
        <v>1272</v>
      </c>
      <c r="V2" s="2">
        <v>12.0</v>
      </c>
      <c r="W2" s="2" t="s">
        <v>6367</v>
      </c>
      <c r="X2" s="2" t="s">
        <v>5295</v>
      </c>
      <c r="Y2" s="2" t="s">
        <v>1010</v>
      </c>
      <c r="Z2" s="2" t="s">
        <v>6368</v>
      </c>
    </row>
    <row r="3">
      <c r="A3" s="2"/>
      <c r="B3" s="229" t="s">
        <v>811</v>
      </c>
      <c r="C3" s="2" t="s">
        <v>197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00">
        <v>2.0</v>
      </c>
      <c r="R3" s="2" t="s">
        <v>6369</v>
      </c>
      <c r="S3" s="2" t="s">
        <v>5781</v>
      </c>
      <c r="T3" s="2" t="s">
        <v>1272</v>
      </c>
      <c r="V3" s="2">
        <v>13.0</v>
      </c>
      <c r="X3" s="2" t="s">
        <v>6370</v>
      </c>
      <c r="Y3" s="2" t="s">
        <v>1010</v>
      </c>
      <c r="Z3" s="2" t="s">
        <v>2035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00">
        <v>3.0</v>
      </c>
      <c r="R4" s="2" t="s">
        <v>6371</v>
      </c>
      <c r="S4" s="2" t="s">
        <v>5543</v>
      </c>
      <c r="T4" s="2" t="s">
        <v>1328</v>
      </c>
      <c r="V4" s="2">
        <v>14.0</v>
      </c>
      <c r="W4" s="2" t="s">
        <v>6372</v>
      </c>
      <c r="X4" s="2" t="s">
        <v>6373</v>
      </c>
      <c r="Y4" s="2" t="s">
        <v>1345</v>
      </c>
      <c r="Z4" s="2" t="s">
        <v>2035</v>
      </c>
    </row>
    <row r="5">
      <c r="A5" s="2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00">
        <v>4.0</v>
      </c>
      <c r="R5" s="2" t="s">
        <v>6374</v>
      </c>
      <c r="S5" s="2" t="s">
        <v>6375</v>
      </c>
      <c r="T5" s="2" t="s">
        <v>6376</v>
      </c>
      <c r="V5" s="2">
        <v>15.0</v>
      </c>
      <c r="W5" s="2" t="s">
        <v>6377</v>
      </c>
      <c r="X5" s="2" t="s">
        <v>6378</v>
      </c>
      <c r="Y5" s="2" t="s">
        <v>1345</v>
      </c>
      <c r="Z5" s="2" t="s">
        <v>2035</v>
      </c>
    </row>
    <row r="6">
      <c r="A6" s="2"/>
      <c r="B6" s="229" t="s">
        <v>820</v>
      </c>
      <c r="C6" s="2" t="s">
        <v>6379</v>
      </c>
      <c r="D6" s="2">
        <v>9.944958584E9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00">
        <v>5.0</v>
      </c>
      <c r="R6" s="2" t="s">
        <v>805</v>
      </c>
      <c r="S6" s="2" t="s">
        <v>6380</v>
      </c>
      <c r="T6" s="2" t="s">
        <v>1568</v>
      </c>
      <c r="U6" s="2" t="s">
        <v>5293</v>
      </c>
      <c r="V6" s="2">
        <v>16.0</v>
      </c>
      <c r="W6" s="2" t="s">
        <v>6381</v>
      </c>
      <c r="X6" s="2" t="s">
        <v>4674</v>
      </c>
      <c r="Y6" s="2" t="s">
        <v>1345</v>
      </c>
      <c r="Z6" s="2" t="s">
        <v>55</v>
      </c>
    </row>
    <row r="7">
      <c r="A7" s="2"/>
      <c r="B7" s="229" t="s">
        <v>822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00">
        <v>6.0</v>
      </c>
      <c r="R7" s="2" t="s">
        <v>805</v>
      </c>
      <c r="S7" s="2" t="s">
        <v>5431</v>
      </c>
      <c r="T7" s="2" t="s">
        <v>1568</v>
      </c>
      <c r="U7" s="2" t="s">
        <v>5293</v>
      </c>
      <c r="V7" s="2">
        <v>17.0</v>
      </c>
      <c r="W7" s="266" t="s">
        <v>6382</v>
      </c>
      <c r="X7" s="266" t="s">
        <v>4465</v>
      </c>
      <c r="Y7" s="266" t="s">
        <v>3081</v>
      </c>
      <c r="Z7" s="266" t="s">
        <v>55</v>
      </c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00">
        <v>7.0</v>
      </c>
      <c r="R8" s="2" t="s">
        <v>6383</v>
      </c>
      <c r="S8" s="2" t="s">
        <v>6384</v>
      </c>
      <c r="T8" s="2" t="s">
        <v>1568</v>
      </c>
      <c r="U8" s="2" t="s">
        <v>5293</v>
      </c>
    </row>
    <row r="9">
      <c r="A9" s="2"/>
      <c r="B9" s="229" t="s">
        <v>826</v>
      </c>
      <c r="C9" s="2" t="s">
        <v>2210</v>
      </c>
      <c r="D9" s="2">
        <v>8.754048803E9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00">
        <v>8.0</v>
      </c>
      <c r="R9" s="2" t="s">
        <v>5874</v>
      </c>
      <c r="S9" s="2" t="s">
        <v>5510</v>
      </c>
      <c r="T9" s="2" t="s">
        <v>1568</v>
      </c>
      <c r="U9" s="2" t="s">
        <v>5293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00">
        <v>9.0</v>
      </c>
      <c r="R10" s="2" t="s">
        <v>6385</v>
      </c>
      <c r="S10" s="2" t="s">
        <v>5791</v>
      </c>
      <c r="T10" s="2" t="s">
        <v>1010</v>
      </c>
      <c r="U10" s="2" t="s">
        <v>5293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00">
        <v>10.0</v>
      </c>
      <c r="R11" s="2" t="s">
        <v>6386</v>
      </c>
      <c r="S11" s="2" t="s">
        <v>6387</v>
      </c>
      <c r="T11" s="2" t="s">
        <v>1010</v>
      </c>
      <c r="U11" s="2" t="s">
        <v>5293</v>
      </c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00">
        <v>11.0</v>
      </c>
      <c r="R12" s="2" t="s">
        <v>6388</v>
      </c>
      <c r="S12" s="2" t="s">
        <v>6389</v>
      </c>
      <c r="T12" s="2" t="s">
        <v>1010</v>
      </c>
      <c r="U12" s="2" t="s">
        <v>5293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00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00"/>
      <c r="R14" s="2"/>
      <c r="S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00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460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359" t="s">
        <v>3016</v>
      </c>
      <c r="D17" s="291">
        <v>8.801086339121E12</v>
      </c>
      <c r="E17" s="359" t="s">
        <v>2231</v>
      </c>
      <c r="L17" s="2" t="s">
        <v>860</v>
      </c>
      <c r="M17" s="2" t="s">
        <v>1152</v>
      </c>
      <c r="N17" s="2" t="s">
        <v>6390</v>
      </c>
      <c r="Q17" s="461"/>
      <c r="R17" s="2" t="s">
        <v>6391</v>
      </c>
      <c r="S17" s="2">
        <v>6.0</v>
      </c>
    </row>
    <row r="18">
      <c r="B18" s="2" t="s">
        <v>862</v>
      </c>
      <c r="C18" s="359" t="s">
        <v>3016</v>
      </c>
      <c r="D18" s="462">
        <v>8.801559624566E12</v>
      </c>
      <c r="E18" s="359" t="s">
        <v>2231</v>
      </c>
      <c r="J18" s="2" t="s">
        <v>829</v>
      </c>
      <c r="K18" s="2" t="s">
        <v>6384</v>
      </c>
      <c r="L18" s="2" t="s">
        <v>860</v>
      </c>
      <c r="M18" s="2" t="s">
        <v>17</v>
      </c>
      <c r="N18" s="2" t="s">
        <v>6390</v>
      </c>
      <c r="Q18" s="461"/>
      <c r="R18" s="2" t="s">
        <v>6391</v>
      </c>
      <c r="S18" s="2">
        <v>6.0</v>
      </c>
    </row>
    <row r="19">
      <c r="B19" s="2" t="s">
        <v>862</v>
      </c>
      <c r="C19" s="359" t="s">
        <v>3016</v>
      </c>
      <c r="D19" s="462">
        <v>8.801456263147E12</v>
      </c>
      <c r="E19" s="359" t="s">
        <v>2231</v>
      </c>
      <c r="J19" s="2" t="s">
        <v>829</v>
      </c>
      <c r="K19" s="2" t="s">
        <v>6384</v>
      </c>
      <c r="L19" s="2" t="s">
        <v>860</v>
      </c>
      <c r="M19" s="2" t="s">
        <v>17</v>
      </c>
      <c r="N19" s="2" t="s">
        <v>6390</v>
      </c>
      <c r="Q19" s="461"/>
      <c r="R19" s="2" t="s">
        <v>6391</v>
      </c>
      <c r="S19" s="2">
        <v>6.0</v>
      </c>
    </row>
    <row r="20">
      <c r="B20" s="2" t="s">
        <v>862</v>
      </c>
      <c r="C20" s="359" t="s">
        <v>3016</v>
      </c>
      <c r="D20" s="462">
        <v>8.8017133844802E13</v>
      </c>
      <c r="E20" s="359" t="s">
        <v>2231</v>
      </c>
      <c r="J20" s="2" t="s">
        <v>829</v>
      </c>
      <c r="K20" s="2" t="s">
        <v>6384</v>
      </c>
      <c r="L20" s="2" t="s">
        <v>860</v>
      </c>
      <c r="M20" s="2" t="s">
        <v>17</v>
      </c>
      <c r="N20" s="2" t="s">
        <v>6390</v>
      </c>
      <c r="Q20" s="461"/>
      <c r="R20" s="2" t="s">
        <v>6391</v>
      </c>
      <c r="S20" s="2">
        <v>6.0</v>
      </c>
    </row>
    <row r="21">
      <c r="B21" s="2" t="s">
        <v>862</v>
      </c>
      <c r="C21" s="359" t="s">
        <v>3016</v>
      </c>
      <c r="D21" s="462">
        <v>8.801342551738E12</v>
      </c>
      <c r="E21" s="359" t="s">
        <v>2231</v>
      </c>
      <c r="J21" s="2" t="s">
        <v>829</v>
      </c>
      <c r="K21" s="2" t="s">
        <v>6384</v>
      </c>
      <c r="L21" s="2" t="s">
        <v>860</v>
      </c>
      <c r="M21" s="2" t="s">
        <v>17</v>
      </c>
      <c r="N21" s="2" t="s">
        <v>6390</v>
      </c>
      <c r="Q21" s="461"/>
      <c r="R21" s="2" t="s">
        <v>6391</v>
      </c>
      <c r="S21" s="2">
        <v>6.0</v>
      </c>
    </row>
    <row r="22">
      <c r="B22" s="2" t="s">
        <v>862</v>
      </c>
      <c r="C22" s="359" t="s">
        <v>3016</v>
      </c>
      <c r="D22" s="462">
        <v>8.801179074156E12</v>
      </c>
      <c r="E22" s="359" t="s">
        <v>2231</v>
      </c>
      <c r="J22" s="2" t="s">
        <v>829</v>
      </c>
      <c r="K22" s="2" t="s">
        <v>6384</v>
      </c>
      <c r="L22" s="2" t="s">
        <v>860</v>
      </c>
      <c r="M22" s="2" t="s">
        <v>17</v>
      </c>
      <c r="N22" s="2" t="s">
        <v>6390</v>
      </c>
      <c r="Q22" s="461"/>
      <c r="R22" s="2" t="s">
        <v>6391</v>
      </c>
      <c r="S22" s="2">
        <v>6.0</v>
      </c>
    </row>
    <row r="23">
      <c r="B23" s="2" t="s">
        <v>862</v>
      </c>
      <c r="C23" s="359" t="s">
        <v>3016</v>
      </c>
      <c r="D23" s="462">
        <v>8.80158304592E12</v>
      </c>
      <c r="E23" s="359" t="s">
        <v>2231</v>
      </c>
      <c r="J23" s="2" t="s">
        <v>829</v>
      </c>
      <c r="K23" s="2" t="s">
        <v>6384</v>
      </c>
      <c r="L23" s="2" t="s">
        <v>860</v>
      </c>
      <c r="M23" s="2" t="s">
        <v>17</v>
      </c>
      <c r="N23" s="2" t="s">
        <v>6390</v>
      </c>
      <c r="Q23" s="461"/>
      <c r="R23" s="2" t="s">
        <v>6391</v>
      </c>
      <c r="S23" s="2">
        <v>6.0</v>
      </c>
    </row>
    <row r="24">
      <c r="B24" s="2" t="s">
        <v>862</v>
      </c>
      <c r="C24" s="359" t="s">
        <v>3016</v>
      </c>
      <c r="D24" s="462">
        <v>8.801893179369E12</v>
      </c>
      <c r="E24" s="359" t="s">
        <v>2231</v>
      </c>
      <c r="J24" s="2" t="s">
        <v>829</v>
      </c>
      <c r="K24" s="2" t="s">
        <v>6384</v>
      </c>
      <c r="L24" s="2" t="s">
        <v>860</v>
      </c>
      <c r="M24" s="2" t="s">
        <v>17</v>
      </c>
      <c r="N24" s="2" t="s">
        <v>6390</v>
      </c>
      <c r="Q24" s="461"/>
      <c r="R24" s="2" t="s">
        <v>6391</v>
      </c>
      <c r="S24" s="2">
        <v>6.0</v>
      </c>
    </row>
    <row r="25">
      <c r="B25" s="2" t="s">
        <v>862</v>
      </c>
      <c r="C25" s="359" t="s">
        <v>3016</v>
      </c>
      <c r="D25" s="462">
        <v>8.801405948635E12</v>
      </c>
      <c r="E25" s="359" t="s">
        <v>2231</v>
      </c>
      <c r="J25" s="2" t="s">
        <v>829</v>
      </c>
      <c r="K25" s="2" t="s">
        <v>6384</v>
      </c>
      <c r="L25" s="2" t="s">
        <v>860</v>
      </c>
      <c r="M25" s="2" t="s">
        <v>17</v>
      </c>
      <c r="N25" s="2" t="s">
        <v>6390</v>
      </c>
      <c r="Q25" s="461"/>
      <c r="R25" s="2" t="s">
        <v>6391</v>
      </c>
      <c r="S25" s="2">
        <v>6.0</v>
      </c>
    </row>
    <row r="26">
      <c r="B26" s="2" t="s">
        <v>862</v>
      </c>
      <c r="C26" s="359" t="s">
        <v>3016</v>
      </c>
      <c r="D26" s="462">
        <v>8.801376140082E12</v>
      </c>
      <c r="E26" s="359" t="s">
        <v>2231</v>
      </c>
      <c r="J26" s="2" t="s">
        <v>829</v>
      </c>
      <c r="K26" s="2" t="s">
        <v>6384</v>
      </c>
      <c r="L26" s="2" t="s">
        <v>860</v>
      </c>
      <c r="M26" s="2" t="s">
        <v>17</v>
      </c>
      <c r="N26" s="2" t="s">
        <v>6390</v>
      </c>
      <c r="Q26" s="461"/>
      <c r="R26" s="2" t="s">
        <v>6391</v>
      </c>
      <c r="S26" s="2">
        <v>6.0</v>
      </c>
    </row>
    <row r="27">
      <c r="B27" s="2" t="s">
        <v>862</v>
      </c>
      <c r="C27" s="359" t="s">
        <v>3016</v>
      </c>
      <c r="D27" s="291">
        <v>8.801102467754E12</v>
      </c>
      <c r="E27" s="359" t="s">
        <v>2231</v>
      </c>
      <c r="J27" s="2" t="s">
        <v>829</v>
      </c>
      <c r="K27" s="2" t="s">
        <v>5791</v>
      </c>
      <c r="L27" s="2" t="s">
        <v>860</v>
      </c>
      <c r="M27" s="2" t="s">
        <v>1152</v>
      </c>
      <c r="N27" s="2" t="s">
        <v>6390</v>
      </c>
      <c r="Q27" s="461"/>
      <c r="R27" s="2" t="s">
        <v>6392</v>
      </c>
      <c r="S27" s="2">
        <v>6.0</v>
      </c>
    </row>
    <row r="28">
      <c r="B28" s="2" t="s">
        <v>862</v>
      </c>
      <c r="C28" s="359" t="s">
        <v>3016</v>
      </c>
      <c r="D28" s="291">
        <v>8.801723836644E12</v>
      </c>
      <c r="E28" s="359" t="s">
        <v>2231</v>
      </c>
      <c r="J28" s="2" t="s">
        <v>829</v>
      </c>
      <c r="K28" s="2" t="s">
        <v>5791</v>
      </c>
      <c r="L28" s="2" t="s">
        <v>860</v>
      </c>
      <c r="M28" s="2" t="s">
        <v>1152</v>
      </c>
      <c r="N28" s="2" t="s">
        <v>6390</v>
      </c>
      <c r="Q28" s="461"/>
      <c r="R28" s="2" t="s">
        <v>6392</v>
      </c>
      <c r="S28" s="2">
        <v>6.0</v>
      </c>
    </row>
    <row r="29">
      <c r="B29" s="2" t="s">
        <v>862</v>
      </c>
      <c r="C29" s="359" t="s">
        <v>3016</v>
      </c>
      <c r="D29" s="291">
        <v>8.801949049208E12</v>
      </c>
      <c r="E29" s="359" t="s">
        <v>2231</v>
      </c>
      <c r="J29" s="2" t="s">
        <v>829</v>
      </c>
      <c r="K29" s="2" t="s">
        <v>5791</v>
      </c>
      <c r="L29" s="2" t="s">
        <v>860</v>
      </c>
      <c r="M29" s="2" t="s">
        <v>1152</v>
      </c>
      <c r="N29" s="2" t="s">
        <v>6390</v>
      </c>
      <c r="Q29" s="461"/>
      <c r="R29" s="2" t="s">
        <v>6392</v>
      </c>
      <c r="S29" s="2">
        <v>6.0</v>
      </c>
    </row>
    <row r="30">
      <c r="B30" s="2" t="s">
        <v>2768</v>
      </c>
      <c r="C30" s="298" t="s">
        <v>4876</v>
      </c>
      <c r="D30" s="291" t="s">
        <v>6393</v>
      </c>
      <c r="E30" s="298" t="s">
        <v>5479</v>
      </c>
      <c r="J30" s="2" t="s">
        <v>829</v>
      </c>
      <c r="K30" s="2" t="s">
        <v>5510</v>
      </c>
      <c r="L30" s="2" t="s">
        <v>860</v>
      </c>
      <c r="M30" s="2" t="s">
        <v>17</v>
      </c>
      <c r="N30" s="2" t="s">
        <v>6390</v>
      </c>
      <c r="Q30" s="461"/>
      <c r="R30" s="2" t="s">
        <v>6394</v>
      </c>
      <c r="S30" s="2">
        <v>6.0</v>
      </c>
    </row>
    <row r="31">
      <c r="B31" s="2" t="s">
        <v>868</v>
      </c>
      <c r="C31" s="298" t="s">
        <v>4097</v>
      </c>
      <c r="D31" s="291" t="s">
        <v>6395</v>
      </c>
      <c r="E31" s="359" t="s">
        <v>1308</v>
      </c>
      <c r="J31" s="2" t="s">
        <v>829</v>
      </c>
      <c r="K31" s="2" t="s">
        <v>5510</v>
      </c>
      <c r="L31" s="2" t="s">
        <v>860</v>
      </c>
      <c r="M31" s="2" t="s">
        <v>17</v>
      </c>
      <c r="N31" s="2" t="s">
        <v>6390</v>
      </c>
      <c r="Q31" s="461"/>
      <c r="R31" s="2" t="s">
        <v>6396</v>
      </c>
      <c r="S31" s="2">
        <v>6.0</v>
      </c>
    </row>
    <row r="32">
      <c r="B32" s="359" t="s">
        <v>865</v>
      </c>
      <c r="C32" s="298" t="s">
        <v>3411</v>
      </c>
      <c r="D32" s="291" t="s">
        <v>6397</v>
      </c>
      <c r="E32" s="359" t="s">
        <v>3413</v>
      </c>
      <c r="J32" s="2" t="s">
        <v>829</v>
      </c>
      <c r="K32" s="2" t="s">
        <v>5510</v>
      </c>
      <c r="L32" s="2" t="s">
        <v>860</v>
      </c>
      <c r="M32" s="2" t="s">
        <v>17</v>
      </c>
      <c r="N32" s="2" t="s">
        <v>6390</v>
      </c>
      <c r="Q32" s="461"/>
      <c r="R32" s="2" t="s">
        <v>6396</v>
      </c>
      <c r="S32" s="2">
        <v>6.0</v>
      </c>
    </row>
    <row r="33">
      <c r="B33" s="359" t="s">
        <v>1052</v>
      </c>
      <c r="C33" s="298" t="s">
        <v>6398</v>
      </c>
      <c r="E33" s="359" t="s">
        <v>1054</v>
      </c>
      <c r="J33" s="2" t="s">
        <v>829</v>
      </c>
      <c r="K33" s="2" t="s">
        <v>5510</v>
      </c>
      <c r="L33" s="2" t="s">
        <v>860</v>
      </c>
      <c r="M33" s="2" t="s">
        <v>17</v>
      </c>
      <c r="N33" s="2" t="s">
        <v>6390</v>
      </c>
      <c r="Q33" s="461"/>
      <c r="R33" s="2" t="s">
        <v>6396</v>
      </c>
      <c r="S33" s="2">
        <v>6.0</v>
      </c>
    </row>
    <row r="34">
      <c r="C34" s="298" t="s">
        <v>6399</v>
      </c>
      <c r="J34" s="2" t="s">
        <v>821</v>
      </c>
      <c r="K34" s="2" t="s">
        <v>5781</v>
      </c>
      <c r="L34" s="2" t="s">
        <v>860</v>
      </c>
      <c r="M34" s="2" t="s">
        <v>12</v>
      </c>
      <c r="Q34" s="461"/>
      <c r="R34" s="2" t="s">
        <v>6369</v>
      </c>
    </row>
    <row r="35">
      <c r="Q35" s="461"/>
    </row>
    <row r="36">
      <c r="A36" s="2" t="s">
        <v>336</v>
      </c>
      <c r="B36" s="2" t="s">
        <v>3884</v>
      </c>
      <c r="C36" s="379" t="s">
        <v>6400</v>
      </c>
      <c r="E36" s="298" t="s">
        <v>6401</v>
      </c>
      <c r="L36" s="2" t="s">
        <v>860</v>
      </c>
      <c r="Q36" s="461"/>
    </row>
    <row r="37">
      <c r="B37" s="2" t="s">
        <v>3884</v>
      </c>
      <c r="C37" s="379" t="s">
        <v>6400</v>
      </c>
      <c r="E37" s="298" t="s">
        <v>6401</v>
      </c>
      <c r="L37" s="2" t="s">
        <v>860</v>
      </c>
      <c r="Q37" s="461"/>
    </row>
    <row r="38">
      <c r="B38" s="2" t="s">
        <v>3884</v>
      </c>
      <c r="C38" s="379" t="s">
        <v>6400</v>
      </c>
      <c r="E38" s="298" t="s">
        <v>6401</v>
      </c>
      <c r="L38" s="2" t="s">
        <v>860</v>
      </c>
      <c r="Q38" s="461"/>
    </row>
    <row r="39">
      <c r="B39" s="2" t="s">
        <v>3884</v>
      </c>
      <c r="C39" s="379" t="s">
        <v>6400</v>
      </c>
      <c r="E39" s="298" t="s">
        <v>6401</v>
      </c>
      <c r="L39" s="2" t="s">
        <v>860</v>
      </c>
      <c r="Q39" s="461"/>
    </row>
    <row r="40">
      <c r="B40" s="2" t="s">
        <v>3884</v>
      </c>
      <c r="C40" s="379" t="s">
        <v>6400</v>
      </c>
      <c r="E40" s="298" t="s">
        <v>6401</v>
      </c>
      <c r="L40" s="2" t="s">
        <v>860</v>
      </c>
      <c r="Q40" s="461"/>
    </row>
    <row r="41">
      <c r="B41" s="2" t="s">
        <v>3884</v>
      </c>
      <c r="C41" s="298" t="s">
        <v>6402</v>
      </c>
      <c r="E41" s="298" t="s">
        <v>6403</v>
      </c>
      <c r="L41" s="2" t="s">
        <v>860</v>
      </c>
      <c r="Q41" s="461"/>
    </row>
    <row r="42">
      <c r="B42" s="2" t="s">
        <v>3884</v>
      </c>
      <c r="C42" s="298" t="s">
        <v>6402</v>
      </c>
      <c r="E42" s="298" t="s">
        <v>6403</v>
      </c>
      <c r="L42" s="2" t="s">
        <v>860</v>
      </c>
      <c r="Q42" s="461"/>
    </row>
    <row r="43">
      <c r="B43" s="2" t="s">
        <v>3881</v>
      </c>
      <c r="C43" s="298" t="s">
        <v>3882</v>
      </c>
      <c r="E43" s="298" t="s">
        <v>3883</v>
      </c>
      <c r="L43" s="2" t="s">
        <v>860</v>
      </c>
      <c r="Q43" s="461"/>
    </row>
    <row r="44">
      <c r="B44" s="2" t="s">
        <v>3881</v>
      </c>
      <c r="C44" s="298" t="s">
        <v>3882</v>
      </c>
      <c r="E44" s="298" t="s">
        <v>3883</v>
      </c>
      <c r="L44" s="2" t="s">
        <v>860</v>
      </c>
      <c r="Q44" s="461"/>
    </row>
    <row r="45">
      <c r="B45" s="2" t="s">
        <v>3881</v>
      </c>
      <c r="C45" s="298" t="s">
        <v>3882</v>
      </c>
      <c r="E45" s="298" t="s">
        <v>3883</v>
      </c>
      <c r="L45" s="2" t="s">
        <v>860</v>
      </c>
      <c r="Q45" s="461"/>
    </row>
    <row r="46">
      <c r="B46" s="2" t="s">
        <v>3881</v>
      </c>
      <c r="C46" s="298" t="s">
        <v>3882</v>
      </c>
      <c r="E46" s="298" t="s">
        <v>3883</v>
      </c>
      <c r="L46" s="2" t="s">
        <v>860</v>
      </c>
      <c r="Q46" s="461"/>
    </row>
    <row r="47">
      <c r="B47" s="2" t="s">
        <v>3881</v>
      </c>
      <c r="C47" s="298" t="s">
        <v>3882</v>
      </c>
      <c r="E47" s="298" t="s">
        <v>3883</v>
      </c>
      <c r="L47" s="2" t="s">
        <v>860</v>
      </c>
      <c r="Q47" s="461"/>
    </row>
    <row r="48">
      <c r="B48" s="2" t="s">
        <v>3881</v>
      </c>
      <c r="C48" s="298" t="s">
        <v>4952</v>
      </c>
      <c r="E48" s="298" t="s">
        <v>4953</v>
      </c>
      <c r="L48" s="2" t="s">
        <v>860</v>
      </c>
      <c r="Q48" s="461"/>
    </row>
    <row r="49">
      <c r="B49" s="2" t="s">
        <v>3881</v>
      </c>
      <c r="C49" s="298" t="s">
        <v>4952</v>
      </c>
      <c r="E49" s="298" t="s">
        <v>4953</v>
      </c>
      <c r="L49" s="2" t="s">
        <v>860</v>
      </c>
      <c r="Q49" s="461"/>
    </row>
    <row r="50">
      <c r="B50" s="2" t="s">
        <v>3881</v>
      </c>
      <c r="C50" s="298" t="s">
        <v>4952</v>
      </c>
      <c r="E50" s="298" t="s">
        <v>4953</v>
      </c>
      <c r="L50" s="2" t="s">
        <v>860</v>
      </c>
      <c r="Q50" s="461"/>
    </row>
    <row r="51">
      <c r="B51" s="2" t="s">
        <v>3881</v>
      </c>
      <c r="C51" s="298" t="s">
        <v>4952</v>
      </c>
      <c r="E51" s="298" t="s">
        <v>4953</v>
      </c>
      <c r="L51" s="2" t="s">
        <v>860</v>
      </c>
      <c r="Q51" s="461"/>
    </row>
    <row r="52">
      <c r="B52" s="2" t="s">
        <v>972</v>
      </c>
      <c r="C52" s="298" t="s">
        <v>973</v>
      </c>
      <c r="E52" s="298" t="s">
        <v>974</v>
      </c>
      <c r="L52" s="2" t="s">
        <v>860</v>
      </c>
      <c r="Q52" s="461"/>
    </row>
    <row r="53">
      <c r="B53" s="2" t="s">
        <v>972</v>
      </c>
      <c r="C53" s="298" t="s">
        <v>973</v>
      </c>
      <c r="E53" s="298" t="s">
        <v>974</v>
      </c>
      <c r="L53" s="2" t="s">
        <v>860</v>
      </c>
      <c r="Q53" s="461"/>
    </row>
    <row r="54">
      <c r="B54" s="2" t="s">
        <v>972</v>
      </c>
      <c r="C54" s="298" t="s">
        <v>973</v>
      </c>
      <c r="E54" s="298" t="s">
        <v>974</v>
      </c>
      <c r="L54" s="2" t="s">
        <v>860</v>
      </c>
      <c r="Q54" s="461"/>
    </row>
    <row r="55">
      <c r="B55" s="2" t="s">
        <v>972</v>
      </c>
      <c r="C55" s="298" t="s">
        <v>973</v>
      </c>
      <c r="E55" s="298" t="s">
        <v>974</v>
      </c>
      <c r="L55" s="2" t="s">
        <v>860</v>
      </c>
      <c r="Q55" s="461"/>
    </row>
    <row r="56">
      <c r="B56" s="2" t="s">
        <v>3881</v>
      </c>
      <c r="C56" s="298" t="s">
        <v>6404</v>
      </c>
      <c r="E56" s="367" t="s">
        <v>6405</v>
      </c>
      <c r="L56" s="2" t="s">
        <v>860</v>
      </c>
      <c r="Q56" s="461"/>
    </row>
    <row r="57">
      <c r="E57" s="378"/>
      <c r="M57" s="2"/>
      <c r="Q57" s="461"/>
    </row>
    <row r="58">
      <c r="A58" s="2" t="s">
        <v>872</v>
      </c>
      <c r="B58" s="2" t="s">
        <v>6406</v>
      </c>
      <c r="C58" s="359" t="s">
        <v>6407</v>
      </c>
      <c r="D58" s="291">
        <v>8.0007412E7</v>
      </c>
      <c r="E58" s="359" t="s">
        <v>6408</v>
      </c>
      <c r="L58" s="2" t="s">
        <v>860</v>
      </c>
      <c r="M58" s="2" t="s">
        <v>2386</v>
      </c>
      <c r="N58" s="2" t="s">
        <v>6409</v>
      </c>
      <c r="Q58" s="461"/>
      <c r="S58" s="2">
        <v>16.0</v>
      </c>
    </row>
    <row r="59">
      <c r="B59" s="2" t="s">
        <v>6406</v>
      </c>
      <c r="C59" s="359" t="s">
        <v>6410</v>
      </c>
      <c r="E59" s="380" t="s">
        <v>6411</v>
      </c>
      <c r="L59" s="2" t="s">
        <v>860</v>
      </c>
      <c r="M59" s="2" t="s">
        <v>2386</v>
      </c>
      <c r="N59" s="2" t="s">
        <v>6409</v>
      </c>
      <c r="Q59" s="461"/>
      <c r="S59" s="2">
        <v>16.0</v>
      </c>
    </row>
    <row r="60">
      <c r="B60" s="2"/>
      <c r="C60" s="359" t="s">
        <v>1512</v>
      </c>
      <c r="D60" s="291"/>
      <c r="E60" s="359" t="s">
        <v>1513</v>
      </c>
      <c r="J60" s="2"/>
      <c r="L60" s="2"/>
      <c r="M60" s="2" t="s">
        <v>2386</v>
      </c>
      <c r="N60" s="2" t="s">
        <v>6409</v>
      </c>
      <c r="Q60" s="461"/>
      <c r="S60" s="2">
        <v>16.0</v>
      </c>
    </row>
    <row r="61">
      <c r="B61" s="2" t="s">
        <v>883</v>
      </c>
      <c r="C61" s="298" t="s">
        <v>5482</v>
      </c>
      <c r="D61" s="291" t="s">
        <v>6412</v>
      </c>
      <c r="E61" s="359" t="s">
        <v>1637</v>
      </c>
      <c r="J61" s="2" t="s">
        <v>819</v>
      </c>
      <c r="L61" s="2" t="s">
        <v>860</v>
      </c>
      <c r="M61" s="2" t="s">
        <v>2386</v>
      </c>
      <c r="N61" s="2" t="s">
        <v>6409</v>
      </c>
      <c r="Q61" s="461"/>
      <c r="S61" s="2">
        <v>16.0</v>
      </c>
    </row>
    <row r="62">
      <c r="B62" s="2" t="s">
        <v>883</v>
      </c>
      <c r="C62" s="298" t="s">
        <v>3994</v>
      </c>
      <c r="D62" s="291">
        <v>2.72114756E9</v>
      </c>
      <c r="E62" s="380" t="s">
        <v>1504</v>
      </c>
      <c r="J62" s="2" t="s">
        <v>819</v>
      </c>
      <c r="L62" s="2" t="s">
        <v>860</v>
      </c>
      <c r="M62" s="2" t="s">
        <v>2386</v>
      </c>
      <c r="N62" s="2" t="s">
        <v>6409</v>
      </c>
      <c r="Q62" s="461"/>
      <c r="S62" s="2">
        <v>16.0</v>
      </c>
    </row>
    <row r="63">
      <c r="B63" s="2" t="s">
        <v>883</v>
      </c>
      <c r="C63" s="298" t="s">
        <v>3994</v>
      </c>
      <c r="E63" s="380" t="s">
        <v>1504</v>
      </c>
      <c r="J63" s="2" t="s">
        <v>819</v>
      </c>
      <c r="L63" s="2" t="s">
        <v>860</v>
      </c>
      <c r="M63" s="2" t="s">
        <v>11</v>
      </c>
      <c r="Q63" s="461"/>
    </row>
    <row r="64">
      <c r="B64" s="2" t="s">
        <v>883</v>
      </c>
      <c r="C64" s="298" t="s">
        <v>5387</v>
      </c>
      <c r="D64" s="291">
        <v>4.321481005E9</v>
      </c>
      <c r="E64" s="380" t="s">
        <v>2965</v>
      </c>
      <c r="J64" s="2" t="s">
        <v>819</v>
      </c>
      <c r="L64" s="2" t="s">
        <v>860</v>
      </c>
      <c r="M64" s="2" t="s">
        <v>5615</v>
      </c>
      <c r="N64" s="2" t="s">
        <v>6413</v>
      </c>
      <c r="Q64" s="461"/>
      <c r="S64" s="2">
        <v>16.0</v>
      </c>
    </row>
    <row r="65">
      <c r="B65" s="2" t="s">
        <v>883</v>
      </c>
      <c r="C65" s="298" t="s">
        <v>5387</v>
      </c>
      <c r="D65" s="291">
        <v>4.321481003E9</v>
      </c>
      <c r="E65" s="380" t="s">
        <v>2965</v>
      </c>
      <c r="F65" s="291"/>
      <c r="G65" s="291"/>
      <c r="H65" s="291"/>
      <c r="J65" s="2" t="s">
        <v>819</v>
      </c>
      <c r="L65" s="2" t="s">
        <v>860</v>
      </c>
      <c r="M65" s="2" t="s">
        <v>2386</v>
      </c>
      <c r="N65" s="2" t="s">
        <v>6413</v>
      </c>
      <c r="Q65" s="461"/>
      <c r="S65" s="2">
        <v>16.0</v>
      </c>
    </row>
    <row r="66">
      <c r="B66" s="2" t="s">
        <v>3908</v>
      </c>
      <c r="C66" s="298" t="s">
        <v>5387</v>
      </c>
      <c r="E66" s="367" t="s">
        <v>5388</v>
      </c>
      <c r="J66" s="2" t="s">
        <v>819</v>
      </c>
      <c r="L66" s="2" t="s">
        <v>860</v>
      </c>
      <c r="M66" s="2" t="s">
        <v>11</v>
      </c>
      <c r="Q66" s="461"/>
    </row>
    <row r="67">
      <c r="B67" s="2" t="s">
        <v>3908</v>
      </c>
      <c r="C67" s="298" t="s">
        <v>5387</v>
      </c>
      <c r="E67" s="367" t="s">
        <v>5388</v>
      </c>
      <c r="J67" s="2" t="s">
        <v>819</v>
      </c>
      <c r="L67" s="2" t="s">
        <v>860</v>
      </c>
      <c r="M67" s="2" t="s">
        <v>11</v>
      </c>
      <c r="Q67" s="461"/>
    </row>
    <row r="68">
      <c r="B68" s="2" t="s">
        <v>3908</v>
      </c>
      <c r="C68" s="298" t="s">
        <v>5387</v>
      </c>
      <c r="E68" s="367" t="s">
        <v>5388</v>
      </c>
      <c r="J68" s="2" t="s">
        <v>819</v>
      </c>
      <c r="L68" s="2" t="s">
        <v>860</v>
      </c>
      <c r="M68" s="2" t="s">
        <v>11</v>
      </c>
      <c r="Q68" s="461"/>
    </row>
    <row r="69">
      <c r="B69" s="2" t="s">
        <v>883</v>
      </c>
      <c r="C69" s="298" t="s">
        <v>1233</v>
      </c>
      <c r="D69" s="291">
        <v>5.019121249E9</v>
      </c>
      <c r="E69" s="380" t="s">
        <v>1641</v>
      </c>
      <c r="J69" s="2" t="s">
        <v>819</v>
      </c>
      <c r="L69" s="2" t="s">
        <v>860</v>
      </c>
      <c r="M69" s="2" t="s">
        <v>2386</v>
      </c>
      <c r="N69" s="2" t="s">
        <v>6409</v>
      </c>
      <c r="Q69" s="461"/>
      <c r="S69" s="2">
        <v>16.0</v>
      </c>
    </row>
    <row r="70">
      <c r="B70" s="2" t="s">
        <v>883</v>
      </c>
      <c r="C70" s="298" t="s">
        <v>1233</v>
      </c>
      <c r="D70" s="291">
        <v>5.019121246E9</v>
      </c>
      <c r="E70" s="380" t="s">
        <v>1641</v>
      </c>
      <c r="J70" s="2" t="s">
        <v>819</v>
      </c>
      <c r="L70" s="2" t="s">
        <v>860</v>
      </c>
      <c r="M70" s="2" t="s">
        <v>2386</v>
      </c>
      <c r="N70" s="2" t="s">
        <v>6409</v>
      </c>
      <c r="Q70" s="461"/>
      <c r="S70" s="2">
        <v>16.0</v>
      </c>
    </row>
    <row r="71">
      <c r="B71" s="2" t="s">
        <v>883</v>
      </c>
      <c r="C71" s="298" t="s">
        <v>1233</v>
      </c>
      <c r="D71" s="291">
        <v>5.019121241E9</v>
      </c>
      <c r="E71" s="380" t="s">
        <v>1641</v>
      </c>
      <c r="J71" s="2" t="s">
        <v>819</v>
      </c>
      <c r="L71" s="2" t="s">
        <v>860</v>
      </c>
      <c r="M71" s="2" t="s">
        <v>2386</v>
      </c>
      <c r="N71" s="2" t="s">
        <v>6409</v>
      </c>
      <c r="Q71" s="461"/>
      <c r="S71" s="2">
        <v>16.0</v>
      </c>
    </row>
    <row r="72">
      <c r="B72" s="2" t="s">
        <v>883</v>
      </c>
      <c r="C72" s="298" t="s">
        <v>1233</v>
      </c>
      <c r="D72" s="291">
        <v>5.019121245E9</v>
      </c>
      <c r="E72" s="380" t="s">
        <v>1641</v>
      </c>
      <c r="J72" s="2" t="s">
        <v>819</v>
      </c>
      <c r="L72" s="2" t="s">
        <v>860</v>
      </c>
      <c r="M72" s="2" t="s">
        <v>2386</v>
      </c>
      <c r="N72" s="2" t="s">
        <v>6409</v>
      </c>
      <c r="Q72" s="461"/>
      <c r="S72" s="2">
        <v>16.0</v>
      </c>
    </row>
    <row r="73">
      <c r="B73" s="2" t="s">
        <v>883</v>
      </c>
      <c r="C73" s="298" t="s">
        <v>1233</v>
      </c>
      <c r="D73" s="291">
        <v>5.019121242E9</v>
      </c>
      <c r="E73" s="380" t="s">
        <v>1641</v>
      </c>
      <c r="J73" s="2" t="s">
        <v>819</v>
      </c>
      <c r="L73" s="2" t="s">
        <v>860</v>
      </c>
      <c r="M73" s="2" t="s">
        <v>2386</v>
      </c>
      <c r="N73" s="2" t="s">
        <v>6409</v>
      </c>
      <c r="Q73" s="461"/>
      <c r="S73" s="2">
        <v>16.0</v>
      </c>
    </row>
    <row r="74">
      <c r="B74" s="2" t="s">
        <v>883</v>
      </c>
      <c r="C74" s="298" t="s">
        <v>1233</v>
      </c>
      <c r="D74" s="291">
        <v>5.01912125E9</v>
      </c>
      <c r="E74" s="380" t="s">
        <v>1641</v>
      </c>
      <c r="J74" s="2" t="s">
        <v>819</v>
      </c>
      <c r="L74" s="2" t="s">
        <v>860</v>
      </c>
      <c r="M74" s="2" t="s">
        <v>2386</v>
      </c>
      <c r="N74" s="2" t="s">
        <v>6409</v>
      </c>
      <c r="Q74" s="461"/>
      <c r="S74" s="2">
        <v>16.0</v>
      </c>
    </row>
    <row r="75">
      <c r="B75" s="2" t="s">
        <v>883</v>
      </c>
      <c r="C75" s="298" t="s">
        <v>1233</v>
      </c>
      <c r="D75" s="291">
        <v>5.019121256E9</v>
      </c>
      <c r="E75" s="380" t="s">
        <v>1641</v>
      </c>
      <c r="J75" s="2" t="s">
        <v>819</v>
      </c>
      <c r="L75" s="2" t="s">
        <v>860</v>
      </c>
      <c r="M75" s="2" t="s">
        <v>2386</v>
      </c>
      <c r="N75" s="2" t="s">
        <v>6409</v>
      </c>
      <c r="Q75" s="461"/>
      <c r="S75" s="2">
        <v>16.0</v>
      </c>
    </row>
    <row r="76">
      <c r="B76" s="2" t="s">
        <v>883</v>
      </c>
      <c r="C76" s="298" t="s">
        <v>1233</v>
      </c>
      <c r="D76" s="291">
        <v>5.019121215E9</v>
      </c>
      <c r="E76" s="380" t="s">
        <v>1641</v>
      </c>
      <c r="J76" s="2" t="s">
        <v>819</v>
      </c>
      <c r="L76" s="2" t="s">
        <v>860</v>
      </c>
      <c r="M76" s="2" t="s">
        <v>2386</v>
      </c>
      <c r="N76" s="2" t="s">
        <v>6409</v>
      </c>
      <c r="Q76" s="461"/>
      <c r="S76" s="2">
        <v>16.0</v>
      </c>
    </row>
    <row r="77">
      <c r="B77" s="2" t="s">
        <v>883</v>
      </c>
      <c r="C77" s="298" t="s">
        <v>1233</v>
      </c>
      <c r="D77" s="291">
        <v>5.019121248E9</v>
      </c>
      <c r="E77" s="380" t="s">
        <v>1641</v>
      </c>
      <c r="J77" s="2" t="s">
        <v>819</v>
      </c>
      <c r="L77" s="2" t="s">
        <v>860</v>
      </c>
      <c r="M77" s="2" t="s">
        <v>2386</v>
      </c>
      <c r="N77" s="2" t="s">
        <v>6409</v>
      </c>
      <c r="Q77" s="461"/>
      <c r="S77" s="2">
        <v>16.0</v>
      </c>
    </row>
    <row r="78">
      <c r="B78" s="2" t="s">
        <v>883</v>
      </c>
      <c r="C78" s="298" t="s">
        <v>1233</v>
      </c>
      <c r="D78" s="291">
        <v>5.019121252E9</v>
      </c>
      <c r="E78" s="380" t="s">
        <v>1641</v>
      </c>
      <c r="J78" s="2" t="s">
        <v>819</v>
      </c>
      <c r="L78" s="2" t="s">
        <v>860</v>
      </c>
      <c r="M78" s="2" t="s">
        <v>2386</v>
      </c>
      <c r="N78" s="2" t="s">
        <v>6409</v>
      </c>
      <c r="Q78" s="461"/>
      <c r="S78" s="2">
        <v>16.0</v>
      </c>
    </row>
    <row r="79">
      <c r="B79" s="2" t="s">
        <v>883</v>
      </c>
      <c r="C79" s="298" t="s">
        <v>1233</v>
      </c>
      <c r="D79" s="291">
        <v>5.019121251E9</v>
      </c>
      <c r="E79" s="380" t="s">
        <v>1641</v>
      </c>
      <c r="J79" s="2" t="s">
        <v>819</v>
      </c>
      <c r="L79" s="2" t="s">
        <v>860</v>
      </c>
      <c r="M79" s="2" t="s">
        <v>2386</v>
      </c>
      <c r="N79" s="2" t="s">
        <v>6409</v>
      </c>
      <c r="Q79" s="461"/>
      <c r="S79" s="2">
        <v>16.0</v>
      </c>
    </row>
    <row r="80">
      <c r="B80" s="2" t="s">
        <v>883</v>
      </c>
      <c r="C80" s="298" t="s">
        <v>1233</v>
      </c>
      <c r="D80" s="291">
        <v>5.019121243E9</v>
      </c>
      <c r="E80" s="380" t="s">
        <v>1641</v>
      </c>
      <c r="J80" s="2" t="s">
        <v>819</v>
      </c>
      <c r="L80" s="2" t="s">
        <v>860</v>
      </c>
      <c r="M80" s="2" t="s">
        <v>2386</v>
      </c>
      <c r="N80" s="2" t="s">
        <v>6409</v>
      </c>
      <c r="Q80" s="461"/>
      <c r="S80" s="2">
        <v>16.0</v>
      </c>
    </row>
    <row r="81">
      <c r="B81" s="2" t="s">
        <v>883</v>
      </c>
      <c r="C81" s="298" t="s">
        <v>1233</v>
      </c>
      <c r="D81" s="291">
        <v>5.019121244E9</v>
      </c>
      <c r="E81" s="380" t="s">
        <v>1641</v>
      </c>
      <c r="J81" s="2" t="s">
        <v>819</v>
      </c>
      <c r="L81" s="2" t="s">
        <v>860</v>
      </c>
      <c r="M81" s="2" t="s">
        <v>2386</v>
      </c>
      <c r="N81" s="2" t="s">
        <v>6409</v>
      </c>
      <c r="Q81" s="461"/>
      <c r="S81" s="2">
        <v>16.0</v>
      </c>
    </row>
    <row r="82">
      <c r="C82" s="298" t="s">
        <v>1233</v>
      </c>
      <c r="E82" s="298" t="s">
        <v>1234</v>
      </c>
      <c r="J82" s="2" t="s">
        <v>819</v>
      </c>
      <c r="L82" s="2" t="s">
        <v>860</v>
      </c>
      <c r="Q82" s="461"/>
    </row>
    <row r="83">
      <c r="C83" s="298" t="s">
        <v>1233</v>
      </c>
      <c r="E83" s="298" t="s">
        <v>1234</v>
      </c>
      <c r="J83" s="2" t="s">
        <v>819</v>
      </c>
      <c r="L83" s="2" t="s">
        <v>860</v>
      </c>
      <c r="Q83" s="461"/>
    </row>
    <row r="84">
      <c r="C84" s="298" t="s">
        <v>1233</v>
      </c>
      <c r="E84" s="298" t="s">
        <v>1234</v>
      </c>
      <c r="J84" s="2" t="s">
        <v>819</v>
      </c>
      <c r="L84" s="2" t="s">
        <v>860</v>
      </c>
      <c r="Q84" s="461"/>
    </row>
    <row r="85">
      <c r="C85" s="298" t="s">
        <v>1233</v>
      </c>
      <c r="E85" s="298" t="s">
        <v>1234</v>
      </c>
      <c r="J85" s="2" t="s">
        <v>819</v>
      </c>
      <c r="L85" s="2" t="s">
        <v>860</v>
      </c>
      <c r="Q85" s="461"/>
    </row>
    <row r="86">
      <c r="C86" s="298" t="s">
        <v>1233</v>
      </c>
      <c r="E86" s="298" t="s">
        <v>1234</v>
      </c>
      <c r="J86" s="2" t="s">
        <v>819</v>
      </c>
      <c r="L86" s="2" t="s">
        <v>860</v>
      </c>
      <c r="Q86" s="461"/>
    </row>
    <row r="87">
      <c r="C87" s="298" t="s">
        <v>1233</v>
      </c>
      <c r="E87" s="298" t="s">
        <v>1234</v>
      </c>
      <c r="J87" s="2" t="s">
        <v>819</v>
      </c>
      <c r="L87" s="2" t="s">
        <v>860</v>
      </c>
      <c r="Q87" s="461"/>
    </row>
    <row r="88">
      <c r="C88" s="298" t="s">
        <v>1233</v>
      </c>
      <c r="E88" s="298" t="s">
        <v>1234</v>
      </c>
      <c r="J88" s="2" t="s">
        <v>819</v>
      </c>
      <c r="L88" s="2" t="s">
        <v>860</v>
      </c>
      <c r="Q88" s="461"/>
    </row>
    <row r="89">
      <c r="C89" s="298" t="s">
        <v>1233</v>
      </c>
      <c r="E89" s="298" t="s">
        <v>1234</v>
      </c>
      <c r="J89" s="2" t="s">
        <v>819</v>
      </c>
      <c r="L89" s="2" t="s">
        <v>860</v>
      </c>
      <c r="Q89" s="461"/>
    </row>
    <row r="90">
      <c r="C90" s="298" t="s">
        <v>1233</v>
      </c>
      <c r="E90" s="298" t="s">
        <v>1234</v>
      </c>
      <c r="J90" s="2" t="s">
        <v>819</v>
      </c>
      <c r="L90" s="2" t="s">
        <v>860</v>
      </c>
      <c r="Q90" s="461"/>
    </row>
    <row r="91">
      <c r="C91" s="298" t="s">
        <v>1233</v>
      </c>
      <c r="E91" s="298" t="s">
        <v>1234</v>
      </c>
      <c r="J91" s="2" t="s">
        <v>819</v>
      </c>
      <c r="L91" s="2" t="s">
        <v>860</v>
      </c>
      <c r="Q91" s="461"/>
    </row>
    <row r="92">
      <c r="C92" s="298" t="s">
        <v>1233</v>
      </c>
      <c r="E92" s="298" t="s">
        <v>1234</v>
      </c>
      <c r="J92" s="2" t="s">
        <v>819</v>
      </c>
      <c r="L92" s="2" t="s">
        <v>860</v>
      </c>
      <c r="Q92" s="461"/>
    </row>
    <row r="93">
      <c r="C93" s="298" t="s">
        <v>1233</v>
      </c>
      <c r="E93" s="298" t="s">
        <v>1234</v>
      </c>
      <c r="J93" s="2" t="s">
        <v>819</v>
      </c>
      <c r="L93" s="2" t="s">
        <v>860</v>
      </c>
      <c r="Q93" s="461"/>
    </row>
    <row r="94">
      <c r="B94" s="2" t="s">
        <v>883</v>
      </c>
      <c r="C94" s="359" t="s">
        <v>2197</v>
      </c>
      <c r="D94" s="291">
        <v>3.54550059113783E14</v>
      </c>
      <c r="E94" s="380" t="s">
        <v>2198</v>
      </c>
      <c r="J94" s="2" t="s">
        <v>819</v>
      </c>
      <c r="L94" s="2" t="s">
        <v>860</v>
      </c>
      <c r="M94" s="2" t="s">
        <v>2386</v>
      </c>
      <c r="N94" s="2" t="s">
        <v>6409</v>
      </c>
      <c r="Q94" s="200"/>
      <c r="S94" s="2">
        <v>16.0</v>
      </c>
    </row>
    <row r="95">
      <c r="B95" s="2" t="s">
        <v>883</v>
      </c>
      <c r="C95" s="359" t="s">
        <v>6414</v>
      </c>
      <c r="D95" s="291" t="s">
        <v>6415</v>
      </c>
      <c r="E95" s="380" t="s">
        <v>953</v>
      </c>
      <c r="J95" s="2" t="s">
        <v>819</v>
      </c>
      <c r="L95" s="2" t="s">
        <v>860</v>
      </c>
      <c r="M95" s="2" t="s">
        <v>2386</v>
      </c>
      <c r="N95" s="2" t="s">
        <v>6409</v>
      </c>
      <c r="Q95" s="200"/>
      <c r="S95" s="2">
        <v>16.0</v>
      </c>
    </row>
    <row r="96">
      <c r="C96" s="298" t="s">
        <v>6416</v>
      </c>
      <c r="E96" s="359" t="s">
        <v>6417</v>
      </c>
      <c r="F96" s="380"/>
      <c r="G96" s="380"/>
      <c r="H96" s="380"/>
      <c r="J96" s="2" t="s">
        <v>819</v>
      </c>
      <c r="L96" s="2" t="s">
        <v>860</v>
      </c>
      <c r="M96" s="2" t="s">
        <v>2386</v>
      </c>
      <c r="N96" s="2" t="s">
        <v>6370</v>
      </c>
      <c r="Q96" s="461"/>
      <c r="S96" s="2">
        <v>34.0</v>
      </c>
    </row>
    <row r="97">
      <c r="C97" s="298" t="s">
        <v>889</v>
      </c>
      <c r="E97" s="2" t="s">
        <v>6418</v>
      </c>
      <c r="F97" s="383"/>
      <c r="G97" s="383"/>
      <c r="H97" s="383"/>
      <c r="J97" s="2" t="s">
        <v>819</v>
      </c>
      <c r="L97" s="2" t="s">
        <v>860</v>
      </c>
      <c r="M97" s="2" t="s">
        <v>11</v>
      </c>
      <c r="Q97" s="461"/>
    </row>
    <row r="98">
      <c r="B98" s="2" t="s">
        <v>3908</v>
      </c>
      <c r="C98" s="298" t="s">
        <v>3997</v>
      </c>
      <c r="D98" s="291"/>
      <c r="E98" s="367" t="s">
        <v>5483</v>
      </c>
      <c r="J98" s="2" t="s">
        <v>819</v>
      </c>
      <c r="L98" s="2" t="s">
        <v>860</v>
      </c>
      <c r="M98" s="2" t="s">
        <v>11</v>
      </c>
      <c r="Q98" s="461"/>
    </row>
    <row r="99">
      <c r="B99" s="2" t="s">
        <v>883</v>
      </c>
      <c r="C99" s="2" t="s">
        <v>6419</v>
      </c>
      <c r="D99" s="291">
        <v>5.02126724E9</v>
      </c>
      <c r="E99" s="380" t="s">
        <v>1651</v>
      </c>
      <c r="J99" s="2"/>
      <c r="M99" s="2"/>
      <c r="Q99" s="461"/>
    </row>
    <row r="100">
      <c r="E100" s="383"/>
      <c r="J100" s="2"/>
      <c r="M100" s="2"/>
      <c r="Q100" s="461"/>
    </row>
    <row r="101">
      <c r="A101" s="2" t="s">
        <v>995</v>
      </c>
      <c r="B101" s="2" t="s">
        <v>6420</v>
      </c>
      <c r="C101" s="298" t="s">
        <v>1409</v>
      </c>
      <c r="D101" s="291" t="s">
        <v>5500</v>
      </c>
      <c r="E101" s="298" t="s">
        <v>893</v>
      </c>
      <c r="J101" s="2" t="s">
        <v>819</v>
      </c>
      <c r="L101" s="2" t="s">
        <v>860</v>
      </c>
      <c r="M101" s="2" t="s">
        <v>2386</v>
      </c>
      <c r="N101" s="2" t="s">
        <v>6421</v>
      </c>
      <c r="Q101" s="461"/>
      <c r="S101" s="2">
        <v>16.0</v>
      </c>
    </row>
    <row r="102">
      <c r="B102" s="2" t="s">
        <v>6420</v>
      </c>
      <c r="C102" s="359" t="s">
        <v>6422</v>
      </c>
      <c r="D102" s="291" t="s">
        <v>6423</v>
      </c>
      <c r="E102" s="380" t="s">
        <v>4893</v>
      </c>
      <c r="J102" s="2" t="s">
        <v>819</v>
      </c>
      <c r="L102" s="2" t="s">
        <v>860</v>
      </c>
      <c r="M102" s="2" t="s">
        <v>2386</v>
      </c>
      <c r="N102" s="2" t="s">
        <v>6421</v>
      </c>
      <c r="Q102" s="461"/>
      <c r="S102" s="2">
        <v>16.0</v>
      </c>
    </row>
    <row r="103">
      <c r="B103" s="2" t="s">
        <v>862</v>
      </c>
      <c r="C103" s="298" t="s">
        <v>1258</v>
      </c>
      <c r="E103" s="380" t="s">
        <v>4895</v>
      </c>
      <c r="J103" s="2" t="s">
        <v>819</v>
      </c>
      <c r="L103" s="2" t="s">
        <v>860</v>
      </c>
      <c r="Q103" s="461"/>
    </row>
    <row r="104">
      <c r="B104" s="2" t="s">
        <v>862</v>
      </c>
      <c r="C104" s="359" t="s">
        <v>1412</v>
      </c>
      <c r="D104" s="291" t="s">
        <v>6424</v>
      </c>
      <c r="E104" s="359" t="s">
        <v>895</v>
      </c>
      <c r="M104" s="2" t="s">
        <v>17</v>
      </c>
      <c r="N104" s="2" t="s">
        <v>6389</v>
      </c>
      <c r="Q104" s="461"/>
      <c r="S104" s="2">
        <v>18.0</v>
      </c>
    </row>
    <row r="105">
      <c r="B105" s="2" t="s">
        <v>862</v>
      </c>
      <c r="C105" s="359" t="s">
        <v>1409</v>
      </c>
      <c r="D105" s="291" t="s">
        <v>6425</v>
      </c>
      <c r="E105" s="359" t="s">
        <v>893</v>
      </c>
      <c r="M105" s="2" t="s">
        <v>17</v>
      </c>
      <c r="N105" s="2" t="s">
        <v>6389</v>
      </c>
      <c r="Q105" s="461"/>
      <c r="S105" s="2">
        <v>18.0</v>
      </c>
    </row>
    <row r="106">
      <c r="Q106" s="461"/>
    </row>
    <row r="107">
      <c r="Q107" s="461"/>
    </row>
    <row r="108">
      <c r="A108" s="2" t="s">
        <v>336</v>
      </c>
      <c r="B108" s="2" t="s">
        <v>901</v>
      </c>
      <c r="C108" s="359" t="s">
        <v>5406</v>
      </c>
      <c r="D108" s="291" t="s">
        <v>6426</v>
      </c>
      <c r="J108" s="2" t="s">
        <v>829</v>
      </c>
      <c r="K108" s="2" t="s">
        <v>6384</v>
      </c>
      <c r="M108" s="2" t="s">
        <v>17</v>
      </c>
      <c r="N108" s="2" t="s">
        <v>6390</v>
      </c>
      <c r="Q108" s="461"/>
      <c r="R108" s="2" t="s">
        <v>6383</v>
      </c>
      <c r="S108" s="2">
        <v>6.0</v>
      </c>
    </row>
    <row r="109">
      <c r="B109" s="2" t="s">
        <v>901</v>
      </c>
      <c r="C109" s="359" t="s">
        <v>5406</v>
      </c>
      <c r="D109" s="291" t="s">
        <v>6427</v>
      </c>
      <c r="J109" s="2" t="s">
        <v>829</v>
      </c>
      <c r="K109" s="2" t="s">
        <v>6384</v>
      </c>
      <c r="M109" s="2" t="s">
        <v>17</v>
      </c>
      <c r="N109" s="2" t="s">
        <v>6390</v>
      </c>
      <c r="Q109" s="461"/>
      <c r="R109" s="2" t="s">
        <v>6383</v>
      </c>
      <c r="S109" s="2">
        <v>6.0</v>
      </c>
    </row>
    <row r="110">
      <c r="B110" s="2" t="s">
        <v>901</v>
      </c>
      <c r="C110" s="359" t="s">
        <v>5406</v>
      </c>
      <c r="D110" s="291" t="s">
        <v>6428</v>
      </c>
      <c r="J110" s="2" t="s">
        <v>829</v>
      </c>
      <c r="K110" s="2" t="s">
        <v>6384</v>
      </c>
      <c r="M110" s="2" t="s">
        <v>17</v>
      </c>
      <c r="N110" s="2" t="s">
        <v>6390</v>
      </c>
      <c r="Q110" s="461"/>
      <c r="R110" s="2" t="s">
        <v>6383</v>
      </c>
      <c r="S110" s="2">
        <v>6.0</v>
      </c>
    </row>
    <row r="111">
      <c r="B111" s="2" t="s">
        <v>901</v>
      </c>
      <c r="C111" s="359" t="s">
        <v>5406</v>
      </c>
      <c r="D111" s="291" t="s">
        <v>6429</v>
      </c>
      <c r="J111" s="2" t="s">
        <v>829</v>
      </c>
      <c r="K111" s="2" t="s">
        <v>6384</v>
      </c>
      <c r="M111" s="2" t="s">
        <v>17</v>
      </c>
      <c r="N111" s="2" t="s">
        <v>6390</v>
      </c>
      <c r="Q111" s="461"/>
      <c r="R111" s="2" t="s">
        <v>6383</v>
      </c>
      <c r="S111" s="2">
        <v>6.0</v>
      </c>
    </row>
    <row r="112">
      <c r="B112" s="2" t="s">
        <v>901</v>
      </c>
      <c r="C112" s="359" t="s">
        <v>5406</v>
      </c>
      <c r="D112" s="291" t="s">
        <v>6430</v>
      </c>
      <c r="J112" s="2" t="s">
        <v>829</v>
      </c>
      <c r="K112" s="2" t="s">
        <v>6384</v>
      </c>
      <c r="M112" s="2" t="s">
        <v>17</v>
      </c>
      <c r="N112" s="2" t="s">
        <v>6390</v>
      </c>
      <c r="Q112" s="461"/>
      <c r="R112" s="2" t="s">
        <v>6383</v>
      </c>
      <c r="S112" s="2">
        <v>6.0</v>
      </c>
    </row>
    <row r="113">
      <c r="B113" s="2" t="s">
        <v>901</v>
      </c>
      <c r="C113" s="359" t="s">
        <v>5406</v>
      </c>
      <c r="D113" s="291" t="s">
        <v>6431</v>
      </c>
      <c r="J113" s="2" t="s">
        <v>829</v>
      </c>
      <c r="K113" s="2" t="s">
        <v>6384</v>
      </c>
      <c r="M113" s="2" t="s">
        <v>17</v>
      </c>
      <c r="N113" s="2" t="s">
        <v>6390</v>
      </c>
      <c r="Q113" s="461"/>
      <c r="R113" s="2" t="s">
        <v>6383</v>
      </c>
      <c r="S113" s="2">
        <v>6.0</v>
      </c>
    </row>
    <row r="114">
      <c r="B114" s="2" t="s">
        <v>901</v>
      </c>
      <c r="C114" s="359" t="s">
        <v>5406</v>
      </c>
      <c r="D114" s="291" t="s">
        <v>6432</v>
      </c>
      <c r="J114" s="2" t="s">
        <v>829</v>
      </c>
      <c r="K114" s="2" t="s">
        <v>6384</v>
      </c>
      <c r="M114" s="2" t="s">
        <v>17</v>
      </c>
      <c r="N114" s="2" t="s">
        <v>6390</v>
      </c>
      <c r="Q114" s="461"/>
      <c r="R114" s="2" t="s">
        <v>6383</v>
      </c>
      <c r="S114" s="2">
        <v>6.0</v>
      </c>
    </row>
    <row r="115">
      <c r="B115" s="2" t="s">
        <v>901</v>
      </c>
      <c r="C115" s="359" t="s">
        <v>902</v>
      </c>
      <c r="D115" s="291" t="s">
        <v>6433</v>
      </c>
      <c r="E115" s="359" t="s">
        <v>903</v>
      </c>
      <c r="J115" s="2" t="s">
        <v>829</v>
      </c>
      <c r="K115" s="2" t="s">
        <v>6384</v>
      </c>
      <c r="M115" s="2" t="s">
        <v>17</v>
      </c>
      <c r="N115" s="2" t="s">
        <v>6390</v>
      </c>
      <c r="Q115" s="461"/>
      <c r="R115" s="2" t="s">
        <v>6383</v>
      </c>
      <c r="S115" s="2">
        <v>6.0</v>
      </c>
    </row>
    <row r="116">
      <c r="B116" s="2" t="s">
        <v>901</v>
      </c>
      <c r="C116" s="359" t="s">
        <v>4187</v>
      </c>
      <c r="D116" s="291" t="s">
        <v>6434</v>
      </c>
      <c r="E116" s="380" t="s">
        <v>2286</v>
      </c>
      <c r="J116" s="2" t="s">
        <v>829</v>
      </c>
      <c r="K116" s="2" t="s">
        <v>6384</v>
      </c>
      <c r="M116" s="2" t="s">
        <v>17</v>
      </c>
      <c r="N116" s="2" t="s">
        <v>6390</v>
      </c>
      <c r="Q116" s="461"/>
      <c r="R116" s="2" t="s">
        <v>6383</v>
      </c>
      <c r="S116" s="2">
        <v>6.0</v>
      </c>
    </row>
    <row r="117">
      <c r="B117" s="2" t="s">
        <v>901</v>
      </c>
      <c r="C117" s="359" t="s">
        <v>4187</v>
      </c>
      <c r="D117" s="291" t="s">
        <v>6435</v>
      </c>
      <c r="E117" s="380" t="s">
        <v>2286</v>
      </c>
      <c r="J117" s="2" t="s">
        <v>829</v>
      </c>
      <c r="K117" s="2" t="s">
        <v>6384</v>
      </c>
      <c r="M117" s="2" t="s">
        <v>17</v>
      </c>
      <c r="N117" s="2" t="s">
        <v>6390</v>
      </c>
      <c r="Q117" s="461"/>
      <c r="R117" s="2" t="s">
        <v>6383</v>
      </c>
      <c r="S117" s="2">
        <v>6.0</v>
      </c>
    </row>
    <row r="118">
      <c r="E118" s="383"/>
      <c r="Q118" s="461"/>
    </row>
    <row r="119">
      <c r="A119" s="2" t="s">
        <v>933</v>
      </c>
      <c r="B119" s="2" t="s">
        <v>868</v>
      </c>
      <c r="C119" s="2" t="s">
        <v>1390</v>
      </c>
      <c r="D119" s="291" t="s">
        <v>6436</v>
      </c>
      <c r="E119" s="359" t="s">
        <v>935</v>
      </c>
      <c r="J119" s="2" t="s">
        <v>829</v>
      </c>
      <c r="K119" s="2" t="s">
        <v>5510</v>
      </c>
      <c r="M119" s="2" t="s">
        <v>17</v>
      </c>
      <c r="N119" s="2" t="s">
        <v>6390</v>
      </c>
      <c r="Q119" s="461"/>
      <c r="R119" s="2" t="s">
        <v>5874</v>
      </c>
      <c r="S119" s="2">
        <v>6.0</v>
      </c>
    </row>
    <row r="120">
      <c r="B120" s="2" t="s">
        <v>868</v>
      </c>
      <c r="C120" s="2" t="s">
        <v>1390</v>
      </c>
      <c r="D120" s="291" t="s">
        <v>6437</v>
      </c>
      <c r="E120" s="359" t="s">
        <v>935</v>
      </c>
      <c r="J120" s="2" t="s">
        <v>829</v>
      </c>
      <c r="K120" s="2" t="s">
        <v>5510</v>
      </c>
      <c r="M120" s="2" t="s">
        <v>17</v>
      </c>
      <c r="N120" s="2" t="s">
        <v>6390</v>
      </c>
      <c r="Q120" s="461"/>
      <c r="R120" s="2" t="s">
        <v>5874</v>
      </c>
      <c r="S120" s="2">
        <v>6.0</v>
      </c>
    </row>
    <row r="121">
      <c r="B121" s="2" t="s">
        <v>868</v>
      </c>
      <c r="C121" s="2" t="s">
        <v>1390</v>
      </c>
      <c r="D121" s="291" t="s">
        <v>6438</v>
      </c>
      <c r="E121" s="359" t="s">
        <v>935</v>
      </c>
      <c r="J121" s="2" t="s">
        <v>829</v>
      </c>
      <c r="K121" s="2" t="s">
        <v>5510</v>
      </c>
      <c r="M121" s="2" t="s">
        <v>17</v>
      </c>
      <c r="N121" s="2" t="s">
        <v>6390</v>
      </c>
      <c r="Q121" s="461"/>
      <c r="R121" s="2" t="s">
        <v>5874</v>
      </c>
      <c r="S121" s="2">
        <v>6.0</v>
      </c>
    </row>
    <row r="122">
      <c r="B122" s="2" t="s">
        <v>868</v>
      </c>
      <c r="C122" s="2" t="s">
        <v>1390</v>
      </c>
      <c r="D122" s="291" t="s">
        <v>6439</v>
      </c>
      <c r="E122" s="359" t="s">
        <v>935</v>
      </c>
      <c r="J122" s="2" t="s">
        <v>829</v>
      </c>
      <c r="K122" s="2" t="s">
        <v>5510</v>
      </c>
      <c r="M122" s="2" t="s">
        <v>17</v>
      </c>
      <c r="N122" s="2" t="s">
        <v>6390</v>
      </c>
      <c r="Q122" s="461"/>
      <c r="R122" s="2" t="s">
        <v>5874</v>
      </c>
      <c r="S122" s="2">
        <v>6.0</v>
      </c>
    </row>
    <row r="123">
      <c r="Q123" s="461"/>
    </row>
    <row r="124">
      <c r="A124" s="2" t="s">
        <v>3819</v>
      </c>
      <c r="C124" s="359" t="s">
        <v>6440</v>
      </c>
      <c r="L124" s="2" t="s">
        <v>1019</v>
      </c>
      <c r="M124" s="2" t="s">
        <v>17</v>
      </c>
      <c r="N124" s="2" t="s">
        <v>5431</v>
      </c>
      <c r="Q124" s="461"/>
      <c r="S124" s="2">
        <v>7.0</v>
      </c>
    </row>
    <row r="125">
      <c r="B125" s="2" t="s">
        <v>30</v>
      </c>
      <c r="C125" s="359" t="s">
        <v>3016</v>
      </c>
      <c r="D125" s="291">
        <v>8.801032787253E12</v>
      </c>
      <c r="E125" s="359" t="s">
        <v>4346</v>
      </c>
      <c r="J125" s="2" t="s">
        <v>4808</v>
      </c>
      <c r="K125" s="2" t="s">
        <v>5791</v>
      </c>
      <c r="L125" s="2" t="s">
        <v>1019</v>
      </c>
      <c r="M125" s="2" t="s">
        <v>2386</v>
      </c>
      <c r="N125" s="2" t="s">
        <v>5510</v>
      </c>
      <c r="Q125" s="461"/>
      <c r="S125" s="2">
        <v>11.0</v>
      </c>
    </row>
    <row r="126">
      <c r="B126" s="2" t="s">
        <v>868</v>
      </c>
      <c r="C126" s="359" t="s">
        <v>1416</v>
      </c>
      <c r="D126" s="291" t="s">
        <v>6441</v>
      </c>
      <c r="E126" s="2" t="s">
        <v>935</v>
      </c>
      <c r="J126" s="2" t="s">
        <v>4808</v>
      </c>
      <c r="K126" s="2" t="s">
        <v>5791</v>
      </c>
      <c r="L126" s="2" t="s">
        <v>1019</v>
      </c>
      <c r="M126" s="2" t="s">
        <v>17</v>
      </c>
      <c r="N126" s="2" t="s">
        <v>5510</v>
      </c>
      <c r="Q126" s="461"/>
      <c r="S126" s="2">
        <v>11.0</v>
      </c>
    </row>
    <row r="127">
      <c r="B127" s="2" t="s">
        <v>868</v>
      </c>
      <c r="C127" s="359" t="s">
        <v>1416</v>
      </c>
      <c r="D127" s="291" t="s">
        <v>6442</v>
      </c>
      <c r="E127" s="2" t="s">
        <v>935</v>
      </c>
      <c r="J127" s="2" t="s">
        <v>4808</v>
      </c>
      <c r="L127" s="2" t="s">
        <v>1019</v>
      </c>
      <c r="M127" s="2" t="s">
        <v>17</v>
      </c>
      <c r="N127" s="2" t="s">
        <v>5510</v>
      </c>
      <c r="Q127" s="461"/>
      <c r="S127" s="2">
        <v>11.0</v>
      </c>
    </row>
    <row r="128">
      <c r="B128" s="2" t="s">
        <v>868</v>
      </c>
      <c r="C128" s="359" t="s">
        <v>1416</v>
      </c>
      <c r="D128" s="291" t="s">
        <v>6443</v>
      </c>
      <c r="E128" s="2" t="s">
        <v>935</v>
      </c>
      <c r="J128" s="2" t="s">
        <v>4808</v>
      </c>
      <c r="L128" s="2" t="s">
        <v>1019</v>
      </c>
      <c r="M128" s="2" t="s">
        <v>17</v>
      </c>
      <c r="N128" s="2" t="s">
        <v>5510</v>
      </c>
      <c r="Q128" s="461"/>
      <c r="S128" s="2">
        <v>11.0</v>
      </c>
    </row>
    <row r="129">
      <c r="C129" s="359" t="s">
        <v>5746</v>
      </c>
      <c r="J129" s="2" t="s">
        <v>2245</v>
      </c>
      <c r="L129" s="2" t="s">
        <v>1019</v>
      </c>
      <c r="M129" s="2" t="s">
        <v>17</v>
      </c>
      <c r="N129" s="2" t="s">
        <v>5510</v>
      </c>
      <c r="Q129" s="461"/>
      <c r="S129" s="2">
        <v>11.0</v>
      </c>
    </row>
    <row r="130">
      <c r="C130" s="359" t="s">
        <v>5746</v>
      </c>
      <c r="J130" s="2" t="s">
        <v>2245</v>
      </c>
      <c r="L130" s="2" t="s">
        <v>1019</v>
      </c>
      <c r="M130" s="2" t="s">
        <v>17</v>
      </c>
      <c r="N130" s="2" t="s">
        <v>5510</v>
      </c>
      <c r="Q130" s="461"/>
      <c r="S130" s="2">
        <v>11.0</v>
      </c>
    </row>
    <row r="131">
      <c r="B131" s="2" t="s">
        <v>868</v>
      </c>
      <c r="C131" s="359" t="s">
        <v>4993</v>
      </c>
      <c r="D131" s="291">
        <v>2.221117001433E12</v>
      </c>
      <c r="E131" s="359" t="s">
        <v>1607</v>
      </c>
      <c r="L131" s="2" t="s">
        <v>1019</v>
      </c>
      <c r="M131" s="2" t="s">
        <v>17</v>
      </c>
      <c r="N131" s="2" t="s">
        <v>5510</v>
      </c>
      <c r="Q131" s="461"/>
      <c r="S131" s="2">
        <v>13.0</v>
      </c>
    </row>
    <row r="132">
      <c r="B132" s="2" t="s">
        <v>3908</v>
      </c>
      <c r="C132" s="359" t="s">
        <v>4102</v>
      </c>
      <c r="E132" s="380" t="s">
        <v>4103</v>
      </c>
      <c r="M132" s="2" t="s">
        <v>2386</v>
      </c>
      <c r="N132" s="2" t="s">
        <v>6444</v>
      </c>
      <c r="Q132" s="461"/>
      <c r="S132" s="2">
        <v>16.0</v>
      </c>
    </row>
    <row r="133">
      <c r="A133" s="266"/>
      <c r="B133" s="357"/>
      <c r="C133" s="463" t="s">
        <v>6445</v>
      </c>
      <c r="D133" s="357"/>
      <c r="E133" s="464"/>
      <c r="F133" s="266"/>
      <c r="G133" s="266"/>
      <c r="H133" s="266"/>
      <c r="I133" s="266"/>
      <c r="J133" s="266"/>
      <c r="K133" s="266"/>
      <c r="L133" s="266"/>
      <c r="M133" s="357" t="s">
        <v>17</v>
      </c>
      <c r="N133" s="357" t="s">
        <v>6413</v>
      </c>
      <c r="O133" s="266"/>
      <c r="P133" s="266"/>
      <c r="Q133" s="266"/>
      <c r="R133" s="266"/>
      <c r="S133" s="437" t="s">
        <v>6446</v>
      </c>
      <c r="T133" s="266"/>
      <c r="U133" s="266"/>
      <c r="V133" s="266"/>
      <c r="W133" s="266"/>
      <c r="X133" s="266"/>
      <c r="Y133" s="266"/>
      <c r="Z133" s="266"/>
      <c r="AA133" s="266"/>
      <c r="AB133" s="266"/>
    </row>
    <row r="134">
      <c r="B134" s="2"/>
      <c r="C134" s="359" t="s">
        <v>6447</v>
      </c>
      <c r="D134" s="291"/>
      <c r="E134" s="359"/>
      <c r="M134" s="2" t="s">
        <v>17</v>
      </c>
      <c r="N134" s="2" t="s">
        <v>6413</v>
      </c>
      <c r="Q134" s="461"/>
      <c r="S134" s="313" t="s">
        <v>6446</v>
      </c>
    </row>
    <row r="135">
      <c r="B135" s="2" t="s">
        <v>30</v>
      </c>
      <c r="C135" s="359" t="s">
        <v>4127</v>
      </c>
      <c r="D135" s="291">
        <v>9.891226617614E12</v>
      </c>
      <c r="E135" s="359" t="s">
        <v>4128</v>
      </c>
      <c r="M135" s="2" t="s">
        <v>17</v>
      </c>
      <c r="N135" s="2" t="s">
        <v>6389</v>
      </c>
      <c r="Q135" s="461"/>
      <c r="S135" s="2">
        <v>19.0</v>
      </c>
    </row>
    <row r="136">
      <c r="B136" s="2" t="s">
        <v>30</v>
      </c>
      <c r="C136" s="359" t="s">
        <v>4127</v>
      </c>
      <c r="D136" s="291">
        <v>9.891273511481E12</v>
      </c>
      <c r="E136" s="359" t="s">
        <v>4128</v>
      </c>
      <c r="M136" s="2" t="s">
        <v>17</v>
      </c>
      <c r="N136" s="2" t="s">
        <v>6389</v>
      </c>
      <c r="Q136" s="461"/>
      <c r="S136" s="2">
        <v>19.0</v>
      </c>
    </row>
    <row r="137">
      <c r="B137" s="2" t="s">
        <v>30</v>
      </c>
      <c r="C137" s="359" t="s">
        <v>4127</v>
      </c>
      <c r="D137" s="291">
        <v>9.89121015827E12</v>
      </c>
      <c r="E137" s="359" t="s">
        <v>4128</v>
      </c>
      <c r="M137" s="2" t="s">
        <v>17</v>
      </c>
      <c r="N137" s="2" t="s">
        <v>6389</v>
      </c>
      <c r="Q137" s="461"/>
      <c r="S137" s="2">
        <v>19.0</v>
      </c>
    </row>
    <row r="138">
      <c r="B138" s="2" t="s">
        <v>30</v>
      </c>
      <c r="C138" s="359" t="s">
        <v>4127</v>
      </c>
      <c r="D138" s="291">
        <v>9.891273013414E12</v>
      </c>
      <c r="E138" s="359" t="s">
        <v>4128</v>
      </c>
      <c r="M138" s="2" t="s">
        <v>17</v>
      </c>
      <c r="N138" s="2" t="s">
        <v>6389</v>
      </c>
      <c r="Q138" s="461"/>
      <c r="S138" s="2">
        <v>19.0</v>
      </c>
    </row>
    <row r="139">
      <c r="B139" s="2" t="s">
        <v>30</v>
      </c>
      <c r="C139" s="359" t="s">
        <v>4127</v>
      </c>
      <c r="D139" s="291">
        <v>9.891219277447E12</v>
      </c>
      <c r="E139" s="359" t="s">
        <v>4128</v>
      </c>
      <c r="M139" s="2" t="s">
        <v>17</v>
      </c>
      <c r="N139" s="2" t="s">
        <v>6389</v>
      </c>
      <c r="Q139" s="461"/>
      <c r="S139" s="2">
        <v>19.0</v>
      </c>
    </row>
    <row r="140">
      <c r="C140" s="359" t="s">
        <v>899</v>
      </c>
      <c r="M140" s="2" t="s">
        <v>1152</v>
      </c>
      <c r="N140" s="2" t="s">
        <v>6389</v>
      </c>
      <c r="Q140" s="461"/>
      <c r="S140" s="2">
        <v>17.0</v>
      </c>
    </row>
    <row r="141">
      <c r="C141" s="359" t="s">
        <v>899</v>
      </c>
      <c r="M141" s="2" t="s">
        <v>1152</v>
      </c>
      <c r="N141" s="2" t="s">
        <v>6389</v>
      </c>
      <c r="Q141" s="461"/>
      <c r="S141" s="2">
        <v>17.0</v>
      </c>
    </row>
    <row r="142">
      <c r="C142" s="359" t="s">
        <v>1219</v>
      </c>
      <c r="E142" s="380" t="s">
        <v>1220</v>
      </c>
      <c r="M142" s="2" t="s">
        <v>17</v>
      </c>
      <c r="N142" s="2" t="s">
        <v>6370</v>
      </c>
      <c r="Q142" s="461"/>
      <c r="S142" s="2">
        <v>34.0</v>
      </c>
    </row>
    <row r="143">
      <c r="C143" s="2" t="s">
        <v>954</v>
      </c>
      <c r="E143" s="387" t="s">
        <v>955</v>
      </c>
      <c r="M143" s="2" t="s">
        <v>2386</v>
      </c>
      <c r="N143" s="2" t="s">
        <v>6448</v>
      </c>
      <c r="Q143" s="461"/>
      <c r="S143" s="2">
        <v>34.0</v>
      </c>
    </row>
    <row r="144">
      <c r="Q144" s="461"/>
    </row>
    <row r="145">
      <c r="Q145" s="461"/>
    </row>
    <row r="146">
      <c r="Q146" s="461"/>
    </row>
    <row r="147">
      <c r="Q147" s="461"/>
    </row>
    <row r="148">
      <c r="Q148" s="461"/>
    </row>
    <row r="149">
      <c r="Q149" s="461"/>
    </row>
    <row r="150">
      <c r="Q150" s="461"/>
    </row>
    <row r="151">
      <c r="Q151" s="461"/>
    </row>
    <row r="152">
      <c r="Q152" s="461"/>
    </row>
    <row r="153">
      <c r="Q153" s="461"/>
    </row>
    <row r="154">
      <c r="Q154" s="461"/>
    </row>
    <row r="155">
      <c r="Q155" s="461"/>
    </row>
    <row r="156">
      <c r="Q156" s="461"/>
    </row>
    <row r="157">
      <c r="Q157" s="461"/>
    </row>
    <row r="158">
      <c r="Q158" s="461"/>
    </row>
    <row r="159">
      <c r="Q159" s="461"/>
    </row>
    <row r="160">
      <c r="Q160" s="461"/>
    </row>
    <row r="161">
      <c r="Q161" s="461"/>
    </row>
    <row r="162">
      <c r="Q162" s="461"/>
    </row>
    <row r="163">
      <c r="Q163" s="461"/>
    </row>
    <row r="164">
      <c r="Q164" s="461"/>
    </row>
    <row r="165">
      <c r="Q165" s="461"/>
    </row>
    <row r="166">
      <c r="Q166" s="461"/>
    </row>
    <row r="167">
      <c r="Q167" s="461"/>
    </row>
    <row r="168">
      <c r="Q168" s="461"/>
    </row>
    <row r="169">
      <c r="Q169" s="461"/>
    </row>
    <row r="170">
      <c r="Q170" s="461"/>
    </row>
    <row r="171">
      <c r="Q171" s="461"/>
    </row>
    <row r="172">
      <c r="Q172" s="461"/>
    </row>
    <row r="173">
      <c r="Q173" s="461"/>
    </row>
    <row r="174">
      <c r="Q174" s="461"/>
    </row>
    <row r="175">
      <c r="Q175" s="461"/>
    </row>
    <row r="176">
      <c r="Q176" s="461"/>
    </row>
    <row r="177">
      <c r="Q177" s="461"/>
    </row>
    <row r="178">
      <c r="Q178" s="461"/>
    </row>
    <row r="179">
      <c r="Q179" s="461"/>
    </row>
    <row r="180">
      <c r="Q180" s="461"/>
    </row>
    <row r="181">
      <c r="Q181" s="461"/>
    </row>
    <row r="182">
      <c r="Q182" s="461"/>
    </row>
    <row r="183">
      <c r="Q183" s="461"/>
    </row>
    <row r="184">
      <c r="Q184" s="461"/>
    </row>
    <row r="185">
      <c r="Q185" s="461"/>
    </row>
    <row r="186">
      <c r="Q186" s="461"/>
    </row>
    <row r="187">
      <c r="Q187" s="461"/>
    </row>
    <row r="188">
      <c r="Q188" s="461"/>
    </row>
    <row r="189">
      <c r="Q189" s="461"/>
    </row>
    <row r="190">
      <c r="Q190" s="461"/>
    </row>
    <row r="191">
      <c r="Q191" s="461"/>
    </row>
    <row r="192">
      <c r="Q192" s="461"/>
    </row>
    <row r="193">
      <c r="Q193" s="461"/>
    </row>
    <row r="194">
      <c r="Q194" s="461"/>
    </row>
    <row r="195">
      <c r="Q195" s="461"/>
    </row>
    <row r="196">
      <c r="Q196" s="461"/>
    </row>
    <row r="197">
      <c r="Q197" s="461"/>
    </row>
    <row r="198">
      <c r="Q198" s="461"/>
    </row>
    <row r="199">
      <c r="Q199" s="461"/>
    </row>
    <row r="200">
      <c r="Q200" s="461"/>
    </row>
    <row r="201">
      <c r="Q201" s="461"/>
    </row>
    <row r="202">
      <c r="Q202" s="461"/>
    </row>
    <row r="203">
      <c r="Q203" s="461"/>
    </row>
    <row r="204">
      <c r="Q204" s="461"/>
    </row>
    <row r="205">
      <c r="Q205" s="461"/>
    </row>
    <row r="206">
      <c r="Q206" s="461"/>
    </row>
    <row r="207">
      <c r="Q207" s="461"/>
    </row>
    <row r="208">
      <c r="Q208" s="461"/>
    </row>
    <row r="209">
      <c r="Q209" s="461"/>
    </row>
    <row r="210">
      <c r="Q210" s="461"/>
    </row>
    <row r="211">
      <c r="Q211" s="461"/>
    </row>
    <row r="212">
      <c r="Q212" s="461"/>
    </row>
    <row r="213">
      <c r="Q213" s="461"/>
    </row>
    <row r="214">
      <c r="Q214" s="461"/>
    </row>
    <row r="215">
      <c r="Q215" s="461"/>
    </row>
    <row r="216">
      <c r="Q216" s="461"/>
    </row>
    <row r="217">
      <c r="Q217" s="461"/>
    </row>
    <row r="218">
      <c r="Q218" s="461"/>
    </row>
    <row r="219">
      <c r="Q219" s="461"/>
    </row>
    <row r="220">
      <c r="Q220" s="461"/>
    </row>
    <row r="221">
      <c r="Q221" s="461"/>
    </row>
    <row r="222">
      <c r="Q222" s="461"/>
    </row>
    <row r="223">
      <c r="Q223" s="461"/>
    </row>
    <row r="224">
      <c r="Q224" s="461"/>
    </row>
    <row r="225">
      <c r="Q225" s="461"/>
    </row>
    <row r="226">
      <c r="Q226" s="461"/>
    </row>
    <row r="227">
      <c r="Q227" s="461"/>
    </row>
    <row r="228">
      <c r="Q228" s="461"/>
    </row>
    <row r="229">
      <c r="Q229" s="461"/>
    </row>
    <row r="230">
      <c r="Q230" s="461"/>
    </row>
    <row r="231">
      <c r="Q231" s="461"/>
    </row>
    <row r="232">
      <c r="Q232" s="461"/>
    </row>
    <row r="233">
      <c r="Q233" s="461"/>
    </row>
    <row r="234">
      <c r="Q234" s="461"/>
    </row>
    <row r="235">
      <c r="Q235" s="461"/>
    </row>
    <row r="236">
      <c r="Q236" s="461"/>
    </row>
    <row r="237">
      <c r="Q237" s="461"/>
    </row>
    <row r="238">
      <c r="Q238" s="461"/>
    </row>
    <row r="239">
      <c r="Q239" s="461"/>
    </row>
    <row r="240">
      <c r="Q240" s="461"/>
    </row>
    <row r="241">
      <c r="Q241" s="461"/>
    </row>
    <row r="242">
      <c r="Q242" s="461"/>
    </row>
    <row r="243">
      <c r="Q243" s="461"/>
    </row>
    <row r="244">
      <c r="Q244" s="461"/>
    </row>
    <row r="245">
      <c r="Q245" s="461"/>
    </row>
    <row r="246">
      <c r="Q246" s="461"/>
    </row>
    <row r="247">
      <c r="Q247" s="461"/>
    </row>
    <row r="248">
      <c r="Q248" s="461"/>
    </row>
    <row r="249">
      <c r="Q249" s="461"/>
    </row>
    <row r="250">
      <c r="Q250" s="461"/>
    </row>
    <row r="251">
      <c r="Q251" s="461"/>
    </row>
    <row r="252">
      <c r="Q252" s="461"/>
    </row>
    <row r="253">
      <c r="Q253" s="461"/>
    </row>
    <row r="254">
      <c r="Q254" s="461"/>
    </row>
    <row r="255">
      <c r="Q255" s="461"/>
    </row>
    <row r="256">
      <c r="Q256" s="461"/>
    </row>
    <row r="257">
      <c r="Q257" s="461"/>
    </row>
    <row r="258">
      <c r="Q258" s="461"/>
    </row>
    <row r="259">
      <c r="Q259" s="461"/>
    </row>
    <row r="260">
      <c r="Q260" s="461"/>
    </row>
    <row r="261">
      <c r="Q261" s="461"/>
    </row>
    <row r="262">
      <c r="Q262" s="461"/>
    </row>
    <row r="263">
      <c r="Q263" s="461"/>
    </row>
    <row r="264">
      <c r="Q264" s="461"/>
    </row>
    <row r="265">
      <c r="Q265" s="461"/>
    </row>
    <row r="266">
      <c r="Q266" s="461"/>
    </row>
    <row r="267">
      <c r="Q267" s="461"/>
    </row>
    <row r="268">
      <c r="Q268" s="461"/>
    </row>
    <row r="269">
      <c r="Q269" s="461"/>
    </row>
    <row r="270">
      <c r="Q270" s="461"/>
    </row>
    <row r="271">
      <c r="Q271" s="461"/>
    </row>
    <row r="272">
      <c r="Q272" s="461"/>
    </row>
    <row r="273">
      <c r="Q273" s="461"/>
    </row>
    <row r="274">
      <c r="Q274" s="461"/>
    </row>
    <row r="275">
      <c r="Q275" s="461"/>
    </row>
    <row r="276">
      <c r="Q276" s="461"/>
    </row>
    <row r="277">
      <c r="Q277" s="461"/>
    </row>
    <row r="278">
      <c r="Q278" s="461"/>
    </row>
    <row r="279">
      <c r="Q279" s="461"/>
    </row>
    <row r="280">
      <c r="Q280" s="461"/>
    </row>
    <row r="281">
      <c r="Q281" s="461"/>
    </row>
    <row r="282">
      <c r="Q282" s="461"/>
    </row>
    <row r="283">
      <c r="Q283" s="461"/>
    </row>
    <row r="284">
      <c r="Q284" s="461"/>
    </row>
    <row r="285">
      <c r="Q285" s="461"/>
    </row>
    <row r="286">
      <c r="Q286" s="461"/>
    </row>
    <row r="287">
      <c r="Q287" s="461"/>
    </row>
    <row r="288">
      <c r="Q288" s="461"/>
    </row>
    <row r="289">
      <c r="Q289" s="461"/>
    </row>
    <row r="290">
      <c r="Q290" s="461"/>
    </row>
    <row r="291">
      <c r="Q291" s="461"/>
    </row>
    <row r="292">
      <c r="Q292" s="461"/>
    </row>
    <row r="293">
      <c r="Q293" s="461"/>
    </row>
    <row r="294">
      <c r="Q294" s="461"/>
    </row>
    <row r="295">
      <c r="Q295" s="461"/>
    </row>
    <row r="296">
      <c r="Q296" s="461"/>
    </row>
    <row r="297">
      <c r="Q297" s="461"/>
    </row>
    <row r="298">
      <c r="Q298" s="461"/>
    </row>
    <row r="299">
      <c r="Q299" s="461"/>
    </row>
    <row r="300">
      <c r="Q300" s="461"/>
    </row>
    <row r="301">
      <c r="Q301" s="461"/>
    </row>
    <row r="302">
      <c r="Q302" s="461"/>
    </row>
    <row r="303">
      <c r="Q303" s="461"/>
    </row>
    <row r="304">
      <c r="Q304" s="461"/>
    </row>
    <row r="305">
      <c r="Q305" s="461"/>
    </row>
    <row r="306">
      <c r="Q306" s="461"/>
    </row>
    <row r="307">
      <c r="Q307" s="461"/>
    </row>
    <row r="308">
      <c r="Q308" s="461"/>
    </row>
    <row r="309">
      <c r="Q309" s="461"/>
    </row>
    <row r="310">
      <c r="Q310" s="461"/>
    </row>
    <row r="311">
      <c r="Q311" s="461"/>
    </row>
    <row r="312">
      <c r="Q312" s="461"/>
    </row>
    <row r="313">
      <c r="Q313" s="461"/>
    </row>
    <row r="314">
      <c r="Q314" s="461"/>
    </row>
    <row r="315">
      <c r="Q315" s="461"/>
    </row>
    <row r="316">
      <c r="Q316" s="461"/>
    </row>
    <row r="317">
      <c r="Q317" s="461"/>
    </row>
    <row r="318">
      <c r="Q318" s="461"/>
    </row>
    <row r="319">
      <c r="Q319" s="461"/>
    </row>
    <row r="320">
      <c r="Q320" s="461"/>
    </row>
    <row r="321">
      <c r="Q321" s="461"/>
    </row>
    <row r="322">
      <c r="Q322" s="461"/>
    </row>
    <row r="323">
      <c r="Q323" s="461"/>
    </row>
    <row r="324">
      <c r="Q324" s="461"/>
    </row>
    <row r="325">
      <c r="Q325" s="461"/>
    </row>
    <row r="326">
      <c r="Q326" s="461"/>
    </row>
    <row r="327">
      <c r="Q327" s="461"/>
    </row>
    <row r="328">
      <c r="Q328" s="461"/>
    </row>
    <row r="329">
      <c r="Q329" s="461"/>
    </row>
    <row r="330">
      <c r="Q330" s="461"/>
    </row>
    <row r="331">
      <c r="Q331" s="461"/>
    </row>
    <row r="332">
      <c r="Q332" s="461"/>
    </row>
    <row r="333">
      <c r="Q333" s="461"/>
    </row>
    <row r="334">
      <c r="Q334" s="461"/>
    </row>
    <row r="335">
      <c r="Q335" s="461"/>
    </row>
    <row r="336">
      <c r="Q336" s="461"/>
    </row>
    <row r="337">
      <c r="Q337" s="461"/>
    </row>
    <row r="338">
      <c r="Q338" s="461"/>
    </row>
    <row r="339">
      <c r="Q339" s="461"/>
    </row>
    <row r="340">
      <c r="Q340" s="461"/>
    </row>
    <row r="341">
      <c r="Q341" s="461"/>
    </row>
    <row r="342">
      <c r="Q342" s="461"/>
    </row>
    <row r="343">
      <c r="Q343" s="461"/>
    </row>
    <row r="344">
      <c r="Q344" s="461"/>
    </row>
    <row r="345">
      <c r="Q345" s="461"/>
    </row>
    <row r="346">
      <c r="Q346" s="461"/>
    </row>
    <row r="347">
      <c r="Q347" s="461"/>
    </row>
    <row r="348">
      <c r="Q348" s="461"/>
    </row>
    <row r="349">
      <c r="Q349" s="461"/>
    </row>
    <row r="350">
      <c r="Q350" s="461"/>
    </row>
    <row r="351">
      <c r="Q351" s="461"/>
    </row>
    <row r="352">
      <c r="Q352" s="461"/>
    </row>
    <row r="353">
      <c r="Q353" s="461"/>
    </row>
    <row r="354">
      <c r="Q354" s="461"/>
    </row>
    <row r="355">
      <c r="Q355" s="461"/>
    </row>
    <row r="356">
      <c r="Q356" s="461"/>
    </row>
    <row r="357">
      <c r="Q357" s="461"/>
    </row>
    <row r="358">
      <c r="Q358" s="461"/>
    </row>
    <row r="359">
      <c r="Q359" s="461"/>
    </row>
    <row r="360">
      <c r="Q360" s="461"/>
    </row>
    <row r="361">
      <c r="Q361" s="461"/>
    </row>
    <row r="362">
      <c r="Q362" s="461"/>
    </row>
    <row r="363">
      <c r="Q363" s="461"/>
    </row>
    <row r="364">
      <c r="Q364" s="461"/>
    </row>
    <row r="365">
      <c r="Q365" s="461"/>
    </row>
    <row r="366">
      <c r="Q366" s="461"/>
    </row>
    <row r="367">
      <c r="Q367" s="461"/>
    </row>
    <row r="368">
      <c r="Q368" s="461"/>
    </row>
    <row r="369">
      <c r="Q369" s="461"/>
    </row>
    <row r="370">
      <c r="Q370" s="461"/>
    </row>
    <row r="371">
      <c r="Q371" s="461"/>
    </row>
    <row r="372">
      <c r="Q372" s="461"/>
    </row>
    <row r="373">
      <c r="Q373" s="461"/>
    </row>
    <row r="374">
      <c r="Q374" s="461"/>
    </row>
    <row r="375">
      <c r="Q375" s="461"/>
    </row>
    <row r="376">
      <c r="Q376" s="461"/>
    </row>
    <row r="377">
      <c r="Q377" s="461"/>
    </row>
    <row r="378">
      <c r="Q378" s="461"/>
    </row>
    <row r="379">
      <c r="Q379" s="461"/>
    </row>
    <row r="380">
      <c r="Q380" s="461"/>
    </row>
    <row r="381">
      <c r="Q381" s="461"/>
    </row>
    <row r="382">
      <c r="Q382" s="461"/>
    </row>
    <row r="383">
      <c r="Q383" s="461"/>
    </row>
    <row r="384">
      <c r="Q384" s="461"/>
    </row>
    <row r="385">
      <c r="Q385" s="461"/>
    </row>
    <row r="386">
      <c r="Q386" s="461"/>
    </row>
    <row r="387">
      <c r="Q387" s="461"/>
    </row>
    <row r="388">
      <c r="Q388" s="461"/>
    </row>
    <row r="389">
      <c r="Q389" s="461"/>
    </row>
    <row r="390">
      <c r="Q390" s="461"/>
    </row>
    <row r="391">
      <c r="Q391" s="461"/>
    </row>
    <row r="392">
      <c r="Q392" s="461"/>
    </row>
    <row r="393">
      <c r="Q393" s="461"/>
    </row>
    <row r="394">
      <c r="Q394" s="461"/>
    </row>
    <row r="395">
      <c r="Q395" s="461"/>
    </row>
    <row r="396">
      <c r="Q396" s="461"/>
    </row>
    <row r="397">
      <c r="Q397" s="461"/>
    </row>
    <row r="398">
      <c r="Q398" s="461"/>
    </row>
    <row r="399">
      <c r="Q399" s="461"/>
    </row>
    <row r="400">
      <c r="Q400" s="461"/>
    </row>
    <row r="401">
      <c r="Q401" s="461"/>
    </row>
    <row r="402">
      <c r="Q402" s="461"/>
    </row>
    <row r="403">
      <c r="Q403" s="461"/>
    </row>
    <row r="404">
      <c r="Q404" s="461"/>
    </row>
    <row r="405">
      <c r="Q405" s="461"/>
    </row>
    <row r="406">
      <c r="Q406" s="461"/>
    </row>
    <row r="407">
      <c r="Q407" s="461"/>
    </row>
    <row r="408">
      <c r="Q408" s="461"/>
    </row>
    <row r="409">
      <c r="Q409" s="461"/>
    </row>
    <row r="410">
      <c r="Q410" s="461"/>
    </row>
    <row r="411">
      <c r="Q411" s="461"/>
    </row>
    <row r="412">
      <c r="Q412" s="461"/>
    </row>
    <row r="413">
      <c r="Q413" s="461"/>
    </row>
    <row r="414">
      <c r="Q414" s="461"/>
    </row>
    <row r="415">
      <c r="Q415" s="461"/>
    </row>
    <row r="416">
      <c r="Q416" s="461"/>
    </row>
    <row r="417">
      <c r="Q417" s="461"/>
    </row>
    <row r="418">
      <c r="Q418" s="461"/>
    </row>
    <row r="419">
      <c r="Q419" s="461"/>
    </row>
    <row r="420">
      <c r="Q420" s="461"/>
    </row>
    <row r="421">
      <c r="Q421" s="461"/>
    </row>
    <row r="422">
      <c r="Q422" s="461"/>
    </row>
    <row r="423">
      <c r="Q423" s="461"/>
    </row>
    <row r="424">
      <c r="Q424" s="461"/>
    </row>
    <row r="425">
      <c r="Q425" s="461"/>
    </row>
    <row r="426">
      <c r="Q426" s="461"/>
    </row>
    <row r="427">
      <c r="Q427" s="461"/>
    </row>
    <row r="428">
      <c r="Q428" s="461"/>
    </row>
    <row r="429">
      <c r="Q429" s="461"/>
    </row>
    <row r="430">
      <c r="Q430" s="461"/>
    </row>
    <row r="431">
      <c r="Q431" s="461"/>
    </row>
    <row r="432">
      <c r="Q432" s="461"/>
    </row>
    <row r="433">
      <c r="Q433" s="461"/>
    </row>
    <row r="434">
      <c r="Q434" s="461"/>
    </row>
    <row r="435">
      <c r="Q435" s="461"/>
    </row>
    <row r="436">
      <c r="Q436" s="461"/>
    </row>
    <row r="437">
      <c r="Q437" s="461"/>
    </row>
    <row r="438">
      <c r="Q438" s="461"/>
    </row>
    <row r="439">
      <c r="Q439" s="461"/>
    </row>
    <row r="440">
      <c r="Q440" s="461"/>
    </row>
    <row r="441">
      <c r="Q441" s="461"/>
    </row>
    <row r="442">
      <c r="Q442" s="461"/>
    </row>
    <row r="443">
      <c r="Q443" s="461"/>
    </row>
    <row r="444">
      <c r="Q444" s="461"/>
    </row>
    <row r="445">
      <c r="Q445" s="461"/>
    </row>
    <row r="446">
      <c r="Q446" s="461"/>
    </row>
    <row r="447">
      <c r="Q447" s="461"/>
    </row>
    <row r="448">
      <c r="Q448" s="461"/>
    </row>
    <row r="449">
      <c r="Q449" s="461"/>
    </row>
    <row r="450">
      <c r="Q450" s="461"/>
    </row>
    <row r="451">
      <c r="Q451" s="461"/>
    </row>
    <row r="452">
      <c r="Q452" s="461"/>
    </row>
    <row r="453">
      <c r="Q453" s="461"/>
    </row>
    <row r="454">
      <c r="Q454" s="461"/>
    </row>
    <row r="455">
      <c r="Q455" s="461"/>
    </row>
    <row r="456">
      <c r="Q456" s="461"/>
    </row>
    <row r="457">
      <c r="Q457" s="461"/>
    </row>
    <row r="458">
      <c r="Q458" s="461"/>
    </row>
    <row r="459">
      <c r="Q459" s="461"/>
    </row>
    <row r="460">
      <c r="Q460" s="461"/>
    </row>
    <row r="461">
      <c r="Q461" s="461"/>
    </row>
    <row r="462">
      <c r="Q462" s="461"/>
    </row>
    <row r="463">
      <c r="Q463" s="461"/>
    </row>
    <row r="464">
      <c r="Q464" s="461"/>
    </row>
    <row r="465">
      <c r="Q465" s="461"/>
    </row>
    <row r="466">
      <c r="Q466" s="461"/>
    </row>
    <row r="467">
      <c r="Q467" s="461"/>
    </row>
    <row r="468">
      <c r="Q468" s="461"/>
    </row>
    <row r="469">
      <c r="Q469" s="461"/>
    </row>
    <row r="470">
      <c r="Q470" s="461"/>
    </row>
    <row r="471">
      <c r="Q471" s="461"/>
    </row>
    <row r="472">
      <c r="Q472" s="461"/>
    </row>
    <row r="473">
      <c r="Q473" s="461"/>
    </row>
    <row r="474">
      <c r="Q474" s="461"/>
    </row>
    <row r="475">
      <c r="Q475" s="461"/>
    </row>
    <row r="476">
      <c r="Q476" s="461"/>
    </row>
    <row r="477">
      <c r="Q477" s="461"/>
    </row>
    <row r="478">
      <c r="Q478" s="461"/>
    </row>
    <row r="479">
      <c r="Q479" s="461"/>
    </row>
    <row r="480">
      <c r="Q480" s="461"/>
    </row>
    <row r="481">
      <c r="Q481" s="461"/>
    </row>
    <row r="482">
      <c r="Q482" s="461"/>
    </row>
    <row r="483">
      <c r="Q483" s="461"/>
    </row>
    <row r="484">
      <c r="Q484" s="461"/>
    </row>
    <row r="485">
      <c r="Q485" s="461"/>
    </row>
    <row r="486">
      <c r="Q486" s="461"/>
    </row>
    <row r="487">
      <c r="Q487" s="461"/>
    </row>
    <row r="488">
      <c r="Q488" s="461"/>
    </row>
    <row r="489">
      <c r="Q489" s="461"/>
    </row>
    <row r="490">
      <c r="Q490" s="461"/>
    </row>
    <row r="491">
      <c r="Q491" s="461"/>
    </row>
    <row r="492">
      <c r="Q492" s="461"/>
    </row>
    <row r="493">
      <c r="Q493" s="461"/>
    </row>
    <row r="494">
      <c r="Q494" s="461"/>
    </row>
    <row r="495">
      <c r="Q495" s="461"/>
    </row>
    <row r="496">
      <c r="Q496" s="461"/>
    </row>
    <row r="497">
      <c r="Q497" s="461"/>
    </row>
    <row r="498">
      <c r="Q498" s="461"/>
    </row>
    <row r="499">
      <c r="Q499" s="461"/>
    </row>
    <row r="500">
      <c r="Q500" s="461"/>
    </row>
    <row r="501">
      <c r="Q501" s="461"/>
    </row>
    <row r="502">
      <c r="Q502" s="461"/>
    </row>
    <row r="503">
      <c r="Q503" s="461"/>
    </row>
    <row r="504">
      <c r="Q504" s="461"/>
    </row>
    <row r="505">
      <c r="Q505" s="461"/>
    </row>
    <row r="506">
      <c r="Q506" s="461"/>
    </row>
    <row r="507">
      <c r="Q507" s="461"/>
    </row>
    <row r="508">
      <c r="Q508" s="461"/>
    </row>
    <row r="509">
      <c r="Q509" s="461"/>
    </row>
    <row r="510">
      <c r="Q510" s="461"/>
    </row>
    <row r="511">
      <c r="Q511" s="461"/>
    </row>
    <row r="512">
      <c r="Q512" s="461"/>
    </row>
    <row r="513">
      <c r="Q513" s="461"/>
    </row>
    <row r="514">
      <c r="Q514" s="461"/>
    </row>
    <row r="515">
      <c r="Q515" s="461"/>
    </row>
    <row r="516">
      <c r="Q516" s="461"/>
    </row>
    <row r="517">
      <c r="Q517" s="461"/>
    </row>
    <row r="518">
      <c r="Q518" s="461"/>
    </row>
    <row r="519">
      <c r="Q519" s="461"/>
    </row>
    <row r="520">
      <c r="Q520" s="461"/>
    </row>
    <row r="521">
      <c r="Q521" s="461"/>
    </row>
    <row r="522">
      <c r="Q522" s="461"/>
    </row>
    <row r="523">
      <c r="Q523" s="461"/>
    </row>
    <row r="524">
      <c r="Q524" s="461"/>
    </row>
    <row r="525">
      <c r="Q525" s="461"/>
    </row>
    <row r="526">
      <c r="Q526" s="461"/>
    </row>
    <row r="527">
      <c r="Q527" s="461"/>
    </row>
    <row r="528">
      <c r="Q528" s="461"/>
    </row>
    <row r="529">
      <c r="Q529" s="461"/>
    </row>
    <row r="530">
      <c r="Q530" s="461"/>
    </row>
    <row r="531">
      <c r="Q531" s="461"/>
    </row>
    <row r="532">
      <c r="Q532" s="461"/>
    </row>
    <row r="533">
      <c r="Q533" s="461"/>
    </row>
    <row r="534">
      <c r="Q534" s="461"/>
    </row>
    <row r="535">
      <c r="Q535" s="461"/>
    </row>
    <row r="536">
      <c r="Q536" s="461"/>
    </row>
    <row r="537">
      <c r="Q537" s="461"/>
    </row>
    <row r="538">
      <c r="Q538" s="461"/>
    </row>
    <row r="539">
      <c r="Q539" s="461"/>
    </row>
    <row r="540">
      <c r="Q540" s="461"/>
    </row>
    <row r="541">
      <c r="Q541" s="461"/>
    </row>
    <row r="542">
      <c r="Q542" s="461"/>
    </row>
    <row r="543">
      <c r="Q543" s="461"/>
    </row>
    <row r="544">
      <c r="Q544" s="461"/>
    </row>
    <row r="545">
      <c r="Q545" s="461"/>
    </row>
    <row r="546">
      <c r="Q546" s="461"/>
    </row>
    <row r="547">
      <c r="Q547" s="461"/>
    </row>
    <row r="548">
      <c r="Q548" s="461"/>
    </row>
    <row r="549">
      <c r="Q549" s="461"/>
    </row>
    <row r="550">
      <c r="Q550" s="461"/>
    </row>
    <row r="551">
      <c r="Q551" s="461"/>
    </row>
    <row r="552">
      <c r="Q552" s="461"/>
    </row>
    <row r="553">
      <c r="Q553" s="461"/>
    </row>
    <row r="554">
      <c r="Q554" s="461"/>
    </row>
    <row r="555">
      <c r="Q555" s="461"/>
    </row>
    <row r="556">
      <c r="Q556" s="461"/>
    </row>
    <row r="557">
      <c r="Q557" s="461"/>
    </row>
    <row r="558">
      <c r="Q558" s="461"/>
    </row>
    <row r="559">
      <c r="Q559" s="461"/>
    </row>
    <row r="560">
      <c r="Q560" s="461"/>
    </row>
    <row r="561">
      <c r="Q561" s="461"/>
    </row>
    <row r="562">
      <c r="Q562" s="461"/>
    </row>
    <row r="563">
      <c r="Q563" s="461"/>
    </row>
    <row r="564">
      <c r="Q564" s="461"/>
    </row>
    <row r="565">
      <c r="Q565" s="461"/>
    </row>
    <row r="566">
      <c r="Q566" s="461"/>
    </row>
    <row r="567">
      <c r="Q567" s="461"/>
    </row>
    <row r="568">
      <c r="Q568" s="461"/>
    </row>
    <row r="569">
      <c r="Q569" s="461"/>
    </row>
    <row r="570">
      <c r="Q570" s="461"/>
    </row>
    <row r="571">
      <c r="Q571" s="461"/>
    </row>
    <row r="572">
      <c r="Q572" s="461"/>
    </row>
    <row r="573">
      <c r="Q573" s="461"/>
    </row>
    <row r="574">
      <c r="Q574" s="461"/>
    </row>
    <row r="575">
      <c r="Q575" s="461"/>
    </row>
    <row r="576">
      <c r="Q576" s="461"/>
    </row>
    <row r="577">
      <c r="Q577" s="461"/>
    </row>
    <row r="578">
      <c r="Q578" s="461"/>
    </row>
    <row r="579">
      <c r="Q579" s="461"/>
    </row>
    <row r="580">
      <c r="Q580" s="461"/>
    </row>
    <row r="581">
      <c r="Q581" s="461"/>
    </row>
    <row r="582">
      <c r="Q582" s="461"/>
    </row>
    <row r="583">
      <c r="Q583" s="461"/>
    </row>
    <row r="584">
      <c r="Q584" s="461"/>
    </row>
    <row r="585">
      <c r="Q585" s="461"/>
    </row>
    <row r="586">
      <c r="Q586" s="461"/>
    </row>
    <row r="587">
      <c r="Q587" s="461"/>
    </row>
    <row r="588">
      <c r="Q588" s="461"/>
    </row>
    <row r="589">
      <c r="Q589" s="461"/>
    </row>
    <row r="590">
      <c r="Q590" s="461"/>
    </row>
    <row r="591">
      <c r="Q591" s="461"/>
    </row>
    <row r="592">
      <c r="Q592" s="461"/>
    </row>
    <row r="593">
      <c r="Q593" s="461"/>
    </row>
    <row r="594">
      <c r="Q594" s="461"/>
    </row>
    <row r="595">
      <c r="Q595" s="461"/>
    </row>
    <row r="596">
      <c r="Q596" s="461"/>
    </row>
    <row r="597">
      <c r="Q597" s="461"/>
    </row>
    <row r="598">
      <c r="Q598" s="461"/>
    </row>
    <row r="599">
      <c r="Q599" s="461"/>
    </row>
    <row r="600">
      <c r="Q600" s="461"/>
    </row>
    <row r="601">
      <c r="Q601" s="461"/>
    </row>
    <row r="602">
      <c r="Q602" s="461"/>
    </row>
    <row r="603">
      <c r="Q603" s="461"/>
    </row>
    <row r="604">
      <c r="Q604" s="461"/>
    </row>
    <row r="605">
      <c r="Q605" s="461"/>
    </row>
    <row r="606">
      <c r="Q606" s="461"/>
    </row>
    <row r="607">
      <c r="Q607" s="461"/>
    </row>
    <row r="608">
      <c r="Q608" s="461"/>
    </row>
    <row r="609">
      <c r="Q609" s="461"/>
    </row>
    <row r="610">
      <c r="Q610" s="461"/>
    </row>
    <row r="611">
      <c r="Q611" s="461"/>
    </row>
    <row r="612">
      <c r="Q612" s="461"/>
    </row>
    <row r="613">
      <c r="Q613" s="461"/>
    </row>
    <row r="614">
      <c r="Q614" s="461"/>
    </row>
    <row r="615">
      <c r="Q615" s="461"/>
    </row>
    <row r="616">
      <c r="Q616" s="461"/>
    </row>
    <row r="617">
      <c r="Q617" s="461"/>
    </row>
    <row r="618">
      <c r="Q618" s="461"/>
    </row>
    <row r="619">
      <c r="Q619" s="461"/>
    </row>
    <row r="620">
      <c r="Q620" s="461"/>
    </row>
    <row r="621">
      <c r="Q621" s="461"/>
    </row>
    <row r="622">
      <c r="Q622" s="461"/>
    </row>
    <row r="623">
      <c r="Q623" s="461"/>
    </row>
    <row r="624">
      <c r="Q624" s="461"/>
    </row>
    <row r="625">
      <c r="Q625" s="461"/>
    </row>
    <row r="626">
      <c r="Q626" s="461"/>
    </row>
    <row r="627">
      <c r="Q627" s="461"/>
    </row>
    <row r="628">
      <c r="Q628" s="461"/>
    </row>
    <row r="629">
      <c r="Q629" s="461"/>
    </row>
    <row r="630">
      <c r="Q630" s="461"/>
    </row>
    <row r="631">
      <c r="Q631" s="461"/>
    </row>
    <row r="632">
      <c r="Q632" s="461"/>
    </row>
    <row r="633">
      <c r="Q633" s="461"/>
    </row>
    <row r="634">
      <c r="Q634" s="461"/>
    </row>
    <row r="635">
      <c r="Q635" s="461"/>
    </row>
    <row r="636">
      <c r="Q636" s="461"/>
    </row>
    <row r="637">
      <c r="Q637" s="461"/>
    </row>
    <row r="638">
      <c r="Q638" s="461"/>
    </row>
    <row r="639">
      <c r="Q639" s="461"/>
    </row>
    <row r="640">
      <c r="Q640" s="461"/>
    </row>
    <row r="641">
      <c r="Q641" s="461"/>
    </row>
    <row r="642">
      <c r="Q642" s="461"/>
    </row>
    <row r="643">
      <c r="Q643" s="461"/>
    </row>
    <row r="644">
      <c r="Q644" s="461"/>
    </row>
    <row r="645">
      <c r="Q645" s="461"/>
    </row>
    <row r="646">
      <c r="Q646" s="461"/>
    </row>
    <row r="647">
      <c r="Q647" s="461"/>
    </row>
    <row r="648">
      <c r="Q648" s="461"/>
    </row>
    <row r="649">
      <c r="Q649" s="461"/>
    </row>
    <row r="650">
      <c r="Q650" s="461"/>
    </row>
    <row r="651">
      <c r="Q651" s="461"/>
    </row>
    <row r="652">
      <c r="Q652" s="461"/>
    </row>
    <row r="653">
      <c r="Q653" s="461"/>
    </row>
    <row r="654">
      <c r="Q654" s="461"/>
    </row>
    <row r="655">
      <c r="Q655" s="461"/>
    </row>
    <row r="656">
      <c r="Q656" s="461"/>
    </row>
    <row r="657">
      <c r="Q657" s="461"/>
    </row>
    <row r="658">
      <c r="Q658" s="461"/>
    </row>
    <row r="659">
      <c r="Q659" s="461"/>
    </row>
    <row r="660">
      <c r="Q660" s="461"/>
    </row>
    <row r="661">
      <c r="Q661" s="461"/>
    </row>
    <row r="662">
      <c r="Q662" s="461"/>
    </row>
    <row r="663">
      <c r="Q663" s="461"/>
    </row>
    <row r="664">
      <c r="Q664" s="461"/>
    </row>
    <row r="665">
      <c r="Q665" s="461"/>
    </row>
    <row r="666">
      <c r="Q666" s="461"/>
    </row>
    <row r="667">
      <c r="Q667" s="461"/>
    </row>
    <row r="668">
      <c r="Q668" s="461"/>
    </row>
    <row r="669">
      <c r="Q669" s="461"/>
    </row>
    <row r="670">
      <c r="Q670" s="461"/>
    </row>
    <row r="671">
      <c r="Q671" s="461"/>
    </row>
    <row r="672">
      <c r="Q672" s="461"/>
    </row>
    <row r="673">
      <c r="Q673" s="461"/>
    </row>
    <row r="674">
      <c r="Q674" s="461"/>
    </row>
    <row r="675">
      <c r="Q675" s="461"/>
    </row>
    <row r="676">
      <c r="Q676" s="461"/>
    </row>
    <row r="677">
      <c r="Q677" s="461"/>
    </row>
    <row r="678">
      <c r="Q678" s="461"/>
    </row>
    <row r="679">
      <c r="Q679" s="461"/>
    </row>
    <row r="680">
      <c r="Q680" s="461"/>
    </row>
    <row r="681">
      <c r="Q681" s="461"/>
    </row>
    <row r="682">
      <c r="Q682" s="461"/>
    </row>
    <row r="683">
      <c r="Q683" s="461"/>
    </row>
    <row r="684">
      <c r="Q684" s="461"/>
    </row>
    <row r="685">
      <c r="Q685" s="461"/>
    </row>
    <row r="686">
      <c r="Q686" s="461"/>
    </row>
    <row r="687">
      <c r="Q687" s="461"/>
    </row>
    <row r="688">
      <c r="Q688" s="461"/>
    </row>
    <row r="689">
      <c r="Q689" s="461"/>
    </row>
    <row r="690">
      <c r="Q690" s="461"/>
    </row>
    <row r="691">
      <c r="Q691" s="461"/>
    </row>
    <row r="692">
      <c r="Q692" s="461"/>
    </row>
    <row r="693">
      <c r="Q693" s="461"/>
    </row>
    <row r="694">
      <c r="Q694" s="461"/>
    </row>
    <row r="695">
      <c r="Q695" s="461"/>
    </row>
    <row r="696">
      <c r="Q696" s="461"/>
    </row>
    <row r="697">
      <c r="Q697" s="461"/>
    </row>
    <row r="698">
      <c r="Q698" s="461"/>
    </row>
    <row r="699">
      <c r="Q699" s="461"/>
    </row>
    <row r="700">
      <c r="Q700" s="461"/>
    </row>
    <row r="701">
      <c r="Q701" s="461"/>
    </row>
    <row r="702">
      <c r="Q702" s="461"/>
    </row>
    <row r="703">
      <c r="Q703" s="461"/>
    </row>
    <row r="704">
      <c r="Q704" s="461"/>
    </row>
    <row r="705">
      <c r="Q705" s="461"/>
    </row>
    <row r="706">
      <c r="Q706" s="461"/>
    </row>
    <row r="707">
      <c r="Q707" s="461"/>
    </row>
    <row r="708">
      <c r="Q708" s="461"/>
    </row>
    <row r="709">
      <c r="Q709" s="461"/>
    </row>
    <row r="710">
      <c r="Q710" s="461"/>
    </row>
    <row r="711">
      <c r="Q711" s="461"/>
    </row>
    <row r="712">
      <c r="Q712" s="461"/>
    </row>
    <row r="713">
      <c r="Q713" s="461"/>
    </row>
    <row r="714">
      <c r="Q714" s="461"/>
    </row>
    <row r="715">
      <c r="Q715" s="461"/>
    </row>
    <row r="716">
      <c r="Q716" s="461"/>
    </row>
    <row r="717">
      <c r="Q717" s="461"/>
    </row>
    <row r="718">
      <c r="Q718" s="461"/>
    </row>
    <row r="719">
      <c r="Q719" s="461"/>
    </row>
    <row r="720">
      <c r="Q720" s="461"/>
    </row>
    <row r="721">
      <c r="Q721" s="461"/>
    </row>
    <row r="722">
      <c r="Q722" s="461"/>
    </row>
    <row r="723">
      <c r="Q723" s="461"/>
    </row>
    <row r="724">
      <c r="Q724" s="461"/>
    </row>
    <row r="725">
      <c r="Q725" s="461"/>
    </row>
    <row r="726">
      <c r="Q726" s="461"/>
    </row>
    <row r="727">
      <c r="Q727" s="461"/>
    </row>
    <row r="728">
      <c r="Q728" s="461"/>
    </row>
    <row r="729">
      <c r="Q729" s="461"/>
    </row>
    <row r="730">
      <c r="Q730" s="461"/>
    </row>
    <row r="731">
      <c r="Q731" s="461"/>
    </row>
    <row r="732">
      <c r="Q732" s="461"/>
    </row>
    <row r="733">
      <c r="Q733" s="461"/>
    </row>
    <row r="734">
      <c r="Q734" s="461"/>
    </row>
    <row r="735">
      <c r="Q735" s="461"/>
    </row>
    <row r="736">
      <c r="Q736" s="461"/>
    </row>
    <row r="737">
      <c r="Q737" s="461"/>
    </row>
    <row r="738">
      <c r="Q738" s="461"/>
    </row>
    <row r="739">
      <c r="Q739" s="461"/>
    </row>
    <row r="740">
      <c r="Q740" s="461"/>
    </row>
    <row r="741">
      <c r="Q741" s="461"/>
    </row>
    <row r="742">
      <c r="Q742" s="461"/>
    </row>
    <row r="743">
      <c r="Q743" s="461"/>
    </row>
    <row r="744">
      <c r="Q744" s="461"/>
    </row>
    <row r="745">
      <c r="Q745" s="461"/>
    </row>
    <row r="746">
      <c r="Q746" s="461"/>
    </row>
    <row r="747">
      <c r="Q747" s="461"/>
    </row>
    <row r="748">
      <c r="Q748" s="461"/>
    </row>
    <row r="749">
      <c r="Q749" s="461"/>
    </row>
    <row r="750">
      <c r="Q750" s="461"/>
    </row>
    <row r="751">
      <c r="Q751" s="461"/>
    </row>
    <row r="752">
      <c r="Q752" s="461"/>
    </row>
    <row r="753">
      <c r="Q753" s="461"/>
    </row>
    <row r="754">
      <c r="Q754" s="461"/>
    </row>
    <row r="755">
      <c r="Q755" s="461"/>
    </row>
    <row r="756">
      <c r="Q756" s="461"/>
    </row>
    <row r="757">
      <c r="Q757" s="461"/>
    </row>
    <row r="758">
      <c r="Q758" s="461"/>
    </row>
    <row r="759">
      <c r="Q759" s="461"/>
    </row>
    <row r="760">
      <c r="Q760" s="461"/>
    </row>
    <row r="761">
      <c r="Q761" s="461"/>
    </row>
    <row r="762">
      <c r="Q762" s="461"/>
    </row>
    <row r="763">
      <c r="Q763" s="461"/>
    </row>
    <row r="764">
      <c r="Q764" s="461"/>
    </row>
    <row r="765">
      <c r="Q765" s="461"/>
    </row>
    <row r="766">
      <c r="Q766" s="461"/>
    </row>
    <row r="767">
      <c r="Q767" s="461"/>
    </row>
    <row r="768">
      <c r="Q768" s="461"/>
    </row>
    <row r="769">
      <c r="Q769" s="461"/>
    </row>
    <row r="770">
      <c r="Q770" s="461"/>
    </row>
    <row r="771">
      <c r="Q771" s="461"/>
    </row>
    <row r="772">
      <c r="Q772" s="461"/>
    </row>
    <row r="773">
      <c r="Q773" s="461"/>
    </row>
    <row r="774">
      <c r="Q774" s="461"/>
    </row>
    <row r="775">
      <c r="Q775" s="461"/>
    </row>
    <row r="776">
      <c r="Q776" s="461"/>
    </row>
    <row r="777">
      <c r="Q777" s="461"/>
    </row>
    <row r="778">
      <c r="Q778" s="461"/>
    </row>
    <row r="779">
      <c r="Q779" s="461"/>
    </row>
    <row r="780">
      <c r="Q780" s="461"/>
    </row>
    <row r="781">
      <c r="Q781" s="461"/>
    </row>
    <row r="782">
      <c r="Q782" s="461"/>
    </row>
    <row r="783">
      <c r="Q783" s="461"/>
    </row>
    <row r="784">
      <c r="Q784" s="461"/>
    </row>
    <row r="785">
      <c r="Q785" s="461"/>
    </row>
    <row r="786">
      <c r="Q786" s="461"/>
    </row>
    <row r="787">
      <c r="Q787" s="461"/>
    </row>
    <row r="788">
      <c r="Q788" s="461"/>
    </row>
    <row r="789">
      <c r="Q789" s="461"/>
    </row>
    <row r="790">
      <c r="Q790" s="461"/>
    </row>
    <row r="791">
      <c r="Q791" s="461"/>
    </row>
    <row r="792">
      <c r="Q792" s="461"/>
    </row>
    <row r="793">
      <c r="Q793" s="461"/>
    </row>
    <row r="794">
      <c r="Q794" s="461"/>
    </row>
    <row r="795">
      <c r="Q795" s="461"/>
    </row>
    <row r="796">
      <c r="Q796" s="461"/>
    </row>
    <row r="797">
      <c r="Q797" s="461"/>
    </row>
    <row r="798">
      <c r="Q798" s="461"/>
    </row>
    <row r="799">
      <c r="Q799" s="461"/>
    </row>
    <row r="800">
      <c r="Q800" s="461"/>
    </row>
    <row r="801">
      <c r="Q801" s="461"/>
    </row>
    <row r="802">
      <c r="Q802" s="461"/>
    </row>
    <row r="803">
      <c r="Q803" s="461"/>
    </row>
    <row r="804">
      <c r="Q804" s="461"/>
    </row>
    <row r="805">
      <c r="Q805" s="461"/>
    </row>
    <row r="806">
      <c r="Q806" s="461"/>
    </row>
    <row r="807">
      <c r="Q807" s="461"/>
    </row>
    <row r="808">
      <c r="Q808" s="461"/>
    </row>
    <row r="809">
      <c r="Q809" s="461"/>
    </row>
    <row r="810">
      <c r="Q810" s="461"/>
    </row>
    <row r="811">
      <c r="Q811" s="461"/>
    </row>
    <row r="812">
      <c r="Q812" s="461"/>
    </row>
    <row r="813">
      <c r="Q813" s="461"/>
    </row>
    <row r="814">
      <c r="Q814" s="461"/>
    </row>
    <row r="815">
      <c r="Q815" s="461"/>
    </row>
    <row r="816">
      <c r="Q816" s="461"/>
    </row>
    <row r="817">
      <c r="Q817" s="461"/>
    </row>
    <row r="818">
      <c r="Q818" s="461"/>
    </row>
    <row r="819">
      <c r="Q819" s="461"/>
    </row>
    <row r="820">
      <c r="Q820" s="461"/>
    </row>
    <row r="821">
      <c r="Q821" s="461"/>
    </row>
    <row r="822">
      <c r="Q822" s="461"/>
    </row>
    <row r="823">
      <c r="Q823" s="461"/>
    </row>
    <row r="824">
      <c r="Q824" s="461"/>
    </row>
    <row r="825">
      <c r="Q825" s="461"/>
    </row>
    <row r="826">
      <c r="Q826" s="461"/>
    </row>
    <row r="827">
      <c r="Q827" s="461"/>
    </row>
    <row r="828">
      <c r="Q828" s="461"/>
    </row>
    <row r="829">
      <c r="Q829" s="461"/>
    </row>
    <row r="830">
      <c r="Q830" s="461"/>
    </row>
    <row r="831">
      <c r="Q831" s="461"/>
    </row>
    <row r="832">
      <c r="Q832" s="461"/>
    </row>
    <row r="833">
      <c r="Q833" s="461"/>
    </row>
    <row r="834">
      <c r="Q834" s="461"/>
    </row>
    <row r="835">
      <c r="Q835" s="461"/>
    </row>
    <row r="836">
      <c r="Q836" s="461"/>
    </row>
    <row r="837">
      <c r="Q837" s="461"/>
    </row>
    <row r="838">
      <c r="Q838" s="461"/>
    </row>
    <row r="839">
      <c r="Q839" s="461"/>
    </row>
    <row r="840">
      <c r="Q840" s="461"/>
    </row>
    <row r="841">
      <c r="Q841" s="461"/>
    </row>
    <row r="842">
      <c r="Q842" s="461"/>
    </row>
    <row r="843">
      <c r="Q843" s="461"/>
    </row>
    <row r="844">
      <c r="Q844" s="461"/>
    </row>
    <row r="845">
      <c r="Q845" s="461"/>
    </row>
    <row r="846">
      <c r="Q846" s="461"/>
    </row>
    <row r="847">
      <c r="Q847" s="461"/>
    </row>
    <row r="848">
      <c r="Q848" s="461"/>
    </row>
    <row r="849">
      <c r="Q849" s="461"/>
    </row>
    <row r="850">
      <c r="Q850" s="461"/>
    </row>
    <row r="851">
      <c r="Q851" s="461"/>
    </row>
    <row r="852">
      <c r="Q852" s="461"/>
    </row>
    <row r="853">
      <c r="Q853" s="461"/>
    </row>
    <row r="854">
      <c r="Q854" s="461"/>
    </row>
    <row r="855">
      <c r="Q855" s="461"/>
    </row>
    <row r="856">
      <c r="Q856" s="461"/>
    </row>
    <row r="857">
      <c r="Q857" s="461"/>
    </row>
    <row r="858">
      <c r="Q858" s="461"/>
    </row>
    <row r="859">
      <c r="Q859" s="461"/>
    </row>
    <row r="860">
      <c r="Q860" s="461"/>
    </row>
    <row r="861">
      <c r="Q861" s="461"/>
    </row>
    <row r="862">
      <c r="Q862" s="461"/>
    </row>
    <row r="863">
      <c r="Q863" s="461"/>
    </row>
    <row r="864">
      <c r="Q864" s="461"/>
    </row>
    <row r="865">
      <c r="Q865" s="461"/>
    </row>
    <row r="866">
      <c r="Q866" s="461"/>
    </row>
    <row r="867">
      <c r="Q867" s="461"/>
    </row>
    <row r="868">
      <c r="Q868" s="461"/>
    </row>
    <row r="869">
      <c r="Q869" s="461"/>
    </row>
    <row r="870">
      <c r="Q870" s="461"/>
    </row>
    <row r="871">
      <c r="Q871" s="461"/>
    </row>
    <row r="872">
      <c r="Q872" s="461"/>
    </row>
    <row r="873">
      <c r="Q873" s="461"/>
    </row>
    <row r="874">
      <c r="Q874" s="461"/>
    </row>
    <row r="875">
      <c r="Q875" s="461"/>
    </row>
    <row r="876">
      <c r="Q876" s="461"/>
    </row>
    <row r="877">
      <c r="Q877" s="461"/>
    </row>
    <row r="878">
      <c r="Q878" s="461"/>
    </row>
    <row r="879">
      <c r="Q879" s="461"/>
    </row>
    <row r="880">
      <c r="Q880" s="461"/>
    </row>
    <row r="881">
      <c r="Q881" s="461"/>
    </row>
    <row r="882">
      <c r="Q882" s="461"/>
    </row>
    <row r="883">
      <c r="Q883" s="461"/>
    </row>
    <row r="884">
      <c r="Q884" s="461"/>
    </row>
    <row r="885">
      <c r="Q885" s="461"/>
    </row>
    <row r="886">
      <c r="Q886" s="461"/>
    </row>
    <row r="887">
      <c r="Q887" s="461"/>
    </row>
    <row r="888">
      <c r="Q888" s="461"/>
    </row>
    <row r="889">
      <c r="Q889" s="461"/>
    </row>
    <row r="890">
      <c r="Q890" s="461"/>
    </row>
    <row r="891">
      <c r="Q891" s="461"/>
    </row>
    <row r="892">
      <c r="Q892" s="461"/>
    </row>
    <row r="893">
      <c r="Q893" s="461"/>
    </row>
    <row r="894">
      <c r="Q894" s="461"/>
    </row>
    <row r="895">
      <c r="Q895" s="461"/>
    </row>
    <row r="896">
      <c r="Q896" s="461"/>
    </row>
    <row r="897">
      <c r="Q897" s="461"/>
    </row>
    <row r="898">
      <c r="Q898" s="461"/>
    </row>
    <row r="899">
      <c r="Q899" s="461"/>
    </row>
    <row r="900">
      <c r="Q900" s="461"/>
    </row>
    <row r="901">
      <c r="Q901" s="461"/>
    </row>
    <row r="902">
      <c r="Q902" s="461"/>
    </row>
    <row r="903">
      <c r="Q903" s="461"/>
    </row>
    <row r="904">
      <c r="Q904" s="461"/>
    </row>
    <row r="905">
      <c r="Q905" s="461"/>
    </row>
    <row r="906">
      <c r="Q906" s="461"/>
    </row>
    <row r="907">
      <c r="Q907" s="461"/>
    </row>
    <row r="908">
      <c r="Q908" s="461"/>
    </row>
    <row r="909">
      <c r="Q909" s="461"/>
    </row>
    <row r="910">
      <c r="Q910" s="461"/>
    </row>
    <row r="911">
      <c r="Q911" s="461"/>
    </row>
    <row r="912">
      <c r="Q912" s="461"/>
    </row>
    <row r="913">
      <c r="Q913" s="461"/>
    </row>
    <row r="914">
      <c r="Q914" s="461"/>
    </row>
    <row r="915">
      <c r="Q915" s="461"/>
    </row>
    <row r="916">
      <c r="Q916" s="461"/>
    </row>
    <row r="917">
      <c r="Q917" s="461"/>
    </row>
    <row r="918">
      <c r="Q918" s="461"/>
    </row>
    <row r="919">
      <c r="Q919" s="461"/>
    </row>
    <row r="920">
      <c r="Q920" s="461"/>
    </row>
    <row r="921">
      <c r="Q921" s="461"/>
    </row>
    <row r="922">
      <c r="Q922" s="461"/>
    </row>
    <row r="923">
      <c r="Q923" s="461"/>
    </row>
    <row r="924">
      <c r="Q924" s="461"/>
    </row>
    <row r="925">
      <c r="Q925" s="461"/>
    </row>
    <row r="926">
      <c r="Q926" s="461"/>
    </row>
    <row r="927">
      <c r="Q927" s="461"/>
    </row>
    <row r="928">
      <c r="Q928" s="461"/>
    </row>
    <row r="929">
      <c r="Q929" s="461"/>
    </row>
    <row r="930">
      <c r="Q930" s="461"/>
    </row>
    <row r="931">
      <c r="Q931" s="461"/>
    </row>
    <row r="932">
      <c r="Q932" s="461"/>
    </row>
    <row r="933">
      <c r="Q933" s="461"/>
    </row>
    <row r="934">
      <c r="Q934" s="461"/>
    </row>
    <row r="935">
      <c r="Q935" s="461"/>
    </row>
    <row r="936">
      <c r="Q936" s="461"/>
    </row>
    <row r="937">
      <c r="Q937" s="461"/>
    </row>
    <row r="938">
      <c r="Q938" s="461"/>
    </row>
    <row r="939">
      <c r="Q939" s="461"/>
    </row>
    <row r="940">
      <c r="Q940" s="461"/>
    </row>
    <row r="941">
      <c r="Q941" s="461"/>
    </row>
    <row r="942">
      <c r="Q942" s="461"/>
    </row>
    <row r="943">
      <c r="Q943" s="461"/>
    </row>
    <row r="944">
      <c r="Q944" s="461"/>
    </row>
    <row r="945">
      <c r="Q945" s="461"/>
    </row>
    <row r="946">
      <c r="Q946" s="461"/>
    </row>
    <row r="947">
      <c r="Q947" s="461"/>
    </row>
    <row r="948">
      <c r="Q948" s="461"/>
    </row>
    <row r="949">
      <c r="Q949" s="461"/>
    </row>
    <row r="950">
      <c r="Q950" s="461"/>
    </row>
    <row r="951">
      <c r="Q951" s="461"/>
    </row>
    <row r="952">
      <c r="Q952" s="461"/>
    </row>
    <row r="953">
      <c r="Q953" s="461"/>
    </row>
    <row r="954">
      <c r="Q954" s="461"/>
    </row>
    <row r="955">
      <c r="Q955" s="461"/>
    </row>
    <row r="956">
      <c r="Q956" s="461"/>
    </row>
    <row r="957">
      <c r="Q957" s="461"/>
    </row>
    <row r="958">
      <c r="Q958" s="461"/>
    </row>
    <row r="959">
      <c r="Q959" s="461"/>
    </row>
    <row r="960">
      <c r="Q960" s="461"/>
    </row>
    <row r="961">
      <c r="Q961" s="461"/>
    </row>
    <row r="962">
      <c r="Q962" s="461"/>
    </row>
    <row r="963">
      <c r="Q963" s="461"/>
    </row>
    <row r="964">
      <c r="Q964" s="461"/>
    </row>
    <row r="965">
      <c r="Q965" s="461"/>
    </row>
    <row r="966">
      <c r="Q966" s="461"/>
    </row>
    <row r="967">
      <c r="Q967" s="461"/>
    </row>
    <row r="968">
      <c r="Q968" s="461"/>
    </row>
    <row r="969">
      <c r="Q969" s="461"/>
    </row>
    <row r="970">
      <c r="Q970" s="461"/>
    </row>
    <row r="971">
      <c r="Q971" s="461"/>
    </row>
    <row r="972">
      <c r="Q972" s="461"/>
    </row>
    <row r="973">
      <c r="Q973" s="461"/>
    </row>
    <row r="974">
      <c r="Q974" s="461"/>
    </row>
    <row r="975">
      <c r="Q975" s="461"/>
    </row>
    <row r="976">
      <c r="Q976" s="461"/>
    </row>
    <row r="977">
      <c r="Q977" s="461"/>
    </row>
    <row r="978">
      <c r="Q978" s="461"/>
    </row>
    <row r="979">
      <c r="Q979" s="461"/>
    </row>
    <row r="980">
      <c r="Q980" s="461"/>
    </row>
    <row r="981">
      <c r="Q981" s="461"/>
    </row>
    <row r="982">
      <c r="Q982" s="461"/>
    </row>
    <row r="983">
      <c r="Q983" s="461"/>
    </row>
    <row r="984">
      <c r="Q984" s="461"/>
    </row>
    <row r="985">
      <c r="Q985" s="461"/>
    </row>
    <row r="986">
      <c r="Q986" s="461"/>
    </row>
    <row r="987">
      <c r="Q987" s="461"/>
    </row>
    <row r="988">
      <c r="Q988" s="461"/>
    </row>
    <row r="989">
      <c r="Q989" s="461"/>
    </row>
    <row r="990">
      <c r="Q990" s="461"/>
    </row>
    <row r="991">
      <c r="Q991" s="461"/>
    </row>
    <row r="992">
      <c r="Q992" s="461"/>
    </row>
    <row r="993">
      <c r="Q993" s="461"/>
    </row>
    <row r="994">
      <c r="Q994" s="461"/>
    </row>
    <row r="995">
      <c r="Q995" s="461"/>
    </row>
    <row r="996">
      <c r="Q996" s="461"/>
    </row>
    <row r="997">
      <c r="Q997" s="461"/>
    </row>
    <row r="998">
      <c r="Q998" s="461"/>
    </row>
    <row r="999">
      <c r="Q999" s="461"/>
    </row>
    <row r="1000">
      <c r="Q1000" s="461"/>
    </row>
    <row r="1001">
      <c r="Q1001" s="461"/>
    </row>
    <row r="1002">
      <c r="Q1002" s="461"/>
    </row>
    <row r="1003">
      <c r="Q1003" s="461"/>
    </row>
    <row r="1004">
      <c r="Q1004" s="461"/>
    </row>
    <row r="1005">
      <c r="Q1005" s="461"/>
    </row>
    <row r="1006">
      <c r="Q1006" s="461"/>
    </row>
    <row r="1007">
      <c r="Q1007" s="461"/>
    </row>
    <row r="1008">
      <c r="Q1008" s="461"/>
    </row>
    <row r="1009">
      <c r="Q1009" s="461"/>
    </row>
  </sheetData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6449</v>
      </c>
      <c r="D1" s="216"/>
      <c r="E1" s="411"/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6450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00"/>
    </row>
    <row r="3">
      <c r="A3" s="2"/>
      <c r="B3" s="229" t="s">
        <v>811</v>
      </c>
      <c r="C3" s="2" t="s">
        <v>137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00"/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</row>
    <row r="5">
      <c r="A5" s="2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</row>
    <row r="6">
      <c r="A6" s="2"/>
      <c r="B6" s="229" t="s">
        <v>820</v>
      </c>
      <c r="D6" s="2"/>
      <c r="E6" s="237"/>
      <c r="F6" s="2"/>
      <c r="G6" s="2"/>
      <c r="H6" s="229" t="s">
        <v>821</v>
      </c>
      <c r="K6" s="237"/>
      <c r="L6" s="2"/>
      <c r="M6" s="229" t="s">
        <v>15</v>
      </c>
      <c r="O6" s="237"/>
    </row>
    <row r="7">
      <c r="A7" s="2"/>
      <c r="B7" s="229" t="s">
        <v>822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"/>
      <c r="R9" s="2"/>
      <c r="S9" s="2"/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/>
      <c r="R10" s="2"/>
      <c r="S10" s="2"/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/>
      <c r="R11" s="2"/>
      <c r="S11" s="2"/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/>
      <c r="R12" s="2"/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5477</v>
      </c>
      <c r="D17" s="291">
        <v>8.801700916542E12</v>
      </c>
      <c r="E17" s="298" t="s">
        <v>5771</v>
      </c>
      <c r="J17" s="2" t="s">
        <v>320</v>
      </c>
      <c r="L17" s="2" t="s">
        <v>860</v>
      </c>
      <c r="M17" s="2" t="s">
        <v>17</v>
      </c>
      <c r="N17" s="2" t="s">
        <v>6451</v>
      </c>
      <c r="S17" s="2">
        <v>155.0</v>
      </c>
    </row>
    <row r="18">
      <c r="B18" s="2" t="s">
        <v>30</v>
      </c>
      <c r="C18" s="298" t="s">
        <v>5477</v>
      </c>
      <c r="D18" s="291">
        <v>8.801216331607E12</v>
      </c>
      <c r="E18" s="298" t="s">
        <v>5771</v>
      </c>
      <c r="J18" s="2" t="s">
        <v>320</v>
      </c>
      <c r="L18" s="2" t="s">
        <v>860</v>
      </c>
      <c r="M18" s="2" t="s">
        <v>17</v>
      </c>
      <c r="N18" s="2" t="s">
        <v>6451</v>
      </c>
      <c r="S18" s="2">
        <v>155.0</v>
      </c>
    </row>
    <row r="19">
      <c r="B19" s="2" t="s">
        <v>30</v>
      </c>
      <c r="C19" s="298" t="s">
        <v>5477</v>
      </c>
      <c r="D19" s="291">
        <v>8.801796217888E12</v>
      </c>
      <c r="E19" s="298" t="s">
        <v>5771</v>
      </c>
      <c r="J19" s="2" t="s">
        <v>320</v>
      </c>
      <c r="L19" s="2" t="s">
        <v>860</v>
      </c>
      <c r="M19" s="2" t="s">
        <v>17</v>
      </c>
      <c r="N19" s="2" t="s">
        <v>6451</v>
      </c>
      <c r="S19" s="2">
        <v>155.0</v>
      </c>
    </row>
    <row r="20">
      <c r="B20" s="2" t="s">
        <v>30</v>
      </c>
      <c r="C20" s="298" t="s">
        <v>4423</v>
      </c>
      <c r="D20" s="291">
        <v>8.801433567161E12</v>
      </c>
      <c r="E20" s="298" t="s">
        <v>4424</v>
      </c>
      <c r="J20" s="2" t="s">
        <v>320</v>
      </c>
      <c r="L20" s="2" t="s">
        <v>860</v>
      </c>
      <c r="M20" s="2" t="s">
        <v>17</v>
      </c>
      <c r="N20" s="2" t="s">
        <v>6451</v>
      </c>
      <c r="S20" s="2">
        <v>155.0</v>
      </c>
    </row>
    <row r="21">
      <c r="B21" s="2" t="s">
        <v>30</v>
      </c>
      <c r="C21" s="298" t="s">
        <v>4423</v>
      </c>
      <c r="D21" s="291">
        <v>8.801049790339E12</v>
      </c>
      <c r="E21" s="298" t="s">
        <v>4424</v>
      </c>
      <c r="J21" s="2" t="s">
        <v>320</v>
      </c>
      <c r="L21" s="2" t="s">
        <v>860</v>
      </c>
      <c r="M21" s="2" t="s">
        <v>17</v>
      </c>
      <c r="N21" s="2" t="s">
        <v>6451</v>
      </c>
      <c r="S21" s="2">
        <v>155.0</v>
      </c>
    </row>
    <row r="22">
      <c r="B22" s="2" t="s">
        <v>30</v>
      </c>
      <c r="C22" s="298" t="s">
        <v>4423</v>
      </c>
      <c r="D22" s="291">
        <v>8.801841012059E12</v>
      </c>
      <c r="E22" s="298" t="s">
        <v>4424</v>
      </c>
      <c r="J22" s="2" t="s">
        <v>320</v>
      </c>
      <c r="L22" s="2" t="s">
        <v>860</v>
      </c>
      <c r="M22" s="2" t="s">
        <v>17</v>
      </c>
      <c r="N22" s="2" t="s">
        <v>6451</v>
      </c>
      <c r="S22" s="2">
        <v>155.0</v>
      </c>
    </row>
    <row r="23">
      <c r="B23" s="2" t="s">
        <v>30</v>
      </c>
      <c r="C23" s="298" t="s">
        <v>4423</v>
      </c>
      <c r="D23" s="291">
        <v>8.801225130581E12</v>
      </c>
      <c r="E23" s="298" t="s">
        <v>4424</v>
      </c>
      <c r="J23" s="2" t="s">
        <v>320</v>
      </c>
      <c r="L23" s="2" t="s">
        <v>860</v>
      </c>
      <c r="M23" s="2" t="s">
        <v>17</v>
      </c>
      <c r="N23" s="2" t="s">
        <v>6451</v>
      </c>
      <c r="S23" s="2">
        <v>155.0</v>
      </c>
    </row>
    <row r="24">
      <c r="B24" s="2" t="s">
        <v>30</v>
      </c>
      <c r="C24" s="298" t="s">
        <v>4423</v>
      </c>
      <c r="D24" s="291">
        <v>8.801325799266E12</v>
      </c>
      <c r="E24" s="298" t="s">
        <v>4424</v>
      </c>
      <c r="J24" s="2" t="s">
        <v>320</v>
      </c>
      <c r="L24" s="2" t="s">
        <v>860</v>
      </c>
      <c r="M24" s="2" t="s">
        <v>17</v>
      </c>
      <c r="N24" s="2" t="s">
        <v>6451</v>
      </c>
      <c r="S24" s="2">
        <v>155.0</v>
      </c>
    </row>
    <row r="25">
      <c r="B25" s="2" t="s">
        <v>30</v>
      </c>
      <c r="C25" s="298" t="s">
        <v>4423</v>
      </c>
      <c r="D25" s="291">
        <v>8.801371101286E12</v>
      </c>
      <c r="E25" s="298" t="s">
        <v>4424</v>
      </c>
      <c r="J25" s="2" t="s">
        <v>320</v>
      </c>
      <c r="L25" s="2" t="s">
        <v>860</v>
      </c>
      <c r="M25" s="2" t="s">
        <v>17</v>
      </c>
      <c r="N25" s="2" t="s">
        <v>6451</v>
      </c>
      <c r="S25" s="2">
        <v>155.0</v>
      </c>
    </row>
    <row r="26">
      <c r="B26" s="2" t="s">
        <v>30</v>
      </c>
      <c r="C26" s="298" t="s">
        <v>4423</v>
      </c>
      <c r="D26" s="291">
        <v>8.801298429087E12</v>
      </c>
      <c r="E26" s="298" t="s">
        <v>4424</v>
      </c>
      <c r="J26" s="2" t="s">
        <v>320</v>
      </c>
      <c r="L26" s="2" t="s">
        <v>860</v>
      </c>
      <c r="M26" s="2" t="s">
        <v>17</v>
      </c>
      <c r="N26" s="2" t="s">
        <v>6451</v>
      </c>
      <c r="S26" s="2">
        <v>155.0</v>
      </c>
    </row>
    <row r="27">
      <c r="B27" s="2" t="s">
        <v>30</v>
      </c>
      <c r="C27" s="298" t="s">
        <v>6452</v>
      </c>
      <c r="D27" s="291">
        <v>8.70197007597E12</v>
      </c>
      <c r="E27" s="298" t="s">
        <v>6453</v>
      </c>
      <c r="J27" s="2" t="s">
        <v>320</v>
      </c>
      <c r="L27" s="2" t="s">
        <v>860</v>
      </c>
    </row>
    <row r="28">
      <c r="B28" s="2" t="s">
        <v>30</v>
      </c>
      <c r="C28" s="298" t="s">
        <v>1408</v>
      </c>
      <c r="D28" s="291" t="s">
        <v>6454</v>
      </c>
      <c r="E28" s="298" t="s">
        <v>4349</v>
      </c>
      <c r="J28" s="2" t="s">
        <v>320</v>
      </c>
      <c r="L28" s="2" t="s">
        <v>860</v>
      </c>
      <c r="M28" s="2" t="s">
        <v>17</v>
      </c>
      <c r="N28" s="2" t="s">
        <v>407</v>
      </c>
      <c r="S28" s="2">
        <v>298.0</v>
      </c>
    </row>
    <row r="29">
      <c r="B29" s="2" t="s">
        <v>6455</v>
      </c>
      <c r="C29" s="367" t="s">
        <v>6456</v>
      </c>
      <c r="D29" s="291" t="s">
        <v>6457</v>
      </c>
      <c r="E29" s="298" t="s">
        <v>6458</v>
      </c>
      <c r="J29" s="2" t="s">
        <v>320</v>
      </c>
      <c r="L29" s="2" t="s">
        <v>860</v>
      </c>
      <c r="M29" s="2" t="s">
        <v>17</v>
      </c>
      <c r="N29" s="2" t="s">
        <v>531</v>
      </c>
      <c r="S29" s="2">
        <v>266.0</v>
      </c>
    </row>
    <row r="30">
      <c r="B30" s="2" t="s">
        <v>6455</v>
      </c>
      <c r="C30" s="367" t="s">
        <v>6456</v>
      </c>
      <c r="D30" s="291" t="s">
        <v>6459</v>
      </c>
      <c r="E30" s="298" t="s">
        <v>6458</v>
      </c>
      <c r="J30" s="2"/>
      <c r="L30" s="2"/>
      <c r="M30" s="2" t="s">
        <v>17</v>
      </c>
      <c r="N30" s="2" t="s">
        <v>531</v>
      </c>
      <c r="S30" s="2">
        <v>266.0</v>
      </c>
    </row>
    <row r="31">
      <c r="C31" s="298" t="s">
        <v>6460</v>
      </c>
      <c r="E31" s="298" t="s">
        <v>6461</v>
      </c>
      <c r="J31" s="2" t="s">
        <v>320</v>
      </c>
      <c r="L31" s="2" t="s">
        <v>860</v>
      </c>
      <c r="M31" s="2" t="s">
        <v>17</v>
      </c>
      <c r="N31" s="2" t="s">
        <v>5800</v>
      </c>
      <c r="S31" s="2">
        <v>250.0</v>
      </c>
    </row>
    <row r="32">
      <c r="C32" s="298" t="s">
        <v>6460</v>
      </c>
      <c r="E32" s="298" t="s">
        <v>6461</v>
      </c>
      <c r="J32" s="2"/>
      <c r="L32" s="2"/>
      <c r="M32" s="2" t="s">
        <v>17</v>
      </c>
      <c r="N32" s="2" t="s">
        <v>5800</v>
      </c>
      <c r="S32" s="2">
        <v>250.0</v>
      </c>
    </row>
    <row r="33">
      <c r="C33" s="298" t="s">
        <v>6460</v>
      </c>
      <c r="E33" s="298" t="s">
        <v>6461</v>
      </c>
      <c r="J33" s="2"/>
      <c r="L33" s="2"/>
      <c r="M33" s="2" t="s">
        <v>17</v>
      </c>
      <c r="N33" s="2" t="s">
        <v>5800</v>
      </c>
      <c r="S33" s="2">
        <v>250.0</v>
      </c>
    </row>
    <row r="34">
      <c r="C34" s="298" t="s">
        <v>6462</v>
      </c>
      <c r="E34" s="298" t="s">
        <v>6463</v>
      </c>
      <c r="J34" s="2" t="s">
        <v>320</v>
      </c>
      <c r="L34" s="2" t="s">
        <v>860</v>
      </c>
      <c r="M34" s="2" t="s">
        <v>17</v>
      </c>
      <c r="N34" s="2" t="s">
        <v>5800</v>
      </c>
      <c r="S34" s="2">
        <v>250.0</v>
      </c>
    </row>
    <row r="35">
      <c r="C35" s="379" t="s">
        <v>6464</v>
      </c>
      <c r="D35" s="298"/>
      <c r="E35" s="298" t="s">
        <v>6465</v>
      </c>
      <c r="J35" s="2" t="s">
        <v>320</v>
      </c>
      <c r="L35" s="2" t="s">
        <v>860</v>
      </c>
      <c r="M35" s="2" t="s">
        <v>17</v>
      </c>
      <c r="N35" s="2" t="s">
        <v>5800</v>
      </c>
      <c r="S35" s="2">
        <v>250.0</v>
      </c>
    </row>
    <row r="36">
      <c r="C36" s="298" t="s">
        <v>6466</v>
      </c>
      <c r="J36" s="2" t="s">
        <v>320</v>
      </c>
      <c r="L36" s="2" t="s">
        <v>860</v>
      </c>
    </row>
    <row r="37">
      <c r="C37" s="298" t="s">
        <v>6467</v>
      </c>
      <c r="E37" s="367" t="s">
        <v>3934</v>
      </c>
      <c r="J37" s="2" t="s">
        <v>320</v>
      </c>
      <c r="L37" s="2" t="s">
        <v>860</v>
      </c>
      <c r="M37" s="2" t="s">
        <v>17</v>
      </c>
      <c r="N37" s="2" t="s">
        <v>5800</v>
      </c>
      <c r="S37" s="2">
        <v>250.0</v>
      </c>
    </row>
    <row r="38">
      <c r="A38" s="2"/>
      <c r="C38" s="379" t="s">
        <v>6468</v>
      </c>
      <c r="E38" s="378"/>
      <c r="J38" s="2"/>
      <c r="L38" s="2"/>
      <c r="M38" s="2" t="s">
        <v>17</v>
      </c>
      <c r="N38" s="2" t="s">
        <v>5800</v>
      </c>
      <c r="S38" s="2">
        <v>250.0</v>
      </c>
    </row>
    <row r="39">
      <c r="A39" s="2" t="s">
        <v>336</v>
      </c>
      <c r="C39" s="379" t="s">
        <v>6469</v>
      </c>
      <c r="E39" s="378"/>
      <c r="J39" s="2" t="s">
        <v>320</v>
      </c>
      <c r="L39" s="2" t="s">
        <v>860</v>
      </c>
    </row>
    <row r="40">
      <c r="C40" s="379" t="s">
        <v>6470</v>
      </c>
      <c r="J40" s="2" t="s">
        <v>320</v>
      </c>
      <c r="L40" s="2" t="s">
        <v>860</v>
      </c>
    </row>
    <row r="41">
      <c r="C41" s="379" t="s">
        <v>6470</v>
      </c>
      <c r="J41" s="2" t="s">
        <v>320</v>
      </c>
      <c r="L41" s="2" t="s">
        <v>860</v>
      </c>
    </row>
    <row r="42">
      <c r="C42" s="367" t="s">
        <v>6471</v>
      </c>
      <c r="E42" s="298" t="s">
        <v>6472</v>
      </c>
      <c r="J42" s="2" t="s">
        <v>320</v>
      </c>
      <c r="L42" s="2" t="s">
        <v>860</v>
      </c>
    </row>
    <row r="43">
      <c r="A43" s="2" t="s">
        <v>933</v>
      </c>
      <c r="C43" s="298" t="s">
        <v>6473</v>
      </c>
      <c r="D43" s="291" t="s">
        <v>6474</v>
      </c>
      <c r="E43" s="367" t="s">
        <v>6475</v>
      </c>
      <c r="J43" s="2" t="s">
        <v>320</v>
      </c>
      <c r="L43" s="2" t="s">
        <v>860</v>
      </c>
      <c r="M43" s="2" t="s">
        <v>17</v>
      </c>
      <c r="N43" s="2" t="s">
        <v>6451</v>
      </c>
      <c r="S43" s="2">
        <v>155.0</v>
      </c>
    </row>
    <row r="44">
      <c r="E44" s="378"/>
    </row>
    <row r="45">
      <c r="C45" s="359"/>
      <c r="D45" s="291"/>
      <c r="E45" s="380"/>
      <c r="M45" s="2"/>
      <c r="N45" s="2"/>
      <c r="S45" s="2"/>
    </row>
    <row r="46">
      <c r="C46" s="359" t="s">
        <v>3938</v>
      </c>
      <c r="D46" s="291">
        <v>5539196.0</v>
      </c>
      <c r="E46" s="380" t="s">
        <v>3939</v>
      </c>
      <c r="M46" s="2" t="s">
        <v>17</v>
      </c>
      <c r="N46" s="2" t="s">
        <v>531</v>
      </c>
      <c r="S46" s="2">
        <v>266.0</v>
      </c>
    </row>
    <row r="47">
      <c r="C47" s="359" t="s">
        <v>6476</v>
      </c>
      <c r="E47" s="383"/>
      <c r="M47" s="2" t="s">
        <v>17</v>
      </c>
      <c r="N47" s="2" t="s">
        <v>531</v>
      </c>
      <c r="S47" s="2">
        <v>266.0</v>
      </c>
    </row>
    <row r="48">
      <c r="C48" s="359" t="s">
        <v>1514</v>
      </c>
      <c r="M48" s="2" t="s">
        <v>17</v>
      </c>
      <c r="N48" s="2" t="s">
        <v>531</v>
      </c>
      <c r="S48" s="2">
        <v>266.0</v>
      </c>
    </row>
    <row r="49">
      <c r="C49" s="359" t="s">
        <v>6477</v>
      </c>
      <c r="M49" s="2" t="s">
        <v>17</v>
      </c>
      <c r="N49" s="2" t="s">
        <v>407</v>
      </c>
      <c r="S49" s="2">
        <v>298.0</v>
      </c>
    </row>
    <row r="50">
      <c r="A50" s="2" t="s">
        <v>336</v>
      </c>
      <c r="C50" s="359" t="s">
        <v>6478</v>
      </c>
      <c r="E50" s="359" t="s">
        <v>6479</v>
      </c>
      <c r="M50" s="2" t="s">
        <v>17</v>
      </c>
      <c r="N50" s="2" t="s">
        <v>5664</v>
      </c>
      <c r="S50" s="2">
        <v>307.0</v>
      </c>
    </row>
    <row r="51">
      <c r="C51" s="359" t="s">
        <v>6480</v>
      </c>
      <c r="M51" s="2" t="s">
        <v>17</v>
      </c>
      <c r="N51" s="2" t="s">
        <v>5664</v>
      </c>
      <c r="S51" s="2">
        <v>307.0</v>
      </c>
    </row>
    <row r="52">
      <c r="C52" s="359" t="s">
        <v>6481</v>
      </c>
      <c r="M52" s="2" t="s">
        <v>17</v>
      </c>
      <c r="N52" s="2" t="s">
        <v>5664</v>
      </c>
      <c r="S52" s="2">
        <v>307.0</v>
      </c>
    </row>
    <row r="53">
      <c r="C53" s="359" t="s">
        <v>6482</v>
      </c>
      <c r="D53" s="291" t="s">
        <v>6483</v>
      </c>
      <c r="M53" s="2" t="s">
        <v>17</v>
      </c>
      <c r="N53" s="2" t="s">
        <v>5664</v>
      </c>
      <c r="S53" s="2">
        <v>307.0</v>
      </c>
    </row>
    <row r="54">
      <c r="C54" s="359" t="s">
        <v>6482</v>
      </c>
      <c r="D54" s="291" t="s">
        <v>6484</v>
      </c>
      <c r="M54" s="2" t="s">
        <v>17</v>
      </c>
      <c r="N54" s="2" t="s">
        <v>5664</v>
      </c>
      <c r="S54" s="2">
        <v>307.0</v>
      </c>
    </row>
    <row r="55">
      <c r="C55" s="359" t="s">
        <v>6482</v>
      </c>
      <c r="D55" s="291" t="s">
        <v>6485</v>
      </c>
      <c r="M55" s="2" t="s">
        <v>17</v>
      </c>
      <c r="N55" s="2" t="s">
        <v>5664</v>
      </c>
      <c r="S55" s="2">
        <v>307.0</v>
      </c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88"/>
    <col customWidth="1" min="4" max="4" width="15.38"/>
    <col customWidth="1" min="5" max="5" width="18.75"/>
    <col customWidth="1" min="22" max="22" width="7.25"/>
  </cols>
  <sheetData>
    <row r="1">
      <c r="A1" s="2" t="s">
        <v>832</v>
      </c>
      <c r="B1" s="215" t="s">
        <v>5</v>
      </c>
      <c r="C1" s="219" t="s">
        <v>6486</v>
      </c>
      <c r="D1" s="216"/>
      <c r="E1" s="411">
        <v>9.443354943E9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00">
        <v>1.0</v>
      </c>
      <c r="R2" s="2" t="s">
        <v>6487</v>
      </c>
      <c r="S2" s="2" t="s">
        <v>6488</v>
      </c>
      <c r="T2" s="2" t="s">
        <v>1958</v>
      </c>
      <c r="U2" s="357" t="s">
        <v>355</v>
      </c>
      <c r="V2" s="2">
        <v>14.0</v>
      </c>
      <c r="W2" s="2" t="s">
        <v>6489</v>
      </c>
      <c r="X2" s="2" t="s">
        <v>4879</v>
      </c>
      <c r="Y2" s="2" t="s">
        <v>1010</v>
      </c>
      <c r="Z2" s="357" t="s">
        <v>72</v>
      </c>
    </row>
    <row r="3">
      <c r="A3" s="2"/>
      <c r="B3" s="229" t="s">
        <v>811</v>
      </c>
      <c r="C3" s="2" t="s">
        <v>137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00">
        <v>2.0</v>
      </c>
      <c r="R3" s="2" t="s">
        <v>6490</v>
      </c>
      <c r="S3" s="2" t="s">
        <v>4944</v>
      </c>
      <c r="T3" s="2" t="s">
        <v>6491</v>
      </c>
      <c r="U3" s="357" t="s">
        <v>6492</v>
      </c>
      <c r="V3" s="2">
        <v>15.0</v>
      </c>
      <c r="W3" s="2" t="s">
        <v>6493</v>
      </c>
      <c r="X3" s="2" t="s">
        <v>6494</v>
      </c>
      <c r="Y3" s="2" t="s">
        <v>1010</v>
      </c>
      <c r="Z3" s="357" t="s">
        <v>2525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00">
        <v>3.0</v>
      </c>
      <c r="R4" s="2" t="s">
        <v>5433</v>
      </c>
      <c r="S4" s="2" t="s">
        <v>5534</v>
      </c>
      <c r="T4" s="2" t="s">
        <v>6495</v>
      </c>
      <c r="U4" s="357" t="s">
        <v>87</v>
      </c>
      <c r="V4" s="2">
        <v>16.0</v>
      </c>
      <c r="W4" s="2" t="s">
        <v>6496</v>
      </c>
      <c r="X4" s="2" t="s">
        <v>6497</v>
      </c>
      <c r="Y4" s="2" t="s">
        <v>1010</v>
      </c>
      <c r="Z4" s="2" t="s">
        <v>6498</v>
      </c>
    </row>
    <row r="5">
      <c r="A5" s="2"/>
      <c r="B5" s="229" t="s">
        <v>818</v>
      </c>
      <c r="C5" s="2" t="s">
        <v>6499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00">
        <v>4.0</v>
      </c>
      <c r="R5" s="2" t="s">
        <v>805</v>
      </c>
      <c r="S5" s="2" t="s">
        <v>4724</v>
      </c>
      <c r="T5" s="2" t="s">
        <v>6500</v>
      </c>
      <c r="U5" s="357" t="s">
        <v>72</v>
      </c>
      <c r="V5" s="2">
        <v>17.0</v>
      </c>
      <c r="W5" s="2" t="s">
        <v>6501</v>
      </c>
      <c r="X5" s="2" t="s">
        <v>709</v>
      </c>
      <c r="Y5" s="2" t="s">
        <v>1010</v>
      </c>
      <c r="Z5" s="2" t="s">
        <v>72</v>
      </c>
      <c r="AA5" s="2" t="s">
        <v>6502</v>
      </c>
    </row>
    <row r="6">
      <c r="A6" s="2"/>
      <c r="B6" s="229" t="s">
        <v>820</v>
      </c>
      <c r="C6" s="2" t="s">
        <v>6503</v>
      </c>
      <c r="D6" s="2"/>
      <c r="E6" s="237">
        <v>9.940971333E9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00">
        <v>5.0</v>
      </c>
      <c r="R6" s="2" t="s">
        <v>5521</v>
      </c>
      <c r="S6" s="2" t="s">
        <v>4174</v>
      </c>
      <c r="T6" s="2" t="s">
        <v>4865</v>
      </c>
      <c r="U6" s="357" t="s">
        <v>72</v>
      </c>
      <c r="V6" s="2">
        <v>18.0</v>
      </c>
      <c r="W6" s="2" t="s">
        <v>6155</v>
      </c>
      <c r="X6" s="2" t="s">
        <v>2200</v>
      </c>
      <c r="Y6" s="2" t="s">
        <v>1010</v>
      </c>
      <c r="Z6" s="2" t="s">
        <v>213</v>
      </c>
    </row>
    <row r="7">
      <c r="A7" s="2"/>
      <c r="B7" s="229" t="s">
        <v>822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00">
        <v>6.0</v>
      </c>
      <c r="R7" s="2" t="s">
        <v>5254</v>
      </c>
      <c r="S7" s="2" t="s">
        <v>5527</v>
      </c>
      <c r="T7" s="2" t="s">
        <v>4865</v>
      </c>
      <c r="U7" s="357" t="s">
        <v>72</v>
      </c>
      <c r="V7" s="2">
        <v>19.0</v>
      </c>
      <c r="W7" s="2" t="s">
        <v>6155</v>
      </c>
      <c r="X7" s="2" t="s">
        <v>2200</v>
      </c>
      <c r="Y7" s="2" t="s">
        <v>1010</v>
      </c>
      <c r="Z7" s="2" t="s">
        <v>213</v>
      </c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00">
        <v>7.0</v>
      </c>
      <c r="R8" s="2" t="s">
        <v>4397</v>
      </c>
      <c r="S8" s="2" t="s">
        <v>5530</v>
      </c>
      <c r="T8" s="2" t="s">
        <v>6504</v>
      </c>
      <c r="U8" s="357" t="s">
        <v>72</v>
      </c>
      <c r="V8" s="2">
        <v>20.0</v>
      </c>
      <c r="W8" s="2" t="s">
        <v>6505</v>
      </c>
      <c r="X8" s="2" t="s">
        <v>2479</v>
      </c>
      <c r="Y8" s="2" t="s">
        <v>1568</v>
      </c>
      <c r="Z8" s="2" t="s">
        <v>2035</v>
      </c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00">
        <v>8.0</v>
      </c>
      <c r="R9" s="2" t="s">
        <v>4014</v>
      </c>
      <c r="S9" s="2" t="s">
        <v>4042</v>
      </c>
      <c r="T9" s="2" t="s">
        <v>1328</v>
      </c>
      <c r="U9" s="357" t="s">
        <v>72</v>
      </c>
      <c r="V9" s="2">
        <v>21.0</v>
      </c>
      <c r="W9" s="2" t="s">
        <v>4535</v>
      </c>
      <c r="X9" s="2" t="s">
        <v>1970</v>
      </c>
      <c r="Y9" s="2" t="s">
        <v>1568</v>
      </c>
      <c r="Z9" s="2" t="s">
        <v>72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00">
        <v>9.0</v>
      </c>
      <c r="R10" s="2" t="s">
        <v>6506</v>
      </c>
      <c r="S10" s="2" t="s">
        <v>5278</v>
      </c>
      <c r="T10" s="2" t="s">
        <v>1328</v>
      </c>
      <c r="U10" s="357" t="s">
        <v>72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00">
        <v>10.0</v>
      </c>
      <c r="R11" s="2" t="s">
        <v>6507</v>
      </c>
      <c r="S11" s="2" t="s">
        <v>6508</v>
      </c>
      <c r="T11" s="2" t="s">
        <v>1010</v>
      </c>
      <c r="U11" s="357" t="s">
        <v>6509</v>
      </c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00">
        <v>11.0</v>
      </c>
      <c r="R12" s="2" t="s">
        <v>5054</v>
      </c>
      <c r="S12" s="2" t="s">
        <v>3374</v>
      </c>
      <c r="T12" s="2" t="s">
        <v>1010</v>
      </c>
      <c r="U12" s="357" t="s">
        <v>6509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00">
        <v>12.0</v>
      </c>
      <c r="R13" s="2" t="s">
        <v>6510</v>
      </c>
      <c r="S13" s="2" t="s">
        <v>6511</v>
      </c>
      <c r="T13" s="2" t="s">
        <v>1010</v>
      </c>
      <c r="U13" s="357" t="s">
        <v>87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P14" s="2"/>
      <c r="Q14" s="200">
        <v>13.0</v>
      </c>
      <c r="R14" s="2" t="s">
        <v>6512</v>
      </c>
      <c r="S14" s="2" t="s">
        <v>6513</v>
      </c>
      <c r="T14" s="2" t="s">
        <v>3461</v>
      </c>
      <c r="U14" s="357" t="s">
        <v>72</v>
      </c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359" t="s">
        <v>6514</v>
      </c>
      <c r="D17" s="291" t="s">
        <v>6515</v>
      </c>
      <c r="E17" s="380" t="s">
        <v>2231</v>
      </c>
      <c r="F17" s="350">
        <v>6850.0</v>
      </c>
      <c r="G17" s="350">
        <v>16500.0</v>
      </c>
      <c r="J17" s="2" t="s">
        <v>2173</v>
      </c>
      <c r="K17" s="2" t="s">
        <v>6516</v>
      </c>
      <c r="L17" s="2" t="s">
        <v>860</v>
      </c>
      <c r="M17" s="2" t="s">
        <v>17</v>
      </c>
      <c r="N17" s="2" t="s">
        <v>6114</v>
      </c>
      <c r="Q17" s="2" t="s">
        <v>6517</v>
      </c>
      <c r="R17" s="2" t="s">
        <v>6493</v>
      </c>
      <c r="S17" s="2">
        <v>207.0</v>
      </c>
    </row>
    <row r="18">
      <c r="B18" s="2" t="s">
        <v>862</v>
      </c>
      <c r="C18" s="359" t="s">
        <v>6514</v>
      </c>
      <c r="D18" s="291" t="s">
        <v>6518</v>
      </c>
      <c r="E18" s="380" t="s">
        <v>2231</v>
      </c>
      <c r="F18" s="350">
        <v>6850.0</v>
      </c>
      <c r="G18" s="279"/>
      <c r="J18" s="2" t="s">
        <v>2173</v>
      </c>
      <c r="K18" s="2" t="s">
        <v>6516</v>
      </c>
      <c r="L18" s="2" t="s">
        <v>860</v>
      </c>
      <c r="M18" s="2" t="s">
        <v>17</v>
      </c>
      <c r="N18" s="2" t="s">
        <v>6114</v>
      </c>
      <c r="Q18" s="2" t="s">
        <v>6517</v>
      </c>
      <c r="R18" s="2" t="s">
        <v>6493</v>
      </c>
      <c r="S18" s="2">
        <v>207.0</v>
      </c>
    </row>
    <row r="19">
      <c r="B19" s="2" t="s">
        <v>862</v>
      </c>
      <c r="C19" s="359" t="s">
        <v>6514</v>
      </c>
      <c r="D19" s="291" t="s">
        <v>6519</v>
      </c>
      <c r="E19" s="380" t="s">
        <v>2231</v>
      </c>
      <c r="F19" s="350">
        <v>6850.0</v>
      </c>
      <c r="J19" s="2" t="s">
        <v>2173</v>
      </c>
      <c r="K19" s="2" t="s">
        <v>6516</v>
      </c>
      <c r="L19" s="2" t="s">
        <v>860</v>
      </c>
      <c r="M19" s="2" t="s">
        <v>17</v>
      </c>
      <c r="N19" s="2" t="s">
        <v>6114</v>
      </c>
      <c r="Q19" s="2" t="s">
        <v>6517</v>
      </c>
      <c r="R19" s="2" t="s">
        <v>6493</v>
      </c>
      <c r="S19" s="2">
        <v>207.0</v>
      </c>
    </row>
    <row r="20">
      <c r="B20" s="2" t="s">
        <v>862</v>
      </c>
      <c r="C20" s="359" t="s">
        <v>6514</v>
      </c>
      <c r="D20" s="291" t="s">
        <v>6520</v>
      </c>
      <c r="E20" s="380" t="s">
        <v>2231</v>
      </c>
      <c r="F20" s="350">
        <v>6850.0</v>
      </c>
      <c r="J20" s="2" t="s">
        <v>2173</v>
      </c>
      <c r="K20" s="2" t="s">
        <v>6516</v>
      </c>
      <c r="L20" s="2" t="s">
        <v>860</v>
      </c>
      <c r="M20" s="2" t="s">
        <v>17</v>
      </c>
      <c r="N20" s="2" t="s">
        <v>6114</v>
      </c>
      <c r="Q20" s="2" t="s">
        <v>6517</v>
      </c>
      <c r="R20" s="2" t="s">
        <v>6493</v>
      </c>
      <c r="S20" s="2">
        <v>207.0</v>
      </c>
    </row>
    <row r="21">
      <c r="B21" s="2" t="s">
        <v>862</v>
      </c>
      <c r="C21" s="359" t="s">
        <v>6514</v>
      </c>
      <c r="D21" s="291" t="s">
        <v>6521</v>
      </c>
      <c r="E21" s="380" t="s">
        <v>2231</v>
      </c>
      <c r="F21" s="350">
        <v>6850.0</v>
      </c>
      <c r="J21" s="2" t="s">
        <v>2173</v>
      </c>
      <c r="K21" s="2" t="s">
        <v>6516</v>
      </c>
      <c r="L21" s="2" t="s">
        <v>860</v>
      </c>
      <c r="M21" s="2" t="s">
        <v>17</v>
      </c>
      <c r="N21" s="2" t="s">
        <v>6114</v>
      </c>
      <c r="Q21" s="2" t="s">
        <v>6517</v>
      </c>
      <c r="R21" s="2" t="s">
        <v>6493</v>
      </c>
      <c r="S21" s="2">
        <v>207.0</v>
      </c>
    </row>
    <row r="22">
      <c r="B22" s="2" t="s">
        <v>862</v>
      </c>
      <c r="C22" s="359" t="s">
        <v>6514</v>
      </c>
      <c r="D22" s="291" t="s">
        <v>6522</v>
      </c>
      <c r="E22" s="380" t="s">
        <v>2231</v>
      </c>
      <c r="F22" s="350">
        <v>6850.0</v>
      </c>
      <c r="J22" s="2" t="s">
        <v>2173</v>
      </c>
      <c r="K22" s="2" t="s">
        <v>6516</v>
      </c>
      <c r="L22" s="2" t="s">
        <v>860</v>
      </c>
      <c r="M22" s="2" t="s">
        <v>17</v>
      </c>
      <c r="N22" s="2" t="s">
        <v>6114</v>
      </c>
      <c r="Q22" s="2" t="s">
        <v>6517</v>
      </c>
      <c r="R22" s="2" t="s">
        <v>6493</v>
      </c>
      <c r="S22" s="2">
        <v>207.0</v>
      </c>
    </row>
    <row r="23">
      <c r="B23" s="2" t="s">
        <v>862</v>
      </c>
      <c r="C23" s="359" t="s">
        <v>6514</v>
      </c>
      <c r="D23" s="291" t="s">
        <v>6523</v>
      </c>
      <c r="E23" s="380" t="s">
        <v>2231</v>
      </c>
      <c r="F23" s="350">
        <v>6850.0</v>
      </c>
      <c r="J23" s="2" t="s">
        <v>2173</v>
      </c>
      <c r="K23" s="2" t="s">
        <v>6516</v>
      </c>
      <c r="L23" s="2" t="s">
        <v>860</v>
      </c>
      <c r="M23" s="2" t="s">
        <v>17</v>
      </c>
      <c r="N23" s="2" t="s">
        <v>6114</v>
      </c>
      <c r="Q23" s="2" t="s">
        <v>6517</v>
      </c>
      <c r="R23" s="2" t="s">
        <v>6493</v>
      </c>
      <c r="S23" s="2">
        <v>207.0</v>
      </c>
    </row>
    <row r="24">
      <c r="B24" s="2" t="s">
        <v>862</v>
      </c>
      <c r="C24" s="359" t="s">
        <v>6514</v>
      </c>
      <c r="D24" s="291" t="s">
        <v>6524</v>
      </c>
      <c r="E24" s="380" t="s">
        <v>2231</v>
      </c>
      <c r="F24" s="350">
        <v>6850.0</v>
      </c>
      <c r="J24" s="2" t="s">
        <v>2173</v>
      </c>
      <c r="K24" s="2" t="s">
        <v>6516</v>
      </c>
      <c r="L24" s="2" t="s">
        <v>860</v>
      </c>
      <c r="M24" s="2" t="s">
        <v>17</v>
      </c>
      <c r="N24" s="2" t="s">
        <v>6114</v>
      </c>
      <c r="Q24" s="2" t="s">
        <v>6517</v>
      </c>
      <c r="R24" s="2" t="s">
        <v>6493</v>
      </c>
      <c r="S24" s="2">
        <v>207.0</v>
      </c>
    </row>
    <row r="25">
      <c r="B25" s="2" t="s">
        <v>862</v>
      </c>
      <c r="C25" s="359" t="s">
        <v>6514</v>
      </c>
      <c r="D25" s="291" t="s">
        <v>6525</v>
      </c>
      <c r="E25" s="380" t="s">
        <v>2231</v>
      </c>
      <c r="F25" s="350">
        <v>6850.0</v>
      </c>
      <c r="J25" s="2" t="s">
        <v>2173</v>
      </c>
      <c r="K25" s="2" t="s">
        <v>6516</v>
      </c>
      <c r="L25" s="2" t="s">
        <v>860</v>
      </c>
      <c r="M25" s="2" t="s">
        <v>17</v>
      </c>
      <c r="N25" s="2" t="s">
        <v>6114</v>
      </c>
      <c r="Q25" s="2" t="s">
        <v>6517</v>
      </c>
      <c r="R25" s="2" t="s">
        <v>6493</v>
      </c>
      <c r="S25" s="2">
        <v>207.0</v>
      </c>
    </row>
    <row r="26">
      <c r="B26" s="2" t="s">
        <v>862</v>
      </c>
      <c r="C26" s="359" t="s">
        <v>6514</v>
      </c>
      <c r="D26" s="291" t="s">
        <v>6526</v>
      </c>
      <c r="E26" s="380" t="s">
        <v>2231</v>
      </c>
      <c r="F26" s="350">
        <v>6850.0</v>
      </c>
      <c r="J26" s="2" t="s">
        <v>2173</v>
      </c>
      <c r="K26" s="2" t="s">
        <v>6516</v>
      </c>
      <c r="L26" s="2" t="s">
        <v>860</v>
      </c>
      <c r="M26" s="2" t="s">
        <v>17</v>
      </c>
      <c r="N26" s="2" t="s">
        <v>6114</v>
      </c>
      <c r="Q26" s="2" t="s">
        <v>6517</v>
      </c>
      <c r="R26" s="2" t="s">
        <v>6493</v>
      </c>
      <c r="S26" s="2">
        <v>207.0</v>
      </c>
    </row>
    <row r="27">
      <c r="B27" s="2" t="s">
        <v>862</v>
      </c>
      <c r="C27" s="359" t="s">
        <v>6514</v>
      </c>
      <c r="D27" s="291" t="s">
        <v>6527</v>
      </c>
      <c r="E27" s="380" t="s">
        <v>2231</v>
      </c>
      <c r="F27" s="350">
        <v>6850.0</v>
      </c>
      <c r="J27" s="2" t="s">
        <v>2173</v>
      </c>
      <c r="K27" s="2" t="s">
        <v>6516</v>
      </c>
      <c r="L27" s="2" t="s">
        <v>860</v>
      </c>
      <c r="M27" s="2" t="s">
        <v>17</v>
      </c>
      <c r="N27" s="2" t="s">
        <v>6114</v>
      </c>
      <c r="Q27" s="2" t="s">
        <v>6517</v>
      </c>
      <c r="R27" s="2" t="s">
        <v>6493</v>
      </c>
      <c r="S27" s="2">
        <v>207.0</v>
      </c>
    </row>
    <row r="28">
      <c r="B28" s="2" t="s">
        <v>862</v>
      </c>
      <c r="C28" s="359" t="s">
        <v>6514</v>
      </c>
      <c r="D28" s="291" t="s">
        <v>6528</v>
      </c>
      <c r="E28" s="380" t="s">
        <v>2231</v>
      </c>
      <c r="F28" s="350">
        <v>6850.0</v>
      </c>
      <c r="J28" s="2" t="s">
        <v>2173</v>
      </c>
      <c r="K28" s="2" t="s">
        <v>6516</v>
      </c>
      <c r="L28" s="2" t="s">
        <v>860</v>
      </c>
      <c r="M28" s="2" t="s">
        <v>17</v>
      </c>
      <c r="N28" s="2" t="s">
        <v>6114</v>
      </c>
      <c r="Q28" s="2" t="s">
        <v>6517</v>
      </c>
      <c r="R28" s="2" t="s">
        <v>6493</v>
      </c>
      <c r="S28" s="2">
        <v>207.0</v>
      </c>
    </row>
    <row r="29">
      <c r="B29" s="2" t="s">
        <v>862</v>
      </c>
      <c r="C29" s="359" t="s">
        <v>6514</v>
      </c>
      <c r="D29" s="291" t="s">
        <v>6529</v>
      </c>
      <c r="E29" s="380" t="s">
        <v>2231</v>
      </c>
      <c r="F29" s="350">
        <v>6850.0</v>
      </c>
      <c r="J29" s="2" t="s">
        <v>2173</v>
      </c>
      <c r="K29" s="2" t="s">
        <v>6516</v>
      </c>
      <c r="L29" s="2" t="s">
        <v>860</v>
      </c>
      <c r="M29" s="2" t="s">
        <v>17</v>
      </c>
      <c r="N29" s="2" t="s">
        <v>6114</v>
      </c>
      <c r="Q29" s="2" t="s">
        <v>6517</v>
      </c>
      <c r="R29" s="2" t="s">
        <v>6493</v>
      </c>
      <c r="S29" s="2">
        <v>207.0</v>
      </c>
    </row>
    <row r="30">
      <c r="B30" s="2" t="s">
        <v>862</v>
      </c>
      <c r="C30" s="359" t="s">
        <v>6514</v>
      </c>
      <c r="D30" s="291" t="s">
        <v>6530</v>
      </c>
      <c r="E30" s="380" t="s">
        <v>2231</v>
      </c>
      <c r="F30" s="350">
        <v>6850.0</v>
      </c>
      <c r="J30" s="2" t="s">
        <v>2173</v>
      </c>
      <c r="K30" s="2" t="s">
        <v>6516</v>
      </c>
      <c r="L30" s="2" t="s">
        <v>860</v>
      </c>
      <c r="M30" s="2" t="s">
        <v>17</v>
      </c>
      <c r="N30" s="2" t="s">
        <v>6114</v>
      </c>
      <c r="Q30" s="2" t="s">
        <v>6517</v>
      </c>
      <c r="R30" s="2" t="s">
        <v>6493</v>
      </c>
      <c r="S30" s="2">
        <v>207.0</v>
      </c>
    </row>
    <row r="31">
      <c r="B31" s="2" t="s">
        <v>862</v>
      </c>
      <c r="C31" s="359" t="s">
        <v>6514</v>
      </c>
      <c r="D31" s="291" t="s">
        <v>6531</v>
      </c>
      <c r="E31" s="380" t="s">
        <v>2231</v>
      </c>
      <c r="F31" s="350">
        <v>6850.0</v>
      </c>
      <c r="J31" s="2" t="s">
        <v>2173</v>
      </c>
      <c r="K31" s="2" t="s">
        <v>6497</v>
      </c>
      <c r="L31" s="2" t="s">
        <v>860</v>
      </c>
      <c r="M31" s="2" t="s">
        <v>17</v>
      </c>
      <c r="N31" s="2" t="s">
        <v>6114</v>
      </c>
      <c r="Q31" s="2" t="s">
        <v>6517</v>
      </c>
      <c r="R31" s="2" t="s">
        <v>6496</v>
      </c>
      <c r="S31" s="2">
        <v>207.0</v>
      </c>
    </row>
    <row r="32">
      <c r="B32" s="2" t="s">
        <v>862</v>
      </c>
      <c r="C32" s="359" t="s">
        <v>6514</v>
      </c>
      <c r="D32" s="291" t="s">
        <v>6532</v>
      </c>
      <c r="E32" s="380" t="s">
        <v>2231</v>
      </c>
      <c r="F32" s="350">
        <v>6850.0</v>
      </c>
      <c r="J32" s="2" t="s">
        <v>2173</v>
      </c>
      <c r="K32" s="2" t="s">
        <v>6497</v>
      </c>
      <c r="L32" s="2" t="s">
        <v>860</v>
      </c>
      <c r="M32" s="2" t="s">
        <v>17</v>
      </c>
      <c r="N32" s="2" t="s">
        <v>6114</v>
      </c>
      <c r="Q32" s="2" t="s">
        <v>6517</v>
      </c>
      <c r="R32" s="2" t="s">
        <v>6496</v>
      </c>
      <c r="S32" s="2">
        <v>207.0</v>
      </c>
    </row>
    <row r="33">
      <c r="B33" s="2" t="s">
        <v>862</v>
      </c>
      <c r="C33" s="359" t="s">
        <v>6533</v>
      </c>
      <c r="D33" s="291" t="s">
        <v>6534</v>
      </c>
      <c r="E33" s="380" t="s">
        <v>6535</v>
      </c>
      <c r="F33" s="350">
        <v>6550.0</v>
      </c>
      <c r="G33" s="380"/>
      <c r="H33" s="380"/>
      <c r="L33" s="2" t="s">
        <v>860</v>
      </c>
      <c r="M33" s="2" t="s">
        <v>17</v>
      </c>
      <c r="N33" s="2" t="s">
        <v>6114</v>
      </c>
      <c r="Q33" s="2" t="s">
        <v>6517</v>
      </c>
      <c r="R33" s="2" t="s">
        <v>6507</v>
      </c>
      <c r="S33" s="2">
        <v>207.0</v>
      </c>
    </row>
    <row r="34">
      <c r="B34" s="2" t="s">
        <v>862</v>
      </c>
      <c r="C34" s="298" t="s">
        <v>1407</v>
      </c>
      <c r="D34" s="291" t="s">
        <v>6536</v>
      </c>
      <c r="E34" s="298" t="s">
        <v>6537</v>
      </c>
      <c r="F34" s="350">
        <v>16400.0</v>
      </c>
      <c r="G34" s="383"/>
      <c r="H34" s="383"/>
      <c r="J34" s="266" t="s">
        <v>2173</v>
      </c>
      <c r="K34" s="266" t="s">
        <v>6516</v>
      </c>
      <c r="L34" s="357" t="s">
        <v>860</v>
      </c>
      <c r="M34" s="275" t="s">
        <v>6538</v>
      </c>
      <c r="N34" s="275" t="s">
        <v>6539</v>
      </c>
      <c r="O34" s="266"/>
      <c r="P34" s="266"/>
      <c r="Q34" s="357" t="s">
        <v>6517</v>
      </c>
      <c r="R34" s="357" t="s">
        <v>6493</v>
      </c>
      <c r="S34" s="312">
        <v>207257.0</v>
      </c>
    </row>
    <row r="35">
      <c r="B35" s="2" t="s">
        <v>868</v>
      </c>
      <c r="C35" s="359" t="s">
        <v>2917</v>
      </c>
      <c r="D35" s="291" t="s">
        <v>6540</v>
      </c>
      <c r="E35" s="380" t="s">
        <v>1308</v>
      </c>
      <c r="F35" s="350">
        <v>24860.0</v>
      </c>
      <c r="G35" s="380"/>
      <c r="H35" s="380"/>
      <c r="J35" s="357" t="s">
        <v>2173</v>
      </c>
      <c r="K35" s="357" t="s">
        <v>6516</v>
      </c>
      <c r="L35" s="357" t="s">
        <v>860</v>
      </c>
      <c r="M35" s="357" t="s">
        <v>17</v>
      </c>
      <c r="N35" s="357" t="s">
        <v>6114</v>
      </c>
      <c r="O35" s="266"/>
      <c r="P35" s="266"/>
      <c r="Q35" s="266" t="s">
        <v>6517</v>
      </c>
      <c r="R35" s="357" t="s">
        <v>6493</v>
      </c>
      <c r="S35" s="2">
        <v>152.0</v>
      </c>
    </row>
    <row r="36">
      <c r="B36" s="2" t="s">
        <v>865</v>
      </c>
      <c r="C36" s="359" t="s">
        <v>1408</v>
      </c>
      <c r="D36" s="291" t="s">
        <v>6541</v>
      </c>
      <c r="E36" s="359" t="s">
        <v>867</v>
      </c>
      <c r="F36" s="350">
        <v>8160.0</v>
      </c>
      <c r="G36" s="383"/>
      <c r="H36" s="383"/>
      <c r="J36" s="266" t="s">
        <v>2173</v>
      </c>
      <c r="K36" s="266" t="s">
        <v>6516</v>
      </c>
      <c r="L36" s="357" t="s">
        <v>860</v>
      </c>
      <c r="M36" s="357" t="s">
        <v>17</v>
      </c>
      <c r="N36" s="357" t="s">
        <v>6114</v>
      </c>
      <c r="O36" s="266"/>
      <c r="P36" s="266"/>
      <c r="Q36" s="266" t="s">
        <v>6517</v>
      </c>
      <c r="R36" s="266" t="s">
        <v>6493</v>
      </c>
      <c r="S36" s="2">
        <v>210.0</v>
      </c>
    </row>
    <row r="37">
      <c r="C37" s="359" t="s">
        <v>1539</v>
      </c>
      <c r="F37" s="353">
        <v>950.0</v>
      </c>
      <c r="L37" s="2" t="s">
        <v>860</v>
      </c>
      <c r="M37" s="2" t="s">
        <v>17</v>
      </c>
      <c r="N37" s="2" t="s">
        <v>6542</v>
      </c>
      <c r="S37" s="2">
        <v>152.0</v>
      </c>
    </row>
    <row r="38">
      <c r="B38" s="2" t="s">
        <v>1052</v>
      </c>
      <c r="C38" s="291" t="s">
        <v>6543</v>
      </c>
      <c r="E38" s="380" t="s">
        <v>1054</v>
      </c>
      <c r="F38" s="353">
        <v>25.0</v>
      </c>
      <c r="M38" s="2" t="s">
        <v>17</v>
      </c>
      <c r="N38" s="2" t="s">
        <v>6542</v>
      </c>
      <c r="S38" s="2">
        <v>152.0</v>
      </c>
    </row>
    <row r="39">
      <c r="B39" s="359" t="s">
        <v>862</v>
      </c>
      <c r="C39" s="359" t="s">
        <v>1258</v>
      </c>
      <c r="D39" s="291" t="s">
        <v>6544</v>
      </c>
      <c r="E39" s="380" t="s">
        <v>900</v>
      </c>
      <c r="F39" s="350">
        <v>4200.0</v>
      </c>
      <c r="G39" s="350"/>
      <c r="L39" s="2" t="s">
        <v>860</v>
      </c>
      <c r="M39" s="2" t="s">
        <v>17</v>
      </c>
      <c r="N39" s="2" t="s">
        <v>6542</v>
      </c>
      <c r="S39" s="2">
        <v>152.0</v>
      </c>
    </row>
    <row r="40">
      <c r="B40" s="2" t="s">
        <v>865</v>
      </c>
      <c r="C40" s="276" t="s">
        <v>6545</v>
      </c>
      <c r="E40" s="276" t="s">
        <v>3413</v>
      </c>
      <c r="F40" s="350">
        <v>4850.0</v>
      </c>
      <c r="G40" s="279"/>
    </row>
    <row r="41">
      <c r="E41" s="383"/>
      <c r="F41" s="279"/>
    </row>
    <row r="42">
      <c r="A42" s="298" t="s">
        <v>1424</v>
      </c>
      <c r="B42" s="2" t="s">
        <v>2503</v>
      </c>
      <c r="C42" s="359" t="s">
        <v>6546</v>
      </c>
      <c r="D42" s="291">
        <v>3.21381457E8</v>
      </c>
      <c r="E42" s="380" t="s">
        <v>2505</v>
      </c>
      <c r="F42" s="350">
        <v>31500.0</v>
      </c>
      <c r="G42" s="351">
        <v>19350.0</v>
      </c>
      <c r="J42" s="2" t="s">
        <v>829</v>
      </c>
      <c r="K42" s="2" t="s">
        <v>6497</v>
      </c>
      <c r="L42" s="2" t="s">
        <v>860</v>
      </c>
      <c r="M42" s="2" t="s">
        <v>17</v>
      </c>
      <c r="N42" s="2" t="s">
        <v>6542</v>
      </c>
      <c r="R42" s="2" t="s">
        <v>6496</v>
      </c>
      <c r="S42" s="2">
        <v>152.0</v>
      </c>
    </row>
    <row r="43">
      <c r="B43" s="2" t="s">
        <v>2503</v>
      </c>
      <c r="C43" s="359" t="s">
        <v>3811</v>
      </c>
      <c r="D43" s="291">
        <v>3.21429818E8</v>
      </c>
      <c r="E43" s="359" t="s">
        <v>3812</v>
      </c>
      <c r="F43" s="350">
        <v>18283.0</v>
      </c>
      <c r="J43" s="2" t="s">
        <v>829</v>
      </c>
      <c r="K43" s="2" t="s">
        <v>6497</v>
      </c>
      <c r="L43" s="2" t="s">
        <v>860</v>
      </c>
      <c r="M43" s="2" t="s">
        <v>17</v>
      </c>
      <c r="N43" s="2" t="s">
        <v>6542</v>
      </c>
      <c r="R43" s="2" t="s">
        <v>6496</v>
      </c>
      <c r="S43" s="2">
        <v>152.0</v>
      </c>
    </row>
    <row r="44">
      <c r="B44" s="359" t="s">
        <v>2503</v>
      </c>
      <c r="C44" s="359" t="s">
        <v>5330</v>
      </c>
      <c r="D44" s="291">
        <v>5.21317527E8</v>
      </c>
      <c r="E44" s="298"/>
      <c r="F44" s="350">
        <v>9200.0</v>
      </c>
      <c r="L44" s="2" t="s">
        <v>860</v>
      </c>
      <c r="M44" s="2" t="s">
        <v>17</v>
      </c>
      <c r="N44" s="2" t="s">
        <v>6542</v>
      </c>
      <c r="S44" s="2">
        <v>152.0</v>
      </c>
    </row>
    <row r="45">
      <c r="B45" s="2" t="s">
        <v>2559</v>
      </c>
      <c r="C45" s="359" t="s">
        <v>2614</v>
      </c>
      <c r="E45" s="298" t="s">
        <v>1388</v>
      </c>
      <c r="F45" s="350">
        <v>6760.0</v>
      </c>
      <c r="J45" s="2" t="s">
        <v>829</v>
      </c>
      <c r="K45" s="2" t="s">
        <v>6497</v>
      </c>
      <c r="L45" s="2" t="s">
        <v>860</v>
      </c>
      <c r="M45" s="2" t="s">
        <v>17</v>
      </c>
      <c r="N45" s="2" t="s">
        <v>6542</v>
      </c>
      <c r="R45" s="2" t="s">
        <v>6496</v>
      </c>
      <c r="S45" s="2">
        <v>152.0</v>
      </c>
    </row>
    <row r="46">
      <c r="B46" s="2" t="s">
        <v>960</v>
      </c>
      <c r="C46" s="367" t="s">
        <v>946</v>
      </c>
      <c r="D46" s="367"/>
      <c r="E46" s="367" t="s">
        <v>947</v>
      </c>
      <c r="F46" s="353">
        <v>450.0</v>
      </c>
      <c r="L46" s="2" t="s">
        <v>860</v>
      </c>
      <c r="M46" s="2" t="s">
        <v>2386</v>
      </c>
      <c r="N46" s="2" t="s">
        <v>6547</v>
      </c>
      <c r="S46" s="2">
        <v>77.0</v>
      </c>
    </row>
    <row r="47">
      <c r="B47" s="2" t="s">
        <v>960</v>
      </c>
      <c r="C47" s="367" t="s">
        <v>946</v>
      </c>
      <c r="D47" s="367"/>
      <c r="E47" s="367" t="s">
        <v>947</v>
      </c>
      <c r="F47" s="353">
        <v>450.0</v>
      </c>
      <c r="L47" s="2" t="s">
        <v>860</v>
      </c>
      <c r="M47" s="2" t="s">
        <v>2386</v>
      </c>
      <c r="N47" s="2" t="s">
        <v>6547</v>
      </c>
      <c r="S47" s="2">
        <v>77.0</v>
      </c>
    </row>
    <row r="48">
      <c r="B48" s="2" t="s">
        <v>960</v>
      </c>
      <c r="C48" s="367" t="s">
        <v>946</v>
      </c>
      <c r="D48" s="367"/>
      <c r="E48" s="367" t="s">
        <v>947</v>
      </c>
      <c r="F48" s="353">
        <v>450.0</v>
      </c>
      <c r="L48" s="2" t="s">
        <v>860</v>
      </c>
      <c r="M48" s="2" t="s">
        <v>2386</v>
      </c>
      <c r="N48" s="2" t="s">
        <v>6547</v>
      </c>
      <c r="S48" s="2">
        <v>77.0</v>
      </c>
    </row>
    <row r="49">
      <c r="B49" s="2" t="s">
        <v>960</v>
      </c>
      <c r="C49" s="367" t="s">
        <v>946</v>
      </c>
      <c r="D49" s="367"/>
      <c r="E49" s="367" t="s">
        <v>947</v>
      </c>
      <c r="F49" s="353">
        <v>450.0</v>
      </c>
      <c r="L49" s="2" t="s">
        <v>860</v>
      </c>
      <c r="M49" s="2" t="s">
        <v>2386</v>
      </c>
      <c r="N49" s="2" t="s">
        <v>6547</v>
      </c>
      <c r="S49" s="2">
        <v>77.0</v>
      </c>
    </row>
    <row r="50">
      <c r="B50" s="2" t="s">
        <v>960</v>
      </c>
      <c r="C50" s="367" t="s">
        <v>946</v>
      </c>
      <c r="D50" s="367"/>
      <c r="E50" s="367" t="s">
        <v>947</v>
      </c>
      <c r="F50" s="353">
        <v>450.0</v>
      </c>
      <c r="L50" s="2" t="s">
        <v>860</v>
      </c>
      <c r="M50" s="2" t="s">
        <v>2386</v>
      </c>
      <c r="N50" s="2" t="s">
        <v>6547</v>
      </c>
      <c r="S50" s="2">
        <v>77.0</v>
      </c>
    </row>
    <row r="51">
      <c r="B51" s="2" t="s">
        <v>960</v>
      </c>
      <c r="C51" s="367" t="s">
        <v>946</v>
      </c>
      <c r="D51" s="367"/>
      <c r="E51" s="367" t="s">
        <v>947</v>
      </c>
      <c r="F51" s="353">
        <v>450.0</v>
      </c>
      <c r="L51" s="2" t="s">
        <v>860</v>
      </c>
      <c r="M51" s="2" t="s">
        <v>2386</v>
      </c>
      <c r="N51" s="2" t="s">
        <v>6547</v>
      </c>
      <c r="S51" s="2">
        <v>77.0</v>
      </c>
    </row>
    <row r="52">
      <c r="B52" s="2" t="s">
        <v>960</v>
      </c>
      <c r="C52" s="367" t="s">
        <v>946</v>
      </c>
      <c r="D52" s="367"/>
      <c r="E52" s="367" t="s">
        <v>947</v>
      </c>
      <c r="F52" s="353">
        <v>450.0</v>
      </c>
      <c r="L52" s="2" t="s">
        <v>860</v>
      </c>
      <c r="M52" s="2" t="s">
        <v>2386</v>
      </c>
      <c r="N52" s="2" t="s">
        <v>6547</v>
      </c>
      <c r="S52" s="2">
        <v>77.0</v>
      </c>
    </row>
    <row r="53">
      <c r="B53" s="2" t="s">
        <v>2559</v>
      </c>
      <c r="C53" s="359" t="s">
        <v>6548</v>
      </c>
      <c r="E53" s="298"/>
      <c r="F53" s="350">
        <v>4900.0</v>
      </c>
      <c r="J53" s="2" t="s">
        <v>829</v>
      </c>
      <c r="K53" s="2" t="s">
        <v>6497</v>
      </c>
      <c r="L53" s="2" t="s">
        <v>860</v>
      </c>
      <c r="M53" s="2" t="s">
        <v>17</v>
      </c>
      <c r="N53" s="2" t="s">
        <v>6542</v>
      </c>
      <c r="R53" s="2" t="s">
        <v>6496</v>
      </c>
      <c r="S53" s="2">
        <v>152.0</v>
      </c>
    </row>
    <row r="54">
      <c r="B54" s="2" t="s">
        <v>2559</v>
      </c>
      <c r="C54" s="359" t="s">
        <v>6548</v>
      </c>
      <c r="E54" s="298"/>
      <c r="F54" s="350">
        <v>4900.0</v>
      </c>
      <c r="J54" s="2" t="s">
        <v>829</v>
      </c>
      <c r="K54" s="2" t="s">
        <v>6497</v>
      </c>
      <c r="L54" s="2" t="s">
        <v>860</v>
      </c>
      <c r="M54" s="2" t="s">
        <v>17</v>
      </c>
      <c r="N54" s="2" t="s">
        <v>6542</v>
      </c>
      <c r="R54" s="2" t="s">
        <v>6496</v>
      </c>
      <c r="S54" s="2">
        <v>152.0</v>
      </c>
    </row>
    <row r="55">
      <c r="B55" s="2" t="s">
        <v>3908</v>
      </c>
      <c r="C55" s="298" t="s">
        <v>1055</v>
      </c>
      <c r="E55" s="298" t="s">
        <v>1056</v>
      </c>
      <c r="F55" s="279"/>
      <c r="L55" s="2" t="s">
        <v>860</v>
      </c>
    </row>
    <row r="56">
      <c r="B56" s="2" t="s">
        <v>3908</v>
      </c>
      <c r="C56" s="298" t="s">
        <v>1055</v>
      </c>
      <c r="E56" s="298" t="s">
        <v>1056</v>
      </c>
      <c r="L56" s="2" t="s">
        <v>860</v>
      </c>
    </row>
    <row r="57">
      <c r="B57" s="2" t="s">
        <v>3908</v>
      </c>
      <c r="C57" s="298" t="s">
        <v>1055</v>
      </c>
      <c r="E57" s="298" t="s">
        <v>1056</v>
      </c>
      <c r="L57" s="2" t="s">
        <v>860</v>
      </c>
    </row>
    <row r="58">
      <c r="B58" s="2" t="s">
        <v>3908</v>
      </c>
      <c r="C58" s="298" t="s">
        <v>1055</v>
      </c>
      <c r="E58" s="298" t="s">
        <v>1056</v>
      </c>
      <c r="L58" s="2" t="s">
        <v>860</v>
      </c>
    </row>
    <row r="59">
      <c r="B59" s="2" t="s">
        <v>3908</v>
      </c>
      <c r="C59" s="298" t="s">
        <v>1055</v>
      </c>
      <c r="E59" s="298" t="s">
        <v>1056</v>
      </c>
      <c r="L59" s="2" t="s">
        <v>860</v>
      </c>
    </row>
    <row r="60">
      <c r="B60" s="2" t="s">
        <v>3908</v>
      </c>
      <c r="C60" s="298" t="s">
        <v>1055</v>
      </c>
      <c r="E60" s="298" t="s">
        <v>1056</v>
      </c>
      <c r="L60" s="2" t="s">
        <v>860</v>
      </c>
    </row>
    <row r="61">
      <c r="B61" s="2" t="s">
        <v>2559</v>
      </c>
      <c r="C61" s="291" t="s">
        <v>878</v>
      </c>
      <c r="D61" s="291">
        <v>4.522479142E9</v>
      </c>
      <c r="E61" s="380" t="s">
        <v>2507</v>
      </c>
      <c r="L61" s="2" t="s">
        <v>860</v>
      </c>
      <c r="M61" s="2" t="s">
        <v>17</v>
      </c>
      <c r="N61" s="2" t="s">
        <v>6542</v>
      </c>
      <c r="S61" s="2">
        <v>152.0</v>
      </c>
    </row>
    <row r="62">
      <c r="C62" s="298" t="s">
        <v>954</v>
      </c>
      <c r="E62" s="380" t="s">
        <v>955</v>
      </c>
      <c r="F62" s="350">
        <v>1850.0</v>
      </c>
      <c r="G62" s="380"/>
      <c r="H62" s="380"/>
      <c r="L62" s="2" t="s">
        <v>860</v>
      </c>
      <c r="M62" s="2" t="s">
        <v>17</v>
      </c>
      <c r="N62" s="2" t="s">
        <v>6542</v>
      </c>
      <c r="S62" s="2">
        <v>152.0</v>
      </c>
    </row>
    <row r="63">
      <c r="B63" s="2" t="s">
        <v>3908</v>
      </c>
      <c r="C63" s="298" t="s">
        <v>889</v>
      </c>
      <c r="E63" s="298" t="s">
        <v>890</v>
      </c>
      <c r="F63" s="350">
        <v>1840.0</v>
      </c>
      <c r="L63" s="2" t="s">
        <v>860</v>
      </c>
    </row>
    <row r="64">
      <c r="C64" s="276" t="s">
        <v>1510</v>
      </c>
      <c r="F64" s="362">
        <v>150.0</v>
      </c>
      <c r="M64" s="2" t="s">
        <v>17</v>
      </c>
      <c r="N64" s="2" t="s">
        <v>6549</v>
      </c>
      <c r="S64" s="2">
        <v>292.0</v>
      </c>
    </row>
    <row r="65">
      <c r="B65" s="2" t="s">
        <v>2559</v>
      </c>
      <c r="C65" s="276" t="s">
        <v>2560</v>
      </c>
      <c r="D65" s="291">
        <v>5.24396572E8</v>
      </c>
      <c r="E65" s="276" t="s">
        <v>2561</v>
      </c>
      <c r="F65" s="279"/>
      <c r="M65" s="2" t="s">
        <v>17</v>
      </c>
      <c r="N65" s="2" t="s">
        <v>6549</v>
      </c>
      <c r="S65" s="2">
        <v>292.0</v>
      </c>
    </row>
    <row r="66">
      <c r="B66" s="2" t="s">
        <v>2503</v>
      </c>
      <c r="C66" s="276" t="s">
        <v>2560</v>
      </c>
      <c r="D66" s="400">
        <v>5.24396542E8</v>
      </c>
      <c r="E66" s="276" t="s">
        <v>2561</v>
      </c>
      <c r="F66" s="279"/>
    </row>
    <row r="67">
      <c r="F67" s="279"/>
    </row>
    <row r="68">
      <c r="F68" s="279"/>
    </row>
    <row r="69">
      <c r="A69" s="298" t="s">
        <v>1704</v>
      </c>
      <c r="B69" s="2" t="s">
        <v>901</v>
      </c>
      <c r="C69" s="359" t="s">
        <v>2796</v>
      </c>
      <c r="D69" s="291" t="s">
        <v>6550</v>
      </c>
      <c r="E69" s="380" t="s">
        <v>1264</v>
      </c>
      <c r="F69" s="351">
        <v>7250.0</v>
      </c>
      <c r="G69" s="350">
        <v>32431.0</v>
      </c>
      <c r="J69" s="2" t="s">
        <v>2173</v>
      </c>
      <c r="K69" s="2" t="s">
        <v>4620</v>
      </c>
      <c r="L69" s="2" t="s">
        <v>860</v>
      </c>
      <c r="M69" s="2" t="s">
        <v>17</v>
      </c>
      <c r="N69" s="2" t="s">
        <v>6542</v>
      </c>
      <c r="R69" s="2" t="s">
        <v>6510</v>
      </c>
      <c r="S69" s="2">
        <v>152.0</v>
      </c>
    </row>
    <row r="70">
      <c r="B70" s="2" t="s">
        <v>901</v>
      </c>
      <c r="C70" s="359" t="s">
        <v>2796</v>
      </c>
      <c r="D70" s="291" t="s">
        <v>6551</v>
      </c>
      <c r="E70" s="380" t="s">
        <v>1264</v>
      </c>
      <c r="F70" s="351">
        <v>7250.0</v>
      </c>
      <c r="G70" s="279"/>
      <c r="J70" s="2" t="s">
        <v>2173</v>
      </c>
      <c r="K70" s="2" t="s">
        <v>4620</v>
      </c>
      <c r="L70" s="2" t="s">
        <v>860</v>
      </c>
      <c r="M70" s="2" t="s">
        <v>17</v>
      </c>
      <c r="N70" s="2" t="s">
        <v>6542</v>
      </c>
      <c r="R70" s="2" t="s">
        <v>6510</v>
      </c>
      <c r="S70" s="2">
        <v>152.0</v>
      </c>
    </row>
    <row r="71">
      <c r="B71" s="2" t="s">
        <v>901</v>
      </c>
      <c r="C71" s="359" t="s">
        <v>2796</v>
      </c>
      <c r="D71" s="291" t="s">
        <v>6552</v>
      </c>
      <c r="E71" s="380" t="s">
        <v>1264</v>
      </c>
      <c r="F71" s="351">
        <v>7250.0</v>
      </c>
      <c r="J71" s="2" t="s">
        <v>2173</v>
      </c>
      <c r="K71" s="2" t="s">
        <v>4620</v>
      </c>
      <c r="L71" s="2" t="s">
        <v>860</v>
      </c>
      <c r="M71" s="2" t="s">
        <v>17</v>
      </c>
      <c r="N71" s="2" t="s">
        <v>6542</v>
      </c>
      <c r="R71" s="2" t="s">
        <v>6510</v>
      </c>
      <c r="S71" s="2">
        <v>152.0</v>
      </c>
    </row>
    <row r="72">
      <c r="B72" s="2" t="s">
        <v>901</v>
      </c>
      <c r="C72" s="359" t="s">
        <v>2796</v>
      </c>
      <c r="D72" s="291" t="s">
        <v>6553</v>
      </c>
      <c r="E72" s="380" t="s">
        <v>1264</v>
      </c>
      <c r="F72" s="351">
        <v>7250.0</v>
      </c>
      <c r="J72" s="2" t="s">
        <v>2173</v>
      </c>
      <c r="K72" s="2" t="s">
        <v>4620</v>
      </c>
      <c r="L72" s="2" t="s">
        <v>860</v>
      </c>
      <c r="M72" s="2" t="s">
        <v>17</v>
      </c>
      <c r="N72" s="2" t="s">
        <v>6542</v>
      </c>
      <c r="R72" s="2" t="s">
        <v>6510</v>
      </c>
      <c r="S72" s="2">
        <v>152.0</v>
      </c>
    </row>
    <row r="73">
      <c r="B73" s="2" t="s">
        <v>901</v>
      </c>
      <c r="C73" s="359" t="s">
        <v>2796</v>
      </c>
      <c r="D73" s="291" t="s">
        <v>6554</v>
      </c>
      <c r="E73" s="380" t="s">
        <v>1264</v>
      </c>
      <c r="F73" s="351">
        <v>7250.0</v>
      </c>
      <c r="J73" s="2" t="s">
        <v>2173</v>
      </c>
      <c r="K73" s="2" t="s">
        <v>4620</v>
      </c>
      <c r="L73" s="2" t="s">
        <v>860</v>
      </c>
      <c r="M73" s="2" t="s">
        <v>17</v>
      </c>
      <c r="N73" s="2" t="s">
        <v>6542</v>
      </c>
      <c r="R73" s="2" t="s">
        <v>6510</v>
      </c>
      <c r="S73" s="2">
        <v>152.0</v>
      </c>
    </row>
    <row r="74">
      <c r="B74" s="2" t="s">
        <v>901</v>
      </c>
      <c r="C74" s="359" t="s">
        <v>2796</v>
      </c>
      <c r="D74" s="291" t="s">
        <v>6555</v>
      </c>
      <c r="E74" s="380" t="s">
        <v>1264</v>
      </c>
      <c r="F74" s="351">
        <v>7250.0</v>
      </c>
      <c r="J74" s="2" t="s">
        <v>2173</v>
      </c>
      <c r="K74" s="2" t="s">
        <v>4620</v>
      </c>
      <c r="L74" s="2" t="s">
        <v>860</v>
      </c>
      <c r="M74" s="2" t="s">
        <v>17</v>
      </c>
      <c r="N74" s="2" t="s">
        <v>6542</v>
      </c>
      <c r="R74" s="2" t="s">
        <v>6510</v>
      </c>
      <c r="S74" s="2">
        <v>152.0</v>
      </c>
    </row>
    <row r="75">
      <c r="B75" s="2" t="s">
        <v>901</v>
      </c>
      <c r="C75" s="359" t="s">
        <v>2796</v>
      </c>
      <c r="D75" s="291" t="s">
        <v>6556</v>
      </c>
      <c r="E75" s="380" t="s">
        <v>1264</v>
      </c>
      <c r="F75" s="351">
        <v>7250.0</v>
      </c>
      <c r="J75" s="2" t="s">
        <v>2173</v>
      </c>
      <c r="K75" s="2" t="s">
        <v>4620</v>
      </c>
      <c r="L75" s="2" t="s">
        <v>860</v>
      </c>
      <c r="M75" s="2" t="s">
        <v>17</v>
      </c>
      <c r="N75" s="2" t="s">
        <v>6542</v>
      </c>
      <c r="R75" s="2" t="s">
        <v>6510</v>
      </c>
      <c r="S75" s="2">
        <v>152.0</v>
      </c>
    </row>
    <row r="76">
      <c r="B76" s="2" t="s">
        <v>901</v>
      </c>
      <c r="C76" s="359" t="s">
        <v>2796</v>
      </c>
      <c r="D76" s="291" t="s">
        <v>6557</v>
      </c>
      <c r="E76" s="380" t="s">
        <v>1264</v>
      </c>
      <c r="F76" s="351">
        <v>7250.0</v>
      </c>
      <c r="J76" s="2" t="s">
        <v>2173</v>
      </c>
      <c r="K76" s="2" t="s">
        <v>4620</v>
      </c>
      <c r="L76" s="2" t="s">
        <v>860</v>
      </c>
      <c r="M76" s="2" t="s">
        <v>17</v>
      </c>
      <c r="N76" s="2" t="s">
        <v>6542</v>
      </c>
      <c r="R76" s="2" t="s">
        <v>6510</v>
      </c>
      <c r="S76" s="2">
        <v>152.0</v>
      </c>
    </row>
    <row r="77">
      <c r="B77" s="2" t="s">
        <v>901</v>
      </c>
      <c r="C77" s="359" t="s">
        <v>2796</v>
      </c>
      <c r="D77" s="291" t="s">
        <v>6558</v>
      </c>
      <c r="E77" s="380" t="s">
        <v>1264</v>
      </c>
      <c r="F77" s="351">
        <v>7250.0</v>
      </c>
      <c r="J77" s="2" t="s">
        <v>2173</v>
      </c>
      <c r="K77" s="2" t="s">
        <v>4620</v>
      </c>
      <c r="L77" s="2" t="s">
        <v>860</v>
      </c>
      <c r="M77" s="2" t="s">
        <v>17</v>
      </c>
      <c r="N77" s="2" t="s">
        <v>6542</v>
      </c>
      <c r="R77" s="2" t="s">
        <v>6510</v>
      </c>
      <c r="S77" s="2">
        <v>152.0</v>
      </c>
    </row>
    <row r="78">
      <c r="B78" s="2" t="s">
        <v>901</v>
      </c>
      <c r="C78" s="359" t="s">
        <v>2796</v>
      </c>
      <c r="D78" s="291" t="s">
        <v>6559</v>
      </c>
      <c r="E78" s="380" t="s">
        <v>1264</v>
      </c>
      <c r="F78" s="351">
        <v>7250.0</v>
      </c>
      <c r="J78" s="2" t="s">
        <v>2173</v>
      </c>
      <c r="K78" s="2" t="s">
        <v>4620</v>
      </c>
      <c r="L78" s="2" t="s">
        <v>860</v>
      </c>
      <c r="M78" s="2" t="s">
        <v>17</v>
      </c>
      <c r="N78" s="2" t="s">
        <v>6542</v>
      </c>
      <c r="R78" s="2" t="s">
        <v>6510</v>
      </c>
      <c r="S78" s="2">
        <v>152.0</v>
      </c>
    </row>
    <row r="79">
      <c r="B79" s="2" t="s">
        <v>901</v>
      </c>
      <c r="C79" s="359" t="s">
        <v>2796</v>
      </c>
      <c r="D79" s="291" t="s">
        <v>6560</v>
      </c>
      <c r="E79" s="380" t="s">
        <v>1264</v>
      </c>
      <c r="F79" s="351">
        <v>7250.0</v>
      </c>
      <c r="J79" s="2" t="s">
        <v>2173</v>
      </c>
      <c r="K79" s="2" t="s">
        <v>4620</v>
      </c>
      <c r="L79" s="2" t="s">
        <v>860</v>
      </c>
      <c r="M79" s="2" t="s">
        <v>17</v>
      </c>
      <c r="N79" s="2" t="s">
        <v>6542</v>
      </c>
      <c r="R79" s="2" t="s">
        <v>6510</v>
      </c>
      <c r="S79" s="2">
        <v>152.0</v>
      </c>
    </row>
    <row r="80">
      <c r="B80" s="2" t="s">
        <v>901</v>
      </c>
      <c r="C80" s="359" t="s">
        <v>2796</v>
      </c>
      <c r="D80" s="291" t="s">
        <v>6561</v>
      </c>
      <c r="E80" s="380" t="s">
        <v>1264</v>
      </c>
      <c r="F80" s="351">
        <v>7250.0</v>
      </c>
      <c r="J80" s="2" t="s">
        <v>2173</v>
      </c>
      <c r="K80" s="2" t="s">
        <v>4620</v>
      </c>
      <c r="L80" s="2" t="s">
        <v>860</v>
      </c>
      <c r="M80" s="2" t="s">
        <v>17</v>
      </c>
      <c r="N80" s="2" t="s">
        <v>6542</v>
      </c>
      <c r="R80" s="2" t="s">
        <v>6510</v>
      </c>
      <c r="S80" s="2">
        <v>152.0</v>
      </c>
    </row>
    <row r="81">
      <c r="B81" s="2" t="s">
        <v>901</v>
      </c>
      <c r="C81" s="359" t="s">
        <v>2796</v>
      </c>
      <c r="D81" s="291" t="s">
        <v>6562</v>
      </c>
      <c r="E81" s="380" t="s">
        <v>1264</v>
      </c>
      <c r="F81" s="351">
        <v>7250.0</v>
      </c>
      <c r="J81" s="2" t="s">
        <v>2173</v>
      </c>
      <c r="K81" s="2" t="s">
        <v>4620</v>
      </c>
      <c r="L81" s="2" t="s">
        <v>860</v>
      </c>
      <c r="M81" s="2" t="s">
        <v>17</v>
      </c>
      <c r="N81" s="2" t="s">
        <v>6542</v>
      </c>
      <c r="R81" s="2" t="s">
        <v>6510</v>
      </c>
      <c r="S81" s="2">
        <v>152.0</v>
      </c>
    </row>
    <row r="82">
      <c r="B82" s="2" t="s">
        <v>901</v>
      </c>
      <c r="C82" s="359" t="s">
        <v>2796</v>
      </c>
      <c r="D82" s="291" t="s">
        <v>6563</v>
      </c>
      <c r="E82" s="380" t="s">
        <v>1264</v>
      </c>
      <c r="F82" s="351">
        <v>7250.0</v>
      </c>
      <c r="J82" s="2" t="s">
        <v>2173</v>
      </c>
      <c r="K82" s="2" t="s">
        <v>4620</v>
      </c>
      <c r="L82" s="2" t="s">
        <v>860</v>
      </c>
      <c r="M82" s="2" t="s">
        <v>17</v>
      </c>
      <c r="N82" s="2" t="s">
        <v>6542</v>
      </c>
      <c r="R82" s="2" t="s">
        <v>6510</v>
      </c>
      <c r="S82" s="2">
        <v>152.0</v>
      </c>
    </row>
    <row r="83">
      <c r="B83" s="2" t="s">
        <v>901</v>
      </c>
      <c r="C83" s="359" t="s">
        <v>2796</v>
      </c>
      <c r="D83" s="291" t="s">
        <v>6564</v>
      </c>
      <c r="E83" s="380" t="s">
        <v>1264</v>
      </c>
      <c r="F83" s="351">
        <v>7250.0</v>
      </c>
      <c r="L83" s="2" t="s">
        <v>860</v>
      </c>
      <c r="M83" s="2" t="s">
        <v>17</v>
      </c>
      <c r="N83" s="2" t="s">
        <v>6542</v>
      </c>
      <c r="S83" s="2">
        <v>152.0</v>
      </c>
    </row>
    <row r="84">
      <c r="B84" s="2" t="s">
        <v>901</v>
      </c>
      <c r="C84" s="359" t="s">
        <v>2796</v>
      </c>
      <c r="D84" s="291" t="s">
        <v>6565</v>
      </c>
      <c r="E84" s="380" t="s">
        <v>1264</v>
      </c>
      <c r="F84" s="351">
        <v>7250.0</v>
      </c>
      <c r="L84" s="2" t="s">
        <v>860</v>
      </c>
      <c r="M84" s="2" t="s">
        <v>17</v>
      </c>
      <c r="N84" s="2" t="s">
        <v>6542</v>
      </c>
      <c r="S84" s="2">
        <v>152.0</v>
      </c>
    </row>
    <row r="85">
      <c r="B85" s="2" t="s">
        <v>901</v>
      </c>
      <c r="C85" s="359" t="s">
        <v>2796</v>
      </c>
      <c r="D85" s="291" t="s">
        <v>6566</v>
      </c>
      <c r="E85" s="380" t="s">
        <v>1264</v>
      </c>
      <c r="F85" s="351">
        <v>7250.0</v>
      </c>
      <c r="L85" s="2" t="s">
        <v>860</v>
      </c>
      <c r="M85" s="2" t="s">
        <v>17</v>
      </c>
      <c r="N85" s="2" t="s">
        <v>6542</v>
      </c>
      <c r="S85" s="2">
        <v>152.0</v>
      </c>
    </row>
    <row r="86">
      <c r="B86" s="298" t="s">
        <v>4416</v>
      </c>
      <c r="C86" s="298" t="s">
        <v>4113</v>
      </c>
      <c r="E86" s="298" t="s">
        <v>4114</v>
      </c>
      <c r="L86" s="2" t="s">
        <v>860</v>
      </c>
    </row>
    <row r="87">
      <c r="B87" s="298" t="s">
        <v>4416</v>
      </c>
      <c r="C87" s="298" t="s">
        <v>4113</v>
      </c>
      <c r="E87" s="298" t="s">
        <v>4114</v>
      </c>
      <c r="L87" s="2" t="s">
        <v>860</v>
      </c>
    </row>
    <row r="88">
      <c r="B88" s="298" t="s">
        <v>4416</v>
      </c>
      <c r="C88" s="298" t="s">
        <v>4113</v>
      </c>
      <c r="E88" s="298" t="s">
        <v>4114</v>
      </c>
      <c r="L88" s="2" t="s">
        <v>860</v>
      </c>
    </row>
    <row r="89">
      <c r="B89" s="298" t="s">
        <v>4416</v>
      </c>
      <c r="C89" s="298" t="s">
        <v>4113</v>
      </c>
      <c r="E89" s="298" t="s">
        <v>4114</v>
      </c>
      <c r="L89" s="2" t="s">
        <v>860</v>
      </c>
    </row>
    <row r="90">
      <c r="B90" s="2" t="s">
        <v>1858</v>
      </c>
      <c r="C90" s="359" t="s">
        <v>6567</v>
      </c>
      <c r="E90" s="359" t="s">
        <v>2571</v>
      </c>
      <c r="F90" s="351">
        <v>2178.0</v>
      </c>
      <c r="J90" s="2" t="s">
        <v>2173</v>
      </c>
      <c r="K90" s="2" t="s">
        <v>4620</v>
      </c>
      <c r="L90" s="2" t="s">
        <v>860</v>
      </c>
      <c r="M90" s="2" t="s">
        <v>17</v>
      </c>
      <c r="N90" s="2" t="s">
        <v>5310</v>
      </c>
      <c r="S90" s="2">
        <v>377.0</v>
      </c>
    </row>
    <row r="91">
      <c r="B91" s="2" t="s">
        <v>1858</v>
      </c>
      <c r="C91" s="359" t="s">
        <v>6567</v>
      </c>
      <c r="E91" s="359" t="s">
        <v>2571</v>
      </c>
      <c r="F91" s="351">
        <v>2178.0</v>
      </c>
      <c r="J91" s="2" t="s">
        <v>2173</v>
      </c>
      <c r="K91" s="2" t="s">
        <v>4620</v>
      </c>
      <c r="L91" s="2" t="s">
        <v>860</v>
      </c>
      <c r="M91" s="2" t="s">
        <v>17</v>
      </c>
      <c r="N91" s="2" t="s">
        <v>5310</v>
      </c>
      <c r="S91" s="2">
        <v>377.0</v>
      </c>
    </row>
    <row r="92">
      <c r="B92" s="2" t="s">
        <v>1858</v>
      </c>
      <c r="C92" s="359" t="s">
        <v>6567</v>
      </c>
      <c r="E92" s="359" t="s">
        <v>2571</v>
      </c>
      <c r="F92" s="351">
        <v>2178.0</v>
      </c>
      <c r="J92" s="2" t="s">
        <v>2173</v>
      </c>
      <c r="K92" s="2" t="s">
        <v>4620</v>
      </c>
      <c r="L92" s="2" t="s">
        <v>860</v>
      </c>
      <c r="M92" s="2" t="s">
        <v>17</v>
      </c>
      <c r="N92" s="2" t="s">
        <v>5310</v>
      </c>
      <c r="S92" s="2">
        <v>377.0</v>
      </c>
    </row>
    <row r="93">
      <c r="B93" s="2" t="s">
        <v>1858</v>
      </c>
      <c r="C93" s="359" t="s">
        <v>6567</v>
      </c>
      <c r="E93" s="359" t="s">
        <v>2571</v>
      </c>
      <c r="F93" s="351">
        <v>2178.0</v>
      </c>
      <c r="J93" s="2" t="s">
        <v>2173</v>
      </c>
      <c r="K93" s="2" t="s">
        <v>4620</v>
      </c>
      <c r="L93" s="2" t="s">
        <v>860</v>
      </c>
      <c r="M93" s="2" t="s">
        <v>17</v>
      </c>
      <c r="N93" s="2" t="s">
        <v>5310</v>
      </c>
      <c r="S93" s="2">
        <v>377.0</v>
      </c>
    </row>
    <row r="94">
      <c r="B94" s="2" t="s">
        <v>1858</v>
      </c>
      <c r="C94" s="359" t="s">
        <v>6567</v>
      </c>
      <c r="E94" s="359" t="s">
        <v>2571</v>
      </c>
      <c r="F94" s="351">
        <v>2178.0</v>
      </c>
      <c r="J94" s="2" t="s">
        <v>2173</v>
      </c>
      <c r="K94" s="2" t="s">
        <v>4620</v>
      </c>
      <c r="L94" s="2" t="s">
        <v>860</v>
      </c>
      <c r="M94" s="2" t="s">
        <v>17</v>
      </c>
      <c r="N94" s="2" t="s">
        <v>5310</v>
      </c>
      <c r="S94" s="2">
        <v>377.0</v>
      </c>
    </row>
    <row r="95">
      <c r="B95" s="2" t="s">
        <v>1858</v>
      </c>
      <c r="C95" s="359" t="s">
        <v>6567</v>
      </c>
      <c r="E95" s="359" t="s">
        <v>2571</v>
      </c>
      <c r="F95" s="351">
        <v>2178.0</v>
      </c>
      <c r="J95" s="2" t="s">
        <v>2173</v>
      </c>
      <c r="K95" s="2" t="s">
        <v>4620</v>
      </c>
      <c r="L95" s="2" t="s">
        <v>860</v>
      </c>
      <c r="M95" s="2" t="s">
        <v>17</v>
      </c>
      <c r="N95" s="2" t="s">
        <v>5310</v>
      </c>
      <c r="S95" s="2">
        <v>377.0</v>
      </c>
    </row>
    <row r="96">
      <c r="B96" s="2" t="s">
        <v>1858</v>
      </c>
      <c r="C96" s="359" t="s">
        <v>6567</v>
      </c>
      <c r="E96" s="359" t="s">
        <v>2571</v>
      </c>
      <c r="F96" s="351">
        <v>2178.0</v>
      </c>
      <c r="L96" s="2"/>
    </row>
    <row r="97">
      <c r="B97" s="2" t="s">
        <v>1858</v>
      </c>
      <c r="C97" s="359" t="s">
        <v>6567</v>
      </c>
      <c r="E97" s="359" t="s">
        <v>2571</v>
      </c>
      <c r="F97" s="351">
        <v>2178.0</v>
      </c>
      <c r="L97" s="2"/>
    </row>
    <row r="98">
      <c r="B98" s="2" t="s">
        <v>1858</v>
      </c>
      <c r="C98" s="359" t="s">
        <v>6567</v>
      </c>
      <c r="E98" s="359" t="s">
        <v>2571</v>
      </c>
      <c r="F98" s="351">
        <v>2178.0</v>
      </c>
      <c r="L98" s="2"/>
    </row>
    <row r="99">
      <c r="B99" s="2" t="s">
        <v>1858</v>
      </c>
      <c r="C99" s="359" t="s">
        <v>6567</v>
      </c>
      <c r="E99" s="359" t="s">
        <v>2571</v>
      </c>
      <c r="F99" s="351">
        <v>2178.0</v>
      </c>
      <c r="L99" s="2"/>
    </row>
    <row r="100">
      <c r="B100" s="2" t="s">
        <v>1858</v>
      </c>
      <c r="C100" s="359" t="s">
        <v>6567</v>
      </c>
      <c r="E100" s="359" t="s">
        <v>2571</v>
      </c>
      <c r="F100" s="351">
        <v>2178.0</v>
      </c>
      <c r="L100" s="2"/>
    </row>
    <row r="101">
      <c r="B101" s="2" t="s">
        <v>3881</v>
      </c>
      <c r="C101" s="298" t="s">
        <v>4742</v>
      </c>
      <c r="E101" s="298" t="s">
        <v>6126</v>
      </c>
      <c r="L101" s="2" t="s">
        <v>860</v>
      </c>
    </row>
    <row r="102">
      <c r="B102" s="2" t="s">
        <v>901</v>
      </c>
      <c r="C102" s="359" t="s">
        <v>1945</v>
      </c>
      <c r="D102" s="291" t="s">
        <v>6568</v>
      </c>
      <c r="E102" s="380" t="s">
        <v>1946</v>
      </c>
      <c r="F102" s="350">
        <v>27500.0</v>
      </c>
      <c r="J102" s="2" t="s">
        <v>2173</v>
      </c>
      <c r="K102" s="2" t="s">
        <v>4620</v>
      </c>
      <c r="L102" s="2" t="s">
        <v>860</v>
      </c>
      <c r="M102" s="2" t="s">
        <v>17</v>
      </c>
      <c r="N102" s="2" t="s">
        <v>6542</v>
      </c>
      <c r="R102" s="2" t="s">
        <v>6510</v>
      </c>
      <c r="S102" s="2">
        <v>377.0</v>
      </c>
    </row>
    <row r="103">
      <c r="B103" s="2" t="s">
        <v>901</v>
      </c>
      <c r="C103" s="359" t="s">
        <v>1945</v>
      </c>
      <c r="D103" s="291" t="s">
        <v>6569</v>
      </c>
      <c r="E103" s="380" t="s">
        <v>1946</v>
      </c>
      <c r="F103" s="350">
        <v>27500.0</v>
      </c>
      <c r="J103" s="2" t="s">
        <v>2173</v>
      </c>
      <c r="K103" s="2" t="s">
        <v>4620</v>
      </c>
      <c r="L103" s="2" t="s">
        <v>860</v>
      </c>
      <c r="M103" s="2" t="s">
        <v>17</v>
      </c>
      <c r="N103" s="2" t="s">
        <v>6542</v>
      </c>
      <c r="R103" s="2" t="s">
        <v>6510</v>
      </c>
      <c r="S103" s="2">
        <v>377.0</v>
      </c>
    </row>
    <row r="104">
      <c r="F104" s="279"/>
    </row>
    <row r="105">
      <c r="A105" s="2" t="s">
        <v>933</v>
      </c>
      <c r="B105" s="2" t="s">
        <v>868</v>
      </c>
      <c r="C105" s="298" t="s">
        <v>1416</v>
      </c>
      <c r="D105" s="291">
        <v>2.233243002163E12</v>
      </c>
      <c r="E105" s="298" t="s">
        <v>935</v>
      </c>
      <c r="J105" s="357" t="s">
        <v>2173</v>
      </c>
      <c r="K105" s="275" t="s">
        <v>6508</v>
      </c>
      <c r="L105" s="2" t="s">
        <v>860</v>
      </c>
      <c r="M105" s="2" t="s">
        <v>17</v>
      </c>
      <c r="N105" s="2" t="s">
        <v>6542</v>
      </c>
      <c r="R105" s="2" t="s">
        <v>6507</v>
      </c>
      <c r="S105" s="2">
        <v>377.0</v>
      </c>
    </row>
    <row r="106">
      <c r="B106" s="2" t="s">
        <v>868</v>
      </c>
      <c r="C106" s="298" t="s">
        <v>1416</v>
      </c>
      <c r="D106" s="291" t="s">
        <v>6570</v>
      </c>
      <c r="E106" s="298" t="s">
        <v>935</v>
      </c>
      <c r="J106" s="357" t="s">
        <v>2173</v>
      </c>
      <c r="K106" s="2" t="s">
        <v>6508</v>
      </c>
      <c r="L106" s="2" t="s">
        <v>860</v>
      </c>
      <c r="M106" s="2" t="s">
        <v>17</v>
      </c>
      <c r="N106" s="2" t="s">
        <v>6542</v>
      </c>
      <c r="R106" s="2" t="s">
        <v>6507</v>
      </c>
      <c r="S106" s="2">
        <v>152.0</v>
      </c>
    </row>
    <row r="107">
      <c r="B107" s="2" t="s">
        <v>868</v>
      </c>
      <c r="C107" s="298" t="s">
        <v>1416</v>
      </c>
      <c r="D107" s="291">
        <v>2.233242003532E12</v>
      </c>
      <c r="E107" s="298" t="s">
        <v>935</v>
      </c>
      <c r="J107" s="357" t="s">
        <v>2173</v>
      </c>
      <c r="K107" s="2" t="s">
        <v>6508</v>
      </c>
      <c r="L107" s="2" t="s">
        <v>860</v>
      </c>
      <c r="M107" s="2" t="s">
        <v>17</v>
      </c>
      <c r="N107" s="2" t="s">
        <v>6542</v>
      </c>
      <c r="R107" s="2" t="s">
        <v>6507</v>
      </c>
      <c r="S107" s="2">
        <v>152.0</v>
      </c>
    </row>
    <row r="108">
      <c r="B108" s="2" t="s">
        <v>868</v>
      </c>
      <c r="C108" s="298" t="s">
        <v>1416</v>
      </c>
      <c r="D108" s="291">
        <v>2.233242003534E12</v>
      </c>
      <c r="E108" s="298" t="s">
        <v>935</v>
      </c>
      <c r="J108" s="357" t="s">
        <v>2173</v>
      </c>
      <c r="K108" s="2" t="s">
        <v>6508</v>
      </c>
      <c r="L108" s="2" t="s">
        <v>860</v>
      </c>
      <c r="M108" s="2" t="s">
        <v>17</v>
      </c>
      <c r="N108" s="2" t="s">
        <v>6542</v>
      </c>
      <c r="R108" s="2" t="s">
        <v>6507</v>
      </c>
      <c r="S108" s="2">
        <v>152.0</v>
      </c>
    </row>
    <row r="109">
      <c r="B109" s="2" t="s">
        <v>868</v>
      </c>
      <c r="C109" s="298" t="s">
        <v>1416</v>
      </c>
      <c r="D109" s="291">
        <v>2.33242003538E11</v>
      </c>
      <c r="E109" s="298" t="s">
        <v>935</v>
      </c>
      <c r="J109" s="357" t="s">
        <v>2173</v>
      </c>
      <c r="K109" s="2" t="s">
        <v>6508</v>
      </c>
      <c r="L109" s="2" t="s">
        <v>860</v>
      </c>
      <c r="M109" s="2" t="s">
        <v>17</v>
      </c>
      <c r="N109" s="2" t="s">
        <v>6542</v>
      </c>
      <c r="R109" s="2" t="s">
        <v>6507</v>
      </c>
      <c r="S109" s="2">
        <v>152.0</v>
      </c>
    </row>
    <row r="110">
      <c r="B110" s="2" t="s">
        <v>868</v>
      </c>
      <c r="C110" s="359" t="s">
        <v>5634</v>
      </c>
      <c r="D110" s="291">
        <v>2.225455001539E12</v>
      </c>
      <c r="E110" s="445" t="s">
        <v>5636</v>
      </c>
      <c r="F110" s="266"/>
      <c r="G110" s="266"/>
      <c r="H110" s="266"/>
      <c r="I110" s="266"/>
      <c r="K110" s="266"/>
      <c r="L110" s="275" t="s">
        <v>1019</v>
      </c>
      <c r="M110" s="275" t="s">
        <v>17</v>
      </c>
      <c r="N110" s="2" t="s">
        <v>5310</v>
      </c>
      <c r="S110" s="2">
        <v>377.0</v>
      </c>
    </row>
    <row r="112">
      <c r="A112" s="399" t="s">
        <v>2187</v>
      </c>
      <c r="B112" s="298" t="s">
        <v>862</v>
      </c>
      <c r="C112" s="298" t="s">
        <v>1409</v>
      </c>
      <c r="D112" s="291" t="s">
        <v>6571</v>
      </c>
      <c r="E112" s="298" t="s">
        <v>893</v>
      </c>
      <c r="F112" s="351">
        <v>10550.0</v>
      </c>
      <c r="G112" s="350">
        <v>4900.0</v>
      </c>
      <c r="J112" s="2" t="s">
        <v>4509</v>
      </c>
      <c r="K112" s="2" t="s">
        <v>2652</v>
      </c>
      <c r="L112" s="2" t="s">
        <v>860</v>
      </c>
      <c r="M112" s="2" t="s">
        <v>17</v>
      </c>
      <c r="N112" s="2" t="s">
        <v>6542</v>
      </c>
      <c r="R112" s="2" t="s">
        <v>6493</v>
      </c>
      <c r="S112" s="2">
        <v>152.0</v>
      </c>
    </row>
    <row r="113">
      <c r="B113" s="298" t="s">
        <v>862</v>
      </c>
      <c r="C113" s="298" t="s">
        <v>1412</v>
      </c>
      <c r="D113" s="291" t="s">
        <v>6572</v>
      </c>
      <c r="E113" s="298" t="s">
        <v>895</v>
      </c>
      <c r="F113" s="350">
        <v>9640.0</v>
      </c>
      <c r="G113" s="279"/>
      <c r="J113" s="2" t="s">
        <v>4509</v>
      </c>
      <c r="K113" s="2" t="s">
        <v>2652</v>
      </c>
      <c r="L113" s="2" t="s">
        <v>860</v>
      </c>
      <c r="M113" s="2" t="s">
        <v>17</v>
      </c>
      <c r="N113" s="2" t="s">
        <v>6542</v>
      </c>
      <c r="R113" s="2" t="s">
        <v>6493</v>
      </c>
      <c r="S113" s="2">
        <v>152.0</v>
      </c>
    </row>
    <row r="114">
      <c r="C114" s="298" t="s">
        <v>1258</v>
      </c>
      <c r="D114" s="291" t="s">
        <v>6544</v>
      </c>
      <c r="E114" s="298" t="s">
        <v>900</v>
      </c>
      <c r="F114" s="350">
        <v>4200.0</v>
      </c>
      <c r="J114" s="2" t="s">
        <v>4509</v>
      </c>
      <c r="K114" s="2" t="s">
        <v>2652</v>
      </c>
      <c r="L114" s="2" t="s">
        <v>860</v>
      </c>
      <c r="M114" s="2" t="s">
        <v>17</v>
      </c>
      <c r="N114" s="2" t="s">
        <v>6542</v>
      </c>
      <c r="R114" s="2" t="s">
        <v>6493</v>
      </c>
      <c r="S114" s="2">
        <v>152.0</v>
      </c>
    </row>
    <row r="116">
      <c r="C116" s="359" t="s">
        <v>6573</v>
      </c>
      <c r="M116" s="2" t="s">
        <v>17</v>
      </c>
      <c r="N116" s="2" t="s">
        <v>6542</v>
      </c>
      <c r="S116" s="2">
        <v>152.0</v>
      </c>
    </row>
    <row r="117">
      <c r="C117" s="359" t="s">
        <v>1510</v>
      </c>
      <c r="M117" s="2" t="s">
        <v>17</v>
      </c>
      <c r="N117" s="2" t="s">
        <v>6542</v>
      </c>
      <c r="S117" s="2">
        <v>152.0</v>
      </c>
    </row>
    <row r="118">
      <c r="C118" s="359" t="s">
        <v>1539</v>
      </c>
      <c r="M118" s="2" t="s">
        <v>17</v>
      </c>
      <c r="N118" s="2" t="s">
        <v>6542</v>
      </c>
      <c r="S118" s="2">
        <v>152.0</v>
      </c>
    </row>
    <row r="120">
      <c r="A120" s="399" t="s">
        <v>6574</v>
      </c>
      <c r="B120" s="2" t="s">
        <v>1314</v>
      </c>
      <c r="C120" s="359" t="s">
        <v>6575</v>
      </c>
      <c r="D120" s="291" t="s">
        <v>6576</v>
      </c>
      <c r="E120" s="359" t="s">
        <v>6577</v>
      </c>
      <c r="F120" s="351">
        <v>4500.0</v>
      </c>
      <c r="G120" s="350">
        <v>22950.0</v>
      </c>
      <c r="J120" s="2" t="s">
        <v>2173</v>
      </c>
      <c r="K120" s="2" t="s">
        <v>2652</v>
      </c>
      <c r="L120" s="2" t="s">
        <v>860</v>
      </c>
      <c r="M120" s="2" t="s">
        <v>17</v>
      </c>
      <c r="N120" s="2" t="s">
        <v>6114</v>
      </c>
      <c r="Q120" s="2" t="s">
        <v>6578</v>
      </c>
      <c r="R120" s="2" t="s">
        <v>6493</v>
      </c>
      <c r="S120" s="2">
        <v>207.0</v>
      </c>
    </row>
    <row r="121">
      <c r="B121" s="2" t="s">
        <v>1314</v>
      </c>
      <c r="C121" s="359" t="s">
        <v>6579</v>
      </c>
      <c r="D121" s="291" t="s">
        <v>6580</v>
      </c>
      <c r="E121" s="359" t="s">
        <v>6577</v>
      </c>
      <c r="F121" s="351"/>
      <c r="G121" s="279"/>
      <c r="J121" s="2" t="s">
        <v>2173</v>
      </c>
      <c r="K121" s="2" t="s">
        <v>2652</v>
      </c>
      <c r="L121" s="2" t="s">
        <v>860</v>
      </c>
      <c r="M121" s="2" t="s">
        <v>17</v>
      </c>
      <c r="N121" s="2" t="s">
        <v>6114</v>
      </c>
      <c r="Q121" s="2" t="s">
        <v>6578</v>
      </c>
      <c r="R121" s="2" t="s">
        <v>6493</v>
      </c>
      <c r="S121" s="2">
        <v>207.0</v>
      </c>
    </row>
    <row r="122">
      <c r="B122" s="2" t="s">
        <v>1314</v>
      </c>
      <c r="C122" s="359" t="s">
        <v>6579</v>
      </c>
      <c r="D122" s="291" t="s">
        <v>6581</v>
      </c>
      <c r="E122" s="359" t="s">
        <v>6577</v>
      </c>
      <c r="J122" s="2" t="s">
        <v>2173</v>
      </c>
      <c r="K122" s="2" t="s">
        <v>2652</v>
      </c>
      <c r="L122" s="2" t="s">
        <v>860</v>
      </c>
      <c r="M122" s="2" t="s">
        <v>17</v>
      </c>
      <c r="N122" s="2" t="s">
        <v>6114</v>
      </c>
      <c r="Q122" s="2" t="s">
        <v>6578</v>
      </c>
      <c r="R122" s="2" t="s">
        <v>6493</v>
      </c>
      <c r="S122" s="2">
        <v>207.0</v>
      </c>
    </row>
    <row r="123">
      <c r="B123" s="2" t="s">
        <v>1314</v>
      </c>
      <c r="C123" s="359" t="s">
        <v>6579</v>
      </c>
      <c r="D123" s="291" t="s">
        <v>6582</v>
      </c>
      <c r="E123" s="359" t="s">
        <v>6577</v>
      </c>
      <c r="J123" s="2" t="s">
        <v>2173</v>
      </c>
      <c r="K123" s="2" t="s">
        <v>2652</v>
      </c>
      <c r="L123" s="2" t="s">
        <v>860</v>
      </c>
      <c r="M123" s="2" t="s">
        <v>17</v>
      </c>
      <c r="N123" s="2" t="s">
        <v>6114</v>
      </c>
      <c r="Q123" s="2" t="s">
        <v>6578</v>
      </c>
      <c r="R123" s="2" t="s">
        <v>6493</v>
      </c>
      <c r="S123" s="2">
        <v>207.0</v>
      </c>
    </row>
    <row r="124">
      <c r="C124" s="298" t="s">
        <v>6583</v>
      </c>
      <c r="E124" s="298" t="s">
        <v>2710</v>
      </c>
      <c r="J124" s="2" t="s">
        <v>2173</v>
      </c>
      <c r="K124" s="2" t="s">
        <v>2652</v>
      </c>
      <c r="L124" s="2" t="s">
        <v>860</v>
      </c>
      <c r="M124" s="2" t="s">
        <v>17</v>
      </c>
      <c r="N124" s="2" t="s">
        <v>6114</v>
      </c>
      <c r="Q124" s="2" t="s">
        <v>6578</v>
      </c>
      <c r="R124" s="2" t="s">
        <v>6493</v>
      </c>
    </row>
    <row r="125">
      <c r="C125" s="359" t="s">
        <v>1732</v>
      </c>
      <c r="D125" s="291">
        <v>2.023010383E9</v>
      </c>
      <c r="E125" s="359" t="s">
        <v>1733</v>
      </c>
      <c r="J125" s="2" t="s">
        <v>2173</v>
      </c>
      <c r="K125" s="2" t="s">
        <v>2652</v>
      </c>
      <c r="L125" s="2" t="s">
        <v>860</v>
      </c>
      <c r="M125" s="2" t="s">
        <v>17</v>
      </c>
      <c r="N125" s="2" t="s">
        <v>6114</v>
      </c>
      <c r="Q125" s="2" t="s">
        <v>6578</v>
      </c>
      <c r="R125" s="2" t="s">
        <v>6493</v>
      </c>
      <c r="S125" s="2">
        <v>152.0</v>
      </c>
    </row>
    <row r="126">
      <c r="B126" s="2" t="s">
        <v>6584</v>
      </c>
      <c r="C126" s="388" t="s">
        <v>6585</v>
      </c>
      <c r="D126" s="291">
        <v>1.322001E7</v>
      </c>
      <c r="E126" s="380" t="s">
        <v>5290</v>
      </c>
      <c r="F126" s="350">
        <v>3960.0</v>
      </c>
      <c r="J126" s="2" t="s">
        <v>2173</v>
      </c>
      <c r="K126" s="2" t="s">
        <v>2652</v>
      </c>
      <c r="L126" s="2" t="s">
        <v>860</v>
      </c>
      <c r="M126" s="2" t="s">
        <v>17</v>
      </c>
      <c r="N126" s="2" t="s">
        <v>6114</v>
      </c>
      <c r="Q126" s="2" t="s">
        <v>6578</v>
      </c>
      <c r="R126" s="2" t="s">
        <v>6493</v>
      </c>
      <c r="S126" s="2">
        <v>217.0</v>
      </c>
    </row>
    <row r="127">
      <c r="B127" s="2" t="s">
        <v>6584</v>
      </c>
      <c r="C127" s="388" t="s">
        <v>6585</v>
      </c>
      <c r="D127" s="291">
        <v>1.32220008E8</v>
      </c>
      <c r="E127" s="380" t="s">
        <v>5290</v>
      </c>
      <c r="F127" s="350">
        <v>3960.0</v>
      </c>
      <c r="J127" s="2" t="s">
        <v>2173</v>
      </c>
      <c r="K127" s="2" t="s">
        <v>2652</v>
      </c>
      <c r="L127" s="2" t="s">
        <v>860</v>
      </c>
      <c r="M127" s="2" t="s">
        <v>17</v>
      </c>
      <c r="N127" s="2" t="s">
        <v>6114</v>
      </c>
      <c r="Q127" s="2" t="s">
        <v>6578</v>
      </c>
      <c r="R127" s="2" t="s">
        <v>6493</v>
      </c>
      <c r="S127" s="2">
        <v>217.0</v>
      </c>
    </row>
    <row r="128">
      <c r="B128" s="2" t="s">
        <v>6584</v>
      </c>
      <c r="C128" s="388" t="s">
        <v>6585</v>
      </c>
      <c r="D128" s="291">
        <v>1.32220011E8</v>
      </c>
      <c r="E128" s="380" t="s">
        <v>5290</v>
      </c>
      <c r="F128" s="350">
        <v>3960.0</v>
      </c>
      <c r="J128" s="2" t="s">
        <v>2173</v>
      </c>
      <c r="M128" s="2" t="s">
        <v>17</v>
      </c>
      <c r="N128" s="2" t="s">
        <v>2704</v>
      </c>
      <c r="S128" s="2">
        <v>217.0</v>
      </c>
    </row>
    <row r="129">
      <c r="B129" s="2" t="s">
        <v>6584</v>
      </c>
      <c r="C129" s="388" t="s">
        <v>6585</v>
      </c>
      <c r="D129" s="291">
        <v>1.32220009E8</v>
      </c>
      <c r="E129" s="380" t="s">
        <v>5290</v>
      </c>
      <c r="F129" s="350">
        <v>3960.0</v>
      </c>
      <c r="J129" s="2" t="s">
        <v>2173</v>
      </c>
      <c r="M129" s="2" t="s">
        <v>17</v>
      </c>
      <c r="N129" s="2" t="s">
        <v>2704</v>
      </c>
      <c r="S129" s="2">
        <v>217.0</v>
      </c>
    </row>
    <row r="130">
      <c r="B130" s="2" t="s">
        <v>6584</v>
      </c>
      <c r="C130" s="388" t="s">
        <v>5289</v>
      </c>
      <c r="D130" s="291" t="s">
        <v>6586</v>
      </c>
      <c r="E130" s="359" t="s">
        <v>2710</v>
      </c>
      <c r="F130" s="350">
        <v>3960.0</v>
      </c>
      <c r="J130" s="2" t="s">
        <v>2173</v>
      </c>
      <c r="L130" s="2" t="s">
        <v>1019</v>
      </c>
      <c r="M130" s="2" t="s">
        <v>17</v>
      </c>
      <c r="N130" s="2" t="s">
        <v>3664</v>
      </c>
      <c r="S130" s="2">
        <v>228.0</v>
      </c>
    </row>
    <row r="131">
      <c r="B131" s="2" t="s">
        <v>6584</v>
      </c>
      <c r="C131" s="388" t="s">
        <v>5289</v>
      </c>
      <c r="D131" s="291" t="s">
        <v>6587</v>
      </c>
      <c r="E131" s="359" t="s">
        <v>2710</v>
      </c>
      <c r="F131" s="350">
        <v>3960.0</v>
      </c>
      <c r="J131" s="2" t="s">
        <v>2173</v>
      </c>
      <c r="L131" s="2" t="s">
        <v>1019</v>
      </c>
      <c r="M131" s="2" t="s">
        <v>17</v>
      </c>
      <c r="N131" s="2" t="s">
        <v>3664</v>
      </c>
      <c r="S131" s="2">
        <v>228.0</v>
      </c>
    </row>
    <row r="132">
      <c r="B132" s="2" t="s">
        <v>1314</v>
      </c>
      <c r="C132" s="359" t="s">
        <v>6575</v>
      </c>
      <c r="D132" s="291" t="s">
        <v>6588</v>
      </c>
      <c r="E132" s="380" t="s">
        <v>6577</v>
      </c>
      <c r="F132" s="351">
        <v>4500.0</v>
      </c>
      <c r="J132" s="2" t="s">
        <v>2173</v>
      </c>
      <c r="M132" s="2" t="s">
        <v>17</v>
      </c>
      <c r="N132" s="2" t="s">
        <v>3664</v>
      </c>
      <c r="S132" s="2">
        <v>229.0</v>
      </c>
    </row>
    <row r="133">
      <c r="B133" s="2" t="s">
        <v>1314</v>
      </c>
      <c r="C133" s="359" t="s">
        <v>6575</v>
      </c>
      <c r="D133" s="291" t="s">
        <v>6589</v>
      </c>
      <c r="E133" s="380" t="s">
        <v>6577</v>
      </c>
      <c r="F133" s="351">
        <v>4500.0</v>
      </c>
      <c r="J133" s="2" t="s">
        <v>2173</v>
      </c>
      <c r="M133" s="2" t="s">
        <v>17</v>
      </c>
      <c r="N133" s="2" t="s">
        <v>3664</v>
      </c>
      <c r="S133" s="2">
        <v>229.0</v>
      </c>
    </row>
    <row r="134">
      <c r="B134" s="2" t="s">
        <v>1314</v>
      </c>
      <c r="C134" s="359" t="s">
        <v>6575</v>
      </c>
      <c r="D134" s="291" t="s">
        <v>6590</v>
      </c>
      <c r="E134" s="380" t="s">
        <v>6577</v>
      </c>
      <c r="F134" s="351">
        <v>4500.0</v>
      </c>
      <c r="J134" s="2" t="s">
        <v>2173</v>
      </c>
      <c r="M134" s="2" t="s">
        <v>17</v>
      </c>
      <c r="N134" s="2" t="s">
        <v>3664</v>
      </c>
      <c r="S134" s="2">
        <v>229.0</v>
      </c>
    </row>
    <row r="135">
      <c r="B135" s="2" t="s">
        <v>1314</v>
      </c>
      <c r="C135" s="359" t="s">
        <v>6575</v>
      </c>
      <c r="D135" s="291" t="s">
        <v>6591</v>
      </c>
      <c r="E135" s="380" t="s">
        <v>6577</v>
      </c>
      <c r="F135" s="351">
        <v>4500.0</v>
      </c>
      <c r="J135" s="2" t="s">
        <v>2173</v>
      </c>
      <c r="M135" s="2" t="s">
        <v>17</v>
      </c>
      <c r="N135" s="2" t="s">
        <v>3664</v>
      </c>
      <c r="S135" s="2">
        <v>229.0</v>
      </c>
    </row>
    <row r="136">
      <c r="B136" s="2" t="s">
        <v>1314</v>
      </c>
      <c r="C136" s="359" t="s">
        <v>6575</v>
      </c>
      <c r="D136" s="291" t="s">
        <v>6592</v>
      </c>
      <c r="E136" s="380" t="s">
        <v>6577</v>
      </c>
      <c r="F136" s="351">
        <v>4500.0</v>
      </c>
      <c r="J136" s="2" t="s">
        <v>2173</v>
      </c>
      <c r="M136" s="2" t="s">
        <v>17</v>
      </c>
      <c r="N136" s="2" t="s">
        <v>3664</v>
      </c>
      <c r="S136" s="2">
        <v>229.0</v>
      </c>
    </row>
    <row r="137">
      <c r="B137" s="2" t="s">
        <v>1314</v>
      </c>
      <c r="C137" s="359" t="s">
        <v>6575</v>
      </c>
      <c r="D137" s="291" t="s">
        <v>6593</v>
      </c>
      <c r="E137" s="380" t="s">
        <v>6577</v>
      </c>
      <c r="F137" s="351">
        <v>4500.0</v>
      </c>
      <c r="J137" s="2" t="s">
        <v>2173</v>
      </c>
      <c r="M137" s="2" t="s">
        <v>17</v>
      </c>
      <c r="N137" s="2" t="s">
        <v>3664</v>
      </c>
      <c r="S137" s="2">
        <v>229.0</v>
      </c>
    </row>
    <row r="138">
      <c r="B138" s="2" t="s">
        <v>1314</v>
      </c>
      <c r="C138" s="359" t="s">
        <v>6575</v>
      </c>
      <c r="D138" s="291" t="s">
        <v>6594</v>
      </c>
      <c r="E138" s="380" t="s">
        <v>6577</v>
      </c>
      <c r="F138" s="351">
        <v>4500.0</v>
      </c>
      <c r="J138" s="2" t="s">
        <v>2173</v>
      </c>
      <c r="M138" s="2" t="s">
        <v>17</v>
      </c>
      <c r="N138" s="2" t="s">
        <v>3664</v>
      </c>
      <c r="S138" s="2">
        <v>229.0</v>
      </c>
    </row>
    <row r="139">
      <c r="B139" s="2" t="s">
        <v>1314</v>
      </c>
      <c r="C139" s="359" t="s">
        <v>6575</v>
      </c>
      <c r="D139" s="291" t="s">
        <v>6595</v>
      </c>
      <c r="E139" s="380" t="s">
        <v>6577</v>
      </c>
      <c r="F139" s="351">
        <v>4500.0</v>
      </c>
      <c r="J139" s="2" t="s">
        <v>2173</v>
      </c>
      <c r="M139" s="2" t="s">
        <v>17</v>
      </c>
      <c r="N139" s="2" t="s">
        <v>3664</v>
      </c>
      <c r="S139" s="2">
        <v>229.0</v>
      </c>
    </row>
    <row r="140">
      <c r="B140" s="2" t="s">
        <v>1314</v>
      </c>
      <c r="C140" s="359" t="s">
        <v>6575</v>
      </c>
      <c r="D140" s="291"/>
      <c r="E140" s="380" t="s">
        <v>6577</v>
      </c>
      <c r="F140" s="351">
        <v>4500.0</v>
      </c>
      <c r="J140" s="2"/>
      <c r="K140" s="2"/>
      <c r="M140" s="2"/>
      <c r="N140" s="2"/>
      <c r="R140" s="2"/>
      <c r="S140" s="2"/>
    </row>
    <row r="141">
      <c r="B141" s="2" t="s">
        <v>1314</v>
      </c>
      <c r="C141" s="359" t="s">
        <v>6575</v>
      </c>
      <c r="D141" s="291"/>
      <c r="E141" s="380" t="s">
        <v>6577</v>
      </c>
      <c r="F141" s="351">
        <v>4500.0</v>
      </c>
      <c r="J141" s="2"/>
      <c r="K141" s="2"/>
      <c r="M141" s="2"/>
      <c r="N141" s="2"/>
      <c r="R141" s="2"/>
      <c r="S141" s="2"/>
    </row>
    <row r="142">
      <c r="B142" s="2" t="s">
        <v>1314</v>
      </c>
      <c r="C142" s="359" t="s">
        <v>6575</v>
      </c>
      <c r="D142" s="291"/>
      <c r="E142" s="380" t="s">
        <v>6577</v>
      </c>
      <c r="F142" s="351">
        <v>4500.0</v>
      </c>
      <c r="J142" s="2"/>
      <c r="K142" s="2"/>
      <c r="M142" s="2"/>
      <c r="N142" s="2"/>
      <c r="R142" s="2"/>
      <c r="S142" s="2"/>
    </row>
    <row r="143">
      <c r="B143" s="2" t="s">
        <v>1478</v>
      </c>
      <c r="C143" s="359" t="s">
        <v>6596</v>
      </c>
      <c r="D143" s="291" t="s">
        <v>6597</v>
      </c>
      <c r="E143" s="380"/>
      <c r="F143" s="350">
        <v>17500.0</v>
      </c>
      <c r="J143" s="2" t="s">
        <v>2173</v>
      </c>
      <c r="K143" s="2" t="s">
        <v>4787</v>
      </c>
      <c r="M143" s="2" t="s">
        <v>17</v>
      </c>
      <c r="N143" s="2" t="s">
        <v>4555</v>
      </c>
      <c r="R143" s="2" t="s">
        <v>6598</v>
      </c>
      <c r="S143" s="2">
        <v>247.0</v>
      </c>
    </row>
    <row r="144">
      <c r="B144" s="2" t="s">
        <v>1478</v>
      </c>
      <c r="C144" s="359" t="s">
        <v>6596</v>
      </c>
      <c r="D144" s="291" t="s">
        <v>6599</v>
      </c>
      <c r="E144" s="380"/>
      <c r="F144" s="350">
        <v>17500.0</v>
      </c>
      <c r="J144" s="2" t="s">
        <v>2173</v>
      </c>
      <c r="K144" s="2" t="s">
        <v>4787</v>
      </c>
      <c r="M144" s="2" t="s">
        <v>17</v>
      </c>
      <c r="N144" s="2" t="s">
        <v>4555</v>
      </c>
      <c r="R144" s="2" t="s">
        <v>6598</v>
      </c>
      <c r="S144" s="2">
        <v>247.0</v>
      </c>
    </row>
    <row r="145">
      <c r="B145" s="2" t="s">
        <v>1478</v>
      </c>
      <c r="C145" s="359" t="s">
        <v>6596</v>
      </c>
      <c r="D145" s="291"/>
      <c r="E145" s="380"/>
      <c r="F145" s="350">
        <v>17500.0</v>
      </c>
      <c r="M145" s="2"/>
      <c r="N145" s="2"/>
      <c r="S145" s="2"/>
    </row>
    <row r="146">
      <c r="B146" s="2" t="s">
        <v>1478</v>
      </c>
      <c r="C146" s="359" t="s">
        <v>6596</v>
      </c>
      <c r="D146" s="291"/>
      <c r="E146" s="380"/>
      <c r="F146" s="350">
        <v>17500.0</v>
      </c>
      <c r="M146" s="2"/>
      <c r="N146" s="2"/>
      <c r="S146" s="2"/>
    </row>
    <row r="147">
      <c r="B147" s="2" t="s">
        <v>6600</v>
      </c>
      <c r="C147" s="359" t="s">
        <v>6601</v>
      </c>
      <c r="D147" s="291">
        <v>2.02301014E9</v>
      </c>
      <c r="E147" s="380" t="s">
        <v>6602</v>
      </c>
      <c r="F147" s="351">
        <v>55600.0</v>
      </c>
      <c r="M147" s="2" t="s">
        <v>17</v>
      </c>
      <c r="N147" s="2" t="s">
        <v>4555</v>
      </c>
      <c r="S147" s="2">
        <v>247.0</v>
      </c>
    </row>
    <row r="148">
      <c r="B148" s="2" t="s">
        <v>6584</v>
      </c>
      <c r="C148" s="359" t="s">
        <v>5638</v>
      </c>
      <c r="D148" s="291" t="s">
        <v>6603</v>
      </c>
      <c r="E148" s="380" t="s">
        <v>5290</v>
      </c>
      <c r="F148" s="350">
        <v>3960.0</v>
      </c>
      <c r="M148" s="2" t="s">
        <v>17</v>
      </c>
      <c r="N148" s="2" t="s">
        <v>4555</v>
      </c>
      <c r="S148" s="2">
        <v>247.0</v>
      </c>
    </row>
    <row r="149">
      <c r="E149" s="383"/>
    </row>
    <row r="150">
      <c r="C150" s="359"/>
    </row>
    <row r="151">
      <c r="A151" s="2" t="s">
        <v>635</v>
      </c>
      <c r="C151" s="359" t="s">
        <v>1752</v>
      </c>
      <c r="D151" s="291"/>
      <c r="E151" s="380" t="s">
        <v>1753</v>
      </c>
      <c r="F151" s="360">
        <v>210000.0</v>
      </c>
      <c r="G151" s="360">
        <v>15000.0</v>
      </c>
      <c r="L151" s="2" t="s">
        <v>860</v>
      </c>
      <c r="M151" s="2" t="s">
        <v>17</v>
      </c>
      <c r="N151" s="2" t="s">
        <v>5549</v>
      </c>
      <c r="S151" s="2">
        <v>409.0</v>
      </c>
    </row>
    <row r="152">
      <c r="C152" s="359" t="s">
        <v>5228</v>
      </c>
      <c r="E152" s="383"/>
      <c r="F152" s="360">
        <v>65000.0</v>
      </c>
      <c r="G152" s="279"/>
      <c r="L152" s="2" t="s">
        <v>860</v>
      </c>
      <c r="M152" s="2" t="s">
        <v>17</v>
      </c>
      <c r="N152" s="2" t="s">
        <v>5549</v>
      </c>
      <c r="S152" s="2">
        <v>409.0</v>
      </c>
    </row>
    <row r="153">
      <c r="C153" s="359" t="s">
        <v>1754</v>
      </c>
      <c r="F153" s="360">
        <v>3870.0</v>
      </c>
      <c r="J153" s="465" t="s">
        <v>831</v>
      </c>
      <c r="K153" s="2" t="s">
        <v>5530</v>
      </c>
      <c r="L153" s="2" t="s">
        <v>860</v>
      </c>
      <c r="M153" s="2" t="s">
        <v>17</v>
      </c>
      <c r="N153" s="2" t="s">
        <v>5549</v>
      </c>
      <c r="R153" s="2" t="s">
        <v>4397</v>
      </c>
      <c r="S153" s="2">
        <v>409.0</v>
      </c>
    </row>
    <row r="154">
      <c r="C154" s="359" t="s">
        <v>1754</v>
      </c>
      <c r="F154" s="360">
        <v>3870.0</v>
      </c>
      <c r="J154" s="465" t="s">
        <v>831</v>
      </c>
      <c r="K154" s="2" t="s">
        <v>5530</v>
      </c>
      <c r="L154" s="2" t="s">
        <v>860</v>
      </c>
      <c r="M154" s="2" t="s">
        <v>17</v>
      </c>
      <c r="N154" s="2" t="s">
        <v>5549</v>
      </c>
      <c r="R154" s="2" t="s">
        <v>4397</v>
      </c>
      <c r="S154" s="2">
        <v>409.0</v>
      </c>
    </row>
    <row r="155">
      <c r="C155" s="359" t="s">
        <v>1754</v>
      </c>
      <c r="F155" s="360">
        <v>3870.0</v>
      </c>
      <c r="J155" s="465" t="s">
        <v>831</v>
      </c>
      <c r="K155" s="2" t="s">
        <v>5530</v>
      </c>
      <c r="L155" s="2" t="s">
        <v>860</v>
      </c>
      <c r="M155" s="2" t="s">
        <v>17</v>
      </c>
      <c r="N155" s="2" t="s">
        <v>5549</v>
      </c>
      <c r="R155" s="2" t="s">
        <v>4397</v>
      </c>
      <c r="S155" s="2">
        <v>409.0</v>
      </c>
    </row>
    <row r="156">
      <c r="C156" s="359" t="s">
        <v>1754</v>
      </c>
      <c r="F156" s="360">
        <v>3870.0</v>
      </c>
      <c r="J156" s="465" t="s">
        <v>831</v>
      </c>
      <c r="K156" s="2" t="s">
        <v>5530</v>
      </c>
      <c r="L156" s="2" t="s">
        <v>860</v>
      </c>
      <c r="M156" s="2" t="s">
        <v>17</v>
      </c>
      <c r="N156" s="2" t="s">
        <v>5549</v>
      </c>
      <c r="R156" s="2" t="s">
        <v>4397</v>
      </c>
      <c r="S156" s="2">
        <v>409.0</v>
      </c>
    </row>
    <row r="157">
      <c r="C157" s="359" t="s">
        <v>1754</v>
      </c>
      <c r="F157" s="360">
        <v>3870.0</v>
      </c>
      <c r="J157" s="465" t="s">
        <v>831</v>
      </c>
      <c r="K157" s="2" t="s">
        <v>5530</v>
      </c>
      <c r="L157" s="2" t="s">
        <v>860</v>
      </c>
      <c r="M157" s="2" t="s">
        <v>17</v>
      </c>
      <c r="N157" s="2" t="s">
        <v>5549</v>
      </c>
      <c r="R157" s="2" t="s">
        <v>4397</v>
      </c>
      <c r="S157" s="2">
        <v>409.0</v>
      </c>
    </row>
    <row r="158">
      <c r="C158" s="359" t="s">
        <v>1754</v>
      </c>
      <c r="F158" s="360">
        <v>3870.0</v>
      </c>
      <c r="J158" s="465" t="s">
        <v>831</v>
      </c>
      <c r="K158" s="2" t="s">
        <v>5530</v>
      </c>
      <c r="L158" s="2" t="s">
        <v>860</v>
      </c>
      <c r="M158" s="2" t="s">
        <v>17</v>
      </c>
      <c r="N158" s="2" t="s">
        <v>5549</v>
      </c>
      <c r="R158" s="2" t="s">
        <v>4397</v>
      </c>
      <c r="S158" s="2">
        <v>409.0</v>
      </c>
    </row>
    <row r="159">
      <c r="C159" s="359" t="s">
        <v>1754</v>
      </c>
      <c r="F159" s="360">
        <v>3870.0</v>
      </c>
      <c r="J159" s="465" t="s">
        <v>831</v>
      </c>
      <c r="K159" s="2" t="s">
        <v>5530</v>
      </c>
      <c r="L159" s="2" t="s">
        <v>860</v>
      </c>
      <c r="M159" s="2" t="s">
        <v>17</v>
      </c>
      <c r="N159" s="2" t="s">
        <v>5549</v>
      </c>
      <c r="R159" s="2" t="s">
        <v>4397</v>
      </c>
      <c r="S159" s="2">
        <v>409.0</v>
      </c>
    </row>
    <row r="160">
      <c r="C160" s="359" t="s">
        <v>1754</v>
      </c>
      <c r="F160" s="360">
        <v>3870.0</v>
      </c>
      <c r="J160" s="465" t="s">
        <v>831</v>
      </c>
      <c r="K160" s="2" t="s">
        <v>4879</v>
      </c>
      <c r="L160" s="2" t="s">
        <v>860</v>
      </c>
      <c r="M160" s="2" t="s">
        <v>17</v>
      </c>
      <c r="N160" s="2" t="s">
        <v>5549</v>
      </c>
      <c r="R160" s="2" t="s">
        <v>6489</v>
      </c>
      <c r="S160" s="2">
        <v>409.0</v>
      </c>
    </row>
    <row r="161">
      <c r="C161" s="359" t="s">
        <v>1754</v>
      </c>
      <c r="F161" s="360">
        <v>3870.0</v>
      </c>
      <c r="J161" s="465" t="s">
        <v>831</v>
      </c>
      <c r="K161" s="2" t="s">
        <v>4879</v>
      </c>
      <c r="L161" s="2" t="s">
        <v>860</v>
      </c>
      <c r="M161" s="2" t="s">
        <v>17</v>
      </c>
      <c r="N161" s="2" t="s">
        <v>5549</v>
      </c>
      <c r="R161" s="2" t="s">
        <v>6489</v>
      </c>
      <c r="S161" s="2">
        <v>409.0</v>
      </c>
    </row>
    <row r="162">
      <c r="C162" s="359" t="s">
        <v>1754</v>
      </c>
      <c r="F162" s="360">
        <v>3870.0</v>
      </c>
      <c r="J162" s="465" t="s">
        <v>831</v>
      </c>
      <c r="K162" s="2" t="s">
        <v>4879</v>
      </c>
      <c r="L162" s="2" t="s">
        <v>860</v>
      </c>
      <c r="M162" s="2" t="s">
        <v>17</v>
      </c>
      <c r="N162" s="2" t="s">
        <v>5549</v>
      </c>
      <c r="R162" s="2" t="s">
        <v>6489</v>
      </c>
      <c r="S162" s="2">
        <v>409.0</v>
      </c>
    </row>
    <row r="163">
      <c r="C163" s="359" t="s">
        <v>1754</v>
      </c>
      <c r="F163" s="360">
        <v>3870.0</v>
      </c>
      <c r="J163" s="465" t="s">
        <v>831</v>
      </c>
      <c r="K163" s="2" t="s">
        <v>4879</v>
      </c>
      <c r="L163" s="2" t="s">
        <v>860</v>
      </c>
      <c r="M163" s="2" t="s">
        <v>17</v>
      </c>
      <c r="N163" s="2" t="s">
        <v>5549</v>
      </c>
      <c r="R163" s="2" t="s">
        <v>6489</v>
      </c>
      <c r="S163" s="2">
        <v>409.0</v>
      </c>
    </row>
    <row r="164">
      <c r="C164" s="359" t="s">
        <v>1754</v>
      </c>
      <c r="F164" s="360">
        <v>3870.0</v>
      </c>
      <c r="J164" s="465" t="s">
        <v>831</v>
      </c>
      <c r="K164" s="2" t="s">
        <v>4879</v>
      </c>
      <c r="L164" s="2" t="s">
        <v>860</v>
      </c>
      <c r="M164" s="2" t="s">
        <v>17</v>
      </c>
      <c r="N164" s="2" t="s">
        <v>5549</v>
      </c>
      <c r="R164" s="2" t="s">
        <v>6489</v>
      </c>
      <c r="S164" s="2">
        <v>409.0</v>
      </c>
    </row>
    <row r="165">
      <c r="C165" s="359" t="s">
        <v>1754</v>
      </c>
      <c r="F165" s="360">
        <v>3870.0</v>
      </c>
      <c r="J165" s="465"/>
      <c r="L165" s="2" t="s">
        <v>860</v>
      </c>
      <c r="M165" s="2" t="s">
        <v>17</v>
      </c>
      <c r="N165" s="2" t="s">
        <v>5549</v>
      </c>
      <c r="S165" s="2">
        <v>409.0</v>
      </c>
    </row>
    <row r="166">
      <c r="C166" s="359" t="s">
        <v>1754</v>
      </c>
      <c r="F166" s="360">
        <v>3870.0</v>
      </c>
      <c r="J166" s="465"/>
      <c r="L166" s="2" t="s">
        <v>860</v>
      </c>
      <c r="M166" s="2" t="s">
        <v>17</v>
      </c>
      <c r="N166" s="2" t="s">
        <v>5549</v>
      </c>
      <c r="S166" s="2">
        <v>409.0</v>
      </c>
    </row>
    <row r="167">
      <c r="C167" s="359" t="s">
        <v>1754</v>
      </c>
      <c r="F167" s="360">
        <v>3870.0</v>
      </c>
      <c r="J167" s="465"/>
      <c r="L167" s="2" t="s">
        <v>860</v>
      </c>
      <c r="M167" s="2" t="s">
        <v>17</v>
      </c>
      <c r="N167" s="2" t="s">
        <v>5549</v>
      </c>
      <c r="S167" s="2">
        <v>409.0</v>
      </c>
    </row>
    <row r="168">
      <c r="C168" s="388" t="s">
        <v>5545</v>
      </c>
      <c r="F168" s="360">
        <v>12000.0</v>
      </c>
      <c r="J168" s="465" t="s">
        <v>831</v>
      </c>
      <c r="L168" s="2" t="s">
        <v>860</v>
      </c>
      <c r="M168" s="2" t="s">
        <v>17</v>
      </c>
      <c r="N168" s="2" t="s">
        <v>5549</v>
      </c>
      <c r="S168" s="2">
        <v>409.0</v>
      </c>
    </row>
    <row r="169">
      <c r="C169" s="388" t="s">
        <v>5545</v>
      </c>
      <c r="F169" s="360">
        <v>12000.0</v>
      </c>
      <c r="J169" s="465" t="s">
        <v>831</v>
      </c>
      <c r="L169" s="2" t="s">
        <v>860</v>
      </c>
      <c r="M169" s="2" t="s">
        <v>17</v>
      </c>
      <c r="N169" s="2" t="s">
        <v>5549</v>
      </c>
      <c r="S169" s="2">
        <v>409.0</v>
      </c>
    </row>
    <row r="170">
      <c r="C170" s="388" t="s">
        <v>6604</v>
      </c>
      <c r="F170" s="360">
        <v>7975.0</v>
      </c>
      <c r="J170" s="465" t="s">
        <v>831</v>
      </c>
      <c r="L170" s="2" t="s">
        <v>860</v>
      </c>
      <c r="M170" s="2" t="s">
        <v>17</v>
      </c>
      <c r="N170" s="2" t="s">
        <v>5549</v>
      </c>
      <c r="S170" s="2">
        <v>409.0</v>
      </c>
    </row>
    <row r="171">
      <c r="C171" s="419" t="s">
        <v>6604</v>
      </c>
      <c r="F171" s="360">
        <v>7975.0</v>
      </c>
      <c r="J171" s="465" t="s">
        <v>831</v>
      </c>
      <c r="L171" s="2" t="s">
        <v>860</v>
      </c>
      <c r="M171" s="2" t="s">
        <v>17</v>
      </c>
      <c r="N171" s="2" t="s">
        <v>5549</v>
      </c>
      <c r="S171" s="2">
        <v>409.0</v>
      </c>
    </row>
    <row r="172">
      <c r="C172" s="388" t="s">
        <v>1057</v>
      </c>
      <c r="F172" s="279"/>
      <c r="J172" s="465" t="s">
        <v>831</v>
      </c>
    </row>
    <row r="173">
      <c r="C173" s="419" t="s">
        <v>5651</v>
      </c>
      <c r="J173" s="465" t="s">
        <v>831</v>
      </c>
      <c r="M173" s="2" t="s">
        <v>17</v>
      </c>
      <c r="N173" s="2" t="s">
        <v>4531</v>
      </c>
      <c r="S173" s="2">
        <v>345.0</v>
      </c>
    </row>
    <row r="174">
      <c r="C174" s="276" t="s">
        <v>1757</v>
      </c>
      <c r="F174" s="361">
        <v>840.0</v>
      </c>
    </row>
    <row r="175">
      <c r="C175" s="276" t="s">
        <v>1757</v>
      </c>
      <c r="F175" s="361">
        <v>840.0</v>
      </c>
    </row>
    <row r="176">
      <c r="C176" s="276" t="s">
        <v>1757</v>
      </c>
      <c r="F176" s="361">
        <v>840.0</v>
      </c>
    </row>
    <row r="177">
      <c r="C177" s="276" t="s">
        <v>1757</v>
      </c>
      <c r="F177" s="361">
        <v>840.0</v>
      </c>
    </row>
    <row r="178">
      <c r="C178" s="276" t="s">
        <v>1757</v>
      </c>
      <c r="F178" s="361">
        <v>840.0</v>
      </c>
    </row>
    <row r="179">
      <c r="C179" s="276" t="s">
        <v>1757</v>
      </c>
      <c r="F179" s="361">
        <v>840.0</v>
      </c>
    </row>
    <row r="180">
      <c r="C180" s="276" t="s">
        <v>1757</v>
      </c>
      <c r="F180" s="361">
        <v>840.0</v>
      </c>
    </row>
    <row r="181">
      <c r="C181" s="276" t="s">
        <v>1757</v>
      </c>
      <c r="F181" s="361">
        <v>840.0</v>
      </c>
    </row>
    <row r="182">
      <c r="C182" s="276" t="s">
        <v>1757</v>
      </c>
      <c r="F182" s="361">
        <v>840.0</v>
      </c>
    </row>
    <row r="183">
      <c r="C183" s="276" t="s">
        <v>1757</v>
      </c>
      <c r="F183" s="361">
        <v>840.0</v>
      </c>
    </row>
    <row r="184">
      <c r="C184" s="276" t="s">
        <v>1757</v>
      </c>
      <c r="F184" s="361">
        <v>840.0</v>
      </c>
    </row>
    <row r="185">
      <c r="C185" s="276" t="s">
        <v>1757</v>
      </c>
      <c r="F185" s="361">
        <v>840.0</v>
      </c>
    </row>
    <row r="186">
      <c r="C186" s="276" t="s">
        <v>1757</v>
      </c>
      <c r="F186" s="361">
        <v>840.0</v>
      </c>
    </row>
    <row r="187">
      <c r="C187" s="276" t="s">
        <v>1757</v>
      </c>
      <c r="F187" s="361">
        <v>840.0</v>
      </c>
    </row>
    <row r="188">
      <c r="C188" s="276" t="s">
        <v>1757</v>
      </c>
      <c r="F188" s="361">
        <v>840.0</v>
      </c>
    </row>
    <row r="189">
      <c r="C189" s="276"/>
      <c r="D189" s="291"/>
      <c r="E189" s="380"/>
      <c r="F189" s="361"/>
    </row>
    <row r="190">
      <c r="B190" s="359" t="s">
        <v>6605</v>
      </c>
      <c r="C190" s="359" t="s">
        <v>2563</v>
      </c>
      <c r="D190" s="291">
        <v>2.723470111E9</v>
      </c>
      <c r="E190" s="380" t="s">
        <v>2564</v>
      </c>
      <c r="F190" s="350">
        <v>2450.0</v>
      </c>
      <c r="M190" s="2" t="s">
        <v>17</v>
      </c>
      <c r="N190" s="2" t="s">
        <v>4092</v>
      </c>
      <c r="S190" s="2">
        <v>258.0</v>
      </c>
    </row>
    <row r="191">
      <c r="B191" s="359" t="s">
        <v>6605</v>
      </c>
      <c r="C191" s="359" t="s">
        <v>2563</v>
      </c>
      <c r="D191" s="291">
        <v>2.623224892E9</v>
      </c>
      <c r="E191" s="380" t="s">
        <v>2564</v>
      </c>
      <c r="F191" s="350">
        <v>2450.0</v>
      </c>
      <c r="M191" s="2" t="s">
        <v>17</v>
      </c>
      <c r="N191" s="2" t="s">
        <v>4092</v>
      </c>
      <c r="S191" s="2">
        <v>258.0</v>
      </c>
    </row>
    <row r="192">
      <c r="B192" s="359" t="s">
        <v>6605</v>
      </c>
      <c r="C192" s="359" t="s">
        <v>2563</v>
      </c>
      <c r="D192" s="291">
        <v>2.7234704E9</v>
      </c>
      <c r="E192" s="380" t="s">
        <v>2564</v>
      </c>
      <c r="F192" s="350">
        <v>2450.0</v>
      </c>
      <c r="M192" s="2" t="s">
        <v>17</v>
      </c>
      <c r="N192" s="2" t="s">
        <v>4092</v>
      </c>
      <c r="S192" s="2">
        <v>258.0</v>
      </c>
    </row>
    <row r="193">
      <c r="B193" s="359" t="s">
        <v>6605</v>
      </c>
      <c r="C193" s="359" t="s">
        <v>2563</v>
      </c>
      <c r="D193" s="291">
        <v>2.723470312E9</v>
      </c>
      <c r="E193" s="380" t="s">
        <v>2564</v>
      </c>
      <c r="F193" s="350">
        <v>2450.0</v>
      </c>
      <c r="M193" s="2" t="s">
        <v>17</v>
      </c>
      <c r="N193" s="2" t="s">
        <v>4092</v>
      </c>
      <c r="S193" s="2">
        <v>258.0</v>
      </c>
    </row>
    <row r="194">
      <c r="B194" s="359" t="s">
        <v>6605</v>
      </c>
      <c r="C194" s="359" t="s">
        <v>2563</v>
      </c>
      <c r="D194" s="291">
        <v>2.72347043E9</v>
      </c>
      <c r="E194" s="380" t="s">
        <v>2564</v>
      </c>
      <c r="F194" s="350">
        <v>2450.0</v>
      </c>
      <c r="M194" s="2" t="s">
        <v>17</v>
      </c>
      <c r="N194" s="2" t="s">
        <v>4092</v>
      </c>
      <c r="S194" s="2">
        <v>258.0</v>
      </c>
    </row>
    <row r="195">
      <c r="B195" s="359" t="s">
        <v>6605</v>
      </c>
      <c r="C195" s="359" t="s">
        <v>2563</v>
      </c>
      <c r="D195" s="291">
        <v>2.723470427E9</v>
      </c>
      <c r="E195" s="380" t="s">
        <v>2564</v>
      </c>
      <c r="F195" s="350">
        <v>2450.0</v>
      </c>
      <c r="M195" s="2" t="s">
        <v>17</v>
      </c>
      <c r="N195" s="2" t="s">
        <v>4092</v>
      </c>
      <c r="S195" s="2">
        <v>258.0</v>
      </c>
    </row>
    <row r="196">
      <c r="B196" s="359" t="s">
        <v>6605</v>
      </c>
      <c r="C196" s="359" t="s">
        <v>2563</v>
      </c>
      <c r="D196" s="291" t="s">
        <v>6606</v>
      </c>
      <c r="E196" s="380" t="s">
        <v>2564</v>
      </c>
      <c r="F196" s="350">
        <v>2450.0</v>
      </c>
      <c r="M196" s="2" t="s">
        <v>17</v>
      </c>
      <c r="N196" s="2" t="s">
        <v>4092</v>
      </c>
      <c r="S196" s="2">
        <v>258.0</v>
      </c>
    </row>
    <row r="197">
      <c r="B197" s="359" t="s">
        <v>6605</v>
      </c>
      <c r="C197" s="359" t="s">
        <v>2563</v>
      </c>
      <c r="E197" s="380" t="s">
        <v>2564</v>
      </c>
      <c r="F197" s="350">
        <v>2450.0</v>
      </c>
      <c r="M197" s="2" t="s">
        <v>17</v>
      </c>
    </row>
    <row r="198">
      <c r="C198" s="359" t="s">
        <v>4259</v>
      </c>
      <c r="F198" s="350">
        <v>5850.0</v>
      </c>
      <c r="M198" s="2" t="s">
        <v>17</v>
      </c>
      <c r="N198" s="2" t="s">
        <v>6340</v>
      </c>
      <c r="S198" s="2">
        <v>259.0</v>
      </c>
    </row>
    <row r="199">
      <c r="C199" s="359" t="s">
        <v>1623</v>
      </c>
      <c r="E199" s="359">
        <v>1213.0</v>
      </c>
      <c r="F199" s="353">
        <v>820.0</v>
      </c>
      <c r="M199" s="2" t="s">
        <v>17</v>
      </c>
      <c r="N199" s="2" t="s">
        <v>6340</v>
      </c>
      <c r="S199" s="2">
        <v>259.0</v>
      </c>
    </row>
    <row r="200">
      <c r="C200" s="359" t="s">
        <v>1623</v>
      </c>
      <c r="E200" s="359">
        <v>1213.0</v>
      </c>
      <c r="F200" s="353">
        <v>820.0</v>
      </c>
      <c r="M200" s="2" t="s">
        <v>17</v>
      </c>
      <c r="N200" s="2" t="s">
        <v>6340</v>
      </c>
      <c r="S200" s="2">
        <v>259.0</v>
      </c>
    </row>
    <row r="201">
      <c r="C201" s="359" t="s">
        <v>2643</v>
      </c>
      <c r="F201" s="466"/>
    </row>
    <row r="202">
      <c r="B202" s="266" t="s">
        <v>868</v>
      </c>
      <c r="C202" s="385" t="s">
        <v>1416</v>
      </c>
      <c r="D202" s="386" t="s">
        <v>6607</v>
      </c>
      <c r="E202" s="355" t="s">
        <v>935</v>
      </c>
      <c r="F202" s="355"/>
      <c r="G202" s="355"/>
      <c r="H202" s="467" t="s">
        <v>6608</v>
      </c>
      <c r="I202" s="266"/>
      <c r="J202" s="266"/>
      <c r="K202" s="266"/>
      <c r="L202" s="266"/>
      <c r="M202" s="266" t="s">
        <v>1019</v>
      </c>
      <c r="N202" s="266" t="s">
        <v>17</v>
      </c>
      <c r="O202" s="266" t="s">
        <v>6609</v>
      </c>
      <c r="P202" s="266"/>
      <c r="Q202" s="266"/>
      <c r="R202" s="266"/>
      <c r="S202" s="275">
        <v>276.0</v>
      </c>
    </row>
    <row r="203">
      <c r="C203" s="276" t="s">
        <v>6610</v>
      </c>
      <c r="E203" s="290" t="s">
        <v>6317</v>
      </c>
      <c r="M203" s="2" t="s">
        <v>1019</v>
      </c>
      <c r="N203" s="266" t="s">
        <v>17</v>
      </c>
      <c r="O203" s="2" t="s">
        <v>2200</v>
      </c>
      <c r="S203" s="2">
        <v>314.0</v>
      </c>
    </row>
    <row r="204">
      <c r="C204" s="276" t="s">
        <v>6611</v>
      </c>
      <c r="E204" s="276" t="s">
        <v>2064</v>
      </c>
      <c r="M204" s="2" t="s">
        <v>1019</v>
      </c>
      <c r="N204" s="266" t="s">
        <v>17</v>
      </c>
      <c r="O204" s="2" t="s">
        <v>2200</v>
      </c>
      <c r="S204" s="2">
        <v>314.0</v>
      </c>
    </row>
    <row r="205">
      <c r="C205" s="276" t="s">
        <v>6612</v>
      </c>
      <c r="M205" s="2" t="s">
        <v>4752</v>
      </c>
      <c r="N205" s="2" t="s">
        <v>17</v>
      </c>
      <c r="O205" s="2" t="s">
        <v>2479</v>
      </c>
      <c r="S205" s="2">
        <v>14.0</v>
      </c>
    </row>
    <row r="206">
      <c r="C206" s="276" t="s">
        <v>1757</v>
      </c>
      <c r="M206" s="2" t="s">
        <v>1019</v>
      </c>
      <c r="N206" s="2" t="s">
        <v>17</v>
      </c>
      <c r="O206" s="2" t="s">
        <v>4860</v>
      </c>
      <c r="S206" s="2">
        <v>47.0</v>
      </c>
    </row>
    <row r="207">
      <c r="B207" s="266" t="s">
        <v>868</v>
      </c>
      <c r="C207" s="385" t="s">
        <v>1416</v>
      </c>
      <c r="D207" s="291">
        <v>2.241170001505E12</v>
      </c>
      <c r="E207" s="355" t="s">
        <v>935</v>
      </c>
      <c r="M207" s="2" t="s">
        <v>1019</v>
      </c>
      <c r="N207" s="2" t="s">
        <v>17</v>
      </c>
      <c r="O207" s="2" t="s">
        <v>3150</v>
      </c>
      <c r="S207" s="2">
        <v>61.0</v>
      </c>
    </row>
    <row r="208">
      <c r="C208" s="276"/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6613</v>
      </c>
      <c r="D1" s="216"/>
      <c r="E1" s="411">
        <v>8.4892124E9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00">
        <v>1.0</v>
      </c>
      <c r="R2" s="2" t="s">
        <v>6614</v>
      </c>
      <c r="S2" s="2" t="s">
        <v>6615</v>
      </c>
      <c r="T2" s="2" t="s">
        <v>1958</v>
      </c>
    </row>
    <row r="3">
      <c r="A3" s="2"/>
      <c r="B3" s="229" t="s">
        <v>811</v>
      </c>
      <c r="C3" s="2" t="s">
        <v>80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00">
        <v>2.0</v>
      </c>
      <c r="R3" s="2" t="s">
        <v>5675</v>
      </c>
      <c r="S3" s="2" t="s">
        <v>482</v>
      </c>
      <c r="T3" s="2" t="s">
        <v>1010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</row>
    <row r="5">
      <c r="A5" s="2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</row>
    <row r="6">
      <c r="A6" s="2"/>
      <c r="B6" s="229" t="s">
        <v>820</v>
      </c>
      <c r="D6" s="2"/>
      <c r="E6" s="237"/>
      <c r="F6" s="2"/>
      <c r="G6" s="2"/>
      <c r="H6" s="229" t="s">
        <v>821</v>
      </c>
      <c r="K6" s="237"/>
      <c r="L6" s="2"/>
      <c r="M6" s="229" t="s">
        <v>15</v>
      </c>
      <c r="O6" s="237"/>
    </row>
    <row r="7">
      <c r="A7" s="2"/>
      <c r="B7" s="229" t="s">
        <v>822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"/>
      <c r="R9" s="2"/>
      <c r="S9" s="2"/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/>
      <c r="R10" s="2"/>
      <c r="S10" s="2"/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/>
      <c r="R11" s="2"/>
      <c r="S11" s="2"/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/>
      <c r="R12" s="2"/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5477</v>
      </c>
      <c r="D17" s="291">
        <v>8.801843361823E12</v>
      </c>
      <c r="E17" s="298" t="s">
        <v>5771</v>
      </c>
      <c r="J17" s="2" t="s">
        <v>829</v>
      </c>
      <c r="K17" s="2" t="s">
        <v>482</v>
      </c>
      <c r="L17" s="2" t="s">
        <v>860</v>
      </c>
      <c r="M17" s="2" t="s">
        <v>17</v>
      </c>
      <c r="N17" s="2" t="s">
        <v>482</v>
      </c>
      <c r="R17" s="2" t="s">
        <v>805</v>
      </c>
    </row>
    <row r="18">
      <c r="B18" s="2" t="s">
        <v>30</v>
      </c>
      <c r="C18" s="298" t="s">
        <v>5477</v>
      </c>
      <c r="D18" s="291">
        <v>8.8011443014606E13</v>
      </c>
      <c r="E18" s="298" t="s">
        <v>5771</v>
      </c>
      <c r="J18" s="2" t="s">
        <v>829</v>
      </c>
      <c r="K18" s="2" t="s">
        <v>482</v>
      </c>
      <c r="L18" s="2" t="s">
        <v>860</v>
      </c>
      <c r="M18" s="2" t="s">
        <v>17</v>
      </c>
      <c r="N18" s="2" t="s">
        <v>482</v>
      </c>
      <c r="R18" s="2" t="s">
        <v>805</v>
      </c>
    </row>
    <row r="19">
      <c r="B19" s="2" t="s">
        <v>30</v>
      </c>
      <c r="C19" s="298" t="s">
        <v>5477</v>
      </c>
      <c r="D19" s="400">
        <v>8.801738915946E12</v>
      </c>
      <c r="E19" s="298" t="s">
        <v>5771</v>
      </c>
      <c r="J19" s="2" t="s">
        <v>829</v>
      </c>
      <c r="K19" s="2" t="s">
        <v>482</v>
      </c>
      <c r="L19" s="2" t="s">
        <v>860</v>
      </c>
      <c r="M19" s="2" t="s">
        <v>17</v>
      </c>
      <c r="N19" s="2" t="s">
        <v>482</v>
      </c>
      <c r="R19" s="2" t="s">
        <v>805</v>
      </c>
    </row>
    <row r="20">
      <c r="B20" s="2" t="s">
        <v>30</v>
      </c>
      <c r="C20" s="298" t="s">
        <v>5477</v>
      </c>
      <c r="D20" s="291">
        <v>8.801242961059E12</v>
      </c>
      <c r="E20" s="298" t="s">
        <v>5771</v>
      </c>
      <c r="J20" s="2" t="s">
        <v>829</v>
      </c>
      <c r="K20" s="2" t="s">
        <v>482</v>
      </c>
      <c r="L20" s="2" t="s">
        <v>860</v>
      </c>
      <c r="M20" s="2" t="s">
        <v>17</v>
      </c>
      <c r="N20" s="2" t="s">
        <v>482</v>
      </c>
      <c r="R20" s="2" t="s">
        <v>805</v>
      </c>
    </row>
    <row r="21">
      <c r="B21" s="2" t="s">
        <v>30</v>
      </c>
      <c r="C21" s="298" t="s">
        <v>6616</v>
      </c>
      <c r="D21" s="291" t="s">
        <v>6617</v>
      </c>
      <c r="E21" s="298" t="s">
        <v>6618</v>
      </c>
      <c r="J21" s="2" t="s">
        <v>829</v>
      </c>
      <c r="K21" s="2" t="s">
        <v>482</v>
      </c>
      <c r="L21" s="2" t="s">
        <v>860</v>
      </c>
      <c r="M21" s="2" t="s">
        <v>17</v>
      </c>
      <c r="N21" s="2" t="s">
        <v>482</v>
      </c>
      <c r="R21" s="2" t="s">
        <v>805</v>
      </c>
    </row>
    <row r="22">
      <c r="B22" s="2" t="s">
        <v>30</v>
      </c>
      <c r="C22" s="2" t="s">
        <v>1543</v>
      </c>
      <c r="D22" s="291" t="s">
        <v>6617</v>
      </c>
      <c r="E22" s="298" t="s">
        <v>6619</v>
      </c>
      <c r="J22" s="2" t="s">
        <v>829</v>
      </c>
      <c r="K22" s="2" t="s">
        <v>482</v>
      </c>
      <c r="L22" s="2" t="s">
        <v>860</v>
      </c>
      <c r="M22" s="2" t="s">
        <v>17</v>
      </c>
      <c r="N22" s="2" t="s">
        <v>482</v>
      </c>
      <c r="R22" s="2" t="s">
        <v>805</v>
      </c>
    </row>
    <row r="23">
      <c r="B23" s="2" t="s">
        <v>30</v>
      </c>
      <c r="C23" s="2" t="s">
        <v>4132</v>
      </c>
      <c r="D23" s="291" t="s">
        <v>6620</v>
      </c>
      <c r="E23" s="298" t="s">
        <v>6621</v>
      </c>
      <c r="J23" s="2" t="s">
        <v>829</v>
      </c>
      <c r="K23" s="2" t="s">
        <v>482</v>
      </c>
      <c r="L23" s="2" t="s">
        <v>860</v>
      </c>
      <c r="M23" s="2" t="s">
        <v>17</v>
      </c>
      <c r="N23" s="2" t="s">
        <v>482</v>
      </c>
      <c r="R23" s="2" t="s">
        <v>805</v>
      </c>
    </row>
    <row r="24">
      <c r="C24" s="298" t="s">
        <v>1182</v>
      </c>
      <c r="J24" s="2" t="s">
        <v>2245</v>
      </c>
      <c r="L24" s="2" t="s">
        <v>860</v>
      </c>
      <c r="M24" s="2" t="s">
        <v>17</v>
      </c>
      <c r="N24" s="2" t="s">
        <v>6622</v>
      </c>
      <c r="R24" s="2" t="s">
        <v>805</v>
      </c>
      <c r="S24" s="2">
        <v>62.0</v>
      </c>
    </row>
    <row r="25">
      <c r="C25" s="298" t="s">
        <v>1182</v>
      </c>
      <c r="J25" s="2" t="s">
        <v>6623</v>
      </c>
      <c r="L25" s="2" t="s">
        <v>860</v>
      </c>
      <c r="M25" s="2" t="s">
        <v>17</v>
      </c>
      <c r="N25" s="2" t="s">
        <v>6622</v>
      </c>
      <c r="R25" s="2" t="s">
        <v>805</v>
      </c>
      <c r="S25" s="2">
        <v>62.0</v>
      </c>
    </row>
    <row r="26">
      <c r="C26" s="298" t="s">
        <v>1182</v>
      </c>
      <c r="J26" s="2" t="s">
        <v>3651</v>
      </c>
      <c r="L26" s="2" t="s">
        <v>860</v>
      </c>
      <c r="M26" s="2" t="s">
        <v>17</v>
      </c>
      <c r="N26" s="2" t="s">
        <v>6622</v>
      </c>
      <c r="R26" s="2" t="s">
        <v>805</v>
      </c>
      <c r="S26" s="2">
        <v>62.0</v>
      </c>
    </row>
    <row r="27">
      <c r="C27" s="298" t="s">
        <v>1182</v>
      </c>
      <c r="J27" s="2" t="s">
        <v>3651</v>
      </c>
      <c r="L27" s="2" t="s">
        <v>860</v>
      </c>
      <c r="M27" s="2" t="s">
        <v>17</v>
      </c>
      <c r="N27" s="2" t="s">
        <v>6622</v>
      </c>
      <c r="R27" s="425" t="s">
        <v>805</v>
      </c>
      <c r="S27" s="2">
        <v>62.0</v>
      </c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6624</v>
      </c>
      <c r="D1" s="216" t="s">
        <v>6625</v>
      </c>
      <c r="E1" s="411">
        <v>9.843812499E9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6626</v>
      </c>
      <c r="D2" s="227"/>
      <c r="E2" s="228"/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">
        <v>1.0</v>
      </c>
      <c r="R2" s="2" t="s">
        <v>6614</v>
      </c>
      <c r="S2" s="2" t="s">
        <v>6615</v>
      </c>
      <c r="T2" s="2" t="s">
        <v>1958</v>
      </c>
      <c r="U2" s="2" t="s">
        <v>349</v>
      </c>
    </row>
    <row r="3">
      <c r="A3" s="2"/>
      <c r="B3" s="229" t="s">
        <v>811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">
        <v>2.0</v>
      </c>
      <c r="R3" s="2" t="s">
        <v>6627</v>
      </c>
      <c r="S3" s="2" t="s">
        <v>5259</v>
      </c>
      <c r="T3" s="2" t="s">
        <v>6628</v>
      </c>
      <c r="U3" s="2" t="s">
        <v>55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">
        <v>3.0</v>
      </c>
      <c r="R4" s="2" t="s">
        <v>6629</v>
      </c>
      <c r="S4" s="2" t="s">
        <v>3591</v>
      </c>
      <c r="T4" s="2" t="s">
        <v>2034</v>
      </c>
      <c r="U4" s="2" t="s">
        <v>87</v>
      </c>
    </row>
    <row r="5">
      <c r="A5" s="2"/>
      <c r="B5" s="229" t="s">
        <v>818</v>
      </c>
      <c r="C5" s="2" t="s">
        <v>1571</v>
      </c>
      <c r="E5" s="2">
        <v>8.778891267E9</v>
      </c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">
        <v>4.0</v>
      </c>
      <c r="R5" s="2" t="s">
        <v>4845</v>
      </c>
      <c r="S5" s="2" t="s">
        <v>4287</v>
      </c>
      <c r="T5" s="2" t="s">
        <v>6630</v>
      </c>
      <c r="U5" s="2" t="s">
        <v>87</v>
      </c>
    </row>
    <row r="6">
      <c r="A6" s="2"/>
      <c r="B6" s="229" t="s">
        <v>820</v>
      </c>
      <c r="D6" s="2"/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">
        <v>5.0</v>
      </c>
      <c r="R6" s="2" t="s">
        <v>6631</v>
      </c>
      <c r="S6" s="2" t="s">
        <v>4746</v>
      </c>
      <c r="T6" s="2" t="s">
        <v>1328</v>
      </c>
      <c r="U6" s="2" t="s">
        <v>55</v>
      </c>
    </row>
    <row r="7">
      <c r="A7" s="2"/>
      <c r="B7" s="229" t="s">
        <v>822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"/>
      <c r="R9" s="2"/>
      <c r="S9" s="2"/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/>
      <c r="R10" s="2"/>
      <c r="S10" s="2"/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/>
      <c r="R11" s="2"/>
      <c r="S11" s="2"/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/>
      <c r="R12" s="2"/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5477</v>
      </c>
      <c r="E17" s="298" t="s">
        <v>5771</v>
      </c>
      <c r="J17" s="2" t="s">
        <v>320</v>
      </c>
      <c r="L17" s="2" t="s">
        <v>860</v>
      </c>
    </row>
    <row r="18">
      <c r="B18" s="2" t="s">
        <v>30</v>
      </c>
      <c r="C18" s="298" t="s">
        <v>5477</v>
      </c>
      <c r="E18" s="298" t="s">
        <v>5771</v>
      </c>
      <c r="J18" s="2" t="s">
        <v>320</v>
      </c>
      <c r="L18" s="2" t="s">
        <v>860</v>
      </c>
    </row>
    <row r="19">
      <c r="B19" s="2" t="s">
        <v>30</v>
      </c>
      <c r="C19" s="298" t="s">
        <v>5477</v>
      </c>
      <c r="E19" s="298" t="s">
        <v>5771</v>
      </c>
      <c r="J19" s="2" t="s">
        <v>320</v>
      </c>
      <c r="L19" s="2" t="s">
        <v>860</v>
      </c>
    </row>
    <row r="20">
      <c r="B20" s="2" t="s">
        <v>30</v>
      </c>
      <c r="C20" s="298" t="s">
        <v>5477</v>
      </c>
      <c r="E20" s="298" t="s">
        <v>5771</v>
      </c>
      <c r="J20" s="2" t="s">
        <v>320</v>
      </c>
      <c r="L20" s="2" t="s">
        <v>860</v>
      </c>
    </row>
    <row r="21">
      <c r="B21" s="2" t="s">
        <v>30</v>
      </c>
      <c r="C21" s="298" t="s">
        <v>5477</v>
      </c>
      <c r="E21" s="298" t="s">
        <v>5771</v>
      </c>
      <c r="J21" s="2" t="s">
        <v>320</v>
      </c>
      <c r="L21" s="2" t="s">
        <v>860</v>
      </c>
    </row>
    <row r="22">
      <c r="B22" s="2" t="s">
        <v>30</v>
      </c>
      <c r="C22" s="298" t="s">
        <v>5477</v>
      </c>
      <c r="E22" s="298" t="s">
        <v>5771</v>
      </c>
      <c r="J22" s="2" t="s">
        <v>320</v>
      </c>
      <c r="L22" s="2" t="s">
        <v>860</v>
      </c>
    </row>
    <row r="23">
      <c r="B23" s="2" t="s">
        <v>30</v>
      </c>
      <c r="C23" s="298" t="s">
        <v>5477</v>
      </c>
      <c r="E23" s="298" t="s">
        <v>5771</v>
      </c>
      <c r="J23" s="2" t="s">
        <v>320</v>
      </c>
      <c r="L23" s="2" t="s">
        <v>860</v>
      </c>
    </row>
    <row r="24">
      <c r="B24" s="2" t="s">
        <v>30</v>
      </c>
      <c r="C24" s="298" t="s">
        <v>5477</v>
      </c>
      <c r="E24" s="298" t="s">
        <v>5771</v>
      </c>
      <c r="J24" s="2" t="s">
        <v>320</v>
      </c>
      <c r="L24" s="2" t="s">
        <v>860</v>
      </c>
    </row>
    <row r="25">
      <c r="B25" s="2" t="s">
        <v>30</v>
      </c>
      <c r="C25" s="298" t="s">
        <v>5477</v>
      </c>
      <c r="E25" s="298" t="s">
        <v>5771</v>
      </c>
      <c r="J25" s="2" t="s">
        <v>320</v>
      </c>
      <c r="L25" s="2" t="s">
        <v>860</v>
      </c>
    </row>
    <row r="26">
      <c r="B26" s="2" t="s">
        <v>30</v>
      </c>
      <c r="C26" s="298" t="s">
        <v>5477</v>
      </c>
      <c r="E26" s="298" t="s">
        <v>5771</v>
      </c>
      <c r="J26" s="2" t="s">
        <v>320</v>
      </c>
      <c r="L26" s="2" t="s">
        <v>860</v>
      </c>
    </row>
    <row r="27">
      <c r="B27" s="2" t="s">
        <v>30</v>
      </c>
      <c r="C27" s="298" t="s">
        <v>5477</v>
      </c>
      <c r="E27" s="298" t="s">
        <v>5771</v>
      </c>
      <c r="J27" s="2" t="s">
        <v>320</v>
      </c>
      <c r="L27" s="2" t="s">
        <v>860</v>
      </c>
    </row>
    <row r="28">
      <c r="B28" s="2" t="s">
        <v>30</v>
      </c>
      <c r="C28" s="298" t="s">
        <v>4876</v>
      </c>
      <c r="E28" s="298" t="s">
        <v>6632</v>
      </c>
      <c r="J28" s="2" t="s">
        <v>320</v>
      </c>
      <c r="L28" s="2" t="s">
        <v>860</v>
      </c>
    </row>
    <row r="29">
      <c r="B29" s="2" t="s">
        <v>4599</v>
      </c>
      <c r="C29" s="298" t="s">
        <v>2793</v>
      </c>
      <c r="E29" s="298" t="s">
        <v>5960</v>
      </c>
      <c r="J29" s="2" t="s">
        <v>320</v>
      </c>
      <c r="L29" s="2" t="s">
        <v>860</v>
      </c>
    </row>
    <row r="30">
      <c r="B30" s="2" t="s">
        <v>30</v>
      </c>
      <c r="C30" s="298" t="s">
        <v>1545</v>
      </c>
      <c r="E30" s="298" t="s">
        <v>4839</v>
      </c>
      <c r="J30" s="2" t="s">
        <v>320</v>
      </c>
      <c r="L30" s="2" t="s">
        <v>860</v>
      </c>
    </row>
    <row r="32">
      <c r="A32" s="2" t="s">
        <v>336</v>
      </c>
      <c r="B32" s="2" t="s">
        <v>3881</v>
      </c>
      <c r="C32" s="2" t="s">
        <v>6633</v>
      </c>
      <c r="E32" s="367" t="s">
        <v>3883</v>
      </c>
      <c r="J32" s="2" t="s">
        <v>320</v>
      </c>
      <c r="L32" s="2" t="s">
        <v>860</v>
      </c>
    </row>
    <row r="33">
      <c r="B33" s="2" t="s">
        <v>3881</v>
      </c>
      <c r="C33" s="2" t="s">
        <v>6633</v>
      </c>
      <c r="E33" s="367" t="s">
        <v>3883</v>
      </c>
      <c r="J33" s="2" t="s">
        <v>320</v>
      </c>
      <c r="L33" s="2" t="s">
        <v>860</v>
      </c>
    </row>
    <row r="34">
      <c r="B34" s="2" t="s">
        <v>3881</v>
      </c>
      <c r="C34" s="2" t="s">
        <v>6633</v>
      </c>
      <c r="E34" s="367" t="s">
        <v>3883</v>
      </c>
      <c r="J34" s="2" t="s">
        <v>320</v>
      </c>
      <c r="L34" s="2" t="s">
        <v>860</v>
      </c>
    </row>
    <row r="35">
      <c r="B35" s="2" t="s">
        <v>3881</v>
      </c>
      <c r="C35" s="2" t="s">
        <v>6633</v>
      </c>
      <c r="E35" s="367" t="s">
        <v>3883</v>
      </c>
      <c r="J35" s="2" t="s">
        <v>320</v>
      </c>
      <c r="L35" s="2" t="s">
        <v>860</v>
      </c>
    </row>
    <row r="36">
      <c r="B36" s="2" t="s">
        <v>3881</v>
      </c>
      <c r="C36" s="2" t="s">
        <v>6633</v>
      </c>
      <c r="E36" s="367" t="s">
        <v>3883</v>
      </c>
      <c r="J36" s="2" t="s">
        <v>320</v>
      </c>
      <c r="L36" s="2" t="s">
        <v>860</v>
      </c>
    </row>
    <row r="37">
      <c r="B37" s="2" t="s">
        <v>972</v>
      </c>
      <c r="C37" s="298" t="s">
        <v>973</v>
      </c>
      <c r="E37" s="367" t="s">
        <v>974</v>
      </c>
      <c r="J37" s="2" t="s">
        <v>320</v>
      </c>
      <c r="L37" s="2" t="s">
        <v>860</v>
      </c>
    </row>
    <row r="38">
      <c r="B38" s="2" t="s">
        <v>972</v>
      </c>
      <c r="C38" s="298" t="s">
        <v>973</v>
      </c>
      <c r="E38" s="367" t="s">
        <v>974</v>
      </c>
      <c r="J38" s="2" t="s">
        <v>320</v>
      </c>
      <c r="L38" s="2" t="s">
        <v>860</v>
      </c>
    </row>
    <row r="39">
      <c r="B39" s="2" t="s">
        <v>972</v>
      </c>
      <c r="C39" s="298" t="s">
        <v>973</v>
      </c>
      <c r="E39" s="367" t="s">
        <v>974</v>
      </c>
      <c r="J39" s="2" t="s">
        <v>320</v>
      </c>
      <c r="L39" s="2" t="s">
        <v>860</v>
      </c>
    </row>
    <row r="40">
      <c r="B40" s="2" t="s">
        <v>972</v>
      </c>
      <c r="C40" s="298" t="s">
        <v>973</v>
      </c>
      <c r="E40" s="367" t="s">
        <v>974</v>
      </c>
      <c r="J40" s="2" t="s">
        <v>320</v>
      </c>
      <c r="L40" s="2" t="s">
        <v>860</v>
      </c>
    </row>
    <row r="41">
      <c r="B41" s="2" t="s">
        <v>972</v>
      </c>
      <c r="C41" s="298" t="s">
        <v>973</v>
      </c>
      <c r="E41" s="367" t="s">
        <v>974</v>
      </c>
      <c r="J41" s="2" t="s">
        <v>320</v>
      </c>
      <c r="L41" s="2" t="s">
        <v>860</v>
      </c>
    </row>
    <row r="42">
      <c r="B42" s="2" t="s">
        <v>3881</v>
      </c>
      <c r="C42" s="298" t="s">
        <v>6634</v>
      </c>
      <c r="E42" s="298" t="s">
        <v>6635</v>
      </c>
      <c r="J42" s="2" t="s">
        <v>320</v>
      </c>
      <c r="L42" s="2" t="s">
        <v>860</v>
      </c>
    </row>
    <row r="43">
      <c r="C43" s="298" t="s">
        <v>5847</v>
      </c>
      <c r="J43" s="2" t="s">
        <v>320</v>
      </c>
      <c r="L43" s="2" t="s">
        <v>860</v>
      </c>
    </row>
    <row r="44">
      <c r="C44" s="298" t="s">
        <v>6636</v>
      </c>
      <c r="J44" s="2" t="s">
        <v>320</v>
      </c>
      <c r="L44" s="2" t="s">
        <v>860</v>
      </c>
    </row>
    <row r="46">
      <c r="A46" s="2" t="s">
        <v>933</v>
      </c>
      <c r="B46" s="2" t="s">
        <v>868</v>
      </c>
      <c r="C46" s="298" t="s">
        <v>934</v>
      </c>
      <c r="E46" s="2" t="s">
        <v>935</v>
      </c>
      <c r="J46" s="2" t="s">
        <v>320</v>
      </c>
      <c r="L46" s="2" t="s">
        <v>860</v>
      </c>
    </row>
    <row r="47">
      <c r="B47" s="2" t="s">
        <v>868</v>
      </c>
      <c r="C47" s="298" t="s">
        <v>934</v>
      </c>
      <c r="E47" s="2" t="s">
        <v>935</v>
      </c>
      <c r="J47" s="2" t="s">
        <v>320</v>
      </c>
      <c r="L47" s="2" t="s">
        <v>860</v>
      </c>
    </row>
    <row r="48">
      <c r="B48" s="2" t="s">
        <v>868</v>
      </c>
      <c r="C48" s="298" t="s">
        <v>934</v>
      </c>
      <c r="E48" s="2" t="s">
        <v>935</v>
      </c>
      <c r="J48" s="2" t="s">
        <v>320</v>
      </c>
      <c r="L48" s="2" t="s">
        <v>860</v>
      </c>
    </row>
    <row r="49">
      <c r="B49" s="2" t="s">
        <v>868</v>
      </c>
      <c r="C49" s="298" t="s">
        <v>934</v>
      </c>
      <c r="E49" s="2" t="s">
        <v>935</v>
      </c>
      <c r="J49" s="2" t="s">
        <v>320</v>
      </c>
      <c r="L49" s="2" t="s">
        <v>860</v>
      </c>
    </row>
    <row r="51">
      <c r="A51" s="2" t="s">
        <v>995</v>
      </c>
      <c r="B51" s="2" t="s">
        <v>862</v>
      </c>
      <c r="C51" s="298" t="s">
        <v>1409</v>
      </c>
      <c r="E51" s="298" t="s">
        <v>893</v>
      </c>
      <c r="J51" s="2"/>
      <c r="L51" s="2" t="s">
        <v>860</v>
      </c>
    </row>
    <row r="52">
      <c r="B52" s="2" t="s">
        <v>862</v>
      </c>
      <c r="C52" s="298" t="s">
        <v>1412</v>
      </c>
      <c r="E52" s="298" t="s">
        <v>895</v>
      </c>
      <c r="J52" s="2" t="s">
        <v>821</v>
      </c>
      <c r="K52" s="2" t="s">
        <v>3591</v>
      </c>
      <c r="L52" s="2" t="s">
        <v>860</v>
      </c>
      <c r="R52" s="2" t="s">
        <v>6629</v>
      </c>
    </row>
    <row r="53">
      <c r="B53" s="2" t="s">
        <v>862</v>
      </c>
      <c r="C53" s="298" t="s">
        <v>1412</v>
      </c>
      <c r="E53" s="298" t="s">
        <v>895</v>
      </c>
      <c r="J53" s="2" t="s">
        <v>821</v>
      </c>
      <c r="K53" s="2" t="s">
        <v>3591</v>
      </c>
      <c r="L53" s="2" t="s">
        <v>860</v>
      </c>
      <c r="R53" s="2" t="s">
        <v>6629</v>
      </c>
    </row>
    <row r="54">
      <c r="B54" s="2" t="s">
        <v>862</v>
      </c>
      <c r="C54" s="298" t="s">
        <v>1258</v>
      </c>
      <c r="E54" s="298" t="s">
        <v>900</v>
      </c>
      <c r="J54" s="2"/>
      <c r="L54" s="2" t="s">
        <v>860</v>
      </c>
    </row>
    <row r="56">
      <c r="A56" s="2" t="s">
        <v>872</v>
      </c>
      <c r="B56" s="2" t="s">
        <v>3908</v>
      </c>
      <c r="C56" s="298" t="s">
        <v>3986</v>
      </c>
      <c r="E56" s="298" t="s">
        <v>3987</v>
      </c>
      <c r="L56" s="2" t="s">
        <v>860</v>
      </c>
    </row>
    <row r="57">
      <c r="B57" s="2" t="s">
        <v>3908</v>
      </c>
      <c r="C57" s="298" t="s">
        <v>3988</v>
      </c>
      <c r="E57" s="298" t="s">
        <v>3989</v>
      </c>
      <c r="L57" s="2" t="s">
        <v>860</v>
      </c>
    </row>
    <row r="58">
      <c r="B58" s="2" t="s">
        <v>3908</v>
      </c>
      <c r="C58" s="298" t="s">
        <v>3990</v>
      </c>
      <c r="E58" s="298" t="s">
        <v>3991</v>
      </c>
      <c r="L58" s="2" t="s">
        <v>860</v>
      </c>
    </row>
    <row r="59">
      <c r="B59" s="2" t="s">
        <v>960</v>
      </c>
      <c r="C59" s="298" t="s">
        <v>6637</v>
      </c>
      <c r="E59" s="298" t="s">
        <v>947</v>
      </c>
      <c r="L59" s="2" t="s">
        <v>860</v>
      </c>
      <c r="M59" s="2" t="s">
        <v>17</v>
      </c>
      <c r="N59" s="2" t="s">
        <v>6638</v>
      </c>
      <c r="S59" s="2">
        <v>125.0</v>
      </c>
    </row>
    <row r="60">
      <c r="B60" s="2" t="s">
        <v>960</v>
      </c>
      <c r="C60" s="298" t="s">
        <v>6637</v>
      </c>
      <c r="E60" s="298" t="s">
        <v>947</v>
      </c>
      <c r="L60" s="2" t="s">
        <v>860</v>
      </c>
    </row>
    <row r="61">
      <c r="B61" s="2" t="s">
        <v>960</v>
      </c>
      <c r="C61" s="298" t="s">
        <v>6637</v>
      </c>
      <c r="E61" s="298" t="s">
        <v>947</v>
      </c>
      <c r="L61" s="2" t="s">
        <v>860</v>
      </c>
    </row>
    <row r="62">
      <c r="B62" s="2" t="s">
        <v>960</v>
      </c>
      <c r="C62" s="298" t="s">
        <v>6637</v>
      </c>
      <c r="E62" s="298" t="s">
        <v>947</v>
      </c>
      <c r="L62" s="2" t="s">
        <v>860</v>
      </c>
    </row>
    <row r="63">
      <c r="B63" s="2" t="s">
        <v>960</v>
      </c>
      <c r="C63" s="298" t="s">
        <v>6637</v>
      </c>
      <c r="E63" s="298" t="s">
        <v>947</v>
      </c>
      <c r="L63" s="2" t="s">
        <v>860</v>
      </c>
    </row>
    <row r="64">
      <c r="B64" s="2" t="s">
        <v>3908</v>
      </c>
      <c r="C64" s="298" t="s">
        <v>5171</v>
      </c>
      <c r="E64" s="2" t="s">
        <v>4101</v>
      </c>
      <c r="L64" s="2" t="s">
        <v>860</v>
      </c>
    </row>
    <row r="65">
      <c r="B65" s="2" t="s">
        <v>3908</v>
      </c>
      <c r="C65" s="367" t="s">
        <v>3992</v>
      </c>
      <c r="E65" s="298" t="s">
        <v>3993</v>
      </c>
      <c r="L65" s="2" t="s">
        <v>860</v>
      </c>
    </row>
    <row r="66">
      <c r="B66" s="2" t="s">
        <v>883</v>
      </c>
      <c r="C66" s="298" t="s">
        <v>954</v>
      </c>
      <c r="E66" s="298" t="s">
        <v>955</v>
      </c>
      <c r="L66" s="2" t="s">
        <v>860</v>
      </c>
    </row>
    <row r="67">
      <c r="B67" s="2" t="s">
        <v>3908</v>
      </c>
      <c r="C67" s="298" t="s">
        <v>3997</v>
      </c>
      <c r="E67" s="367" t="s">
        <v>3998</v>
      </c>
      <c r="L67" s="2" t="s">
        <v>860</v>
      </c>
    </row>
    <row r="68">
      <c r="C68" s="298" t="s">
        <v>889</v>
      </c>
      <c r="E68" s="298" t="s">
        <v>890</v>
      </c>
      <c r="L68" s="2" t="s">
        <v>860</v>
      </c>
    </row>
    <row r="69">
      <c r="C69" s="298" t="s">
        <v>3994</v>
      </c>
      <c r="E69" s="298" t="s">
        <v>3995</v>
      </c>
      <c r="L69" s="2" t="s">
        <v>860</v>
      </c>
    </row>
    <row r="70">
      <c r="L70" s="2" t="s">
        <v>860</v>
      </c>
    </row>
    <row r="77">
      <c r="B77" s="239" t="s">
        <v>3819</v>
      </c>
    </row>
    <row r="78">
      <c r="B78" s="429" t="s">
        <v>4897</v>
      </c>
      <c r="C78" s="359" t="s">
        <v>6639</v>
      </c>
      <c r="L78" s="2" t="s">
        <v>1019</v>
      </c>
      <c r="M78" s="468" t="s">
        <v>17</v>
      </c>
      <c r="N78" s="2" t="s">
        <v>4832</v>
      </c>
      <c r="S78" s="2">
        <v>84.0</v>
      </c>
    </row>
    <row r="1019">
      <c r="J1019" s="2"/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8.75"/>
    <col customWidth="1" min="3" max="3" width="14.5"/>
    <col customWidth="1" min="4" max="5" width="12.25"/>
    <col customWidth="1" min="6" max="6" width="17.88"/>
    <col customWidth="1" min="7" max="7" width="17.25"/>
    <col customWidth="1" min="8" max="8" width="19.75"/>
    <col customWidth="1" min="9" max="9" width="20.13"/>
    <col customWidth="1" min="10" max="10" width="14.13"/>
    <col customWidth="1" min="11" max="11" width="18.13"/>
    <col customWidth="1" min="12" max="12" width="20.13"/>
    <col customWidth="1" min="13" max="13" width="12.25"/>
    <col customWidth="1" min="14" max="14" width="14.5"/>
  </cols>
  <sheetData>
    <row r="1">
      <c r="A1" s="219" t="s">
        <v>800</v>
      </c>
      <c r="B1" s="227" t="s">
        <v>320</v>
      </c>
      <c r="C1" s="2" t="s">
        <v>812</v>
      </c>
      <c r="D1" s="2" t="s">
        <v>817</v>
      </c>
      <c r="E1" s="2" t="s">
        <v>819</v>
      </c>
      <c r="F1" s="2" t="s">
        <v>821</v>
      </c>
      <c r="G1" s="2" t="s">
        <v>823</v>
      </c>
      <c r="H1" s="2" t="s">
        <v>825</v>
      </c>
      <c r="I1" s="2" t="s">
        <v>827</v>
      </c>
      <c r="J1" s="2" t="s">
        <v>829</v>
      </c>
      <c r="K1" s="2" t="s">
        <v>831</v>
      </c>
      <c r="L1" s="2" t="s">
        <v>833</v>
      </c>
      <c r="M1" s="229" t="s">
        <v>835</v>
      </c>
      <c r="N1" s="241" t="s">
        <v>837</v>
      </c>
    </row>
    <row r="4">
      <c r="F4" s="2" t="s">
        <v>6640</v>
      </c>
      <c r="H4" s="2" t="s">
        <v>6641</v>
      </c>
      <c r="I4" s="2" t="s">
        <v>803</v>
      </c>
    </row>
    <row r="5">
      <c r="A5" s="12" t="s">
        <v>27</v>
      </c>
      <c r="B5" s="12" t="s">
        <v>28</v>
      </c>
      <c r="C5" s="12" t="s">
        <v>29</v>
      </c>
      <c r="D5" s="12" t="s">
        <v>811</v>
      </c>
      <c r="E5" s="12" t="s">
        <v>841</v>
      </c>
    </row>
    <row r="6">
      <c r="A6" s="2" t="s">
        <v>34</v>
      </c>
      <c r="B6" s="2"/>
      <c r="C6" s="2"/>
    </row>
    <row r="7">
      <c r="A7" s="2"/>
      <c r="B7" s="239"/>
      <c r="C7" s="2"/>
      <c r="E7" s="2"/>
    </row>
    <row r="8">
      <c r="A8" s="2" t="s">
        <v>30</v>
      </c>
      <c r="B8" s="2" t="s">
        <v>5477</v>
      </c>
      <c r="C8" s="2" t="s">
        <v>5478</v>
      </c>
      <c r="E8" s="2" t="s">
        <v>6642</v>
      </c>
    </row>
    <row r="9">
      <c r="A9" s="2" t="s">
        <v>30</v>
      </c>
      <c r="B9" s="2" t="s">
        <v>5477</v>
      </c>
      <c r="C9" s="2" t="s">
        <v>5478</v>
      </c>
      <c r="D9" s="2"/>
      <c r="E9" s="2" t="s">
        <v>6643</v>
      </c>
      <c r="F9" s="2" t="s">
        <v>6644</v>
      </c>
    </row>
    <row r="10">
      <c r="A10" s="2" t="s">
        <v>30</v>
      </c>
      <c r="B10" s="2" t="s">
        <v>5477</v>
      </c>
      <c r="C10" s="2" t="s">
        <v>5478</v>
      </c>
      <c r="D10" s="2"/>
      <c r="E10" s="2" t="s">
        <v>6645</v>
      </c>
    </row>
    <row r="12">
      <c r="A12" s="2" t="s">
        <v>30</v>
      </c>
      <c r="B12" s="2" t="s">
        <v>5477</v>
      </c>
      <c r="C12" s="2" t="s">
        <v>6646</v>
      </c>
      <c r="D12" s="2" t="s">
        <v>6647</v>
      </c>
      <c r="E12" s="2" t="s">
        <v>2100</v>
      </c>
    </row>
    <row r="13">
      <c r="A13" s="2" t="s">
        <v>30</v>
      </c>
      <c r="B13" s="2" t="s">
        <v>5477</v>
      </c>
      <c r="C13" s="2" t="s">
        <v>6646</v>
      </c>
      <c r="D13" s="2" t="s">
        <v>6648</v>
      </c>
      <c r="E13" s="2" t="s">
        <v>2097</v>
      </c>
    </row>
    <row r="14">
      <c r="A14" s="2" t="s">
        <v>30</v>
      </c>
      <c r="B14" s="2" t="s">
        <v>5477</v>
      </c>
      <c r="C14" s="2" t="s">
        <v>6646</v>
      </c>
      <c r="D14" s="2" t="s">
        <v>6649</v>
      </c>
      <c r="E14" s="2" t="s">
        <v>2112</v>
      </c>
    </row>
    <row r="15">
      <c r="A15" s="2" t="s">
        <v>30</v>
      </c>
      <c r="B15" s="2" t="s">
        <v>5477</v>
      </c>
      <c r="C15" s="2" t="s">
        <v>6646</v>
      </c>
      <c r="D15" s="2" t="s">
        <v>6650</v>
      </c>
      <c r="E15" s="2" t="s">
        <v>2105</v>
      </c>
    </row>
    <row r="16">
      <c r="A16" s="2" t="s">
        <v>30</v>
      </c>
      <c r="B16" s="2" t="s">
        <v>5477</v>
      </c>
      <c r="C16" s="2" t="s">
        <v>6646</v>
      </c>
      <c r="D16" s="2" t="s">
        <v>6651</v>
      </c>
      <c r="E16" s="2" t="s">
        <v>2104</v>
      </c>
    </row>
    <row r="17">
      <c r="A17" s="2" t="s">
        <v>30</v>
      </c>
      <c r="B17" s="2" t="s">
        <v>5477</v>
      </c>
      <c r="C17" s="2" t="s">
        <v>6646</v>
      </c>
      <c r="D17" s="2" t="s">
        <v>6652</v>
      </c>
      <c r="E17" s="2" t="s">
        <v>2103</v>
      </c>
    </row>
    <row r="18">
      <c r="A18" s="2" t="s">
        <v>30</v>
      </c>
      <c r="B18" s="2" t="s">
        <v>5477</v>
      </c>
      <c r="C18" s="2" t="s">
        <v>6646</v>
      </c>
      <c r="D18" s="2" t="s">
        <v>6653</v>
      </c>
      <c r="E18" s="2" t="s">
        <v>2114</v>
      </c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5" max="5" width="15.75"/>
  </cols>
  <sheetData>
    <row r="1">
      <c r="A1" s="220"/>
      <c r="B1" s="215" t="s">
        <v>5</v>
      </c>
      <c r="C1" s="219" t="s">
        <v>6654</v>
      </c>
      <c r="D1" s="216"/>
      <c r="E1" s="411">
        <v>9.894761174E9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J2" s="469"/>
      <c r="K2" s="228"/>
      <c r="L2" s="2"/>
      <c r="M2" s="229" t="s">
        <v>11</v>
      </c>
      <c r="O2" s="230"/>
      <c r="Q2" s="2">
        <v>1.0</v>
      </c>
      <c r="R2" s="2" t="s">
        <v>6614</v>
      </c>
      <c r="S2" s="2" t="s">
        <v>6615</v>
      </c>
      <c r="T2" s="2" t="s">
        <v>1958</v>
      </c>
      <c r="U2" s="2" t="s">
        <v>355</v>
      </c>
      <c r="V2" s="2">
        <v>13.0</v>
      </c>
      <c r="W2" s="2" t="s">
        <v>5808</v>
      </c>
      <c r="X2" s="2" t="s">
        <v>6655</v>
      </c>
    </row>
    <row r="3">
      <c r="A3" s="2"/>
      <c r="B3" s="229" t="s">
        <v>811</v>
      </c>
      <c r="C3" s="2" t="s">
        <v>186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">
        <v>2.0</v>
      </c>
      <c r="R3" s="2" t="s">
        <v>6487</v>
      </c>
      <c r="S3" s="2" t="s">
        <v>6656</v>
      </c>
      <c r="T3" s="2" t="s">
        <v>6657</v>
      </c>
      <c r="U3" s="2" t="s">
        <v>355</v>
      </c>
      <c r="V3" s="2">
        <v>14.0</v>
      </c>
      <c r="W3" s="2" t="s">
        <v>6658</v>
      </c>
      <c r="X3" s="2" t="s">
        <v>4727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">
        <v>3.0</v>
      </c>
      <c r="R4" s="2" t="s">
        <v>6659</v>
      </c>
      <c r="S4" s="2" t="s">
        <v>6660</v>
      </c>
      <c r="T4" s="2" t="s">
        <v>6661</v>
      </c>
      <c r="U4" s="2" t="s">
        <v>355</v>
      </c>
      <c r="V4" s="2">
        <v>15.0</v>
      </c>
      <c r="W4" s="2" t="s">
        <v>6332</v>
      </c>
      <c r="X4" s="2" t="s">
        <v>6333</v>
      </c>
      <c r="Y4" s="2" t="s">
        <v>1010</v>
      </c>
      <c r="Z4" s="2" t="s">
        <v>2035</v>
      </c>
    </row>
    <row r="5">
      <c r="A5" s="2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">
        <v>4.0</v>
      </c>
      <c r="R5" s="2" t="s">
        <v>6662</v>
      </c>
      <c r="S5" s="2" t="s">
        <v>500</v>
      </c>
      <c r="T5" s="2" t="s">
        <v>6657</v>
      </c>
      <c r="U5" s="2" t="s">
        <v>355</v>
      </c>
      <c r="V5" s="2">
        <v>16.0</v>
      </c>
      <c r="W5" s="2" t="s">
        <v>6663</v>
      </c>
      <c r="X5" s="2" t="s">
        <v>6664</v>
      </c>
      <c r="Y5" s="2" t="s">
        <v>1010</v>
      </c>
      <c r="Z5" s="2" t="s">
        <v>2035</v>
      </c>
    </row>
    <row r="6">
      <c r="A6" s="2"/>
      <c r="B6" s="229" t="s">
        <v>820</v>
      </c>
      <c r="C6" s="2" t="s">
        <v>5006</v>
      </c>
      <c r="D6" s="2"/>
      <c r="E6" s="237">
        <v>8.903916448E9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">
        <v>5.0</v>
      </c>
      <c r="R6" s="2" t="s">
        <v>6665</v>
      </c>
      <c r="S6" s="2" t="s">
        <v>6666</v>
      </c>
      <c r="T6" s="2" t="s">
        <v>6667</v>
      </c>
      <c r="U6" s="2" t="s">
        <v>355</v>
      </c>
      <c r="V6" s="2">
        <v>17.0</v>
      </c>
      <c r="W6" s="2" t="s">
        <v>4173</v>
      </c>
      <c r="X6" s="2" t="s">
        <v>6668</v>
      </c>
      <c r="Y6" s="2" t="s">
        <v>1010</v>
      </c>
      <c r="Z6" s="2" t="s">
        <v>55</v>
      </c>
    </row>
    <row r="7">
      <c r="A7" s="2"/>
      <c r="B7" s="229" t="s">
        <v>822</v>
      </c>
      <c r="C7" s="2" t="s">
        <v>6669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">
        <v>6.0</v>
      </c>
      <c r="R7" s="2" t="s">
        <v>6670</v>
      </c>
      <c r="S7" s="2" t="s">
        <v>6671</v>
      </c>
      <c r="T7" s="2" t="s">
        <v>273</v>
      </c>
      <c r="U7" s="2" t="s">
        <v>355</v>
      </c>
      <c r="V7" s="2">
        <v>18.0</v>
      </c>
      <c r="W7" s="2" t="s">
        <v>6672</v>
      </c>
      <c r="X7" s="2" t="s">
        <v>6673</v>
      </c>
      <c r="Y7" s="2" t="s">
        <v>1568</v>
      </c>
      <c r="Z7" s="2" t="s">
        <v>2035</v>
      </c>
    </row>
    <row r="8">
      <c r="A8" s="2"/>
      <c r="B8" s="229" t="s">
        <v>824</v>
      </c>
      <c r="C8" s="2" t="s">
        <v>6674</v>
      </c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">
        <v>7.0</v>
      </c>
      <c r="R8" s="2" t="s">
        <v>6675</v>
      </c>
      <c r="S8" s="2" t="s">
        <v>4925</v>
      </c>
      <c r="T8" s="2" t="s">
        <v>1272</v>
      </c>
      <c r="U8" s="2" t="s">
        <v>2035</v>
      </c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">
        <v>8.0</v>
      </c>
      <c r="R9" s="2" t="s">
        <v>6676</v>
      </c>
      <c r="S9" s="2" t="s">
        <v>6677</v>
      </c>
      <c r="T9" s="2" t="s">
        <v>1272</v>
      </c>
      <c r="U9" s="2" t="s">
        <v>87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>
        <v>9.0</v>
      </c>
      <c r="R10" s="2" t="s">
        <v>6678</v>
      </c>
      <c r="S10" s="2" t="s">
        <v>4331</v>
      </c>
      <c r="T10" s="2" t="s">
        <v>1272</v>
      </c>
      <c r="U10" s="2" t="s">
        <v>55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>
        <v>10.0</v>
      </c>
      <c r="R11" s="2" t="s">
        <v>5790</v>
      </c>
      <c r="S11" s="2" t="s">
        <v>6679</v>
      </c>
      <c r="T11" s="2" t="s">
        <v>1568</v>
      </c>
      <c r="U11" s="2" t="s">
        <v>55</v>
      </c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>
        <v>11.0</v>
      </c>
      <c r="R12" s="2" t="s">
        <v>6680</v>
      </c>
      <c r="S12" s="2" t="s">
        <v>6681</v>
      </c>
      <c r="T12" s="2" t="s">
        <v>1568</v>
      </c>
      <c r="U12" s="2" t="s">
        <v>4269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>
        <v>12.0</v>
      </c>
      <c r="R13" s="2" t="s">
        <v>4669</v>
      </c>
      <c r="S13" s="2" t="s">
        <v>6682</v>
      </c>
      <c r="T13" s="2" t="s">
        <v>1568</v>
      </c>
      <c r="U13" s="2" t="s">
        <v>4455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98" t="s">
        <v>6683</v>
      </c>
      <c r="B17" s="2" t="s">
        <v>30</v>
      </c>
      <c r="C17" s="359" t="s">
        <v>3016</v>
      </c>
      <c r="D17" s="291">
        <v>8.801509463584E12</v>
      </c>
      <c r="E17" s="367" t="s">
        <v>5771</v>
      </c>
      <c r="J17" s="2" t="s">
        <v>829</v>
      </c>
      <c r="K17" s="2" t="s">
        <v>4727</v>
      </c>
      <c r="L17" s="2" t="s">
        <v>860</v>
      </c>
      <c r="M17" s="2" t="s">
        <v>17</v>
      </c>
      <c r="N17" s="2" t="s">
        <v>4974</v>
      </c>
      <c r="R17" s="2" t="s">
        <v>6658</v>
      </c>
      <c r="S17" s="2">
        <v>188.0</v>
      </c>
    </row>
    <row r="18">
      <c r="B18" s="2" t="s">
        <v>30</v>
      </c>
      <c r="C18" s="359" t="s">
        <v>3016</v>
      </c>
      <c r="D18" s="291">
        <v>8.801466507071E12</v>
      </c>
      <c r="E18" s="367" t="s">
        <v>5771</v>
      </c>
      <c r="J18" s="2" t="s">
        <v>829</v>
      </c>
      <c r="K18" s="2" t="s">
        <v>4727</v>
      </c>
      <c r="L18" s="2" t="s">
        <v>860</v>
      </c>
      <c r="M18" s="2" t="s">
        <v>17</v>
      </c>
      <c r="N18" s="2" t="s">
        <v>4974</v>
      </c>
      <c r="R18" s="2" t="s">
        <v>6658</v>
      </c>
      <c r="S18" s="2">
        <v>188.0</v>
      </c>
    </row>
    <row r="19">
      <c r="B19" s="2" t="s">
        <v>30</v>
      </c>
      <c r="C19" s="359" t="s">
        <v>3016</v>
      </c>
      <c r="D19" s="291">
        <v>8.801452457429E12</v>
      </c>
      <c r="E19" s="367" t="s">
        <v>5771</v>
      </c>
      <c r="J19" s="2" t="s">
        <v>829</v>
      </c>
      <c r="K19" s="2" t="s">
        <v>4727</v>
      </c>
      <c r="L19" s="2" t="s">
        <v>860</v>
      </c>
      <c r="M19" s="2" t="s">
        <v>17</v>
      </c>
      <c r="N19" s="2" t="s">
        <v>4974</v>
      </c>
      <c r="R19" s="2" t="s">
        <v>6658</v>
      </c>
      <c r="S19" s="2">
        <v>188.0</v>
      </c>
    </row>
    <row r="20">
      <c r="B20" s="2" t="s">
        <v>30</v>
      </c>
      <c r="C20" s="359" t="s">
        <v>3016</v>
      </c>
      <c r="D20" s="291">
        <v>8.801359219928E12</v>
      </c>
      <c r="E20" s="367" t="s">
        <v>5771</v>
      </c>
      <c r="J20" s="2" t="s">
        <v>829</v>
      </c>
      <c r="K20" s="2" t="s">
        <v>4727</v>
      </c>
      <c r="L20" s="2" t="s">
        <v>860</v>
      </c>
      <c r="M20" s="2" t="s">
        <v>17</v>
      </c>
      <c r="N20" s="2" t="s">
        <v>4974</v>
      </c>
      <c r="R20" s="2" t="s">
        <v>6658</v>
      </c>
      <c r="S20" s="2">
        <v>188.0</v>
      </c>
    </row>
    <row r="21">
      <c r="B21" s="2" t="s">
        <v>30</v>
      </c>
      <c r="C21" s="359" t="s">
        <v>3016</v>
      </c>
      <c r="D21" s="291">
        <v>8.801265966981E12</v>
      </c>
      <c r="E21" s="367" t="s">
        <v>5771</v>
      </c>
      <c r="J21" s="2" t="s">
        <v>829</v>
      </c>
      <c r="K21" s="2" t="s">
        <v>4727</v>
      </c>
      <c r="L21" s="2" t="s">
        <v>860</v>
      </c>
      <c r="M21" s="2" t="s">
        <v>17</v>
      </c>
      <c r="N21" s="2" t="s">
        <v>4974</v>
      </c>
      <c r="R21" s="2" t="s">
        <v>6658</v>
      </c>
      <c r="S21" s="2">
        <v>188.0</v>
      </c>
    </row>
    <row r="22">
      <c r="B22" s="2" t="s">
        <v>30</v>
      </c>
      <c r="C22" s="359" t="s">
        <v>3016</v>
      </c>
      <c r="D22" s="291">
        <v>8.801137899712E12</v>
      </c>
      <c r="E22" s="367" t="s">
        <v>5771</v>
      </c>
      <c r="J22" s="2" t="s">
        <v>829</v>
      </c>
      <c r="K22" s="2" t="s">
        <v>4727</v>
      </c>
      <c r="L22" s="2" t="s">
        <v>860</v>
      </c>
      <c r="M22" s="2" t="s">
        <v>17</v>
      </c>
      <c r="N22" s="2" t="s">
        <v>4974</v>
      </c>
      <c r="R22" s="2" t="s">
        <v>6658</v>
      </c>
      <c r="S22" s="2">
        <v>188.0</v>
      </c>
    </row>
    <row r="23">
      <c r="B23" s="2" t="s">
        <v>30</v>
      </c>
      <c r="C23" s="359" t="s">
        <v>3016</v>
      </c>
      <c r="D23" s="291" t="s">
        <v>6684</v>
      </c>
      <c r="E23" s="367" t="s">
        <v>5771</v>
      </c>
      <c r="J23" s="2" t="s">
        <v>829</v>
      </c>
      <c r="K23" s="2" t="s">
        <v>6664</v>
      </c>
      <c r="L23" s="2" t="s">
        <v>860</v>
      </c>
      <c r="M23" s="2" t="s">
        <v>17</v>
      </c>
      <c r="N23" s="2" t="s">
        <v>4974</v>
      </c>
      <c r="R23" s="2" t="s">
        <v>6685</v>
      </c>
      <c r="S23" s="2">
        <v>188.0</v>
      </c>
    </row>
    <row r="24">
      <c r="B24" s="2" t="s">
        <v>30</v>
      </c>
      <c r="C24" s="359" t="s">
        <v>3016</v>
      </c>
      <c r="D24" s="291">
        <v>8.801076004231E12</v>
      </c>
      <c r="E24" s="367" t="s">
        <v>5771</v>
      </c>
      <c r="J24" s="2" t="s">
        <v>2173</v>
      </c>
      <c r="K24" s="2" t="s">
        <v>6664</v>
      </c>
      <c r="L24" s="2" t="s">
        <v>860</v>
      </c>
      <c r="M24" s="2" t="s">
        <v>17</v>
      </c>
      <c r="N24" s="2" t="s">
        <v>4974</v>
      </c>
      <c r="R24" s="2" t="s">
        <v>6685</v>
      </c>
      <c r="S24" s="2">
        <v>188.0</v>
      </c>
    </row>
    <row r="25">
      <c r="B25" s="2" t="s">
        <v>30</v>
      </c>
      <c r="C25" s="359" t="s">
        <v>3016</v>
      </c>
      <c r="D25" s="291">
        <v>8.801450874223E12</v>
      </c>
      <c r="E25" s="367" t="s">
        <v>5771</v>
      </c>
      <c r="J25" s="2" t="s">
        <v>2173</v>
      </c>
      <c r="K25" s="2" t="s">
        <v>6686</v>
      </c>
      <c r="L25" s="2" t="s">
        <v>860</v>
      </c>
      <c r="M25" s="2" t="s">
        <v>17</v>
      </c>
      <c r="N25" s="2" t="s">
        <v>4974</v>
      </c>
      <c r="R25" s="2" t="s">
        <v>6687</v>
      </c>
      <c r="S25" s="2">
        <v>188.0</v>
      </c>
    </row>
    <row r="26">
      <c r="B26" s="2" t="s">
        <v>30</v>
      </c>
      <c r="C26" s="359" t="s">
        <v>3016</v>
      </c>
      <c r="D26" s="291">
        <v>8.801638477653E12</v>
      </c>
      <c r="E26" s="367" t="s">
        <v>5771</v>
      </c>
      <c r="J26" s="2" t="s">
        <v>2173</v>
      </c>
      <c r="K26" s="2" t="s">
        <v>6686</v>
      </c>
      <c r="L26" s="2" t="s">
        <v>860</v>
      </c>
      <c r="M26" s="2" t="s">
        <v>17</v>
      </c>
      <c r="N26" s="2" t="s">
        <v>4974</v>
      </c>
      <c r="R26" s="2" t="s">
        <v>6687</v>
      </c>
      <c r="S26" s="2">
        <v>188.0</v>
      </c>
    </row>
    <row r="27">
      <c r="B27" s="2" t="s">
        <v>30</v>
      </c>
      <c r="C27" s="424" t="s">
        <v>4791</v>
      </c>
      <c r="D27" s="291">
        <v>8.80184657269E11</v>
      </c>
      <c r="E27" s="359" t="s">
        <v>4792</v>
      </c>
      <c r="J27" s="2" t="s">
        <v>2173</v>
      </c>
      <c r="K27" s="2" t="s">
        <v>6686</v>
      </c>
      <c r="L27" s="2" t="s">
        <v>860</v>
      </c>
      <c r="M27" s="2" t="s">
        <v>17</v>
      </c>
      <c r="N27" s="2" t="s">
        <v>3084</v>
      </c>
      <c r="R27" s="2" t="s">
        <v>6687</v>
      </c>
      <c r="S27" s="2">
        <v>254.0</v>
      </c>
    </row>
    <row r="28">
      <c r="B28" s="2" t="s">
        <v>862</v>
      </c>
      <c r="C28" s="298" t="s">
        <v>4876</v>
      </c>
      <c r="D28" s="291" t="s">
        <v>6688</v>
      </c>
      <c r="E28" s="359" t="s">
        <v>3533</v>
      </c>
      <c r="J28" s="2" t="s">
        <v>829</v>
      </c>
      <c r="K28" s="2" t="s">
        <v>4727</v>
      </c>
      <c r="L28" s="2" t="s">
        <v>860</v>
      </c>
      <c r="M28" s="2" t="s">
        <v>17</v>
      </c>
      <c r="N28" s="2" t="s">
        <v>4974</v>
      </c>
      <c r="R28" s="2" t="s">
        <v>6689</v>
      </c>
      <c r="S28" s="2">
        <v>188.0</v>
      </c>
    </row>
    <row r="29">
      <c r="C29" s="298" t="s">
        <v>1545</v>
      </c>
      <c r="D29" s="291" t="s">
        <v>6690</v>
      </c>
      <c r="E29" s="298" t="s">
        <v>4839</v>
      </c>
      <c r="J29" s="2" t="s">
        <v>829</v>
      </c>
      <c r="K29" s="2" t="s">
        <v>4727</v>
      </c>
      <c r="L29" s="2" t="s">
        <v>860</v>
      </c>
      <c r="M29" s="2" t="s">
        <v>17</v>
      </c>
      <c r="N29" s="2" t="s">
        <v>5505</v>
      </c>
      <c r="R29" s="2" t="s">
        <v>6689</v>
      </c>
      <c r="S29" s="2">
        <v>254.0</v>
      </c>
    </row>
    <row r="30">
      <c r="B30" s="359" t="s">
        <v>3985</v>
      </c>
      <c r="C30" s="359" t="s">
        <v>4097</v>
      </c>
      <c r="D30" s="291" t="s">
        <v>6691</v>
      </c>
      <c r="E30" s="359" t="s">
        <v>1308</v>
      </c>
      <c r="J30" s="2" t="s">
        <v>829</v>
      </c>
      <c r="K30" s="2" t="s">
        <v>4727</v>
      </c>
      <c r="L30" s="2" t="s">
        <v>860</v>
      </c>
      <c r="M30" s="2" t="s">
        <v>17</v>
      </c>
      <c r="N30" s="2" t="s">
        <v>4974</v>
      </c>
      <c r="R30" s="2" t="s">
        <v>6689</v>
      </c>
      <c r="S30" s="2">
        <v>188.0</v>
      </c>
    </row>
    <row r="31">
      <c r="C31" s="298" t="s">
        <v>6692</v>
      </c>
      <c r="L31" s="2" t="s">
        <v>860</v>
      </c>
      <c r="M31" s="2" t="s">
        <v>2386</v>
      </c>
      <c r="N31" s="2" t="s">
        <v>6693</v>
      </c>
      <c r="R31" s="2" t="s">
        <v>6694</v>
      </c>
      <c r="S31" s="2">
        <v>254.0</v>
      </c>
    </row>
    <row r="32">
      <c r="C32" s="291" t="s">
        <v>6695</v>
      </c>
      <c r="E32" s="359" t="s">
        <v>1054</v>
      </c>
      <c r="J32" s="2"/>
      <c r="K32" s="2"/>
      <c r="L32" s="2"/>
      <c r="M32" s="2" t="s">
        <v>17</v>
      </c>
      <c r="N32" s="2" t="s">
        <v>4974</v>
      </c>
      <c r="R32" s="2"/>
      <c r="S32" s="2">
        <v>188.0</v>
      </c>
    </row>
    <row r="34">
      <c r="A34" s="2" t="s">
        <v>336</v>
      </c>
      <c r="B34" s="2" t="s">
        <v>3881</v>
      </c>
      <c r="C34" s="298" t="s">
        <v>3882</v>
      </c>
      <c r="E34" s="298" t="s">
        <v>3883</v>
      </c>
      <c r="J34" s="2" t="s">
        <v>817</v>
      </c>
      <c r="K34" s="2" t="s">
        <v>6671</v>
      </c>
      <c r="L34" s="2" t="s">
        <v>860</v>
      </c>
      <c r="M34" s="2" t="s">
        <v>18</v>
      </c>
      <c r="R34" s="2" t="s">
        <v>6670</v>
      </c>
    </row>
    <row r="35">
      <c r="A35" s="2"/>
      <c r="B35" s="2" t="s">
        <v>3881</v>
      </c>
      <c r="C35" s="298" t="s">
        <v>3882</v>
      </c>
      <c r="E35" s="298" t="s">
        <v>3883</v>
      </c>
      <c r="J35" s="2" t="s">
        <v>817</v>
      </c>
      <c r="K35" s="2" t="s">
        <v>6671</v>
      </c>
      <c r="L35" s="2" t="s">
        <v>860</v>
      </c>
      <c r="M35" s="2" t="s">
        <v>18</v>
      </c>
      <c r="R35" s="2" t="s">
        <v>6670</v>
      </c>
    </row>
    <row r="36">
      <c r="A36" s="2"/>
      <c r="B36" s="2" t="s">
        <v>3881</v>
      </c>
      <c r="C36" s="298" t="s">
        <v>3882</v>
      </c>
      <c r="E36" s="298" t="s">
        <v>3883</v>
      </c>
      <c r="J36" s="2" t="s">
        <v>817</v>
      </c>
      <c r="K36" s="2" t="s">
        <v>6671</v>
      </c>
      <c r="L36" s="2" t="s">
        <v>860</v>
      </c>
      <c r="M36" s="2" t="s">
        <v>18</v>
      </c>
      <c r="R36" s="2" t="s">
        <v>6670</v>
      </c>
    </row>
    <row r="37">
      <c r="A37" s="2"/>
      <c r="B37" s="2" t="s">
        <v>3881</v>
      </c>
      <c r="C37" s="298" t="s">
        <v>3882</v>
      </c>
      <c r="E37" s="298" t="s">
        <v>3883</v>
      </c>
      <c r="J37" s="2" t="s">
        <v>817</v>
      </c>
      <c r="K37" s="2" t="s">
        <v>6671</v>
      </c>
      <c r="L37" s="2" t="s">
        <v>860</v>
      </c>
      <c r="M37" s="2" t="s">
        <v>18</v>
      </c>
      <c r="R37" s="2" t="s">
        <v>6670</v>
      </c>
    </row>
    <row r="38">
      <c r="A38" s="2"/>
      <c r="B38" s="2" t="s">
        <v>3881</v>
      </c>
      <c r="C38" s="298" t="s">
        <v>3882</v>
      </c>
      <c r="E38" s="298" t="s">
        <v>3883</v>
      </c>
      <c r="J38" s="2" t="s">
        <v>817</v>
      </c>
      <c r="K38" s="2" t="s">
        <v>6671</v>
      </c>
      <c r="L38" s="2" t="s">
        <v>860</v>
      </c>
      <c r="M38" s="2" t="s">
        <v>18</v>
      </c>
      <c r="R38" s="2" t="s">
        <v>6670</v>
      </c>
    </row>
    <row r="39">
      <c r="A39" s="2"/>
      <c r="B39" s="2" t="s">
        <v>3881</v>
      </c>
      <c r="C39" s="298" t="s">
        <v>3882</v>
      </c>
      <c r="E39" s="298" t="s">
        <v>3883</v>
      </c>
      <c r="J39" s="2" t="s">
        <v>817</v>
      </c>
      <c r="K39" s="2" t="s">
        <v>6671</v>
      </c>
      <c r="L39" s="2" t="s">
        <v>860</v>
      </c>
      <c r="M39" s="2" t="s">
        <v>18</v>
      </c>
      <c r="R39" s="2" t="s">
        <v>6670</v>
      </c>
    </row>
    <row r="40">
      <c r="A40" s="2"/>
      <c r="B40" s="2" t="s">
        <v>3881</v>
      </c>
      <c r="C40" s="298" t="s">
        <v>3882</v>
      </c>
      <c r="E40" s="298" t="s">
        <v>3883</v>
      </c>
      <c r="J40" s="2" t="s">
        <v>817</v>
      </c>
      <c r="K40" s="2" t="s">
        <v>6671</v>
      </c>
      <c r="L40" s="2" t="s">
        <v>860</v>
      </c>
      <c r="M40" s="2" t="s">
        <v>18</v>
      </c>
      <c r="R40" s="2" t="s">
        <v>6670</v>
      </c>
    </row>
    <row r="41">
      <c r="A41" s="2"/>
      <c r="B41" s="2" t="s">
        <v>3881</v>
      </c>
      <c r="C41" s="298" t="s">
        <v>3882</v>
      </c>
      <c r="E41" s="298" t="s">
        <v>3883</v>
      </c>
      <c r="J41" s="2" t="s">
        <v>817</v>
      </c>
      <c r="K41" s="2" t="s">
        <v>6671</v>
      </c>
      <c r="L41" s="2" t="s">
        <v>860</v>
      </c>
      <c r="M41" s="2" t="s">
        <v>18</v>
      </c>
      <c r="R41" s="2" t="s">
        <v>6670</v>
      </c>
    </row>
    <row r="42">
      <c r="A42" s="2"/>
      <c r="B42" s="2" t="s">
        <v>3881</v>
      </c>
      <c r="C42" s="298" t="s">
        <v>3882</v>
      </c>
      <c r="E42" s="298" t="s">
        <v>3883</v>
      </c>
      <c r="J42" s="2" t="s">
        <v>817</v>
      </c>
      <c r="K42" s="2" t="s">
        <v>6671</v>
      </c>
      <c r="L42" s="2" t="s">
        <v>860</v>
      </c>
      <c r="M42" s="2" t="s">
        <v>18</v>
      </c>
      <c r="R42" s="2" t="s">
        <v>6670</v>
      </c>
    </row>
    <row r="43">
      <c r="A43" s="2"/>
      <c r="B43" s="2" t="s">
        <v>3881</v>
      </c>
      <c r="C43" s="298" t="s">
        <v>3882</v>
      </c>
      <c r="E43" s="298" t="s">
        <v>3883</v>
      </c>
      <c r="J43" s="2" t="s">
        <v>817</v>
      </c>
      <c r="K43" s="2" t="s">
        <v>6671</v>
      </c>
      <c r="L43" s="2" t="s">
        <v>860</v>
      </c>
      <c r="M43" s="2" t="s">
        <v>18</v>
      </c>
      <c r="R43" s="2" t="s">
        <v>6670</v>
      </c>
    </row>
    <row r="44">
      <c r="A44" s="2"/>
      <c r="B44" s="2" t="s">
        <v>3881</v>
      </c>
      <c r="C44" s="298" t="s">
        <v>3882</v>
      </c>
      <c r="E44" s="298" t="s">
        <v>3883</v>
      </c>
      <c r="J44" s="2" t="s">
        <v>817</v>
      </c>
      <c r="K44" s="2" t="s">
        <v>6671</v>
      </c>
      <c r="L44" s="2" t="s">
        <v>860</v>
      </c>
      <c r="M44" s="2" t="s">
        <v>18</v>
      </c>
      <c r="R44" s="2" t="s">
        <v>6670</v>
      </c>
    </row>
    <row r="45">
      <c r="A45" s="2"/>
      <c r="B45" s="2" t="s">
        <v>3881</v>
      </c>
      <c r="C45" s="298" t="s">
        <v>3882</v>
      </c>
      <c r="E45" s="298" t="s">
        <v>3883</v>
      </c>
      <c r="J45" s="2" t="s">
        <v>817</v>
      </c>
      <c r="K45" s="2" t="s">
        <v>6671</v>
      </c>
      <c r="L45" s="2" t="s">
        <v>860</v>
      </c>
      <c r="M45" s="2" t="s">
        <v>18</v>
      </c>
      <c r="R45" s="2" t="s">
        <v>6670</v>
      </c>
    </row>
    <row r="46">
      <c r="A46" s="2"/>
      <c r="B46" s="2" t="s">
        <v>3881</v>
      </c>
      <c r="C46" s="298" t="s">
        <v>3882</v>
      </c>
      <c r="E46" s="298" t="s">
        <v>3883</v>
      </c>
      <c r="J46" s="2" t="s">
        <v>817</v>
      </c>
      <c r="K46" s="2" t="s">
        <v>6671</v>
      </c>
      <c r="L46" s="2" t="s">
        <v>860</v>
      </c>
      <c r="M46" s="2" t="s">
        <v>18</v>
      </c>
      <c r="R46" s="2" t="s">
        <v>6670</v>
      </c>
    </row>
    <row r="47">
      <c r="A47" s="2"/>
      <c r="B47" s="2" t="s">
        <v>3881</v>
      </c>
      <c r="C47" s="298" t="s">
        <v>4742</v>
      </c>
      <c r="E47" s="298" t="s">
        <v>6126</v>
      </c>
      <c r="J47" s="2" t="s">
        <v>817</v>
      </c>
      <c r="K47" s="2" t="s">
        <v>6671</v>
      </c>
      <c r="L47" s="2" t="s">
        <v>860</v>
      </c>
      <c r="M47" s="2" t="s">
        <v>18</v>
      </c>
      <c r="R47" s="2" t="s">
        <v>6670</v>
      </c>
    </row>
    <row r="48">
      <c r="A48" s="2"/>
      <c r="B48" s="2" t="s">
        <v>3881</v>
      </c>
      <c r="C48" s="298" t="s">
        <v>4742</v>
      </c>
      <c r="E48" s="298" t="s">
        <v>6126</v>
      </c>
      <c r="J48" s="2" t="s">
        <v>817</v>
      </c>
      <c r="K48" s="2" t="s">
        <v>6671</v>
      </c>
      <c r="L48" s="2" t="s">
        <v>860</v>
      </c>
      <c r="M48" s="2" t="s">
        <v>18</v>
      </c>
      <c r="R48" s="2" t="s">
        <v>6670</v>
      </c>
    </row>
    <row r="49">
      <c r="A49" s="2"/>
      <c r="B49" s="2" t="s">
        <v>3881</v>
      </c>
      <c r="C49" s="298" t="s">
        <v>4742</v>
      </c>
      <c r="E49" s="298" t="s">
        <v>6126</v>
      </c>
      <c r="J49" s="2" t="s">
        <v>817</v>
      </c>
      <c r="K49" s="2" t="s">
        <v>6671</v>
      </c>
      <c r="L49" s="2" t="s">
        <v>860</v>
      </c>
      <c r="M49" s="2" t="s">
        <v>18</v>
      </c>
      <c r="R49" s="2" t="s">
        <v>6670</v>
      </c>
    </row>
    <row r="50">
      <c r="A50" s="2"/>
      <c r="B50" s="2" t="s">
        <v>3881</v>
      </c>
      <c r="C50" s="298" t="s">
        <v>4742</v>
      </c>
      <c r="E50" s="298" t="s">
        <v>6126</v>
      </c>
      <c r="J50" s="2" t="s">
        <v>817</v>
      </c>
      <c r="K50" s="2" t="s">
        <v>6671</v>
      </c>
      <c r="L50" s="2" t="s">
        <v>860</v>
      </c>
      <c r="M50" s="2" t="s">
        <v>18</v>
      </c>
      <c r="R50" s="2" t="s">
        <v>6670</v>
      </c>
    </row>
    <row r="51">
      <c r="A51" s="2"/>
      <c r="B51" s="2" t="s">
        <v>3881</v>
      </c>
      <c r="C51" s="298" t="s">
        <v>4742</v>
      </c>
      <c r="E51" s="298" t="s">
        <v>6126</v>
      </c>
      <c r="J51" s="2" t="s">
        <v>817</v>
      </c>
      <c r="K51" s="2" t="s">
        <v>6671</v>
      </c>
      <c r="L51" s="2" t="s">
        <v>860</v>
      </c>
      <c r="M51" s="2" t="s">
        <v>18</v>
      </c>
      <c r="R51" s="2" t="s">
        <v>6670</v>
      </c>
    </row>
    <row r="52">
      <c r="A52" s="2"/>
      <c r="B52" s="2"/>
      <c r="C52" s="298" t="s">
        <v>973</v>
      </c>
      <c r="E52" s="298" t="s">
        <v>974</v>
      </c>
      <c r="J52" s="2" t="s">
        <v>829</v>
      </c>
      <c r="K52" s="2" t="s">
        <v>6655</v>
      </c>
      <c r="L52" s="2" t="s">
        <v>860</v>
      </c>
      <c r="M52" s="2" t="s">
        <v>17</v>
      </c>
      <c r="N52" s="2" t="s">
        <v>4923</v>
      </c>
      <c r="R52" s="2" t="s">
        <v>6696</v>
      </c>
      <c r="S52" s="2">
        <v>120.0</v>
      </c>
    </row>
    <row r="53">
      <c r="A53" s="2"/>
      <c r="B53" s="2"/>
      <c r="C53" s="298" t="s">
        <v>973</v>
      </c>
      <c r="E53" s="298" t="s">
        <v>974</v>
      </c>
      <c r="J53" s="2" t="s">
        <v>829</v>
      </c>
      <c r="K53" s="2" t="s">
        <v>6655</v>
      </c>
      <c r="L53" s="2" t="s">
        <v>860</v>
      </c>
      <c r="M53" s="2" t="s">
        <v>17</v>
      </c>
      <c r="N53" s="2" t="s">
        <v>4923</v>
      </c>
      <c r="R53" s="2" t="s">
        <v>6696</v>
      </c>
      <c r="S53" s="2">
        <v>120.0</v>
      </c>
    </row>
    <row r="54">
      <c r="A54" s="2"/>
      <c r="B54" s="2"/>
      <c r="C54" s="298" t="s">
        <v>973</v>
      </c>
      <c r="E54" s="298" t="s">
        <v>974</v>
      </c>
      <c r="J54" s="2" t="s">
        <v>829</v>
      </c>
      <c r="K54" s="2" t="s">
        <v>6655</v>
      </c>
      <c r="L54" s="2" t="s">
        <v>860</v>
      </c>
      <c r="M54" s="2" t="s">
        <v>17</v>
      </c>
      <c r="N54" s="2" t="s">
        <v>4923</v>
      </c>
      <c r="R54" s="2" t="s">
        <v>6696</v>
      </c>
      <c r="S54" s="2">
        <v>120.0</v>
      </c>
    </row>
    <row r="55">
      <c r="A55" s="2"/>
      <c r="B55" s="2"/>
      <c r="C55" s="298" t="s">
        <v>973</v>
      </c>
      <c r="E55" s="298" t="s">
        <v>974</v>
      </c>
      <c r="J55" s="2" t="s">
        <v>829</v>
      </c>
      <c r="K55" s="2" t="s">
        <v>6655</v>
      </c>
      <c r="L55" s="2" t="s">
        <v>860</v>
      </c>
      <c r="M55" s="2" t="s">
        <v>17</v>
      </c>
      <c r="N55" s="2" t="s">
        <v>4923</v>
      </c>
      <c r="R55" s="2" t="s">
        <v>6696</v>
      </c>
      <c r="S55" s="2">
        <v>120.0</v>
      </c>
    </row>
    <row r="56">
      <c r="A56" s="2"/>
      <c r="B56" s="2"/>
      <c r="C56" s="298" t="s">
        <v>3613</v>
      </c>
      <c r="E56" s="298" t="s">
        <v>3614</v>
      </c>
      <c r="J56" s="2" t="s">
        <v>817</v>
      </c>
      <c r="K56" s="2" t="s">
        <v>6671</v>
      </c>
      <c r="L56" s="2" t="s">
        <v>860</v>
      </c>
      <c r="R56" s="2" t="s">
        <v>6670</v>
      </c>
    </row>
    <row r="57">
      <c r="A57" s="2"/>
      <c r="B57" s="2"/>
      <c r="C57" s="298" t="s">
        <v>5847</v>
      </c>
      <c r="E57" s="298"/>
      <c r="J57" s="2" t="s">
        <v>817</v>
      </c>
      <c r="K57" s="2" t="s">
        <v>6671</v>
      </c>
      <c r="L57" s="2" t="s">
        <v>860</v>
      </c>
      <c r="R57" s="2" t="s">
        <v>6670</v>
      </c>
    </row>
    <row r="58">
      <c r="A58" s="2"/>
      <c r="B58" s="2"/>
      <c r="C58" s="298" t="s">
        <v>5847</v>
      </c>
      <c r="E58" s="298"/>
      <c r="J58" s="2" t="s">
        <v>817</v>
      </c>
      <c r="K58" s="2" t="s">
        <v>6671</v>
      </c>
      <c r="L58" s="2" t="s">
        <v>860</v>
      </c>
      <c r="R58" s="2" t="s">
        <v>6670</v>
      </c>
    </row>
    <row r="59">
      <c r="A59" s="2"/>
      <c r="B59" s="2" t="s">
        <v>3881</v>
      </c>
      <c r="C59" s="298" t="s">
        <v>4952</v>
      </c>
      <c r="E59" s="298" t="s">
        <v>4953</v>
      </c>
      <c r="J59" s="2" t="s">
        <v>817</v>
      </c>
      <c r="K59" s="2" t="s">
        <v>6671</v>
      </c>
      <c r="L59" s="2" t="s">
        <v>860</v>
      </c>
      <c r="R59" s="2" t="s">
        <v>6670</v>
      </c>
    </row>
    <row r="60">
      <c r="A60" s="2"/>
      <c r="B60" s="2"/>
      <c r="C60" s="298" t="s">
        <v>6404</v>
      </c>
      <c r="E60" s="298" t="s">
        <v>6405</v>
      </c>
      <c r="J60" s="2" t="s">
        <v>817</v>
      </c>
      <c r="K60" s="2" t="s">
        <v>6671</v>
      </c>
      <c r="L60" s="2" t="s">
        <v>860</v>
      </c>
      <c r="R60" s="2" t="s">
        <v>6670</v>
      </c>
    </row>
    <row r="61">
      <c r="A61" s="2"/>
      <c r="B61" s="2"/>
      <c r="C61" s="298"/>
      <c r="E61" s="298"/>
      <c r="J61" s="2"/>
      <c r="L61" s="2"/>
    </row>
    <row r="62">
      <c r="A62" s="2" t="s">
        <v>3534</v>
      </c>
      <c r="B62" s="2" t="s">
        <v>6697</v>
      </c>
      <c r="C62" s="298" t="s">
        <v>3515</v>
      </c>
      <c r="E62" s="298" t="s">
        <v>3987</v>
      </c>
      <c r="J62" s="2" t="s">
        <v>2173</v>
      </c>
      <c r="K62" s="2" t="s">
        <v>6671</v>
      </c>
      <c r="L62" s="2" t="s">
        <v>860</v>
      </c>
      <c r="M62" s="2" t="s">
        <v>17</v>
      </c>
      <c r="N62" s="2" t="s">
        <v>4923</v>
      </c>
      <c r="R62" s="2" t="s">
        <v>6670</v>
      </c>
      <c r="S62" s="2">
        <v>120.0</v>
      </c>
    </row>
    <row r="63">
      <c r="B63" s="2" t="s">
        <v>6697</v>
      </c>
      <c r="C63" s="298" t="s">
        <v>4099</v>
      </c>
      <c r="E63" s="2" t="s">
        <v>3989</v>
      </c>
      <c r="J63" s="2" t="s">
        <v>2173</v>
      </c>
      <c r="K63" s="2" t="s">
        <v>6671</v>
      </c>
      <c r="L63" s="2" t="s">
        <v>860</v>
      </c>
      <c r="M63" s="2" t="s">
        <v>17</v>
      </c>
      <c r="N63" s="2" t="s">
        <v>4923</v>
      </c>
      <c r="R63" s="2" t="s">
        <v>6670</v>
      </c>
      <c r="S63" s="2">
        <v>120.0</v>
      </c>
    </row>
    <row r="64">
      <c r="B64" s="2" t="s">
        <v>6697</v>
      </c>
      <c r="C64" s="298" t="s">
        <v>5482</v>
      </c>
      <c r="E64" s="2" t="s">
        <v>3991</v>
      </c>
      <c r="J64" s="2" t="s">
        <v>2173</v>
      </c>
      <c r="K64" s="2" t="s">
        <v>6671</v>
      </c>
      <c r="L64" s="2" t="s">
        <v>860</v>
      </c>
      <c r="M64" s="2" t="s">
        <v>17</v>
      </c>
      <c r="N64" s="2" t="s">
        <v>4923</v>
      </c>
      <c r="R64" s="2" t="s">
        <v>6670</v>
      </c>
      <c r="S64" s="2">
        <v>120.0</v>
      </c>
    </row>
    <row r="65">
      <c r="C65" s="298" t="s">
        <v>1387</v>
      </c>
      <c r="E65" s="298" t="s">
        <v>1388</v>
      </c>
      <c r="J65" s="2" t="s">
        <v>2173</v>
      </c>
      <c r="K65" s="2" t="s">
        <v>6671</v>
      </c>
      <c r="L65" s="2" t="s">
        <v>860</v>
      </c>
      <c r="M65" s="2" t="s">
        <v>17</v>
      </c>
      <c r="N65" s="2" t="s">
        <v>4923</v>
      </c>
      <c r="R65" s="2" t="s">
        <v>6670</v>
      </c>
      <c r="S65" s="2">
        <v>120.0</v>
      </c>
    </row>
    <row r="66">
      <c r="C66" s="298" t="s">
        <v>946</v>
      </c>
      <c r="E66" s="298" t="s">
        <v>947</v>
      </c>
      <c r="J66" s="2" t="s">
        <v>2173</v>
      </c>
      <c r="K66" s="2" t="s">
        <v>6655</v>
      </c>
      <c r="L66" s="2" t="s">
        <v>860</v>
      </c>
      <c r="M66" s="2" t="s">
        <v>17</v>
      </c>
      <c r="N66" s="2" t="s">
        <v>4923</v>
      </c>
      <c r="R66" s="2" t="s">
        <v>6698</v>
      </c>
      <c r="S66" s="2">
        <v>120.0</v>
      </c>
    </row>
    <row r="67">
      <c r="C67" s="298" t="s">
        <v>946</v>
      </c>
      <c r="E67" s="298" t="s">
        <v>947</v>
      </c>
      <c r="J67" s="2" t="s">
        <v>2173</v>
      </c>
      <c r="K67" s="2" t="s">
        <v>6655</v>
      </c>
      <c r="L67" s="2" t="s">
        <v>860</v>
      </c>
      <c r="M67" s="2" t="s">
        <v>17</v>
      </c>
      <c r="N67" s="2" t="s">
        <v>4923</v>
      </c>
      <c r="R67" s="2" t="s">
        <v>6698</v>
      </c>
      <c r="S67" s="2">
        <v>120.0</v>
      </c>
    </row>
    <row r="68">
      <c r="C68" s="298" t="s">
        <v>946</v>
      </c>
      <c r="E68" s="298" t="s">
        <v>947</v>
      </c>
      <c r="J68" s="2" t="s">
        <v>2173</v>
      </c>
      <c r="K68" s="2" t="s">
        <v>6655</v>
      </c>
      <c r="L68" s="2" t="s">
        <v>860</v>
      </c>
      <c r="M68" s="2" t="s">
        <v>17</v>
      </c>
      <c r="N68" s="2" t="s">
        <v>4923</v>
      </c>
      <c r="R68" s="2" t="s">
        <v>6698</v>
      </c>
      <c r="S68" s="2">
        <v>120.0</v>
      </c>
    </row>
    <row r="69">
      <c r="C69" s="298" t="s">
        <v>946</v>
      </c>
      <c r="E69" s="298" t="s">
        <v>947</v>
      </c>
      <c r="J69" s="2" t="s">
        <v>2173</v>
      </c>
      <c r="K69" s="2" t="s">
        <v>6655</v>
      </c>
      <c r="L69" s="2" t="s">
        <v>860</v>
      </c>
      <c r="M69" s="2" t="s">
        <v>17</v>
      </c>
      <c r="N69" s="2" t="s">
        <v>4923</v>
      </c>
      <c r="R69" s="2" t="s">
        <v>6698</v>
      </c>
      <c r="S69" s="2">
        <v>120.0</v>
      </c>
    </row>
    <row r="70">
      <c r="C70" s="298" t="s">
        <v>1055</v>
      </c>
      <c r="E70" s="298" t="s">
        <v>1056</v>
      </c>
      <c r="J70" s="2" t="s">
        <v>2173</v>
      </c>
      <c r="K70" s="2" t="s">
        <v>6699</v>
      </c>
      <c r="L70" s="2" t="s">
        <v>860</v>
      </c>
      <c r="M70" s="2" t="s">
        <v>17</v>
      </c>
      <c r="N70" s="2" t="s">
        <v>4923</v>
      </c>
      <c r="R70" s="2" t="s">
        <v>6700</v>
      </c>
      <c r="S70" s="2">
        <v>120.0</v>
      </c>
    </row>
    <row r="71">
      <c r="C71" s="298" t="s">
        <v>1055</v>
      </c>
      <c r="E71" s="298" t="s">
        <v>1056</v>
      </c>
      <c r="J71" s="2" t="s">
        <v>2173</v>
      </c>
      <c r="K71" s="2" t="s">
        <v>6699</v>
      </c>
      <c r="L71" s="2" t="s">
        <v>860</v>
      </c>
      <c r="M71" s="2" t="s">
        <v>17</v>
      </c>
      <c r="N71" s="2" t="s">
        <v>4923</v>
      </c>
      <c r="R71" s="2" t="s">
        <v>6700</v>
      </c>
      <c r="S71" s="2">
        <v>120.0</v>
      </c>
    </row>
    <row r="72">
      <c r="C72" s="298" t="s">
        <v>1055</v>
      </c>
      <c r="E72" s="298" t="s">
        <v>1056</v>
      </c>
      <c r="J72" s="2" t="s">
        <v>2173</v>
      </c>
      <c r="K72" s="2" t="s">
        <v>6699</v>
      </c>
      <c r="L72" s="2" t="s">
        <v>860</v>
      </c>
      <c r="M72" s="2" t="s">
        <v>17</v>
      </c>
      <c r="N72" s="2" t="s">
        <v>4923</v>
      </c>
      <c r="R72" s="2" t="s">
        <v>6700</v>
      </c>
      <c r="S72" s="2">
        <v>120.0</v>
      </c>
    </row>
    <row r="73">
      <c r="C73" s="298" t="s">
        <v>1055</v>
      </c>
      <c r="E73" s="298" t="s">
        <v>1056</v>
      </c>
      <c r="J73" s="2" t="s">
        <v>2173</v>
      </c>
      <c r="K73" s="2" t="s">
        <v>6699</v>
      </c>
      <c r="L73" s="2" t="s">
        <v>860</v>
      </c>
      <c r="M73" s="2" t="s">
        <v>17</v>
      </c>
      <c r="N73" s="2" t="s">
        <v>4923</v>
      </c>
      <c r="R73" s="2" t="s">
        <v>6700</v>
      </c>
      <c r="S73" s="2">
        <v>120.0</v>
      </c>
    </row>
    <row r="74">
      <c r="C74" s="298" t="s">
        <v>1055</v>
      </c>
      <c r="E74" s="298" t="s">
        <v>1056</v>
      </c>
      <c r="J74" s="2" t="s">
        <v>2173</v>
      </c>
      <c r="K74" s="2" t="s">
        <v>6701</v>
      </c>
      <c r="L74" s="2" t="s">
        <v>860</v>
      </c>
      <c r="M74" s="2" t="s">
        <v>17</v>
      </c>
      <c r="N74" s="2" t="s">
        <v>4923</v>
      </c>
      <c r="R74" s="2" t="s">
        <v>6702</v>
      </c>
      <c r="S74" s="2">
        <v>120.0</v>
      </c>
    </row>
    <row r="75">
      <c r="C75" s="298" t="s">
        <v>1055</v>
      </c>
      <c r="E75" s="298" t="s">
        <v>1056</v>
      </c>
      <c r="J75" s="2" t="s">
        <v>2173</v>
      </c>
      <c r="K75" s="2" t="s">
        <v>6701</v>
      </c>
      <c r="L75" s="2" t="s">
        <v>860</v>
      </c>
      <c r="M75" s="2" t="s">
        <v>17</v>
      </c>
      <c r="N75" s="2" t="s">
        <v>4923</v>
      </c>
      <c r="R75" s="2" t="s">
        <v>6703</v>
      </c>
      <c r="S75" s="2">
        <v>120.0</v>
      </c>
    </row>
    <row r="76">
      <c r="C76" s="298" t="s">
        <v>1055</v>
      </c>
      <c r="E76" s="298" t="s">
        <v>1056</v>
      </c>
      <c r="J76" s="2" t="s">
        <v>2173</v>
      </c>
      <c r="K76" s="2" t="s">
        <v>6704</v>
      </c>
      <c r="L76" s="2" t="s">
        <v>860</v>
      </c>
      <c r="M76" s="2" t="s">
        <v>17</v>
      </c>
      <c r="N76" s="2" t="s">
        <v>4923</v>
      </c>
      <c r="R76" s="2" t="s">
        <v>6705</v>
      </c>
      <c r="S76" s="2">
        <v>120.0</v>
      </c>
    </row>
    <row r="77">
      <c r="C77" s="298" t="s">
        <v>1055</v>
      </c>
      <c r="E77" s="298" t="s">
        <v>1056</v>
      </c>
      <c r="L77" s="2" t="s">
        <v>860</v>
      </c>
      <c r="M77" s="2" t="s">
        <v>2386</v>
      </c>
      <c r="N77" s="2" t="s">
        <v>6706</v>
      </c>
      <c r="R77" s="2" t="s">
        <v>6707</v>
      </c>
      <c r="S77" s="2">
        <v>120.0</v>
      </c>
    </row>
    <row r="78">
      <c r="C78" s="298" t="s">
        <v>1055</v>
      </c>
      <c r="E78" s="298" t="s">
        <v>1056</v>
      </c>
      <c r="L78" s="2" t="s">
        <v>860</v>
      </c>
      <c r="M78" s="2" t="s">
        <v>2386</v>
      </c>
      <c r="N78" s="2" t="s">
        <v>6706</v>
      </c>
      <c r="R78" s="2" t="s">
        <v>6672</v>
      </c>
      <c r="S78" s="2">
        <v>120.0</v>
      </c>
    </row>
    <row r="79">
      <c r="C79" s="298" t="s">
        <v>1055</v>
      </c>
      <c r="E79" s="298" t="s">
        <v>1056</v>
      </c>
      <c r="L79" s="2" t="s">
        <v>860</v>
      </c>
      <c r="M79" s="2" t="s">
        <v>2386</v>
      </c>
      <c r="N79" s="2" t="s">
        <v>6706</v>
      </c>
      <c r="R79" s="2" t="s">
        <v>6672</v>
      </c>
      <c r="S79" s="2">
        <v>120.0</v>
      </c>
    </row>
    <row r="80">
      <c r="C80" s="298" t="s">
        <v>1055</v>
      </c>
      <c r="E80" s="298" t="s">
        <v>1056</v>
      </c>
      <c r="L80" s="2" t="s">
        <v>860</v>
      </c>
      <c r="M80" s="2" t="s">
        <v>2386</v>
      </c>
      <c r="N80" s="2" t="s">
        <v>6706</v>
      </c>
      <c r="R80" s="2" t="s">
        <v>6672</v>
      </c>
      <c r="S80" s="2">
        <v>120.0</v>
      </c>
    </row>
    <row r="81">
      <c r="C81" s="298" t="s">
        <v>1055</v>
      </c>
      <c r="E81" s="298" t="s">
        <v>1056</v>
      </c>
      <c r="L81" s="2" t="s">
        <v>860</v>
      </c>
      <c r="M81" s="2" t="s">
        <v>2386</v>
      </c>
      <c r="N81" s="2" t="s">
        <v>6706</v>
      </c>
      <c r="R81" s="2" t="s">
        <v>6672</v>
      </c>
      <c r="S81" s="2">
        <v>120.0</v>
      </c>
    </row>
    <row r="82">
      <c r="C82" s="298" t="s">
        <v>1055</v>
      </c>
      <c r="E82" s="298" t="s">
        <v>1056</v>
      </c>
      <c r="L82" s="2" t="s">
        <v>860</v>
      </c>
      <c r="M82" s="2" t="s">
        <v>2386</v>
      </c>
      <c r="N82" s="2" t="s">
        <v>6706</v>
      </c>
      <c r="R82" s="2" t="s">
        <v>6672</v>
      </c>
      <c r="S82" s="2">
        <v>120.0</v>
      </c>
    </row>
    <row r="83">
      <c r="B83" s="2" t="s">
        <v>3908</v>
      </c>
      <c r="C83" s="298" t="s">
        <v>5171</v>
      </c>
      <c r="E83" s="298" t="s">
        <v>4101</v>
      </c>
      <c r="J83" s="2" t="s">
        <v>2173</v>
      </c>
      <c r="K83" s="2" t="s">
        <v>6671</v>
      </c>
      <c r="L83" s="2" t="s">
        <v>860</v>
      </c>
      <c r="M83" s="2" t="s">
        <v>17</v>
      </c>
      <c r="N83" s="2" t="s">
        <v>4923</v>
      </c>
      <c r="R83" s="2" t="s">
        <v>6670</v>
      </c>
      <c r="S83" s="2">
        <v>120.0</v>
      </c>
    </row>
    <row r="84">
      <c r="B84" s="2" t="s">
        <v>3908</v>
      </c>
      <c r="C84" s="298" t="s">
        <v>3992</v>
      </c>
      <c r="E84" s="298" t="s">
        <v>3993</v>
      </c>
      <c r="J84" s="2" t="s">
        <v>2173</v>
      </c>
      <c r="K84" s="2" t="s">
        <v>6671</v>
      </c>
      <c r="L84" s="2" t="s">
        <v>860</v>
      </c>
      <c r="M84" s="2" t="s">
        <v>17</v>
      </c>
      <c r="N84" s="2" t="s">
        <v>4923</v>
      </c>
      <c r="R84" s="2" t="s">
        <v>6670</v>
      </c>
      <c r="S84" s="2">
        <v>120.0</v>
      </c>
    </row>
    <row r="85">
      <c r="C85" s="298" t="s">
        <v>954</v>
      </c>
      <c r="E85" s="298" t="s">
        <v>955</v>
      </c>
      <c r="J85" s="2" t="s">
        <v>2173</v>
      </c>
      <c r="K85" s="2" t="s">
        <v>6671</v>
      </c>
      <c r="L85" s="2" t="s">
        <v>860</v>
      </c>
      <c r="M85" s="2" t="s">
        <v>17</v>
      </c>
      <c r="N85" s="2" t="s">
        <v>4923</v>
      </c>
      <c r="R85" s="2" t="s">
        <v>6670</v>
      </c>
      <c r="S85" s="2">
        <v>120.0</v>
      </c>
    </row>
    <row r="86">
      <c r="B86" s="2" t="s">
        <v>3908</v>
      </c>
      <c r="C86" s="298" t="s">
        <v>3997</v>
      </c>
      <c r="E86" s="367" t="s">
        <v>3998</v>
      </c>
      <c r="J86" s="2" t="s">
        <v>2173</v>
      </c>
      <c r="K86" s="2" t="s">
        <v>6671</v>
      </c>
      <c r="L86" s="2" t="s">
        <v>860</v>
      </c>
      <c r="M86" s="2" t="s">
        <v>17</v>
      </c>
      <c r="N86" s="2" t="s">
        <v>4923</v>
      </c>
      <c r="R86" s="2" t="s">
        <v>6670</v>
      </c>
      <c r="S86" s="2">
        <v>120.0</v>
      </c>
    </row>
    <row r="87">
      <c r="C87" s="298" t="s">
        <v>889</v>
      </c>
      <c r="E87" s="298" t="s">
        <v>890</v>
      </c>
      <c r="J87" s="2" t="s">
        <v>2173</v>
      </c>
      <c r="K87" s="2" t="s">
        <v>6671</v>
      </c>
      <c r="L87" s="2" t="s">
        <v>860</v>
      </c>
      <c r="M87" s="2" t="s">
        <v>17</v>
      </c>
      <c r="N87" s="2" t="s">
        <v>4923</v>
      </c>
      <c r="R87" s="2" t="s">
        <v>6670</v>
      </c>
      <c r="S87" s="2">
        <v>120.0</v>
      </c>
    </row>
    <row r="88">
      <c r="B88" s="2" t="s">
        <v>3908</v>
      </c>
      <c r="C88" s="359" t="s">
        <v>4102</v>
      </c>
      <c r="J88" s="2" t="s">
        <v>2173</v>
      </c>
      <c r="K88" s="2" t="s">
        <v>6671</v>
      </c>
      <c r="L88" s="2" t="s">
        <v>1019</v>
      </c>
      <c r="M88" s="2" t="s">
        <v>17</v>
      </c>
      <c r="N88" s="2" t="s">
        <v>4923</v>
      </c>
      <c r="R88" s="2" t="s">
        <v>6670</v>
      </c>
      <c r="S88" s="2">
        <v>120.0</v>
      </c>
    </row>
    <row r="89">
      <c r="C89" s="359" t="s">
        <v>1510</v>
      </c>
      <c r="J89" s="2" t="s">
        <v>2173</v>
      </c>
      <c r="L89" s="2" t="s">
        <v>1019</v>
      </c>
      <c r="M89" s="2" t="s">
        <v>17</v>
      </c>
      <c r="N89" s="2" t="s">
        <v>4923</v>
      </c>
      <c r="S89" s="2">
        <v>120.0</v>
      </c>
    </row>
    <row r="91">
      <c r="A91" s="2" t="s">
        <v>995</v>
      </c>
      <c r="B91" s="2" t="s">
        <v>862</v>
      </c>
      <c r="C91" s="298" t="s">
        <v>1409</v>
      </c>
      <c r="D91" s="291" t="s">
        <v>6708</v>
      </c>
      <c r="E91" s="367" t="s">
        <v>893</v>
      </c>
      <c r="J91" s="2" t="s">
        <v>829</v>
      </c>
      <c r="K91" s="2" t="s">
        <v>4727</v>
      </c>
      <c r="L91" s="2" t="s">
        <v>860</v>
      </c>
      <c r="M91" s="2" t="s">
        <v>17</v>
      </c>
      <c r="N91" s="2" t="s">
        <v>3084</v>
      </c>
      <c r="R91" s="2" t="s">
        <v>6658</v>
      </c>
      <c r="S91" s="2">
        <v>254.0</v>
      </c>
    </row>
    <row r="92">
      <c r="B92" s="2" t="s">
        <v>862</v>
      </c>
      <c r="C92" s="298" t="s">
        <v>1412</v>
      </c>
      <c r="D92" s="291" t="s">
        <v>6709</v>
      </c>
      <c r="E92" s="414" t="s">
        <v>895</v>
      </c>
      <c r="J92" s="2" t="s">
        <v>829</v>
      </c>
      <c r="K92" s="2" t="s">
        <v>4727</v>
      </c>
      <c r="L92" s="2" t="s">
        <v>860</v>
      </c>
      <c r="M92" s="2" t="s">
        <v>17</v>
      </c>
      <c r="N92" s="2" t="s">
        <v>3084</v>
      </c>
      <c r="R92" s="2" t="s">
        <v>6658</v>
      </c>
      <c r="S92" s="2">
        <v>254.0</v>
      </c>
    </row>
    <row r="93">
      <c r="C93" s="2" t="s">
        <v>1258</v>
      </c>
      <c r="E93" s="439"/>
    </row>
    <row r="95">
      <c r="A95" s="2" t="s">
        <v>933</v>
      </c>
      <c r="B95" s="2" t="s">
        <v>868</v>
      </c>
      <c r="C95" s="298" t="s">
        <v>6710</v>
      </c>
      <c r="D95" s="291" t="s">
        <v>6711</v>
      </c>
      <c r="E95" s="298" t="s">
        <v>935</v>
      </c>
      <c r="J95" s="2" t="s">
        <v>829</v>
      </c>
      <c r="K95" s="2" t="s">
        <v>4727</v>
      </c>
      <c r="L95" s="2" t="s">
        <v>860</v>
      </c>
      <c r="M95" s="2" t="s">
        <v>17</v>
      </c>
      <c r="N95" s="2" t="s">
        <v>4923</v>
      </c>
      <c r="R95" s="2" t="s">
        <v>6658</v>
      </c>
      <c r="S95" s="2">
        <v>120.0</v>
      </c>
    </row>
    <row r="96">
      <c r="B96" s="2" t="s">
        <v>868</v>
      </c>
      <c r="C96" s="298" t="s">
        <v>6710</v>
      </c>
      <c r="D96" s="291" t="s">
        <v>6712</v>
      </c>
      <c r="E96" s="298" t="s">
        <v>935</v>
      </c>
      <c r="J96" s="2" t="s">
        <v>829</v>
      </c>
      <c r="K96" s="2" t="s">
        <v>4727</v>
      </c>
      <c r="L96" s="2" t="s">
        <v>860</v>
      </c>
      <c r="M96" s="2" t="s">
        <v>17</v>
      </c>
      <c r="N96" s="2" t="s">
        <v>4923</v>
      </c>
      <c r="R96" s="2" t="s">
        <v>6658</v>
      </c>
      <c r="S96" s="2">
        <v>120.0</v>
      </c>
    </row>
    <row r="97">
      <c r="B97" s="2" t="s">
        <v>868</v>
      </c>
      <c r="C97" s="298" t="s">
        <v>6710</v>
      </c>
      <c r="D97" s="291" t="s">
        <v>6713</v>
      </c>
      <c r="E97" s="298" t="s">
        <v>935</v>
      </c>
      <c r="J97" s="2" t="s">
        <v>829</v>
      </c>
      <c r="K97" s="2" t="s">
        <v>4727</v>
      </c>
      <c r="L97" s="2" t="s">
        <v>860</v>
      </c>
      <c r="M97" s="2" t="s">
        <v>17</v>
      </c>
      <c r="N97" s="2" t="s">
        <v>4923</v>
      </c>
      <c r="R97" s="2" t="s">
        <v>6658</v>
      </c>
      <c r="S97" s="2">
        <v>120.0</v>
      </c>
    </row>
    <row r="98">
      <c r="B98" s="2" t="s">
        <v>868</v>
      </c>
      <c r="C98" s="298" t="s">
        <v>6710</v>
      </c>
      <c r="D98" s="291" t="s">
        <v>6714</v>
      </c>
      <c r="E98" s="298" t="s">
        <v>935</v>
      </c>
      <c r="J98" s="2" t="s">
        <v>829</v>
      </c>
      <c r="K98" s="2" t="s">
        <v>4727</v>
      </c>
      <c r="L98" s="2" t="s">
        <v>860</v>
      </c>
      <c r="M98" s="2" t="s">
        <v>17</v>
      </c>
      <c r="N98" s="2" t="s">
        <v>4923</v>
      </c>
      <c r="R98" s="2" t="s">
        <v>6658</v>
      </c>
      <c r="S98" s="2">
        <v>120.0</v>
      </c>
    </row>
    <row r="99">
      <c r="J99" s="2"/>
    </row>
    <row r="101">
      <c r="A101" s="2" t="s">
        <v>3819</v>
      </c>
      <c r="C101" s="359" t="s">
        <v>6715</v>
      </c>
      <c r="E101" s="414" t="s">
        <v>1021</v>
      </c>
      <c r="L101" s="2" t="s">
        <v>1019</v>
      </c>
      <c r="M101" s="2" t="s">
        <v>17</v>
      </c>
      <c r="N101" s="2" t="s">
        <v>5303</v>
      </c>
      <c r="S101" s="2">
        <v>275.0</v>
      </c>
    </row>
    <row r="102">
      <c r="C102" s="359" t="s">
        <v>6716</v>
      </c>
      <c r="E102" s="359" t="s">
        <v>6717</v>
      </c>
      <c r="L102" s="2" t="s">
        <v>1019</v>
      </c>
      <c r="M102" s="2" t="s">
        <v>17</v>
      </c>
      <c r="N102" s="2" t="s">
        <v>5303</v>
      </c>
      <c r="S102" s="2">
        <v>275.0</v>
      </c>
    </row>
    <row r="103">
      <c r="C103" s="359" t="s">
        <v>6718</v>
      </c>
      <c r="L103" s="2" t="s">
        <v>1019</v>
      </c>
      <c r="M103" s="2" t="s">
        <v>17</v>
      </c>
      <c r="N103" s="2" t="s">
        <v>5303</v>
      </c>
      <c r="S103" s="2">
        <v>275.0</v>
      </c>
    </row>
    <row r="104">
      <c r="C104" s="380" t="s">
        <v>973</v>
      </c>
      <c r="E104" s="359" t="s">
        <v>974</v>
      </c>
      <c r="J104" s="2" t="s">
        <v>829</v>
      </c>
      <c r="K104" s="2" t="s">
        <v>6655</v>
      </c>
      <c r="L104" s="2" t="s">
        <v>1019</v>
      </c>
      <c r="M104" s="2" t="s">
        <v>17</v>
      </c>
      <c r="N104" s="2" t="s">
        <v>5303</v>
      </c>
      <c r="R104" s="2" t="s">
        <v>5808</v>
      </c>
      <c r="S104" s="2">
        <v>275.0</v>
      </c>
    </row>
    <row r="105">
      <c r="C105" s="380" t="s">
        <v>973</v>
      </c>
      <c r="E105" s="359" t="s">
        <v>974</v>
      </c>
      <c r="J105" s="2" t="s">
        <v>829</v>
      </c>
      <c r="K105" s="2" t="s">
        <v>6655</v>
      </c>
      <c r="L105" s="2" t="s">
        <v>1019</v>
      </c>
      <c r="M105" s="2" t="s">
        <v>17</v>
      </c>
      <c r="N105" s="2" t="s">
        <v>5303</v>
      </c>
      <c r="R105" s="2" t="s">
        <v>5808</v>
      </c>
      <c r="S105" s="2">
        <v>275.0</v>
      </c>
    </row>
    <row r="106">
      <c r="C106" s="359" t="s">
        <v>946</v>
      </c>
      <c r="E106" s="359" t="s">
        <v>947</v>
      </c>
      <c r="J106" s="2" t="s">
        <v>5391</v>
      </c>
      <c r="K106" s="2" t="s">
        <v>6655</v>
      </c>
      <c r="L106" s="2" t="s">
        <v>1019</v>
      </c>
      <c r="M106" s="2" t="s">
        <v>17</v>
      </c>
      <c r="N106" s="2" t="s">
        <v>5303</v>
      </c>
      <c r="R106" s="2" t="s">
        <v>5808</v>
      </c>
      <c r="S106" s="2">
        <v>275.0</v>
      </c>
    </row>
    <row r="107">
      <c r="C107" s="359" t="s">
        <v>1623</v>
      </c>
      <c r="E107" s="414">
        <v>1213.0</v>
      </c>
      <c r="L107" s="2" t="s">
        <v>1019</v>
      </c>
      <c r="M107" s="2" t="s">
        <v>17</v>
      </c>
      <c r="N107" s="2" t="s">
        <v>5303</v>
      </c>
      <c r="S107" s="2">
        <v>275.0</v>
      </c>
    </row>
    <row r="108">
      <c r="C108" s="359" t="s">
        <v>1623</v>
      </c>
      <c r="E108" s="414">
        <v>1213.0</v>
      </c>
      <c r="L108" s="2" t="s">
        <v>1019</v>
      </c>
      <c r="M108" s="2" t="s">
        <v>17</v>
      </c>
      <c r="N108" s="2" t="s">
        <v>5303</v>
      </c>
      <c r="S108" s="2">
        <v>275.0</v>
      </c>
    </row>
    <row r="109">
      <c r="C109" s="359" t="s">
        <v>6719</v>
      </c>
      <c r="E109" s="359" t="s">
        <v>1054</v>
      </c>
      <c r="L109" s="2" t="s">
        <v>1019</v>
      </c>
      <c r="M109" s="2" t="s">
        <v>17</v>
      </c>
      <c r="N109" s="2" t="s">
        <v>5303</v>
      </c>
      <c r="S109" s="2">
        <v>275.0</v>
      </c>
    </row>
    <row r="110">
      <c r="B110" s="2" t="s">
        <v>3806</v>
      </c>
      <c r="C110" s="359" t="s">
        <v>934</v>
      </c>
      <c r="D110" s="291" t="s">
        <v>6720</v>
      </c>
      <c r="E110" s="359" t="s">
        <v>935</v>
      </c>
      <c r="L110" s="2" t="s">
        <v>1019</v>
      </c>
      <c r="M110" s="2" t="s">
        <v>17</v>
      </c>
      <c r="N110" s="2" t="s">
        <v>6655</v>
      </c>
      <c r="S110" s="2">
        <v>276.0</v>
      </c>
    </row>
    <row r="111">
      <c r="C111" s="359" t="s">
        <v>934</v>
      </c>
      <c r="D111" s="291" t="s">
        <v>6721</v>
      </c>
      <c r="E111" s="359" t="s">
        <v>935</v>
      </c>
      <c r="L111" s="2" t="s">
        <v>1019</v>
      </c>
      <c r="M111" s="2" t="s">
        <v>2386</v>
      </c>
      <c r="N111" s="2" t="s">
        <v>6722</v>
      </c>
      <c r="R111" s="2" t="s">
        <v>6672</v>
      </c>
      <c r="S111" s="2">
        <v>276.0</v>
      </c>
    </row>
    <row r="112">
      <c r="B112" s="2" t="s">
        <v>862</v>
      </c>
      <c r="C112" s="359" t="s">
        <v>1409</v>
      </c>
      <c r="D112" s="291" t="s">
        <v>6723</v>
      </c>
      <c r="E112" s="414" t="s">
        <v>893</v>
      </c>
      <c r="L112" s="2" t="s">
        <v>1019</v>
      </c>
      <c r="M112" s="2" t="s">
        <v>2386</v>
      </c>
      <c r="N112" s="2" t="s">
        <v>6722</v>
      </c>
      <c r="R112" s="2" t="s">
        <v>6672</v>
      </c>
      <c r="S112" s="2">
        <v>276.0</v>
      </c>
    </row>
    <row r="113">
      <c r="B113" s="2" t="s">
        <v>30</v>
      </c>
      <c r="C113" s="359" t="s">
        <v>3016</v>
      </c>
      <c r="D113" s="291">
        <v>8.801683890191E12</v>
      </c>
      <c r="E113" s="414" t="s">
        <v>3532</v>
      </c>
      <c r="J113" s="2" t="s">
        <v>2173</v>
      </c>
      <c r="K113" s="2" t="s">
        <v>6686</v>
      </c>
      <c r="L113" s="2" t="s">
        <v>1019</v>
      </c>
      <c r="M113" s="2" t="s">
        <v>17</v>
      </c>
      <c r="N113" s="2" t="s">
        <v>4297</v>
      </c>
      <c r="R113" s="2" t="s">
        <v>6687</v>
      </c>
      <c r="S113" s="2">
        <v>310.0</v>
      </c>
    </row>
    <row r="114">
      <c r="B114" s="2" t="s">
        <v>30</v>
      </c>
      <c r="C114" s="359" t="s">
        <v>3016</v>
      </c>
      <c r="D114" s="291">
        <v>8.801290972593E12</v>
      </c>
      <c r="E114" s="414" t="s">
        <v>3532</v>
      </c>
      <c r="J114" s="2" t="s">
        <v>2173</v>
      </c>
      <c r="K114" s="2" t="s">
        <v>6686</v>
      </c>
      <c r="L114" s="2" t="s">
        <v>1019</v>
      </c>
      <c r="M114" s="2" t="s">
        <v>17</v>
      </c>
      <c r="N114" s="2" t="s">
        <v>4297</v>
      </c>
      <c r="R114" s="2" t="s">
        <v>6687</v>
      </c>
      <c r="S114" s="2">
        <v>310.0</v>
      </c>
    </row>
    <row r="115">
      <c r="B115" s="2" t="s">
        <v>30</v>
      </c>
      <c r="C115" s="359" t="s">
        <v>3016</v>
      </c>
      <c r="D115" s="291">
        <v>8.801349978238E12</v>
      </c>
      <c r="E115" s="414" t="s">
        <v>3532</v>
      </c>
      <c r="J115" s="2" t="s">
        <v>2173</v>
      </c>
      <c r="K115" s="2" t="s">
        <v>6686</v>
      </c>
      <c r="L115" s="2" t="s">
        <v>1019</v>
      </c>
      <c r="M115" s="2" t="s">
        <v>17</v>
      </c>
      <c r="N115" s="2" t="s">
        <v>4297</v>
      </c>
      <c r="S115" s="2">
        <v>310.0</v>
      </c>
    </row>
    <row r="116">
      <c r="C116" s="359" t="s">
        <v>1182</v>
      </c>
      <c r="E116" s="383"/>
      <c r="L116" s="2" t="s">
        <v>1019</v>
      </c>
      <c r="M116" s="2" t="s">
        <v>17</v>
      </c>
      <c r="N116" s="2" t="s">
        <v>4297</v>
      </c>
      <c r="S116" s="2">
        <v>310.0</v>
      </c>
    </row>
    <row r="117">
      <c r="C117" s="359" t="s">
        <v>1182</v>
      </c>
      <c r="L117" s="2" t="s">
        <v>1019</v>
      </c>
      <c r="M117" s="2" t="s">
        <v>17</v>
      </c>
      <c r="N117" s="2" t="s">
        <v>4297</v>
      </c>
      <c r="S117" s="2">
        <v>310.0</v>
      </c>
    </row>
    <row r="118">
      <c r="C118" s="359" t="s">
        <v>1182</v>
      </c>
      <c r="L118" s="2" t="s">
        <v>1019</v>
      </c>
      <c r="M118" s="2" t="s">
        <v>17</v>
      </c>
      <c r="N118" s="2" t="s">
        <v>4297</v>
      </c>
      <c r="S118" s="2">
        <v>310.0</v>
      </c>
    </row>
    <row r="119">
      <c r="C119" s="359" t="s">
        <v>1182</v>
      </c>
      <c r="L119" s="2" t="s">
        <v>1019</v>
      </c>
      <c r="M119" s="2" t="s">
        <v>17</v>
      </c>
      <c r="N119" s="2" t="s">
        <v>4297</v>
      </c>
      <c r="S119" s="2">
        <v>310.0</v>
      </c>
    </row>
    <row r="120">
      <c r="C120" s="359" t="s">
        <v>1182</v>
      </c>
      <c r="L120" s="2" t="s">
        <v>1019</v>
      </c>
      <c r="M120" s="2" t="s">
        <v>17</v>
      </c>
      <c r="N120" s="2" t="s">
        <v>4297</v>
      </c>
      <c r="S120" s="2">
        <v>310.0</v>
      </c>
    </row>
    <row r="121">
      <c r="C121" s="359" t="s">
        <v>1184</v>
      </c>
      <c r="E121" s="359" t="s">
        <v>1509</v>
      </c>
      <c r="L121" s="2" t="s">
        <v>1019</v>
      </c>
      <c r="M121" s="2" t="s">
        <v>17</v>
      </c>
      <c r="N121" s="2" t="s">
        <v>4297</v>
      </c>
      <c r="S121" s="2">
        <v>310.0</v>
      </c>
    </row>
    <row r="122">
      <c r="C122" s="359" t="s">
        <v>1184</v>
      </c>
      <c r="E122" s="359" t="s">
        <v>1509</v>
      </c>
      <c r="L122" s="2" t="s">
        <v>1019</v>
      </c>
      <c r="M122" s="2" t="s">
        <v>17</v>
      </c>
      <c r="N122" s="2" t="s">
        <v>4297</v>
      </c>
      <c r="S122" s="2">
        <v>310.0</v>
      </c>
    </row>
    <row r="123">
      <c r="C123" s="359" t="s">
        <v>1184</v>
      </c>
      <c r="E123" s="359" t="s">
        <v>1509</v>
      </c>
      <c r="L123" s="2" t="s">
        <v>1019</v>
      </c>
      <c r="M123" s="2" t="s">
        <v>17</v>
      </c>
      <c r="N123" s="2" t="s">
        <v>4297</v>
      </c>
      <c r="S123" s="2">
        <v>310.0</v>
      </c>
    </row>
    <row r="124">
      <c r="C124" s="359" t="s">
        <v>6724</v>
      </c>
      <c r="D124" s="359" t="s">
        <v>3934</v>
      </c>
      <c r="L124" s="2" t="s">
        <v>1019</v>
      </c>
      <c r="M124" s="2" t="s">
        <v>17</v>
      </c>
      <c r="N124" s="2" t="s">
        <v>6120</v>
      </c>
      <c r="S124" s="2">
        <v>331.0</v>
      </c>
    </row>
    <row r="125">
      <c r="C125" s="359" t="s">
        <v>6725</v>
      </c>
      <c r="L125" s="2" t="s">
        <v>1019</v>
      </c>
      <c r="M125" s="2" t="s">
        <v>17</v>
      </c>
      <c r="N125" s="2" t="s">
        <v>4437</v>
      </c>
      <c r="S125" s="2">
        <v>354.0</v>
      </c>
    </row>
    <row r="126">
      <c r="C126" s="359" t="s">
        <v>6725</v>
      </c>
      <c r="L126" s="2" t="s">
        <v>1019</v>
      </c>
      <c r="M126" s="2" t="s">
        <v>17</v>
      </c>
      <c r="N126" s="2" t="s">
        <v>4437</v>
      </c>
      <c r="S126" s="2">
        <v>354.0</v>
      </c>
    </row>
    <row r="127">
      <c r="C127" s="359" t="s">
        <v>946</v>
      </c>
      <c r="L127" s="2" t="s">
        <v>1019</v>
      </c>
      <c r="M127" s="2" t="s">
        <v>17</v>
      </c>
      <c r="N127" s="2" t="s">
        <v>4437</v>
      </c>
      <c r="S127" s="2">
        <v>354.0</v>
      </c>
    </row>
    <row r="128">
      <c r="C128" s="359" t="s">
        <v>1182</v>
      </c>
      <c r="L128" s="2" t="s">
        <v>1019</v>
      </c>
      <c r="M128" s="2" t="s">
        <v>17</v>
      </c>
      <c r="N128" s="2" t="s">
        <v>4305</v>
      </c>
      <c r="S128" s="2">
        <v>360.0</v>
      </c>
    </row>
    <row r="129">
      <c r="C129" s="359" t="s">
        <v>6726</v>
      </c>
      <c r="D129" s="359" t="s">
        <v>3934</v>
      </c>
      <c r="L129" s="2" t="s">
        <v>1019</v>
      </c>
      <c r="M129" s="2" t="s">
        <v>17</v>
      </c>
      <c r="N129" s="2" t="s">
        <v>4305</v>
      </c>
      <c r="S129" s="2">
        <v>360.0</v>
      </c>
    </row>
    <row r="130">
      <c r="B130" s="2" t="s">
        <v>868</v>
      </c>
      <c r="C130" s="359" t="s">
        <v>1606</v>
      </c>
      <c r="D130" s="291" t="s">
        <v>6727</v>
      </c>
      <c r="E130" s="414" t="s">
        <v>1607</v>
      </c>
      <c r="L130" s="2" t="s">
        <v>1019</v>
      </c>
      <c r="M130" s="2" t="s">
        <v>17</v>
      </c>
      <c r="N130" s="2" t="s">
        <v>4305</v>
      </c>
      <c r="S130" s="2">
        <v>360.0</v>
      </c>
    </row>
    <row r="131">
      <c r="E131" s="383"/>
    </row>
  </sheetData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</cols>
  <sheetData>
    <row r="1">
      <c r="A1" s="220"/>
      <c r="B1" s="215" t="s">
        <v>5</v>
      </c>
      <c r="C1" s="219" t="s">
        <v>6728</v>
      </c>
      <c r="D1" s="216"/>
      <c r="E1" s="411">
        <v>8.957555555E9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5942</v>
      </c>
      <c r="D2" s="227"/>
      <c r="E2" s="228">
        <v>9.566566666E9</v>
      </c>
      <c r="F2" s="227"/>
      <c r="G2" s="227"/>
      <c r="H2" s="226" t="s">
        <v>320</v>
      </c>
      <c r="I2" s="227"/>
      <c r="K2" s="228"/>
      <c r="L2" s="2"/>
      <c r="M2" s="229" t="s">
        <v>11</v>
      </c>
      <c r="O2" s="230"/>
      <c r="Q2" s="2">
        <v>1.0</v>
      </c>
      <c r="R2" s="2" t="s">
        <v>6614</v>
      </c>
      <c r="S2" s="2" t="s">
        <v>6615</v>
      </c>
      <c r="T2" s="2" t="s">
        <v>1958</v>
      </c>
    </row>
    <row r="3">
      <c r="A3" s="2"/>
      <c r="B3" s="229" t="s">
        <v>811</v>
      </c>
      <c r="C3" s="2" t="s">
        <v>64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">
        <v>2.0</v>
      </c>
      <c r="R3" s="2" t="s">
        <v>6729</v>
      </c>
      <c r="S3" s="2" t="s">
        <v>4525</v>
      </c>
      <c r="T3" s="2" t="s">
        <v>1328</v>
      </c>
      <c r="U3" s="2" t="s">
        <v>87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">
        <v>3.0</v>
      </c>
      <c r="R4" s="2" t="s">
        <v>5035</v>
      </c>
      <c r="S4" s="2" t="s">
        <v>5972</v>
      </c>
      <c r="T4" s="2" t="s">
        <v>1328</v>
      </c>
      <c r="U4" s="2" t="s">
        <v>72</v>
      </c>
    </row>
    <row r="5">
      <c r="A5" s="2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">
        <v>4.0</v>
      </c>
      <c r="R5" s="2" t="s">
        <v>6730</v>
      </c>
      <c r="S5" s="2" t="s">
        <v>6731</v>
      </c>
      <c r="T5" s="2" t="s">
        <v>2485</v>
      </c>
      <c r="U5" s="2" t="s">
        <v>72</v>
      </c>
    </row>
    <row r="6">
      <c r="A6" s="2"/>
      <c r="B6" s="229" t="s">
        <v>820</v>
      </c>
      <c r="C6" s="2" t="s">
        <v>6732</v>
      </c>
      <c r="D6" s="2">
        <v>9.789011479E9</v>
      </c>
      <c r="E6" s="237">
        <v>9.865472357E9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">
        <v>5.0</v>
      </c>
      <c r="R6" s="2" t="s">
        <v>6733</v>
      </c>
      <c r="S6" s="2" t="s">
        <v>6734</v>
      </c>
      <c r="T6" s="2" t="s">
        <v>3081</v>
      </c>
      <c r="U6" s="2" t="s">
        <v>87</v>
      </c>
    </row>
    <row r="7">
      <c r="A7" s="2"/>
      <c r="B7" s="229" t="s">
        <v>822</v>
      </c>
      <c r="C7" s="2" t="s">
        <v>4172</v>
      </c>
      <c r="D7" s="2">
        <v>8.75434706E9</v>
      </c>
      <c r="E7" s="237">
        <v>9.894860427E9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</row>
    <row r="8">
      <c r="A8" s="2"/>
      <c r="B8" s="229" t="s">
        <v>824</v>
      </c>
      <c r="C8" s="2" t="s">
        <v>4055</v>
      </c>
      <c r="D8" s="2">
        <v>9.789319502E9</v>
      </c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"/>
      <c r="R9" s="2"/>
      <c r="S9" s="2"/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/>
      <c r="R10" s="2"/>
      <c r="S10" s="2"/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/>
      <c r="R11" s="2"/>
      <c r="S11" s="2"/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/>
      <c r="R12" s="2"/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5477</v>
      </c>
      <c r="E17" s="298" t="s">
        <v>5771</v>
      </c>
      <c r="J17" s="2" t="s">
        <v>320</v>
      </c>
      <c r="L17" s="2" t="s">
        <v>860</v>
      </c>
    </row>
    <row r="18">
      <c r="B18" s="2" t="s">
        <v>30</v>
      </c>
      <c r="C18" s="298" t="s">
        <v>5477</v>
      </c>
      <c r="E18" s="298" t="s">
        <v>5771</v>
      </c>
      <c r="J18" s="2" t="s">
        <v>320</v>
      </c>
      <c r="L18" s="2" t="s">
        <v>860</v>
      </c>
    </row>
    <row r="19">
      <c r="B19" s="2" t="s">
        <v>30</v>
      </c>
      <c r="C19" s="298" t="s">
        <v>5477</v>
      </c>
      <c r="E19" s="298" t="s">
        <v>5771</v>
      </c>
      <c r="J19" s="2" t="s">
        <v>320</v>
      </c>
      <c r="L19" s="2" t="s">
        <v>860</v>
      </c>
    </row>
    <row r="20">
      <c r="B20" s="2" t="s">
        <v>30</v>
      </c>
      <c r="C20" s="298" t="s">
        <v>5477</v>
      </c>
      <c r="E20" s="298" t="s">
        <v>5771</v>
      </c>
      <c r="J20" s="2" t="s">
        <v>320</v>
      </c>
      <c r="L20" s="2" t="s">
        <v>860</v>
      </c>
    </row>
    <row r="21">
      <c r="B21" s="2" t="s">
        <v>30</v>
      </c>
      <c r="C21" s="298" t="s">
        <v>5477</v>
      </c>
      <c r="E21" s="298" t="s">
        <v>5771</v>
      </c>
      <c r="J21" s="2" t="s">
        <v>320</v>
      </c>
      <c r="L21" s="2" t="s">
        <v>860</v>
      </c>
    </row>
    <row r="22">
      <c r="B22" s="2" t="s">
        <v>30</v>
      </c>
      <c r="C22" s="298" t="s">
        <v>5477</v>
      </c>
      <c r="E22" s="298" t="s">
        <v>5771</v>
      </c>
      <c r="J22" s="2" t="s">
        <v>320</v>
      </c>
      <c r="L22" s="2" t="s">
        <v>860</v>
      </c>
    </row>
    <row r="23">
      <c r="B23" s="2" t="s">
        <v>30</v>
      </c>
      <c r="C23" s="298" t="s">
        <v>5477</v>
      </c>
      <c r="E23" s="298" t="s">
        <v>5771</v>
      </c>
      <c r="J23" s="2" t="s">
        <v>320</v>
      </c>
      <c r="L23" s="2" t="s">
        <v>860</v>
      </c>
    </row>
    <row r="24">
      <c r="B24" s="2" t="s">
        <v>30</v>
      </c>
      <c r="C24" s="298" t="s">
        <v>5477</v>
      </c>
      <c r="E24" s="298" t="s">
        <v>5771</v>
      </c>
      <c r="J24" s="2" t="s">
        <v>320</v>
      </c>
      <c r="L24" s="2" t="s">
        <v>860</v>
      </c>
    </row>
    <row r="25">
      <c r="B25" s="2" t="s">
        <v>30</v>
      </c>
      <c r="C25" s="298" t="s">
        <v>5477</v>
      </c>
      <c r="E25" s="298" t="s">
        <v>5771</v>
      </c>
      <c r="J25" s="2" t="s">
        <v>320</v>
      </c>
      <c r="L25" s="2" t="s">
        <v>860</v>
      </c>
    </row>
    <row r="26">
      <c r="B26" s="2" t="s">
        <v>30</v>
      </c>
      <c r="C26" s="298" t="s">
        <v>5477</v>
      </c>
      <c r="E26" s="298" t="s">
        <v>5771</v>
      </c>
      <c r="J26" s="2" t="s">
        <v>320</v>
      </c>
      <c r="L26" s="2" t="s">
        <v>860</v>
      </c>
    </row>
    <row r="27">
      <c r="B27" s="2" t="s">
        <v>30</v>
      </c>
      <c r="C27" s="298" t="s">
        <v>5477</v>
      </c>
      <c r="E27" s="298" t="s">
        <v>5771</v>
      </c>
      <c r="J27" s="2" t="s">
        <v>320</v>
      </c>
      <c r="L27" s="2" t="s">
        <v>860</v>
      </c>
    </row>
    <row r="28">
      <c r="B28" s="2" t="s">
        <v>30</v>
      </c>
      <c r="C28" s="298" t="s">
        <v>4876</v>
      </c>
      <c r="E28" s="298" t="s">
        <v>6632</v>
      </c>
      <c r="J28" s="2" t="s">
        <v>320</v>
      </c>
      <c r="L28" s="2" t="s">
        <v>860</v>
      </c>
    </row>
    <row r="29">
      <c r="B29" s="2" t="s">
        <v>4599</v>
      </c>
      <c r="C29" s="298" t="s">
        <v>6735</v>
      </c>
      <c r="E29" s="367" t="s">
        <v>5960</v>
      </c>
      <c r="J29" s="2" t="s">
        <v>320</v>
      </c>
      <c r="L29" s="2" t="s">
        <v>860</v>
      </c>
    </row>
    <row r="30">
      <c r="B30" s="2" t="s">
        <v>30</v>
      </c>
      <c r="C30" s="2" t="s">
        <v>3411</v>
      </c>
      <c r="E30" s="298" t="s">
        <v>4839</v>
      </c>
      <c r="J30" s="2" t="s">
        <v>320</v>
      </c>
      <c r="L30" s="2" t="s">
        <v>860</v>
      </c>
    </row>
    <row r="31">
      <c r="C31" s="367" t="s">
        <v>6046</v>
      </c>
      <c r="J31" s="2" t="s">
        <v>320</v>
      </c>
      <c r="L31" s="2" t="s">
        <v>860</v>
      </c>
    </row>
    <row r="32">
      <c r="C32" s="378"/>
    </row>
    <row r="33">
      <c r="A33" s="298" t="s">
        <v>6736</v>
      </c>
      <c r="B33" s="2" t="s">
        <v>3884</v>
      </c>
      <c r="C33" s="379" t="s">
        <v>6737</v>
      </c>
      <c r="E33" s="298" t="s">
        <v>6401</v>
      </c>
      <c r="J33" s="2" t="s">
        <v>320</v>
      </c>
      <c r="L33" s="2" t="s">
        <v>860</v>
      </c>
    </row>
    <row r="34">
      <c r="B34" s="2" t="s">
        <v>3884</v>
      </c>
      <c r="C34" s="379" t="s">
        <v>6737</v>
      </c>
      <c r="E34" s="298" t="s">
        <v>6401</v>
      </c>
      <c r="J34" s="2" t="s">
        <v>320</v>
      </c>
      <c r="L34" s="2" t="s">
        <v>860</v>
      </c>
    </row>
    <row r="35">
      <c r="B35" s="2" t="s">
        <v>3884</v>
      </c>
      <c r="C35" s="379" t="s">
        <v>6737</v>
      </c>
      <c r="E35" s="298" t="s">
        <v>6401</v>
      </c>
      <c r="J35" s="2" t="s">
        <v>320</v>
      </c>
      <c r="L35" s="2" t="s">
        <v>860</v>
      </c>
    </row>
    <row r="36">
      <c r="B36" s="2" t="s">
        <v>3884</v>
      </c>
      <c r="C36" s="379" t="s">
        <v>6737</v>
      </c>
      <c r="E36" s="298" t="s">
        <v>6401</v>
      </c>
      <c r="J36" s="2" t="s">
        <v>320</v>
      </c>
      <c r="L36" s="2" t="s">
        <v>860</v>
      </c>
    </row>
    <row r="37">
      <c r="B37" s="2" t="s">
        <v>3884</v>
      </c>
      <c r="C37" s="379" t="s">
        <v>6737</v>
      </c>
      <c r="E37" s="298" t="s">
        <v>6401</v>
      </c>
      <c r="J37" s="2" t="s">
        <v>320</v>
      </c>
      <c r="L37" s="2" t="s">
        <v>860</v>
      </c>
    </row>
    <row r="38">
      <c r="B38" s="2" t="s">
        <v>3884</v>
      </c>
      <c r="C38" s="298" t="s">
        <v>6738</v>
      </c>
      <c r="E38" s="367" t="s">
        <v>6403</v>
      </c>
      <c r="J38" s="2" t="s">
        <v>320</v>
      </c>
      <c r="L38" s="2" t="s">
        <v>860</v>
      </c>
    </row>
    <row r="39">
      <c r="B39" s="2" t="s">
        <v>3884</v>
      </c>
      <c r="C39" s="298" t="s">
        <v>6738</v>
      </c>
      <c r="E39" s="367" t="s">
        <v>6403</v>
      </c>
      <c r="J39" s="2" t="s">
        <v>320</v>
      </c>
      <c r="L39" s="2" t="s">
        <v>860</v>
      </c>
    </row>
    <row r="40">
      <c r="B40" s="2" t="s">
        <v>3881</v>
      </c>
      <c r="C40" s="298" t="s">
        <v>6739</v>
      </c>
      <c r="E40" s="298" t="s">
        <v>6126</v>
      </c>
      <c r="J40" s="2" t="s">
        <v>320</v>
      </c>
      <c r="L40" s="2" t="s">
        <v>860</v>
      </c>
    </row>
    <row r="41">
      <c r="B41" s="2" t="s">
        <v>3881</v>
      </c>
      <c r="C41" s="298" t="s">
        <v>6739</v>
      </c>
      <c r="E41" s="298" t="s">
        <v>6126</v>
      </c>
      <c r="J41" s="2" t="s">
        <v>320</v>
      </c>
      <c r="L41" s="2" t="s">
        <v>860</v>
      </c>
    </row>
    <row r="42">
      <c r="B42" s="2" t="s">
        <v>3881</v>
      </c>
      <c r="C42" s="367" t="s">
        <v>3882</v>
      </c>
      <c r="E42" s="298" t="s">
        <v>3883</v>
      </c>
      <c r="J42" s="2" t="s">
        <v>320</v>
      </c>
      <c r="L42" s="2" t="s">
        <v>860</v>
      </c>
    </row>
    <row r="43">
      <c r="B43" s="2" t="s">
        <v>3881</v>
      </c>
      <c r="C43" s="367" t="s">
        <v>3882</v>
      </c>
      <c r="E43" s="298" t="s">
        <v>3883</v>
      </c>
      <c r="J43" s="2" t="s">
        <v>320</v>
      </c>
      <c r="L43" s="2" t="s">
        <v>860</v>
      </c>
    </row>
    <row r="44">
      <c r="B44" s="2" t="s">
        <v>3881</v>
      </c>
      <c r="C44" s="367" t="s">
        <v>3882</v>
      </c>
      <c r="E44" s="298" t="s">
        <v>3883</v>
      </c>
      <c r="J44" s="2" t="s">
        <v>320</v>
      </c>
      <c r="L44" s="2" t="s">
        <v>860</v>
      </c>
    </row>
    <row r="45">
      <c r="B45" s="2" t="s">
        <v>3881</v>
      </c>
      <c r="C45" s="367" t="s">
        <v>3882</v>
      </c>
      <c r="E45" s="298" t="s">
        <v>3883</v>
      </c>
      <c r="J45" s="2" t="s">
        <v>320</v>
      </c>
      <c r="L45" s="2" t="s">
        <v>860</v>
      </c>
    </row>
    <row r="46">
      <c r="B46" s="2" t="s">
        <v>3881</v>
      </c>
      <c r="C46" s="367" t="s">
        <v>3882</v>
      </c>
      <c r="E46" s="298" t="s">
        <v>3883</v>
      </c>
      <c r="J46" s="2" t="s">
        <v>320</v>
      </c>
      <c r="L46" s="2" t="s">
        <v>860</v>
      </c>
    </row>
    <row r="47">
      <c r="B47" s="2" t="s">
        <v>3881</v>
      </c>
      <c r="C47" s="367" t="s">
        <v>3882</v>
      </c>
      <c r="E47" s="298" t="s">
        <v>3883</v>
      </c>
      <c r="J47" s="2" t="s">
        <v>320</v>
      </c>
      <c r="L47" s="2" t="s">
        <v>860</v>
      </c>
    </row>
    <row r="48">
      <c r="B48" s="2" t="s">
        <v>4416</v>
      </c>
      <c r="C48" s="298" t="s">
        <v>4113</v>
      </c>
      <c r="E48" s="2" t="s">
        <v>4114</v>
      </c>
      <c r="J48" s="2" t="s">
        <v>320</v>
      </c>
      <c r="L48" s="2" t="s">
        <v>860</v>
      </c>
    </row>
    <row r="49">
      <c r="B49" s="2" t="s">
        <v>4416</v>
      </c>
      <c r="C49" s="298" t="s">
        <v>4113</v>
      </c>
      <c r="E49" s="2" t="s">
        <v>4114</v>
      </c>
      <c r="J49" s="2" t="s">
        <v>320</v>
      </c>
      <c r="L49" s="2" t="s">
        <v>860</v>
      </c>
    </row>
    <row r="50">
      <c r="B50" s="2" t="s">
        <v>4416</v>
      </c>
      <c r="C50" s="298" t="s">
        <v>4113</v>
      </c>
      <c r="E50" s="2" t="s">
        <v>4114</v>
      </c>
      <c r="J50" s="2" t="s">
        <v>320</v>
      </c>
      <c r="L50" s="2" t="s">
        <v>860</v>
      </c>
    </row>
    <row r="51">
      <c r="B51" s="2" t="s">
        <v>4416</v>
      </c>
      <c r="C51" s="298" t="s">
        <v>6740</v>
      </c>
      <c r="J51" s="2" t="s">
        <v>320</v>
      </c>
      <c r="L51" s="2" t="s">
        <v>860</v>
      </c>
    </row>
    <row r="52">
      <c r="B52" s="2" t="s">
        <v>4416</v>
      </c>
      <c r="C52" s="298" t="s">
        <v>6740</v>
      </c>
      <c r="J52" s="2" t="s">
        <v>320</v>
      </c>
      <c r="L52" s="2" t="s">
        <v>860</v>
      </c>
    </row>
    <row r="53">
      <c r="B53" s="2" t="s">
        <v>4416</v>
      </c>
      <c r="C53" s="298" t="s">
        <v>6740</v>
      </c>
      <c r="J53" s="2" t="s">
        <v>320</v>
      </c>
      <c r="L53" s="2" t="s">
        <v>860</v>
      </c>
    </row>
    <row r="54">
      <c r="C54" s="298" t="s">
        <v>973</v>
      </c>
      <c r="E54" s="367" t="s">
        <v>974</v>
      </c>
      <c r="J54" s="2" t="s">
        <v>320</v>
      </c>
      <c r="L54" s="2" t="s">
        <v>860</v>
      </c>
    </row>
    <row r="55">
      <c r="C55" s="298" t="s">
        <v>973</v>
      </c>
      <c r="E55" s="367" t="s">
        <v>974</v>
      </c>
      <c r="J55" s="2" t="s">
        <v>320</v>
      </c>
      <c r="L55" s="2" t="s">
        <v>860</v>
      </c>
    </row>
    <row r="56">
      <c r="C56" s="298" t="s">
        <v>973</v>
      </c>
      <c r="E56" s="367" t="s">
        <v>974</v>
      </c>
      <c r="J56" s="2" t="s">
        <v>320</v>
      </c>
      <c r="L56" s="2" t="s">
        <v>860</v>
      </c>
    </row>
    <row r="57">
      <c r="C57" s="298" t="s">
        <v>973</v>
      </c>
      <c r="E57" s="367" t="s">
        <v>974</v>
      </c>
      <c r="J57" s="2" t="s">
        <v>320</v>
      </c>
      <c r="L57" s="2" t="s">
        <v>860</v>
      </c>
    </row>
    <row r="58">
      <c r="C58" s="298" t="s">
        <v>5847</v>
      </c>
      <c r="E58" s="378"/>
      <c r="J58" s="2" t="s">
        <v>320</v>
      </c>
      <c r="L58" s="2" t="s">
        <v>860</v>
      </c>
    </row>
    <row r="59">
      <c r="C59" s="298" t="s">
        <v>5847</v>
      </c>
      <c r="J59" s="2" t="s">
        <v>320</v>
      </c>
      <c r="L59" s="2" t="s">
        <v>860</v>
      </c>
    </row>
    <row r="60">
      <c r="B60" s="2" t="s">
        <v>3881</v>
      </c>
      <c r="C60" s="298" t="s">
        <v>6404</v>
      </c>
      <c r="E60" s="298" t="s">
        <v>6405</v>
      </c>
      <c r="J60" s="2" t="s">
        <v>320</v>
      </c>
      <c r="L60" s="2" t="s">
        <v>860</v>
      </c>
    </row>
    <row r="61">
      <c r="B61" s="298" t="s">
        <v>4112</v>
      </c>
      <c r="C61" s="298" t="s">
        <v>6741</v>
      </c>
      <c r="J61" s="2" t="s">
        <v>320</v>
      </c>
      <c r="L61" s="2" t="s">
        <v>860</v>
      </c>
    </row>
    <row r="63">
      <c r="A63" s="298" t="s">
        <v>6742</v>
      </c>
      <c r="B63" s="2" t="s">
        <v>3908</v>
      </c>
      <c r="C63" s="298" t="s">
        <v>3986</v>
      </c>
      <c r="E63" s="2" t="s">
        <v>3987</v>
      </c>
      <c r="J63" s="2" t="s">
        <v>320</v>
      </c>
      <c r="L63" s="2" t="s">
        <v>860</v>
      </c>
    </row>
    <row r="64">
      <c r="B64" s="2" t="s">
        <v>3908</v>
      </c>
      <c r="C64" s="298" t="s">
        <v>3988</v>
      </c>
      <c r="E64" s="2" t="s">
        <v>3989</v>
      </c>
      <c r="J64" s="2" t="s">
        <v>320</v>
      </c>
      <c r="L64" s="2" t="s">
        <v>860</v>
      </c>
    </row>
    <row r="65">
      <c r="B65" s="2" t="s">
        <v>3908</v>
      </c>
      <c r="C65" s="298" t="s">
        <v>3990</v>
      </c>
      <c r="E65" s="2" t="s">
        <v>3991</v>
      </c>
      <c r="J65" s="2" t="s">
        <v>320</v>
      </c>
      <c r="L65" s="2" t="s">
        <v>860</v>
      </c>
    </row>
    <row r="66">
      <c r="B66" s="2" t="s">
        <v>3908</v>
      </c>
      <c r="C66" s="298" t="s">
        <v>6743</v>
      </c>
      <c r="E66" s="298" t="s">
        <v>1388</v>
      </c>
      <c r="J66" s="2" t="s">
        <v>320</v>
      </c>
      <c r="L66" s="2" t="s">
        <v>860</v>
      </c>
    </row>
    <row r="67">
      <c r="B67" s="2" t="s">
        <v>3908</v>
      </c>
      <c r="C67" s="298" t="s">
        <v>6637</v>
      </c>
      <c r="E67" s="2" t="s">
        <v>947</v>
      </c>
      <c r="J67" s="2" t="s">
        <v>320</v>
      </c>
      <c r="L67" s="2" t="s">
        <v>860</v>
      </c>
    </row>
    <row r="68">
      <c r="B68" s="2" t="s">
        <v>3908</v>
      </c>
      <c r="C68" s="298" t="s">
        <v>6637</v>
      </c>
      <c r="J68" s="2" t="s">
        <v>320</v>
      </c>
      <c r="L68" s="2" t="s">
        <v>860</v>
      </c>
    </row>
    <row r="69">
      <c r="B69" s="2" t="s">
        <v>3908</v>
      </c>
      <c r="C69" s="298" t="s">
        <v>6637</v>
      </c>
      <c r="J69" s="2" t="s">
        <v>320</v>
      </c>
      <c r="L69" s="2" t="s">
        <v>860</v>
      </c>
    </row>
    <row r="70">
      <c r="B70" s="2" t="s">
        <v>3908</v>
      </c>
      <c r="C70" s="298" t="s">
        <v>6637</v>
      </c>
      <c r="J70" s="2" t="s">
        <v>320</v>
      </c>
      <c r="L70" s="2" t="s">
        <v>860</v>
      </c>
    </row>
    <row r="71">
      <c r="C71" s="298" t="s">
        <v>1055</v>
      </c>
      <c r="E71" s="2" t="s">
        <v>1056</v>
      </c>
      <c r="J71" s="2" t="s">
        <v>320</v>
      </c>
      <c r="L71" s="2" t="s">
        <v>860</v>
      </c>
    </row>
    <row r="72">
      <c r="C72" s="298" t="s">
        <v>1055</v>
      </c>
      <c r="E72" s="2" t="s">
        <v>1056</v>
      </c>
      <c r="J72" s="2" t="s">
        <v>320</v>
      </c>
      <c r="L72" s="2" t="s">
        <v>860</v>
      </c>
    </row>
    <row r="73">
      <c r="C73" s="298" t="s">
        <v>1055</v>
      </c>
      <c r="E73" s="2" t="s">
        <v>1056</v>
      </c>
      <c r="J73" s="2" t="s">
        <v>320</v>
      </c>
      <c r="L73" s="2" t="s">
        <v>860</v>
      </c>
    </row>
    <row r="74">
      <c r="C74" s="298" t="s">
        <v>1055</v>
      </c>
      <c r="E74" s="2" t="s">
        <v>1056</v>
      </c>
      <c r="J74" s="2" t="s">
        <v>320</v>
      </c>
      <c r="L74" s="2" t="s">
        <v>860</v>
      </c>
    </row>
    <row r="75">
      <c r="C75" s="298" t="s">
        <v>1055</v>
      </c>
      <c r="E75" s="2" t="s">
        <v>1056</v>
      </c>
      <c r="J75" s="2" t="s">
        <v>320</v>
      </c>
      <c r="L75" s="2" t="s">
        <v>860</v>
      </c>
    </row>
    <row r="76">
      <c r="C76" s="298" t="s">
        <v>1055</v>
      </c>
      <c r="E76" s="2" t="s">
        <v>1056</v>
      </c>
      <c r="J76" s="2" t="s">
        <v>320</v>
      </c>
      <c r="L76" s="2" t="s">
        <v>860</v>
      </c>
    </row>
    <row r="77">
      <c r="C77" s="298" t="s">
        <v>1055</v>
      </c>
      <c r="E77" s="2" t="s">
        <v>1056</v>
      </c>
      <c r="J77" s="2" t="s">
        <v>320</v>
      </c>
      <c r="L77" s="2" t="s">
        <v>860</v>
      </c>
    </row>
    <row r="78">
      <c r="C78" s="298" t="s">
        <v>1055</v>
      </c>
      <c r="E78" s="2" t="s">
        <v>1056</v>
      </c>
      <c r="J78" s="2" t="s">
        <v>320</v>
      </c>
      <c r="L78" s="2" t="s">
        <v>860</v>
      </c>
    </row>
    <row r="79">
      <c r="C79" s="298" t="s">
        <v>1055</v>
      </c>
      <c r="E79" s="2" t="s">
        <v>1056</v>
      </c>
      <c r="J79" s="2" t="s">
        <v>320</v>
      </c>
      <c r="L79" s="2" t="s">
        <v>860</v>
      </c>
    </row>
    <row r="80">
      <c r="C80" s="298" t="s">
        <v>1055</v>
      </c>
      <c r="E80" s="2" t="s">
        <v>1056</v>
      </c>
      <c r="J80" s="2" t="s">
        <v>320</v>
      </c>
      <c r="L80" s="2" t="s">
        <v>860</v>
      </c>
    </row>
    <row r="81">
      <c r="B81" s="2" t="s">
        <v>3908</v>
      </c>
      <c r="C81" s="298" t="s">
        <v>3992</v>
      </c>
      <c r="E81" s="2" t="s">
        <v>6744</v>
      </c>
      <c r="J81" s="2" t="s">
        <v>320</v>
      </c>
      <c r="L81" s="2" t="s">
        <v>860</v>
      </c>
    </row>
    <row r="82">
      <c r="B82" s="2" t="s">
        <v>3908</v>
      </c>
      <c r="C82" s="298" t="s">
        <v>5171</v>
      </c>
      <c r="E82" s="298" t="s">
        <v>4101</v>
      </c>
      <c r="J82" s="2" t="s">
        <v>320</v>
      </c>
      <c r="L82" s="2" t="s">
        <v>860</v>
      </c>
    </row>
    <row r="83">
      <c r="C83" s="298" t="s">
        <v>2568</v>
      </c>
      <c r="E83" s="2" t="s">
        <v>2569</v>
      </c>
      <c r="J83" s="2" t="s">
        <v>320</v>
      </c>
      <c r="L83" s="2" t="s">
        <v>860</v>
      </c>
    </row>
    <row r="84">
      <c r="B84" s="2" t="s">
        <v>3908</v>
      </c>
      <c r="C84" s="298" t="s">
        <v>3997</v>
      </c>
      <c r="E84" s="298" t="s">
        <v>3998</v>
      </c>
      <c r="J84" s="2" t="s">
        <v>320</v>
      </c>
      <c r="L84" s="2" t="s">
        <v>860</v>
      </c>
    </row>
    <row r="85">
      <c r="C85" s="298" t="s">
        <v>889</v>
      </c>
      <c r="E85" s="298" t="s">
        <v>890</v>
      </c>
      <c r="J85" s="2" t="s">
        <v>320</v>
      </c>
      <c r="L85" s="2" t="s">
        <v>860</v>
      </c>
    </row>
    <row r="87">
      <c r="A87" s="298" t="s">
        <v>1913</v>
      </c>
      <c r="B87" s="2" t="s">
        <v>868</v>
      </c>
      <c r="C87" s="298" t="s">
        <v>934</v>
      </c>
      <c r="E87" s="2" t="s">
        <v>935</v>
      </c>
      <c r="J87" s="2" t="s">
        <v>320</v>
      </c>
      <c r="L87" s="2" t="s">
        <v>860</v>
      </c>
    </row>
    <row r="88">
      <c r="B88" s="2" t="s">
        <v>868</v>
      </c>
      <c r="C88" s="298" t="s">
        <v>934</v>
      </c>
      <c r="E88" s="2" t="s">
        <v>935</v>
      </c>
      <c r="J88" s="2" t="s">
        <v>320</v>
      </c>
      <c r="L88" s="2" t="s">
        <v>860</v>
      </c>
    </row>
    <row r="89">
      <c r="B89" s="2" t="s">
        <v>868</v>
      </c>
      <c r="C89" s="298" t="s">
        <v>934</v>
      </c>
      <c r="E89" s="2" t="s">
        <v>935</v>
      </c>
      <c r="J89" s="2" t="s">
        <v>320</v>
      </c>
      <c r="L89" s="2" t="s">
        <v>860</v>
      </c>
    </row>
    <row r="90">
      <c r="B90" s="2" t="s">
        <v>868</v>
      </c>
      <c r="C90" s="298" t="s">
        <v>934</v>
      </c>
      <c r="E90" s="2" t="s">
        <v>935</v>
      </c>
      <c r="J90" s="2" t="s">
        <v>320</v>
      </c>
      <c r="L90" s="2" t="s">
        <v>860</v>
      </c>
    </row>
    <row r="91">
      <c r="B91" s="2" t="s">
        <v>868</v>
      </c>
      <c r="C91" s="298" t="s">
        <v>934</v>
      </c>
      <c r="E91" s="2" t="s">
        <v>935</v>
      </c>
      <c r="J91" s="2" t="s">
        <v>320</v>
      </c>
      <c r="L91" s="2" t="s">
        <v>860</v>
      </c>
    </row>
    <row r="92">
      <c r="B92" s="2" t="s">
        <v>4599</v>
      </c>
      <c r="C92" s="298" t="s">
        <v>1258</v>
      </c>
      <c r="E92" s="367" t="s">
        <v>5759</v>
      </c>
      <c r="J92" s="2" t="s">
        <v>320</v>
      </c>
      <c r="L92" s="2" t="s">
        <v>860</v>
      </c>
    </row>
    <row r="93">
      <c r="E93" s="378"/>
    </row>
    <row r="94">
      <c r="A94" s="2" t="s">
        <v>995</v>
      </c>
      <c r="B94" s="2" t="s">
        <v>862</v>
      </c>
      <c r="C94" s="298" t="s">
        <v>1409</v>
      </c>
      <c r="E94" s="298" t="s">
        <v>893</v>
      </c>
      <c r="J94" s="2" t="s">
        <v>320</v>
      </c>
      <c r="L94" s="2" t="s">
        <v>860</v>
      </c>
    </row>
    <row r="95">
      <c r="B95" s="2" t="s">
        <v>862</v>
      </c>
      <c r="C95" s="2" t="s">
        <v>1409</v>
      </c>
      <c r="E95" s="298" t="s">
        <v>893</v>
      </c>
      <c r="J95" s="2" t="s">
        <v>320</v>
      </c>
      <c r="L95" s="2" t="s">
        <v>860</v>
      </c>
    </row>
    <row r="96">
      <c r="B96" s="2" t="s">
        <v>862</v>
      </c>
      <c r="C96" s="298" t="s">
        <v>1412</v>
      </c>
      <c r="E96" s="298" t="s">
        <v>895</v>
      </c>
      <c r="J96" s="2" t="s">
        <v>320</v>
      </c>
      <c r="L96" s="2" t="s">
        <v>860</v>
      </c>
    </row>
    <row r="97">
      <c r="B97" s="2" t="s">
        <v>862</v>
      </c>
      <c r="C97" s="298" t="s">
        <v>1412</v>
      </c>
      <c r="E97" s="298" t="s">
        <v>895</v>
      </c>
      <c r="J97" s="2" t="s">
        <v>320</v>
      </c>
      <c r="L97" s="2" t="s">
        <v>860</v>
      </c>
    </row>
    <row r="101">
      <c r="A101" s="2" t="s">
        <v>4104</v>
      </c>
      <c r="B101" s="2" t="s">
        <v>868</v>
      </c>
      <c r="C101" s="359" t="s">
        <v>934</v>
      </c>
      <c r="E101" s="414" t="s">
        <v>935</v>
      </c>
      <c r="J101" s="2" t="s">
        <v>3940</v>
      </c>
      <c r="L101" s="2" t="s">
        <v>860</v>
      </c>
      <c r="M101" s="2" t="s">
        <v>17</v>
      </c>
      <c r="N101" s="2" t="s">
        <v>3073</v>
      </c>
      <c r="S101" s="2">
        <v>197.0</v>
      </c>
    </row>
    <row r="102">
      <c r="B102" s="2" t="s">
        <v>868</v>
      </c>
      <c r="C102" s="359" t="s">
        <v>934</v>
      </c>
      <c r="E102" s="414" t="s">
        <v>935</v>
      </c>
      <c r="J102" s="2" t="s">
        <v>3940</v>
      </c>
      <c r="L102" s="2" t="s">
        <v>860</v>
      </c>
      <c r="M102" s="2" t="s">
        <v>17</v>
      </c>
      <c r="N102" s="2" t="s">
        <v>3073</v>
      </c>
      <c r="S102" s="2">
        <v>197.0</v>
      </c>
    </row>
    <row r="103">
      <c r="B103" s="2" t="s">
        <v>868</v>
      </c>
      <c r="C103" s="359" t="s">
        <v>934</v>
      </c>
      <c r="E103" s="414" t="s">
        <v>935</v>
      </c>
      <c r="J103" s="2" t="s">
        <v>3940</v>
      </c>
      <c r="K103" s="2" t="s">
        <v>6734</v>
      </c>
      <c r="L103" s="2" t="s">
        <v>860</v>
      </c>
      <c r="M103" s="2" t="s">
        <v>17</v>
      </c>
      <c r="N103" s="2" t="s">
        <v>3073</v>
      </c>
      <c r="R103" s="2" t="s">
        <v>6733</v>
      </c>
      <c r="S103" s="2">
        <v>197.0</v>
      </c>
    </row>
    <row r="104">
      <c r="C104" s="359" t="s">
        <v>1839</v>
      </c>
      <c r="E104" s="359" t="s">
        <v>3934</v>
      </c>
      <c r="J104" s="2" t="s">
        <v>3940</v>
      </c>
      <c r="L104" s="2" t="s">
        <v>860</v>
      </c>
      <c r="M104" s="2" t="s">
        <v>17</v>
      </c>
      <c r="N104" s="2" t="s">
        <v>3073</v>
      </c>
      <c r="S104" s="2">
        <v>197.0</v>
      </c>
    </row>
    <row r="105">
      <c r="C105" s="359" t="s">
        <v>1839</v>
      </c>
      <c r="E105" s="359" t="s">
        <v>3934</v>
      </c>
      <c r="J105" s="2" t="s">
        <v>3940</v>
      </c>
      <c r="L105" s="2" t="s">
        <v>860</v>
      </c>
      <c r="M105" s="2" t="s">
        <v>17</v>
      </c>
      <c r="N105" s="2" t="s">
        <v>3073</v>
      </c>
      <c r="S105" s="2">
        <v>197.0</v>
      </c>
    </row>
    <row r="106">
      <c r="C106" s="359" t="s">
        <v>1839</v>
      </c>
      <c r="E106" s="359" t="s">
        <v>3934</v>
      </c>
      <c r="J106" s="2" t="s">
        <v>3940</v>
      </c>
      <c r="L106" s="2" t="s">
        <v>860</v>
      </c>
      <c r="M106" s="2" t="s">
        <v>17</v>
      </c>
      <c r="N106" s="2" t="s">
        <v>3073</v>
      </c>
      <c r="S106" s="2">
        <v>197.0</v>
      </c>
    </row>
    <row r="108">
      <c r="A108" s="2" t="s">
        <v>995</v>
      </c>
      <c r="B108" s="2" t="s">
        <v>862</v>
      </c>
      <c r="C108" s="359" t="s">
        <v>1412</v>
      </c>
      <c r="D108" s="291" t="s">
        <v>6745</v>
      </c>
      <c r="E108" s="359" t="s">
        <v>895</v>
      </c>
      <c r="J108" s="2" t="s">
        <v>3940</v>
      </c>
      <c r="L108" s="2" t="s">
        <v>860</v>
      </c>
      <c r="M108" s="2" t="s">
        <v>17</v>
      </c>
      <c r="N108" s="2" t="s">
        <v>3073</v>
      </c>
      <c r="S108" s="2">
        <v>197.0</v>
      </c>
    </row>
    <row r="109">
      <c r="B109" s="2" t="s">
        <v>862</v>
      </c>
      <c r="C109" s="359" t="s">
        <v>1409</v>
      </c>
      <c r="D109" s="291" t="s">
        <v>6746</v>
      </c>
      <c r="E109" s="414" t="s">
        <v>893</v>
      </c>
      <c r="J109" s="2" t="s">
        <v>3940</v>
      </c>
      <c r="L109" s="2" t="s">
        <v>860</v>
      </c>
      <c r="M109" s="2" t="s">
        <v>17</v>
      </c>
      <c r="N109" s="2" t="s">
        <v>3073</v>
      </c>
      <c r="S109" s="2">
        <v>197.0</v>
      </c>
    </row>
    <row r="110">
      <c r="B110" s="2" t="s">
        <v>862</v>
      </c>
      <c r="C110" s="359" t="s">
        <v>6747</v>
      </c>
      <c r="D110" s="291" t="s">
        <v>6748</v>
      </c>
      <c r="E110" s="359" t="s">
        <v>900</v>
      </c>
      <c r="J110" s="2" t="s">
        <v>3940</v>
      </c>
      <c r="L110" s="2" t="s">
        <v>860</v>
      </c>
      <c r="M110" s="2" t="s">
        <v>17</v>
      </c>
      <c r="N110" s="2" t="s">
        <v>3073</v>
      </c>
      <c r="S110" s="2">
        <v>197.0</v>
      </c>
    </row>
  </sheetData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  <col customWidth="1" min="17" max="17" width="9.25"/>
  </cols>
  <sheetData>
    <row r="1">
      <c r="A1" s="220"/>
      <c r="B1" s="215" t="s">
        <v>5</v>
      </c>
      <c r="C1" s="219" t="s">
        <v>6749</v>
      </c>
      <c r="D1" s="216"/>
      <c r="E1" s="411">
        <v>7.708988868E9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00" t="s">
        <v>6058</v>
      </c>
      <c r="R1" s="2" t="s">
        <v>6216</v>
      </c>
      <c r="S1" s="2" t="s">
        <v>806</v>
      </c>
      <c r="V1" s="200" t="s">
        <v>6058</v>
      </c>
      <c r="W1" s="2" t="s">
        <v>6216</v>
      </c>
      <c r="X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J2" s="469"/>
      <c r="K2" s="228"/>
      <c r="L2" s="2"/>
      <c r="M2" s="229" t="s">
        <v>11</v>
      </c>
      <c r="O2" s="230"/>
      <c r="Q2" s="200">
        <v>1.0</v>
      </c>
      <c r="R2" s="2" t="s">
        <v>6750</v>
      </c>
      <c r="S2" s="2" t="s">
        <v>6751</v>
      </c>
      <c r="T2" s="2" t="s">
        <v>6752</v>
      </c>
      <c r="U2" s="2" t="s">
        <v>340</v>
      </c>
      <c r="V2" s="2">
        <v>14.0</v>
      </c>
      <c r="W2" s="2" t="s">
        <v>6753</v>
      </c>
      <c r="X2" s="2" t="s">
        <v>622</v>
      </c>
      <c r="Y2" s="2" t="s">
        <v>6754</v>
      </c>
      <c r="Z2" s="2" t="s">
        <v>55</v>
      </c>
    </row>
    <row r="3">
      <c r="A3" s="2"/>
      <c r="B3" s="229" t="s">
        <v>811</v>
      </c>
      <c r="C3" s="2" t="s">
        <v>552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00">
        <v>2.0</v>
      </c>
      <c r="R3" s="2" t="s">
        <v>6755</v>
      </c>
      <c r="S3" s="2" t="s">
        <v>6756</v>
      </c>
      <c r="T3" s="2" t="s">
        <v>273</v>
      </c>
      <c r="U3" s="2" t="s">
        <v>366</v>
      </c>
      <c r="V3" s="2">
        <v>15.0</v>
      </c>
      <c r="W3" s="2" t="s">
        <v>6757</v>
      </c>
      <c r="X3" s="2" t="s">
        <v>3975</v>
      </c>
      <c r="Y3" s="2" t="s">
        <v>6758</v>
      </c>
      <c r="Z3" s="2" t="s">
        <v>87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00">
        <v>3.0</v>
      </c>
      <c r="R4" s="2" t="s">
        <v>6759</v>
      </c>
      <c r="S4" s="2" t="s">
        <v>6760</v>
      </c>
      <c r="T4" s="2" t="s">
        <v>273</v>
      </c>
      <c r="U4" s="2" t="s">
        <v>340</v>
      </c>
      <c r="V4" s="2">
        <v>16.0</v>
      </c>
      <c r="W4" s="2" t="s">
        <v>6761</v>
      </c>
      <c r="X4" s="2" t="s">
        <v>2086</v>
      </c>
      <c r="Y4" s="2" t="s">
        <v>6762</v>
      </c>
      <c r="Z4" s="2" t="s">
        <v>6763</v>
      </c>
    </row>
    <row r="5">
      <c r="A5" s="2"/>
      <c r="B5" s="229" t="s">
        <v>818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00">
        <v>4.0</v>
      </c>
      <c r="R5" s="2" t="s">
        <v>6764</v>
      </c>
      <c r="S5" s="2" t="s">
        <v>6765</v>
      </c>
      <c r="T5" s="2" t="s">
        <v>1272</v>
      </c>
      <c r="U5" s="2" t="s">
        <v>5697</v>
      </c>
      <c r="V5" s="2">
        <v>17.0</v>
      </c>
      <c r="W5" s="2" t="s">
        <v>6766</v>
      </c>
      <c r="X5" s="2" t="s">
        <v>2435</v>
      </c>
      <c r="Y5" s="2" t="s">
        <v>6767</v>
      </c>
      <c r="Z5" s="2" t="s">
        <v>6509</v>
      </c>
    </row>
    <row r="6">
      <c r="A6" s="2"/>
      <c r="B6" s="229" t="s">
        <v>820</v>
      </c>
      <c r="D6" s="2"/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00">
        <v>5.0</v>
      </c>
      <c r="R6" s="2" t="s">
        <v>6768</v>
      </c>
      <c r="S6" s="2" t="s">
        <v>6769</v>
      </c>
      <c r="T6" s="2" t="s">
        <v>1568</v>
      </c>
      <c r="U6" s="2" t="s">
        <v>6770</v>
      </c>
    </row>
    <row r="7">
      <c r="A7" s="2"/>
      <c r="B7" s="229" t="s">
        <v>822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00">
        <v>6.0</v>
      </c>
      <c r="R7" s="2" t="s">
        <v>6771</v>
      </c>
      <c r="S7" s="2" t="s">
        <v>6772</v>
      </c>
      <c r="T7" s="2" t="s">
        <v>1568</v>
      </c>
      <c r="U7" s="2" t="s">
        <v>5695</v>
      </c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00">
        <v>7.0</v>
      </c>
      <c r="R8" s="2" t="s">
        <v>6773</v>
      </c>
      <c r="S8" s="2" t="s">
        <v>6774</v>
      </c>
      <c r="T8" s="2" t="s">
        <v>1568</v>
      </c>
      <c r="U8" s="2" t="s">
        <v>6770</v>
      </c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00">
        <v>8.0</v>
      </c>
      <c r="R9" s="2" t="s">
        <v>6775</v>
      </c>
      <c r="S9" s="2" t="s">
        <v>6776</v>
      </c>
      <c r="T9" s="2" t="s">
        <v>1010</v>
      </c>
      <c r="U9" s="2" t="s">
        <v>5695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00">
        <v>9.0</v>
      </c>
      <c r="R10" s="2" t="s">
        <v>6777</v>
      </c>
      <c r="S10" s="2" t="s">
        <v>553</v>
      </c>
      <c r="T10" s="2" t="s">
        <v>1010</v>
      </c>
      <c r="U10" s="2" t="s">
        <v>5695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00">
        <v>10.0</v>
      </c>
      <c r="R11" s="2" t="s">
        <v>6778</v>
      </c>
      <c r="S11" s="2" t="s">
        <v>4931</v>
      </c>
      <c r="T11" s="2" t="s">
        <v>3081</v>
      </c>
      <c r="U11" s="2" t="s">
        <v>4269</v>
      </c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00">
        <v>11.0</v>
      </c>
      <c r="R12" s="2" t="s">
        <v>6779</v>
      </c>
      <c r="S12" s="2" t="s">
        <v>6780</v>
      </c>
      <c r="T12" s="2" t="s">
        <v>6781</v>
      </c>
      <c r="U12" s="2" t="s">
        <v>4269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00">
        <v>12.0</v>
      </c>
      <c r="R13" s="2" t="s">
        <v>6782</v>
      </c>
      <c r="S13" s="2" t="s">
        <v>6783</v>
      </c>
      <c r="T13" s="2" t="s">
        <v>3081</v>
      </c>
      <c r="U13" s="2" t="s">
        <v>4269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00">
        <v>13.0</v>
      </c>
      <c r="R14" s="2" t="s">
        <v>6784</v>
      </c>
      <c r="S14" s="2" t="s">
        <v>6785</v>
      </c>
      <c r="T14" s="2" t="s">
        <v>3081</v>
      </c>
      <c r="U14" s="2" t="s">
        <v>55</v>
      </c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00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460" t="s">
        <v>849</v>
      </c>
      <c r="R16" s="12" t="s">
        <v>850</v>
      </c>
      <c r="S16" s="12" t="s">
        <v>851</v>
      </c>
    </row>
    <row r="17">
      <c r="A17" s="239" t="s">
        <v>335</v>
      </c>
      <c r="B17" s="2" t="s">
        <v>30</v>
      </c>
      <c r="C17" s="298" t="s">
        <v>5477</v>
      </c>
      <c r="D17" s="291">
        <v>9.891025278481E12</v>
      </c>
      <c r="E17" s="298" t="s">
        <v>5478</v>
      </c>
      <c r="J17" s="2" t="s">
        <v>829</v>
      </c>
      <c r="K17" s="2" t="s">
        <v>6769</v>
      </c>
      <c r="L17" s="2" t="s">
        <v>860</v>
      </c>
      <c r="M17" s="2" t="s">
        <v>17</v>
      </c>
      <c r="N17" s="2" t="s">
        <v>6786</v>
      </c>
      <c r="Q17" s="461"/>
      <c r="R17" s="2" t="s">
        <v>6768</v>
      </c>
      <c r="S17" s="2">
        <v>353.0</v>
      </c>
    </row>
    <row r="18">
      <c r="B18" s="2" t="s">
        <v>30</v>
      </c>
      <c r="C18" s="298" t="s">
        <v>5477</v>
      </c>
      <c r="D18" s="291">
        <v>8.801006016917E12</v>
      </c>
      <c r="E18" s="298" t="s">
        <v>5478</v>
      </c>
      <c r="J18" s="2" t="s">
        <v>829</v>
      </c>
      <c r="K18" s="2" t="s">
        <v>6769</v>
      </c>
      <c r="L18" s="2" t="s">
        <v>860</v>
      </c>
      <c r="M18" s="2" t="s">
        <v>17</v>
      </c>
      <c r="N18" s="2" t="s">
        <v>6786</v>
      </c>
      <c r="Q18" s="461"/>
      <c r="R18" s="2" t="s">
        <v>6768</v>
      </c>
      <c r="S18" s="2">
        <v>353.0</v>
      </c>
    </row>
    <row r="19">
      <c r="B19" s="2" t="s">
        <v>30</v>
      </c>
      <c r="C19" s="298" t="s">
        <v>5477</v>
      </c>
      <c r="D19" s="291">
        <v>8.801902767692E12</v>
      </c>
      <c r="E19" s="298" t="s">
        <v>5478</v>
      </c>
      <c r="J19" s="2" t="s">
        <v>829</v>
      </c>
      <c r="K19" s="2" t="s">
        <v>6769</v>
      </c>
      <c r="L19" s="2" t="s">
        <v>860</v>
      </c>
      <c r="M19" s="2" t="s">
        <v>17</v>
      </c>
      <c r="N19" s="2" t="s">
        <v>6786</v>
      </c>
      <c r="Q19" s="461"/>
      <c r="R19" s="2" t="s">
        <v>6768</v>
      </c>
      <c r="S19" s="2">
        <v>353.0</v>
      </c>
    </row>
    <row r="20">
      <c r="B20" s="2" t="s">
        <v>30</v>
      </c>
      <c r="C20" s="298" t="s">
        <v>5477</v>
      </c>
      <c r="D20" s="291">
        <v>8.801385814568E12</v>
      </c>
      <c r="E20" s="298" t="s">
        <v>5478</v>
      </c>
      <c r="J20" s="2" t="s">
        <v>829</v>
      </c>
      <c r="K20" s="2" t="s">
        <v>6769</v>
      </c>
      <c r="L20" s="2" t="s">
        <v>860</v>
      </c>
      <c r="M20" s="2" t="s">
        <v>17</v>
      </c>
      <c r="N20" s="2" t="s">
        <v>6786</v>
      </c>
      <c r="Q20" s="461"/>
      <c r="R20" s="2" t="s">
        <v>6768</v>
      </c>
      <c r="S20" s="2">
        <v>353.0</v>
      </c>
    </row>
    <row r="21">
      <c r="B21" s="2" t="s">
        <v>30</v>
      </c>
      <c r="C21" s="298" t="s">
        <v>5477</v>
      </c>
      <c r="D21" s="291">
        <v>8.801794141826E12</v>
      </c>
      <c r="E21" s="298" t="s">
        <v>5478</v>
      </c>
      <c r="J21" s="2" t="s">
        <v>829</v>
      </c>
      <c r="K21" s="2" t="s">
        <v>6769</v>
      </c>
      <c r="L21" s="2" t="s">
        <v>860</v>
      </c>
      <c r="M21" s="2" t="s">
        <v>17</v>
      </c>
      <c r="N21" s="2" t="s">
        <v>6786</v>
      </c>
      <c r="Q21" s="461"/>
      <c r="R21" s="2" t="s">
        <v>6768</v>
      </c>
      <c r="S21" s="2">
        <v>354.0</v>
      </c>
    </row>
    <row r="22">
      <c r="B22" s="2" t="s">
        <v>30</v>
      </c>
      <c r="C22" s="298" t="s">
        <v>5477</v>
      </c>
      <c r="D22" s="291">
        <v>8.801019571861E12</v>
      </c>
      <c r="E22" s="298" t="s">
        <v>5478</v>
      </c>
      <c r="J22" s="2" t="s">
        <v>829</v>
      </c>
      <c r="K22" s="2" t="s">
        <v>553</v>
      </c>
      <c r="L22" s="2" t="s">
        <v>860</v>
      </c>
      <c r="M22" s="2" t="s">
        <v>17</v>
      </c>
      <c r="N22" s="2" t="s">
        <v>6786</v>
      </c>
      <c r="Q22" s="461"/>
      <c r="R22" s="2" t="s">
        <v>6777</v>
      </c>
      <c r="S22" s="2">
        <v>354.0</v>
      </c>
    </row>
    <row r="23">
      <c r="B23" s="2" t="s">
        <v>30</v>
      </c>
      <c r="C23" s="298" t="s">
        <v>5477</v>
      </c>
      <c r="E23" s="298" t="s">
        <v>5478</v>
      </c>
      <c r="J23" s="2" t="s">
        <v>18</v>
      </c>
      <c r="L23" s="2" t="s">
        <v>860</v>
      </c>
      <c r="Q23" s="461"/>
    </row>
    <row r="24">
      <c r="B24" s="2" t="s">
        <v>30</v>
      </c>
      <c r="C24" s="298" t="s">
        <v>5477</v>
      </c>
      <c r="E24" s="298" t="s">
        <v>5478</v>
      </c>
      <c r="J24" s="2" t="s">
        <v>18</v>
      </c>
      <c r="L24" s="2" t="s">
        <v>860</v>
      </c>
      <c r="Q24" s="461"/>
    </row>
    <row r="25">
      <c r="C25" s="298" t="s">
        <v>2793</v>
      </c>
      <c r="D25" s="291" t="s">
        <v>6787</v>
      </c>
      <c r="E25" s="367" t="s">
        <v>5960</v>
      </c>
      <c r="J25" s="2" t="s">
        <v>829</v>
      </c>
      <c r="K25" s="2" t="s">
        <v>6774</v>
      </c>
      <c r="L25" s="2" t="s">
        <v>860</v>
      </c>
      <c r="M25" s="2" t="s">
        <v>17</v>
      </c>
      <c r="N25" s="2" t="s">
        <v>6786</v>
      </c>
      <c r="Q25" s="461"/>
      <c r="R25" s="2" t="s">
        <v>6773</v>
      </c>
      <c r="S25" s="2">
        <v>353.0</v>
      </c>
    </row>
    <row r="26">
      <c r="E26" s="378"/>
      <c r="J26" s="2"/>
      <c r="Q26" s="461"/>
    </row>
    <row r="27">
      <c r="A27" s="239" t="s">
        <v>3534</v>
      </c>
      <c r="B27" s="2" t="s">
        <v>3908</v>
      </c>
      <c r="C27" s="298" t="s">
        <v>3986</v>
      </c>
      <c r="E27" s="2" t="s">
        <v>3987</v>
      </c>
      <c r="J27" s="2" t="s">
        <v>829</v>
      </c>
      <c r="L27" s="2" t="s">
        <v>860</v>
      </c>
      <c r="M27" s="2" t="s">
        <v>17</v>
      </c>
      <c r="N27" s="2" t="s">
        <v>6786</v>
      </c>
      <c r="Q27" s="461"/>
      <c r="S27" s="2">
        <v>353.0</v>
      </c>
    </row>
    <row r="28">
      <c r="B28" s="2" t="s">
        <v>3908</v>
      </c>
      <c r="C28" s="298" t="s">
        <v>3988</v>
      </c>
      <c r="E28" s="2" t="s">
        <v>3989</v>
      </c>
      <c r="J28" s="2" t="s">
        <v>829</v>
      </c>
      <c r="L28" s="2" t="s">
        <v>860</v>
      </c>
      <c r="M28" s="2" t="s">
        <v>17</v>
      </c>
      <c r="N28" s="2" t="s">
        <v>6786</v>
      </c>
      <c r="Q28" s="461"/>
      <c r="S28" s="2">
        <v>353.0</v>
      </c>
    </row>
    <row r="29">
      <c r="B29" s="2" t="s">
        <v>3908</v>
      </c>
      <c r="C29" s="298" t="s">
        <v>5482</v>
      </c>
      <c r="E29" s="298" t="s">
        <v>3991</v>
      </c>
      <c r="J29" s="2" t="s">
        <v>829</v>
      </c>
      <c r="K29" s="2" t="s">
        <v>6769</v>
      </c>
      <c r="L29" s="2" t="s">
        <v>860</v>
      </c>
      <c r="M29" s="2" t="s">
        <v>17</v>
      </c>
      <c r="N29" s="2" t="s">
        <v>6786</v>
      </c>
      <c r="Q29" s="461"/>
      <c r="R29" s="2" t="s">
        <v>6768</v>
      </c>
      <c r="S29" s="2">
        <v>353.0</v>
      </c>
    </row>
    <row r="30">
      <c r="B30" s="2" t="s">
        <v>3908</v>
      </c>
      <c r="C30" s="298" t="s">
        <v>6743</v>
      </c>
      <c r="E30" s="298" t="s">
        <v>1388</v>
      </c>
      <c r="J30" s="2" t="s">
        <v>829</v>
      </c>
      <c r="L30" s="2" t="s">
        <v>860</v>
      </c>
      <c r="M30" s="2" t="s">
        <v>17</v>
      </c>
      <c r="N30" s="2" t="s">
        <v>6786</v>
      </c>
      <c r="Q30" s="461"/>
      <c r="S30" s="2">
        <v>353.0</v>
      </c>
    </row>
    <row r="31">
      <c r="B31" s="2" t="s">
        <v>3908</v>
      </c>
      <c r="C31" s="298" t="s">
        <v>4100</v>
      </c>
      <c r="E31" s="298" t="s">
        <v>4101</v>
      </c>
      <c r="J31" s="2" t="s">
        <v>829</v>
      </c>
      <c r="L31" s="2" t="s">
        <v>860</v>
      </c>
      <c r="M31" s="2" t="s">
        <v>17</v>
      </c>
      <c r="N31" s="2" t="s">
        <v>6786</v>
      </c>
      <c r="Q31" s="461"/>
      <c r="S31" s="2">
        <v>353.0</v>
      </c>
    </row>
    <row r="32">
      <c r="B32" s="2" t="s">
        <v>960</v>
      </c>
      <c r="C32" s="298" t="s">
        <v>6637</v>
      </c>
      <c r="E32" s="298" t="s">
        <v>947</v>
      </c>
      <c r="J32" s="2" t="s">
        <v>829</v>
      </c>
      <c r="L32" s="2" t="s">
        <v>860</v>
      </c>
      <c r="M32" s="2" t="s">
        <v>17</v>
      </c>
      <c r="N32" s="2" t="s">
        <v>6786</v>
      </c>
      <c r="Q32" s="461"/>
      <c r="S32" s="2">
        <v>353.0</v>
      </c>
    </row>
    <row r="33">
      <c r="B33" s="2" t="s">
        <v>960</v>
      </c>
      <c r="C33" s="298" t="s">
        <v>6637</v>
      </c>
      <c r="E33" s="298" t="s">
        <v>947</v>
      </c>
      <c r="J33" s="2" t="s">
        <v>829</v>
      </c>
      <c r="L33" s="2" t="s">
        <v>860</v>
      </c>
      <c r="M33" s="2" t="s">
        <v>17</v>
      </c>
      <c r="N33" s="2" t="s">
        <v>6786</v>
      </c>
      <c r="Q33" s="461"/>
      <c r="S33" s="2">
        <v>353.0</v>
      </c>
    </row>
    <row r="34">
      <c r="B34" s="2" t="s">
        <v>960</v>
      </c>
      <c r="C34" s="298" t="s">
        <v>6637</v>
      </c>
      <c r="E34" s="298" t="s">
        <v>947</v>
      </c>
      <c r="J34" s="2" t="s">
        <v>829</v>
      </c>
      <c r="L34" s="2" t="s">
        <v>860</v>
      </c>
      <c r="M34" s="2" t="s">
        <v>17</v>
      </c>
      <c r="N34" s="2" t="s">
        <v>6786</v>
      </c>
      <c r="Q34" s="461"/>
      <c r="S34" s="2">
        <v>353.0</v>
      </c>
    </row>
    <row r="35">
      <c r="B35" s="2" t="s">
        <v>960</v>
      </c>
      <c r="C35" s="298" t="s">
        <v>6637</v>
      </c>
      <c r="E35" s="298" t="s">
        <v>947</v>
      </c>
      <c r="J35" s="2" t="s">
        <v>829</v>
      </c>
      <c r="L35" s="2" t="s">
        <v>860</v>
      </c>
      <c r="M35" s="2" t="s">
        <v>17</v>
      </c>
      <c r="N35" s="2" t="s">
        <v>6786</v>
      </c>
      <c r="Q35" s="461"/>
      <c r="S35" s="2">
        <v>353.0</v>
      </c>
    </row>
    <row r="36">
      <c r="B36" s="2" t="s">
        <v>960</v>
      </c>
      <c r="C36" s="298" t="s">
        <v>6637</v>
      </c>
      <c r="E36" s="298" t="s">
        <v>947</v>
      </c>
      <c r="J36" s="2" t="s">
        <v>829</v>
      </c>
      <c r="L36" s="2" t="s">
        <v>860</v>
      </c>
      <c r="M36" s="2" t="s">
        <v>17</v>
      </c>
      <c r="N36" s="2" t="s">
        <v>6786</v>
      </c>
      <c r="Q36" s="461"/>
      <c r="S36" s="2">
        <v>353.0</v>
      </c>
    </row>
    <row r="37">
      <c r="B37" s="2" t="s">
        <v>3908</v>
      </c>
      <c r="C37" s="298" t="s">
        <v>1055</v>
      </c>
      <c r="E37" s="298" t="s">
        <v>1056</v>
      </c>
      <c r="J37" s="2" t="s">
        <v>829</v>
      </c>
      <c r="K37" s="2" t="s">
        <v>6769</v>
      </c>
      <c r="L37" s="2" t="s">
        <v>860</v>
      </c>
      <c r="M37" s="2" t="s">
        <v>17</v>
      </c>
      <c r="N37" s="2" t="s">
        <v>6786</v>
      </c>
      <c r="Q37" s="461"/>
      <c r="R37" s="2" t="s">
        <v>6768</v>
      </c>
      <c r="S37" s="2">
        <v>353.0</v>
      </c>
    </row>
    <row r="38">
      <c r="B38" s="2" t="s">
        <v>3908</v>
      </c>
      <c r="C38" s="298" t="s">
        <v>1055</v>
      </c>
      <c r="E38" s="298" t="s">
        <v>1056</v>
      </c>
      <c r="J38" s="2" t="s">
        <v>829</v>
      </c>
      <c r="K38" s="2" t="s">
        <v>6769</v>
      </c>
      <c r="L38" s="2" t="s">
        <v>860</v>
      </c>
      <c r="M38" s="2" t="s">
        <v>17</v>
      </c>
      <c r="N38" s="2" t="s">
        <v>6786</v>
      </c>
      <c r="Q38" s="461"/>
      <c r="R38" s="2" t="s">
        <v>6768</v>
      </c>
      <c r="S38" s="2">
        <v>353.0</v>
      </c>
    </row>
    <row r="39">
      <c r="B39" s="2" t="s">
        <v>3908</v>
      </c>
      <c r="C39" s="298" t="s">
        <v>1055</v>
      </c>
      <c r="E39" s="298" t="s">
        <v>1056</v>
      </c>
      <c r="J39" s="2" t="s">
        <v>829</v>
      </c>
      <c r="K39" s="2" t="s">
        <v>6769</v>
      </c>
      <c r="L39" s="2" t="s">
        <v>860</v>
      </c>
      <c r="M39" s="2" t="s">
        <v>17</v>
      </c>
      <c r="N39" s="2" t="s">
        <v>6786</v>
      </c>
      <c r="Q39" s="461"/>
      <c r="R39" s="2" t="s">
        <v>6768</v>
      </c>
      <c r="S39" s="2">
        <v>353.0</v>
      </c>
    </row>
    <row r="40">
      <c r="B40" s="2" t="s">
        <v>3908</v>
      </c>
      <c r="C40" s="298" t="s">
        <v>1055</v>
      </c>
      <c r="E40" s="298" t="s">
        <v>1056</v>
      </c>
      <c r="J40" s="2" t="s">
        <v>829</v>
      </c>
      <c r="K40" s="2" t="s">
        <v>6769</v>
      </c>
      <c r="L40" s="2" t="s">
        <v>860</v>
      </c>
      <c r="M40" s="2" t="s">
        <v>17</v>
      </c>
      <c r="N40" s="2" t="s">
        <v>6786</v>
      </c>
      <c r="Q40" s="461"/>
      <c r="R40" s="2" t="s">
        <v>6768</v>
      </c>
      <c r="S40" s="2">
        <v>353.0</v>
      </c>
    </row>
    <row r="41">
      <c r="B41" s="2" t="s">
        <v>3908</v>
      </c>
      <c r="C41" s="298" t="s">
        <v>1055</v>
      </c>
      <c r="E41" s="298" t="s">
        <v>1056</v>
      </c>
      <c r="J41" s="2" t="s">
        <v>829</v>
      </c>
      <c r="K41" s="2" t="s">
        <v>6772</v>
      </c>
      <c r="L41" s="2" t="s">
        <v>860</v>
      </c>
      <c r="M41" s="2" t="s">
        <v>17</v>
      </c>
      <c r="N41" s="2" t="s">
        <v>6786</v>
      </c>
      <c r="Q41" s="461"/>
      <c r="R41" s="2" t="s">
        <v>6771</v>
      </c>
      <c r="S41" s="2">
        <v>353.0</v>
      </c>
    </row>
    <row r="42">
      <c r="B42" s="2" t="s">
        <v>3908</v>
      </c>
      <c r="C42" s="298" t="s">
        <v>1055</v>
      </c>
      <c r="E42" s="298" t="s">
        <v>1056</v>
      </c>
      <c r="J42" s="2" t="s">
        <v>829</v>
      </c>
      <c r="K42" s="2" t="s">
        <v>6774</v>
      </c>
      <c r="L42" s="2" t="s">
        <v>860</v>
      </c>
      <c r="M42" s="2" t="s">
        <v>17</v>
      </c>
      <c r="N42" s="2" t="s">
        <v>6786</v>
      </c>
      <c r="Q42" s="461"/>
      <c r="R42" s="2" t="s">
        <v>6773</v>
      </c>
      <c r="S42" s="2">
        <v>353.0</v>
      </c>
    </row>
    <row r="43">
      <c r="B43" s="2" t="s">
        <v>3908</v>
      </c>
      <c r="C43" s="298" t="s">
        <v>1055</v>
      </c>
      <c r="E43" s="298" t="s">
        <v>1056</v>
      </c>
      <c r="J43" s="2" t="s">
        <v>829</v>
      </c>
      <c r="K43" s="2" t="s">
        <v>6774</v>
      </c>
      <c r="L43" s="2" t="s">
        <v>860</v>
      </c>
      <c r="M43" s="2" t="s">
        <v>17</v>
      </c>
      <c r="N43" s="2" t="s">
        <v>6786</v>
      </c>
      <c r="Q43" s="461"/>
      <c r="R43" s="2" t="s">
        <v>6773</v>
      </c>
      <c r="S43" s="2">
        <v>353.0</v>
      </c>
    </row>
    <row r="44">
      <c r="B44" s="2" t="s">
        <v>883</v>
      </c>
      <c r="C44" s="298" t="s">
        <v>6788</v>
      </c>
      <c r="E44" s="367" t="s">
        <v>6789</v>
      </c>
      <c r="L44" s="2" t="s">
        <v>860</v>
      </c>
      <c r="Q44" s="461"/>
    </row>
    <row r="45">
      <c r="B45" s="2" t="s">
        <v>3908</v>
      </c>
      <c r="C45" s="298" t="s">
        <v>6790</v>
      </c>
      <c r="E45" s="367" t="s">
        <v>5389</v>
      </c>
      <c r="J45" s="2" t="s">
        <v>829</v>
      </c>
      <c r="K45" s="2" t="s">
        <v>6772</v>
      </c>
      <c r="L45" s="2" t="s">
        <v>860</v>
      </c>
      <c r="M45" s="2" t="s">
        <v>17</v>
      </c>
      <c r="N45" s="2" t="s">
        <v>6786</v>
      </c>
      <c r="Q45" s="461"/>
      <c r="R45" s="2" t="s">
        <v>6771</v>
      </c>
      <c r="S45" s="2">
        <v>353.0</v>
      </c>
    </row>
    <row r="46">
      <c r="B46" s="2" t="s">
        <v>3908</v>
      </c>
      <c r="C46" s="298" t="s">
        <v>3992</v>
      </c>
      <c r="E46" s="298" t="s">
        <v>3993</v>
      </c>
      <c r="J46" s="2" t="s">
        <v>829</v>
      </c>
      <c r="K46" s="2" t="s">
        <v>6769</v>
      </c>
      <c r="L46" s="2" t="s">
        <v>860</v>
      </c>
      <c r="M46" s="2" t="s">
        <v>17</v>
      </c>
      <c r="N46" s="2" t="s">
        <v>6786</v>
      </c>
      <c r="Q46" s="461"/>
      <c r="S46" s="2">
        <v>353.0</v>
      </c>
    </row>
    <row r="47">
      <c r="B47" s="2" t="s">
        <v>3908</v>
      </c>
      <c r="C47" s="298" t="s">
        <v>3997</v>
      </c>
      <c r="E47" s="298" t="s">
        <v>5483</v>
      </c>
      <c r="J47" s="2" t="s">
        <v>829</v>
      </c>
      <c r="K47" s="2" t="s">
        <v>6769</v>
      </c>
      <c r="L47" s="2" t="s">
        <v>860</v>
      </c>
      <c r="M47" s="2" t="s">
        <v>17</v>
      </c>
      <c r="N47" s="2" t="s">
        <v>6786</v>
      </c>
      <c r="Q47" s="461"/>
      <c r="S47" s="2">
        <v>353.0</v>
      </c>
    </row>
    <row r="48">
      <c r="C48" s="298" t="s">
        <v>889</v>
      </c>
      <c r="E48" s="298" t="s">
        <v>890</v>
      </c>
      <c r="J48" s="2" t="s">
        <v>829</v>
      </c>
      <c r="K48" s="2" t="s">
        <v>6769</v>
      </c>
      <c r="L48" s="2" t="s">
        <v>860</v>
      </c>
      <c r="M48" s="2" t="s">
        <v>17</v>
      </c>
      <c r="N48" s="2" t="s">
        <v>6786</v>
      </c>
      <c r="Q48" s="461"/>
      <c r="S48" s="2">
        <v>353.0</v>
      </c>
    </row>
    <row r="49">
      <c r="J49" s="2"/>
      <c r="Q49" s="461"/>
    </row>
    <row r="50">
      <c r="A50" s="399" t="s">
        <v>2440</v>
      </c>
      <c r="B50" s="2" t="s">
        <v>868</v>
      </c>
      <c r="C50" s="359" t="s">
        <v>6791</v>
      </c>
      <c r="D50" s="291" t="s">
        <v>6792</v>
      </c>
      <c r="E50" s="380" t="s">
        <v>2515</v>
      </c>
      <c r="J50" s="2" t="s">
        <v>829</v>
      </c>
      <c r="K50" s="2" t="s">
        <v>6774</v>
      </c>
      <c r="L50" s="2" t="s">
        <v>860</v>
      </c>
      <c r="M50" s="2" t="s">
        <v>17</v>
      </c>
      <c r="N50" s="2" t="s">
        <v>543</v>
      </c>
      <c r="Q50" s="461"/>
      <c r="R50" s="2" t="s">
        <v>6773</v>
      </c>
      <c r="S50" s="2">
        <v>361.0</v>
      </c>
    </row>
    <row r="51">
      <c r="B51" s="2" t="s">
        <v>868</v>
      </c>
      <c r="C51" s="359" t="s">
        <v>6791</v>
      </c>
      <c r="D51" s="291" t="s">
        <v>6793</v>
      </c>
      <c r="E51" s="380" t="s">
        <v>2515</v>
      </c>
      <c r="J51" s="2" t="s">
        <v>829</v>
      </c>
      <c r="K51" s="2" t="s">
        <v>6774</v>
      </c>
      <c r="L51" s="2" t="s">
        <v>860</v>
      </c>
      <c r="M51" s="2" t="s">
        <v>17</v>
      </c>
      <c r="N51" s="2" t="s">
        <v>543</v>
      </c>
      <c r="Q51" s="461"/>
      <c r="R51" s="2" t="s">
        <v>6773</v>
      </c>
      <c r="S51" s="2">
        <v>361.0</v>
      </c>
    </row>
    <row r="52">
      <c r="J52" s="2"/>
      <c r="Q52" s="461"/>
    </row>
    <row r="53">
      <c r="A53" s="399" t="s">
        <v>2187</v>
      </c>
      <c r="B53" s="2" t="s">
        <v>862</v>
      </c>
      <c r="C53" s="298" t="s">
        <v>6195</v>
      </c>
      <c r="D53" s="291" t="s">
        <v>6794</v>
      </c>
      <c r="E53" s="380" t="s">
        <v>895</v>
      </c>
      <c r="J53" s="2" t="s">
        <v>829</v>
      </c>
      <c r="K53" s="2" t="s">
        <v>6769</v>
      </c>
      <c r="L53" s="2" t="s">
        <v>860</v>
      </c>
      <c r="M53" s="2" t="s">
        <v>17</v>
      </c>
      <c r="N53" s="2" t="s">
        <v>6786</v>
      </c>
      <c r="Q53" s="461"/>
      <c r="R53" s="2" t="s">
        <v>6768</v>
      </c>
      <c r="S53" s="2">
        <v>353.0</v>
      </c>
    </row>
    <row r="54">
      <c r="B54" s="2" t="s">
        <v>862</v>
      </c>
      <c r="C54" s="298" t="s">
        <v>1409</v>
      </c>
      <c r="D54" s="291" t="s">
        <v>6795</v>
      </c>
      <c r="E54" s="380" t="s">
        <v>893</v>
      </c>
      <c r="J54" s="2" t="s">
        <v>829</v>
      </c>
      <c r="K54" s="2" t="s">
        <v>6774</v>
      </c>
      <c r="L54" s="2" t="s">
        <v>860</v>
      </c>
      <c r="M54" s="2" t="s">
        <v>17</v>
      </c>
      <c r="N54" s="2" t="s">
        <v>6786</v>
      </c>
      <c r="Q54" s="461"/>
      <c r="R54" s="2" t="s">
        <v>6773</v>
      </c>
      <c r="S54" s="2">
        <v>353.0</v>
      </c>
    </row>
    <row r="55">
      <c r="B55" s="2" t="s">
        <v>862</v>
      </c>
      <c r="C55" s="298" t="s">
        <v>1409</v>
      </c>
      <c r="E55" s="439"/>
      <c r="L55" s="2" t="s">
        <v>860</v>
      </c>
      <c r="Q55" s="461"/>
    </row>
    <row r="56">
      <c r="E56" s="378"/>
      <c r="Q56" s="461"/>
    </row>
    <row r="57">
      <c r="C57" s="359" t="s">
        <v>1182</v>
      </c>
      <c r="L57" s="2" t="s">
        <v>4752</v>
      </c>
      <c r="M57" s="2" t="s">
        <v>2939</v>
      </c>
      <c r="N57" s="2" t="s">
        <v>6796</v>
      </c>
      <c r="Q57" s="461"/>
      <c r="R57" s="2" t="s">
        <v>6768</v>
      </c>
      <c r="S57" s="2">
        <v>354.0</v>
      </c>
    </row>
    <row r="58">
      <c r="C58" s="359" t="s">
        <v>1020</v>
      </c>
      <c r="E58" s="380" t="s">
        <v>1021</v>
      </c>
      <c r="L58" s="2" t="s">
        <v>1019</v>
      </c>
      <c r="M58" s="2" t="s">
        <v>2939</v>
      </c>
      <c r="N58" s="2" t="s">
        <v>6786</v>
      </c>
      <c r="Q58" s="461"/>
      <c r="S58" s="2">
        <v>353.0</v>
      </c>
    </row>
    <row r="59">
      <c r="C59" s="359" t="s">
        <v>1020</v>
      </c>
      <c r="E59" s="380" t="s">
        <v>1021</v>
      </c>
      <c r="L59" s="2" t="s">
        <v>1019</v>
      </c>
      <c r="M59" s="2" t="s">
        <v>2939</v>
      </c>
      <c r="N59" s="2" t="s">
        <v>6786</v>
      </c>
      <c r="Q59" s="461"/>
      <c r="S59" s="2">
        <v>353.0</v>
      </c>
    </row>
    <row r="60">
      <c r="C60" s="359" t="s">
        <v>1020</v>
      </c>
      <c r="E60" s="380" t="s">
        <v>1021</v>
      </c>
      <c r="L60" s="2" t="s">
        <v>1019</v>
      </c>
      <c r="M60" s="2" t="s">
        <v>2939</v>
      </c>
      <c r="N60" s="2" t="s">
        <v>6786</v>
      </c>
      <c r="Q60" s="461"/>
      <c r="S60" s="2">
        <v>353.0</v>
      </c>
    </row>
    <row r="61">
      <c r="C61" s="359" t="s">
        <v>1020</v>
      </c>
      <c r="E61" s="380" t="s">
        <v>1021</v>
      </c>
      <c r="L61" s="2" t="s">
        <v>1019</v>
      </c>
      <c r="M61" s="2" t="s">
        <v>2939</v>
      </c>
      <c r="N61" s="2" t="s">
        <v>6786</v>
      </c>
      <c r="Q61" s="461"/>
      <c r="S61" s="2">
        <v>353.0</v>
      </c>
    </row>
    <row r="62">
      <c r="C62" s="359" t="s">
        <v>1020</v>
      </c>
      <c r="E62" s="380" t="s">
        <v>1021</v>
      </c>
      <c r="L62" s="2" t="s">
        <v>1019</v>
      </c>
      <c r="M62" s="2" t="s">
        <v>2939</v>
      </c>
      <c r="N62" s="2" t="s">
        <v>6786</v>
      </c>
      <c r="Q62" s="461"/>
      <c r="S62" s="2">
        <v>353.0</v>
      </c>
    </row>
    <row r="63">
      <c r="C63" s="359" t="s">
        <v>1839</v>
      </c>
      <c r="L63" s="2" t="s">
        <v>1019</v>
      </c>
      <c r="M63" s="2" t="s">
        <v>2939</v>
      </c>
      <c r="N63" s="2" t="s">
        <v>6786</v>
      </c>
      <c r="Q63" s="461"/>
      <c r="S63" s="2">
        <v>353.0</v>
      </c>
    </row>
    <row r="64">
      <c r="C64" s="359" t="s">
        <v>1839</v>
      </c>
      <c r="L64" s="2" t="s">
        <v>1019</v>
      </c>
      <c r="M64" s="2" t="s">
        <v>2939</v>
      </c>
      <c r="N64" s="2" t="s">
        <v>6786</v>
      </c>
      <c r="Q64" s="461"/>
      <c r="S64" s="2">
        <v>353.0</v>
      </c>
    </row>
    <row r="65">
      <c r="C65" s="359" t="s">
        <v>1839</v>
      </c>
      <c r="L65" s="2" t="s">
        <v>1019</v>
      </c>
      <c r="M65" s="2" t="s">
        <v>2939</v>
      </c>
      <c r="N65" s="2" t="s">
        <v>6786</v>
      </c>
      <c r="Q65" s="461"/>
      <c r="S65" s="2">
        <v>353.0</v>
      </c>
    </row>
    <row r="66">
      <c r="C66" s="359" t="s">
        <v>1839</v>
      </c>
      <c r="L66" s="2" t="s">
        <v>1019</v>
      </c>
      <c r="M66" s="2" t="s">
        <v>2939</v>
      </c>
      <c r="N66" s="2" t="s">
        <v>6786</v>
      </c>
      <c r="Q66" s="461"/>
      <c r="S66" s="2">
        <v>353.0</v>
      </c>
    </row>
    <row r="67">
      <c r="C67" s="359" t="s">
        <v>1839</v>
      </c>
      <c r="L67" s="2" t="s">
        <v>1019</v>
      </c>
      <c r="M67" s="2" t="s">
        <v>2939</v>
      </c>
      <c r="N67" s="2" t="s">
        <v>6786</v>
      </c>
      <c r="Q67" s="461"/>
      <c r="S67" s="2">
        <v>353.0</v>
      </c>
    </row>
    <row r="68">
      <c r="C68" s="359" t="s">
        <v>1623</v>
      </c>
      <c r="L68" s="2" t="s">
        <v>1019</v>
      </c>
      <c r="M68" s="2" t="s">
        <v>2939</v>
      </c>
      <c r="N68" s="2" t="s">
        <v>6786</v>
      </c>
      <c r="Q68" s="461"/>
      <c r="S68" s="2">
        <v>353.0</v>
      </c>
    </row>
    <row r="69">
      <c r="Q69" s="461"/>
    </row>
    <row r="70">
      <c r="Q70" s="461"/>
    </row>
    <row r="71">
      <c r="Q71" s="461"/>
    </row>
    <row r="72">
      <c r="Q72" s="461"/>
    </row>
    <row r="73">
      <c r="Q73" s="461"/>
    </row>
    <row r="74">
      <c r="Q74" s="461"/>
    </row>
    <row r="75">
      <c r="Q75" s="461"/>
    </row>
    <row r="76">
      <c r="Q76" s="461"/>
    </row>
    <row r="77">
      <c r="Q77" s="461"/>
    </row>
    <row r="78">
      <c r="Q78" s="461"/>
    </row>
    <row r="79">
      <c r="Q79" s="461"/>
    </row>
    <row r="80">
      <c r="Q80" s="461"/>
    </row>
    <row r="81">
      <c r="Q81" s="461"/>
    </row>
    <row r="82">
      <c r="Q82" s="461"/>
    </row>
    <row r="83">
      <c r="Q83" s="461"/>
    </row>
    <row r="84">
      <c r="Q84" s="461"/>
    </row>
    <row r="85">
      <c r="Q85" s="461"/>
    </row>
    <row r="86">
      <c r="Q86" s="461"/>
    </row>
    <row r="87">
      <c r="Q87" s="461"/>
    </row>
    <row r="88">
      <c r="Q88" s="461"/>
    </row>
    <row r="89">
      <c r="Q89" s="461"/>
    </row>
    <row r="90">
      <c r="Q90" s="461"/>
    </row>
    <row r="91">
      <c r="Q91" s="461"/>
    </row>
    <row r="92">
      <c r="Q92" s="461"/>
    </row>
    <row r="93">
      <c r="Q93" s="461"/>
    </row>
    <row r="94">
      <c r="Q94" s="461"/>
    </row>
    <row r="95">
      <c r="Q95" s="461"/>
    </row>
    <row r="96">
      <c r="Q96" s="461"/>
    </row>
    <row r="97">
      <c r="Q97" s="461"/>
    </row>
    <row r="98">
      <c r="Q98" s="461"/>
    </row>
    <row r="99">
      <c r="Q99" s="461"/>
    </row>
    <row r="100">
      <c r="Q100" s="461"/>
    </row>
    <row r="101">
      <c r="Q101" s="461"/>
    </row>
    <row r="102">
      <c r="Q102" s="461"/>
    </row>
    <row r="103">
      <c r="Q103" s="461"/>
    </row>
    <row r="104">
      <c r="Q104" s="461"/>
    </row>
    <row r="105">
      <c r="Q105" s="461"/>
    </row>
    <row r="106">
      <c r="Q106" s="461"/>
    </row>
    <row r="107">
      <c r="Q107" s="461"/>
    </row>
    <row r="108">
      <c r="Q108" s="461"/>
    </row>
    <row r="109">
      <c r="Q109" s="461"/>
    </row>
    <row r="110">
      <c r="Q110" s="461"/>
    </row>
    <row r="111">
      <c r="Q111" s="461"/>
    </row>
    <row r="112">
      <c r="Q112" s="461"/>
    </row>
    <row r="113">
      <c r="Q113" s="461"/>
    </row>
    <row r="114">
      <c r="Q114" s="461"/>
    </row>
    <row r="115">
      <c r="Q115" s="461"/>
    </row>
    <row r="116">
      <c r="Q116" s="461"/>
    </row>
    <row r="117">
      <c r="Q117" s="461"/>
    </row>
    <row r="118">
      <c r="Q118" s="461"/>
    </row>
    <row r="119">
      <c r="Q119" s="461"/>
    </row>
    <row r="120">
      <c r="Q120" s="461"/>
    </row>
    <row r="121">
      <c r="Q121" s="461"/>
    </row>
    <row r="122">
      <c r="Q122" s="461"/>
    </row>
    <row r="123">
      <c r="Q123" s="461"/>
    </row>
    <row r="124">
      <c r="Q124" s="461"/>
    </row>
    <row r="125">
      <c r="Q125" s="461"/>
    </row>
    <row r="126">
      <c r="Q126" s="461"/>
    </row>
    <row r="127">
      <c r="Q127" s="461"/>
    </row>
    <row r="128">
      <c r="Q128" s="461"/>
    </row>
    <row r="129">
      <c r="Q129" s="461"/>
    </row>
    <row r="130">
      <c r="Q130" s="461"/>
    </row>
    <row r="131">
      <c r="Q131" s="461"/>
    </row>
    <row r="132">
      <c r="Q132" s="461"/>
    </row>
    <row r="133">
      <c r="Q133" s="461"/>
    </row>
    <row r="134">
      <c r="Q134" s="461"/>
    </row>
    <row r="135">
      <c r="Q135" s="461"/>
    </row>
    <row r="136">
      <c r="Q136" s="461"/>
    </row>
    <row r="137">
      <c r="Q137" s="461"/>
    </row>
    <row r="138">
      <c r="Q138" s="461"/>
    </row>
    <row r="139">
      <c r="Q139" s="461"/>
    </row>
    <row r="140">
      <c r="Q140" s="461"/>
    </row>
    <row r="141">
      <c r="Q141" s="461"/>
    </row>
    <row r="142">
      <c r="Q142" s="461"/>
    </row>
    <row r="143">
      <c r="Q143" s="461"/>
    </row>
    <row r="144">
      <c r="Q144" s="461"/>
    </row>
    <row r="145">
      <c r="Q145" s="461"/>
    </row>
    <row r="146">
      <c r="Q146" s="461"/>
    </row>
    <row r="147">
      <c r="Q147" s="461"/>
    </row>
    <row r="148">
      <c r="Q148" s="461"/>
    </row>
    <row r="149">
      <c r="Q149" s="461"/>
    </row>
    <row r="150">
      <c r="Q150" s="461"/>
    </row>
    <row r="151">
      <c r="Q151" s="461"/>
    </row>
    <row r="152">
      <c r="Q152" s="461"/>
    </row>
    <row r="153">
      <c r="Q153" s="461"/>
    </row>
    <row r="154">
      <c r="Q154" s="461"/>
    </row>
    <row r="155">
      <c r="Q155" s="461"/>
    </row>
    <row r="156">
      <c r="Q156" s="461"/>
    </row>
    <row r="157">
      <c r="Q157" s="461"/>
    </row>
    <row r="158">
      <c r="Q158" s="461"/>
    </row>
    <row r="159">
      <c r="Q159" s="461"/>
    </row>
    <row r="160">
      <c r="Q160" s="461"/>
    </row>
    <row r="161">
      <c r="Q161" s="461"/>
    </row>
    <row r="162">
      <c r="Q162" s="461"/>
    </row>
    <row r="163">
      <c r="Q163" s="461"/>
    </row>
    <row r="164">
      <c r="Q164" s="461"/>
    </row>
    <row r="165">
      <c r="Q165" s="461"/>
    </row>
    <row r="166">
      <c r="Q166" s="461"/>
    </row>
    <row r="167">
      <c r="Q167" s="461"/>
    </row>
    <row r="168">
      <c r="Q168" s="461"/>
    </row>
    <row r="169">
      <c r="Q169" s="461"/>
    </row>
    <row r="170">
      <c r="Q170" s="461"/>
    </row>
    <row r="171">
      <c r="Q171" s="461"/>
    </row>
    <row r="172">
      <c r="Q172" s="461"/>
    </row>
    <row r="173">
      <c r="Q173" s="461"/>
    </row>
    <row r="174">
      <c r="Q174" s="461"/>
    </row>
    <row r="175">
      <c r="Q175" s="461"/>
    </row>
    <row r="176">
      <c r="Q176" s="461"/>
    </row>
    <row r="177">
      <c r="Q177" s="461"/>
    </row>
    <row r="178">
      <c r="Q178" s="461"/>
    </row>
    <row r="179">
      <c r="Q179" s="461"/>
    </row>
    <row r="180">
      <c r="Q180" s="461"/>
    </row>
    <row r="181">
      <c r="Q181" s="461"/>
    </row>
    <row r="182">
      <c r="Q182" s="461"/>
    </row>
    <row r="183">
      <c r="Q183" s="461"/>
    </row>
    <row r="184">
      <c r="Q184" s="461"/>
    </row>
    <row r="185">
      <c r="Q185" s="461"/>
    </row>
    <row r="186">
      <c r="Q186" s="461"/>
    </row>
    <row r="187">
      <c r="Q187" s="461"/>
    </row>
    <row r="188">
      <c r="Q188" s="461"/>
    </row>
    <row r="189">
      <c r="Q189" s="461"/>
    </row>
    <row r="190">
      <c r="Q190" s="461"/>
    </row>
    <row r="191">
      <c r="Q191" s="461"/>
    </row>
    <row r="192">
      <c r="Q192" s="461"/>
    </row>
    <row r="193">
      <c r="Q193" s="461"/>
    </row>
    <row r="194">
      <c r="Q194" s="461"/>
    </row>
    <row r="195">
      <c r="Q195" s="461"/>
    </row>
    <row r="196">
      <c r="Q196" s="461"/>
    </row>
    <row r="197">
      <c r="Q197" s="461"/>
    </row>
    <row r="198">
      <c r="Q198" s="461"/>
    </row>
    <row r="199">
      <c r="Q199" s="461"/>
    </row>
    <row r="200">
      <c r="Q200" s="461"/>
    </row>
    <row r="201">
      <c r="Q201" s="461"/>
    </row>
    <row r="202">
      <c r="Q202" s="461"/>
    </row>
    <row r="203">
      <c r="Q203" s="461"/>
    </row>
    <row r="204">
      <c r="Q204" s="461"/>
    </row>
    <row r="205">
      <c r="Q205" s="461"/>
    </row>
    <row r="206">
      <c r="Q206" s="461"/>
    </row>
    <row r="207">
      <c r="Q207" s="461"/>
    </row>
    <row r="208">
      <c r="Q208" s="461"/>
    </row>
    <row r="209">
      <c r="Q209" s="461"/>
    </row>
    <row r="210">
      <c r="Q210" s="461"/>
    </row>
    <row r="211">
      <c r="Q211" s="461"/>
    </row>
    <row r="212">
      <c r="Q212" s="461"/>
    </row>
    <row r="213">
      <c r="Q213" s="461"/>
    </row>
    <row r="214">
      <c r="Q214" s="461"/>
    </row>
    <row r="215">
      <c r="Q215" s="461"/>
    </row>
    <row r="216">
      <c r="Q216" s="461"/>
    </row>
    <row r="217">
      <c r="Q217" s="461"/>
    </row>
    <row r="218">
      <c r="Q218" s="461"/>
    </row>
    <row r="219">
      <c r="Q219" s="461"/>
    </row>
    <row r="220">
      <c r="Q220" s="461"/>
    </row>
    <row r="221">
      <c r="Q221" s="461"/>
    </row>
    <row r="222">
      <c r="Q222" s="461"/>
    </row>
    <row r="223">
      <c r="Q223" s="461"/>
    </row>
    <row r="224">
      <c r="Q224" s="461"/>
    </row>
    <row r="225">
      <c r="Q225" s="461"/>
    </row>
    <row r="226">
      <c r="Q226" s="461"/>
    </row>
    <row r="227">
      <c r="Q227" s="461"/>
    </row>
    <row r="228">
      <c r="Q228" s="461"/>
    </row>
    <row r="229">
      <c r="Q229" s="461"/>
    </row>
    <row r="230">
      <c r="Q230" s="461"/>
    </row>
    <row r="231">
      <c r="Q231" s="461"/>
    </row>
    <row r="232">
      <c r="Q232" s="461"/>
    </row>
    <row r="233">
      <c r="Q233" s="461"/>
    </row>
    <row r="234">
      <c r="Q234" s="461"/>
    </row>
    <row r="235">
      <c r="Q235" s="461"/>
    </row>
    <row r="236">
      <c r="Q236" s="461"/>
    </row>
    <row r="237">
      <c r="Q237" s="461"/>
    </row>
    <row r="238">
      <c r="Q238" s="461"/>
    </row>
    <row r="239">
      <c r="Q239" s="461"/>
    </row>
    <row r="240">
      <c r="Q240" s="461"/>
    </row>
    <row r="241">
      <c r="Q241" s="461"/>
    </row>
    <row r="242">
      <c r="Q242" s="461"/>
    </row>
    <row r="243">
      <c r="Q243" s="461"/>
    </row>
    <row r="244">
      <c r="Q244" s="461"/>
    </row>
    <row r="245">
      <c r="Q245" s="461"/>
    </row>
    <row r="246">
      <c r="Q246" s="461"/>
    </row>
    <row r="247">
      <c r="Q247" s="461"/>
    </row>
    <row r="248">
      <c r="Q248" s="461"/>
    </row>
    <row r="249">
      <c r="Q249" s="461"/>
    </row>
    <row r="250">
      <c r="Q250" s="461"/>
    </row>
    <row r="251">
      <c r="Q251" s="461"/>
    </row>
    <row r="252">
      <c r="Q252" s="461"/>
    </row>
    <row r="253">
      <c r="Q253" s="461"/>
    </row>
    <row r="254">
      <c r="Q254" s="461"/>
    </row>
    <row r="255">
      <c r="Q255" s="461"/>
    </row>
    <row r="256">
      <c r="Q256" s="461"/>
    </row>
    <row r="257">
      <c r="Q257" s="461"/>
    </row>
    <row r="258">
      <c r="Q258" s="461"/>
    </row>
    <row r="259">
      <c r="Q259" s="461"/>
    </row>
    <row r="260">
      <c r="Q260" s="461"/>
    </row>
    <row r="261">
      <c r="Q261" s="461"/>
    </row>
    <row r="262">
      <c r="Q262" s="461"/>
    </row>
    <row r="263">
      <c r="Q263" s="461"/>
    </row>
    <row r="264">
      <c r="Q264" s="461"/>
    </row>
    <row r="265">
      <c r="Q265" s="461"/>
    </row>
    <row r="266">
      <c r="Q266" s="461"/>
    </row>
    <row r="267">
      <c r="Q267" s="461"/>
    </row>
    <row r="268">
      <c r="Q268" s="461"/>
    </row>
    <row r="269">
      <c r="Q269" s="461"/>
    </row>
    <row r="270">
      <c r="Q270" s="461"/>
    </row>
    <row r="271">
      <c r="Q271" s="461"/>
    </row>
    <row r="272">
      <c r="Q272" s="461"/>
    </row>
    <row r="273">
      <c r="Q273" s="461"/>
    </row>
    <row r="274">
      <c r="Q274" s="461"/>
    </row>
    <row r="275">
      <c r="Q275" s="461"/>
    </row>
    <row r="276">
      <c r="Q276" s="461"/>
    </row>
    <row r="277">
      <c r="Q277" s="461"/>
    </row>
    <row r="278">
      <c r="Q278" s="461"/>
    </row>
    <row r="279">
      <c r="Q279" s="461"/>
    </row>
    <row r="280">
      <c r="Q280" s="461"/>
    </row>
    <row r="281">
      <c r="Q281" s="461"/>
    </row>
    <row r="282">
      <c r="Q282" s="461"/>
    </row>
    <row r="283">
      <c r="Q283" s="461"/>
    </row>
    <row r="284">
      <c r="Q284" s="461"/>
    </row>
    <row r="285">
      <c r="Q285" s="461"/>
    </row>
    <row r="286">
      <c r="Q286" s="461"/>
    </row>
    <row r="287">
      <c r="Q287" s="461"/>
    </row>
    <row r="288">
      <c r="Q288" s="461"/>
    </row>
    <row r="289">
      <c r="Q289" s="461"/>
    </row>
    <row r="290">
      <c r="Q290" s="461"/>
    </row>
    <row r="291">
      <c r="Q291" s="461"/>
    </row>
    <row r="292">
      <c r="Q292" s="461"/>
    </row>
    <row r="293">
      <c r="Q293" s="461"/>
    </row>
    <row r="294">
      <c r="Q294" s="461"/>
    </row>
    <row r="295">
      <c r="Q295" s="461"/>
    </row>
    <row r="296">
      <c r="Q296" s="461"/>
    </row>
    <row r="297">
      <c r="Q297" s="461"/>
    </row>
    <row r="298">
      <c r="Q298" s="461"/>
    </row>
    <row r="299">
      <c r="Q299" s="461"/>
    </row>
    <row r="300">
      <c r="Q300" s="461"/>
    </row>
    <row r="301">
      <c r="Q301" s="461"/>
    </row>
    <row r="302">
      <c r="Q302" s="461"/>
    </row>
    <row r="303">
      <c r="Q303" s="461"/>
    </row>
    <row r="304">
      <c r="Q304" s="461"/>
    </row>
    <row r="305">
      <c r="Q305" s="461"/>
    </row>
    <row r="306">
      <c r="Q306" s="461"/>
    </row>
    <row r="307">
      <c r="Q307" s="461"/>
    </row>
    <row r="308">
      <c r="Q308" s="461"/>
    </row>
    <row r="309">
      <c r="Q309" s="461"/>
    </row>
    <row r="310">
      <c r="Q310" s="461"/>
    </row>
    <row r="311">
      <c r="Q311" s="461"/>
    </row>
    <row r="312">
      <c r="Q312" s="461"/>
    </row>
    <row r="313">
      <c r="Q313" s="461"/>
    </row>
    <row r="314">
      <c r="Q314" s="461"/>
    </row>
    <row r="315">
      <c r="Q315" s="461"/>
    </row>
    <row r="316">
      <c r="Q316" s="461"/>
    </row>
    <row r="317">
      <c r="Q317" s="461"/>
    </row>
    <row r="318">
      <c r="Q318" s="461"/>
    </row>
    <row r="319">
      <c r="Q319" s="461"/>
    </row>
    <row r="320">
      <c r="Q320" s="461"/>
    </row>
    <row r="321">
      <c r="Q321" s="461"/>
    </row>
    <row r="322">
      <c r="Q322" s="461"/>
    </row>
    <row r="323">
      <c r="Q323" s="461"/>
    </row>
    <row r="324">
      <c r="Q324" s="461"/>
    </row>
    <row r="325">
      <c r="Q325" s="461"/>
    </row>
    <row r="326">
      <c r="Q326" s="461"/>
    </row>
    <row r="327">
      <c r="Q327" s="461"/>
    </row>
    <row r="328">
      <c r="Q328" s="461"/>
    </row>
    <row r="329">
      <c r="Q329" s="461"/>
    </row>
    <row r="330">
      <c r="Q330" s="461"/>
    </row>
    <row r="331">
      <c r="Q331" s="461"/>
    </row>
    <row r="332">
      <c r="Q332" s="461"/>
    </row>
    <row r="333">
      <c r="Q333" s="461"/>
    </row>
    <row r="334">
      <c r="Q334" s="461"/>
    </row>
    <row r="335">
      <c r="Q335" s="461"/>
    </row>
    <row r="336">
      <c r="Q336" s="461"/>
    </row>
    <row r="337">
      <c r="Q337" s="461"/>
    </row>
    <row r="338">
      <c r="Q338" s="461"/>
    </row>
    <row r="339">
      <c r="Q339" s="461"/>
    </row>
    <row r="340">
      <c r="Q340" s="461"/>
    </row>
    <row r="341">
      <c r="Q341" s="461"/>
    </row>
    <row r="342">
      <c r="Q342" s="461"/>
    </row>
    <row r="343">
      <c r="Q343" s="461"/>
    </row>
    <row r="344">
      <c r="Q344" s="461"/>
    </row>
    <row r="345">
      <c r="Q345" s="461"/>
    </row>
    <row r="346">
      <c r="Q346" s="461"/>
    </row>
    <row r="347">
      <c r="Q347" s="461"/>
    </row>
    <row r="348">
      <c r="Q348" s="461"/>
    </row>
    <row r="349">
      <c r="Q349" s="461"/>
    </row>
    <row r="350">
      <c r="Q350" s="461"/>
    </row>
    <row r="351">
      <c r="Q351" s="461"/>
    </row>
    <row r="352">
      <c r="Q352" s="461"/>
    </row>
    <row r="353">
      <c r="Q353" s="461"/>
    </row>
    <row r="354">
      <c r="Q354" s="461"/>
    </row>
    <row r="355">
      <c r="Q355" s="461"/>
    </row>
    <row r="356">
      <c r="Q356" s="461"/>
    </row>
    <row r="357">
      <c r="Q357" s="461"/>
    </row>
    <row r="358">
      <c r="Q358" s="461"/>
    </row>
    <row r="359">
      <c r="Q359" s="461"/>
    </row>
    <row r="360">
      <c r="Q360" s="461"/>
    </row>
    <row r="361">
      <c r="Q361" s="461"/>
    </row>
    <row r="362">
      <c r="Q362" s="461"/>
    </row>
    <row r="363">
      <c r="Q363" s="461"/>
    </row>
    <row r="364">
      <c r="Q364" s="461"/>
    </row>
    <row r="365">
      <c r="Q365" s="461"/>
    </row>
    <row r="366">
      <c r="Q366" s="461"/>
    </row>
    <row r="367">
      <c r="Q367" s="461"/>
    </row>
    <row r="368">
      <c r="Q368" s="461"/>
    </row>
    <row r="369">
      <c r="Q369" s="461"/>
    </row>
    <row r="370">
      <c r="Q370" s="461"/>
    </row>
    <row r="371">
      <c r="Q371" s="461"/>
    </row>
    <row r="372">
      <c r="Q372" s="461"/>
    </row>
    <row r="373">
      <c r="Q373" s="461"/>
    </row>
    <row r="374">
      <c r="Q374" s="461"/>
    </row>
    <row r="375">
      <c r="Q375" s="461"/>
    </row>
    <row r="376">
      <c r="Q376" s="461"/>
    </row>
    <row r="377">
      <c r="Q377" s="461"/>
    </row>
    <row r="378">
      <c r="Q378" s="461"/>
    </row>
    <row r="379">
      <c r="Q379" s="461"/>
    </row>
    <row r="380">
      <c r="Q380" s="461"/>
    </row>
    <row r="381">
      <c r="Q381" s="461"/>
    </row>
    <row r="382">
      <c r="Q382" s="461"/>
    </row>
    <row r="383">
      <c r="Q383" s="461"/>
    </row>
    <row r="384">
      <c r="Q384" s="461"/>
    </row>
    <row r="385">
      <c r="Q385" s="461"/>
    </row>
    <row r="386">
      <c r="Q386" s="461"/>
    </row>
    <row r="387">
      <c r="Q387" s="461"/>
    </row>
    <row r="388">
      <c r="Q388" s="461"/>
    </row>
    <row r="389">
      <c r="Q389" s="461"/>
    </row>
    <row r="390">
      <c r="Q390" s="461"/>
    </row>
    <row r="391">
      <c r="Q391" s="461"/>
    </row>
    <row r="392">
      <c r="Q392" s="461"/>
    </row>
    <row r="393">
      <c r="Q393" s="461"/>
    </row>
    <row r="394">
      <c r="Q394" s="461"/>
    </row>
    <row r="395">
      <c r="Q395" s="461"/>
    </row>
    <row r="396">
      <c r="Q396" s="461"/>
    </row>
    <row r="397">
      <c r="Q397" s="461"/>
    </row>
    <row r="398">
      <c r="Q398" s="461"/>
    </row>
    <row r="399">
      <c r="Q399" s="461"/>
    </row>
    <row r="400">
      <c r="Q400" s="461"/>
    </row>
    <row r="401">
      <c r="Q401" s="461"/>
    </row>
    <row r="402">
      <c r="Q402" s="461"/>
    </row>
    <row r="403">
      <c r="Q403" s="461"/>
    </row>
    <row r="404">
      <c r="Q404" s="461"/>
    </row>
    <row r="405">
      <c r="Q405" s="461"/>
    </row>
    <row r="406">
      <c r="Q406" s="461"/>
    </row>
    <row r="407">
      <c r="Q407" s="461"/>
    </row>
    <row r="408">
      <c r="Q408" s="461"/>
    </row>
    <row r="409">
      <c r="Q409" s="461"/>
    </row>
    <row r="410">
      <c r="Q410" s="461"/>
    </row>
    <row r="411">
      <c r="Q411" s="461"/>
    </row>
    <row r="412">
      <c r="Q412" s="461"/>
    </row>
    <row r="413">
      <c r="Q413" s="461"/>
    </row>
    <row r="414">
      <c r="Q414" s="461"/>
    </row>
    <row r="415">
      <c r="Q415" s="461"/>
    </row>
    <row r="416">
      <c r="Q416" s="461"/>
    </row>
    <row r="417">
      <c r="Q417" s="461"/>
    </row>
    <row r="418">
      <c r="Q418" s="461"/>
    </row>
    <row r="419">
      <c r="Q419" s="461"/>
    </row>
    <row r="420">
      <c r="Q420" s="461"/>
    </row>
    <row r="421">
      <c r="Q421" s="461"/>
    </row>
    <row r="422">
      <c r="Q422" s="461"/>
    </row>
    <row r="423">
      <c r="Q423" s="461"/>
    </row>
    <row r="424">
      <c r="Q424" s="461"/>
    </row>
    <row r="425">
      <c r="Q425" s="461"/>
    </row>
    <row r="426">
      <c r="Q426" s="461"/>
    </row>
    <row r="427">
      <c r="Q427" s="461"/>
    </row>
    <row r="428">
      <c r="Q428" s="461"/>
    </row>
    <row r="429">
      <c r="Q429" s="461"/>
    </row>
    <row r="430">
      <c r="Q430" s="461"/>
    </row>
    <row r="431">
      <c r="Q431" s="461"/>
    </row>
    <row r="432">
      <c r="Q432" s="461"/>
    </row>
    <row r="433">
      <c r="Q433" s="461"/>
    </row>
    <row r="434">
      <c r="Q434" s="461"/>
    </row>
    <row r="435">
      <c r="Q435" s="461"/>
    </row>
    <row r="436">
      <c r="Q436" s="461"/>
    </row>
    <row r="437">
      <c r="Q437" s="461"/>
    </row>
    <row r="438">
      <c r="Q438" s="461"/>
    </row>
    <row r="439">
      <c r="Q439" s="461"/>
    </row>
    <row r="440">
      <c r="Q440" s="461"/>
    </row>
    <row r="441">
      <c r="Q441" s="461"/>
    </row>
    <row r="442">
      <c r="Q442" s="461"/>
    </row>
    <row r="443">
      <c r="Q443" s="461"/>
    </row>
    <row r="444">
      <c r="Q444" s="461"/>
    </row>
    <row r="445">
      <c r="Q445" s="461"/>
    </row>
    <row r="446">
      <c r="Q446" s="461"/>
    </row>
    <row r="447">
      <c r="Q447" s="461"/>
    </row>
    <row r="448">
      <c r="Q448" s="461"/>
    </row>
    <row r="449">
      <c r="Q449" s="461"/>
    </row>
    <row r="450">
      <c r="Q450" s="461"/>
    </row>
    <row r="451">
      <c r="Q451" s="461"/>
    </row>
    <row r="452">
      <c r="Q452" s="461"/>
    </row>
    <row r="453">
      <c r="Q453" s="461"/>
    </row>
    <row r="454">
      <c r="Q454" s="461"/>
    </row>
    <row r="455">
      <c r="Q455" s="461"/>
    </row>
    <row r="456">
      <c r="Q456" s="461"/>
    </row>
    <row r="457">
      <c r="Q457" s="461"/>
    </row>
    <row r="458">
      <c r="Q458" s="461"/>
    </row>
    <row r="459">
      <c r="Q459" s="461"/>
    </row>
    <row r="460">
      <c r="Q460" s="461"/>
    </row>
    <row r="461">
      <c r="Q461" s="461"/>
    </row>
    <row r="462">
      <c r="Q462" s="461"/>
    </row>
    <row r="463">
      <c r="Q463" s="461"/>
    </row>
    <row r="464">
      <c r="Q464" s="461"/>
    </row>
    <row r="465">
      <c r="Q465" s="461"/>
    </row>
    <row r="466">
      <c r="Q466" s="461"/>
    </row>
    <row r="467">
      <c r="Q467" s="461"/>
    </row>
    <row r="468">
      <c r="Q468" s="461"/>
    </row>
    <row r="469">
      <c r="Q469" s="461"/>
    </row>
    <row r="470">
      <c r="Q470" s="461"/>
    </row>
    <row r="471">
      <c r="Q471" s="461"/>
    </row>
    <row r="472">
      <c r="Q472" s="461"/>
    </row>
    <row r="473">
      <c r="Q473" s="461"/>
    </row>
    <row r="474">
      <c r="Q474" s="461"/>
    </row>
    <row r="475">
      <c r="Q475" s="461"/>
    </row>
    <row r="476">
      <c r="Q476" s="461"/>
    </row>
    <row r="477">
      <c r="Q477" s="461"/>
    </row>
    <row r="478">
      <c r="Q478" s="461"/>
    </row>
    <row r="479">
      <c r="Q479" s="461"/>
    </row>
    <row r="480">
      <c r="Q480" s="461"/>
    </row>
    <row r="481">
      <c r="Q481" s="461"/>
    </row>
    <row r="482">
      <c r="Q482" s="461"/>
    </row>
    <row r="483">
      <c r="Q483" s="461"/>
    </row>
    <row r="484">
      <c r="Q484" s="461"/>
    </row>
    <row r="485">
      <c r="Q485" s="461"/>
    </row>
    <row r="486">
      <c r="Q486" s="461"/>
    </row>
    <row r="487">
      <c r="Q487" s="461"/>
    </row>
    <row r="488">
      <c r="Q488" s="461"/>
    </row>
    <row r="489">
      <c r="Q489" s="461"/>
    </row>
    <row r="490">
      <c r="Q490" s="461"/>
    </row>
    <row r="491">
      <c r="Q491" s="461"/>
    </row>
    <row r="492">
      <c r="Q492" s="461"/>
    </row>
    <row r="493">
      <c r="Q493" s="461"/>
    </row>
    <row r="494">
      <c r="Q494" s="461"/>
    </row>
    <row r="495">
      <c r="Q495" s="461"/>
    </row>
    <row r="496">
      <c r="Q496" s="461"/>
    </row>
    <row r="497">
      <c r="Q497" s="461"/>
    </row>
    <row r="498">
      <c r="Q498" s="461"/>
    </row>
    <row r="499">
      <c r="Q499" s="461"/>
    </row>
    <row r="500">
      <c r="Q500" s="461"/>
    </row>
    <row r="501">
      <c r="Q501" s="461"/>
    </row>
    <row r="502">
      <c r="Q502" s="461"/>
    </row>
    <row r="503">
      <c r="Q503" s="461"/>
    </row>
    <row r="504">
      <c r="Q504" s="461"/>
    </row>
    <row r="505">
      <c r="Q505" s="461"/>
    </row>
    <row r="506">
      <c r="Q506" s="461"/>
    </row>
    <row r="507">
      <c r="Q507" s="461"/>
    </row>
    <row r="508">
      <c r="Q508" s="461"/>
    </row>
    <row r="509">
      <c r="Q509" s="461"/>
    </row>
    <row r="510">
      <c r="Q510" s="461"/>
    </row>
    <row r="511">
      <c r="Q511" s="461"/>
    </row>
    <row r="512">
      <c r="Q512" s="461"/>
    </row>
    <row r="513">
      <c r="Q513" s="461"/>
    </row>
    <row r="514">
      <c r="Q514" s="461"/>
    </row>
    <row r="515">
      <c r="Q515" s="461"/>
    </row>
    <row r="516">
      <c r="Q516" s="461"/>
    </row>
    <row r="517">
      <c r="Q517" s="461"/>
    </row>
    <row r="518">
      <c r="Q518" s="461"/>
    </row>
    <row r="519">
      <c r="Q519" s="461"/>
    </row>
    <row r="520">
      <c r="Q520" s="461"/>
    </row>
    <row r="521">
      <c r="Q521" s="461"/>
    </row>
    <row r="522">
      <c r="Q522" s="461"/>
    </row>
    <row r="523">
      <c r="Q523" s="461"/>
    </row>
    <row r="524">
      <c r="Q524" s="461"/>
    </row>
    <row r="525">
      <c r="Q525" s="461"/>
    </row>
    <row r="526">
      <c r="Q526" s="461"/>
    </row>
    <row r="527">
      <c r="Q527" s="461"/>
    </row>
    <row r="528">
      <c r="Q528" s="461"/>
    </row>
    <row r="529">
      <c r="Q529" s="461"/>
    </row>
    <row r="530">
      <c r="Q530" s="461"/>
    </row>
    <row r="531">
      <c r="Q531" s="461"/>
    </row>
    <row r="532">
      <c r="Q532" s="461"/>
    </row>
    <row r="533">
      <c r="Q533" s="461"/>
    </row>
    <row r="534">
      <c r="Q534" s="461"/>
    </row>
    <row r="535">
      <c r="Q535" s="461"/>
    </row>
    <row r="536">
      <c r="Q536" s="461"/>
    </row>
    <row r="537">
      <c r="Q537" s="461"/>
    </row>
    <row r="538">
      <c r="Q538" s="461"/>
    </row>
    <row r="539">
      <c r="Q539" s="461"/>
    </row>
    <row r="540">
      <c r="Q540" s="461"/>
    </row>
    <row r="541">
      <c r="Q541" s="461"/>
    </row>
    <row r="542">
      <c r="Q542" s="461"/>
    </row>
    <row r="543">
      <c r="Q543" s="461"/>
    </row>
    <row r="544">
      <c r="Q544" s="461"/>
    </row>
    <row r="545">
      <c r="Q545" s="461"/>
    </row>
    <row r="546">
      <c r="Q546" s="461"/>
    </row>
    <row r="547">
      <c r="Q547" s="461"/>
    </row>
    <row r="548">
      <c r="Q548" s="461"/>
    </row>
    <row r="549">
      <c r="Q549" s="461"/>
    </row>
    <row r="550">
      <c r="Q550" s="461"/>
    </row>
    <row r="551">
      <c r="Q551" s="461"/>
    </row>
    <row r="552">
      <c r="Q552" s="461"/>
    </row>
    <row r="553">
      <c r="Q553" s="461"/>
    </row>
    <row r="554">
      <c r="Q554" s="461"/>
    </row>
    <row r="555">
      <c r="Q555" s="461"/>
    </row>
    <row r="556">
      <c r="Q556" s="461"/>
    </row>
    <row r="557">
      <c r="Q557" s="461"/>
    </row>
    <row r="558">
      <c r="Q558" s="461"/>
    </row>
    <row r="559">
      <c r="Q559" s="461"/>
    </row>
    <row r="560">
      <c r="Q560" s="461"/>
    </row>
    <row r="561">
      <c r="Q561" s="461"/>
    </row>
    <row r="562">
      <c r="Q562" s="461"/>
    </row>
    <row r="563">
      <c r="Q563" s="461"/>
    </row>
    <row r="564">
      <c r="Q564" s="461"/>
    </row>
    <row r="565">
      <c r="Q565" s="461"/>
    </row>
    <row r="566">
      <c r="Q566" s="461"/>
    </row>
    <row r="567">
      <c r="Q567" s="461"/>
    </row>
    <row r="568">
      <c r="Q568" s="461"/>
    </row>
    <row r="569">
      <c r="Q569" s="461"/>
    </row>
    <row r="570">
      <c r="Q570" s="461"/>
    </row>
    <row r="571">
      <c r="Q571" s="461"/>
    </row>
    <row r="572">
      <c r="Q572" s="461"/>
    </row>
    <row r="573">
      <c r="Q573" s="461"/>
    </row>
    <row r="574">
      <c r="Q574" s="461"/>
    </row>
    <row r="575">
      <c r="Q575" s="461"/>
    </row>
    <row r="576">
      <c r="Q576" s="461"/>
    </row>
    <row r="577">
      <c r="Q577" s="461"/>
    </row>
    <row r="578">
      <c r="Q578" s="461"/>
    </row>
    <row r="579">
      <c r="Q579" s="461"/>
    </row>
    <row r="580">
      <c r="Q580" s="461"/>
    </row>
    <row r="581">
      <c r="Q581" s="461"/>
    </row>
    <row r="582">
      <c r="Q582" s="461"/>
    </row>
    <row r="583">
      <c r="Q583" s="461"/>
    </row>
    <row r="584">
      <c r="Q584" s="461"/>
    </row>
    <row r="585">
      <c r="Q585" s="461"/>
    </row>
    <row r="586">
      <c r="Q586" s="461"/>
    </row>
    <row r="587">
      <c r="Q587" s="461"/>
    </row>
    <row r="588">
      <c r="Q588" s="461"/>
    </row>
    <row r="589">
      <c r="Q589" s="461"/>
    </row>
    <row r="590">
      <c r="Q590" s="461"/>
    </row>
    <row r="591">
      <c r="Q591" s="461"/>
    </row>
    <row r="592">
      <c r="Q592" s="461"/>
    </row>
    <row r="593">
      <c r="Q593" s="461"/>
    </row>
    <row r="594">
      <c r="Q594" s="461"/>
    </row>
    <row r="595">
      <c r="Q595" s="461"/>
    </row>
    <row r="596">
      <c r="Q596" s="461"/>
    </row>
    <row r="597">
      <c r="Q597" s="461"/>
    </row>
    <row r="598">
      <c r="Q598" s="461"/>
    </row>
    <row r="599">
      <c r="Q599" s="461"/>
    </row>
    <row r="600">
      <c r="Q600" s="461"/>
    </row>
    <row r="601">
      <c r="Q601" s="461"/>
    </row>
    <row r="602">
      <c r="Q602" s="461"/>
    </row>
    <row r="603">
      <c r="Q603" s="461"/>
    </row>
    <row r="604">
      <c r="Q604" s="461"/>
    </row>
    <row r="605">
      <c r="Q605" s="461"/>
    </row>
    <row r="606">
      <c r="Q606" s="461"/>
    </row>
    <row r="607">
      <c r="Q607" s="461"/>
    </row>
    <row r="608">
      <c r="Q608" s="461"/>
    </row>
    <row r="609">
      <c r="Q609" s="461"/>
    </row>
    <row r="610">
      <c r="Q610" s="461"/>
    </row>
    <row r="611">
      <c r="Q611" s="461"/>
    </row>
    <row r="612">
      <c r="Q612" s="461"/>
    </row>
    <row r="613">
      <c r="Q613" s="461"/>
    </row>
    <row r="614">
      <c r="Q614" s="461"/>
    </row>
    <row r="615">
      <c r="Q615" s="461"/>
    </row>
    <row r="616">
      <c r="Q616" s="461"/>
    </row>
    <row r="617">
      <c r="Q617" s="461"/>
    </row>
    <row r="618">
      <c r="Q618" s="461"/>
    </row>
    <row r="619">
      <c r="Q619" s="461"/>
    </row>
    <row r="620">
      <c r="Q620" s="461"/>
    </row>
    <row r="621">
      <c r="Q621" s="461"/>
    </row>
    <row r="622">
      <c r="Q622" s="461"/>
    </row>
    <row r="623">
      <c r="Q623" s="461"/>
    </row>
    <row r="624">
      <c r="Q624" s="461"/>
    </row>
    <row r="625">
      <c r="Q625" s="461"/>
    </row>
    <row r="626">
      <c r="Q626" s="461"/>
    </row>
    <row r="627">
      <c r="Q627" s="461"/>
    </row>
    <row r="628">
      <c r="Q628" s="461"/>
    </row>
    <row r="629">
      <c r="Q629" s="461"/>
    </row>
    <row r="630">
      <c r="Q630" s="461"/>
    </row>
    <row r="631">
      <c r="Q631" s="461"/>
    </row>
    <row r="632">
      <c r="Q632" s="461"/>
    </row>
    <row r="633">
      <c r="Q633" s="461"/>
    </row>
    <row r="634">
      <c r="Q634" s="461"/>
    </row>
    <row r="635">
      <c r="Q635" s="461"/>
    </row>
    <row r="636">
      <c r="Q636" s="461"/>
    </row>
    <row r="637">
      <c r="Q637" s="461"/>
    </row>
    <row r="638">
      <c r="Q638" s="461"/>
    </row>
    <row r="639">
      <c r="Q639" s="461"/>
    </row>
    <row r="640">
      <c r="Q640" s="461"/>
    </row>
    <row r="641">
      <c r="Q641" s="461"/>
    </row>
    <row r="642">
      <c r="Q642" s="461"/>
    </row>
    <row r="643">
      <c r="Q643" s="461"/>
    </row>
    <row r="644">
      <c r="Q644" s="461"/>
    </row>
    <row r="645">
      <c r="Q645" s="461"/>
    </row>
    <row r="646">
      <c r="Q646" s="461"/>
    </row>
    <row r="647">
      <c r="Q647" s="461"/>
    </row>
    <row r="648">
      <c r="Q648" s="461"/>
    </row>
    <row r="649">
      <c r="Q649" s="461"/>
    </row>
    <row r="650">
      <c r="Q650" s="461"/>
    </row>
    <row r="651">
      <c r="Q651" s="461"/>
    </row>
    <row r="652">
      <c r="Q652" s="461"/>
    </row>
    <row r="653">
      <c r="Q653" s="461"/>
    </row>
    <row r="654">
      <c r="Q654" s="461"/>
    </row>
    <row r="655">
      <c r="Q655" s="461"/>
    </row>
    <row r="656">
      <c r="Q656" s="461"/>
    </row>
    <row r="657">
      <c r="Q657" s="461"/>
    </row>
    <row r="658">
      <c r="Q658" s="461"/>
    </row>
    <row r="659">
      <c r="Q659" s="461"/>
    </row>
    <row r="660">
      <c r="Q660" s="461"/>
    </row>
    <row r="661">
      <c r="Q661" s="461"/>
    </row>
    <row r="662">
      <c r="Q662" s="461"/>
    </row>
    <row r="663">
      <c r="Q663" s="461"/>
    </row>
    <row r="664">
      <c r="Q664" s="461"/>
    </row>
    <row r="665">
      <c r="Q665" s="461"/>
    </row>
    <row r="666">
      <c r="Q666" s="461"/>
    </row>
    <row r="667">
      <c r="Q667" s="461"/>
    </row>
    <row r="668">
      <c r="Q668" s="461"/>
    </row>
    <row r="669">
      <c r="Q669" s="461"/>
    </row>
    <row r="670">
      <c r="Q670" s="461"/>
    </row>
    <row r="671">
      <c r="Q671" s="461"/>
    </row>
    <row r="672">
      <c r="Q672" s="461"/>
    </row>
    <row r="673">
      <c r="Q673" s="461"/>
    </row>
    <row r="674">
      <c r="Q674" s="461"/>
    </row>
    <row r="675">
      <c r="Q675" s="461"/>
    </row>
    <row r="676">
      <c r="Q676" s="461"/>
    </row>
    <row r="677">
      <c r="Q677" s="461"/>
    </row>
    <row r="678">
      <c r="Q678" s="461"/>
    </row>
    <row r="679">
      <c r="Q679" s="461"/>
    </row>
    <row r="680">
      <c r="Q680" s="461"/>
    </row>
    <row r="681">
      <c r="Q681" s="461"/>
    </row>
    <row r="682">
      <c r="Q682" s="461"/>
    </row>
    <row r="683">
      <c r="Q683" s="461"/>
    </row>
    <row r="684">
      <c r="Q684" s="461"/>
    </row>
    <row r="685">
      <c r="Q685" s="461"/>
    </row>
    <row r="686">
      <c r="Q686" s="461"/>
    </row>
    <row r="687">
      <c r="Q687" s="461"/>
    </row>
    <row r="688">
      <c r="Q688" s="461"/>
    </row>
    <row r="689">
      <c r="Q689" s="461"/>
    </row>
    <row r="690">
      <c r="Q690" s="461"/>
    </row>
    <row r="691">
      <c r="Q691" s="461"/>
    </row>
    <row r="692">
      <c r="Q692" s="461"/>
    </row>
    <row r="693">
      <c r="Q693" s="461"/>
    </row>
    <row r="694">
      <c r="Q694" s="461"/>
    </row>
    <row r="695">
      <c r="Q695" s="461"/>
    </row>
    <row r="696">
      <c r="Q696" s="461"/>
    </row>
    <row r="697">
      <c r="Q697" s="461"/>
    </row>
    <row r="698">
      <c r="Q698" s="461"/>
    </row>
    <row r="699">
      <c r="Q699" s="461"/>
    </row>
    <row r="700">
      <c r="Q700" s="461"/>
    </row>
    <row r="701">
      <c r="Q701" s="461"/>
    </row>
    <row r="702">
      <c r="Q702" s="461"/>
    </row>
    <row r="703">
      <c r="Q703" s="461"/>
    </row>
    <row r="704">
      <c r="Q704" s="461"/>
    </row>
    <row r="705">
      <c r="Q705" s="461"/>
    </row>
    <row r="706">
      <c r="Q706" s="461"/>
    </row>
    <row r="707">
      <c r="Q707" s="461"/>
    </row>
    <row r="708">
      <c r="Q708" s="461"/>
    </row>
    <row r="709">
      <c r="Q709" s="461"/>
    </row>
    <row r="710">
      <c r="Q710" s="461"/>
    </row>
    <row r="711">
      <c r="Q711" s="461"/>
    </row>
    <row r="712">
      <c r="Q712" s="461"/>
    </row>
    <row r="713">
      <c r="Q713" s="461"/>
    </row>
    <row r="714">
      <c r="Q714" s="461"/>
    </row>
    <row r="715">
      <c r="Q715" s="461"/>
    </row>
    <row r="716">
      <c r="Q716" s="461"/>
    </row>
    <row r="717">
      <c r="Q717" s="461"/>
    </row>
    <row r="718">
      <c r="Q718" s="461"/>
    </row>
    <row r="719">
      <c r="Q719" s="461"/>
    </row>
    <row r="720">
      <c r="Q720" s="461"/>
    </row>
    <row r="721">
      <c r="Q721" s="461"/>
    </row>
    <row r="722">
      <c r="Q722" s="461"/>
    </row>
    <row r="723">
      <c r="Q723" s="461"/>
    </row>
    <row r="724">
      <c r="Q724" s="461"/>
    </row>
    <row r="725">
      <c r="Q725" s="461"/>
    </row>
    <row r="726">
      <c r="Q726" s="461"/>
    </row>
    <row r="727">
      <c r="Q727" s="461"/>
    </row>
    <row r="728">
      <c r="Q728" s="461"/>
    </row>
    <row r="729">
      <c r="Q729" s="461"/>
    </row>
    <row r="730">
      <c r="Q730" s="461"/>
    </row>
    <row r="731">
      <c r="Q731" s="461"/>
    </row>
    <row r="732">
      <c r="Q732" s="461"/>
    </row>
    <row r="733">
      <c r="Q733" s="461"/>
    </row>
    <row r="734">
      <c r="Q734" s="461"/>
    </row>
    <row r="735">
      <c r="Q735" s="461"/>
    </row>
    <row r="736">
      <c r="Q736" s="461"/>
    </row>
    <row r="737">
      <c r="Q737" s="461"/>
    </row>
    <row r="738">
      <c r="Q738" s="461"/>
    </row>
    <row r="739">
      <c r="Q739" s="461"/>
    </row>
    <row r="740">
      <c r="Q740" s="461"/>
    </row>
    <row r="741">
      <c r="Q741" s="461"/>
    </row>
    <row r="742">
      <c r="Q742" s="461"/>
    </row>
    <row r="743">
      <c r="Q743" s="461"/>
    </row>
    <row r="744">
      <c r="Q744" s="461"/>
    </row>
    <row r="745">
      <c r="Q745" s="461"/>
    </row>
    <row r="746">
      <c r="Q746" s="461"/>
    </row>
    <row r="747">
      <c r="Q747" s="461"/>
    </row>
    <row r="748">
      <c r="Q748" s="461"/>
    </row>
    <row r="749">
      <c r="Q749" s="461"/>
    </row>
    <row r="750">
      <c r="Q750" s="461"/>
    </row>
    <row r="751">
      <c r="Q751" s="461"/>
    </row>
    <row r="752">
      <c r="Q752" s="461"/>
    </row>
    <row r="753">
      <c r="Q753" s="461"/>
    </row>
    <row r="754">
      <c r="Q754" s="461"/>
    </row>
    <row r="755">
      <c r="Q755" s="461"/>
    </row>
    <row r="756">
      <c r="Q756" s="461"/>
    </row>
    <row r="757">
      <c r="Q757" s="461"/>
    </row>
    <row r="758">
      <c r="Q758" s="461"/>
    </row>
    <row r="759">
      <c r="Q759" s="461"/>
    </row>
    <row r="760">
      <c r="Q760" s="461"/>
    </row>
    <row r="761">
      <c r="Q761" s="461"/>
    </row>
    <row r="762">
      <c r="Q762" s="461"/>
    </row>
    <row r="763">
      <c r="Q763" s="461"/>
    </row>
    <row r="764">
      <c r="Q764" s="461"/>
    </row>
    <row r="765">
      <c r="Q765" s="461"/>
    </row>
    <row r="766">
      <c r="Q766" s="461"/>
    </row>
    <row r="767">
      <c r="Q767" s="461"/>
    </row>
    <row r="768">
      <c r="Q768" s="461"/>
    </row>
    <row r="769">
      <c r="Q769" s="461"/>
    </row>
    <row r="770">
      <c r="Q770" s="461"/>
    </row>
    <row r="771">
      <c r="Q771" s="461"/>
    </row>
    <row r="772">
      <c r="Q772" s="461"/>
    </row>
    <row r="773">
      <c r="Q773" s="461"/>
    </row>
    <row r="774">
      <c r="Q774" s="461"/>
    </row>
    <row r="775">
      <c r="Q775" s="461"/>
    </row>
    <row r="776">
      <c r="Q776" s="461"/>
    </row>
    <row r="777">
      <c r="Q777" s="461"/>
    </row>
    <row r="778">
      <c r="Q778" s="461"/>
    </row>
    <row r="779">
      <c r="Q779" s="461"/>
    </row>
    <row r="780">
      <c r="Q780" s="461"/>
    </row>
    <row r="781">
      <c r="Q781" s="461"/>
    </row>
    <row r="782">
      <c r="Q782" s="461"/>
    </row>
    <row r="783">
      <c r="Q783" s="461"/>
    </row>
    <row r="784">
      <c r="Q784" s="461"/>
    </row>
    <row r="785">
      <c r="Q785" s="461"/>
    </row>
    <row r="786">
      <c r="Q786" s="461"/>
    </row>
    <row r="787">
      <c r="Q787" s="461"/>
    </row>
    <row r="788">
      <c r="Q788" s="461"/>
    </row>
    <row r="789">
      <c r="Q789" s="461"/>
    </row>
    <row r="790">
      <c r="Q790" s="461"/>
    </row>
    <row r="791">
      <c r="Q791" s="461"/>
    </row>
    <row r="792">
      <c r="Q792" s="461"/>
    </row>
    <row r="793">
      <c r="Q793" s="461"/>
    </row>
    <row r="794">
      <c r="Q794" s="461"/>
    </row>
    <row r="795">
      <c r="Q795" s="461"/>
    </row>
    <row r="796">
      <c r="Q796" s="461"/>
    </row>
    <row r="797">
      <c r="Q797" s="461"/>
    </row>
    <row r="798">
      <c r="Q798" s="461"/>
    </row>
    <row r="799">
      <c r="Q799" s="461"/>
    </row>
    <row r="800">
      <c r="Q800" s="461"/>
    </row>
    <row r="801">
      <c r="Q801" s="461"/>
    </row>
    <row r="802">
      <c r="Q802" s="461"/>
    </row>
    <row r="803">
      <c r="Q803" s="461"/>
    </row>
    <row r="804">
      <c r="Q804" s="461"/>
    </row>
    <row r="805">
      <c r="Q805" s="461"/>
    </row>
    <row r="806">
      <c r="Q806" s="461"/>
    </row>
    <row r="807">
      <c r="Q807" s="461"/>
    </row>
    <row r="808">
      <c r="Q808" s="461"/>
    </row>
    <row r="809">
      <c r="Q809" s="461"/>
    </row>
    <row r="810">
      <c r="Q810" s="461"/>
    </row>
    <row r="811">
      <c r="Q811" s="461"/>
    </row>
    <row r="812">
      <c r="Q812" s="461"/>
    </row>
    <row r="813">
      <c r="Q813" s="461"/>
    </row>
    <row r="814">
      <c r="Q814" s="461"/>
    </row>
    <row r="815">
      <c r="Q815" s="461"/>
    </row>
    <row r="816">
      <c r="Q816" s="461"/>
    </row>
    <row r="817">
      <c r="Q817" s="461"/>
    </row>
    <row r="818">
      <c r="Q818" s="461"/>
    </row>
    <row r="819">
      <c r="Q819" s="461"/>
    </row>
    <row r="820">
      <c r="Q820" s="461"/>
    </row>
    <row r="821">
      <c r="Q821" s="461"/>
    </row>
    <row r="822">
      <c r="Q822" s="461"/>
    </row>
    <row r="823">
      <c r="Q823" s="461"/>
    </row>
    <row r="824">
      <c r="Q824" s="461"/>
    </row>
    <row r="825">
      <c r="Q825" s="461"/>
    </row>
    <row r="826">
      <c r="Q826" s="461"/>
    </row>
    <row r="827">
      <c r="Q827" s="461"/>
    </row>
    <row r="828">
      <c r="Q828" s="461"/>
    </row>
    <row r="829">
      <c r="Q829" s="461"/>
    </row>
    <row r="830">
      <c r="Q830" s="461"/>
    </row>
    <row r="831">
      <c r="Q831" s="461"/>
    </row>
    <row r="832">
      <c r="Q832" s="461"/>
    </row>
    <row r="833">
      <c r="Q833" s="461"/>
    </row>
    <row r="834">
      <c r="Q834" s="461"/>
    </row>
    <row r="835">
      <c r="Q835" s="461"/>
    </row>
    <row r="836">
      <c r="Q836" s="461"/>
    </row>
    <row r="837">
      <c r="Q837" s="461"/>
    </row>
    <row r="838">
      <c r="Q838" s="461"/>
    </row>
    <row r="839">
      <c r="Q839" s="461"/>
    </row>
    <row r="840">
      <c r="Q840" s="461"/>
    </row>
    <row r="841">
      <c r="Q841" s="461"/>
    </row>
    <row r="842">
      <c r="Q842" s="461"/>
    </row>
    <row r="843">
      <c r="Q843" s="461"/>
    </row>
    <row r="844">
      <c r="Q844" s="461"/>
    </row>
    <row r="845">
      <c r="Q845" s="461"/>
    </row>
    <row r="846">
      <c r="Q846" s="461"/>
    </row>
    <row r="847">
      <c r="Q847" s="461"/>
    </row>
    <row r="848">
      <c r="Q848" s="461"/>
    </row>
    <row r="849">
      <c r="Q849" s="461"/>
    </row>
    <row r="850">
      <c r="Q850" s="461"/>
    </row>
    <row r="851">
      <c r="Q851" s="461"/>
    </row>
    <row r="852">
      <c r="Q852" s="461"/>
    </row>
    <row r="853">
      <c r="Q853" s="461"/>
    </row>
    <row r="854">
      <c r="Q854" s="461"/>
    </row>
    <row r="855">
      <c r="Q855" s="461"/>
    </row>
    <row r="856">
      <c r="Q856" s="461"/>
    </row>
    <row r="857">
      <c r="Q857" s="461"/>
    </row>
    <row r="858">
      <c r="Q858" s="461"/>
    </row>
    <row r="859">
      <c r="Q859" s="461"/>
    </row>
    <row r="860">
      <c r="Q860" s="461"/>
    </row>
    <row r="861">
      <c r="Q861" s="461"/>
    </row>
    <row r="862">
      <c r="Q862" s="461"/>
    </row>
    <row r="863">
      <c r="Q863" s="461"/>
    </row>
    <row r="864">
      <c r="Q864" s="461"/>
    </row>
    <row r="865">
      <c r="Q865" s="461"/>
    </row>
    <row r="866">
      <c r="Q866" s="461"/>
    </row>
    <row r="867">
      <c r="Q867" s="461"/>
    </row>
    <row r="868">
      <c r="Q868" s="461"/>
    </row>
    <row r="869">
      <c r="Q869" s="461"/>
    </row>
    <row r="870">
      <c r="Q870" s="461"/>
    </row>
    <row r="871">
      <c r="Q871" s="461"/>
    </row>
    <row r="872">
      <c r="Q872" s="461"/>
    </row>
    <row r="873">
      <c r="Q873" s="461"/>
    </row>
    <row r="874">
      <c r="Q874" s="461"/>
    </row>
    <row r="875">
      <c r="Q875" s="461"/>
    </row>
    <row r="876">
      <c r="Q876" s="461"/>
    </row>
    <row r="877">
      <c r="Q877" s="461"/>
    </row>
    <row r="878">
      <c r="Q878" s="461"/>
    </row>
    <row r="879">
      <c r="Q879" s="461"/>
    </row>
    <row r="880">
      <c r="Q880" s="461"/>
    </row>
    <row r="881">
      <c r="Q881" s="461"/>
    </row>
    <row r="882">
      <c r="Q882" s="461"/>
    </row>
    <row r="883">
      <c r="Q883" s="461"/>
    </row>
    <row r="884">
      <c r="Q884" s="461"/>
    </row>
    <row r="885">
      <c r="Q885" s="461"/>
    </row>
    <row r="886">
      <c r="Q886" s="461"/>
    </row>
    <row r="887">
      <c r="Q887" s="461"/>
    </row>
    <row r="888">
      <c r="Q888" s="461"/>
    </row>
    <row r="889">
      <c r="Q889" s="461"/>
    </row>
    <row r="890">
      <c r="Q890" s="461"/>
    </row>
    <row r="891">
      <c r="Q891" s="461"/>
    </row>
    <row r="892">
      <c r="Q892" s="461"/>
    </row>
    <row r="893">
      <c r="Q893" s="461"/>
    </row>
    <row r="894">
      <c r="Q894" s="461"/>
    </row>
    <row r="895">
      <c r="Q895" s="461"/>
    </row>
    <row r="896">
      <c r="Q896" s="461"/>
    </row>
    <row r="897">
      <c r="Q897" s="461"/>
    </row>
    <row r="898">
      <c r="Q898" s="461"/>
    </row>
    <row r="899">
      <c r="Q899" s="461"/>
    </row>
    <row r="900">
      <c r="Q900" s="461"/>
    </row>
    <row r="901">
      <c r="Q901" s="461"/>
    </row>
    <row r="902">
      <c r="Q902" s="461"/>
    </row>
    <row r="903">
      <c r="Q903" s="461"/>
    </row>
    <row r="904">
      <c r="Q904" s="461"/>
    </row>
    <row r="905">
      <c r="Q905" s="461"/>
    </row>
    <row r="906">
      <c r="Q906" s="461"/>
    </row>
    <row r="907">
      <c r="Q907" s="461"/>
    </row>
    <row r="908">
      <c r="Q908" s="461"/>
    </row>
    <row r="909">
      <c r="Q909" s="461"/>
    </row>
    <row r="910">
      <c r="Q910" s="461"/>
    </row>
    <row r="911">
      <c r="Q911" s="461"/>
    </row>
    <row r="912">
      <c r="Q912" s="461"/>
    </row>
    <row r="913">
      <c r="Q913" s="461"/>
    </row>
    <row r="914">
      <c r="Q914" s="461"/>
    </row>
    <row r="915">
      <c r="Q915" s="461"/>
    </row>
    <row r="916">
      <c r="Q916" s="461"/>
    </row>
    <row r="917">
      <c r="Q917" s="461"/>
    </row>
    <row r="918">
      <c r="Q918" s="461"/>
    </row>
    <row r="919">
      <c r="Q919" s="461"/>
    </row>
    <row r="920">
      <c r="Q920" s="461"/>
    </row>
    <row r="921">
      <c r="Q921" s="461"/>
    </row>
    <row r="922">
      <c r="Q922" s="461"/>
    </row>
    <row r="923">
      <c r="Q923" s="461"/>
    </row>
    <row r="924">
      <c r="Q924" s="461"/>
    </row>
    <row r="925">
      <c r="Q925" s="461"/>
    </row>
    <row r="926">
      <c r="Q926" s="461"/>
    </row>
    <row r="927">
      <c r="Q927" s="461"/>
    </row>
    <row r="928">
      <c r="Q928" s="461"/>
    </row>
    <row r="929">
      <c r="Q929" s="461"/>
    </row>
    <row r="930">
      <c r="Q930" s="461"/>
    </row>
    <row r="931">
      <c r="Q931" s="461"/>
    </row>
    <row r="932">
      <c r="Q932" s="461"/>
    </row>
    <row r="933">
      <c r="Q933" s="461"/>
    </row>
    <row r="934">
      <c r="Q934" s="461"/>
    </row>
    <row r="935">
      <c r="Q935" s="461"/>
    </row>
    <row r="936">
      <c r="Q936" s="461"/>
    </row>
    <row r="937">
      <c r="Q937" s="461"/>
    </row>
    <row r="938">
      <c r="Q938" s="461"/>
    </row>
    <row r="939">
      <c r="Q939" s="461"/>
    </row>
    <row r="940">
      <c r="Q940" s="461"/>
    </row>
    <row r="941">
      <c r="Q941" s="461"/>
    </row>
    <row r="942">
      <c r="Q942" s="461"/>
    </row>
    <row r="943">
      <c r="Q943" s="461"/>
    </row>
    <row r="944">
      <c r="Q944" s="461"/>
    </row>
    <row r="945">
      <c r="Q945" s="461"/>
    </row>
    <row r="946">
      <c r="Q946" s="461"/>
    </row>
    <row r="947">
      <c r="Q947" s="461"/>
    </row>
    <row r="948">
      <c r="Q948" s="461"/>
    </row>
    <row r="949">
      <c r="Q949" s="461"/>
    </row>
    <row r="950">
      <c r="Q950" s="461"/>
    </row>
    <row r="951">
      <c r="Q951" s="461"/>
    </row>
    <row r="952">
      <c r="Q952" s="461"/>
    </row>
    <row r="953">
      <c r="Q953" s="461"/>
    </row>
    <row r="954">
      <c r="Q954" s="461"/>
    </row>
    <row r="955">
      <c r="Q955" s="461"/>
    </row>
    <row r="956">
      <c r="Q956" s="461"/>
    </row>
    <row r="957">
      <c r="Q957" s="461"/>
    </row>
    <row r="958">
      <c r="Q958" s="461"/>
    </row>
    <row r="959">
      <c r="Q959" s="461"/>
    </row>
    <row r="960">
      <c r="Q960" s="461"/>
    </row>
    <row r="961">
      <c r="Q961" s="461"/>
    </row>
    <row r="962">
      <c r="Q962" s="461"/>
    </row>
    <row r="963">
      <c r="Q963" s="461"/>
    </row>
    <row r="964">
      <c r="Q964" s="461"/>
    </row>
    <row r="965">
      <c r="Q965" s="461"/>
    </row>
    <row r="966">
      <c r="Q966" s="461"/>
    </row>
    <row r="967">
      <c r="Q967" s="461"/>
    </row>
    <row r="968">
      <c r="Q968" s="461"/>
    </row>
    <row r="969">
      <c r="Q969" s="461"/>
    </row>
    <row r="970">
      <c r="Q970" s="461"/>
    </row>
    <row r="971">
      <c r="Q971" s="461"/>
    </row>
    <row r="972">
      <c r="Q972" s="461"/>
    </row>
    <row r="973">
      <c r="Q973" s="461"/>
    </row>
    <row r="974">
      <c r="Q974" s="461"/>
    </row>
    <row r="975">
      <c r="Q975" s="461"/>
    </row>
    <row r="976">
      <c r="Q976" s="461"/>
    </row>
    <row r="977">
      <c r="Q977" s="461"/>
    </row>
    <row r="978">
      <c r="Q978" s="461"/>
    </row>
    <row r="979">
      <c r="Q979" s="461"/>
    </row>
    <row r="980">
      <c r="Q980" s="461"/>
    </row>
    <row r="981">
      <c r="Q981" s="461"/>
    </row>
    <row r="982">
      <c r="Q982" s="461"/>
    </row>
    <row r="983">
      <c r="Q983" s="461"/>
    </row>
    <row r="984">
      <c r="Q984" s="461"/>
    </row>
    <row r="985">
      <c r="Q985" s="461"/>
    </row>
    <row r="986">
      <c r="Q986" s="461"/>
    </row>
    <row r="987">
      <c r="Q987" s="461"/>
    </row>
    <row r="988">
      <c r="Q988" s="461"/>
    </row>
    <row r="989">
      <c r="Q989" s="461"/>
    </row>
    <row r="990">
      <c r="Q990" s="461"/>
    </row>
    <row r="991">
      <c r="Q991" s="461"/>
    </row>
    <row r="992">
      <c r="Q992" s="461"/>
    </row>
    <row r="993">
      <c r="Q993" s="461"/>
    </row>
    <row r="994">
      <c r="Q994" s="461"/>
    </row>
    <row r="995">
      <c r="Q995" s="461"/>
    </row>
    <row r="996">
      <c r="Q996" s="461"/>
    </row>
    <row r="997">
      <c r="Q997" s="461"/>
    </row>
    <row r="998">
      <c r="Q998" s="461"/>
    </row>
    <row r="999">
      <c r="Q999" s="461"/>
    </row>
    <row r="1000">
      <c r="Q1000" s="461"/>
    </row>
  </sheetData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5" max="5" width="15.38"/>
  </cols>
  <sheetData>
    <row r="1">
      <c r="A1" s="220"/>
      <c r="B1" s="215" t="s">
        <v>5</v>
      </c>
      <c r="C1" s="219" t="s">
        <v>6797</v>
      </c>
      <c r="D1" s="216"/>
      <c r="E1" s="411">
        <v>9.865906606E9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J2" s="469"/>
      <c r="K2" s="228"/>
      <c r="L2" s="2"/>
      <c r="M2" s="229" t="s">
        <v>11</v>
      </c>
      <c r="O2" s="230"/>
      <c r="Q2" s="2">
        <v>1.0</v>
      </c>
      <c r="S2" s="2" t="s">
        <v>6615</v>
      </c>
      <c r="T2" s="2" t="s">
        <v>809</v>
      </c>
    </row>
    <row r="3">
      <c r="A3" s="2"/>
      <c r="B3" s="229" t="s">
        <v>811</v>
      </c>
      <c r="C3" s="2" t="s">
        <v>202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">
        <v>2.0</v>
      </c>
      <c r="S3" s="2" t="s">
        <v>6798</v>
      </c>
      <c r="T3" s="2" t="s">
        <v>6799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">
        <v>3.0</v>
      </c>
      <c r="R4" s="2" t="s">
        <v>4556</v>
      </c>
      <c r="S4" s="2" t="s">
        <v>4305</v>
      </c>
      <c r="T4" s="2" t="s">
        <v>6800</v>
      </c>
      <c r="U4" s="2" t="s">
        <v>87</v>
      </c>
    </row>
    <row r="5">
      <c r="A5" s="2"/>
      <c r="B5" s="229" t="s">
        <v>818</v>
      </c>
      <c r="C5" s="2" t="s">
        <v>6801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</row>
    <row r="6">
      <c r="A6" s="2"/>
      <c r="B6" s="229" t="s">
        <v>820</v>
      </c>
      <c r="D6" s="2"/>
      <c r="E6" s="237"/>
      <c r="F6" s="2"/>
      <c r="G6" s="2"/>
      <c r="H6" s="229" t="s">
        <v>821</v>
      </c>
      <c r="K6" s="237"/>
      <c r="L6" s="2"/>
      <c r="M6" s="229" t="s">
        <v>15</v>
      </c>
      <c r="O6" s="237"/>
    </row>
    <row r="7">
      <c r="A7" s="2"/>
      <c r="B7" s="229" t="s">
        <v>822</v>
      </c>
      <c r="C7" s="2" t="s">
        <v>6802</v>
      </c>
      <c r="D7" s="2"/>
      <c r="E7" s="237">
        <v>9.790166868E9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"/>
      <c r="R9" s="2"/>
      <c r="S9" s="2"/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/>
      <c r="R10" s="2"/>
      <c r="S10" s="2"/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/>
      <c r="R11" s="2"/>
      <c r="S11" s="2"/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/>
      <c r="R12" s="2"/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98" t="s">
        <v>6683</v>
      </c>
      <c r="B17" s="2" t="s">
        <v>30</v>
      </c>
      <c r="C17" s="298" t="s">
        <v>5477</v>
      </c>
      <c r="E17" s="367" t="s">
        <v>5771</v>
      </c>
      <c r="J17" s="2" t="s">
        <v>320</v>
      </c>
      <c r="L17" s="2" t="s">
        <v>860</v>
      </c>
    </row>
    <row r="18">
      <c r="B18" s="2" t="s">
        <v>30</v>
      </c>
      <c r="C18" s="298" t="s">
        <v>5477</v>
      </c>
      <c r="E18" s="367" t="s">
        <v>5771</v>
      </c>
      <c r="J18" s="2" t="s">
        <v>320</v>
      </c>
      <c r="L18" s="2" t="s">
        <v>860</v>
      </c>
    </row>
    <row r="19">
      <c r="B19" s="2" t="s">
        <v>30</v>
      </c>
      <c r="C19" s="298" t="s">
        <v>5477</v>
      </c>
      <c r="E19" s="367" t="s">
        <v>5771</v>
      </c>
      <c r="J19" s="2" t="s">
        <v>320</v>
      </c>
      <c r="L19" s="2" t="s">
        <v>860</v>
      </c>
    </row>
    <row r="20">
      <c r="B20" s="2" t="s">
        <v>30</v>
      </c>
      <c r="C20" s="298" t="s">
        <v>5477</v>
      </c>
      <c r="E20" s="367" t="s">
        <v>5771</v>
      </c>
      <c r="J20" s="2" t="s">
        <v>320</v>
      </c>
      <c r="L20" s="2" t="s">
        <v>860</v>
      </c>
    </row>
    <row r="21">
      <c r="B21" s="2" t="s">
        <v>30</v>
      </c>
      <c r="C21" s="298" t="s">
        <v>5477</v>
      </c>
      <c r="E21" s="367" t="s">
        <v>5771</v>
      </c>
      <c r="J21" s="2" t="s">
        <v>320</v>
      </c>
      <c r="L21" s="2" t="s">
        <v>860</v>
      </c>
    </row>
    <row r="22">
      <c r="B22" s="2" t="s">
        <v>30</v>
      </c>
      <c r="C22" s="298" t="s">
        <v>5477</v>
      </c>
      <c r="E22" s="367" t="s">
        <v>5771</v>
      </c>
      <c r="J22" s="2" t="s">
        <v>320</v>
      </c>
      <c r="L22" s="2" t="s">
        <v>860</v>
      </c>
    </row>
    <row r="23">
      <c r="B23" s="2" t="s">
        <v>30</v>
      </c>
      <c r="C23" s="298" t="s">
        <v>5477</v>
      </c>
      <c r="E23" s="367" t="s">
        <v>5771</v>
      </c>
      <c r="J23" s="2" t="s">
        <v>320</v>
      </c>
      <c r="L23" s="2" t="s">
        <v>860</v>
      </c>
    </row>
    <row r="24">
      <c r="B24" s="2" t="s">
        <v>30</v>
      </c>
      <c r="C24" s="298" t="s">
        <v>5477</v>
      </c>
      <c r="E24" s="367" t="s">
        <v>5771</v>
      </c>
      <c r="J24" s="2" t="s">
        <v>320</v>
      </c>
      <c r="L24" s="2" t="s">
        <v>860</v>
      </c>
    </row>
    <row r="25">
      <c r="B25" s="2" t="s">
        <v>30</v>
      </c>
      <c r="C25" s="298" t="s">
        <v>5477</v>
      </c>
      <c r="E25" s="367" t="s">
        <v>5771</v>
      </c>
      <c r="J25" s="2" t="s">
        <v>320</v>
      </c>
      <c r="L25" s="2" t="s">
        <v>860</v>
      </c>
    </row>
    <row r="26">
      <c r="B26" s="2" t="s">
        <v>30</v>
      </c>
      <c r="C26" s="298" t="s">
        <v>5477</v>
      </c>
      <c r="E26" s="367" t="s">
        <v>5771</v>
      </c>
      <c r="J26" s="2" t="s">
        <v>320</v>
      </c>
      <c r="L26" s="2" t="s">
        <v>860</v>
      </c>
    </row>
    <row r="27">
      <c r="B27" s="2" t="s">
        <v>30</v>
      </c>
      <c r="C27" s="298" t="s">
        <v>5477</v>
      </c>
      <c r="E27" s="367" t="s">
        <v>5771</v>
      </c>
      <c r="J27" s="2" t="s">
        <v>320</v>
      </c>
      <c r="L27" s="2" t="s">
        <v>860</v>
      </c>
    </row>
    <row r="28">
      <c r="B28" s="2" t="s">
        <v>30</v>
      </c>
      <c r="C28" s="298" t="s">
        <v>5477</v>
      </c>
      <c r="E28" s="367" t="s">
        <v>5771</v>
      </c>
      <c r="J28" s="2" t="s">
        <v>320</v>
      </c>
      <c r="L28" s="2" t="s">
        <v>860</v>
      </c>
    </row>
    <row r="29">
      <c r="B29" s="2" t="s">
        <v>30</v>
      </c>
      <c r="C29" s="298" t="s">
        <v>5477</v>
      </c>
      <c r="E29" s="367" t="s">
        <v>5771</v>
      </c>
      <c r="J29" s="2" t="s">
        <v>320</v>
      </c>
      <c r="L29" s="2" t="s">
        <v>860</v>
      </c>
    </row>
    <row r="30">
      <c r="B30" s="2" t="s">
        <v>30</v>
      </c>
      <c r="C30" s="298" t="s">
        <v>4876</v>
      </c>
      <c r="E30" s="298" t="s">
        <v>6632</v>
      </c>
      <c r="J30" s="2" t="s">
        <v>320</v>
      </c>
      <c r="L30" s="2" t="s">
        <v>860</v>
      </c>
    </row>
    <row r="31">
      <c r="B31" s="2" t="s">
        <v>30</v>
      </c>
      <c r="C31" s="298" t="s">
        <v>6803</v>
      </c>
      <c r="E31" s="298" t="s">
        <v>6804</v>
      </c>
      <c r="J31" s="2" t="s">
        <v>320</v>
      </c>
      <c r="L31" s="2" t="s">
        <v>860</v>
      </c>
    </row>
    <row r="32">
      <c r="C32" s="298" t="s">
        <v>1254</v>
      </c>
      <c r="J32" s="2" t="s">
        <v>320</v>
      </c>
      <c r="L32" s="2" t="s">
        <v>860</v>
      </c>
    </row>
    <row r="33">
      <c r="C33" s="298" t="s">
        <v>6046</v>
      </c>
      <c r="J33" s="2" t="s">
        <v>320</v>
      </c>
      <c r="L33" s="2" t="s">
        <v>860</v>
      </c>
    </row>
    <row r="35">
      <c r="A35" s="298" t="s">
        <v>1704</v>
      </c>
      <c r="B35" s="2" t="s">
        <v>3881</v>
      </c>
      <c r="C35" s="298" t="s">
        <v>3882</v>
      </c>
      <c r="E35" s="298" t="s">
        <v>3883</v>
      </c>
      <c r="J35" s="2" t="s">
        <v>320</v>
      </c>
      <c r="L35" s="2" t="s">
        <v>860</v>
      </c>
    </row>
    <row r="36">
      <c r="B36" s="2" t="s">
        <v>3881</v>
      </c>
      <c r="C36" s="298" t="s">
        <v>3882</v>
      </c>
      <c r="E36" s="298" t="s">
        <v>3883</v>
      </c>
      <c r="J36" s="2" t="s">
        <v>320</v>
      </c>
      <c r="L36" s="2" t="s">
        <v>860</v>
      </c>
    </row>
    <row r="37">
      <c r="B37" s="2" t="s">
        <v>3881</v>
      </c>
      <c r="C37" s="298" t="s">
        <v>3882</v>
      </c>
      <c r="E37" s="298" t="s">
        <v>3883</v>
      </c>
      <c r="J37" s="2" t="s">
        <v>320</v>
      </c>
      <c r="L37" s="2" t="s">
        <v>860</v>
      </c>
    </row>
    <row r="38">
      <c r="B38" s="2" t="s">
        <v>3881</v>
      </c>
      <c r="C38" s="298" t="s">
        <v>3882</v>
      </c>
      <c r="E38" s="298" t="s">
        <v>3883</v>
      </c>
      <c r="J38" s="2" t="s">
        <v>320</v>
      </c>
      <c r="L38" s="2" t="s">
        <v>860</v>
      </c>
    </row>
    <row r="39">
      <c r="B39" s="2" t="s">
        <v>3881</v>
      </c>
      <c r="C39" s="298" t="s">
        <v>3882</v>
      </c>
      <c r="E39" s="298" t="s">
        <v>3883</v>
      </c>
      <c r="J39" s="2" t="s">
        <v>320</v>
      </c>
      <c r="L39" s="2" t="s">
        <v>860</v>
      </c>
    </row>
    <row r="40">
      <c r="B40" s="2" t="s">
        <v>3881</v>
      </c>
      <c r="C40" s="298" t="s">
        <v>3882</v>
      </c>
      <c r="E40" s="298" t="s">
        <v>3883</v>
      </c>
      <c r="J40" s="2" t="s">
        <v>320</v>
      </c>
      <c r="L40" s="2" t="s">
        <v>860</v>
      </c>
    </row>
    <row r="41">
      <c r="B41" s="2" t="s">
        <v>3881</v>
      </c>
      <c r="C41" s="298" t="s">
        <v>3882</v>
      </c>
      <c r="E41" s="298" t="s">
        <v>3883</v>
      </c>
      <c r="J41" s="2" t="s">
        <v>320</v>
      </c>
      <c r="L41" s="2" t="s">
        <v>860</v>
      </c>
    </row>
    <row r="42">
      <c r="B42" s="2" t="s">
        <v>3881</v>
      </c>
      <c r="C42" s="298" t="s">
        <v>3882</v>
      </c>
      <c r="E42" s="298" t="s">
        <v>3883</v>
      </c>
      <c r="J42" s="2" t="s">
        <v>320</v>
      </c>
      <c r="L42" s="2" t="s">
        <v>860</v>
      </c>
    </row>
    <row r="43">
      <c r="B43" s="2" t="s">
        <v>3881</v>
      </c>
      <c r="C43" s="298" t="s">
        <v>3882</v>
      </c>
      <c r="E43" s="298" t="s">
        <v>3883</v>
      </c>
      <c r="J43" s="2" t="s">
        <v>320</v>
      </c>
      <c r="L43" s="2" t="s">
        <v>860</v>
      </c>
    </row>
    <row r="44">
      <c r="B44" s="2" t="s">
        <v>3881</v>
      </c>
      <c r="C44" s="298" t="s">
        <v>3882</v>
      </c>
      <c r="E44" s="298" t="s">
        <v>3883</v>
      </c>
      <c r="J44" s="2" t="s">
        <v>320</v>
      </c>
      <c r="L44" s="2" t="s">
        <v>860</v>
      </c>
    </row>
    <row r="45">
      <c r="B45" s="2" t="s">
        <v>3881</v>
      </c>
      <c r="C45" s="298" t="s">
        <v>3882</v>
      </c>
      <c r="E45" s="298" t="s">
        <v>3883</v>
      </c>
      <c r="J45" s="2" t="s">
        <v>320</v>
      </c>
      <c r="L45" s="2" t="s">
        <v>860</v>
      </c>
    </row>
    <row r="46">
      <c r="B46" s="2" t="s">
        <v>3881</v>
      </c>
      <c r="C46" s="298" t="s">
        <v>3882</v>
      </c>
      <c r="E46" s="298" t="s">
        <v>3883</v>
      </c>
      <c r="J46" s="2" t="s">
        <v>320</v>
      </c>
      <c r="L46" s="2" t="s">
        <v>860</v>
      </c>
    </row>
    <row r="47">
      <c r="B47" s="2" t="s">
        <v>3881</v>
      </c>
      <c r="C47" s="298" t="s">
        <v>3882</v>
      </c>
      <c r="E47" s="298" t="s">
        <v>3883</v>
      </c>
      <c r="J47" s="2" t="s">
        <v>320</v>
      </c>
      <c r="L47" s="2" t="s">
        <v>860</v>
      </c>
    </row>
    <row r="48">
      <c r="B48" s="2" t="s">
        <v>3881</v>
      </c>
      <c r="C48" s="298" t="s">
        <v>3882</v>
      </c>
      <c r="E48" s="298" t="s">
        <v>3883</v>
      </c>
      <c r="J48" s="2" t="s">
        <v>320</v>
      </c>
      <c r="L48" s="2" t="s">
        <v>860</v>
      </c>
    </row>
    <row r="49">
      <c r="B49" s="2" t="s">
        <v>3881</v>
      </c>
      <c r="C49" s="298" t="s">
        <v>973</v>
      </c>
      <c r="J49" s="2" t="s">
        <v>320</v>
      </c>
      <c r="L49" s="2" t="s">
        <v>860</v>
      </c>
    </row>
    <row r="50">
      <c r="B50" s="2" t="s">
        <v>3881</v>
      </c>
      <c r="C50" s="298" t="s">
        <v>973</v>
      </c>
      <c r="J50" s="2" t="s">
        <v>320</v>
      </c>
      <c r="L50" s="2" t="s">
        <v>860</v>
      </c>
    </row>
    <row r="51">
      <c r="B51" s="2" t="s">
        <v>3881</v>
      </c>
      <c r="C51" s="298" t="s">
        <v>973</v>
      </c>
      <c r="J51" s="2" t="s">
        <v>320</v>
      </c>
      <c r="L51" s="2" t="s">
        <v>860</v>
      </c>
    </row>
    <row r="52">
      <c r="B52" s="2" t="s">
        <v>3881</v>
      </c>
      <c r="C52" s="298" t="s">
        <v>973</v>
      </c>
      <c r="J52" s="2" t="s">
        <v>320</v>
      </c>
      <c r="L52" s="2" t="s">
        <v>860</v>
      </c>
    </row>
    <row r="53">
      <c r="B53" s="2" t="s">
        <v>3881</v>
      </c>
      <c r="C53" s="367" t="s">
        <v>4952</v>
      </c>
      <c r="E53" s="367" t="s">
        <v>4953</v>
      </c>
      <c r="J53" s="2" t="s">
        <v>320</v>
      </c>
      <c r="L53" s="2" t="s">
        <v>860</v>
      </c>
    </row>
    <row r="54">
      <c r="C54" s="298" t="s">
        <v>5847</v>
      </c>
      <c r="E54" s="378"/>
      <c r="J54" s="2" t="s">
        <v>320</v>
      </c>
      <c r="L54" s="2" t="s">
        <v>860</v>
      </c>
    </row>
    <row r="55">
      <c r="C55" s="298" t="s">
        <v>5847</v>
      </c>
      <c r="J55" s="2" t="s">
        <v>320</v>
      </c>
      <c r="L55" s="2" t="s">
        <v>860</v>
      </c>
    </row>
    <row r="56">
      <c r="C56" s="367" t="s">
        <v>3613</v>
      </c>
      <c r="E56" s="298" t="s">
        <v>3614</v>
      </c>
      <c r="J56" s="2" t="s">
        <v>320</v>
      </c>
      <c r="L56" s="2" t="s">
        <v>860</v>
      </c>
    </row>
    <row r="57">
      <c r="C57" s="298" t="s">
        <v>4113</v>
      </c>
      <c r="E57" s="298" t="s">
        <v>4114</v>
      </c>
      <c r="J57" s="2" t="s">
        <v>320</v>
      </c>
      <c r="L57" s="2" t="s">
        <v>860</v>
      </c>
    </row>
    <row r="58">
      <c r="C58" s="298" t="s">
        <v>4113</v>
      </c>
      <c r="E58" s="298" t="s">
        <v>4114</v>
      </c>
      <c r="J58" s="2" t="s">
        <v>320</v>
      </c>
      <c r="L58" s="2" t="s">
        <v>860</v>
      </c>
    </row>
    <row r="59">
      <c r="C59" s="298" t="s">
        <v>6404</v>
      </c>
      <c r="E59" s="298" t="s">
        <v>6405</v>
      </c>
      <c r="J59" s="2" t="s">
        <v>320</v>
      </c>
      <c r="L59" s="2" t="s">
        <v>860</v>
      </c>
    </row>
    <row r="61">
      <c r="A61" s="298" t="s">
        <v>1424</v>
      </c>
      <c r="B61" s="2" t="s">
        <v>3908</v>
      </c>
      <c r="C61" s="298" t="s">
        <v>3986</v>
      </c>
      <c r="E61" s="2" t="s">
        <v>3987</v>
      </c>
      <c r="J61" s="2" t="s">
        <v>320</v>
      </c>
      <c r="L61" s="2" t="s">
        <v>860</v>
      </c>
    </row>
    <row r="62">
      <c r="B62" s="2" t="s">
        <v>3908</v>
      </c>
      <c r="C62" s="298" t="s">
        <v>3988</v>
      </c>
      <c r="E62" s="2" t="s">
        <v>3989</v>
      </c>
      <c r="J62" s="2" t="s">
        <v>320</v>
      </c>
      <c r="L62" s="2" t="s">
        <v>860</v>
      </c>
    </row>
    <row r="63">
      <c r="B63" s="2" t="s">
        <v>3908</v>
      </c>
      <c r="C63" s="298" t="s">
        <v>3990</v>
      </c>
      <c r="E63" s="298" t="s">
        <v>3991</v>
      </c>
      <c r="J63" s="2" t="s">
        <v>320</v>
      </c>
      <c r="L63" s="2" t="s">
        <v>860</v>
      </c>
    </row>
    <row r="64">
      <c r="C64" s="298" t="s">
        <v>1387</v>
      </c>
      <c r="E64" s="367" t="s">
        <v>1388</v>
      </c>
      <c r="J64" s="2" t="s">
        <v>320</v>
      </c>
      <c r="L64" s="2" t="s">
        <v>860</v>
      </c>
    </row>
    <row r="65">
      <c r="B65" s="2" t="s">
        <v>960</v>
      </c>
      <c r="C65" s="298" t="s">
        <v>946</v>
      </c>
      <c r="E65" s="378"/>
      <c r="J65" s="2" t="s">
        <v>320</v>
      </c>
      <c r="L65" s="2" t="s">
        <v>860</v>
      </c>
    </row>
    <row r="66">
      <c r="B66" s="2" t="s">
        <v>960</v>
      </c>
      <c r="C66" s="298" t="s">
        <v>946</v>
      </c>
      <c r="J66" s="2" t="s">
        <v>320</v>
      </c>
      <c r="L66" s="2" t="s">
        <v>860</v>
      </c>
    </row>
    <row r="67">
      <c r="B67" s="2" t="s">
        <v>960</v>
      </c>
      <c r="C67" s="298" t="s">
        <v>946</v>
      </c>
      <c r="J67" s="2" t="s">
        <v>320</v>
      </c>
      <c r="L67" s="2" t="s">
        <v>860</v>
      </c>
    </row>
    <row r="68">
      <c r="C68" s="298" t="s">
        <v>1055</v>
      </c>
      <c r="E68" s="298" t="s">
        <v>1056</v>
      </c>
      <c r="J68" s="2" t="s">
        <v>320</v>
      </c>
      <c r="L68" s="2" t="s">
        <v>860</v>
      </c>
    </row>
    <row r="69">
      <c r="C69" s="298" t="s">
        <v>1055</v>
      </c>
      <c r="E69" s="298" t="s">
        <v>1056</v>
      </c>
      <c r="J69" s="2" t="s">
        <v>320</v>
      </c>
      <c r="L69" s="2" t="s">
        <v>860</v>
      </c>
    </row>
    <row r="70">
      <c r="C70" s="298" t="s">
        <v>1055</v>
      </c>
      <c r="E70" s="298" t="s">
        <v>1056</v>
      </c>
      <c r="J70" s="2" t="s">
        <v>320</v>
      </c>
      <c r="L70" s="2" t="s">
        <v>860</v>
      </c>
    </row>
    <row r="71">
      <c r="C71" s="298" t="s">
        <v>1055</v>
      </c>
      <c r="E71" s="298" t="s">
        <v>1056</v>
      </c>
      <c r="J71" s="2" t="s">
        <v>320</v>
      </c>
      <c r="L71" s="2" t="s">
        <v>860</v>
      </c>
    </row>
    <row r="72">
      <c r="C72" s="298" t="s">
        <v>1055</v>
      </c>
      <c r="E72" s="298" t="s">
        <v>1056</v>
      </c>
      <c r="J72" s="2" t="s">
        <v>320</v>
      </c>
      <c r="L72" s="2" t="s">
        <v>860</v>
      </c>
    </row>
    <row r="73">
      <c r="C73" s="298" t="s">
        <v>1055</v>
      </c>
      <c r="E73" s="298" t="s">
        <v>1056</v>
      </c>
      <c r="J73" s="2" t="s">
        <v>320</v>
      </c>
      <c r="L73" s="2" t="s">
        <v>860</v>
      </c>
    </row>
    <row r="74">
      <c r="C74" s="298" t="s">
        <v>1055</v>
      </c>
      <c r="E74" s="298" t="s">
        <v>1056</v>
      </c>
      <c r="J74" s="2" t="s">
        <v>320</v>
      </c>
      <c r="L74" s="2" t="s">
        <v>860</v>
      </c>
    </row>
    <row r="75">
      <c r="C75" s="298" t="s">
        <v>1055</v>
      </c>
      <c r="E75" s="298" t="s">
        <v>1056</v>
      </c>
      <c r="J75" s="2" t="s">
        <v>320</v>
      </c>
      <c r="L75" s="2" t="s">
        <v>860</v>
      </c>
    </row>
    <row r="76">
      <c r="C76" s="298" t="s">
        <v>1055</v>
      </c>
      <c r="E76" s="298" t="s">
        <v>1056</v>
      </c>
      <c r="J76" s="2" t="s">
        <v>320</v>
      </c>
      <c r="L76" s="2" t="s">
        <v>860</v>
      </c>
    </row>
    <row r="77">
      <c r="C77" s="298" t="s">
        <v>1055</v>
      </c>
      <c r="E77" s="298" t="s">
        <v>1056</v>
      </c>
      <c r="J77" s="2" t="s">
        <v>320</v>
      </c>
      <c r="L77" s="2" t="s">
        <v>860</v>
      </c>
    </row>
    <row r="78">
      <c r="C78" s="298" t="s">
        <v>1055</v>
      </c>
      <c r="E78" s="298" t="s">
        <v>1056</v>
      </c>
      <c r="J78" s="2" t="s">
        <v>320</v>
      </c>
      <c r="L78" s="2" t="s">
        <v>860</v>
      </c>
    </row>
    <row r="79">
      <c r="C79" s="298" t="s">
        <v>1055</v>
      </c>
      <c r="E79" s="298" t="s">
        <v>1056</v>
      </c>
      <c r="J79" s="2" t="s">
        <v>320</v>
      </c>
      <c r="L79" s="2" t="s">
        <v>860</v>
      </c>
    </row>
    <row r="80">
      <c r="B80" s="2" t="s">
        <v>3908</v>
      </c>
      <c r="C80" s="298" t="s">
        <v>3992</v>
      </c>
      <c r="E80" s="2" t="s">
        <v>6744</v>
      </c>
      <c r="J80" s="2" t="s">
        <v>320</v>
      </c>
      <c r="L80" s="2" t="s">
        <v>860</v>
      </c>
    </row>
    <row r="81">
      <c r="B81" s="2" t="s">
        <v>3908</v>
      </c>
      <c r="C81" s="298" t="s">
        <v>5171</v>
      </c>
      <c r="E81" s="298" t="s">
        <v>4101</v>
      </c>
      <c r="J81" s="2" t="s">
        <v>320</v>
      </c>
      <c r="L81" s="2" t="s">
        <v>860</v>
      </c>
    </row>
    <row r="82">
      <c r="C82" s="298" t="s">
        <v>954</v>
      </c>
      <c r="E82" s="2" t="s">
        <v>955</v>
      </c>
      <c r="J82" s="2" t="s">
        <v>320</v>
      </c>
      <c r="L82" s="2" t="s">
        <v>860</v>
      </c>
    </row>
    <row r="83">
      <c r="B83" s="2" t="s">
        <v>3908</v>
      </c>
      <c r="C83" s="298" t="s">
        <v>3997</v>
      </c>
      <c r="E83" s="298" t="s">
        <v>3998</v>
      </c>
      <c r="J83" s="2" t="s">
        <v>320</v>
      </c>
      <c r="L83" s="2" t="s">
        <v>860</v>
      </c>
    </row>
    <row r="84">
      <c r="C84" s="367" t="s">
        <v>889</v>
      </c>
      <c r="E84" s="298" t="s">
        <v>890</v>
      </c>
      <c r="J84" s="2" t="s">
        <v>320</v>
      </c>
      <c r="L84" s="2" t="s">
        <v>860</v>
      </c>
    </row>
    <row r="86">
      <c r="A86" s="298" t="s">
        <v>2246</v>
      </c>
      <c r="B86" s="366" t="s">
        <v>868</v>
      </c>
      <c r="C86" s="298" t="s">
        <v>1416</v>
      </c>
      <c r="E86" s="298" t="s">
        <v>935</v>
      </c>
      <c r="F86" s="2"/>
      <c r="G86" s="2"/>
      <c r="H86" s="2" t="s">
        <v>1240</v>
      </c>
      <c r="J86" s="2" t="s">
        <v>320</v>
      </c>
      <c r="L86" s="2" t="s">
        <v>860</v>
      </c>
    </row>
    <row r="87">
      <c r="B87" s="366" t="s">
        <v>868</v>
      </c>
      <c r="C87" s="298" t="s">
        <v>1416</v>
      </c>
      <c r="E87" s="298" t="s">
        <v>935</v>
      </c>
      <c r="F87" s="2"/>
      <c r="G87" s="2"/>
      <c r="H87" s="2" t="s">
        <v>1240</v>
      </c>
      <c r="J87" s="2" t="s">
        <v>320</v>
      </c>
      <c r="L87" s="2" t="s">
        <v>860</v>
      </c>
    </row>
    <row r="88">
      <c r="B88" s="366" t="s">
        <v>868</v>
      </c>
      <c r="C88" s="298" t="s">
        <v>1416</v>
      </c>
      <c r="E88" s="298" t="s">
        <v>935</v>
      </c>
      <c r="F88" s="2"/>
      <c r="G88" s="2"/>
      <c r="H88" s="2" t="s">
        <v>1247</v>
      </c>
      <c r="J88" s="2" t="s">
        <v>320</v>
      </c>
      <c r="L88" s="2" t="s">
        <v>860</v>
      </c>
    </row>
    <row r="89">
      <c r="B89" s="366" t="s">
        <v>868</v>
      </c>
      <c r="C89" s="298" t="s">
        <v>1416</v>
      </c>
      <c r="E89" s="298" t="s">
        <v>935</v>
      </c>
      <c r="F89" s="2"/>
      <c r="G89" s="2"/>
      <c r="H89" s="2" t="s">
        <v>1247</v>
      </c>
      <c r="J89" s="2" t="s">
        <v>320</v>
      </c>
      <c r="L89" s="2" t="s">
        <v>860</v>
      </c>
    </row>
    <row r="90">
      <c r="B90" s="366" t="s">
        <v>868</v>
      </c>
      <c r="C90" s="298" t="s">
        <v>1416</v>
      </c>
      <c r="E90" s="298" t="s">
        <v>935</v>
      </c>
      <c r="J90" s="2" t="s">
        <v>320</v>
      </c>
      <c r="L90" s="2" t="s">
        <v>860</v>
      </c>
    </row>
    <row r="92">
      <c r="A92" s="298" t="s">
        <v>6805</v>
      </c>
      <c r="B92" s="2" t="s">
        <v>862</v>
      </c>
      <c r="C92" s="298" t="s">
        <v>1409</v>
      </c>
      <c r="E92" s="298" t="s">
        <v>893</v>
      </c>
      <c r="J92" s="2" t="s">
        <v>320</v>
      </c>
      <c r="L92" s="2" t="s">
        <v>860</v>
      </c>
    </row>
    <row r="93">
      <c r="B93" s="2" t="s">
        <v>862</v>
      </c>
      <c r="C93" s="298" t="s">
        <v>1409</v>
      </c>
      <c r="E93" s="298" t="s">
        <v>893</v>
      </c>
      <c r="J93" s="2" t="s">
        <v>320</v>
      </c>
      <c r="L93" s="2" t="s">
        <v>860</v>
      </c>
    </row>
    <row r="94">
      <c r="B94" s="2" t="s">
        <v>862</v>
      </c>
      <c r="C94" s="298" t="s">
        <v>1412</v>
      </c>
      <c r="E94" s="298" t="s">
        <v>895</v>
      </c>
      <c r="J94" s="2" t="s">
        <v>320</v>
      </c>
      <c r="L94" s="2" t="s">
        <v>860</v>
      </c>
    </row>
    <row r="95">
      <c r="B95" s="2" t="s">
        <v>862</v>
      </c>
      <c r="C95" s="298" t="s">
        <v>1412</v>
      </c>
      <c r="E95" s="298" t="s">
        <v>895</v>
      </c>
      <c r="J95" s="2" t="s">
        <v>320</v>
      </c>
      <c r="L95" s="2" t="s">
        <v>860</v>
      </c>
    </row>
    <row r="96">
      <c r="B96" s="2" t="s">
        <v>862</v>
      </c>
      <c r="C96" s="298" t="s">
        <v>1258</v>
      </c>
      <c r="E96" s="298" t="s">
        <v>900</v>
      </c>
      <c r="J96" s="2" t="s">
        <v>320</v>
      </c>
      <c r="L96" s="2" t="s">
        <v>860</v>
      </c>
    </row>
  </sheetData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6806</v>
      </c>
      <c r="D1" s="216"/>
      <c r="E1" s="411">
        <v>9.443124003E9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J2" s="469"/>
      <c r="K2" s="228"/>
      <c r="L2" s="2"/>
      <c r="M2" s="229" t="s">
        <v>11</v>
      </c>
      <c r="O2" s="230"/>
      <c r="Q2" s="2">
        <v>1.0</v>
      </c>
      <c r="R2" s="2" t="s">
        <v>6807</v>
      </c>
      <c r="S2" s="2" t="s">
        <v>4177</v>
      </c>
      <c r="T2" s="2" t="s">
        <v>72</v>
      </c>
      <c r="U2" s="2" t="s">
        <v>1272</v>
      </c>
    </row>
    <row r="3">
      <c r="A3" s="2"/>
      <c r="B3" s="229" t="s">
        <v>811</v>
      </c>
      <c r="C3" s="2" t="s">
        <v>133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</row>
    <row r="5">
      <c r="A5" s="2"/>
      <c r="B5" s="229" t="s">
        <v>818</v>
      </c>
      <c r="C5" s="2" t="s">
        <v>6808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</row>
    <row r="6">
      <c r="A6" s="2"/>
      <c r="B6" s="229" t="s">
        <v>820</v>
      </c>
      <c r="D6" s="2"/>
      <c r="E6" s="237"/>
      <c r="F6" s="2"/>
      <c r="G6" s="2"/>
      <c r="H6" s="229" t="s">
        <v>821</v>
      </c>
      <c r="K6" s="237"/>
      <c r="L6" s="2"/>
      <c r="M6" s="229" t="s">
        <v>15</v>
      </c>
      <c r="O6" s="237"/>
    </row>
    <row r="7">
      <c r="A7" s="2"/>
      <c r="B7" s="229" t="s">
        <v>822</v>
      </c>
      <c r="C7" s="2" t="s">
        <v>5871</v>
      </c>
      <c r="D7" s="2"/>
      <c r="E7" s="237">
        <v>9.843010066E9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</row>
    <row r="9">
      <c r="A9" s="2"/>
      <c r="B9" s="229" t="s">
        <v>826</v>
      </c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"/>
      <c r="R9" s="2"/>
      <c r="S9" s="2"/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/>
      <c r="R10" s="2"/>
      <c r="S10" s="2"/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/>
      <c r="R11" s="2"/>
      <c r="S11" s="2"/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/>
      <c r="R12" s="2"/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5477</v>
      </c>
      <c r="E17" s="298" t="s">
        <v>5771</v>
      </c>
      <c r="J17" s="2" t="s">
        <v>320</v>
      </c>
      <c r="L17" s="2" t="s">
        <v>860</v>
      </c>
    </row>
    <row r="18">
      <c r="B18" s="2" t="s">
        <v>30</v>
      </c>
      <c r="C18" s="298" t="s">
        <v>5477</v>
      </c>
      <c r="E18" s="298" t="s">
        <v>5771</v>
      </c>
      <c r="J18" s="2" t="s">
        <v>320</v>
      </c>
      <c r="L18" s="2" t="s">
        <v>860</v>
      </c>
    </row>
    <row r="19">
      <c r="B19" s="2" t="s">
        <v>30</v>
      </c>
      <c r="C19" s="298" t="s">
        <v>5477</v>
      </c>
      <c r="E19" s="298" t="s">
        <v>5771</v>
      </c>
      <c r="J19" s="2" t="s">
        <v>320</v>
      </c>
      <c r="L19" s="2" t="s">
        <v>860</v>
      </c>
    </row>
    <row r="20">
      <c r="B20" s="2" t="s">
        <v>30</v>
      </c>
      <c r="C20" s="298" t="s">
        <v>5477</v>
      </c>
      <c r="E20" s="298" t="s">
        <v>5771</v>
      </c>
      <c r="J20" s="2" t="s">
        <v>320</v>
      </c>
      <c r="L20" s="2" t="s">
        <v>860</v>
      </c>
    </row>
    <row r="21">
      <c r="B21" s="2" t="s">
        <v>30</v>
      </c>
      <c r="C21" s="298" t="s">
        <v>5477</v>
      </c>
      <c r="E21" s="298" t="s">
        <v>5771</v>
      </c>
      <c r="J21" s="2" t="s">
        <v>320</v>
      </c>
      <c r="L21" s="2" t="s">
        <v>860</v>
      </c>
    </row>
    <row r="22">
      <c r="B22" s="2" t="s">
        <v>30</v>
      </c>
      <c r="C22" s="298" t="s">
        <v>5477</v>
      </c>
      <c r="E22" s="298" t="s">
        <v>5771</v>
      </c>
      <c r="J22" s="2" t="s">
        <v>320</v>
      </c>
      <c r="L22" s="2" t="s">
        <v>860</v>
      </c>
    </row>
    <row r="23">
      <c r="B23" s="2" t="s">
        <v>30</v>
      </c>
      <c r="C23" s="298" t="s">
        <v>5477</v>
      </c>
      <c r="E23" s="298" t="s">
        <v>5771</v>
      </c>
      <c r="J23" s="2" t="s">
        <v>320</v>
      </c>
      <c r="L23" s="2" t="s">
        <v>860</v>
      </c>
    </row>
    <row r="24">
      <c r="B24" s="2" t="s">
        <v>30</v>
      </c>
      <c r="C24" s="298" t="s">
        <v>5477</v>
      </c>
      <c r="E24" s="298" t="s">
        <v>5771</v>
      </c>
      <c r="J24" s="2" t="s">
        <v>320</v>
      </c>
      <c r="L24" s="2" t="s">
        <v>860</v>
      </c>
    </row>
    <row r="25">
      <c r="B25" s="2" t="s">
        <v>30</v>
      </c>
      <c r="C25" s="298" t="s">
        <v>5477</v>
      </c>
      <c r="E25" s="298" t="s">
        <v>5771</v>
      </c>
      <c r="J25" s="2" t="s">
        <v>320</v>
      </c>
      <c r="L25" s="2" t="s">
        <v>860</v>
      </c>
    </row>
    <row r="26">
      <c r="B26" s="2" t="s">
        <v>30</v>
      </c>
      <c r="C26" s="298" t="s">
        <v>5477</v>
      </c>
      <c r="E26" s="298" t="s">
        <v>5771</v>
      </c>
      <c r="J26" s="2" t="s">
        <v>320</v>
      </c>
      <c r="L26" s="2" t="s">
        <v>860</v>
      </c>
    </row>
    <row r="27">
      <c r="B27" s="2" t="s">
        <v>30</v>
      </c>
      <c r="C27" s="298" t="s">
        <v>5477</v>
      </c>
      <c r="E27" s="298" t="s">
        <v>5771</v>
      </c>
      <c r="J27" s="2" t="s">
        <v>320</v>
      </c>
      <c r="L27" s="2" t="s">
        <v>860</v>
      </c>
    </row>
    <row r="28">
      <c r="B28" s="2" t="s">
        <v>30</v>
      </c>
      <c r="C28" s="298" t="s">
        <v>5477</v>
      </c>
      <c r="E28" s="298" t="s">
        <v>5771</v>
      </c>
      <c r="J28" s="2" t="s">
        <v>320</v>
      </c>
      <c r="L28" s="2" t="s">
        <v>860</v>
      </c>
    </row>
    <row r="29">
      <c r="B29" s="2" t="s">
        <v>30</v>
      </c>
      <c r="C29" s="298" t="s">
        <v>5477</v>
      </c>
      <c r="E29" s="298" t="s">
        <v>5771</v>
      </c>
      <c r="J29" s="2" t="s">
        <v>320</v>
      </c>
      <c r="L29" s="2" t="s">
        <v>860</v>
      </c>
    </row>
    <row r="30">
      <c r="B30" s="2" t="s">
        <v>30</v>
      </c>
      <c r="C30" s="298" t="s">
        <v>5477</v>
      </c>
      <c r="E30" s="298" t="s">
        <v>5771</v>
      </c>
      <c r="J30" s="2" t="s">
        <v>320</v>
      </c>
      <c r="L30" s="2" t="s">
        <v>860</v>
      </c>
    </row>
    <row r="31">
      <c r="B31" s="2" t="s">
        <v>30</v>
      </c>
      <c r="C31" s="298" t="s">
        <v>4876</v>
      </c>
      <c r="E31" s="298" t="s">
        <v>6632</v>
      </c>
      <c r="J31" s="2" t="s">
        <v>320</v>
      </c>
      <c r="L31" s="2" t="s">
        <v>860</v>
      </c>
    </row>
    <row r="32">
      <c r="B32" s="2" t="s">
        <v>30</v>
      </c>
      <c r="C32" s="298" t="s">
        <v>1545</v>
      </c>
      <c r="E32" s="298" t="s">
        <v>4839</v>
      </c>
      <c r="J32" s="2" t="s">
        <v>320</v>
      </c>
      <c r="L32" s="2" t="s">
        <v>860</v>
      </c>
    </row>
    <row r="33">
      <c r="B33" s="2" t="s">
        <v>30</v>
      </c>
      <c r="C33" s="298" t="s">
        <v>6809</v>
      </c>
      <c r="E33" s="298" t="s">
        <v>6804</v>
      </c>
      <c r="J33" s="2" t="s">
        <v>320</v>
      </c>
      <c r="L33" s="2" t="s">
        <v>860</v>
      </c>
    </row>
    <row r="34">
      <c r="C34" s="298" t="s">
        <v>6810</v>
      </c>
      <c r="J34" s="2" t="s">
        <v>320</v>
      </c>
      <c r="L34" s="2" t="s">
        <v>860</v>
      </c>
    </row>
    <row r="35">
      <c r="C35" s="298" t="s">
        <v>6046</v>
      </c>
      <c r="J35" s="2" t="s">
        <v>320</v>
      </c>
      <c r="L35" s="2" t="s">
        <v>860</v>
      </c>
    </row>
    <row r="37">
      <c r="A37" s="2" t="s">
        <v>3534</v>
      </c>
      <c r="B37" s="2" t="s">
        <v>3908</v>
      </c>
      <c r="C37" s="298" t="s">
        <v>3986</v>
      </c>
      <c r="E37" s="298" t="s">
        <v>3987</v>
      </c>
      <c r="J37" s="2" t="s">
        <v>320</v>
      </c>
      <c r="L37" s="2" t="s">
        <v>860</v>
      </c>
    </row>
    <row r="38">
      <c r="B38" s="2" t="s">
        <v>3908</v>
      </c>
      <c r="C38" s="298" t="s">
        <v>3988</v>
      </c>
      <c r="E38" s="298" t="s">
        <v>3989</v>
      </c>
      <c r="J38" s="2" t="s">
        <v>320</v>
      </c>
      <c r="L38" s="2" t="s">
        <v>860</v>
      </c>
    </row>
    <row r="39">
      <c r="B39" s="2" t="s">
        <v>3908</v>
      </c>
      <c r="C39" s="298" t="s">
        <v>3990</v>
      </c>
      <c r="E39" s="298" t="s">
        <v>3991</v>
      </c>
      <c r="J39" s="2" t="s">
        <v>320</v>
      </c>
      <c r="L39" s="2" t="s">
        <v>860</v>
      </c>
    </row>
    <row r="40">
      <c r="C40" s="298" t="s">
        <v>1387</v>
      </c>
      <c r="E40" s="298" t="s">
        <v>1388</v>
      </c>
      <c r="J40" s="2" t="s">
        <v>320</v>
      </c>
      <c r="L40" s="2" t="s">
        <v>860</v>
      </c>
    </row>
    <row r="41">
      <c r="B41" s="2" t="s">
        <v>960</v>
      </c>
      <c r="C41" s="298" t="s">
        <v>946</v>
      </c>
      <c r="E41" s="298" t="s">
        <v>947</v>
      </c>
      <c r="J41" s="2" t="s">
        <v>320</v>
      </c>
      <c r="L41" s="2" t="s">
        <v>860</v>
      </c>
    </row>
    <row r="42">
      <c r="B42" s="2" t="s">
        <v>960</v>
      </c>
      <c r="C42" s="298" t="s">
        <v>946</v>
      </c>
      <c r="E42" s="298" t="s">
        <v>947</v>
      </c>
      <c r="J42" s="2" t="s">
        <v>320</v>
      </c>
      <c r="L42" s="2" t="s">
        <v>860</v>
      </c>
    </row>
    <row r="43">
      <c r="B43" s="2" t="s">
        <v>960</v>
      </c>
      <c r="C43" s="298" t="s">
        <v>946</v>
      </c>
      <c r="E43" s="298" t="s">
        <v>947</v>
      </c>
      <c r="J43" s="2" t="s">
        <v>320</v>
      </c>
      <c r="L43" s="2" t="s">
        <v>860</v>
      </c>
    </row>
    <row r="44">
      <c r="B44" s="2" t="s">
        <v>960</v>
      </c>
      <c r="C44" s="298" t="s">
        <v>946</v>
      </c>
      <c r="E44" s="298" t="s">
        <v>947</v>
      </c>
      <c r="J44" s="2" t="s">
        <v>320</v>
      </c>
      <c r="L44" s="2" t="s">
        <v>860</v>
      </c>
    </row>
    <row r="45">
      <c r="B45" s="2" t="s">
        <v>960</v>
      </c>
      <c r="C45" s="298" t="s">
        <v>946</v>
      </c>
      <c r="E45" s="298" t="s">
        <v>947</v>
      </c>
      <c r="J45" s="2" t="s">
        <v>320</v>
      </c>
      <c r="L45" s="2" t="s">
        <v>860</v>
      </c>
    </row>
    <row r="46">
      <c r="B46" s="2" t="s">
        <v>960</v>
      </c>
      <c r="C46" s="298" t="s">
        <v>946</v>
      </c>
      <c r="E46" s="298" t="s">
        <v>947</v>
      </c>
      <c r="J46" s="2" t="s">
        <v>320</v>
      </c>
      <c r="L46" s="2" t="s">
        <v>860</v>
      </c>
    </row>
    <row r="47">
      <c r="B47" s="2" t="s">
        <v>960</v>
      </c>
      <c r="C47" s="298" t="s">
        <v>946</v>
      </c>
      <c r="E47" s="298" t="s">
        <v>947</v>
      </c>
      <c r="J47" s="2" t="s">
        <v>320</v>
      </c>
      <c r="L47" s="2" t="s">
        <v>860</v>
      </c>
      <c r="M47" s="2" t="s">
        <v>4882</v>
      </c>
    </row>
    <row r="48">
      <c r="B48" s="2" t="s">
        <v>960</v>
      </c>
      <c r="C48" s="298" t="s">
        <v>946</v>
      </c>
      <c r="E48" s="298" t="s">
        <v>947</v>
      </c>
      <c r="J48" s="2" t="s">
        <v>320</v>
      </c>
      <c r="L48" s="2" t="s">
        <v>860</v>
      </c>
      <c r="M48" s="2" t="s">
        <v>4882</v>
      </c>
    </row>
    <row r="49">
      <c r="B49" s="2" t="s">
        <v>960</v>
      </c>
      <c r="C49" s="298" t="s">
        <v>946</v>
      </c>
      <c r="E49" s="298" t="s">
        <v>947</v>
      </c>
      <c r="J49" s="2" t="s">
        <v>320</v>
      </c>
      <c r="L49" s="2" t="s">
        <v>860</v>
      </c>
      <c r="M49" s="2" t="s">
        <v>4882</v>
      </c>
    </row>
    <row r="50">
      <c r="C50" s="298" t="s">
        <v>1055</v>
      </c>
      <c r="E50" s="298" t="s">
        <v>1056</v>
      </c>
      <c r="J50" s="2" t="s">
        <v>320</v>
      </c>
      <c r="L50" s="2" t="s">
        <v>860</v>
      </c>
    </row>
    <row r="51">
      <c r="C51" s="298" t="s">
        <v>1055</v>
      </c>
      <c r="E51" s="298" t="s">
        <v>1056</v>
      </c>
      <c r="J51" s="2" t="s">
        <v>320</v>
      </c>
      <c r="L51" s="2" t="s">
        <v>860</v>
      </c>
    </row>
    <row r="52">
      <c r="C52" s="298" t="s">
        <v>1055</v>
      </c>
      <c r="E52" s="298" t="s">
        <v>1056</v>
      </c>
      <c r="J52" s="2" t="s">
        <v>320</v>
      </c>
      <c r="L52" s="2" t="s">
        <v>860</v>
      </c>
    </row>
    <row r="53">
      <c r="C53" s="298" t="s">
        <v>1055</v>
      </c>
      <c r="E53" s="298" t="s">
        <v>1056</v>
      </c>
      <c r="J53" s="2" t="s">
        <v>320</v>
      </c>
      <c r="L53" s="2" t="s">
        <v>860</v>
      </c>
    </row>
    <row r="54">
      <c r="C54" s="298" t="s">
        <v>1055</v>
      </c>
      <c r="E54" s="298" t="s">
        <v>1056</v>
      </c>
      <c r="J54" s="2" t="s">
        <v>320</v>
      </c>
      <c r="L54" s="2" t="s">
        <v>860</v>
      </c>
    </row>
    <row r="55">
      <c r="C55" s="298" t="s">
        <v>1055</v>
      </c>
      <c r="E55" s="298" t="s">
        <v>1056</v>
      </c>
      <c r="J55" s="2" t="s">
        <v>320</v>
      </c>
      <c r="L55" s="2" t="s">
        <v>860</v>
      </c>
    </row>
    <row r="56">
      <c r="B56" s="2" t="s">
        <v>3908</v>
      </c>
      <c r="C56" s="298" t="s">
        <v>5171</v>
      </c>
      <c r="E56" s="2" t="s">
        <v>4101</v>
      </c>
      <c r="J56" s="2" t="s">
        <v>320</v>
      </c>
      <c r="L56" s="2" t="s">
        <v>860</v>
      </c>
    </row>
    <row r="57">
      <c r="B57" s="2" t="s">
        <v>3908</v>
      </c>
      <c r="C57" s="298" t="s">
        <v>3992</v>
      </c>
      <c r="E57" s="2" t="s">
        <v>6744</v>
      </c>
      <c r="J57" s="2" t="s">
        <v>320</v>
      </c>
      <c r="L57" s="2" t="s">
        <v>860</v>
      </c>
    </row>
    <row r="58">
      <c r="C58" s="298" t="s">
        <v>954</v>
      </c>
      <c r="E58" s="2" t="s">
        <v>955</v>
      </c>
      <c r="J58" s="2" t="s">
        <v>320</v>
      </c>
      <c r="L58" s="2" t="s">
        <v>860</v>
      </c>
    </row>
    <row r="59">
      <c r="C59" s="298" t="s">
        <v>889</v>
      </c>
      <c r="E59" s="298" t="s">
        <v>890</v>
      </c>
      <c r="J59" s="2" t="s">
        <v>320</v>
      </c>
      <c r="L59" s="2" t="s">
        <v>860</v>
      </c>
    </row>
    <row r="60">
      <c r="B60" s="2" t="s">
        <v>3908</v>
      </c>
      <c r="C60" s="298" t="s">
        <v>3997</v>
      </c>
      <c r="E60" s="298" t="s">
        <v>3998</v>
      </c>
      <c r="J60" s="2" t="s">
        <v>320</v>
      </c>
      <c r="L60" s="2" t="s">
        <v>860</v>
      </c>
    </row>
    <row r="62">
      <c r="A62" s="2" t="s">
        <v>6811</v>
      </c>
      <c r="B62" s="2" t="s">
        <v>868</v>
      </c>
      <c r="C62" s="298" t="s">
        <v>1416</v>
      </c>
      <c r="J62" s="2" t="s">
        <v>320</v>
      </c>
      <c r="L62" s="2" t="s">
        <v>860</v>
      </c>
    </row>
    <row r="63">
      <c r="B63" s="2" t="s">
        <v>868</v>
      </c>
      <c r="C63" s="298" t="s">
        <v>1416</v>
      </c>
      <c r="J63" s="2" t="s">
        <v>320</v>
      </c>
      <c r="L63" s="2" t="s">
        <v>860</v>
      </c>
    </row>
    <row r="64">
      <c r="B64" s="2" t="s">
        <v>868</v>
      </c>
      <c r="C64" s="298" t="s">
        <v>1416</v>
      </c>
      <c r="J64" s="2" t="s">
        <v>320</v>
      </c>
      <c r="L64" s="2" t="s">
        <v>860</v>
      </c>
    </row>
    <row r="65">
      <c r="B65" s="2" t="s">
        <v>868</v>
      </c>
      <c r="C65" s="298" t="s">
        <v>1416</v>
      </c>
      <c r="J65" s="2" t="s">
        <v>320</v>
      </c>
      <c r="L65" s="2" t="s">
        <v>860</v>
      </c>
      <c r="M65" s="2" t="s">
        <v>4882</v>
      </c>
    </row>
    <row r="66">
      <c r="C66" s="298" t="s">
        <v>6812</v>
      </c>
      <c r="J66" s="2" t="s">
        <v>320</v>
      </c>
      <c r="L66" s="2" t="s">
        <v>860</v>
      </c>
    </row>
    <row r="68">
      <c r="A68" s="2" t="s">
        <v>995</v>
      </c>
      <c r="B68" s="2" t="s">
        <v>2269</v>
      </c>
      <c r="C68" s="298" t="s">
        <v>1409</v>
      </c>
      <c r="E68" s="298" t="s">
        <v>6813</v>
      </c>
      <c r="J68" s="2" t="s">
        <v>320</v>
      </c>
      <c r="L68" s="2" t="s">
        <v>860</v>
      </c>
    </row>
    <row r="69">
      <c r="B69" s="2" t="s">
        <v>2269</v>
      </c>
      <c r="C69" s="298" t="s">
        <v>1412</v>
      </c>
      <c r="E69" s="298" t="s">
        <v>6814</v>
      </c>
      <c r="J69" s="2" t="s">
        <v>320</v>
      </c>
      <c r="L69" s="2" t="s">
        <v>860</v>
      </c>
    </row>
    <row r="70">
      <c r="B70" s="2" t="s">
        <v>2269</v>
      </c>
      <c r="C70" s="298" t="s">
        <v>1412</v>
      </c>
      <c r="E70" s="298" t="s">
        <v>6814</v>
      </c>
      <c r="J70" s="2" t="s">
        <v>320</v>
      </c>
      <c r="L70" s="2" t="s">
        <v>860</v>
      </c>
    </row>
    <row r="71">
      <c r="B71" s="2" t="s">
        <v>2269</v>
      </c>
      <c r="C71" s="298" t="s">
        <v>1258</v>
      </c>
      <c r="E71" s="298" t="s">
        <v>900</v>
      </c>
      <c r="J71" s="2" t="s">
        <v>320</v>
      </c>
      <c r="L71" s="2" t="s">
        <v>860</v>
      </c>
    </row>
  </sheetData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6815</v>
      </c>
      <c r="D1" s="216"/>
      <c r="E1" s="217">
        <v>9.952692791E9</v>
      </c>
      <c r="F1" s="219" t="s">
        <v>800</v>
      </c>
      <c r="G1" s="219"/>
      <c r="H1" s="219" t="s">
        <v>801</v>
      </c>
      <c r="I1" s="221" t="s">
        <v>802</v>
      </c>
      <c r="J1" s="219"/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</row>
    <row r="2">
      <c r="A2" s="239"/>
      <c r="B2" s="223" t="s">
        <v>807</v>
      </c>
      <c r="C2" s="227" t="s">
        <v>6816</v>
      </c>
      <c r="D2" s="227"/>
      <c r="E2" s="228"/>
      <c r="F2" s="226" t="s">
        <v>320</v>
      </c>
      <c r="G2" s="227"/>
      <c r="H2" s="469"/>
      <c r="I2" s="228"/>
      <c r="J2" s="2"/>
      <c r="K2" s="229" t="s">
        <v>11</v>
      </c>
      <c r="M2" s="230"/>
      <c r="O2" s="2">
        <v>1.0</v>
      </c>
      <c r="P2" s="2" t="s">
        <v>6817</v>
      </c>
      <c r="Q2" s="2" t="s">
        <v>6818</v>
      </c>
      <c r="R2" s="2" t="s">
        <v>1958</v>
      </c>
    </row>
    <row r="3">
      <c r="A3" s="239"/>
      <c r="B3" s="229" t="s">
        <v>811</v>
      </c>
      <c r="C3" s="470" t="s">
        <v>6819</v>
      </c>
      <c r="E3" s="230"/>
      <c r="F3" s="229" t="s">
        <v>812</v>
      </c>
      <c r="G3" s="2"/>
      <c r="I3" s="237"/>
      <c r="J3" s="2"/>
      <c r="K3" s="229" t="s">
        <v>12</v>
      </c>
      <c r="M3" s="230"/>
      <c r="O3" s="2">
        <v>2.0</v>
      </c>
      <c r="P3" s="2" t="s">
        <v>6820</v>
      </c>
      <c r="Q3" s="2" t="s">
        <v>663</v>
      </c>
      <c r="R3" s="2" t="s">
        <v>1328</v>
      </c>
    </row>
    <row r="4">
      <c r="A4" s="239"/>
      <c r="B4" s="229" t="s">
        <v>816</v>
      </c>
      <c r="C4" s="471"/>
      <c r="E4" s="230"/>
      <c r="F4" s="229" t="s">
        <v>817</v>
      </c>
      <c r="G4" s="2"/>
      <c r="I4" s="237"/>
      <c r="J4" s="2"/>
      <c r="K4" s="229" t="s">
        <v>13</v>
      </c>
      <c r="M4" s="230"/>
      <c r="O4" s="2">
        <v>3.0</v>
      </c>
      <c r="P4" s="2" t="s">
        <v>6821</v>
      </c>
      <c r="Q4" s="2" t="s">
        <v>6822</v>
      </c>
      <c r="R4" s="2" t="s">
        <v>2866</v>
      </c>
    </row>
    <row r="5">
      <c r="A5" s="239"/>
      <c r="B5" s="229" t="s">
        <v>818</v>
      </c>
      <c r="C5" s="218" t="s">
        <v>6823</v>
      </c>
      <c r="D5" s="2"/>
      <c r="E5" s="217"/>
      <c r="F5" s="2" t="s">
        <v>819</v>
      </c>
      <c r="G5" s="2"/>
      <c r="I5" s="237"/>
      <c r="J5" s="2"/>
      <c r="K5" s="229" t="s">
        <v>14</v>
      </c>
      <c r="M5" s="237"/>
    </row>
    <row r="6">
      <c r="A6" s="239"/>
      <c r="B6" s="229" t="s">
        <v>820</v>
      </c>
      <c r="D6" s="2"/>
      <c r="E6" s="237"/>
      <c r="F6" s="229" t="s">
        <v>821</v>
      </c>
      <c r="I6" s="237"/>
      <c r="J6" s="2"/>
      <c r="K6" s="229" t="s">
        <v>15</v>
      </c>
      <c r="M6" s="237"/>
    </row>
    <row r="7">
      <c r="A7" s="239"/>
      <c r="B7" s="229" t="s">
        <v>822</v>
      </c>
      <c r="D7" s="2"/>
      <c r="E7" s="237"/>
      <c r="F7" s="229" t="s">
        <v>823</v>
      </c>
      <c r="G7" s="2"/>
      <c r="I7" s="237"/>
      <c r="J7" s="2"/>
      <c r="K7" s="229" t="s">
        <v>17</v>
      </c>
      <c r="M7" s="237"/>
    </row>
    <row r="8">
      <c r="A8" s="239"/>
      <c r="B8" s="229" t="s">
        <v>824</v>
      </c>
      <c r="C8" s="2"/>
      <c r="E8" s="230"/>
      <c r="F8" s="229" t="s">
        <v>825</v>
      </c>
      <c r="G8" s="2"/>
      <c r="I8" s="237"/>
      <c r="J8" s="2"/>
      <c r="K8" s="2" t="s">
        <v>18</v>
      </c>
      <c r="M8" s="237"/>
    </row>
    <row r="9">
      <c r="A9" s="239"/>
      <c r="B9" s="229" t="s">
        <v>826</v>
      </c>
      <c r="D9" s="2"/>
      <c r="E9" s="237"/>
      <c r="F9" s="229" t="s">
        <v>827</v>
      </c>
      <c r="G9" s="2"/>
      <c r="H9" s="2"/>
      <c r="I9" s="237"/>
      <c r="J9" s="2"/>
      <c r="K9" s="229" t="s">
        <v>19</v>
      </c>
      <c r="L9" s="2"/>
      <c r="M9" s="237"/>
      <c r="O9" s="2"/>
      <c r="P9" s="2"/>
      <c r="Q9" s="2"/>
      <c r="R9" s="2"/>
    </row>
    <row r="10">
      <c r="A10" s="239"/>
      <c r="B10" s="241" t="s">
        <v>828</v>
      </c>
      <c r="C10" s="242"/>
      <c r="D10" s="242"/>
      <c r="E10" s="243"/>
      <c r="F10" s="229" t="s">
        <v>829</v>
      </c>
      <c r="G10" s="2"/>
      <c r="H10" s="2"/>
      <c r="I10" s="237"/>
      <c r="J10" s="2"/>
      <c r="K10" s="229" t="s">
        <v>20</v>
      </c>
      <c r="L10" s="2"/>
      <c r="M10" s="237"/>
      <c r="O10" s="2"/>
      <c r="P10" s="2"/>
      <c r="Q10" s="2"/>
      <c r="R10" s="2"/>
    </row>
    <row r="11">
      <c r="A11" s="239"/>
      <c r="B11" s="2" t="s">
        <v>830</v>
      </c>
      <c r="C11" s="2"/>
      <c r="D11" s="2"/>
      <c r="E11" s="2"/>
      <c r="F11" s="229" t="s">
        <v>831</v>
      </c>
      <c r="G11" s="2"/>
      <c r="H11" s="2"/>
      <c r="I11" s="237"/>
      <c r="J11" s="2"/>
      <c r="K11" s="229" t="s">
        <v>21</v>
      </c>
      <c r="L11" s="2"/>
      <c r="M11" s="237"/>
      <c r="O11" s="2"/>
      <c r="P11" s="2"/>
      <c r="Q11" s="2"/>
      <c r="R11" s="2"/>
    </row>
    <row r="12">
      <c r="A12" s="239"/>
      <c r="B12" s="2" t="s">
        <v>832</v>
      </c>
      <c r="C12" s="2"/>
      <c r="D12" s="2"/>
      <c r="E12" s="2"/>
      <c r="F12" s="229" t="s">
        <v>833</v>
      </c>
      <c r="G12" s="2"/>
      <c r="H12" s="2"/>
      <c r="I12" s="237"/>
      <c r="J12" s="2"/>
      <c r="K12" s="241" t="s">
        <v>23</v>
      </c>
      <c r="L12" s="242"/>
      <c r="M12" s="243"/>
      <c r="O12" s="2"/>
      <c r="P12" s="2"/>
      <c r="Q12" s="2"/>
      <c r="R12" s="2"/>
    </row>
    <row r="13">
      <c r="A13" s="239"/>
      <c r="B13" s="2"/>
      <c r="C13" s="2"/>
      <c r="D13" s="2"/>
      <c r="E13" s="2"/>
      <c r="F13" s="229" t="s">
        <v>835</v>
      </c>
      <c r="G13" s="2"/>
      <c r="H13" s="2"/>
      <c r="I13" s="237"/>
      <c r="J13" s="2"/>
      <c r="K13" s="2" t="s">
        <v>24</v>
      </c>
      <c r="L13" s="2"/>
      <c r="M13" s="2"/>
      <c r="N13" s="2"/>
      <c r="O13" s="2"/>
      <c r="P13" s="2"/>
      <c r="Q13" s="2"/>
      <c r="R13" s="2"/>
    </row>
    <row r="14">
      <c r="A14" s="239"/>
      <c r="B14" s="2"/>
      <c r="C14" s="2"/>
      <c r="D14" s="2"/>
      <c r="E14" s="2"/>
      <c r="F14" s="241" t="s">
        <v>837</v>
      </c>
      <c r="G14" s="242"/>
      <c r="H14" s="242"/>
      <c r="I14" s="243"/>
      <c r="J14" s="2"/>
      <c r="K14" s="2"/>
      <c r="L14" s="2"/>
      <c r="M14" s="2"/>
      <c r="N14" s="2"/>
      <c r="O14" s="2"/>
      <c r="P14" s="2"/>
      <c r="Q14" s="2"/>
      <c r="R14" s="2"/>
    </row>
    <row r="15">
      <c r="A15" s="239"/>
      <c r="B15" s="2"/>
      <c r="C15" s="2"/>
      <c r="D15" s="2"/>
      <c r="E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811</v>
      </c>
      <c r="G16" s="12" t="s">
        <v>841</v>
      </c>
      <c r="H16" s="12" t="s">
        <v>842</v>
      </c>
      <c r="I16" s="12" t="s">
        <v>843</v>
      </c>
      <c r="J16" s="12" t="s">
        <v>844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39" t="s">
        <v>335</v>
      </c>
      <c r="B17" s="2" t="s">
        <v>30</v>
      </c>
      <c r="C17" s="298" t="s">
        <v>5477</v>
      </c>
      <c r="E17" s="298" t="s">
        <v>5771</v>
      </c>
      <c r="H17" s="2" t="s">
        <v>320</v>
      </c>
      <c r="J17" s="2" t="s">
        <v>860</v>
      </c>
    </row>
    <row r="18">
      <c r="A18" s="450"/>
      <c r="B18" s="2" t="s">
        <v>30</v>
      </c>
      <c r="C18" s="298" t="s">
        <v>5477</v>
      </c>
      <c r="E18" s="298" t="s">
        <v>5771</v>
      </c>
      <c r="H18" s="2" t="s">
        <v>320</v>
      </c>
      <c r="J18" s="2" t="s">
        <v>860</v>
      </c>
    </row>
    <row r="19">
      <c r="A19" s="450"/>
      <c r="B19" s="2" t="s">
        <v>30</v>
      </c>
      <c r="C19" s="298" t="s">
        <v>5477</v>
      </c>
      <c r="E19" s="298" t="s">
        <v>5771</v>
      </c>
      <c r="H19" s="2" t="s">
        <v>320</v>
      </c>
      <c r="J19" s="2" t="s">
        <v>860</v>
      </c>
    </row>
    <row r="20">
      <c r="A20" s="450"/>
      <c r="B20" s="2" t="s">
        <v>30</v>
      </c>
      <c r="C20" s="298" t="s">
        <v>5477</v>
      </c>
      <c r="E20" s="298" t="s">
        <v>5771</v>
      </c>
      <c r="H20" s="2" t="s">
        <v>320</v>
      </c>
      <c r="J20" s="2" t="s">
        <v>860</v>
      </c>
    </row>
    <row r="21">
      <c r="A21" s="450"/>
      <c r="B21" s="2" t="s">
        <v>30</v>
      </c>
      <c r="C21" s="298" t="s">
        <v>5477</v>
      </c>
      <c r="E21" s="298" t="s">
        <v>5771</v>
      </c>
      <c r="H21" s="2" t="s">
        <v>320</v>
      </c>
      <c r="J21" s="2" t="s">
        <v>860</v>
      </c>
    </row>
    <row r="22">
      <c r="A22" s="450"/>
      <c r="B22" s="2" t="s">
        <v>30</v>
      </c>
      <c r="C22" s="298" t="s">
        <v>5477</v>
      </c>
      <c r="E22" s="298" t="s">
        <v>5771</v>
      </c>
      <c r="H22" s="2" t="s">
        <v>320</v>
      </c>
      <c r="J22" s="2" t="s">
        <v>860</v>
      </c>
    </row>
    <row r="23">
      <c r="A23" s="450"/>
      <c r="B23" s="2" t="s">
        <v>30</v>
      </c>
      <c r="C23" s="298" t="s">
        <v>5477</v>
      </c>
      <c r="E23" s="298" t="s">
        <v>5771</v>
      </c>
      <c r="H23" s="2" t="s">
        <v>320</v>
      </c>
      <c r="J23" s="2" t="s">
        <v>860</v>
      </c>
    </row>
    <row r="24">
      <c r="A24" s="450"/>
      <c r="B24" s="2" t="s">
        <v>30</v>
      </c>
      <c r="C24" s="298" t="s">
        <v>5477</v>
      </c>
      <c r="E24" s="298" t="s">
        <v>5771</v>
      </c>
      <c r="H24" s="2" t="s">
        <v>320</v>
      </c>
      <c r="J24" s="2" t="s">
        <v>860</v>
      </c>
    </row>
    <row r="25">
      <c r="A25" s="450"/>
      <c r="B25" s="2" t="s">
        <v>30</v>
      </c>
      <c r="C25" s="298" t="s">
        <v>5477</v>
      </c>
      <c r="E25" s="298" t="s">
        <v>5771</v>
      </c>
      <c r="H25" s="2" t="s">
        <v>320</v>
      </c>
      <c r="J25" s="2" t="s">
        <v>860</v>
      </c>
    </row>
    <row r="26">
      <c r="A26" s="450"/>
      <c r="B26" s="2" t="s">
        <v>30</v>
      </c>
      <c r="C26" s="298" t="s">
        <v>5656</v>
      </c>
      <c r="E26" s="298" t="s">
        <v>5657</v>
      </c>
      <c r="H26" s="2" t="s">
        <v>320</v>
      </c>
      <c r="J26" s="2" t="s">
        <v>860</v>
      </c>
    </row>
    <row r="27">
      <c r="A27" s="450"/>
      <c r="B27" s="2" t="s">
        <v>4599</v>
      </c>
      <c r="C27" s="298" t="s">
        <v>2793</v>
      </c>
      <c r="E27" s="298" t="s">
        <v>5960</v>
      </c>
      <c r="H27" s="2" t="s">
        <v>320</v>
      </c>
      <c r="J27" s="2" t="s">
        <v>860</v>
      </c>
    </row>
    <row r="28">
      <c r="A28" s="450"/>
      <c r="B28" s="2" t="s">
        <v>30</v>
      </c>
      <c r="C28" s="298" t="s">
        <v>1545</v>
      </c>
      <c r="E28" s="298" t="s">
        <v>4839</v>
      </c>
      <c r="H28" s="2" t="s">
        <v>320</v>
      </c>
      <c r="J28" s="2" t="s">
        <v>860</v>
      </c>
    </row>
    <row r="29">
      <c r="A29" s="450"/>
      <c r="C29" s="298" t="s">
        <v>6046</v>
      </c>
      <c r="H29" s="2" t="s">
        <v>320</v>
      </c>
      <c r="J29" s="2" t="s">
        <v>860</v>
      </c>
    </row>
    <row r="30">
      <c r="A30" s="450"/>
    </row>
    <row r="31">
      <c r="A31" s="239" t="s">
        <v>336</v>
      </c>
      <c r="B31" s="298" t="s">
        <v>3881</v>
      </c>
      <c r="C31" s="298" t="s">
        <v>3882</v>
      </c>
      <c r="E31" s="298" t="s">
        <v>3883</v>
      </c>
      <c r="H31" s="2" t="s">
        <v>320</v>
      </c>
      <c r="J31" s="2" t="s">
        <v>860</v>
      </c>
    </row>
    <row r="32">
      <c r="A32" s="239"/>
      <c r="B32" s="298" t="s">
        <v>3881</v>
      </c>
      <c r="C32" s="298" t="s">
        <v>3882</v>
      </c>
      <c r="E32" s="298" t="s">
        <v>3883</v>
      </c>
      <c r="H32" s="2" t="s">
        <v>320</v>
      </c>
      <c r="J32" s="2" t="s">
        <v>860</v>
      </c>
    </row>
    <row r="33">
      <c r="A33" s="239"/>
      <c r="B33" s="298" t="s">
        <v>3881</v>
      </c>
      <c r="C33" s="298" t="s">
        <v>3882</v>
      </c>
      <c r="E33" s="298" t="s">
        <v>3883</v>
      </c>
      <c r="H33" s="2" t="s">
        <v>320</v>
      </c>
      <c r="J33" s="2" t="s">
        <v>860</v>
      </c>
    </row>
    <row r="34">
      <c r="A34" s="239"/>
      <c r="B34" s="298" t="s">
        <v>3881</v>
      </c>
      <c r="C34" s="298" t="s">
        <v>3882</v>
      </c>
      <c r="E34" s="298" t="s">
        <v>3883</v>
      </c>
      <c r="H34" s="2" t="s">
        <v>320</v>
      </c>
      <c r="J34" s="2" t="s">
        <v>860</v>
      </c>
    </row>
    <row r="35">
      <c r="A35" s="239"/>
      <c r="B35" s="298" t="s">
        <v>3881</v>
      </c>
      <c r="C35" s="298" t="s">
        <v>3882</v>
      </c>
      <c r="E35" s="298" t="s">
        <v>3883</v>
      </c>
      <c r="H35" s="2" t="s">
        <v>320</v>
      </c>
      <c r="J35" s="2" t="s">
        <v>860</v>
      </c>
    </row>
    <row r="36">
      <c r="A36" s="239"/>
      <c r="B36" s="298" t="s">
        <v>3881</v>
      </c>
      <c r="C36" s="298" t="s">
        <v>3882</v>
      </c>
      <c r="E36" s="298" t="s">
        <v>3883</v>
      </c>
      <c r="H36" s="2" t="s">
        <v>320</v>
      </c>
      <c r="J36" s="2" t="s">
        <v>860</v>
      </c>
    </row>
    <row r="37">
      <c r="A37" s="239"/>
      <c r="B37" s="298" t="s">
        <v>3881</v>
      </c>
      <c r="C37" s="298" t="s">
        <v>3882</v>
      </c>
      <c r="E37" s="298" t="s">
        <v>3883</v>
      </c>
      <c r="H37" s="2" t="s">
        <v>320</v>
      </c>
      <c r="J37" s="2" t="s">
        <v>860</v>
      </c>
    </row>
    <row r="38">
      <c r="A38" s="239"/>
      <c r="B38" s="298" t="s">
        <v>3881</v>
      </c>
      <c r="C38" s="298" t="s">
        <v>3882</v>
      </c>
      <c r="E38" s="298" t="s">
        <v>3883</v>
      </c>
      <c r="H38" s="2" t="s">
        <v>320</v>
      </c>
      <c r="J38" s="2" t="s">
        <v>860</v>
      </c>
    </row>
    <row r="39">
      <c r="A39" s="239"/>
      <c r="B39" s="298" t="s">
        <v>3881</v>
      </c>
      <c r="C39" s="298" t="s">
        <v>3882</v>
      </c>
      <c r="E39" s="298" t="s">
        <v>3883</v>
      </c>
      <c r="H39" s="2" t="s">
        <v>320</v>
      </c>
      <c r="J39" s="2" t="s">
        <v>860</v>
      </c>
    </row>
    <row r="40">
      <c r="A40" s="239"/>
      <c r="B40" s="298" t="s">
        <v>3881</v>
      </c>
      <c r="C40" s="298" t="s">
        <v>3882</v>
      </c>
      <c r="E40" s="298" t="s">
        <v>3883</v>
      </c>
      <c r="H40" s="2" t="s">
        <v>320</v>
      </c>
      <c r="J40" s="2" t="s">
        <v>860</v>
      </c>
    </row>
    <row r="41">
      <c r="A41" s="239"/>
      <c r="B41" s="298" t="s">
        <v>3881</v>
      </c>
      <c r="C41" s="298" t="s">
        <v>3882</v>
      </c>
      <c r="E41" s="298" t="s">
        <v>3883</v>
      </c>
      <c r="H41" s="2" t="s">
        <v>320</v>
      </c>
      <c r="J41" s="2" t="s">
        <v>860</v>
      </c>
    </row>
    <row r="42">
      <c r="A42" s="239"/>
      <c r="B42" s="298" t="s">
        <v>3881</v>
      </c>
      <c r="C42" s="298" t="s">
        <v>6824</v>
      </c>
      <c r="E42" s="298"/>
      <c r="H42" s="2" t="s">
        <v>320</v>
      </c>
      <c r="J42" s="2" t="s">
        <v>860</v>
      </c>
    </row>
    <row r="43">
      <c r="A43" s="239"/>
      <c r="B43" s="2"/>
      <c r="C43" s="298" t="s">
        <v>973</v>
      </c>
      <c r="E43" s="298" t="s">
        <v>974</v>
      </c>
      <c r="H43" s="2" t="s">
        <v>320</v>
      </c>
      <c r="J43" s="2" t="s">
        <v>860</v>
      </c>
    </row>
    <row r="44">
      <c r="A44" s="239"/>
      <c r="B44" s="2"/>
      <c r="C44" s="298" t="s">
        <v>973</v>
      </c>
      <c r="E44" s="298" t="s">
        <v>974</v>
      </c>
      <c r="H44" s="2" t="s">
        <v>320</v>
      </c>
      <c r="J44" s="2" t="s">
        <v>860</v>
      </c>
    </row>
    <row r="45">
      <c r="A45" s="239"/>
      <c r="B45" s="2"/>
      <c r="C45" s="298" t="s">
        <v>973</v>
      </c>
      <c r="E45" s="298" t="s">
        <v>974</v>
      </c>
      <c r="H45" s="2" t="s">
        <v>320</v>
      </c>
      <c r="J45" s="2" t="s">
        <v>860</v>
      </c>
    </row>
    <row r="46">
      <c r="A46" s="239"/>
      <c r="B46" s="2"/>
      <c r="C46" s="298" t="s">
        <v>973</v>
      </c>
      <c r="E46" s="298" t="s">
        <v>974</v>
      </c>
      <c r="H46" s="2" t="s">
        <v>320</v>
      </c>
      <c r="J46" s="2" t="s">
        <v>860</v>
      </c>
    </row>
    <row r="47">
      <c r="A47" s="239"/>
      <c r="B47" s="298" t="s">
        <v>3881</v>
      </c>
      <c r="C47" s="298" t="s">
        <v>4952</v>
      </c>
      <c r="E47" s="298" t="s">
        <v>4953</v>
      </c>
      <c r="H47" s="2" t="s">
        <v>320</v>
      </c>
      <c r="J47" s="2" t="s">
        <v>860</v>
      </c>
    </row>
    <row r="48">
      <c r="A48" s="239"/>
      <c r="B48" s="2"/>
      <c r="C48" s="298" t="s">
        <v>5847</v>
      </c>
      <c r="E48" s="298"/>
      <c r="H48" s="2" t="s">
        <v>320</v>
      </c>
      <c r="J48" s="2" t="s">
        <v>860</v>
      </c>
    </row>
    <row r="49">
      <c r="A49" s="239"/>
      <c r="B49" s="298" t="s">
        <v>4416</v>
      </c>
      <c r="C49" s="298" t="s">
        <v>4113</v>
      </c>
      <c r="E49" s="298" t="s">
        <v>4114</v>
      </c>
      <c r="H49" s="2" t="s">
        <v>320</v>
      </c>
      <c r="J49" s="2" t="s">
        <v>860</v>
      </c>
    </row>
    <row r="50">
      <c r="A50" s="239"/>
      <c r="B50" s="298" t="s">
        <v>3881</v>
      </c>
      <c r="C50" s="298" t="s">
        <v>6825</v>
      </c>
      <c r="E50" s="298" t="s">
        <v>6405</v>
      </c>
      <c r="H50" s="2" t="s">
        <v>320</v>
      </c>
      <c r="J50" s="2" t="s">
        <v>860</v>
      </c>
    </row>
    <row r="51">
      <c r="A51" s="239"/>
      <c r="B51" s="2"/>
      <c r="C51" s="298"/>
      <c r="E51" s="298"/>
      <c r="H51" s="2"/>
      <c r="J51" s="2"/>
    </row>
    <row r="52">
      <c r="A52" s="239" t="s">
        <v>3534</v>
      </c>
      <c r="B52" s="2" t="s">
        <v>3908</v>
      </c>
      <c r="C52" s="298" t="s">
        <v>3986</v>
      </c>
      <c r="E52" s="298" t="s">
        <v>3987</v>
      </c>
      <c r="H52" s="2" t="s">
        <v>320</v>
      </c>
      <c r="J52" s="2" t="s">
        <v>860</v>
      </c>
    </row>
    <row r="53">
      <c r="A53" s="450"/>
      <c r="B53" s="2" t="s">
        <v>3908</v>
      </c>
      <c r="C53" s="298" t="s">
        <v>3988</v>
      </c>
      <c r="E53" s="2" t="s">
        <v>3989</v>
      </c>
      <c r="H53" s="2" t="s">
        <v>320</v>
      </c>
      <c r="J53" s="2" t="s">
        <v>860</v>
      </c>
    </row>
    <row r="54">
      <c r="A54" s="450"/>
      <c r="B54" s="2" t="s">
        <v>3908</v>
      </c>
      <c r="C54" s="298" t="s">
        <v>3990</v>
      </c>
      <c r="E54" s="298" t="s">
        <v>3991</v>
      </c>
      <c r="H54" s="2" t="s">
        <v>320</v>
      </c>
      <c r="J54" s="2" t="s">
        <v>860</v>
      </c>
    </row>
    <row r="55">
      <c r="A55" s="450"/>
      <c r="C55" s="298" t="s">
        <v>1387</v>
      </c>
      <c r="E55" s="298" t="s">
        <v>1388</v>
      </c>
      <c r="H55" s="2" t="s">
        <v>320</v>
      </c>
      <c r="J55" s="2" t="s">
        <v>860</v>
      </c>
    </row>
    <row r="56">
      <c r="A56" s="450"/>
      <c r="B56" s="2" t="s">
        <v>960</v>
      </c>
      <c r="C56" s="298" t="s">
        <v>946</v>
      </c>
      <c r="E56" s="298" t="s">
        <v>947</v>
      </c>
      <c r="H56" s="2" t="s">
        <v>320</v>
      </c>
      <c r="J56" s="2" t="s">
        <v>860</v>
      </c>
    </row>
    <row r="57">
      <c r="A57" s="450"/>
      <c r="B57" s="2" t="s">
        <v>960</v>
      </c>
      <c r="C57" s="298" t="s">
        <v>946</v>
      </c>
      <c r="E57" s="298" t="s">
        <v>947</v>
      </c>
      <c r="H57" s="2" t="s">
        <v>320</v>
      </c>
      <c r="J57" s="2" t="s">
        <v>860</v>
      </c>
    </row>
    <row r="58">
      <c r="A58" s="450"/>
      <c r="B58" s="2" t="s">
        <v>960</v>
      </c>
      <c r="C58" s="298" t="s">
        <v>946</v>
      </c>
      <c r="E58" s="298" t="s">
        <v>947</v>
      </c>
      <c r="H58" s="2" t="s">
        <v>320</v>
      </c>
      <c r="J58" s="2" t="s">
        <v>860</v>
      </c>
    </row>
    <row r="59">
      <c r="A59" s="450"/>
      <c r="C59" s="298" t="s">
        <v>1055</v>
      </c>
      <c r="E59" s="298" t="s">
        <v>1056</v>
      </c>
      <c r="H59" s="2" t="s">
        <v>320</v>
      </c>
      <c r="J59" s="2" t="s">
        <v>860</v>
      </c>
    </row>
    <row r="60">
      <c r="A60" s="450"/>
      <c r="C60" s="298" t="s">
        <v>1055</v>
      </c>
      <c r="E60" s="298" t="s">
        <v>1056</v>
      </c>
      <c r="H60" s="2" t="s">
        <v>320</v>
      </c>
      <c r="J60" s="2" t="s">
        <v>860</v>
      </c>
    </row>
    <row r="61">
      <c r="A61" s="450"/>
      <c r="C61" s="298" t="s">
        <v>1055</v>
      </c>
      <c r="E61" s="298" t="s">
        <v>1056</v>
      </c>
      <c r="H61" s="2" t="s">
        <v>320</v>
      </c>
      <c r="J61" s="2" t="s">
        <v>860</v>
      </c>
    </row>
    <row r="62">
      <c r="A62" s="450"/>
      <c r="C62" s="298" t="s">
        <v>1055</v>
      </c>
      <c r="E62" s="298" t="s">
        <v>1056</v>
      </c>
      <c r="H62" s="2" t="s">
        <v>320</v>
      </c>
      <c r="J62" s="2" t="s">
        <v>860</v>
      </c>
    </row>
    <row r="63">
      <c r="A63" s="450"/>
      <c r="C63" s="298" t="s">
        <v>1055</v>
      </c>
      <c r="E63" s="298" t="s">
        <v>1056</v>
      </c>
      <c r="H63" s="2" t="s">
        <v>320</v>
      </c>
      <c r="J63" s="2" t="s">
        <v>860</v>
      </c>
    </row>
    <row r="64">
      <c r="A64" s="450"/>
      <c r="C64" s="298" t="s">
        <v>1055</v>
      </c>
      <c r="E64" s="298" t="s">
        <v>1056</v>
      </c>
      <c r="H64" s="2" t="s">
        <v>320</v>
      </c>
      <c r="J64" s="2" t="s">
        <v>860</v>
      </c>
    </row>
    <row r="65">
      <c r="A65" s="450"/>
      <c r="B65" s="2" t="s">
        <v>6826</v>
      </c>
      <c r="C65" s="298" t="s">
        <v>3992</v>
      </c>
      <c r="E65" s="298" t="s">
        <v>3993</v>
      </c>
      <c r="H65" s="2" t="s">
        <v>320</v>
      </c>
      <c r="J65" s="2" t="s">
        <v>860</v>
      </c>
    </row>
    <row r="66">
      <c r="A66" s="450"/>
      <c r="B66" s="2" t="s">
        <v>6826</v>
      </c>
      <c r="C66" s="298" t="s">
        <v>5171</v>
      </c>
      <c r="E66" s="367" t="s">
        <v>4101</v>
      </c>
      <c r="H66" s="2" t="s">
        <v>320</v>
      </c>
      <c r="J66" s="2" t="s">
        <v>860</v>
      </c>
    </row>
    <row r="67">
      <c r="A67" s="450"/>
      <c r="C67" s="298" t="s">
        <v>954</v>
      </c>
      <c r="E67" s="298" t="s">
        <v>955</v>
      </c>
      <c r="H67" s="2" t="s">
        <v>320</v>
      </c>
      <c r="J67" s="2" t="s">
        <v>860</v>
      </c>
    </row>
    <row r="68">
      <c r="A68" s="450"/>
      <c r="B68" s="2" t="s">
        <v>3908</v>
      </c>
      <c r="C68" s="298" t="s">
        <v>3997</v>
      </c>
      <c r="E68" s="298" t="s">
        <v>3998</v>
      </c>
      <c r="H68" s="2" t="s">
        <v>320</v>
      </c>
      <c r="J68" s="2" t="s">
        <v>860</v>
      </c>
    </row>
    <row r="69">
      <c r="A69" s="450"/>
      <c r="C69" s="298" t="s">
        <v>889</v>
      </c>
      <c r="E69" s="367" t="s">
        <v>890</v>
      </c>
      <c r="H69" s="2" t="s">
        <v>320</v>
      </c>
      <c r="J69" s="2" t="s">
        <v>860</v>
      </c>
    </row>
    <row r="70">
      <c r="A70" s="450"/>
      <c r="E70" s="378"/>
    </row>
    <row r="71">
      <c r="A71" s="399" t="s">
        <v>2440</v>
      </c>
      <c r="B71" s="2" t="s">
        <v>868</v>
      </c>
      <c r="C71" s="298" t="s">
        <v>6710</v>
      </c>
      <c r="E71" s="367" t="s">
        <v>935</v>
      </c>
      <c r="H71" s="2" t="s">
        <v>320</v>
      </c>
      <c r="J71" s="2" t="s">
        <v>860</v>
      </c>
    </row>
    <row r="72">
      <c r="A72" s="450"/>
      <c r="C72" s="298" t="s">
        <v>6710</v>
      </c>
      <c r="E72" s="367" t="s">
        <v>935</v>
      </c>
      <c r="H72" s="2" t="s">
        <v>320</v>
      </c>
      <c r="J72" s="2" t="s">
        <v>860</v>
      </c>
    </row>
    <row r="73">
      <c r="A73" s="450"/>
    </row>
    <row r="74">
      <c r="A74" s="399" t="s">
        <v>2439</v>
      </c>
      <c r="B74" s="2" t="s">
        <v>862</v>
      </c>
      <c r="C74" s="298" t="s">
        <v>1409</v>
      </c>
      <c r="E74" s="298" t="s">
        <v>893</v>
      </c>
      <c r="H74" s="2" t="s">
        <v>320</v>
      </c>
      <c r="J74" s="2" t="s">
        <v>860</v>
      </c>
    </row>
    <row r="75">
      <c r="A75" s="450"/>
      <c r="B75" s="2" t="s">
        <v>862</v>
      </c>
      <c r="C75" s="298" t="s">
        <v>1412</v>
      </c>
      <c r="E75" s="298" t="s">
        <v>895</v>
      </c>
      <c r="H75" s="2" t="s">
        <v>320</v>
      </c>
      <c r="J75" s="2" t="s">
        <v>860</v>
      </c>
    </row>
    <row r="76">
      <c r="A76" s="450"/>
      <c r="B76" s="2" t="s">
        <v>862</v>
      </c>
      <c r="C76" s="340" t="s">
        <v>1258</v>
      </c>
      <c r="H76" s="2" t="s">
        <v>320</v>
      </c>
      <c r="J76" s="2" t="s">
        <v>860</v>
      </c>
    </row>
    <row r="77">
      <c r="A77" s="450"/>
    </row>
    <row r="78">
      <c r="A78" s="450"/>
    </row>
    <row r="79">
      <c r="A79" s="239" t="s">
        <v>635</v>
      </c>
      <c r="C79" s="298" t="s">
        <v>6827</v>
      </c>
    </row>
    <row r="80">
      <c r="A80" s="450"/>
      <c r="C80" s="298" t="s">
        <v>6828</v>
      </c>
    </row>
    <row r="81">
      <c r="A81" s="450"/>
      <c r="C81" s="298" t="s">
        <v>6828</v>
      </c>
    </row>
    <row r="82">
      <c r="A82" s="450"/>
      <c r="C82" s="298" t="s">
        <v>6828</v>
      </c>
    </row>
    <row r="83">
      <c r="A83" s="450"/>
      <c r="C83" s="298" t="s">
        <v>6828</v>
      </c>
    </row>
    <row r="84">
      <c r="A84" s="450"/>
      <c r="C84" s="298" t="s">
        <v>6828</v>
      </c>
    </row>
    <row r="85">
      <c r="A85" s="450"/>
      <c r="C85" s="298" t="s">
        <v>6828</v>
      </c>
    </row>
    <row r="86">
      <c r="A86" s="450"/>
      <c r="C86" s="298" t="s">
        <v>6828</v>
      </c>
    </row>
    <row r="87">
      <c r="A87" s="450"/>
      <c r="C87" s="298" t="s">
        <v>6828</v>
      </c>
    </row>
    <row r="88">
      <c r="A88" s="450"/>
      <c r="C88" s="298" t="s">
        <v>6828</v>
      </c>
    </row>
    <row r="89">
      <c r="A89" s="450"/>
      <c r="C89" s="298" t="s">
        <v>6828</v>
      </c>
    </row>
    <row r="90">
      <c r="A90" s="450"/>
      <c r="C90" s="298" t="s">
        <v>6828</v>
      </c>
    </row>
    <row r="91">
      <c r="A91" s="450"/>
      <c r="C91" s="298" t="s">
        <v>6828</v>
      </c>
    </row>
    <row r="92">
      <c r="A92" s="450"/>
      <c r="C92" s="298" t="s">
        <v>6828</v>
      </c>
    </row>
    <row r="93">
      <c r="A93" s="450"/>
      <c r="C93" s="298" t="s">
        <v>6828</v>
      </c>
    </row>
    <row r="94">
      <c r="A94" s="450"/>
      <c r="C94" s="298" t="s">
        <v>5821</v>
      </c>
    </row>
    <row r="95">
      <c r="A95" s="450"/>
      <c r="C95" s="298" t="s">
        <v>6829</v>
      </c>
    </row>
    <row r="96">
      <c r="A96" s="450"/>
      <c r="C96" s="298" t="s">
        <v>6830</v>
      </c>
    </row>
    <row r="97">
      <c r="A97" s="450"/>
      <c r="C97" s="298" t="s">
        <v>6830</v>
      </c>
    </row>
    <row r="98">
      <c r="A98" s="450"/>
    </row>
    <row r="99">
      <c r="A99" s="450"/>
    </row>
    <row r="100">
      <c r="A100" s="450"/>
    </row>
    <row r="101">
      <c r="A101" s="450"/>
    </row>
    <row r="102">
      <c r="A102" s="450"/>
    </row>
    <row r="103">
      <c r="A103" s="450"/>
    </row>
    <row r="104">
      <c r="A104" s="450"/>
    </row>
    <row r="105">
      <c r="A105" s="450"/>
    </row>
    <row r="106">
      <c r="A106" s="450"/>
    </row>
    <row r="107">
      <c r="A107" s="450"/>
    </row>
    <row r="108">
      <c r="A108" s="450"/>
    </row>
    <row r="109">
      <c r="A109" s="450"/>
    </row>
    <row r="110">
      <c r="A110" s="450"/>
    </row>
    <row r="111">
      <c r="A111" s="450"/>
    </row>
    <row r="112">
      <c r="A112" s="450"/>
    </row>
    <row r="113">
      <c r="A113" s="450"/>
    </row>
    <row r="114">
      <c r="A114" s="450"/>
    </row>
    <row r="115">
      <c r="A115" s="450"/>
    </row>
    <row r="116">
      <c r="A116" s="450"/>
    </row>
    <row r="117">
      <c r="A117" s="450"/>
    </row>
    <row r="118">
      <c r="A118" s="450"/>
    </row>
    <row r="119">
      <c r="A119" s="450"/>
    </row>
    <row r="120">
      <c r="A120" s="450"/>
    </row>
    <row r="121">
      <c r="A121" s="450"/>
    </row>
    <row r="122">
      <c r="A122" s="450"/>
    </row>
    <row r="123">
      <c r="A123" s="450"/>
    </row>
    <row r="124">
      <c r="A124" s="450"/>
    </row>
    <row r="125">
      <c r="A125" s="450"/>
    </row>
    <row r="126">
      <c r="A126" s="450"/>
    </row>
    <row r="127">
      <c r="A127" s="450"/>
    </row>
    <row r="128">
      <c r="A128" s="450"/>
    </row>
    <row r="129">
      <c r="A129" s="450"/>
    </row>
    <row r="130">
      <c r="A130" s="450"/>
    </row>
    <row r="131">
      <c r="A131" s="450"/>
    </row>
    <row r="132">
      <c r="A132" s="450"/>
    </row>
    <row r="133">
      <c r="A133" s="450"/>
    </row>
    <row r="134">
      <c r="A134" s="450"/>
    </row>
    <row r="135">
      <c r="A135" s="450"/>
    </row>
    <row r="136">
      <c r="A136" s="450"/>
    </row>
    <row r="137">
      <c r="A137" s="450"/>
    </row>
    <row r="138">
      <c r="A138" s="450"/>
    </row>
    <row r="139">
      <c r="A139" s="450"/>
    </row>
    <row r="140">
      <c r="A140" s="450"/>
    </row>
    <row r="141">
      <c r="A141" s="450"/>
    </row>
    <row r="142">
      <c r="A142" s="450"/>
    </row>
    <row r="143">
      <c r="A143" s="450"/>
    </row>
    <row r="144">
      <c r="A144" s="450"/>
    </row>
    <row r="145">
      <c r="A145" s="450"/>
    </row>
    <row r="146">
      <c r="A146" s="450"/>
    </row>
    <row r="147">
      <c r="A147" s="450"/>
    </row>
    <row r="148">
      <c r="A148" s="450"/>
    </row>
    <row r="149">
      <c r="A149" s="450"/>
    </row>
    <row r="150">
      <c r="A150" s="450"/>
    </row>
    <row r="151">
      <c r="A151" s="450"/>
    </row>
    <row r="152">
      <c r="A152" s="450"/>
    </row>
    <row r="153">
      <c r="A153" s="450"/>
    </row>
    <row r="154">
      <c r="A154" s="450"/>
    </row>
    <row r="155">
      <c r="A155" s="450"/>
    </row>
    <row r="156">
      <c r="A156" s="450"/>
    </row>
    <row r="157">
      <c r="A157" s="450"/>
    </row>
    <row r="158">
      <c r="A158" s="450"/>
    </row>
    <row r="159">
      <c r="A159" s="450"/>
    </row>
    <row r="160">
      <c r="A160" s="450"/>
    </row>
    <row r="161">
      <c r="A161" s="450"/>
    </row>
    <row r="162">
      <c r="A162" s="450"/>
    </row>
    <row r="163">
      <c r="A163" s="450"/>
    </row>
    <row r="164">
      <c r="A164" s="450"/>
    </row>
    <row r="165">
      <c r="A165" s="450"/>
    </row>
    <row r="166">
      <c r="A166" s="450"/>
    </row>
    <row r="167">
      <c r="A167" s="450"/>
    </row>
    <row r="168">
      <c r="A168" s="450"/>
    </row>
    <row r="169">
      <c r="A169" s="450"/>
    </row>
    <row r="170">
      <c r="A170" s="450"/>
    </row>
    <row r="171">
      <c r="A171" s="450"/>
    </row>
    <row r="172">
      <c r="A172" s="450"/>
    </row>
    <row r="173">
      <c r="A173" s="450"/>
    </row>
    <row r="174">
      <c r="A174" s="450"/>
    </row>
    <row r="175">
      <c r="A175" s="450"/>
    </row>
    <row r="176">
      <c r="A176" s="450"/>
    </row>
    <row r="177">
      <c r="A177" s="450"/>
    </row>
    <row r="178">
      <c r="A178" s="450"/>
    </row>
    <row r="179">
      <c r="A179" s="450"/>
    </row>
    <row r="180">
      <c r="A180" s="450"/>
    </row>
    <row r="181">
      <c r="A181" s="450"/>
    </row>
    <row r="182">
      <c r="A182" s="450"/>
    </row>
    <row r="183">
      <c r="A183" s="450"/>
    </row>
    <row r="184">
      <c r="A184" s="450"/>
    </row>
    <row r="185">
      <c r="A185" s="450"/>
    </row>
    <row r="186">
      <c r="A186" s="450"/>
    </row>
    <row r="187">
      <c r="A187" s="450"/>
    </row>
    <row r="188">
      <c r="A188" s="450"/>
    </row>
    <row r="189">
      <c r="A189" s="450"/>
    </row>
    <row r="190">
      <c r="A190" s="450"/>
    </row>
    <row r="191">
      <c r="A191" s="450"/>
    </row>
    <row r="192">
      <c r="A192" s="450"/>
    </row>
    <row r="193">
      <c r="A193" s="450"/>
    </row>
    <row r="194">
      <c r="A194" s="450"/>
    </row>
    <row r="195">
      <c r="A195" s="450"/>
    </row>
    <row r="196">
      <c r="A196" s="450"/>
    </row>
    <row r="197">
      <c r="A197" s="450"/>
    </row>
    <row r="198">
      <c r="A198" s="450"/>
    </row>
    <row r="199">
      <c r="A199" s="450"/>
    </row>
    <row r="200">
      <c r="A200" s="450"/>
    </row>
    <row r="201">
      <c r="A201" s="450"/>
    </row>
    <row r="202">
      <c r="A202" s="450"/>
    </row>
    <row r="203">
      <c r="A203" s="450"/>
    </row>
    <row r="204">
      <c r="A204" s="450"/>
    </row>
    <row r="205">
      <c r="A205" s="450"/>
    </row>
    <row r="206">
      <c r="A206" s="450"/>
    </row>
    <row r="207">
      <c r="A207" s="450"/>
    </row>
    <row r="208">
      <c r="A208" s="450"/>
    </row>
    <row r="209">
      <c r="A209" s="450"/>
    </row>
    <row r="210">
      <c r="A210" s="450"/>
    </row>
    <row r="211">
      <c r="A211" s="450"/>
    </row>
    <row r="212">
      <c r="A212" s="450"/>
    </row>
    <row r="213">
      <c r="A213" s="450"/>
    </row>
    <row r="214">
      <c r="A214" s="450"/>
    </row>
    <row r="215">
      <c r="A215" s="450"/>
    </row>
    <row r="216">
      <c r="A216" s="450"/>
    </row>
    <row r="217">
      <c r="A217" s="450"/>
    </row>
    <row r="218">
      <c r="A218" s="450"/>
    </row>
    <row r="219">
      <c r="A219" s="450"/>
    </row>
    <row r="220">
      <c r="A220" s="450"/>
    </row>
    <row r="221">
      <c r="A221" s="450"/>
    </row>
    <row r="222">
      <c r="A222" s="450"/>
    </row>
    <row r="223">
      <c r="A223" s="450"/>
    </row>
    <row r="224">
      <c r="A224" s="450"/>
    </row>
    <row r="225">
      <c r="A225" s="450"/>
    </row>
    <row r="226">
      <c r="A226" s="450"/>
    </row>
    <row r="227">
      <c r="A227" s="450"/>
    </row>
    <row r="228">
      <c r="A228" s="450"/>
    </row>
    <row r="229">
      <c r="A229" s="450"/>
    </row>
    <row r="230">
      <c r="A230" s="450"/>
    </row>
    <row r="231">
      <c r="A231" s="450"/>
    </row>
    <row r="232">
      <c r="A232" s="450"/>
    </row>
    <row r="233">
      <c r="A233" s="450"/>
    </row>
    <row r="234">
      <c r="A234" s="450"/>
    </row>
    <row r="235">
      <c r="A235" s="450"/>
    </row>
    <row r="236">
      <c r="A236" s="450"/>
    </row>
    <row r="237">
      <c r="A237" s="450"/>
    </row>
    <row r="238">
      <c r="A238" s="450"/>
    </row>
    <row r="239">
      <c r="A239" s="450"/>
    </row>
    <row r="240">
      <c r="A240" s="450"/>
    </row>
    <row r="241">
      <c r="A241" s="450"/>
    </row>
    <row r="242">
      <c r="A242" s="450"/>
    </row>
    <row r="243">
      <c r="A243" s="450"/>
    </row>
    <row r="244">
      <c r="A244" s="450"/>
    </row>
    <row r="245">
      <c r="A245" s="450"/>
    </row>
    <row r="246">
      <c r="A246" s="450"/>
    </row>
    <row r="247">
      <c r="A247" s="450"/>
    </row>
    <row r="248">
      <c r="A248" s="450"/>
    </row>
    <row r="249">
      <c r="A249" s="450"/>
    </row>
    <row r="250">
      <c r="A250" s="450"/>
    </row>
    <row r="251">
      <c r="A251" s="450"/>
    </row>
    <row r="252">
      <c r="A252" s="450"/>
    </row>
    <row r="253">
      <c r="A253" s="450"/>
    </row>
    <row r="254">
      <c r="A254" s="450"/>
    </row>
    <row r="255">
      <c r="A255" s="450"/>
    </row>
    <row r="256">
      <c r="A256" s="450"/>
    </row>
    <row r="257">
      <c r="A257" s="450"/>
    </row>
    <row r="258">
      <c r="A258" s="450"/>
    </row>
    <row r="259">
      <c r="A259" s="450"/>
    </row>
    <row r="260">
      <c r="A260" s="450"/>
    </row>
    <row r="261">
      <c r="A261" s="450"/>
    </row>
    <row r="262">
      <c r="A262" s="450"/>
    </row>
    <row r="263">
      <c r="A263" s="450"/>
    </row>
    <row r="264">
      <c r="A264" s="450"/>
    </row>
    <row r="265">
      <c r="A265" s="450"/>
    </row>
    <row r="266">
      <c r="A266" s="450"/>
    </row>
    <row r="267">
      <c r="A267" s="450"/>
    </row>
    <row r="268">
      <c r="A268" s="450"/>
    </row>
    <row r="269">
      <c r="A269" s="450"/>
    </row>
    <row r="270">
      <c r="A270" s="450"/>
    </row>
    <row r="271">
      <c r="A271" s="450"/>
    </row>
    <row r="272">
      <c r="A272" s="450"/>
    </row>
    <row r="273">
      <c r="A273" s="450"/>
    </row>
    <row r="274">
      <c r="A274" s="450"/>
    </row>
    <row r="275">
      <c r="A275" s="450"/>
    </row>
    <row r="276">
      <c r="A276" s="450"/>
    </row>
    <row r="277">
      <c r="A277" s="450"/>
    </row>
    <row r="278">
      <c r="A278" s="450"/>
    </row>
    <row r="279">
      <c r="A279" s="450"/>
    </row>
    <row r="280">
      <c r="A280" s="450"/>
    </row>
    <row r="281">
      <c r="A281" s="450"/>
    </row>
    <row r="282">
      <c r="A282" s="450"/>
    </row>
    <row r="283">
      <c r="A283" s="450"/>
    </row>
    <row r="284">
      <c r="A284" s="450"/>
    </row>
    <row r="285">
      <c r="A285" s="450"/>
    </row>
    <row r="286">
      <c r="A286" s="450"/>
    </row>
    <row r="287">
      <c r="A287" s="450"/>
    </row>
    <row r="288">
      <c r="A288" s="450"/>
    </row>
    <row r="289">
      <c r="A289" s="450"/>
    </row>
    <row r="290">
      <c r="A290" s="450"/>
    </row>
    <row r="291">
      <c r="A291" s="450"/>
    </row>
    <row r="292">
      <c r="A292" s="450"/>
    </row>
    <row r="293">
      <c r="A293" s="450"/>
    </row>
    <row r="294">
      <c r="A294" s="450"/>
    </row>
    <row r="295">
      <c r="A295" s="450"/>
    </row>
    <row r="296">
      <c r="A296" s="450"/>
    </row>
    <row r="297">
      <c r="A297" s="450"/>
    </row>
    <row r="298">
      <c r="A298" s="450"/>
    </row>
    <row r="299">
      <c r="A299" s="450"/>
    </row>
    <row r="300">
      <c r="A300" s="450"/>
    </row>
    <row r="301">
      <c r="A301" s="450"/>
    </row>
    <row r="302">
      <c r="A302" s="450"/>
    </row>
    <row r="303">
      <c r="A303" s="450"/>
    </row>
    <row r="304">
      <c r="A304" s="450"/>
    </row>
    <row r="305">
      <c r="A305" s="450"/>
    </row>
    <row r="306">
      <c r="A306" s="450"/>
    </row>
    <row r="307">
      <c r="A307" s="450"/>
    </row>
    <row r="308">
      <c r="A308" s="450"/>
    </row>
    <row r="309">
      <c r="A309" s="450"/>
    </row>
    <row r="310">
      <c r="A310" s="450"/>
    </row>
    <row r="311">
      <c r="A311" s="450"/>
    </row>
    <row r="312">
      <c r="A312" s="450"/>
    </row>
    <row r="313">
      <c r="A313" s="450"/>
    </row>
    <row r="314">
      <c r="A314" s="450"/>
    </row>
    <row r="315">
      <c r="A315" s="450"/>
    </row>
    <row r="316">
      <c r="A316" s="450"/>
    </row>
    <row r="317">
      <c r="A317" s="450"/>
    </row>
    <row r="318">
      <c r="A318" s="450"/>
    </row>
    <row r="319">
      <c r="A319" s="450"/>
    </row>
    <row r="320">
      <c r="A320" s="450"/>
    </row>
    <row r="321">
      <c r="A321" s="450"/>
    </row>
    <row r="322">
      <c r="A322" s="450"/>
    </row>
    <row r="323">
      <c r="A323" s="450"/>
    </row>
    <row r="324">
      <c r="A324" s="450"/>
    </row>
    <row r="325">
      <c r="A325" s="450"/>
    </row>
    <row r="326">
      <c r="A326" s="450"/>
    </row>
    <row r="327">
      <c r="A327" s="450"/>
    </row>
    <row r="328">
      <c r="A328" s="450"/>
    </row>
    <row r="329">
      <c r="A329" s="450"/>
    </row>
    <row r="330">
      <c r="A330" s="450"/>
    </row>
    <row r="331">
      <c r="A331" s="450"/>
    </row>
    <row r="332">
      <c r="A332" s="450"/>
    </row>
    <row r="333">
      <c r="A333" s="450"/>
    </row>
    <row r="334">
      <c r="A334" s="450"/>
    </row>
    <row r="335">
      <c r="A335" s="450"/>
    </row>
    <row r="336">
      <c r="A336" s="450"/>
    </row>
    <row r="337">
      <c r="A337" s="450"/>
    </row>
    <row r="338">
      <c r="A338" s="450"/>
    </row>
    <row r="339">
      <c r="A339" s="450"/>
    </row>
    <row r="340">
      <c r="A340" s="450"/>
    </row>
    <row r="341">
      <c r="A341" s="450"/>
    </row>
    <row r="342">
      <c r="A342" s="450"/>
    </row>
    <row r="343">
      <c r="A343" s="450"/>
    </row>
    <row r="344">
      <c r="A344" s="450"/>
    </row>
    <row r="345">
      <c r="A345" s="450"/>
    </row>
    <row r="346">
      <c r="A346" s="450"/>
    </row>
    <row r="347">
      <c r="A347" s="450"/>
    </row>
    <row r="348">
      <c r="A348" s="450"/>
    </row>
    <row r="349">
      <c r="A349" s="450"/>
    </row>
    <row r="350">
      <c r="A350" s="450"/>
    </row>
    <row r="351">
      <c r="A351" s="450"/>
    </row>
    <row r="352">
      <c r="A352" s="450"/>
    </row>
    <row r="353">
      <c r="A353" s="450"/>
    </row>
    <row r="354">
      <c r="A354" s="450"/>
    </row>
    <row r="355">
      <c r="A355" s="450"/>
    </row>
    <row r="356">
      <c r="A356" s="450"/>
    </row>
    <row r="357">
      <c r="A357" s="450"/>
    </row>
    <row r="358">
      <c r="A358" s="450"/>
    </row>
    <row r="359">
      <c r="A359" s="450"/>
    </row>
    <row r="360">
      <c r="A360" s="450"/>
    </row>
    <row r="361">
      <c r="A361" s="450"/>
    </row>
    <row r="362">
      <c r="A362" s="450"/>
    </row>
    <row r="363">
      <c r="A363" s="450"/>
    </row>
    <row r="364">
      <c r="A364" s="450"/>
    </row>
    <row r="365">
      <c r="A365" s="450"/>
    </row>
    <row r="366">
      <c r="A366" s="450"/>
    </row>
    <row r="367">
      <c r="A367" s="450"/>
    </row>
    <row r="368">
      <c r="A368" s="450"/>
    </row>
    <row r="369">
      <c r="A369" s="450"/>
    </row>
    <row r="370">
      <c r="A370" s="450"/>
    </row>
    <row r="371">
      <c r="A371" s="450"/>
    </row>
    <row r="372">
      <c r="A372" s="450"/>
    </row>
    <row r="373">
      <c r="A373" s="450"/>
    </row>
    <row r="374">
      <c r="A374" s="450"/>
    </row>
    <row r="375">
      <c r="A375" s="450"/>
    </row>
    <row r="376">
      <c r="A376" s="450"/>
    </row>
    <row r="377">
      <c r="A377" s="450"/>
    </row>
    <row r="378">
      <c r="A378" s="450"/>
    </row>
    <row r="379">
      <c r="A379" s="450"/>
    </row>
    <row r="380">
      <c r="A380" s="450"/>
    </row>
    <row r="381">
      <c r="A381" s="450"/>
    </row>
    <row r="382">
      <c r="A382" s="450"/>
    </row>
    <row r="383">
      <c r="A383" s="450"/>
    </row>
    <row r="384">
      <c r="A384" s="450"/>
    </row>
    <row r="385">
      <c r="A385" s="450"/>
    </row>
    <row r="386">
      <c r="A386" s="450"/>
    </row>
    <row r="387">
      <c r="A387" s="450"/>
    </row>
    <row r="388">
      <c r="A388" s="450"/>
    </row>
    <row r="389">
      <c r="A389" s="450"/>
    </row>
    <row r="390">
      <c r="A390" s="450"/>
    </row>
    <row r="391">
      <c r="A391" s="450"/>
    </row>
    <row r="392">
      <c r="A392" s="450"/>
    </row>
    <row r="393">
      <c r="A393" s="450"/>
    </row>
    <row r="394">
      <c r="A394" s="450"/>
    </row>
    <row r="395">
      <c r="A395" s="450"/>
    </row>
    <row r="396">
      <c r="A396" s="450"/>
    </row>
    <row r="397">
      <c r="A397" s="450"/>
    </row>
    <row r="398">
      <c r="A398" s="450"/>
    </row>
    <row r="399">
      <c r="A399" s="450"/>
    </row>
    <row r="400">
      <c r="A400" s="450"/>
    </row>
    <row r="401">
      <c r="A401" s="450"/>
    </row>
    <row r="402">
      <c r="A402" s="450"/>
    </row>
    <row r="403">
      <c r="A403" s="450"/>
    </row>
    <row r="404">
      <c r="A404" s="450"/>
    </row>
    <row r="405">
      <c r="A405" s="450"/>
    </row>
    <row r="406">
      <c r="A406" s="450"/>
    </row>
    <row r="407">
      <c r="A407" s="450"/>
    </row>
    <row r="408">
      <c r="A408" s="450"/>
    </row>
    <row r="409">
      <c r="A409" s="450"/>
    </row>
    <row r="410">
      <c r="A410" s="450"/>
    </row>
    <row r="411">
      <c r="A411" s="450"/>
    </row>
    <row r="412">
      <c r="A412" s="450"/>
    </row>
    <row r="413">
      <c r="A413" s="450"/>
    </row>
    <row r="414">
      <c r="A414" s="450"/>
    </row>
    <row r="415">
      <c r="A415" s="450"/>
    </row>
    <row r="416">
      <c r="A416" s="450"/>
    </row>
    <row r="417">
      <c r="A417" s="450"/>
    </row>
    <row r="418">
      <c r="A418" s="450"/>
    </row>
    <row r="419">
      <c r="A419" s="450"/>
    </row>
    <row r="420">
      <c r="A420" s="450"/>
    </row>
    <row r="421">
      <c r="A421" s="450"/>
    </row>
    <row r="422">
      <c r="A422" s="450"/>
    </row>
    <row r="423">
      <c r="A423" s="450"/>
    </row>
    <row r="424">
      <c r="A424" s="450"/>
    </row>
    <row r="425">
      <c r="A425" s="450"/>
    </row>
    <row r="426">
      <c r="A426" s="450"/>
    </row>
    <row r="427">
      <c r="A427" s="450"/>
    </row>
    <row r="428">
      <c r="A428" s="450"/>
    </row>
    <row r="429">
      <c r="A429" s="450"/>
    </row>
    <row r="430">
      <c r="A430" s="450"/>
    </row>
    <row r="431">
      <c r="A431" s="450"/>
    </row>
    <row r="432">
      <c r="A432" s="450"/>
    </row>
    <row r="433">
      <c r="A433" s="450"/>
    </row>
    <row r="434">
      <c r="A434" s="450"/>
    </row>
    <row r="435">
      <c r="A435" s="450"/>
    </row>
    <row r="436">
      <c r="A436" s="450"/>
    </row>
    <row r="437">
      <c r="A437" s="450"/>
    </row>
    <row r="438">
      <c r="A438" s="450"/>
    </row>
    <row r="439">
      <c r="A439" s="450"/>
    </row>
    <row r="440">
      <c r="A440" s="450"/>
    </row>
    <row r="441">
      <c r="A441" s="450"/>
    </row>
    <row r="442">
      <c r="A442" s="450"/>
    </row>
    <row r="443">
      <c r="A443" s="450"/>
    </row>
    <row r="444">
      <c r="A444" s="450"/>
    </row>
    <row r="445">
      <c r="A445" s="450"/>
    </row>
    <row r="446">
      <c r="A446" s="450"/>
    </row>
    <row r="447">
      <c r="A447" s="450"/>
    </row>
    <row r="448">
      <c r="A448" s="450"/>
    </row>
    <row r="449">
      <c r="A449" s="450"/>
    </row>
    <row r="450">
      <c r="A450" s="450"/>
    </row>
    <row r="451">
      <c r="A451" s="450"/>
    </row>
    <row r="452">
      <c r="A452" s="450"/>
    </row>
    <row r="453">
      <c r="A453" s="450"/>
    </row>
    <row r="454">
      <c r="A454" s="450"/>
    </row>
    <row r="455">
      <c r="A455" s="450"/>
    </row>
    <row r="456">
      <c r="A456" s="450"/>
    </row>
    <row r="457">
      <c r="A457" s="450"/>
    </row>
    <row r="458">
      <c r="A458" s="450"/>
    </row>
    <row r="459">
      <c r="A459" s="450"/>
    </row>
    <row r="460">
      <c r="A460" s="450"/>
    </row>
    <row r="461">
      <c r="A461" s="450"/>
    </row>
    <row r="462">
      <c r="A462" s="450"/>
    </row>
    <row r="463">
      <c r="A463" s="450"/>
    </row>
    <row r="464">
      <c r="A464" s="450"/>
    </row>
    <row r="465">
      <c r="A465" s="450"/>
    </row>
    <row r="466">
      <c r="A466" s="450"/>
    </row>
    <row r="467">
      <c r="A467" s="450"/>
    </row>
    <row r="468">
      <c r="A468" s="450"/>
    </row>
    <row r="469">
      <c r="A469" s="450"/>
    </row>
    <row r="470">
      <c r="A470" s="450"/>
    </row>
    <row r="471">
      <c r="A471" s="450"/>
    </row>
    <row r="472">
      <c r="A472" s="450"/>
    </row>
    <row r="473">
      <c r="A473" s="450"/>
    </row>
    <row r="474">
      <c r="A474" s="450"/>
    </row>
    <row r="475">
      <c r="A475" s="450"/>
    </row>
    <row r="476">
      <c r="A476" s="450"/>
    </row>
    <row r="477">
      <c r="A477" s="450"/>
    </row>
    <row r="478">
      <c r="A478" s="450"/>
    </row>
    <row r="479">
      <c r="A479" s="450"/>
    </row>
    <row r="480">
      <c r="A480" s="450"/>
    </row>
    <row r="481">
      <c r="A481" s="450"/>
    </row>
    <row r="482">
      <c r="A482" s="450"/>
    </row>
    <row r="483">
      <c r="A483" s="450"/>
    </row>
    <row r="484">
      <c r="A484" s="450"/>
    </row>
    <row r="485">
      <c r="A485" s="450"/>
    </row>
    <row r="486">
      <c r="A486" s="450"/>
    </row>
    <row r="487">
      <c r="A487" s="450"/>
    </row>
    <row r="488">
      <c r="A488" s="450"/>
    </row>
    <row r="489">
      <c r="A489" s="450"/>
    </row>
    <row r="490">
      <c r="A490" s="450"/>
    </row>
    <row r="491">
      <c r="A491" s="450"/>
    </row>
    <row r="492">
      <c r="A492" s="450"/>
    </row>
    <row r="493">
      <c r="A493" s="450"/>
    </row>
    <row r="494">
      <c r="A494" s="450"/>
    </row>
    <row r="495">
      <c r="A495" s="450"/>
    </row>
    <row r="496">
      <c r="A496" s="450"/>
    </row>
    <row r="497">
      <c r="A497" s="450"/>
    </row>
    <row r="498">
      <c r="A498" s="450"/>
    </row>
    <row r="499">
      <c r="A499" s="450"/>
    </row>
    <row r="500">
      <c r="A500" s="450"/>
    </row>
    <row r="501">
      <c r="A501" s="450"/>
    </row>
    <row r="502">
      <c r="A502" s="450"/>
    </row>
    <row r="503">
      <c r="A503" s="450"/>
    </row>
    <row r="504">
      <c r="A504" s="450"/>
    </row>
    <row r="505">
      <c r="A505" s="450"/>
    </row>
    <row r="506">
      <c r="A506" s="450"/>
    </row>
    <row r="507">
      <c r="A507" s="450"/>
    </row>
    <row r="508">
      <c r="A508" s="450"/>
    </row>
    <row r="509">
      <c r="A509" s="450"/>
    </row>
    <row r="510">
      <c r="A510" s="450"/>
    </row>
    <row r="511">
      <c r="A511" s="450"/>
    </row>
    <row r="512">
      <c r="A512" s="450"/>
    </row>
    <row r="513">
      <c r="A513" s="450"/>
    </row>
    <row r="514">
      <c r="A514" s="450"/>
    </row>
    <row r="515">
      <c r="A515" s="450"/>
    </row>
    <row r="516">
      <c r="A516" s="450"/>
    </row>
    <row r="517">
      <c r="A517" s="450"/>
    </row>
    <row r="518">
      <c r="A518" s="450"/>
    </row>
    <row r="519">
      <c r="A519" s="450"/>
    </row>
    <row r="520">
      <c r="A520" s="450"/>
    </row>
    <row r="521">
      <c r="A521" s="450"/>
    </row>
    <row r="522">
      <c r="A522" s="450"/>
    </row>
    <row r="523">
      <c r="A523" s="450"/>
    </row>
    <row r="524">
      <c r="A524" s="450"/>
    </row>
    <row r="525">
      <c r="A525" s="450"/>
    </row>
    <row r="526">
      <c r="A526" s="450"/>
    </row>
    <row r="527">
      <c r="A527" s="450"/>
    </row>
    <row r="528">
      <c r="A528" s="450"/>
    </row>
    <row r="529">
      <c r="A529" s="450"/>
    </row>
    <row r="530">
      <c r="A530" s="450"/>
    </row>
    <row r="531">
      <c r="A531" s="450"/>
    </row>
    <row r="532">
      <c r="A532" s="450"/>
    </row>
    <row r="533">
      <c r="A533" s="450"/>
    </row>
    <row r="534">
      <c r="A534" s="450"/>
    </row>
    <row r="535">
      <c r="A535" s="450"/>
    </row>
    <row r="536">
      <c r="A536" s="450"/>
    </row>
    <row r="537">
      <c r="A537" s="450"/>
    </row>
    <row r="538">
      <c r="A538" s="450"/>
    </row>
    <row r="539">
      <c r="A539" s="450"/>
    </row>
    <row r="540">
      <c r="A540" s="450"/>
    </row>
    <row r="541">
      <c r="A541" s="450"/>
    </row>
    <row r="542">
      <c r="A542" s="450"/>
    </row>
    <row r="543">
      <c r="A543" s="450"/>
    </row>
    <row r="544">
      <c r="A544" s="450"/>
    </row>
    <row r="545">
      <c r="A545" s="450"/>
    </row>
    <row r="546">
      <c r="A546" s="450"/>
    </row>
    <row r="547">
      <c r="A547" s="450"/>
    </row>
    <row r="548">
      <c r="A548" s="450"/>
    </row>
    <row r="549">
      <c r="A549" s="450"/>
    </row>
    <row r="550">
      <c r="A550" s="450"/>
    </row>
    <row r="551">
      <c r="A551" s="450"/>
    </row>
    <row r="552">
      <c r="A552" s="450"/>
    </row>
    <row r="553">
      <c r="A553" s="450"/>
    </row>
    <row r="554">
      <c r="A554" s="450"/>
    </row>
    <row r="555">
      <c r="A555" s="450"/>
    </row>
    <row r="556">
      <c r="A556" s="450"/>
    </row>
    <row r="557">
      <c r="A557" s="450"/>
    </row>
    <row r="558">
      <c r="A558" s="450"/>
    </row>
    <row r="559">
      <c r="A559" s="450"/>
    </row>
    <row r="560">
      <c r="A560" s="450"/>
    </row>
    <row r="561">
      <c r="A561" s="450"/>
    </row>
    <row r="562">
      <c r="A562" s="450"/>
    </row>
    <row r="563">
      <c r="A563" s="450"/>
    </row>
    <row r="564">
      <c r="A564" s="450"/>
    </row>
    <row r="565">
      <c r="A565" s="450"/>
    </row>
    <row r="566">
      <c r="A566" s="450"/>
    </row>
    <row r="567">
      <c r="A567" s="450"/>
    </row>
    <row r="568">
      <c r="A568" s="450"/>
    </row>
    <row r="569">
      <c r="A569" s="450"/>
    </row>
    <row r="570">
      <c r="A570" s="450"/>
    </row>
    <row r="571">
      <c r="A571" s="450"/>
    </row>
    <row r="572">
      <c r="A572" s="450"/>
    </row>
    <row r="573">
      <c r="A573" s="450"/>
    </row>
    <row r="574">
      <c r="A574" s="450"/>
    </row>
    <row r="575">
      <c r="A575" s="450"/>
    </row>
    <row r="576">
      <c r="A576" s="450"/>
    </row>
    <row r="577">
      <c r="A577" s="450"/>
    </row>
    <row r="578">
      <c r="A578" s="450"/>
    </row>
    <row r="579">
      <c r="A579" s="450"/>
    </row>
    <row r="580">
      <c r="A580" s="450"/>
    </row>
    <row r="581">
      <c r="A581" s="450"/>
    </row>
    <row r="582">
      <c r="A582" s="450"/>
    </row>
    <row r="583">
      <c r="A583" s="450"/>
    </row>
    <row r="584">
      <c r="A584" s="450"/>
    </row>
    <row r="585">
      <c r="A585" s="450"/>
    </row>
    <row r="586">
      <c r="A586" s="450"/>
    </row>
    <row r="587">
      <c r="A587" s="450"/>
    </row>
    <row r="588">
      <c r="A588" s="450"/>
    </row>
    <row r="589">
      <c r="A589" s="450"/>
    </row>
    <row r="590">
      <c r="A590" s="450"/>
    </row>
    <row r="591">
      <c r="A591" s="450"/>
    </row>
    <row r="592">
      <c r="A592" s="450"/>
    </row>
    <row r="593">
      <c r="A593" s="450"/>
    </row>
    <row r="594">
      <c r="A594" s="450"/>
    </row>
    <row r="595">
      <c r="A595" s="450"/>
    </row>
    <row r="596">
      <c r="A596" s="450"/>
    </row>
    <row r="597">
      <c r="A597" s="450"/>
    </row>
    <row r="598">
      <c r="A598" s="450"/>
    </row>
    <row r="599">
      <c r="A599" s="450"/>
    </row>
    <row r="600">
      <c r="A600" s="450"/>
    </row>
    <row r="601">
      <c r="A601" s="450"/>
    </row>
    <row r="602">
      <c r="A602" s="450"/>
    </row>
    <row r="603">
      <c r="A603" s="450"/>
    </row>
    <row r="604">
      <c r="A604" s="450"/>
    </row>
    <row r="605">
      <c r="A605" s="450"/>
    </row>
    <row r="606">
      <c r="A606" s="450"/>
    </row>
    <row r="607">
      <c r="A607" s="450"/>
    </row>
    <row r="608">
      <c r="A608" s="450"/>
    </row>
    <row r="609">
      <c r="A609" s="450"/>
    </row>
    <row r="610">
      <c r="A610" s="450"/>
    </row>
    <row r="611">
      <c r="A611" s="450"/>
    </row>
    <row r="612">
      <c r="A612" s="450"/>
    </row>
    <row r="613">
      <c r="A613" s="450"/>
    </row>
    <row r="614">
      <c r="A614" s="450"/>
    </row>
    <row r="615">
      <c r="A615" s="450"/>
    </row>
    <row r="616">
      <c r="A616" s="450"/>
    </row>
    <row r="617">
      <c r="A617" s="450"/>
    </row>
    <row r="618">
      <c r="A618" s="450"/>
    </row>
    <row r="619">
      <c r="A619" s="450"/>
    </row>
    <row r="620">
      <c r="A620" s="450"/>
    </row>
    <row r="621">
      <c r="A621" s="450"/>
    </row>
    <row r="622">
      <c r="A622" s="450"/>
    </row>
    <row r="623">
      <c r="A623" s="450"/>
    </row>
    <row r="624">
      <c r="A624" s="450"/>
    </row>
    <row r="625">
      <c r="A625" s="450"/>
    </row>
    <row r="626">
      <c r="A626" s="450"/>
    </row>
    <row r="627">
      <c r="A627" s="450"/>
    </row>
    <row r="628">
      <c r="A628" s="450"/>
    </row>
    <row r="629">
      <c r="A629" s="450"/>
    </row>
    <row r="630">
      <c r="A630" s="450"/>
    </row>
    <row r="631">
      <c r="A631" s="450"/>
    </row>
    <row r="632">
      <c r="A632" s="450"/>
    </row>
    <row r="633">
      <c r="A633" s="450"/>
    </row>
    <row r="634">
      <c r="A634" s="450"/>
    </row>
    <row r="635">
      <c r="A635" s="450"/>
    </row>
    <row r="636">
      <c r="A636" s="450"/>
    </row>
    <row r="637">
      <c r="A637" s="450"/>
    </row>
    <row r="638">
      <c r="A638" s="450"/>
    </row>
    <row r="639">
      <c r="A639" s="450"/>
    </row>
    <row r="640">
      <c r="A640" s="450"/>
    </row>
    <row r="641">
      <c r="A641" s="450"/>
    </row>
    <row r="642">
      <c r="A642" s="450"/>
    </row>
    <row r="643">
      <c r="A643" s="450"/>
    </row>
    <row r="644">
      <c r="A644" s="450"/>
    </row>
    <row r="645">
      <c r="A645" s="450"/>
    </row>
    <row r="646">
      <c r="A646" s="450"/>
    </row>
    <row r="647">
      <c r="A647" s="450"/>
    </row>
    <row r="648">
      <c r="A648" s="450"/>
    </row>
    <row r="649">
      <c r="A649" s="450"/>
    </row>
    <row r="650">
      <c r="A650" s="450"/>
    </row>
    <row r="651">
      <c r="A651" s="450"/>
    </row>
    <row r="652">
      <c r="A652" s="450"/>
    </row>
    <row r="653">
      <c r="A653" s="450"/>
    </row>
    <row r="654">
      <c r="A654" s="450"/>
    </row>
    <row r="655">
      <c r="A655" s="450"/>
    </row>
    <row r="656">
      <c r="A656" s="450"/>
    </row>
    <row r="657">
      <c r="A657" s="450"/>
    </row>
    <row r="658">
      <c r="A658" s="450"/>
    </row>
    <row r="659">
      <c r="A659" s="450"/>
    </row>
    <row r="660">
      <c r="A660" s="450"/>
    </row>
    <row r="661">
      <c r="A661" s="450"/>
    </row>
    <row r="662">
      <c r="A662" s="450"/>
    </row>
    <row r="663">
      <c r="A663" s="450"/>
    </row>
    <row r="664">
      <c r="A664" s="450"/>
    </row>
    <row r="665">
      <c r="A665" s="450"/>
    </row>
    <row r="666">
      <c r="A666" s="450"/>
    </row>
    <row r="667">
      <c r="A667" s="450"/>
    </row>
    <row r="668">
      <c r="A668" s="450"/>
    </row>
    <row r="669">
      <c r="A669" s="450"/>
    </row>
    <row r="670">
      <c r="A670" s="450"/>
    </row>
    <row r="671">
      <c r="A671" s="450"/>
    </row>
    <row r="672">
      <c r="A672" s="450"/>
    </row>
    <row r="673">
      <c r="A673" s="450"/>
    </row>
    <row r="674">
      <c r="A674" s="450"/>
    </row>
    <row r="675">
      <c r="A675" s="450"/>
    </row>
    <row r="676">
      <c r="A676" s="450"/>
    </row>
    <row r="677">
      <c r="A677" s="450"/>
    </row>
    <row r="678">
      <c r="A678" s="450"/>
    </row>
    <row r="679">
      <c r="A679" s="450"/>
    </row>
    <row r="680">
      <c r="A680" s="450"/>
    </row>
    <row r="681">
      <c r="A681" s="450"/>
    </row>
    <row r="682">
      <c r="A682" s="450"/>
    </row>
    <row r="683">
      <c r="A683" s="450"/>
    </row>
    <row r="684">
      <c r="A684" s="450"/>
    </row>
    <row r="685">
      <c r="A685" s="450"/>
    </row>
    <row r="686">
      <c r="A686" s="450"/>
    </row>
    <row r="687">
      <c r="A687" s="450"/>
    </row>
    <row r="688">
      <c r="A688" s="450"/>
    </row>
    <row r="689">
      <c r="A689" s="450"/>
    </row>
    <row r="690">
      <c r="A690" s="450"/>
    </row>
    <row r="691">
      <c r="A691" s="450"/>
    </row>
    <row r="692">
      <c r="A692" s="450"/>
    </row>
    <row r="693">
      <c r="A693" s="450"/>
    </row>
    <row r="694">
      <c r="A694" s="450"/>
    </row>
    <row r="695">
      <c r="A695" s="450"/>
    </row>
    <row r="696">
      <c r="A696" s="450"/>
    </row>
    <row r="697">
      <c r="A697" s="450"/>
    </row>
    <row r="698">
      <c r="A698" s="450"/>
    </row>
    <row r="699">
      <c r="A699" s="450"/>
    </row>
    <row r="700">
      <c r="A700" s="450"/>
    </row>
    <row r="701">
      <c r="A701" s="450"/>
    </row>
    <row r="702">
      <c r="A702" s="450"/>
    </row>
    <row r="703">
      <c r="A703" s="450"/>
    </row>
    <row r="704">
      <c r="A704" s="450"/>
    </row>
    <row r="705">
      <c r="A705" s="450"/>
    </row>
    <row r="706">
      <c r="A706" s="450"/>
    </row>
    <row r="707">
      <c r="A707" s="450"/>
    </row>
    <row r="708">
      <c r="A708" s="450"/>
    </row>
    <row r="709">
      <c r="A709" s="450"/>
    </row>
    <row r="710">
      <c r="A710" s="450"/>
    </row>
    <row r="711">
      <c r="A711" s="450"/>
    </row>
    <row r="712">
      <c r="A712" s="450"/>
    </row>
    <row r="713">
      <c r="A713" s="450"/>
    </row>
    <row r="714">
      <c r="A714" s="450"/>
    </row>
    <row r="715">
      <c r="A715" s="450"/>
    </row>
    <row r="716">
      <c r="A716" s="450"/>
    </row>
    <row r="717">
      <c r="A717" s="450"/>
    </row>
    <row r="718">
      <c r="A718" s="450"/>
    </row>
    <row r="719">
      <c r="A719" s="450"/>
    </row>
    <row r="720">
      <c r="A720" s="450"/>
    </row>
    <row r="721">
      <c r="A721" s="450"/>
    </row>
    <row r="722">
      <c r="A722" s="450"/>
    </row>
    <row r="723">
      <c r="A723" s="450"/>
    </row>
    <row r="724">
      <c r="A724" s="450"/>
    </row>
    <row r="725">
      <c r="A725" s="450"/>
    </row>
    <row r="726">
      <c r="A726" s="450"/>
    </row>
    <row r="727">
      <c r="A727" s="450"/>
    </row>
    <row r="728">
      <c r="A728" s="450"/>
    </row>
    <row r="729">
      <c r="A729" s="450"/>
    </row>
    <row r="730">
      <c r="A730" s="450"/>
    </row>
    <row r="731">
      <c r="A731" s="450"/>
    </row>
    <row r="732">
      <c r="A732" s="450"/>
    </row>
    <row r="733">
      <c r="A733" s="450"/>
    </row>
    <row r="734">
      <c r="A734" s="450"/>
    </row>
    <row r="735">
      <c r="A735" s="450"/>
    </row>
    <row r="736">
      <c r="A736" s="450"/>
    </row>
    <row r="737">
      <c r="A737" s="450"/>
    </row>
    <row r="738">
      <c r="A738" s="450"/>
    </row>
    <row r="739">
      <c r="A739" s="450"/>
    </row>
    <row r="740">
      <c r="A740" s="450"/>
    </row>
    <row r="741">
      <c r="A741" s="450"/>
    </row>
    <row r="742">
      <c r="A742" s="450"/>
    </row>
    <row r="743">
      <c r="A743" s="450"/>
    </row>
    <row r="744">
      <c r="A744" s="450"/>
    </row>
    <row r="745">
      <c r="A745" s="450"/>
    </row>
    <row r="746">
      <c r="A746" s="450"/>
    </row>
    <row r="747">
      <c r="A747" s="450"/>
    </row>
    <row r="748">
      <c r="A748" s="450"/>
    </row>
    <row r="749">
      <c r="A749" s="450"/>
    </row>
    <row r="750">
      <c r="A750" s="450"/>
    </row>
    <row r="751">
      <c r="A751" s="450"/>
    </row>
    <row r="752">
      <c r="A752" s="450"/>
    </row>
    <row r="753">
      <c r="A753" s="450"/>
    </row>
    <row r="754">
      <c r="A754" s="450"/>
    </row>
    <row r="755">
      <c r="A755" s="450"/>
    </row>
    <row r="756">
      <c r="A756" s="450"/>
    </row>
    <row r="757">
      <c r="A757" s="450"/>
    </row>
    <row r="758">
      <c r="A758" s="450"/>
    </row>
    <row r="759">
      <c r="A759" s="450"/>
    </row>
    <row r="760">
      <c r="A760" s="450"/>
    </row>
    <row r="761">
      <c r="A761" s="450"/>
    </row>
    <row r="762">
      <c r="A762" s="450"/>
    </row>
    <row r="763">
      <c r="A763" s="450"/>
    </row>
    <row r="764">
      <c r="A764" s="450"/>
    </row>
    <row r="765">
      <c r="A765" s="450"/>
    </row>
    <row r="766">
      <c r="A766" s="450"/>
    </row>
    <row r="767">
      <c r="A767" s="450"/>
    </row>
    <row r="768">
      <c r="A768" s="450"/>
    </row>
    <row r="769">
      <c r="A769" s="450"/>
    </row>
    <row r="770">
      <c r="A770" s="450"/>
    </row>
    <row r="771">
      <c r="A771" s="450"/>
    </row>
    <row r="772">
      <c r="A772" s="450"/>
    </row>
    <row r="773">
      <c r="A773" s="450"/>
    </row>
    <row r="774">
      <c r="A774" s="450"/>
    </row>
    <row r="775">
      <c r="A775" s="450"/>
    </row>
    <row r="776">
      <c r="A776" s="450"/>
    </row>
    <row r="777">
      <c r="A777" s="450"/>
    </row>
    <row r="778">
      <c r="A778" s="450"/>
    </row>
    <row r="779">
      <c r="A779" s="450"/>
    </row>
    <row r="780">
      <c r="A780" s="450"/>
    </row>
    <row r="781">
      <c r="A781" s="450"/>
    </row>
    <row r="782">
      <c r="A782" s="450"/>
    </row>
    <row r="783">
      <c r="A783" s="450"/>
    </row>
    <row r="784">
      <c r="A784" s="450"/>
    </row>
    <row r="785">
      <c r="A785" s="450"/>
    </row>
    <row r="786">
      <c r="A786" s="450"/>
    </row>
    <row r="787">
      <c r="A787" s="450"/>
    </row>
    <row r="788">
      <c r="A788" s="450"/>
    </row>
    <row r="789">
      <c r="A789" s="450"/>
    </row>
    <row r="790">
      <c r="A790" s="450"/>
    </row>
    <row r="791">
      <c r="A791" s="450"/>
    </row>
    <row r="792">
      <c r="A792" s="450"/>
    </row>
    <row r="793">
      <c r="A793" s="450"/>
    </row>
    <row r="794">
      <c r="A794" s="450"/>
    </row>
    <row r="795">
      <c r="A795" s="450"/>
    </row>
    <row r="796">
      <c r="A796" s="450"/>
    </row>
    <row r="797">
      <c r="A797" s="450"/>
    </row>
    <row r="798">
      <c r="A798" s="450"/>
    </row>
    <row r="799">
      <c r="A799" s="450"/>
    </row>
    <row r="800">
      <c r="A800" s="450"/>
    </row>
    <row r="801">
      <c r="A801" s="450"/>
    </row>
    <row r="802">
      <c r="A802" s="450"/>
    </row>
    <row r="803">
      <c r="A803" s="450"/>
    </row>
    <row r="804">
      <c r="A804" s="450"/>
    </row>
    <row r="805">
      <c r="A805" s="450"/>
    </row>
    <row r="806">
      <c r="A806" s="450"/>
    </row>
    <row r="807">
      <c r="A807" s="450"/>
    </row>
    <row r="808">
      <c r="A808" s="450"/>
    </row>
    <row r="809">
      <c r="A809" s="450"/>
    </row>
    <row r="810">
      <c r="A810" s="450"/>
    </row>
    <row r="811">
      <c r="A811" s="450"/>
    </row>
    <row r="812">
      <c r="A812" s="450"/>
    </row>
    <row r="813">
      <c r="A813" s="450"/>
    </row>
    <row r="814">
      <c r="A814" s="450"/>
    </row>
    <row r="815">
      <c r="A815" s="450"/>
    </row>
    <row r="816">
      <c r="A816" s="450"/>
    </row>
    <row r="817">
      <c r="A817" s="450"/>
    </row>
    <row r="818">
      <c r="A818" s="450"/>
    </row>
    <row r="819">
      <c r="A819" s="450"/>
    </row>
    <row r="820">
      <c r="A820" s="450"/>
    </row>
    <row r="821">
      <c r="A821" s="450"/>
    </row>
    <row r="822">
      <c r="A822" s="450"/>
    </row>
    <row r="823">
      <c r="A823" s="450"/>
    </row>
    <row r="824">
      <c r="A824" s="450"/>
    </row>
    <row r="825">
      <c r="A825" s="450"/>
    </row>
    <row r="826">
      <c r="A826" s="450"/>
    </row>
    <row r="827">
      <c r="A827" s="450"/>
    </row>
    <row r="828">
      <c r="A828" s="450"/>
    </row>
    <row r="829">
      <c r="A829" s="450"/>
    </row>
    <row r="830">
      <c r="A830" s="450"/>
    </row>
    <row r="831">
      <c r="A831" s="450"/>
    </row>
    <row r="832">
      <c r="A832" s="450"/>
    </row>
    <row r="833">
      <c r="A833" s="450"/>
    </row>
    <row r="834">
      <c r="A834" s="450"/>
    </row>
    <row r="835">
      <c r="A835" s="450"/>
    </row>
    <row r="836">
      <c r="A836" s="450"/>
    </row>
    <row r="837">
      <c r="A837" s="450"/>
    </row>
    <row r="838">
      <c r="A838" s="450"/>
    </row>
    <row r="839">
      <c r="A839" s="450"/>
    </row>
    <row r="840">
      <c r="A840" s="450"/>
    </row>
    <row r="841">
      <c r="A841" s="450"/>
    </row>
    <row r="842">
      <c r="A842" s="450"/>
    </row>
    <row r="843">
      <c r="A843" s="450"/>
    </row>
    <row r="844">
      <c r="A844" s="450"/>
    </row>
    <row r="845">
      <c r="A845" s="450"/>
    </row>
    <row r="846">
      <c r="A846" s="450"/>
    </row>
    <row r="847">
      <c r="A847" s="450"/>
    </row>
    <row r="848">
      <c r="A848" s="450"/>
    </row>
    <row r="849">
      <c r="A849" s="450"/>
    </row>
    <row r="850">
      <c r="A850" s="450"/>
    </row>
    <row r="851">
      <c r="A851" s="450"/>
    </row>
    <row r="852">
      <c r="A852" s="450"/>
    </row>
    <row r="853">
      <c r="A853" s="450"/>
    </row>
    <row r="854">
      <c r="A854" s="450"/>
    </row>
    <row r="855">
      <c r="A855" s="450"/>
    </row>
    <row r="856">
      <c r="A856" s="450"/>
    </row>
    <row r="857">
      <c r="A857" s="450"/>
    </row>
    <row r="858">
      <c r="A858" s="450"/>
    </row>
    <row r="859">
      <c r="A859" s="450"/>
    </row>
    <row r="860">
      <c r="A860" s="450"/>
    </row>
    <row r="861">
      <c r="A861" s="450"/>
    </row>
    <row r="862">
      <c r="A862" s="450"/>
    </row>
    <row r="863">
      <c r="A863" s="450"/>
    </row>
    <row r="864">
      <c r="A864" s="450"/>
    </row>
    <row r="865">
      <c r="A865" s="450"/>
    </row>
    <row r="866">
      <c r="A866" s="450"/>
    </row>
    <row r="867">
      <c r="A867" s="450"/>
    </row>
    <row r="868">
      <c r="A868" s="450"/>
    </row>
    <row r="869">
      <c r="A869" s="450"/>
    </row>
    <row r="870">
      <c r="A870" s="450"/>
    </row>
    <row r="871">
      <c r="A871" s="450"/>
    </row>
    <row r="872">
      <c r="A872" s="450"/>
    </row>
    <row r="873">
      <c r="A873" s="450"/>
    </row>
    <row r="874">
      <c r="A874" s="450"/>
    </row>
    <row r="875">
      <c r="A875" s="450"/>
    </row>
    <row r="876">
      <c r="A876" s="450"/>
    </row>
    <row r="877">
      <c r="A877" s="450"/>
    </row>
    <row r="878">
      <c r="A878" s="450"/>
    </row>
    <row r="879">
      <c r="A879" s="450"/>
    </row>
    <row r="880">
      <c r="A880" s="450"/>
    </row>
    <row r="881">
      <c r="A881" s="450"/>
    </row>
    <row r="882">
      <c r="A882" s="450"/>
    </row>
    <row r="883">
      <c r="A883" s="450"/>
    </row>
    <row r="884">
      <c r="A884" s="450"/>
    </row>
    <row r="885">
      <c r="A885" s="450"/>
    </row>
    <row r="886">
      <c r="A886" s="450"/>
    </row>
    <row r="887">
      <c r="A887" s="450"/>
    </row>
    <row r="888">
      <c r="A888" s="450"/>
    </row>
    <row r="889">
      <c r="A889" s="450"/>
    </row>
    <row r="890">
      <c r="A890" s="450"/>
    </row>
    <row r="891">
      <c r="A891" s="450"/>
    </row>
    <row r="892">
      <c r="A892" s="450"/>
    </row>
    <row r="893">
      <c r="A893" s="450"/>
    </row>
    <row r="894">
      <c r="A894" s="450"/>
    </row>
    <row r="895">
      <c r="A895" s="450"/>
    </row>
    <row r="896">
      <c r="A896" s="450"/>
    </row>
    <row r="897">
      <c r="A897" s="450"/>
    </row>
    <row r="898">
      <c r="A898" s="450"/>
    </row>
    <row r="899">
      <c r="A899" s="450"/>
    </row>
    <row r="900">
      <c r="A900" s="450"/>
    </row>
    <row r="901">
      <c r="A901" s="450"/>
    </row>
    <row r="902">
      <c r="A902" s="450"/>
    </row>
    <row r="903">
      <c r="A903" s="450"/>
    </row>
    <row r="904">
      <c r="A904" s="450"/>
    </row>
    <row r="905">
      <c r="A905" s="450"/>
    </row>
    <row r="906">
      <c r="A906" s="450"/>
    </row>
    <row r="907">
      <c r="A907" s="450"/>
    </row>
    <row r="908">
      <c r="A908" s="450"/>
    </row>
    <row r="909">
      <c r="A909" s="450"/>
    </row>
    <row r="910">
      <c r="A910" s="450"/>
    </row>
    <row r="911">
      <c r="A911" s="450"/>
    </row>
    <row r="912">
      <c r="A912" s="450"/>
    </row>
    <row r="913">
      <c r="A913" s="450"/>
    </row>
    <row r="914">
      <c r="A914" s="450"/>
    </row>
    <row r="915">
      <c r="A915" s="450"/>
    </row>
    <row r="916">
      <c r="A916" s="450"/>
    </row>
    <row r="917">
      <c r="A917" s="450"/>
    </row>
    <row r="918">
      <c r="A918" s="450"/>
    </row>
    <row r="919">
      <c r="A919" s="450"/>
    </row>
    <row r="920">
      <c r="A920" s="450"/>
    </row>
    <row r="921">
      <c r="A921" s="450"/>
    </row>
    <row r="922">
      <c r="A922" s="450"/>
    </row>
    <row r="923">
      <c r="A923" s="450"/>
    </row>
    <row r="924">
      <c r="A924" s="450"/>
    </row>
    <row r="925">
      <c r="A925" s="450"/>
    </row>
    <row r="926">
      <c r="A926" s="450"/>
    </row>
    <row r="927">
      <c r="A927" s="450"/>
    </row>
    <row r="928">
      <c r="A928" s="450"/>
    </row>
    <row r="929">
      <c r="A929" s="450"/>
    </row>
    <row r="930">
      <c r="A930" s="450"/>
    </row>
    <row r="931">
      <c r="A931" s="450"/>
    </row>
    <row r="932">
      <c r="A932" s="450"/>
    </row>
    <row r="933">
      <c r="A933" s="450"/>
    </row>
    <row r="934">
      <c r="A934" s="450"/>
    </row>
    <row r="935">
      <c r="A935" s="450"/>
    </row>
    <row r="936">
      <c r="A936" s="450"/>
    </row>
    <row r="937">
      <c r="A937" s="450"/>
    </row>
    <row r="938">
      <c r="A938" s="450"/>
    </row>
    <row r="939">
      <c r="A939" s="450"/>
    </row>
    <row r="940">
      <c r="A940" s="450"/>
    </row>
    <row r="941">
      <c r="A941" s="450"/>
    </row>
    <row r="942">
      <c r="A942" s="450"/>
    </row>
    <row r="943">
      <c r="A943" s="450"/>
    </row>
    <row r="944">
      <c r="A944" s="450"/>
    </row>
    <row r="945">
      <c r="A945" s="450"/>
    </row>
    <row r="946">
      <c r="A946" s="450"/>
    </row>
    <row r="947">
      <c r="A947" s="450"/>
    </row>
    <row r="948">
      <c r="A948" s="450"/>
    </row>
    <row r="949">
      <c r="A949" s="450"/>
    </row>
    <row r="950">
      <c r="A950" s="450"/>
    </row>
    <row r="951">
      <c r="A951" s="450"/>
    </row>
    <row r="952">
      <c r="A952" s="450"/>
    </row>
    <row r="953">
      <c r="A953" s="450"/>
    </row>
    <row r="954">
      <c r="A954" s="450"/>
    </row>
    <row r="955">
      <c r="A955" s="450"/>
    </row>
    <row r="956">
      <c r="A956" s="450"/>
    </row>
    <row r="957">
      <c r="A957" s="450"/>
    </row>
    <row r="958">
      <c r="A958" s="450"/>
    </row>
    <row r="959">
      <c r="A959" s="450"/>
    </row>
    <row r="960">
      <c r="A960" s="450"/>
    </row>
    <row r="961">
      <c r="A961" s="450"/>
    </row>
    <row r="962">
      <c r="A962" s="450"/>
    </row>
    <row r="963">
      <c r="A963" s="450"/>
    </row>
    <row r="964">
      <c r="A964" s="450"/>
    </row>
    <row r="965">
      <c r="A965" s="450"/>
    </row>
    <row r="966">
      <c r="A966" s="450"/>
    </row>
    <row r="967">
      <c r="A967" s="450"/>
    </row>
    <row r="968">
      <c r="A968" s="450"/>
    </row>
    <row r="969">
      <c r="A969" s="450"/>
    </row>
    <row r="970">
      <c r="A970" s="450"/>
    </row>
    <row r="971">
      <c r="A971" s="450"/>
    </row>
    <row r="972">
      <c r="A972" s="450"/>
    </row>
    <row r="973">
      <c r="A973" s="450"/>
    </row>
    <row r="974">
      <c r="A974" s="450"/>
    </row>
    <row r="975">
      <c r="A975" s="450"/>
    </row>
    <row r="976">
      <c r="A976" s="450"/>
    </row>
    <row r="977">
      <c r="A977" s="450"/>
    </row>
    <row r="978">
      <c r="A978" s="450"/>
    </row>
    <row r="979">
      <c r="A979" s="450"/>
    </row>
    <row r="980">
      <c r="A980" s="450"/>
    </row>
    <row r="981">
      <c r="A981" s="450"/>
    </row>
    <row r="982">
      <c r="A982" s="450"/>
    </row>
    <row r="983">
      <c r="A983" s="450"/>
    </row>
    <row r="984">
      <c r="A984" s="450"/>
    </row>
    <row r="985">
      <c r="A985" s="450"/>
    </row>
    <row r="986">
      <c r="A986" s="450"/>
    </row>
    <row r="987">
      <c r="A987" s="450"/>
    </row>
    <row r="988">
      <c r="A988" s="450"/>
    </row>
    <row r="989">
      <c r="A989" s="450"/>
    </row>
    <row r="990">
      <c r="A990" s="450"/>
    </row>
    <row r="991">
      <c r="A991" s="450"/>
    </row>
    <row r="992">
      <c r="A992" s="450"/>
    </row>
    <row r="993">
      <c r="A993" s="450"/>
    </row>
    <row r="994">
      <c r="A994" s="450"/>
    </row>
    <row r="995">
      <c r="A995" s="450"/>
    </row>
    <row r="996">
      <c r="A996" s="450"/>
    </row>
    <row r="997">
      <c r="A997" s="450"/>
    </row>
    <row r="998">
      <c r="A998" s="450"/>
    </row>
    <row r="999">
      <c r="A999" s="450"/>
    </row>
    <row r="1000">
      <c r="A1000" s="450"/>
    </row>
    <row r="1001">
      <c r="A1001" s="450"/>
    </row>
    <row r="1002">
      <c r="A1002" s="450"/>
    </row>
    <row r="1003">
      <c r="A1003" s="450"/>
    </row>
    <row r="1004">
      <c r="A1004" s="450"/>
    </row>
    <row r="1005">
      <c r="A1005" s="450"/>
    </row>
    <row r="1006">
      <c r="A1006" s="450"/>
    </row>
    <row r="1007">
      <c r="A1007" s="450"/>
    </row>
    <row r="1008">
      <c r="A1008" s="450"/>
    </row>
    <row r="1009">
      <c r="A1009" s="450"/>
    </row>
    <row r="1010">
      <c r="A1010" s="450"/>
    </row>
    <row r="1011">
      <c r="A1011" s="450"/>
    </row>
    <row r="1012">
      <c r="A1012" s="450"/>
    </row>
    <row r="1013">
      <c r="A1013" s="450"/>
    </row>
    <row r="1014">
      <c r="A1014" s="450"/>
    </row>
    <row r="1015">
      <c r="A1015" s="450"/>
    </row>
    <row r="1016">
      <c r="A1016" s="450"/>
    </row>
    <row r="1017">
      <c r="A1017" s="450"/>
    </row>
    <row r="1018">
      <c r="A1018" s="450"/>
    </row>
    <row r="1019">
      <c r="A1019" s="450"/>
    </row>
    <row r="1020">
      <c r="A1020" s="450"/>
    </row>
    <row r="1021">
      <c r="A1021" s="450"/>
    </row>
  </sheetData>
  <hyperlinks>
    <hyperlink r:id="rId1" ref="C3"/>
  </hyperlinks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6831</v>
      </c>
      <c r="D1" s="216"/>
      <c r="E1" s="411">
        <v>9.843172727E9</v>
      </c>
      <c r="F1" s="219" t="s">
        <v>800</v>
      </c>
      <c r="G1" s="219"/>
      <c r="H1" s="219" t="s">
        <v>801</v>
      </c>
      <c r="I1" s="221" t="s">
        <v>802</v>
      </c>
      <c r="J1" s="215" t="s">
        <v>803</v>
      </c>
      <c r="K1" s="219" t="s">
        <v>801</v>
      </c>
      <c r="L1" s="221" t="s">
        <v>802</v>
      </c>
      <c r="N1" s="2" t="s">
        <v>6058</v>
      </c>
      <c r="O1" s="2" t="s">
        <v>6216</v>
      </c>
      <c r="P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6" t="s">
        <v>320</v>
      </c>
      <c r="G2" s="227"/>
      <c r="H2" s="469"/>
      <c r="I2" s="228"/>
      <c r="J2" s="229" t="s">
        <v>11</v>
      </c>
      <c r="L2" s="230"/>
      <c r="N2" s="2">
        <v>1.0</v>
      </c>
      <c r="O2" s="2" t="s">
        <v>3669</v>
      </c>
      <c r="P2" s="2" t="s">
        <v>384</v>
      </c>
      <c r="Q2" s="2" t="s">
        <v>1010</v>
      </c>
    </row>
    <row r="3">
      <c r="A3" s="2"/>
      <c r="B3" s="229" t="s">
        <v>811</v>
      </c>
      <c r="C3" s="2" t="s">
        <v>465</v>
      </c>
      <c r="E3" s="230"/>
      <c r="F3" s="229" t="s">
        <v>812</v>
      </c>
      <c r="G3" s="2"/>
      <c r="I3" s="237"/>
      <c r="J3" s="229" t="s">
        <v>12</v>
      </c>
      <c r="L3" s="230"/>
      <c r="N3" s="2">
        <v>2.0</v>
      </c>
      <c r="O3" s="2" t="s">
        <v>805</v>
      </c>
      <c r="P3" s="2" t="s">
        <v>467</v>
      </c>
      <c r="Q3" s="2" t="s">
        <v>1568</v>
      </c>
    </row>
    <row r="4">
      <c r="A4" s="2"/>
      <c r="B4" s="229" t="s">
        <v>816</v>
      </c>
      <c r="C4" s="2"/>
      <c r="E4" s="230"/>
      <c r="F4" s="229" t="s">
        <v>817</v>
      </c>
      <c r="G4" s="2"/>
      <c r="I4" s="237"/>
      <c r="J4" s="229" t="s">
        <v>13</v>
      </c>
      <c r="L4" s="230"/>
      <c r="N4" s="2">
        <v>3.0</v>
      </c>
      <c r="O4" s="2" t="s">
        <v>6216</v>
      </c>
      <c r="P4" s="2" t="s">
        <v>6832</v>
      </c>
      <c r="Q4" s="2" t="s">
        <v>1345</v>
      </c>
    </row>
    <row r="5">
      <c r="A5" s="2"/>
      <c r="B5" s="229" t="s">
        <v>818</v>
      </c>
      <c r="D5" s="2"/>
      <c r="E5" s="237"/>
      <c r="F5" s="229" t="s">
        <v>819</v>
      </c>
      <c r="G5" s="2"/>
      <c r="I5" s="237"/>
      <c r="J5" s="229" t="s">
        <v>14</v>
      </c>
      <c r="L5" s="237"/>
      <c r="N5" s="2">
        <v>4.0</v>
      </c>
      <c r="O5" s="2" t="s">
        <v>6833</v>
      </c>
      <c r="P5" s="2" t="s">
        <v>3125</v>
      </c>
      <c r="Q5" s="2" t="s">
        <v>1345</v>
      </c>
      <c r="R5" s="2" t="s">
        <v>2165</v>
      </c>
    </row>
    <row r="6">
      <c r="A6" s="2"/>
      <c r="B6" s="229" t="s">
        <v>820</v>
      </c>
      <c r="D6" s="2"/>
      <c r="E6" s="237"/>
      <c r="F6" s="229" t="s">
        <v>821</v>
      </c>
      <c r="I6" s="237"/>
      <c r="J6" s="229" t="s">
        <v>15</v>
      </c>
      <c r="L6" s="237"/>
      <c r="N6" s="2">
        <v>5.0</v>
      </c>
      <c r="O6" s="2" t="s">
        <v>6834</v>
      </c>
      <c r="P6" s="2" t="s">
        <v>2531</v>
      </c>
      <c r="Q6" s="2" t="s">
        <v>3686</v>
      </c>
      <c r="R6" s="2" t="s">
        <v>138</v>
      </c>
    </row>
    <row r="7">
      <c r="A7" s="2"/>
      <c r="B7" s="229" t="s">
        <v>822</v>
      </c>
      <c r="D7" s="2"/>
      <c r="E7" s="237"/>
      <c r="F7" s="229" t="s">
        <v>823</v>
      </c>
      <c r="G7" s="2"/>
      <c r="I7" s="237"/>
      <c r="J7" s="229" t="s">
        <v>17</v>
      </c>
      <c r="L7" s="237"/>
    </row>
    <row r="8">
      <c r="A8" s="2"/>
      <c r="B8" s="229" t="s">
        <v>824</v>
      </c>
      <c r="C8" s="2"/>
      <c r="E8" s="230"/>
      <c r="F8" s="229" t="s">
        <v>825</v>
      </c>
      <c r="G8" s="2"/>
      <c r="I8" s="237"/>
      <c r="J8" s="2" t="s">
        <v>18</v>
      </c>
      <c r="L8" s="237"/>
    </row>
    <row r="9">
      <c r="A9" s="2"/>
      <c r="B9" s="229" t="s">
        <v>826</v>
      </c>
      <c r="C9" s="2"/>
      <c r="D9" s="2"/>
      <c r="E9" s="237"/>
      <c r="F9" s="229" t="s">
        <v>827</v>
      </c>
      <c r="G9" s="2"/>
      <c r="H9" s="2"/>
      <c r="I9" s="237"/>
      <c r="J9" s="229" t="s">
        <v>19</v>
      </c>
      <c r="K9" s="2"/>
      <c r="L9" s="237"/>
      <c r="N9" s="2"/>
      <c r="O9" s="2"/>
      <c r="P9" s="2"/>
    </row>
    <row r="10">
      <c r="A10" s="2"/>
      <c r="B10" s="241" t="s">
        <v>828</v>
      </c>
      <c r="C10" s="242"/>
      <c r="D10" s="242"/>
      <c r="E10" s="243"/>
      <c r="F10" s="229" t="s">
        <v>829</v>
      </c>
      <c r="G10" s="2"/>
      <c r="H10" s="2"/>
      <c r="I10" s="237"/>
      <c r="J10" s="229" t="s">
        <v>20</v>
      </c>
      <c r="K10" s="2"/>
      <c r="L10" s="237"/>
      <c r="N10" s="2"/>
      <c r="O10" s="2"/>
      <c r="P10" s="2"/>
    </row>
    <row r="11">
      <c r="A11" s="2"/>
      <c r="B11" s="2" t="s">
        <v>830</v>
      </c>
      <c r="C11" s="2"/>
      <c r="D11" s="2"/>
      <c r="E11" s="2"/>
      <c r="F11" s="229" t="s">
        <v>831</v>
      </c>
      <c r="G11" s="2"/>
      <c r="H11" s="2"/>
      <c r="I11" s="237"/>
      <c r="J11" s="229" t="s">
        <v>21</v>
      </c>
      <c r="K11" s="2"/>
      <c r="L11" s="237"/>
      <c r="N11" s="2"/>
      <c r="O11" s="2"/>
      <c r="P11" s="2"/>
    </row>
    <row r="12">
      <c r="A12" s="2"/>
      <c r="B12" s="2" t="s">
        <v>832</v>
      </c>
      <c r="C12" s="2"/>
      <c r="D12" s="2"/>
      <c r="E12" s="2"/>
      <c r="F12" s="229" t="s">
        <v>833</v>
      </c>
      <c r="G12" s="2"/>
      <c r="H12" s="2"/>
      <c r="I12" s="237"/>
      <c r="J12" s="241" t="s">
        <v>23</v>
      </c>
      <c r="K12" s="242"/>
      <c r="L12" s="243"/>
      <c r="N12" s="2"/>
      <c r="O12" s="2"/>
      <c r="P12" s="2"/>
    </row>
    <row r="13">
      <c r="A13" s="2"/>
      <c r="B13" s="2"/>
      <c r="C13" s="2"/>
      <c r="D13" s="2"/>
      <c r="E13" s="2"/>
      <c r="F13" s="229" t="s">
        <v>835</v>
      </c>
      <c r="G13" s="2"/>
      <c r="H13" s="2"/>
      <c r="I13" s="237"/>
      <c r="J13" s="2" t="s">
        <v>24</v>
      </c>
      <c r="K13" s="2"/>
      <c r="L13" s="2"/>
      <c r="M13" s="2"/>
      <c r="N13" s="2"/>
      <c r="O13" s="2"/>
      <c r="P13" s="2"/>
    </row>
    <row r="14">
      <c r="A14" s="2"/>
      <c r="B14" s="2"/>
      <c r="C14" s="2"/>
      <c r="D14" s="2"/>
      <c r="E14" s="2"/>
      <c r="F14" s="241" t="s">
        <v>837</v>
      </c>
      <c r="G14" s="242"/>
      <c r="H14" s="242"/>
      <c r="I14" s="243"/>
      <c r="J14" s="2"/>
      <c r="K14" s="2"/>
      <c r="L14" s="2"/>
      <c r="M14" s="2"/>
      <c r="N14" s="2"/>
      <c r="O14" s="2"/>
      <c r="P14" s="2"/>
    </row>
    <row r="15">
      <c r="A15" s="2"/>
      <c r="B15" s="2"/>
      <c r="C15" s="2"/>
      <c r="D15" s="2"/>
      <c r="E15" s="2"/>
      <c r="G15" s="2"/>
      <c r="H15" s="2"/>
      <c r="I15" s="2"/>
      <c r="J15" s="2"/>
      <c r="K15" s="2"/>
      <c r="L15" s="2" t="s">
        <v>4235</v>
      </c>
      <c r="M15" s="2"/>
      <c r="N15" s="2"/>
      <c r="O15" s="2"/>
      <c r="P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811</v>
      </c>
      <c r="G16" s="12" t="s">
        <v>841</v>
      </c>
      <c r="H16" s="12" t="s">
        <v>842</v>
      </c>
      <c r="I16" s="12" t="s">
        <v>843</v>
      </c>
      <c r="J16" s="12" t="s">
        <v>845</v>
      </c>
      <c r="K16" s="12" t="s">
        <v>846</v>
      </c>
      <c r="L16" s="12" t="s">
        <v>847</v>
      </c>
      <c r="M16" s="12" t="s">
        <v>848</v>
      </c>
      <c r="N16" s="12" t="s">
        <v>849</v>
      </c>
      <c r="O16" s="12" t="s">
        <v>850</v>
      </c>
      <c r="P16" s="12" t="s">
        <v>851</v>
      </c>
    </row>
    <row r="17">
      <c r="A17" s="2" t="s">
        <v>335</v>
      </c>
      <c r="B17" s="2" t="s">
        <v>6835</v>
      </c>
      <c r="C17" s="298" t="s">
        <v>6836</v>
      </c>
      <c r="E17" s="298" t="s">
        <v>6837</v>
      </c>
      <c r="H17" s="2" t="s">
        <v>2173</v>
      </c>
      <c r="I17" s="2" t="s">
        <v>384</v>
      </c>
      <c r="J17" s="2" t="s">
        <v>17</v>
      </c>
      <c r="K17" s="2" t="s">
        <v>6838</v>
      </c>
      <c r="O17" s="2" t="s">
        <v>3669</v>
      </c>
      <c r="P17" s="2">
        <v>359.0</v>
      </c>
    </row>
    <row r="18">
      <c r="B18" s="2" t="s">
        <v>6835</v>
      </c>
      <c r="C18" s="298" t="s">
        <v>6836</v>
      </c>
      <c r="E18" s="298" t="s">
        <v>6837</v>
      </c>
      <c r="H18" s="2" t="s">
        <v>2173</v>
      </c>
      <c r="I18" s="2" t="s">
        <v>384</v>
      </c>
      <c r="J18" s="2" t="s">
        <v>17</v>
      </c>
      <c r="K18" s="2" t="s">
        <v>6838</v>
      </c>
      <c r="O18" s="2" t="s">
        <v>3669</v>
      </c>
      <c r="P18" s="2">
        <v>359.0</v>
      </c>
    </row>
    <row r="19">
      <c r="C19" s="298" t="s">
        <v>6839</v>
      </c>
      <c r="E19" s="367" t="s">
        <v>6840</v>
      </c>
      <c r="H19" s="2" t="s">
        <v>2173</v>
      </c>
      <c r="I19" s="2" t="s">
        <v>384</v>
      </c>
      <c r="J19" s="2" t="s">
        <v>17</v>
      </c>
      <c r="K19" s="2" t="s">
        <v>384</v>
      </c>
      <c r="O19" s="2" t="s">
        <v>3669</v>
      </c>
      <c r="P19" s="2">
        <v>362.0</v>
      </c>
    </row>
    <row r="20">
      <c r="C20" s="298" t="s">
        <v>6839</v>
      </c>
      <c r="E20" s="367" t="s">
        <v>6840</v>
      </c>
      <c r="H20" s="2" t="s">
        <v>2173</v>
      </c>
      <c r="I20" s="2" t="s">
        <v>467</v>
      </c>
      <c r="J20" s="2" t="s">
        <v>17</v>
      </c>
      <c r="K20" s="2" t="s">
        <v>467</v>
      </c>
    </row>
    <row r="22">
      <c r="B22" s="2" t="s">
        <v>868</v>
      </c>
      <c r="C22" s="359" t="s">
        <v>2516</v>
      </c>
      <c r="D22" s="472"/>
      <c r="E22" s="380" t="s">
        <v>2517</v>
      </c>
      <c r="F22" s="434"/>
      <c r="G22" s="434"/>
      <c r="J22" s="2" t="s">
        <v>6841</v>
      </c>
      <c r="K22" s="2" t="s">
        <v>485</v>
      </c>
      <c r="P22" s="2">
        <v>91.0</v>
      </c>
    </row>
    <row r="23">
      <c r="D23" s="383"/>
      <c r="E23" s="383"/>
    </row>
  </sheetData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220"/>
      <c r="B1" s="215" t="s">
        <v>5</v>
      </c>
      <c r="C1" s="219" t="s">
        <v>6842</v>
      </c>
      <c r="D1" s="216"/>
      <c r="E1" s="411">
        <v>9.048844444E9</v>
      </c>
      <c r="F1" s="219" t="s">
        <v>800</v>
      </c>
      <c r="G1" s="219"/>
      <c r="H1" s="219" t="s">
        <v>801</v>
      </c>
      <c r="I1" s="221" t="s">
        <v>802</v>
      </c>
      <c r="J1" s="219"/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  <c r="T1" s="2" t="s">
        <v>6058</v>
      </c>
      <c r="U1" s="2" t="s">
        <v>6216</v>
      </c>
      <c r="V1" s="2" t="s">
        <v>806</v>
      </c>
    </row>
    <row r="2">
      <c r="A2" s="239"/>
      <c r="B2" s="223" t="s">
        <v>807</v>
      </c>
      <c r="C2" s="227" t="s">
        <v>5942</v>
      </c>
      <c r="D2" s="227" t="s">
        <v>6843</v>
      </c>
      <c r="E2" s="228">
        <v>9.7333066823E10</v>
      </c>
      <c r="F2" s="226" t="s">
        <v>320</v>
      </c>
      <c r="G2" s="227"/>
      <c r="H2" s="469"/>
      <c r="I2" s="228"/>
      <c r="J2" s="2"/>
      <c r="K2" s="229" t="s">
        <v>11</v>
      </c>
      <c r="M2" s="230"/>
      <c r="O2" s="2">
        <v>1.0</v>
      </c>
      <c r="Q2" s="2" t="s">
        <v>6844</v>
      </c>
      <c r="R2" s="2" t="s">
        <v>6845</v>
      </c>
      <c r="T2" s="2">
        <v>13.0</v>
      </c>
      <c r="U2" s="2" t="s">
        <v>6846</v>
      </c>
      <c r="V2" s="2" t="s">
        <v>6847</v>
      </c>
      <c r="X2" s="266" t="s">
        <v>87</v>
      </c>
    </row>
    <row r="3">
      <c r="A3" s="2"/>
      <c r="B3" s="229" t="s">
        <v>811</v>
      </c>
      <c r="C3" s="2" t="s">
        <v>197</v>
      </c>
      <c r="E3" s="230"/>
      <c r="F3" s="229" t="s">
        <v>812</v>
      </c>
      <c r="G3" s="2"/>
      <c r="I3" s="237"/>
      <c r="J3" s="2"/>
      <c r="K3" s="229" t="s">
        <v>12</v>
      </c>
      <c r="M3" s="230"/>
      <c r="O3" s="2">
        <v>2.0</v>
      </c>
      <c r="P3" s="2" t="s">
        <v>6848</v>
      </c>
      <c r="Q3" s="2" t="s">
        <v>343</v>
      </c>
      <c r="R3" s="2" t="s">
        <v>6849</v>
      </c>
      <c r="T3" s="2">
        <v>14.0</v>
      </c>
      <c r="U3" s="2" t="s">
        <v>6850</v>
      </c>
      <c r="V3" s="2" t="s">
        <v>4389</v>
      </c>
      <c r="W3" s="2" t="s">
        <v>6851</v>
      </c>
      <c r="X3" s="266" t="s">
        <v>72</v>
      </c>
    </row>
    <row r="4">
      <c r="A4" s="2"/>
      <c r="B4" s="229" t="s">
        <v>816</v>
      </c>
      <c r="C4" s="2"/>
      <c r="E4" s="230"/>
      <c r="F4" s="229" t="s">
        <v>817</v>
      </c>
      <c r="G4" s="2"/>
      <c r="I4" s="237"/>
      <c r="J4" s="2"/>
      <c r="K4" s="229" t="s">
        <v>13</v>
      </c>
      <c r="M4" s="230"/>
      <c r="O4" s="2">
        <v>3.0</v>
      </c>
      <c r="P4" s="2" t="s">
        <v>6852</v>
      </c>
      <c r="Q4" s="2" t="s">
        <v>6853</v>
      </c>
      <c r="R4" s="2" t="s">
        <v>1328</v>
      </c>
      <c r="T4" s="2">
        <v>15.0</v>
      </c>
      <c r="U4" s="2" t="s">
        <v>6854</v>
      </c>
      <c r="V4" s="2" t="s">
        <v>6855</v>
      </c>
      <c r="W4" s="2" t="s">
        <v>6856</v>
      </c>
      <c r="X4" s="266" t="s">
        <v>55</v>
      </c>
    </row>
    <row r="5">
      <c r="A5" s="2"/>
      <c r="B5" s="229" t="s">
        <v>818</v>
      </c>
      <c r="D5" s="2"/>
      <c r="E5" s="237"/>
      <c r="F5" s="229" t="s">
        <v>819</v>
      </c>
      <c r="G5" s="2"/>
      <c r="I5" s="237"/>
      <c r="J5" s="2"/>
      <c r="K5" s="229" t="s">
        <v>14</v>
      </c>
      <c r="M5" s="237"/>
      <c r="O5" s="2">
        <v>4.0</v>
      </c>
      <c r="P5" s="2" t="s">
        <v>6857</v>
      </c>
      <c r="Q5" s="2" t="s">
        <v>6858</v>
      </c>
      <c r="R5" s="2" t="s">
        <v>1010</v>
      </c>
      <c r="T5" s="2">
        <v>16.0</v>
      </c>
      <c r="U5" s="2" t="s">
        <v>6859</v>
      </c>
      <c r="V5" s="2" t="s">
        <v>3664</v>
      </c>
      <c r="W5" s="2" t="s">
        <v>6860</v>
      </c>
      <c r="X5" s="266" t="s">
        <v>87</v>
      </c>
    </row>
    <row r="6">
      <c r="A6" s="2"/>
      <c r="B6" s="229" t="s">
        <v>820</v>
      </c>
      <c r="D6" s="2"/>
      <c r="E6" s="237"/>
      <c r="F6" s="229" t="s">
        <v>821</v>
      </c>
      <c r="I6" s="237"/>
      <c r="J6" s="2"/>
      <c r="K6" s="229" t="s">
        <v>15</v>
      </c>
      <c r="M6" s="237"/>
      <c r="O6" s="2">
        <v>5.0</v>
      </c>
      <c r="P6" s="2" t="s">
        <v>6861</v>
      </c>
      <c r="Q6" s="2" t="s">
        <v>6862</v>
      </c>
      <c r="R6" s="2" t="s">
        <v>1010</v>
      </c>
      <c r="T6" s="2">
        <v>17.0</v>
      </c>
      <c r="U6" s="2" t="s">
        <v>6863</v>
      </c>
      <c r="V6" s="2" t="s">
        <v>4595</v>
      </c>
      <c r="W6" s="2" t="s">
        <v>6864</v>
      </c>
      <c r="X6" s="266" t="s">
        <v>55</v>
      </c>
    </row>
    <row r="7">
      <c r="A7" s="2"/>
      <c r="B7" s="229" t="s">
        <v>822</v>
      </c>
      <c r="D7" s="2"/>
      <c r="E7" s="237"/>
      <c r="F7" s="229" t="s">
        <v>823</v>
      </c>
      <c r="G7" s="2"/>
      <c r="I7" s="237"/>
      <c r="J7" s="2"/>
      <c r="K7" s="229" t="s">
        <v>17</v>
      </c>
      <c r="M7" s="237"/>
      <c r="O7" s="2">
        <v>6.0</v>
      </c>
      <c r="P7" s="2" t="s">
        <v>805</v>
      </c>
      <c r="Q7" s="2" t="s">
        <v>6865</v>
      </c>
      <c r="R7" s="2" t="s">
        <v>1010</v>
      </c>
      <c r="T7" s="2">
        <v>18.0</v>
      </c>
      <c r="U7" s="2" t="s">
        <v>6866</v>
      </c>
      <c r="V7" s="2" t="s">
        <v>6867</v>
      </c>
      <c r="W7" s="2" t="s">
        <v>6868</v>
      </c>
      <c r="X7" s="266" t="s">
        <v>87</v>
      </c>
    </row>
    <row r="8">
      <c r="A8" s="2"/>
      <c r="B8" s="229" t="s">
        <v>824</v>
      </c>
      <c r="C8" s="2"/>
      <c r="E8" s="230"/>
      <c r="F8" s="229" t="s">
        <v>825</v>
      </c>
      <c r="G8" s="2"/>
      <c r="I8" s="237"/>
      <c r="J8" s="2"/>
      <c r="K8" s="2" t="s">
        <v>18</v>
      </c>
      <c r="M8" s="237"/>
      <c r="O8" s="2">
        <v>7.0</v>
      </c>
      <c r="P8" s="2" t="s">
        <v>805</v>
      </c>
      <c r="Q8" s="2" t="s">
        <v>6869</v>
      </c>
      <c r="R8" s="2" t="s">
        <v>1010</v>
      </c>
    </row>
    <row r="9">
      <c r="A9" s="2"/>
      <c r="B9" s="229" t="s">
        <v>826</v>
      </c>
      <c r="D9" s="2"/>
      <c r="E9" s="237"/>
      <c r="F9" s="229" t="s">
        <v>827</v>
      </c>
      <c r="G9" s="2"/>
      <c r="H9" s="2"/>
      <c r="I9" s="237"/>
      <c r="J9" s="2"/>
      <c r="K9" s="229" t="s">
        <v>19</v>
      </c>
      <c r="L9" s="2"/>
      <c r="M9" s="237"/>
      <c r="O9" s="2">
        <v>8.0</v>
      </c>
      <c r="P9" s="2" t="s">
        <v>6870</v>
      </c>
      <c r="Q9" s="2" t="s">
        <v>6660</v>
      </c>
      <c r="R9" s="2" t="s">
        <v>1010</v>
      </c>
    </row>
    <row r="10">
      <c r="A10" s="2"/>
      <c r="B10" s="241" t="s">
        <v>828</v>
      </c>
      <c r="C10" s="242"/>
      <c r="D10" s="242"/>
      <c r="E10" s="243"/>
      <c r="F10" s="229" t="s">
        <v>829</v>
      </c>
      <c r="G10" s="2"/>
      <c r="H10" s="2"/>
      <c r="I10" s="237"/>
      <c r="J10" s="2"/>
      <c r="K10" s="229" t="s">
        <v>20</v>
      </c>
      <c r="L10" s="2"/>
      <c r="M10" s="237"/>
      <c r="O10" s="2">
        <v>9.0</v>
      </c>
      <c r="P10" s="2" t="s">
        <v>6870</v>
      </c>
      <c r="Q10" s="2" t="s">
        <v>6871</v>
      </c>
      <c r="R10" s="2" t="s">
        <v>1010</v>
      </c>
    </row>
    <row r="11">
      <c r="A11" s="2"/>
      <c r="B11" s="2" t="s">
        <v>830</v>
      </c>
      <c r="C11" s="2"/>
      <c r="D11" s="2"/>
      <c r="E11" s="2"/>
      <c r="F11" s="229" t="s">
        <v>831</v>
      </c>
      <c r="G11" s="2"/>
      <c r="H11" s="2"/>
      <c r="I11" s="237"/>
      <c r="J11" s="2"/>
      <c r="K11" s="229" t="s">
        <v>21</v>
      </c>
      <c r="L11" s="2"/>
      <c r="M11" s="237"/>
      <c r="O11" s="2">
        <v>10.0</v>
      </c>
      <c r="P11" s="2" t="s">
        <v>6872</v>
      </c>
      <c r="Q11" s="2" t="s">
        <v>6873</v>
      </c>
      <c r="R11" s="2" t="s">
        <v>1345</v>
      </c>
    </row>
    <row r="12">
      <c r="A12" s="2"/>
      <c r="B12" s="2" t="s">
        <v>832</v>
      </c>
      <c r="C12" s="2"/>
      <c r="D12" s="2"/>
      <c r="E12" s="2"/>
      <c r="F12" s="229" t="s">
        <v>833</v>
      </c>
      <c r="G12" s="2"/>
      <c r="H12" s="2"/>
      <c r="I12" s="237"/>
      <c r="J12" s="2"/>
      <c r="K12" s="241" t="s">
        <v>23</v>
      </c>
      <c r="L12" s="242"/>
      <c r="M12" s="243"/>
      <c r="O12" s="2">
        <v>11.0</v>
      </c>
      <c r="P12" s="2" t="s">
        <v>6874</v>
      </c>
      <c r="Q12" s="2" t="s">
        <v>6875</v>
      </c>
      <c r="R12" s="2" t="s">
        <v>6876</v>
      </c>
    </row>
    <row r="13">
      <c r="A13" s="2"/>
      <c r="B13" s="2"/>
      <c r="C13" s="2"/>
      <c r="D13" s="2"/>
      <c r="E13" s="2"/>
      <c r="F13" s="229" t="s">
        <v>835</v>
      </c>
      <c r="G13" s="2"/>
      <c r="H13" s="2"/>
      <c r="I13" s="237"/>
      <c r="J13" s="2"/>
      <c r="K13" s="2" t="s">
        <v>24</v>
      </c>
      <c r="L13" s="2"/>
      <c r="M13" s="2"/>
      <c r="N13" s="2"/>
      <c r="O13" s="2">
        <v>12.0</v>
      </c>
      <c r="P13" s="2" t="s">
        <v>4226</v>
      </c>
      <c r="Q13" s="2" t="s">
        <v>6877</v>
      </c>
      <c r="R13" s="2" t="s">
        <v>6878</v>
      </c>
    </row>
    <row r="14">
      <c r="A14" s="2"/>
      <c r="B14" s="2"/>
      <c r="C14" s="2"/>
      <c r="D14" s="2"/>
      <c r="E14" s="2"/>
      <c r="F14" s="241" t="s">
        <v>837</v>
      </c>
      <c r="G14" s="242"/>
      <c r="H14" s="242"/>
      <c r="I14" s="243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811</v>
      </c>
      <c r="G16" s="12" t="s">
        <v>841</v>
      </c>
      <c r="H16" s="473" t="s">
        <v>6879</v>
      </c>
      <c r="I16" s="12" t="s">
        <v>843</v>
      </c>
      <c r="J16" s="12" t="s">
        <v>844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335</v>
      </c>
      <c r="B17" s="2" t="s">
        <v>30</v>
      </c>
      <c r="C17" s="359" t="s">
        <v>5477</v>
      </c>
      <c r="D17" s="291">
        <v>8.801679793727E12</v>
      </c>
      <c r="E17" s="298" t="s">
        <v>4128</v>
      </c>
      <c r="H17" s="2" t="s">
        <v>829</v>
      </c>
      <c r="I17" s="2" t="s">
        <v>6622</v>
      </c>
      <c r="J17" s="2" t="s">
        <v>860</v>
      </c>
      <c r="K17" s="2" t="s">
        <v>17</v>
      </c>
      <c r="L17" s="2" t="s">
        <v>6880</v>
      </c>
      <c r="P17" s="2" t="s">
        <v>6857</v>
      </c>
      <c r="Q17" s="2">
        <v>60.0</v>
      </c>
    </row>
    <row r="18">
      <c r="B18" s="2" t="s">
        <v>30</v>
      </c>
      <c r="C18" s="359" t="s">
        <v>5477</v>
      </c>
      <c r="D18" s="291">
        <v>8.80153312223E12</v>
      </c>
      <c r="E18" s="298" t="s">
        <v>4128</v>
      </c>
      <c r="H18" s="2" t="s">
        <v>829</v>
      </c>
      <c r="I18" s="2" t="s">
        <v>6622</v>
      </c>
      <c r="J18" s="2" t="s">
        <v>860</v>
      </c>
      <c r="K18" s="2" t="s">
        <v>17</v>
      </c>
      <c r="L18" s="2" t="s">
        <v>6880</v>
      </c>
      <c r="P18" s="2" t="s">
        <v>6857</v>
      </c>
      <c r="Q18" s="2">
        <v>60.0</v>
      </c>
    </row>
    <row r="19">
      <c r="B19" s="2" t="s">
        <v>30</v>
      </c>
      <c r="C19" s="298" t="s">
        <v>4127</v>
      </c>
      <c r="D19" s="291">
        <v>8.80197736507E12</v>
      </c>
      <c r="E19" s="298" t="s">
        <v>4128</v>
      </c>
      <c r="H19" s="2" t="s">
        <v>829</v>
      </c>
      <c r="I19" s="2" t="s">
        <v>6622</v>
      </c>
      <c r="J19" s="2" t="s">
        <v>860</v>
      </c>
      <c r="K19" s="2" t="s">
        <v>17</v>
      </c>
      <c r="L19" s="2" t="s">
        <v>6880</v>
      </c>
      <c r="P19" s="2" t="s">
        <v>6857</v>
      </c>
      <c r="Q19" s="2">
        <v>60.0</v>
      </c>
    </row>
    <row r="20">
      <c r="B20" s="2" t="s">
        <v>30</v>
      </c>
      <c r="C20" s="359" t="s">
        <v>5477</v>
      </c>
      <c r="D20" s="291">
        <v>8.801527879838E12</v>
      </c>
      <c r="E20" s="298" t="s">
        <v>4128</v>
      </c>
      <c r="H20" s="2" t="s">
        <v>829</v>
      </c>
      <c r="I20" s="2" t="s">
        <v>6622</v>
      </c>
      <c r="J20" s="2" t="s">
        <v>860</v>
      </c>
      <c r="K20" s="2" t="s">
        <v>17</v>
      </c>
      <c r="L20" s="2" t="s">
        <v>6880</v>
      </c>
      <c r="P20" s="2" t="s">
        <v>6857</v>
      </c>
      <c r="Q20" s="2">
        <v>60.0</v>
      </c>
    </row>
    <row r="21">
      <c r="B21" s="2" t="s">
        <v>30</v>
      </c>
      <c r="C21" s="359" t="s">
        <v>5477</v>
      </c>
      <c r="D21" s="291">
        <v>8.801748831221E12</v>
      </c>
      <c r="E21" s="298" t="s">
        <v>4128</v>
      </c>
      <c r="H21" s="2" t="s">
        <v>829</v>
      </c>
      <c r="I21" s="2" t="s">
        <v>6622</v>
      </c>
      <c r="J21" s="2" t="s">
        <v>860</v>
      </c>
      <c r="K21" s="2" t="s">
        <v>17</v>
      </c>
      <c r="L21" s="2" t="s">
        <v>6880</v>
      </c>
      <c r="P21" s="2" t="s">
        <v>6857</v>
      </c>
      <c r="Q21" s="2">
        <v>60.0</v>
      </c>
    </row>
    <row r="22">
      <c r="B22" s="2" t="s">
        <v>30</v>
      </c>
      <c r="C22" s="359" t="s">
        <v>5477</v>
      </c>
      <c r="D22" s="291">
        <v>8.801597627752E12</v>
      </c>
      <c r="E22" s="298" t="s">
        <v>4128</v>
      </c>
      <c r="H22" s="2" t="s">
        <v>829</v>
      </c>
      <c r="I22" s="2" t="s">
        <v>6622</v>
      </c>
      <c r="J22" s="2" t="s">
        <v>860</v>
      </c>
      <c r="K22" s="2" t="s">
        <v>17</v>
      </c>
      <c r="L22" s="2" t="s">
        <v>6880</v>
      </c>
      <c r="P22" s="2" t="s">
        <v>6857</v>
      </c>
      <c r="Q22" s="2">
        <v>60.0</v>
      </c>
    </row>
    <row r="23">
      <c r="B23" s="2" t="s">
        <v>30</v>
      </c>
      <c r="C23" s="359" t="s">
        <v>5477</v>
      </c>
      <c r="D23" s="291">
        <v>8.801849828535E12</v>
      </c>
      <c r="E23" s="298" t="s">
        <v>4128</v>
      </c>
      <c r="H23" s="2" t="s">
        <v>829</v>
      </c>
      <c r="I23" s="2" t="s">
        <v>6622</v>
      </c>
      <c r="J23" s="2" t="s">
        <v>860</v>
      </c>
      <c r="K23" s="2" t="s">
        <v>17</v>
      </c>
      <c r="L23" s="2" t="s">
        <v>6880</v>
      </c>
      <c r="P23" s="2" t="s">
        <v>6857</v>
      </c>
      <c r="Q23" s="2">
        <v>60.0</v>
      </c>
    </row>
    <row r="24">
      <c r="B24" s="2" t="s">
        <v>30</v>
      </c>
      <c r="C24" s="359" t="s">
        <v>5477</v>
      </c>
      <c r="D24" s="291">
        <v>8.801489772621E12</v>
      </c>
      <c r="E24" s="298" t="s">
        <v>4128</v>
      </c>
      <c r="H24" s="2" t="s">
        <v>829</v>
      </c>
      <c r="I24" s="2" t="s">
        <v>6858</v>
      </c>
      <c r="J24" s="2" t="s">
        <v>860</v>
      </c>
      <c r="K24" s="2" t="s">
        <v>17</v>
      </c>
      <c r="L24" s="2" t="s">
        <v>6622</v>
      </c>
      <c r="P24" s="2" t="s">
        <v>6881</v>
      </c>
      <c r="Q24" s="2">
        <v>61.0</v>
      </c>
    </row>
    <row r="25">
      <c r="B25" s="2" t="s">
        <v>30</v>
      </c>
      <c r="C25" s="359" t="s">
        <v>5477</v>
      </c>
      <c r="D25" s="291">
        <v>8.80131092561E12</v>
      </c>
      <c r="E25" s="298" t="s">
        <v>4128</v>
      </c>
      <c r="H25" s="2" t="s">
        <v>829</v>
      </c>
      <c r="I25" s="2" t="s">
        <v>6858</v>
      </c>
      <c r="J25" s="2" t="s">
        <v>860</v>
      </c>
      <c r="K25" s="2" t="s">
        <v>17</v>
      </c>
      <c r="L25" s="2" t="s">
        <v>6622</v>
      </c>
      <c r="P25" s="2" t="s">
        <v>6881</v>
      </c>
      <c r="Q25" s="2">
        <v>61.0</v>
      </c>
    </row>
    <row r="26">
      <c r="B26" s="2" t="s">
        <v>30</v>
      </c>
      <c r="C26" s="298" t="s">
        <v>4127</v>
      </c>
      <c r="E26" s="298" t="s">
        <v>4128</v>
      </c>
      <c r="H26" s="2" t="s">
        <v>821</v>
      </c>
      <c r="J26" s="2" t="s">
        <v>860</v>
      </c>
      <c r="K26" s="2" t="s">
        <v>6882</v>
      </c>
    </row>
    <row r="27">
      <c r="B27" s="2" t="s">
        <v>30</v>
      </c>
      <c r="C27" s="298" t="s">
        <v>4876</v>
      </c>
      <c r="D27" s="291">
        <v>8.70176303574E12</v>
      </c>
      <c r="E27" s="298" t="s">
        <v>6632</v>
      </c>
      <c r="H27" s="2" t="s">
        <v>2173</v>
      </c>
      <c r="I27" s="2" t="s">
        <v>6883</v>
      </c>
      <c r="J27" s="2" t="s">
        <v>860</v>
      </c>
      <c r="K27" s="2" t="s">
        <v>17</v>
      </c>
      <c r="L27" s="2" t="s">
        <v>6884</v>
      </c>
      <c r="O27" s="2" t="s">
        <v>6885</v>
      </c>
      <c r="P27" s="2" t="s">
        <v>6886</v>
      </c>
      <c r="Q27" s="2" t="s">
        <v>6887</v>
      </c>
    </row>
    <row r="28">
      <c r="B28" s="2" t="s">
        <v>30</v>
      </c>
      <c r="C28" s="359" t="s">
        <v>6888</v>
      </c>
      <c r="D28" s="291">
        <v>9.23028131E8</v>
      </c>
      <c r="E28" s="359" t="s">
        <v>6889</v>
      </c>
      <c r="I28" s="2" t="s">
        <v>6890</v>
      </c>
      <c r="J28" s="2" t="s">
        <v>860</v>
      </c>
      <c r="K28" s="2" t="s">
        <v>1152</v>
      </c>
      <c r="L28" s="2" t="s">
        <v>6880</v>
      </c>
      <c r="P28" s="2" t="s">
        <v>6881</v>
      </c>
      <c r="Q28" s="2">
        <v>60.0</v>
      </c>
    </row>
    <row r="29">
      <c r="B29" s="2" t="s">
        <v>30</v>
      </c>
      <c r="C29" s="298" t="s">
        <v>1408</v>
      </c>
      <c r="D29" s="291" t="s">
        <v>6891</v>
      </c>
      <c r="E29" s="359" t="s">
        <v>4349</v>
      </c>
      <c r="H29" s="2" t="s">
        <v>2173</v>
      </c>
      <c r="I29" s="2" t="s">
        <v>6858</v>
      </c>
      <c r="J29" s="2" t="s">
        <v>860</v>
      </c>
      <c r="K29" s="2" t="s">
        <v>17</v>
      </c>
      <c r="L29" s="2" t="s">
        <v>6880</v>
      </c>
      <c r="P29" s="2" t="s">
        <v>6881</v>
      </c>
      <c r="Q29" s="2">
        <v>60.0</v>
      </c>
    </row>
    <row r="30">
      <c r="C30" s="298" t="s">
        <v>6892</v>
      </c>
      <c r="E30" s="298">
        <v>1213.0</v>
      </c>
      <c r="J30" s="2" t="s">
        <v>860</v>
      </c>
    </row>
    <row r="31">
      <c r="C31" s="298" t="s">
        <v>6892</v>
      </c>
      <c r="E31" s="298">
        <v>1213.0</v>
      </c>
      <c r="J31" s="2" t="s">
        <v>860</v>
      </c>
    </row>
    <row r="32">
      <c r="C32" s="298" t="s">
        <v>6892</v>
      </c>
      <c r="E32" s="298">
        <v>1213.0</v>
      </c>
      <c r="J32" s="2" t="s">
        <v>860</v>
      </c>
    </row>
    <row r="33">
      <c r="C33" s="298" t="s">
        <v>6892</v>
      </c>
      <c r="E33" s="298">
        <v>1213.0</v>
      </c>
      <c r="J33" s="2" t="s">
        <v>860</v>
      </c>
    </row>
    <row r="34">
      <c r="C34" s="298" t="s">
        <v>6892</v>
      </c>
      <c r="E34" s="298">
        <v>1213.0</v>
      </c>
      <c r="J34" s="2" t="s">
        <v>860</v>
      </c>
    </row>
    <row r="35">
      <c r="C35" s="298" t="s">
        <v>6892</v>
      </c>
      <c r="E35" s="298">
        <v>1213.0</v>
      </c>
      <c r="J35" s="2" t="s">
        <v>860</v>
      </c>
    </row>
    <row r="36">
      <c r="C36" s="298" t="s">
        <v>6892</v>
      </c>
      <c r="E36" s="298">
        <v>1213.0</v>
      </c>
      <c r="J36" s="2" t="s">
        <v>860</v>
      </c>
    </row>
    <row r="37">
      <c r="C37" s="298" t="s">
        <v>6892</v>
      </c>
      <c r="E37" s="298">
        <v>1213.0</v>
      </c>
      <c r="J37" s="2" t="s">
        <v>860</v>
      </c>
    </row>
    <row r="38">
      <c r="C38" s="298" t="s">
        <v>6892</v>
      </c>
      <c r="E38" s="298">
        <v>1213.0</v>
      </c>
      <c r="J38" s="2" t="s">
        <v>860</v>
      </c>
    </row>
    <row r="39">
      <c r="C39" s="298" t="s">
        <v>6892</v>
      </c>
      <c r="E39" s="298">
        <v>1213.0</v>
      </c>
      <c r="J39" s="2" t="s">
        <v>860</v>
      </c>
    </row>
    <row r="40">
      <c r="B40" s="2" t="s">
        <v>862</v>
      </c>
      <c r="C40" s="298" t="s">
        <v>4127</v>
      </c>
      <c r="E40" s="298" t="s">
        <v>6893</v>
      </c>
      <c r="J40" s="2" t="s">
        <v>860</v>
      </c>
    </row>
    <row r="41">
      <c r="B41" s="2" t="s">
        <v>30</v>
      </c>
      <c r="C41" s="388" t="s">
        <v>6803</v>
      </c>
      <c r="D41" s="419">
        <v>8.28121014E9</v>
      </c>
      <c r="E41" s="359" t="s">
        <v>6804</v>
      </c>
      <c r="H41" s="2" t="s">
        <v>2173</v>
      </c>
      <c r="I41" s="2" t="s">
        <v>6890</v>
      </c>
      <c r="J41" s="2" t="s">
        <v>860</v>
      </c>
      <c r="K41" s="2" t="s">
        <v>17</v>
      </c>
      <c r="L41" s="2" t="s">
        <v>6890</v>
      </c>
      <c r="Q41" s="2">
        <v>71.0</v>
      </c>
    </row>
    <row r="42">
      <c r="C42" s="359" t="s">
        <v>1606</v>
      </c>
      <c r="E42" s="380" t="s">
        <v>1607</v>
      </c>
      <c r="H42" s="2" t="s">
        <v>2173</v>
      </c>
      <c r="I42" s="2" t="s">
        <v>6890</v>
      </c>
      <c r="J42" s="2" t="s">
        <v>1019</v>
      </c>
      <c r="K42" s="2" t="s">
        <v>17</v>
      </c>
      <c r="L42" s="2" t="s">
        <v>6890</v>
      </c>
      <c r="Q42" s="2">
        <v>71.0</v>
      </c>
    </row>
    <row r="43">
      <c r="C43" s="419"/>
      <c r="E43" s="383"/>
    </row>
    <row r="44">
      <c r="A44" s="298" t="s">
        <v>6894</v>
      </c>
      <c r="B44" s="2" t="s">
        <v>3908</v>
      </c>
      <c r="C44" s="359" t="s">
        <v>3515</v>
      </c>
      <c r="E44" s="298" t="s">
        <v>3987</v>
      </c>
      <c r="H44" s="2" t="s">
        <v>2173</v>
      </c>
      <c r="I44" s="2" t="s">
        <v>6862</v>
      </c>
      <c r="J44" s="2" t="s">
        <v>860</v>
      </c>
      <c r="K44" s="2" t="s">
        <v>17</v>
      </c>
      <c r="L44" s="2" t="s">
        <v>6880</v>
      </c>
      <c r="O44" s="2" t="s">
        <v>6895</v>
      </c>
      <c r="P44" s="2" t="s">
        <v>6861</v>
      </c>
      <c r="Q44" s="2">
        <v>60.0</v>
      </c>
    </row>
    <row r="45">
      <c r="B45" s="2" t="s">
        <v>3908</v>
      </c>
      <c r="C45" s="359" t="s">
        <v>4099</v>
      </c>
      <c r="E45" s="298" t="s">
        <v>3989</v>
      </c>
      <c r="H45" s="2" t="s">
        <v>2173</v>
      </c>
      <c r="I45" s="2" t="s">
        <v>6862</v>
      </c>
      <c r="J45" s="2" t="s">
        <v>860</v>
      </c>
      <c r="K45" s="2" t="s">
        <v>17</v>
      </c>
      <c r="L45" s="2" t="s">
        <v>6880</v>
      </c>
      <c r="O45" s="2" t="s">
        <v>6895</v>
      </c>
      <c r="P45" s="2" t="s">
        <v>6861</v>
      </c>
      <c r="Q45" s="2">
        <v>60.0</v>
      </c>
    </row>
    <row r="46">
      <c r="B46" s="2" t="s">
        <v>3908</v>
      </c>
      <c r="C46" s="359" t="s">
        <v>5482</v>
      </c>
      <c r="E46" s="298" t="s">
        <v>3991</v>
      </c>
      <c r="H46" s="2" t="s">
        <v>2173</v>
      </c>
      <c r="I46" s="2" t="s">
        <v>6862</v>
      </c>
      <c r="J46" s="2" t="s">
        <v>860</v>
      </c>
      <c r="K46" s="2" t="s">
        <v>17</v>
      </c>
      <c r="L46" s="2" t="s">
        <v>6880</v>
      </c>
      <c r="O46" s="2" t="s">
        <v>6895</v>
      </c>
      <c r="P46" s="2" t="s">
        <v>6861</v>
      </c>
      <c r="Q46" s="2">
        <v>60.0</v>
      </c>
    </row>
    <row r="47">
      <c r="C47" s="359" t="s">
        <v>3994</v>
      </c>
      <c r="E47" s="359" t="s">
        <v>3995</v>
      </c>
      <c r="H47" s="2" t="s">
        <v>2173</v>
      </c>
      <c r="I47" s="2" t="s">
        <v>6660</v>
      </c>
      <c r="J47" s="2" t="s">
        <v>860</v>
      </c>
      <c r="K47" s="2" t="s">
        <v>17</v>
      </c>
      <c r="L47" s="2" t="s">
        <v>6660</v>
      </c>
      <c r="O47" s="2" t="s">
        <v>6895</v>
      </c>
      <c r="P47" s="2" t="s">
        <v>6870</v>
      </c>
      <c r="Q47" s="2">
        <v>131.0</v>
      </c>
    </row>
    <row r="48">
      <c r="B48" s="2" t="s">
        <v>3908</v>
      </c>
      <c r="C48" s="359" t="s">
        <v>4100</v>
      </c>
      <c r="E48" s="380" t="s">
        <v>4101</v>
      </c>
      <c r="J48" s="2" t="s">
        <v>860</v>
      </c>
      <c r="K48" s="2" t="s">
        <v>1152</v>
      </c>
      <c r="L48" s="2" t="s">
        <v>6871</v>
      </c>
      <c r="O48" s="2" t="s">
        <v>6895</v>
      </c>
      <c r="Q48" s="2">
        <v>60.0</v>
      </c>
    </row>
    <row r="49">
      <c r="C49" s="359" t="s">
        <v>5387</v>
      </c>
      <c r="E49" s="380" t="s">
        <v>5388</v>
      </c>
      <c r="H49" s="2" t="s">
        <v>2173</v>
      </c>
      <c r="J49" s="2" t="s">
        <v>860</v>
      </c>
      <c r="K49" s="2" t="s">
        <v>17</v>
      </c>
      <c r="L49" s="2" t="s">
        <v>6880</v>
      </c>
      <c r="O49" s="2" t="s">
        <v>6895</v>
      </c>
      <c r="Q49" s="2">
        <v>60.0</v>
      </c>
    </row>
    <row r="50">
      <c r="C50" s="359" t="s">
        <v>5387</v>
      </c>
      <c r="E50" s="380" t="s">
        <v>5388</v>
      </c>
      <c r="H50" s="2" t="s">
        <v>2173</v>
      </c>
      <c r="J50" s="2" t="s">
        <v>860</v>
      </c>
      <c r="K50" s="2" t="s">
        <v>17</v>
      </c>
      <c r="L50" s="2" t="s">
        <v>6880</v>
      </c>
      <c r="O50" s="2" t="s">
        <v>6895</v>
      </c>
      <c r="Q50" s="2">
        <v>60.0</v>
      </c>
    </row>
    <row r="51">
      <c r="C51" s="359" t="s">
        <v>5387</v>
      </c>
      <c r="E51" s="380" t="s">
        <v>5388</v>
      </c>
      <c r="H51" s="2" t="s">
        <v>2173</v>
      </c>
      <c r="J51" s="2" t="s">
        <v>860</v>
      </c>
      <c r="K51" s="2" t="s">
        <v>17</v>
      </c>
      <c r="L51" s="2" t="s">
        <v>6880</v>
      </c>
      <c r="O51" s="2" t="s">
        <v>6895</v>
      </c>
      <c r="Q51" s="2">
        <v>60.0</v>
      </c>
    </row>
    <row r="52">
      <c r="C52" s="359" t="s">
        <v>1233</v>
      </c>
      <c r="E52" s="359" t="s">
        <v>1234</v>
      </c>
      <c r="J52" s="2" t="s">
        <v>860</v>
      </c>
      <c r="K52" s="2" t="s">
        <v>6841</v>
      </c>
      <c r="L52" s="2" t="s">
        <v>6660</v>
      </c>
      <c r="O52" s="2" t="s">
        <v>6895</v>
      </c>
      <c r="Q52" s="2">
        <v>60.0</v>
      </c>
    </row>
    <row r="53">
      <c r="C53" s="359" t="s">
        <v>1233</v>
      </c>
      <c r="E53" s="359" t="s">
        <v>1234</v>
      </c>
      <c r="J53" s="2" t="s">
        <v>860</v>
      </c>
      <c r="K53" s="2" t="s">
        <v>6841</v>
      </c>
      <c r="L53" s="2" t="s">
        <v>6660</v>
      </c>
      <c r="O53" s="2" t="s">
        <v>6895</v>
      </c>
      <c r="Q53" s="2">
        <v>60.0</v>
      </c>
    </row>
    <row r="54">
      <c r="C54" s="359" t="s">
        <v>1233</v>
      </c>
      <c r="E54" s="359" t="s">
        <v>1234</v>
      </c>
      <c r="J54" s="2" t="s">
        <v>860</v>
      </c>
      <c r="K54" s="2" t="s">
        <v>6841</v>
      </c>
      <c r="L54" s="2" t="s">
        <v>6660</v>
      </c>
      <c r="O54" s="2" t="s">
        <v>6895</v>
      </c>
      <c r="Q54" s="2">
        <v>60.0</v>
      </c>
    </row>
    <row r="55">
      <c r="C55" s="359" t="s">
        <v>1233</v>
      </c>
      <c r="E55" s="359" t="s">
        <v>1234</v>
      </c>
      <c r="J55" s="2" t="s">
        <v>860</v>
      </c>
      <c r="K55" s="2" t="s">
        <v>6841</v>
      </c>
      <c r="L55" s="2" t="s">
        <v>6660</v>
      </c>
      <c r="O55" s="2" t="s">
        <v>6895</v>
      </c>
      <c r="Q55" s="2">
        <v>60.0</v>
      </c>
    </row>
    <row r="56">
      <c r="C56" s="359" t="s">
        <v>1233</v>
      </c>
      <c r="E56" s="359" t="s">
        <v>1234</v>
      </c>
      <c r="J56" s="2" t="s">
        <v>860</v>
      </c>
      <c r="K56" s="2" t="s">
        <v>6841</v>
      </c>
      <c r="L56" s="2" t="s">
        <v>6660</v>
      </c>
      <c r="O56" s="2" t="s">
        <v>6895</v>
      </c>
      <c r="Q56" s="2">
        <v>60.0</v>
      </c>
    </row>
    <row r="57">
      <c r="C57" s="359" t="s">
        <v>1233</v>
      </c>
      <c r="E57" s="359" t="s">
        <v>1234</v>
      </c>
      <c r="J57" s="2" t="s">
        <v>860</v>
      </c>
      <c r="K57" s="2" t="s">
        <v>6841</v>
      </c>
      <c r="L57" s="2" t="s">
        <v>6660</v>
      </c>
      <c r="O57" s="2" t="s">
        <v>6895</v>
      </c>
      <c r="Q57" s="2">
        <v>60.0</v>
      </c>
    </row>
    <row r="58">
      <c r="B58" s="2" t="s">
        <v>3908</v>
      </c>
      <c r="C58" s="359" t="s">
        <v>3992</v>
      </c>
      <c r="E58" s="359" t="s">
        <v>3993</v>
      </c>
      <c r="J58" s="2" t="s">
        <v>860</v>
      </c>
      <c r="K58" s="2" t="s">
        <v>17</v>
      </c>
      <c r="L58" s="2" t="s">
        <v>6880</v>
      </c>
      <c r="O58" s="2" t="s">
        <v>6895</v>
      </c>
      <c r="Q58" s="2">
        <v>60.0</v>
      </c>
    </row>
    <row r="59">
      <c r="B59" s="2" t="s">
        <v>3908</v>
      </c>
      <c r="C59" s="359" t="s">
        <v>3997</v>
      </c>
      <c r="E59" s="359" t="s">
        <v>3998</v>
      </c>
      <c r="J59" s="2" t="s">
        <v>860</v>
      </c>
      <c r="K59" s="2" t="s">
        <v>17</v>
      </c>
      <c r="L59" s="2" t="s">
        <v>6880</v>
      </c>
      <c r="O59" s="2" t="s">
        <v>6895</v>
      </c>
      <c r="Q59" s="2">
        <v>60.0</v>
      </c>
    </row>
    <row r="60">
      <c r="B60" s="2" t="s">
        <v>3908</v>
      </c>
      <c r="C60" s="359" t="s">
        <v>4102</v>
      </c>
      <c r="E60" s="359" t="s">
        <v>4103</v>
      </c>
      <c r="J60" s="2" t="s">
        <v>860</v>
      </c>
      <c r="K60" s="2" t="s">
        <v>1152</v>
      </c>
      <c r="L60" s="2" t="s">
        <v>6871</v>
      </c>
      <c r="O60" s="2" t="s">
        <v>6895</v>
      </c>
      <c r="Q60" s="2">
        <v>60.0</v>
      </c>
    </row>
    <row r="61">
      <c r="C61" s="359" t="s">
        <v>1510</v>
      </c>
      <c r="E61" s="298"/>
      <c r="K61" s="2" t="s">
        <v>17</v>
      </c>
      <c r="L61" s="2" t="s">
        <v>6880</v>
      </c>
      <c r="Q61" s="2">
        <v>60.0</v>
      </c>
    </row>
    <row r="62">
      <c r="C62" s="359" t="s">
        <v>889</v>
      </c>
      <c r="E62" s="298"/>
      <c r="K62" s="2" t="s">
        <v>17</v>
      </c>
      <c r="L62" s="2" t="s">
        <v>6880</v>
      </c>
      <c r="Q62" s="2">
        <v>60.0</v>
      </c>
    </row>
    <row r="63">
      <c r="C63" s="2" t="s">
        <v>2568</v>
      </c>
      <c r="E63" s="2" t="s">
        <v>2569</v>
      </c>
      <c r="H63" s="2" t="s">
        <v>2173</v>
      </c>
      <c r="K63" s="2" t="s">
        <v>17</v>
      </c>
      <c r="L63" s="2" t="s">
        <v>6660</v>
      </c>
      <c r="Q63" s="2">
        <v>135.0</v>
      </c>
    </row>
    <row r="64">
      <c r="C64" s="359" t="s">
        <v>6896</v>
      </c>
      <c r="E64" s="359" t="s">
        <v>6897</v>
      </c>
      <c r="H64" s="2" t="s">
        <v>2173</v>
      </c>
      <c r="K64" s="2" t="s">
        <v>17</v>
      </c>
      <c r="L64" s="2" t="s">
        <v>6660</v>
      </c>
      <c r="Q64" s="2">
        <v>131.0</v>
      </c>
    </row>
    <row r="65">
      <c r="C65" s="359" t="s">
        <v>6896</v>
      </c>
      <c r="E65" s="359" t="s">
        <v>6897</v>
      </c>
      <c r="H65" s="2" t="s">
        <v>2173</v>
      </c>
      <c r="K65" s="2" t="s">
        <v>17</v>
      </c>
      <c r="L65" s="2" t="s">
        <v>6660</v>
      </c>
      <c r="Q65" s="2">
        <v>131.0</v>
      </c>
    </row>
    <row r="66">
      <c r="C66" s="359" t="s">
        <v>6896</v>
      </c>
      <c r="E66" s="359" t="s">
        <v>6897</v>
      </c>
      <c r="H66" s="2" t="s">
        <v>2173</v>
      </c>
      <c r="K66" s="2" t="s">
        <v>17</v>
      </c>
      <c r="L66" s="2" t="s">
        <v>6660</v>
      </c>
      <c r="Q66" s="2">
        <v>135.0</v>
      </c>
    </row>
    <row r="67">
      <c r="A67" s="298"/>
      <c r="B67" s="2"/>
      <c r="C67" s="298"/>
      <c r="E67" s="367"/>
      <c r="J67" s="2"/>
    </row>
    <row r="68">
      <c r="A68" s="298" t="s">
        <v>6898</v>
      </c>
      <c r="B68" s="2" t="s">
        <v>1816</v>
      </c>
      <c r="C68" s="298" t="s">
        <v>1409</v>
      </c>
      <c r="E68" s="367" t="s">
        <v>6899</v>
      </c>
      <c r="J68" s="2" t="s">
        <v>860</v>
      </c>
    </row>
    <row r="69">
      <c r="C69" s="298" t="s">
        <v>1412</v>
      </c>
      <c r="E69" s="367" t="s">
        <v>6900</v>
      </c>
      <c r="J69" s="2" t="s">
        <v>860</v>
      </c>
    </row>
    <row r="70">
      <c r="C70" s="298" t="s">
        <v>6901</v>
      </c>
      <c r="J70" s="2" t="s">
        <v>860</v>
      </c>
    </row>
    <row r="72">
      <c r="C72" s="359" t="s">
        <v>1020</v>
      </c>
      <c r="H72" s="2" t="s">
        <v>3651</v>
      </c>
      <c r="J72" s="2" t="s">
        <v>1019</v>
      </c>
      <c r="K72" s="2" t="s">
        <v>17</v>
      </c>
      <c r="L72" s="2" t="s">
        <v>6880</v>
      </c>
      <c r="Q72" s="2">
        <v>60.0</v>
      </c>
    </row>
    <row r="73">
      <c r="C73" s="359" t="s">
        <v>1020</v>
      </c>
      <c r="H73" s="2" t="s">
        <v>3651</v>
      </c>
      <c r="J73" s="2" t="s">
        <v>1019</v>
      </c>
      <c r="K73" s="2" t="s">
        <v>17</v>
      </c>
      <c r="L73" s="2" t="s">
        <v>6880</v>
      </c>
      <c r="Q73" s="2">
        <v>60.0</v>
      </c>
    </row>
    <row r="74">
      <c r="C74" s="359" t="s">
        <v>1020</v>
      </c>
      <c r="H74" s="2" t="s">
        <v>3651</v>
      </c>
      <c r="J74" s="2" t="s">
        <v>1019</v>
      </c>
      <c r="K74" s="2" t="s">
        <v>17</v>
      </c>
      <c r="L74" s="2" t="s">
        <v>6880</v>
      </c>
      <c r="Q74" s="2">
        <v>60.0</v>
      </c>
    </row>
    <row r="75">
      <c r="C75" s="359" t="s">
        <v>1020</v>
      </c>
      <c r="H75" s="2" t="s">
        <v>3651</v>
      </c>
      <c r="J75" s="2" t="s">
        <v>1019</v>
      </c>
      <c r="K75" s="2" t="s">
        <v>17</v>
      </c>
      <c r="L75" s="2" t="s">
        <v>6880</v>
      </c>
      <c r="Q75" s="2">
        <v>60.0</v>
      </c>
    </row>
    <row r="76">
      <c r="C76" s="359" t="s">
        <v>1020</v>
      </c>
      <c r="H76" s="2" t="s">
        <v>3651</v>
      </c>
      <c r="J76" s="2" t="s">
        <v>1019</v>
      </c>
      <c r="K76" s="2" t="s">
        <v>17</v>
      </c>
      <c r="L76" s="2" t="s">
        <v>6880</v>
      </c>
      <c r="Q76" s="2">
        <v>60.0</v>
      </c>
    </row>
    <row r="77">
      <c r="C77" s="359" t="s">
        <v>1020</v>
      </c>
      <c r="H77" s="2" t="s">
        <v>3651</v>
      </c>
      <c r="J77" s="2" t="s">
        <v>1019</v>
      </c>
      <c r="K77" s="2" t="s">
        <v>17</v>
      </c>
      <c r="L77" s="2" t="s">
        <v>6880</v>
      </c>
      <c r="Q77" s="2">
        <v>60.0</v>
      </c>
    </row>
    <row r="78">
      <c r="C78" s="359" t="s">
        <v>1020</v>
      </c>
      <c r="H78" s="2" t="s">
        <v>3651</v>
      </c>
      <c r="J78" s="2" t="s">
        <v>1019</v>
      </c>
      <c r="K78" s="2" t="s">
        <v>17</v>
      </c>
      <c r="L78" s="2" t="s">
        <v>6880</v>
      </c>
      <c r="Q78" s="2">
        <v>60.0</v>
      </c>
    </row>
    <row r="79">
      <c r="C79" s="359" t="s">
        <v>4430</v>
      </c>
      <c r="H79" s="2" t="s">
        <v>3651</v>
      </c>
      <c r="J79" s="2" t="s">
        <v>1019</v>
      </c>
      <c r="K79" s="2" t="s">
        <v>17</v>
      </c>
      <c r="L79" s="2" t="s">
        <v>6880</v>
      </c>
      <c r="Q79" s="2">
        <v>60.0</v>
      </c>
    </row>
    <row r="80">
      <c r="C80" s="359" t="s">
        <v>4430</v>
      </c>
      <c r="H80" s="2" t="s">
        <v>3651</v>
      </c>
      <c r="J80" s="2" t="s">
        <v>1019</v>
      </c>
      <c r="K80" s="2" t="s">
        <v>17</v>
      </c>
      <c r="L80" s="2" t="s">
        <v>6880</v>
      </c>
      <c r="Q80" s="2">
        <v>60.0</v>
      </c>
    </row>
    <row r="81">
      <c r="C81" s="359" t="s">
        <v>4430</v>
      </c>
      <c r="H81" s="2" t="s">
        <v>3651</v>
      </c>
      <c r="J81" s="2" t="s">
        <v>1019</v>
      </c>
      <c r="K81" s="2" t="s">
        <v>17</v>
      </c>
      <c r="L81" s="2" t="s">
        <v>6880</v>
      </c>
      <c r="Q81" s="2">
        <v>60.0</v>
      </c>
    </row>
    <row r="82">
      <c r="C82" s="359" t="s">
        <v>6280</v>
      </c>
      <c r="H82" s="2" t="s">
        <v>2245</v>
      </c>
      <c r="J82" s="2" t="s">
        <v>1019</v>
      </c>
      <c r="K82" s="2" t="s">
        <v>17</v>
      </c>
      <c r="L82" s="2" t="s">
        <v>6622</v>
      </c>
      <c r="Q82" s="2">
        <v>61.0</v>
      </c>
    </row>
    <row r="83">
      <c r="C83" s="359" t="s">
        <v>6280</v>
      </c>
      <c r="H83" s="2" t="s">
        <v>2245</v>
      </c>
      <c r="J83" s="2" t="s">
        <v>1019</v>
      </c>
      <c r="K83" s="2" t="s">
        <v>17</v>
      </c>
      <c r="L83" s="2" t="s">
        <v>6622</v>
      </c>
      <c r="Q83" s="2">
        <v>61.0</v>
      </c>
    </row>
    <row r="84">
      <c r="C84" s="2" t="s">
        <v>6902</v>
      </c>
      <c r="D84" s="291" t="s">
        <v>6903</v>
      </c>
      <c r="E84" s="359" t="s">
        <v>1607</v>
      </c>
      <c r="H84" s="2" t="s">
        <v>2245</v>
      </c>
      <c r="J84" s="2" t="s">
        <v>1019</v>
      </c>
      <c r="K84" s="2" t="s">
        <v>17</v>
      </c>
      <c r="L84" s="2" t="s">
        <v>6890</v>
      </c>
      <c r="Q84" s="2">
        <v>71.0</v>
      </c>
    </row>
    <row r="85">
      <c r="C85" s="359" t="s">
        <v>6904</v>
      </c>
      <c r="D85" s="291">
        <v>8.0281210139E10</v>
      </c>
      <c r="E85" s="359" t="s">
        <v>6804</v>
      </c>
      <c r="H85" s="2" t="s">
        <v>3940</v>
      </c>
      <c r="I85" s="2" t="s">
        <v>6890</v>
      </c>
      <c r="J85" s="2" t="s">
        <v>6905</v>
      </c>
      <c r="K85" s="2" t="s">
        <v>17</v>
      </c>
      <c r="L85" s="2" t="s">
        <v>6890</v>
      </c>
      <c r="P85" s="2" t="s">
        <v>6881</v>
      </c>
      <c r="Q85" s="2">
        <v>71.0</v>
      </c>
    </row>
    <row r="86">
      <c r="C86" s="359"/>
      <c r="E86" s="359"/>
      <c r="J86" s="2"/>
      <c r="K86" s="2"/>
      <c r="L86" s="2"/>
      <c r="Q86" s="2"/>
    </row>
    <row r="87">
      <c r="C87" s="359"/>
      <c r="E87" s="359"/>
      <c r="J87" s="2"/>
      <c r="K87" s="2"/>
      <c r="L87" s="2"/>
      <c r="Q87" s="2"/>
    </row>
    <row r="88">
      <c r="C88" s="359" t="s">
        <v>6906</v>
      </c>
      <c r="E88" s="359" t="s">
        <v>6907</v>
      </c>
      <c r="H88" s="2" t="s">
        <v>2173</v>
      </c>
      <c r="J88" s="2" t="s">
        <v>1019</v>
      </c>
      <c r="K88" s="2" t="s">
        <v>17</v>
      </c>
      <c r="L88" s="2" t="s">
        <v>6875</v>
      </c>
      <c r="Q88" s="2">
        <v>185.0</v>
      </c>
    </row>
  </sheetData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5" max="5" width="16.88"/>
  </cols>
  <sheetData>
    <row r="1">
      <c r="A1" s="220"/>
      <c r="B1" s="215" t="s">
        <v>5</v>
      </c>
      <c r="C1" s="219" t="s">
        <v>6908</v>
      </c>
      <c r="D1" s="216"/>
      <c r="E1" s="474">
        <v>8.903603343E9</v>
      </c>
      <c r="F1" s="220"/>
      <c r="G1" s="220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J2" s="469"/>
      <c r="K2" s="228"/>
      <c r="L2" s="2"/>
      <c r="M2" s="229" t="s">
        <v>11</v>
      </c>
      <c r="O2" s="230"/>
      <c r="Q2" s="200">
        <v>1.0</v>
      </c>
      <c r="R2" s="2" t="s">
        <v>6909</v>
      </c>
      <c r="S2" s="2" t="s">
        <v>6910</v>
      </c>
      <c r="T2" s="2" t="s">
        <v>273</v>
      </c>
      <c r="U2" s="2" t="s">
        <v>355</v>
      </c>
    </row>
    <row r="3">
      <c r="A3" s="2"/>
      <c r="B3" s="229" t="s">
        <v>811</v>
      </c>
      <c r="C3" s="2" t="s">
        <v>137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00">
        <v>2.0</v>
      </c>
      <c r="R3" s="2" t="s">
        <v>6911</v>
      </c>
      <c r="S3" s="2" t="s">
        <v>6912</v>
      </c>
      <c r="T3" s="2" t="s">
        <v>273</v>
      </c>
      <c r="U3" s="2" t="s">
        <v>355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00">
        <v>3.0</v>
      </c>
      <c r="R4" s="2" t="s">
        <v>805</v>
      </c>
      <c r="S4" s="2" t="s">
        <v>6053</v>
      </c>
      <c r="U4" s="2" t="s">
        <v>355</v>
      </c>
    </row>
    <row r="5">
      <c r="A5" s="2"/>
      <c r="B5" s="229" t="s">
        <v>818</v>
      </c>
      <c r="C5" s="2" t="s">
        <v>6913</v>
      </c>
      <c r="D5" s="2"/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00">
        <v>4.0</v>
      </c>
      <c r="R5" s="2" t="s">
        <v>6914</v>
      </c>
      <c r="S5" s="2" t="s">
        <v>6915</v>
      </c>
      <c r="T5" s="2" t="s">
        <v>1272</v>
      </c>
      <c r="U5" s="2" t="s">
        <v>355</v>
      </c>
    </row>
    <row r="6">
      <c r="A6" s="2"/>
      <c r="B6" s="229" t="s">
        <v>820</v>
      </c>
      <c r="D6" s="2"/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00">
        <v>5.0</v>
      </c>
      <c r="R6" s="2" t="s">
        <v>4755</v>
      </c>
      <c r="S6" s="2" t="s">
        <v>5259</v>
      </c>
      <c r="T6" s="2" t="s">
        <v>1568</v>
      </c>
      <c r="U6" s="2" t="s">
        <v>355</v>
      </c>
    </row>
    <row r="7">
      <c r="A7" s="2"/>
      <c r="B7" s="229" t="s">
        <v>822</v>
      </c>
      <c r="D7" s="2"/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00">
        <v>7.0</v>
      </c>
      <c r="R7" s="2" t="s">
        <v>6916</v>
      </c>
      <c r="S7" s="2" t="s">
        <v>6917</v>
      </c>
      <c r="T7" s="2" t="s">
        <v>1010</v>
      </c>
      <c r="U7" s="2" t="s">
        <v>349</v>
      </c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00">
        <v>8.0</v>
      </c>
      <c r="R8" s="2" t="s">
        <v>6916</v>
      </c>
      <c r="S8" s="2" t="s">
        <v>5267</v>
      </c>
      <c r="T8" s="2" t="s">
        <v>1010</v>
      </c>
      <c r="U8" s="2" t="s">
        <v>349</v>
      </c>
    </row>
    <row r="9">
      <c r="A9" s="2"/>
      <c r="B9" s="229" t="s">
        <v>826</v>
      </c>
      <c r="C9" s="2"/>
      <c r="D9" s="2"/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00">
        <v>9.0</v>
      </c>
      <c r="R9" s="2" t="s">
        <v>6916</v>
      </c>
      <c r="S9" s="2" t="s">
        <v>4899</v>
      </c>
      <c r="T9" s="2" t="s">
        <v>1010</v>
      </c>
      <c r="U9" s="2" t="s">
        <v>349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00">
        <v>10.0</v>
      </c>
      <c r="R10" s="2" t="s">
        <v>6916</v>
      </c>
      <c r="S10" s="2" t="s">
        <v>6918</v>
      </c>
      <c r="T10" s="2" t="s">
        <v>1010</v>
      </c>
      <c r="U10" s="2" t="s">
        <v>349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00">
        <v>11.0</v>
      </c>
      <c r="R11" s="2" t="s">
        <v>6916</v>
      </c>
      <c r="S11" s="2" t="s">
        <v>6677</v>
      </c>
      <c r="T11" s="2" t="s">
        <v>1010</v>
      </c>
      <c r="U11" s="2" t="s">
        <v>349</v>
      </c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00">
        <v>12.0</v>
      </c>
      <c r="R12" s="2" t="s">
        <v>6919</v>
      </c>
      <c r="S12" s="2" t="s">
        <v>6920</v>
      </c>
      <c r="T12" s="2" t="s">
        <v>1010</v>
      </c>
      <c r="U12" s="2" t="s">
        <v>87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00">
        <v>13.0</v>
      </c>
      <c r="R13" s="2" t="s">
        <v>6117</v>
      </c>
      <c r="S13" s="2" t="s">
        <v>2479</v>
      </c>
      <c r="T13" s="2" t="s">
        <v>3081</v>
      </c>
      <c r="U13" s="2" t="s">
        <v>87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00">
        <v>14.0</v>
      </c>
      <c r="R14" s="2" t="s">
        <v>6921</v>
      </c>
      <c r="S14" s="2" t="s">
        <v>2160</v>
      </c>
      <c r="T14" s="2" t="s">
        <v>6922</v>
      </c>
      <c r="U14" s="2" t="s">
        <v>87</v>
      </c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98" t="s">
        <v>5477</v>
      </c>
      <c r="D17" s="291">
        <v>8.801084192913E12</v>
      </c>
      <c r="E17" s="298" t="s">
        <v>5771</v>
      </c>
      <c r="J17" s="2" t="s">
        <v>829</v>
      </c>
      <c r="K17" s="2" t="s">
        <v>5267</v>
      </c>
      <c r="L17" s="2" t="s">
        <v>860</v>
      </c>
      <c r="M17" s="2" t="s">
        <v>17</v>
      </c>
      <c r="N17" s="2" t="s">
        <v>6847</v>
      </c>
      <c r="R17" s="2" t="s">
        <v>6916</v>
      </c>
      <c r="S17" s="2">
        <v>164.0</v>
      </c>
    </row>
    <row r="18">
      <c r="B18" s="2" t="s">
        <v>30</v>
      </c>
      <c r="C18" s="298" t="s">
        <v>5477</v>
      </c>
      <c r="D18" s="291">
        <v>8.801071970025E12</v>
      </c>
      <c r="E18" s="298" t="s">
        <v>5771</v>
      </c>
      <c r="J18" s="2" t="s">
        <v>829</v>
      </c>
      <c r="K18" s="2" t="s">
        <v>5267</v>
      </c>
      <c r="L18" s="2" t="s">
        <v>860</v>
      </c>
      <c r="M18" s="2" t="s">
        <v>17</v>
      </c>
      <c r="N18" s="2" t="s">
        <v>6847</v>
      </c>
      <c r="R18" s="2" t="s">
        <v>6916</v>
      </c>
      <c r="S18" s="2">
        <v>164.0</v>
      </c>
    </row>
    <row r="19">
      <c r="B19" s="2" t="s">
        <v>30</v>
      </c>
      <c r="C19" s="298" t="s">
        <v>5477</v>
      </c>
      <c r="D19" s="291">
        <v>8.801632326543E12</v>
      </c>
      <c r="E19" s="298" t="s">
        <v>5771</v>
      </c>
      <c r="L19" s="2" t="s">
        <v>860</v>
      </c>
      <c r="M19" s="2" t="s">
        <v>2386</v>
      </c>
      <c r="N19" s="2" t="s">
        <v>6923</v>
      </c>
      <c r="S19" s="2">
        <v>164.0</v>
      </c>
    </row>
    <row r="20">
      <c r="B20" s="2" t="s">
        <v>30</v>
      </c>
      <c r="C20" s="298" t="s">
        <v>5477</v>
      </c>
      <c r="D20" s="291">
        <v>8.801437860245E12</v>
      </c>
      <c r="E20" s="298" t="s">
        <v>5771</v>
      </c>
      <c r="J20" s="2" t="s">
        <v>829</v>
      </c>
      <c r="K20" s="2" t="s">
        <v>5267</v>
      </c>
      <c r="L20" s="2" t="s">
        <v>860</v>
      </c>
      <c r="M20" s="2" t="s">
        <v>17</v>
      </c>
      <c r="N20" s="2" t="s">
        <v>6847</v>
      </c>
      <c r="R20" s="2" t="s">
        <v>6916</v>
      </c>
      <c r="S20" s="2">
        <v>164.0</v>
      </c>
    </row>
    <row r="21">
      <c r="B21" s="2" t="s">
        <v>30</v>
      </c>
      <c r="C21" s="298" t="s">
        <v>5477</v>
      </c>
      <c r="D21" s="291">
        <v>8.801656085029E12</v>
      </c>
      <c r="E21" s="298" t="s">
        <v>5771</v>
      </c>
      <c r="F21" s="291"/>
      <c r="G21" s="291"/>
      <c r="H21" s="291"/>
      <c r="J21" s="2" t="s">
        <v>829</v>
      </c>
      <c r="K21" s="2" t="s">
        <v>5267</v>
      </c>
      <c r="L21" s="2" t="s">
        <v>860</v>
      </c>
      <c r="M21" s="2" t="s">
        <v>17</v>
      </c>
      <c r="N21" s="2" t="s">
        <v>6847</v>
      </c>
      <c r="R21" s="2" t="s">
        <v>6916</v>
      </c>
      <c r="S21" s="2">
        <v>164.0</v>
      </c>
    </row>
    <row r="22">
      <c r="B22" s="2" t="s">
        <v>30</v>
      </c>
      <c r="C22" s="298" t="s">
        <v>5477</v>
      </c>
      <c r="D22" s="291">
        <v>8.801366485022E12</v>
      </c>
      <c r="E22" s="298" t="s">
        <v>5771</v>
      </c>
      <c r="J22" s="2" t="s">
        <v>829</v>
      </c>
      <c r="K22" s="2" t="s">
        <v>5267</v>
      </c>
      <c r="L22" s="2" t="s">
        <v>860</v>
      </c>
      <c r="M22" s="2" t="s">
        <v>17</v>
      </c>
      <c r="N22" s="2" t="s">
        <v>6847</v>
      </c>
      <c r="R22" s="2" t="s">
        <v>6916</v>
      </c>
      <c r="S22" s="2">
        <v>164.0</v>
      </c>
    </row>
    <row r="23">
      <c r="B23" s="2" t="s">
        <v>30</v>
      </c>
      <c r="C23" s="298" t="s">
        <v>5477</v>
      </c>
      <c r="D23" s="291">
        <v>8.801101297912E12</v>
      </c>
      <c r="E23" s="298" t="s">
        <v>5771</v>
      </c>
      <c r="J23" s="2" t="s">
        <v>829</v>
      </c>
      <c r="K23" s="2" t="s">
        <v>5267</v>
      </c>
      <c r="L23" s="2" t="s">
        <v>860</v>
      </c>
      <c r="M23" s="2" t="s">
        <v>17</v>
      </c>
      <c r="N23" s="2" t="s">
        <v>6847</v>
      </c>
      <c r="R23" s="2" t="s">
        <v>6916</v>
      </c>
      <c r="S23" s="2">
        <v>164.0</v>
      </c>
    </row>
    <row r="24">
      <c r="B24" s="2" t="s">
        <v>30</v>
      </c>
      <c r="C24" s="298" t="s">
        <v>5477</v>
      </c>
      <c r="D24" s="291">
        <v>8.80190597969E12</v>
      </c>
      <c r="E24" s="298" t="s">
        <v>5771</v>
      </c>
      <c r="J24" s="2" t="s">
        <v>829</v>
      </c>
      <c r="K24" s="2" t="s">
        <v>5267</v>
      </c>
      <c r="L24" s="2" t="s">
        <v>860</v>
      </c>
      <c r="M24" s="2" t="s">
        <v>17</v>
      </c>
      <c r="N24" s="2" t="s">
        <v>6847</v>
      </c>
      <c r="R24" s="2" t="s">
        <v>6916</v>
      </c>
      <c r="S24" s="2">
        <v>164.0</v>
      </c>
    </row>
    <row r="25">
      <c r="B25" s="2" t="s">
        <v>30</v>
      </c>
      <c r="C25" s="298" t="s">
        <v>5477</v>
      </c>
      <c r="D25" s="291">
        <v>8.801197919272E12</v>
      </c>
      <c r="E25" s="298" t="s">
        <v>5771</v>
      </c>
      <c r="J25" s="2" t="s">
        <v>829</v>
      </c>
      <c r="K25" s="2" t="s">
        <v>5267</v>
      </c>
      <c r="L25" s="2" t="s">
        <v>860</v>
      </c>
      <c r="M25" s="2" t="s">
        <v>17</v>
      </c>
      <c r="N25" s="2" t="s">
        <v>6847</v>
      </c>
      <c r="R25" s="2" t="s">
        <v>6916</v>
      </c>
      <c r="S25" s="2">
        <v>164.0</v>
      </c>
    </row>
    <row r="26">
      <c r="B26" s="2" t="s">
        <v>30</v>
      </c>
      <c r="C26" s="359" t="s">
        <v>3016</v>
      </c>
      <c r="D26" s="291">
        <v>8.80110031814E12</v>
      </c>
      <c r="E26" s="298" t="s">
        <v>5771</v>
      </c>
      <c r="J26" s="2" t="s">
        <v>829</v>
      </c>
      <c r="K26" s="2" t="s">
        <v>5267</v>
      </c>
      <c r="L26" s="2" t="s">
        <v>860</v>
      </c>
      <c r="M26" s="2" t="s">
        <v>17</v>
      </c>
      <c r="N26" s="2" t="s">
        <v>6847</v>
      </c>
      <c r="R26" s="2" t="s">
        <v>6916</v>
      </c>
      <c r="S26" s="2">
        <v>164.0</v>
      </c>
    </row>
    <row r="27">
      <c r="B27" s="2" t="s">
        <v>30</v>
      </c>
      <c r="C27" s="359" t="s">
        <v>3016</v>
      </c>
      <c r="D27" s="291">
        <v>8.801925746908E12</v>
      </c>
      <c r="E27" s="414" t="s">
        <v>3532</v>
      </c>
      <c r="J27" s="2" t="s">
        <v>829</v>
      </c>
      <c r="K27" s="2" t="s">
        <v>4899</v>
      </c>
      <c r="L27" s="2" t="s">
        <v>860</v>
      </c>
      <c r="M27" s="2" t="s">
        <v>17</v>
      </c>
      <c r="N27" s="2" t="s">
        <v>6847</v>
      </c>
      <c r="R27" s="2" t="s">
        <v>6916</v>
      </c>
      <c r="S27" s="2">
        <v>164.0</v>
      </c>
    </row>
    <row r="28" ht="14.25" customHeight="1">
      <c r="B28" s="2" t="s">
        <v>30</v>
      </c>
      <c r="C28" s="359" t="s">
        <v>3016</v>
      </c>
      <c r="D28" s="291">
        <v>8.8011990072378E13</v>
      </c>
      <c r="E28" s="414" t="s">
        <v>3532</v>
      </c>
      <c r="J28" s="2" t="s">
        <v>829</v>
      </c>
      <c r="K28" s="2" t="s">
        <v>4899</v>
      </c>
      <c r="L28" s="2" t="s">
        <v>860</v>
      </c>
      <c r="M28" s="2" t="s">
        <v>17</v>
      </c>
      <c r="N28" s="2" t="s">
        <v>6847</v>
      </c>
      <c r="R28" s="2" t="s">
        <v>6916</v>
      </c>
      <c r="S28" s="2">
        <v>164.0</v>
      </c>
    </row>
    <row r="29" ht="14.25" customHeight="1">
      <c r="B29" s="2" t="s">
        <v>30</v>
      </c>
      <c r="C29" s="359" t="s">
        <v>3016</v>
      </c>
      <c r="D29" s="291">
        <v>8.801000637667E12</v>
      </c>
      <c r="E29" s="414" t="s">
        <v>3532</v>
      </c>
      <c r="J29" s="2" t="s">
        <v>829</v>
      </c>
      <c r="K29" s="2" t="s">
        <v>4899</v>
      </c>
      <c r="L29" s="2" t="s">
        <v>860</v>
      </c>
      <c r="M29" s="2" t="s">
        <v>17</v>
      </c>
      <c r="N29" s="2" t="s">
        <v>6847</v>
      </c>
      <c r="R29" s="2" t="s">
        <v>6916</v>
      </c>
      <c r="S29" s="2">
        <v>164.0</v>
      </c>
    </row>
    <row r="30" ht="14.25" customHeight="1">
      <c r="B30" s="2" t="s">
        <v>30</v>
      </c>
      <c r="C30" s="359" t="s">
        <v>3016</v>
      </c>
      <c r="D30" s="291">
        <v>8.80115070834E12</v>
      </c>
      <c r="E30" s="414" t="s">
        <v>3532</v>
      </c>
      <c r="J30" s="2" t="s">
        <v>829</v>
      </c>
      <c r="K30" s="2" t="s">
        <v>4899</v>
      </c>
      <c r="L30" s="2" t="s">
        <v>860</v>
      </c>
      <c r="M30" s="2" t="s">
        <v>17</v>
      </c>
      <c r="N30" s="2" t="s">
        <v>6847</v>
      </c>
      <c r="R30" s="2" t="s">
        <v>6916</v>
      </c>
      <c r="S30" s="2">
        <v>164.0</v>
      </c>
    </row>
    <row r="31" ht="14.25" customHeight="1">
      <c r="B31" s="2" t="s">
        <v>30</v>
      </c>
      <c r="C31" s="359" t="s">
        <v>3016</v>
      </c>
      <c r="D31" s="291">
        <v>8.801625190853E12</v>
      </c>
      <c r="E31" s="414" t="s">
        <v>3532</v>
      </c>
      <c r="J31" s="2" t="s">
        <v>829</v>
      </c>
      <c r="K31" s="2" t="s">
        <v>4899</v>
      </c>
      <c r="L31" s="2" t="s">
        <v>860</v>
      </c>
      <c r="M31" s="2" t="s">
        <v>17</v>
      </c>
      <c r="N31" s="2" t="s">
        <v>6847</v>
      </c>
      <c r="R31" s="2" t="s">
        <v>6916</v>
      </c>
      <c r="S31" s="2">
        <v>164.0</v>
      </c>
    </row>
    <row r="32" ht="14.25" customHeight="1">
      <c r="B32" s="2" t="s">
        <v>30</v>
      </c>
      <c r="C32" s="359" t="s">
        <v>3016</v>
      </c>
      <c r="D32" s="291">
        <v>8.801194583692E12</v>
      </c>
      <c r="E32" s="414" t="s">
        <v>3532</v>
      </c>
      <c r="J32" s="2" t="s">
        <v>819</v>
      </c>
      <c r="L32" s="2" t="s">
        <v>860</v>
      </c>
      <c r="M32" s="2" t="s">
        <v>17</v>
      </c>
      <c r="N32" s="2" t="s">
        <v>6847</v>
      </c>
      <c r="S32" s="2">
        <v>164.0</v>
      </c>
    </row>
    <row r="33" ht="14.25" customHeight="1">
      <c r="B33" s="2" t="s">
        <v>30</v>
      </c>
      <c r="C33" s="298" t="s">
        <v>4423</v>
      </c>
      <c r="D33" s="291">
        <v>8.801870814815E12</v>
      </c>
      <c r="E33" s="414" t="s">
        <v>3532</v>
      </c>
      <c r="J33" s="2" t="s">
        <v>819</v>
      </c>
      <c r="L33" s="2" t="s">
        <v>860</v>
      </c>
      <c r="M33" s="2" t="s">
        <v>17</v>
      </c>
      <c r="N33" s="2" t="s">
        <v>6847</v>
      </c>
      <c r="S33" s="2">
        <v>164.0</v>
      </c>
    </row>
    <row r="34">
      <c r="B34" s="2" t="s">
        <v>6924</v>
      </c>
      <c r="C34" s="359" t="s">
        <v>2791</v>
      </c>
      <c r="D34" s="291" t="s">
        <v>6925</v>
      </c>
      <c r="E34" s="359" t="s">
        <v>2914</v>
      </c>
      <c r="J34" s="2" t="s">
        <v>829</v>
      </c>
      <c r="K34" s="2" t="s">
        <v>4899</v>
      </c>
      <c r="L34" s="2" t="s">
        <v>860</v>
      </c>
      <c r="M34" s="2" t="s">
        <v>17</v>
      </c>
      <c r="N34" s="2" t="s">
        <v>6847</v>
      </c>
      <c r="R34" s="2" t="s">
        <v>6916</v>
      </c>
      <c r="S34" s="2">
        <v>164.0</v>
      </c>
    </row>
    <row r="35">
      <c r="B35" s="298" t="s">
        <v>868</v>
      </c>
      <c r="C35" s="359" t="s">
        <v>4097</v>
      </c>
      <c r="D35" s="291" t="s">
        <v>6926</v>
      </c>
      <c r="E35" s="359" t="s">
        <v>1308</v>
      </c>
      <c r="J35" s="2" t="s">
        <v>829</v>
      </c>
      <c r="K35" s="2" t="s">
        <v>4899</v>
      </c>
      <c r="L35" s="2" t="s">
        <v>860</v>
      </c>
      <c r="M35" s="2" t="s">
        <v>17</v>
      </c>
      <c r="N35" s="2" t="s">
        <v>6847</v>
      </c>
      <c r="R35" s="2" t="s">
        <v>6916</v>
      </c>
      <c r="S35" s="2">
        <v>164.0</v>
      </c>
    </row>
    <row r="36">
      <c r="B36" s="2" t="s">
        <v>865</v>
      </c>
      <c r="C36" s="298" t="s">
        <v>3411</v>
      </c>
      <c r="D36" s="291" t="s">
        <v>6927</v>
      </c>
      <c r="E36" s="367" t="s">
        <v>4839</v>
      </c>
      <c r="J36" s="2" t="s">
        <v>829</v>
      </c>
      <c r="K36" s="2" t="s">
        <v>4899</v>
      </c>
      <c r="L36" s="2" t="s">
        <v>860</v>
      </c>
      <c r="M36" s="2" t="s">
        <v>17</v>
      </c>
      <c r="N36" s="2" t="s">
        <v>6847</v>
      </c>
      <c r="R36" s="2" t="s">
        <v>6916</v>
      </c>
      <c r="S36" s="2">
        <v>164.0</v>
      </c>
    </row>
    <row r="37">
      <c r="C37" s="359" t="s">
        <v>6928</v>
      </c>
      <c r="E37" s="359" t="s">
        <v>6929</v>
      </c>
      <c r="J37" s="2" t="s">
        <v>829</v>
      </c>
      <c r="K37" s="2" t="s">
        <v>4899</v>
      </c>
      <c r="L37" s="2" t="s">
        <v>860</v>
      </c>
      <c r="M37" s="2" t="s">
        <v>17</v>
      </c>
      <c r="N37" s="2" t="s">
        <v>6930</v>
      </c>
      <c r="R37" s="2" t="s">
        <v>6916</v>
      </c>
      <c r="S37" s="2">
        <v>271.0</v>
      </c>
    </row>
    <row r="38">
      <c r="C38" s="298" t="s">
        <v>4260</v>
      </c>
      <c r="E38" s="298" t="s">
        <v>5933</v>
      </c>
      <c r="J38" s="2" t="s">
        <v>819</v>
      </c>
      <c r="L38" s="2" t="s">
        <v>860</v>
      </c>
    </row>
    <row r="39">
      <c r="C39" s="384" t="s">
        <v>6931</v>
      </c>
      <c r="E39" s="359" t="s">
        <v>1054</v>
      </c>
      <c r="M39" s="2" t="s">
        <v>17</v>
      </c>
      <c r="N39" s="2" t="s">
        <v>6847</v>
      </c>
      <c r="S39" s="2">
        <v>164.0</v>
      </c>
    </row>
    <row r="40">
      <c r="C40" s="359" t="s">
        <v>6932</v>
      </c>
      <c r="M40" s="357" t="s">
        <v>2386</v>
      </c>
      <c r="N40" s="416" t="s">
        <v>6923</v>
      </c>
      <c r="O40" s="266"/>
      <c r="P40" s="266"/>
      <c r="Q40" s="266"/>
      <c r="R40" s="266"/>
      <c r="S40" s="358">
        <v>164.0</v>
      </c>
    </row>
    <row r="42">
      <c r="A42" s="2" t="s">
        <v>872</v>
      </c>
      <c r="B42" s="2" t="s">
        <v>3908</v>
      </c>
      <c r="C42" s="298" t="s">
        <v>3986</v>
      </c>
      <c r="E42" s="298" t="s">
        <v>3987</v>
      </c>
      <c r="J42" s="2" t="s">
        <v>829</v>
      </c>
      <c r="K42" s="2" t="s">
        <v>6918</v>
      </c>
      <c r="L42" s="2" t="s">
        <v>860</v>
      </c>
      <c r="M42" s="2" t="s">
        <v>17</v>
      </c>
      <c r="N42" s="2" t="s">
        <v>6847</v>
      </c>
      <c r="R42" s="2" t="s">
        <v>6916</v>
      </c>
      <c r="S42" s="2">
        <v>164.0</v>
      </c>
    </row>
    <row r="43">
      <c r="B43" s="2" t="s">
        <v>3908</v>
      </c>
      <c r="C43" s="298" t="s">
        <v>3988</v>
      </c>
      <c r="E43" s="298" t="s">
        <v>3989</v>
      </c>
      <c r="J43" s="2" t="s">
        <v>829</v>
      </c>
      <c r="K43" s="2" t="s">
        <v>6918</v>
      </c>
      <c r="L43" s="2" t="s">
        <v>860</v>
      </c>
      <c r="M43" s="2" t="s">
        <v>17</v>
      </c>
      <c r="N43" s="2" t="s">
        <v>6847</v>
      </c>
      <c r="R43" s="2" t="s">
        <v>6916</v>
      </c>
      <c r="S43" s="2">
        <v>164.0</v>
      </c>
    </row>
    <row r="44">
      <c r="B44" s="2" t="s">
        <v>3908</v>
      </c>
      <c r="C44" s="298" t="s">
        <v>3990</v>
      </c>
      <c r="E44" s="298" t="s">
        <v>3991</v>
      </c>
      <c r="J44" s="2" t="s">
        <v>829</v>
      </c>
      <c r="K44" s="2" t="s">
        <v>6918</v>
      </c>
      <c r="L44" s="2" t="s">
        <v>860</v>
      </c>
      <c r="M44" s="2" t="s">
        <v>17</v>
      </c>
      <c r="N44" s="2" t="s">
        <v>6847</v>
      </c>
      <c r="R44" s="2" t="s">
        <v>6916</v>
      </c>
      <c r="S44" s="2">
        <v>164.0</v>
      </c>
    </row>
    <row r="45">
      <c r="B45" s="2" t="s">
        <v>3908</v>
      </c>
      <c r="C45" s="359" t="s">
        <v>1387</v>
      </c>
      <c r="E45" s="298" t="s">
        <v>1388</v>
      </c>
      <c r="J45" s="2" t="s">
        <v>829</v>
      </c>
      <c r="K45" s="2" t="s">
        <v>6918</v>
      </c>
      <c r="L45" s="2" t="s">
        <v>860</v>
      </c>
      <c r="M45" s="2" t="s">
        <v>17</v>
      </c>
      <c r="N45" s="2" t="s">
        <v>6847</v>
      </c>
      <c r="R45" s="2" t="s">
        <v>6916</v>
      </c>
      <c r="S45" s="2">
        <v>164.0</v>
      </c>
    </row>
    <row r="46">
      <c r="B46" s="2" t="s">
        <v>960</v>
      </c>
      <c r="C46" s="298" t="s">
        <v>6637</v>
      </c>
      <c r="E46" s="298" t="s">
        <v>947</v>
      </c>
      <c r="J46" s="2" t="s">
        <v>829</v>
      </c>
      <c r="K46" s="2" t="s">
        <v>6918</v>
      </c>
      <c r="L46" s="2" t="s">
        <v>860</v>
      </c>
      <c r="M46" s="2" t="s">
        <v>17</v>
      </c>
      <c r="N46" s="2" t="s">
        <v>6933</v>
      </c>
      <c r="R46" s="2" t="s">
        <v>6916</v>
      </c>
      <c r="S46" s="2">
        <v>75.0</v>
      </c>
    </row>
    <row r="47">
      <c r="B47" s="2" t="s">
        <v>960</v>
      </c>
      <c r="C47" s="298" t="s">
        <v>6637</v>
      </c>
      <c r="E47" s="298" t="s">
        <v>947</v>
      </c>
      <c r="J47" s="2" t="s">
        <v>829</v>
      </c>
      <c r="K47" s="2" t="s">
        <v>5259</v>
      </c>
      <c r="L47" s="2" t="s">
        <v>860</v>
      </c>
      <c r="M47" s="2" t="s">
        <v>17</v>
      </c>
      <c r="N47" s="2" t="s">
        <v>6933</v>
      </c>
      <c r="R47" s="2" t="s">
        <v>4755</v>
      </c>
      <c r="S47" s="2">
        <v>75.0</v>
      </c>
    </row>
    <row r="48">
      <c r="B48" s="2" t="s">
        <v>960</v>
      </c>
      <c r="C48" s="298" t="s">
        <v>6637</v>
      </c>
      <c r="E48" s="298" t="s">
        <v>947</v>
      </c>
      <c r="J48" s="2" t="s">
        <v>829</v>
      </c>
      <c r="K48" s="2" t="s">
        <v>5259</v>
      </c>
      <c r="L48" s="2" t="s">
        <v>860</v>
      </c>
      <c r="M48" s="2" t="s">
        <v>17</v>
      </c>
      <c r="N48" s="2" t="s">
        <v>6933</v>
      </c>
      <c r="R48" s="2" t="s">
        <v>4755</v>
      </c>
      <c r="S48" s="2">
        <v>75.0</v>
      </c>
    </row>
    <row r="49">
      <c r="B49" s="2" t="s">
        <v>960</v>
      </c>
      <c r="C49" s="298" t="s">
        <v>6637</v>
      </c>
      <c r="E49" s="298" t="s">
        <v>947</v>
      </c>
      <c r="J49" s="2" t="s">
        <v>829</v>
      </c>
      <c r="K49" s="2" t="s">
        <v>5259</v>
      </c>
      <c r="L49" s="2" t="s">
        <v>860</v>
      </c>
      <c r="M49" s="2" t="s">
        <v>17</v>
      </c>
      <c r="N49" s="2" t="s">
        <v>6933</v>
      </c>
      <c r="R49" s="2" t="s">
        <v>4755</v>
      </c>
      <c r="S49" s="2">
        <v>75.0</v>
      </c>
    </row>
    <row r="50">
      <c r="B50" s="2" t="s">
        <v>960</v>
      </c>
      <c r="C50" s="298" t="s">
        <v>6637</v>
      </c>
      <c r="E50" s="298" t="s">
        <v>947</v>
      </c>
      <c r="J50" s="2" t="s">
        <v>829</v>
      </c>
      <c r="K50" s="2" t="s">
        <v>5259</v>
      </c>
      <c r="L50" s="2" t="s">
        <v>860</v>
      </c>
      <c r="M50" s="2" t="s">
        <v>17</v>
      </c>
      <c r="N50" s="2" t="s">
        <v>6933</v>
      </c>
      <c r="R50" s="2" t="s">
        <v>4755</v>
      </c>
      <c r="S50" s="2">
        <v>75.0</v>
      </c>
    </row>
    <row r="51">
      <c r="B51" s="2" t="s">
        <v>960</v>
      </c>
      <c r="C51" s="298" t="s">
        <v>6637</v>
      </c>
      <c r="E51" s="298" t="s">
        <v>947</v>
      </c>
      <c r="J51" s="2" t="s">
        <v>829</v>
      </c>
      <c r="K51" s="2" t="s">
        <v>5259</v>
      </c>
      <c r="L51" s="2" t="s">
        <v>860</v>
      </c>
      <c r="M51" s="2" t="s">
        <v>17</v>
      </c>
      <c r="N51" s="2" t="s">
        <v>6933</v>
      </c>
      <c r="R51" s="2" t="s">
        <v>4755</v>
      </c>
      <c r="S51" s="2">
        <v>75.0</v>
      </c>
    </row>
    <row r="52">
      <c r="B52" s="2" t="s">
        <v>883</v>
      </c>
      <c r="C52" s="298" t="s">
        <v>1055</v>
      </c>
      <c r="E52" s="298" t="s">
        <v>1056</v>
      </c>
      <c r="J52" s="2" t="s">
        <v>829</v>
      </c>
      <c r="K52" s="2" t="s">
        <v>6918</v>
      </c>
      <c r="L52" s="2" t="s">
        <v>860</v>
      </c>
      <c r="M52" s="2" t="s">
        <v>17</v>
      </c>
      <c r="N52" s="2" t="s">
        <v>6933</v>
      </c>
      <c r="R52" s="2" t="s">
        <v>6916</v>
      </c>
      <c r="S52" s="2">
        <v>75.0</v>
      </c>
    </row>
    <row r="53">
      <c r="B53" s="2" t="s">
        <v>883</v>
      </c>
      <c r="C53" s="298" t="s">
        <v>1055</v>
      </c>
      <c r="E53" s="298" t="s">
        <v>1056</v>
      </c>
      <c r="J53" s="2" t="s">
        <v>829</v>
      </c>
      <c r="K53" s="2" t="s">
        <v>6918</v>
      </c>
      <c r="L53" s="2" t="s">
        <v>860</v>
      </c>
      <c r="M53" s="2" t="s">
        <v>17</v>
      </c>
      <c r="N53" s="2" t="s">
        <v>6933</v>
      </c>
      <c r="R53" s="2" t="s">
        <v>6916</v>
      </c>
      <c r="S53" s="2">
        <v>75.0</v>
      </c>
    </row>
    <row r="54">
      <c r="B54" s="2" t="s">
        <v>883</v>
      </c>
      <c r="C54" s="298" t="s">
        <v>1055</v>
      </c>
      <c r="E54" s="298" t="s">
        <v>1056</v>
      </c>
      <c r="J54" s="2" t="s">
        <v>829</v>
      </c>
      <c r="K54" s="2" t="s">
        <v>6918</v>
      </c>
      <c r="L54" s="2" t="s">
        <v>860</v>
      </c>
      <c r="M54" s="2" t="s">
        <v>17</v>
      </c>
      <c r="N54" s="2" t="s">
        <v>6933</v>
      </c>
      <c r="R54" s="2" t="s">
        <v>6916</v>
      </c>
      <c r="S54" s="2">
        <v>75.0</v>
      </c>
    </row>
    <row r="55">
      <c r="B55" s="2" t="s">
        <v>883</v>
      </c>
      <c r="C55" s="298" t="s">
        <v>1055</v>
      </c>
      <c r="E55" s="298" t="s">
        <v>1056</v>
      </c>
      <c r="J55" s="2" t="s">
        <v>829</v>
      </c>
      <c r="K55" s="2" t="s">
        <v>6918</v>
      </c>
      <c r="L55" s="2" t="s">
        <v>860</v>
      </c>
      <c r="M55" s="2" t="s">
        <v>17</v>
      </c>
      <c r="N55" s="2" t="s">
        <v>6933</v>
      </c>
      <c r="R55" s="2" t="s">
        <v>6916</v>
      </c>
      <c r="S55" s="2">
        <v>75.0</v>
      </c>
    </row>
    <row r="56">
      <c r="B56" s="2" t="s">
        <v>883</v>
      </c>
      <c r="C56" s="298" t="s">
        <v>1055</v>
      </c>
      <c r="E56" s="298" t="s">
        <v>1056</v>
      </c>
      <c r="J56" s="2" t="s">
        <v>829</v>
      </c>
      <c r="K56" s="2" t="s">
        <v>6918</v>
      </c>
      <c r="L56" s="2" t="s">
        <v>860</v>
      </c>
      <c r="M56" s="2" t="s">
        <v>17</v>
      </c>
      <c r="N56" s="2" t="s">
        <v>6933</v>
      </c>
      <c r="R56" s="2" t="s">
        <v>6916</v>
      </c>
      <c r="S56" s="2">
        <v>75.0</v>
      </c>
    </row>
    <row r="57">
      <c r="B57" s="2" t="s">
        <v>883</v>
      </c>
      <c r="C57" s="298" t="s">
        <v>1055</v>
      </c>
      <c r="E57" s="298" t="s">
        <v>1056</v>
      </c>
      <c r="L57" s="2" t="s">
        <v>860</v>
      </c>
      <c r="M57" s="2" t="s">
        <v>4882</v>
      </c>
    </row>
    <row r="58">
      <c r="B58" s="2" t="s">
        <v>883</v>
      </c>
      <c r="C58" s="298" t="s">
        <v>1055</v>
      </c>
      <c r="E58" s="298" t="s">
        <v>1056</v>
      </c>
      <c r="L58" s="2" t="s">
        <v>860</v>
      </c>
      <c r="M58" s="2" t="s">
        <v>4882</v>
      </c>
    </row>
    <row r="59">
      <c r="B59" s="2" t="s">
        <v>3908</v>
      </c>
      <c r="C59" s="367" t="s">
        <v>5171</v>
      </c>
      <c r="E59" s="298" t="s">
        <v>4101</v>
      </c>
      <c r="J59" s="2" t="s">
        <v>829</v>
      </c>
      <c r="K59" s="2" t="s">
        <v>6918</v>
      </c>
      <c r="L59" s="2" t="s">
        <v>860</v>
      </c>
      <c r="M59" s="2" t="s">
        <v>17</v>
      </c>
      <c r="N59" s="2" t="s">
        <v>6847</v>
      </c>
      <c r="R59" s="2" t="s">
        <v>6916</v>
      </c>
      <c r="S59" s="2">
        <v>164.0</v>
      </c>
    </row>
    <row r="60">
      <c r="B60" s="2" t="s">
        <v>3908</v>
      </c>
      <c r="C60" s="298" t="s">
        <v>3992</v>
      </c>
      <c r="E60" s="298" t="s">
        <v>3993</v>
      </c>
      <c r="I60" s="359"/>
      <c r="J60" s="2" t="s">
        <v>829</v>
      </c>
      <c r="K60" s="2" t="s">
        <v>6918</v>
      </c>
      <c r="L60" s="2" t="s">
        <v>860</v>
      </c>
      <c r="M60" s="2" t="s">
        <v>17</v>
      </c>
      <c r="N60" s="2" t="s">
        <v>6847</v>
      </c>
      <c r="R60" s="2" t="s">
        <v>6916</v>
      </c>
      <c r="S60" s="2">
        <v>164.0</v>
      </c>
    </row>
    <row r="61">
      <c r="C61" s="298" t="s">
        <v>6790</v>
      </c>
      <c r="E61" s="367" t="s">
        <v>5389</v>
      </c>
      <c r="F61" s="367"/>
      <c r="G61" s="367"/>
      <c r="H61" s="367"/>
      <c r="J61" s="2" t="s">
        <v>829</v>
      </c>
      <c r="K61" s="2" t="s">
        <v>6918</v>
      </c>
      <c r="L61" s="2" t="s">
        <v>860</v>
      </c>
      <c r="M61" s="2" t="s">
        <v>17</v>
      </c>
      <c r="N61" s="2" t="s">
        <v>6847</v>
      </c>
      <c r="R61" s="2" t="s">
        <v>6916</v>
      </c>
      <c r="S61" s="2">
        <v>164.0</v>
      </c>
    </row>
    <row r="62">
      <c r="B62" s="2"/>
      <c r="C62" s="298" t="s">
        <v>6790</v>
      </c>
      <c r="E62" s="367" t="s">
        <v>5389</v>
      </c>
      <c r="F62" s="367"/>
      <c r="G62" s="367"/>
      <c r="H62" s="367"/>
      <c r="J62" s="2" t="s">
        <v>829</v>
      </c>
      <c r="K62" s="2" t="s">
        <v>6918</v>
      </c>
      <c r="L62" s="2" t="s">
        <v>860</v>
      </c>
      <c r="M62" s="2" t="s">
        <v>17</v>
      </c>
      <c r="N62" s="2" t="s">
        <v>6847</v>
      </c>
      <c r="R62" s="2" t="s">
        <v>6916</v>
      </c>
      <c r="S62" s="2">
        <v>164.0</v>
      </c>
    </row>
    <row r="63">
      <c r="B63" s="2" t="s">
        <v>3908</v>
      </c>
      <c r="C63" s="298" t="s">
        <v>3997</v>
      </c>
      <c r="E63" s="298" t="s">
        <v>3998</v>
      </c>
      <c r="J63" s="2" t="s">
        <v>829</v>
      </c>
      <c r="K63" s="2" t="s">
        <v>6918</v>
      </c>
      <c r="L63" s="2" t="s">
        <v>860</v>
      </c>
      <c r="M63" s="2" t="s">
        <v>17</v>
      </c>
      <c r="N63" s="2" t="s">
        <v>6847</v>
      </c>
      <c r="R63" s="2" t="s">
        <v>6916</v>
      </c>
      <c r="S63" s="2">
        <v>164.0</v>
      </c>
    </row>
    <row r="64">
      <c r="C64" s="298" t="s">
        <v>889</v>
      </c>
      <c r="E64" s="298" t="s">
        <v>890</v>
      </c>
      <c r="J64" s="2" t="s">
        <v>829</v>
      </c>
      <c r="K64" s="2" t="s">
        <v>6918</v>
      </c>
      <c r="L64" s="2" t="s">
        <v>860</v>
      </c>
      <c r="M64" s="2" t="s">
        <v>17</v>
      </c>
      <c r="N64" s="2" t="s">
        <v>6847</v>
      </c>
      <c r="R64" s="2" t="s">
        <v>6916</v>
      </c>
      <c r="S64" s="2">
        <v>164.0</v>
      </c>
    </row>
    <row r="66">
      <c r="A66" s="298" t="s">
        <v>2440</v>
      </c>
      <c r="B66" s="2" t="s">
        <v>868</v>
      </c>
      <c r="C66" s="298" t="s">
        <v>6710</v>
      </c>
      <c r="D66" s="291" t="s">
        <v>6934</v>
      </c>
      <c r="E66" s="298" t="s">
        <v>935</v>
      </c>
      <c r="J66" s="2" t="s">
        <v>829</v>
      </c>
      <c r="K66" s="2" t="s">
        <v>5267</v>
      </c>
      <c r="L66" s="2" t="s">
        <v>860</v>
      </c>
      <c r="M66" s="2" t="s">
        <v>17</v>
      </c>
      <c r="N66" s="2" t="s">
        <v>6847</v>
      </c>
      <c r="R66" s="2" t="s">
        <v>6916</v>
      </c>
      <c r="S66" s="2">
        <v>164.0</v>
      </c>
    </row>
    <row r="67">
      <c r="B67" s="2" t="s">
        <v>868</v>
      </c>
      <c r="C67" s="298" t="s">
        <v>6710</v>
      </c>
      <c r="D67" s="291" t="s">
        <v>6935</v>
      </c>
      <c r="E67" s="298" t="s">
        <v>935</v>
      </c>
      <c r="J67" s="2" t="s">
        <v>829</v>
      </c>
      <c r="K67" s="2" t="s">
        <v>5267</v>
      </c>
      <c r="L67" s="2" t="s">
        <v>860</v>
      </c>
      <c r="M67" s="2" t="s">
        <v>17</v>
      </c>
      <c r="N67" s="2" t="s">
        <v>6847</v>
      </c>
      <c r="R67" s="2" t="s">
        <v>6916</v>
      </c>
      <c r="S67" s="2">
        <v>164.0</v>
      </c>
    </row>
    <row r="68">
      <c r="B68" s="2" t="s">
        <v>868</v>
      </c>
      <c r="C68" s="298" t="s">
        <v>6710</v>
      </c>
      <c r="D68" s="291" t="s">
        <v>6936</v>
      </c>
      <c r="E68" s="298" t="s">
        <v>935</v>
      </c>
      <c r="L68" s="2" t="s">
        <v>860</v>
      </c>
      <c r="M68" s="2" t="s">
        <v>2386</v>
      </c>
      <c r="N68" s="2" t="s">
        <v>6923</v>
      </c>
      <c r="S68" s="2">
        <v>164.0</v>
      </c>
    </row>
    <row r="69">
      <c r="B69" s="2" t="s">
        <v>868</v>
      </c>
      <c r="C69" s="298" t="s">
        <v>6710</v>
      </c>
      <c r="D69" s="291" t="s">
        <v>6937</v>
      </c>
      <c r="E69" s="298" t="s">
        <v>935</v>
      </c>
      <c r="J69" s="2" t="s">
        <v>829</v>
      </c>
      <c r="K69" s="2" t="s">
        <v>5267</v>
      </c>
      <c r="L69" s="2" t="s">
        <v>860</v>
      </c>
      <c r="M69" s="2" t="s">
        <v>17</v>
      </c>
      <c r="N69" s="2" t="s">
        <v>6847</v>
      </c>
      <c r="R69" s="2" t="s">
        <v>6916</v>
      </c>
      <c r="S69" s="2">
        <v>164.0</v>
      </c>
    </row>
    <row r="70">
      <c r="B70" s="2" t="s">
        <v>868</v>
      </c>
      <c r="C70" s="298" t="s">
        <v>6710</v>
      </c>
      <c r="D70" s="291" t="s">
        <v>6938</v>
      </c>
      <c r="E70" s="298" t="s">
        <v>935</v>
      </c>
      <c r="J70" s="2" t="s">
        <v>829</v>
      </c>
      <c r="K70" s="2" t="s">
        <v>5267</v>
      </c>
      <c r="L70" s="2" t="s">
        <v>860</v>
      </c>
      <c r="M70" s="2" t="s">
        <v>17</v>
      </c>
      <c r="N70" s="2" t="s">
        <v>6847</v>
      </c>
      <c r="R70" s="2" t="s">
        <v>6916</v>
      </c>
      <c r="S70" s="2">
        <v>164.0</v>
      </c>
    </row>
    <row r="71">
      <c r="C71" s="359" t="s">
        <v>6939</v>
      </c>
      <c r="D71" s="291">
        <v>2.227348001744E12</v>
      </c>
      <c r="E71" s="414" t="s">
        <v>3866</v>
      </c>
      <c r="J71" s="2"/>
      <c r="L71" s="2" t="s">
        <v>860</v>
      </c>
      <c r="M71" s="2" t="s">
        <v>17</v>
      </c>
      <c r="N71" s="2" t="s">
        <v>6940</v>
      </c>
      <c r="S71" s="2">
        <v>232.0</v>
      </c>
    </row>
    <row r="72">
      <c r="B72" s="2" t="s">
        <v>868</v>
      </c>
      <c r="C72" s="359" t="s">
        <v>6941</v>
      </c>
      <c r="E72" s="359" t="s">
        <v>6942</v>
      </c>
      <c r="J72" s="2" t="s">
        <v>829</v>
      </c>
      <c r="L72" s="2" t="s">
        <v>1019</v>
      </c>
      <c r="M72" s="2" t="s">
        <v>17</v>
      </c>
      <c r="N72" s="2" t="s">
        <v>6940</v>
      </c>
      <c r="S72" s="2">
        <v>232.0</v>
      </c>
    </row>
    <row r="73">
      <c r="E73" s="383"/>
    </row>
    <row r="74">
      <c r="A74" s="298" t="s">
        <v>2187</v>
      </c>
      <c r="B74" s="2" t="s">
        <v>2269</v>
      </c>
      <c r="C74" s="298" t="s">
        <v>6943</v>
      </c>
      <c r="D74" s="291" t="s">
        <v>6944</v>
      </c>
      <c r="E74" s="298" t="s">
        <v>6813</v>
      </c>
      <c r="J74" s="2" t="s">
        <v>829</v>
      </c>
      <c r="K74" s="2" t="s">
        <v>6677</v>
      </c>
      <c r="L74" s="2" t="s">
        <v>860</v>
      </c>
      <c r="M74" s="2" t="s">
        <v>17</v>
      </c>
      <c r="N74" s="2" t="s">
        <v>6847</v>
      </c>
      <c r="R74" s="2" t="s">
        <v>6916</v>
      </c>
      <c r="S74" s="2">
        <v>164.0</v>
      </c>
    </row>
    <row r="75">
      <c r="C75" s="298" t="s">
        <v>6945</v>
      </c>
      <c r="D75" s="291" t="s">
        <v>6946</v>
      </c>
      <c r="E75" s="367" t="s">
        <v>6814</v>
      </c>
      <c r="J75" s="2" t="s">
        <v>829</v>
      </c>
      <c r="K75" s="2" t="s">
        <v>6677</v>
      </c>
      <c r="L75" s="2" t="s">
        <v>860</v>
      </c>
      <c r="M75" s="2" t="s">
        <v>17</v>
      </c>
      <c r="N75" s="2" t="s">
        <v>6847</v>
      </c>
      <c r="R75" s="2" t="s">
        <v>6916</v>
      </c>
      <c r="S75" s="2">
        <v>164.0</v>
      </c>
    </row>
    <row r="76">
      <c r="C76" s="298" t="s">
        <v>6945</v>
      </c>
      <c r="D76" s="291" t="s">
        <v>6947</v>
      </c>
      <c r="E76" s="367" t="s">
        <v>6814</v>
      </c>
      <c r="J76" s="2" t="s">
        <v>829</v>
      </c>
      <c r="K76" s="2" t="s">
        <v>6677</v>
      </c>
      <c r="L76" s="2" t="s">
        <v>860</v>
      </c>
      <c r="M76" s="2" t="s">
        <v>17</v>
      </c>
      <c r="N76" s="2" t="s">
        <v>6847</v>
      </c>
      <c r="R76" s="2" t="s">
        <v>6916</v>
      </c>
      <c r="S76" s="2">
        <v>164.0</v>
      </c>
    </row>
    <row r="77">
      <c r="E77" s="378"/>
    </row>
    <row r="78">
      <c r="A78" s="2" t="s">
        <v>1477</v>
      </c>
      <c r="C78" s="298" t="s">
        <v>6948</v>
      </c>
      <c r="E78" s="298" t="s">
        <v>6949</v>
      </c>
      <c r="L78" s="2" t="s">
        <v>860</v>
      </c>
    </row>
    <row r="79">
      <c r="C79" s="298" t="s">
        <v>6950</v>
      </c>
      <c r="E79" s="298" t="s">
        <v>6951</v>
      </c>
      <c r="L79" s="2" t="s">
        <v>860</v>
      </c>
    </row>
    <row r="80">
      <c r="C80" s="379" t="s">
        <v>6952</v>
      </c>
      <c r="E80" s="298" t="s">
        <v>6953</v>
      </c>
      <c r="L80" s="2" t="s">
        <v>860</v>
      </c>
    </row>
    <row r="81">
      <c r="C81" s="426" t="s">
        <v>6954</v>
      </c>
    </row>
    <row r="82">
      <c r="C82" s="379" t="s">
        <v>6955</v>
      </c>
      <c r="E82" s="298" t="s">
        <v>6956</v>
      </c>
      <c r="L82" s="2" t="s">
        <v>860</v>
      </c>
    </row>
    <row r="83">
      <c r="C83" s="426" t="s">
        <v>6957</v>
      </c>
    </row>
    <row r="84">
      <c r="C84" s="298" t="s">
        <v>6950</v>
      </c>
      <c r="E84" s="298" t="s">
        <v>6951</v>
      </c>
      <c r="L84" s="2" t="s">
        <v>860</v>
      </c>
    </row>
    <row r="85">
      <c r="C85" s="379" t="s">
        <v>6952</v>
      </c>
      <c r="E85" s="298" t="s">
        <v>6953</v>
      </c>
      <c r="L85" s="2" t="s">
        <v>860</v>
      </c>
    </row>
    <row r="86">
      <c r="C86" s="426" t="s">
        <v>6954</v>
      </c>
    </row>
    <row r="87">
      <c r="C87" s="388" t="s">
        <v>1751</v>
      </c>
      <c r="D87" s="419" t="s">
        <v>6958</v>
      </c>
      <c r="M87" s="2" t="s">
        <v>17</v>
      </c>
      <c r="N87" s="2" t="s">
        <v>6959</v>
      </c>
      <c r="S87" s="2">
        <v>224.0</v>
      </c>
    </row>
    <row r="88">
      <c r="C88" s="359" t="s">
        <v>6960</v>
      </c>
      <c r="E88" s="359" t="s">
        <v>6961</v>
      </c>
      <c r="M88" s="2" t="s">
        <v>17</v>
      </c>
      <c r="N88" s="2" t="s">
        <v>6930</v>
      </c>
      <c r="S88" s="2">
        <v>271.0</v>
      </c>
    </row>
    <row r="89">
      <c r="C89" s="359" t="s">
        <v>6962</v>
      </c>
      <c r="E89" s="380" t="s">
        <v>6963</v>
      </c>
      <c r="M89" s="2" t="s">
        <v>17</v>
      </c>
      <c r="N89" s="2" t="s">
        <v>6930</v>
      </c>
      <c r="Q89" s="2" t="s">
        <v>34</v>
      </c>
      <c r="S89" s="2">
        <v>271.0</v>
      </c>
    </row>
    <row r="90">
      <c r="C90" s="359" t="s">
        <v>6964</v>
      </c>
      <c r="E90" s="439"/>
      <c r="L90" s="2"/>
    </row>
    <row r="91">
      <c r="C91" s="359" t="s">
        <v>6965</v>
      </c>
      <c r="E91" s="359" t="s">
        <v>3934</v>
      </c>
      <c r="M91" s="2" t="s">
        <v>6966</v>
      </c>
      <c r="N91" s="2" t="s">
        <v>6967</v>
      </c>
      <c r="S91" s="2">
        <v>164.0</v>
      </c>
    </row>
    <row r="92">
      <c r="C92" s="388" t="s">
        <v>6968</v>
      </c>
      <c r="M92" s="2" t="s">
        <v>2386</v>
      </c>
      <c r="N92" s="2" t="s">
        <v>6923</v>
      </c>
      <c r="S92" s="2">
        <v>164.0</v>
      </c>
    </row>
    <row r="93">
      <c r="C93" s="359" t="s">
        <v>6960</v>
      </c>
      <c r="E93" s="359" t="s">
        <v>6961</v>
      </c>
      <c r="M93" s="2" t="s">
        <v>17</v>
      </c>
      <c r="N93" s="2" t="s">
        <v>6930</v>
      </c>
      <c r="S93" s="2">
        <v>271.0</v>
      </c>
    </row>
    <row r="94">
      <c r="C94" s="359" t="s">
        <v>6969</v>
      </c>
      <c r="E94" s="359" t="s">
        <v>1021</v>
      </c>
      <c r="M94" s="2" t="s">
        <v>6970</v>
      </c>
      <c r="N94" s="2" t="s">
        <v>6917</v>
      </c>
      <c r="S94" s="2">
        <v>171.0</v>
      </c>
    </row>
    <row r="95">
      <c r="C95" s="359" t="s">
        <v>6971</v>
      </c>
      <c r="M95" s="2" t="s">
        <v>17</v>
      </c>
      <c r="N95" s="2" t="s">
        <v>6917</v>
      </c>
      <c r="S95" s="2">
        <v>171.0</v>
      </c>
    </row>
    <row r="96">
      <c r="B96" s="2" t="s">
        <v>30</v>
      </c>
      <c r="C96" s="359" t="s">
        <v>4423</v>
      </c>
      <c r="D96" s="291">
        <v>8.801679571467E12</v>
      </c>
      <c r="E96" s="359" t="s">
        <v>4424</v>
      </c>
      <c r="M96" s="2" t="s">
        <v>17</v>
      </c>
      <c r="N96" s="2" t="s">
        <v>6917</v>
      </c>
      <c r="S96" s="2">
        <v>171.0</v>
      </c>
    </row>
    <row r="97">
      <c r="B97" s="2" t="s">
        <v>30</v>
      </c>
      <c r="C97" s="359" t="s">
        <v>4423</v>
      </c>
      <c r="D97" s="291">
        <v>8.801133159958E12</v>
      </c>
      <c r="E97" s="359" t="s">
        <v>4424</v>
      </c>
      <c r="M97" s="2" t="s">
        <v>2386</v>
      </c>
      <c r="N97" s="2" t="s">
        <v>6972</v>
      </c>
      <c r="S97" s="2">
        <v>179.0</v>
      </c>
    </row>
    <row r="98">
      <c r="C98" s="359" t="s">
        <v>946</v>
      </c>
      <c r="E98" s="359" t="s">
        <v>947</v>
      </c>
      <c r="M98" s="2" t="s">
        <v>2386</v>
      </c>
      <c r="N98" s="2" t="s">
        <v>4899</v>
      </c>
      <c r="S98" s="2">
        <v>183.0</v>
      </c>
    </row>
    <row r="99">
      <c r="C99" s="359" t="s">
        <v>946</v>
      </c>
      <c r="E99" s="359" t="s">
        <v>947</v>
      </c>
      <c r="M99" s="2" t="s">
        <v>2386</v>
      </c>
      <c r="N99" s="2" t="s">
        <v>4899</v>
      </c>
      <c r="S99" s="2">
        <v>183.0</v>
      </c>
    </row>
    <row r="100">
      <c r="C100" s="359" t="s">
        <v>946</v>
      </c>
      <c r="E100" s="359" t="s">
        <v>947</v>
      </c>
      <c r="M100" s="2" t="s">
        <v>2386</v>
      </c>
      <c r="N100" s="2" t="s">
        <v>4899</v>
      </c>
      <c r="S100" s="2">
        <v>183.0</v>
      </c>
    </row>
    <row r="101">
      <c r="C101" s="359" t="s">
        <v>946</v>
      </c>
      <c r="E101" s="359" t="s">
        <v>947</v>
      </c>
      <c r="M101" s="2" t="s">
        <v>2386</v>
      </c>
      <c r="N101" s="2" t="s">
        <v>4899</v>
      </c>
      <c r="S101" s="2">
        <v>183.0</v>
      </c>
    </row>
    <row r="102">
      <c r="C102" s="359" t="s">
        <v>946</v>
      </c>
      <c r="E102" s="359" t="s">
        <v>947</v>
      </c>
      <c r="M102" s="2" t="s">
        <v>2386</v>
      </c>
      <c r="N102" s="2" t="s">
        <v>4899</v>
      </c>
      <c r="S102" s="2">
        <v>183.0</v>
      </c>
    </row>
    <row r="103">
      <c r="C103" s="359" t="s">
        <v>946</v>
      </c>
      <c r="E103" s="359" t="s">
        <v>947</v>
      </c>
      <c r="M103" s="2" t="s">
        <v>2386</v>
      </c>
      <c r="N103" s="2" t="s">
        <v>4899</v>
      </c>
      <c r="S103" s="2">
        <v>183.0</v>
      </c>
    </row>
    <row r="104">
      <c r="C104" s="359" t="s">
        <v>1055</v>
      </c>
      <c r="E104" s="2" t="s">
        <v>1056</v>
      </c>
      <c r="M104" s="2" t="s">
        <v>2386</v>
      </c>
      <c r="N104" s="2" t="s">
        <v>4899</v>
      </c>
      <c r="S104" s="2">
        <v>183.0</v>
      </c>
    </row>
    <row r="105">
      <c r="C105" s="359" t="s">
        <v>1055</v>
      </c>
      <c r="E105" s="2" t="s">
        <v>1056</v>
      </c>
      <c r="M105" s="2" t="s">
        <v>2386</v>
      </c>
      <c r="N105" s="2" t="s">
        <v>4899</v>
      </c>
      <c r="S105" s="2">
        <v>183.0</v>
      </c>
    </row>
    <row r="106">
      <c r="C106" s="359" t="s">
        <v>1055</v>
      </c>
      <c r="E106" s="2" t="s">
        <v>1056</v>
      </c>
      <c r="M106" s="2" t="s">
        <v>2386</v>
      </c>
      <c r="N106" s="2" t="s">
        <v>4899</v>
      </c>
      <c r="S106" s="2">
        <v>183.0</v>
      </c>
    </row>
    <row r="107">
      <c r="C107" s="359" t="s">
        <v>1055</v>
      </c>
      <c r="E107" s="2" t="s">
        <v>1056</v>
      </c>
      <c r="M107" s="2" t="s">
        <v>2386</v>
      </c>
      <c r="N107" s="2" t="s">
        <v>4899</v>
      </c>
      <c r="S107" s="2">
        <v>183.0</v>
      </c>
    </row>
    <row r="108">
      <c r="C108" s="359" t="s">
        <v>1055</v>
      </c>
      <c r="E108" s="2" t="s">
        <v>1056</v>
      </c>
      <c r="M108" s="2" t="s">
        <v>2386</v>
      </c>
      <c r="N108" s="2" t="s">
        <v>4899</v>
      </c>
      <c r="S108" s="2">
        <v>183.0</v>
      </c>
    </row>
    <row r="109">
      <c r="B109" s="2" t="s">
        <v>886</v>
      </c>
      <c r="C109" s="359" t="s">
        <v>6973</v>
      </c>
      <c r="D109" s="291" t="s">
        <v>6974</v>
      </c>
      <c r="E109" s="359" t="s">
        <v>6975</v>
      </c>
      <c r="M109" s="2" t="s">
        <v>17</v>
      </c>
      <c r="N109" s="2" t="s">
        <v>6940</v>
      </c>
      <c r="S109" s="2">
        <v>232.0</v>
      </c>
    </row>
    <row r="110">
      <c r="B110" s="2" t="s">
        <v>2768</v>
      </c>
      <c r="C110" s="291" t="s">
        <v>6976</v>
      </c>
      <c r="D110" s="291" t="s">
        <v>6977</v>
      </c>
      <c r="M110" s="2" t="s">
        <v>2386</v>
      </c>
      <c r="N110" s="2" t="s">
        <v>6940</v>
      </c>
      <c r="S110" s="2">
        <v>232.0</v>
      </c>
    </row>
    <row r="111">
      <c r="C111" s="359" t="s">
        <v>1626</v>
      </c>
      <c r="D111" s="380"/>
      <c r="E111" s="380" t="s">
        <v>1054</v>
      </c>
      <c r="M111" s="2" t="s">
        <v>17</v>
      </c>
      <c r="N111" s="2" t="s">
        <v>6978</v>
      </c>
      <c r="S111" s="2">
        <v>234.0</v>
      </c>
    </row>
    <row r="112">
      <c r="C112" s="359" t="s">
        <v>4102</v>
      </c>
      <c r="D112" s="383"/>
      <c r="E112" s="383"/>
      <c r="L112" s="2" t="s">
        <v>1019</v>
      </c>
      <c r="M112" s="2" t="s">
        <v>17</v>
      </c>
      <c r="N112" s="2" t="s">
        <v>6333</v>
      </c>
      <c r="S112" s="2">
        <v>293.0</v>
      </c>
    </row>
  </sheetData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6979</v>
      </c>
      <c r="D1" s="216" t="s">
        <v>6980</v>
      </c>
      <c r="E1" s="475">
        <v>9.7897099E9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5942</v>
      </c>
      <c r="D2" s="227"/>
      <c r="E2" s="476"/>
      <c r="F2" s="227"/>
      <c r="G2" s="227"/>
      <c r="H2" s="226" t="s">
        <v>320</v>
      </c>
      <c r="I2" s="227"/>
      <c r="K2" s="228"/>
      <c r="L2" s="227"/>
      <c r="M2" s="229" t="s">
        <v>11</v>
      </c>
      <c r="O2" s="230"/>
    </row>
    <row r="3">
      <c r="A3" s="239"/>
      <c r="B3" s="477" t="s">
        <v>811</v>
      </c>
      <c r="C3" s="2" t="s">
        <v>80</v>
      </c>
      <c r="E3" s="478"/>
      <c r="F3" s="2"/>
      <c r="G3" s="2"/>
      <c r="H3" s="229" t="s">
        <v>812</v>
      </c>
      <c r="I3" s="2"/>
      <c r="K3" s="237"/>
      <c r="L3" s="2"/>
      <c r="M3" s="229" t="s">
        <v>12</v>
      </c>
      <c r="O3" s="230"/>
    </row>
    <row r="4">
      <c r="A4" s="239"/>
      <c r="B4" s="477" t="s">
        <v>816</v>
      </c>
      <c r="C4" s="2"/>
      <c r="E4" s="478"/>
      <c r="F4" s="2"/>
      <c r="G4" s="2"/>
      <c r="H4" s="229" t="s">
        <v>817</v>
      </c>
      <c r="I4" s="2"/>
      <c r="K4" s="237"/>
      <c r="L4" s="2"/>
      <c r="M4" s="229" t="s">
        <v>13</v>
      </c>
      <c r="O4" s="230"/>
    </row>
    <row r="5">
      <c r="A5" s="239"/>
      <c r="B5" s="477" t="s">
        <v>818</v>
      </c>
      <c r="E5" s="479"/>
      <c r="F5" s="2"/>
      <c r="G5" s="2"/>
      <c r="H5" s="229" t="s">
        <v>819</v>
      </c>
      <c r="I5" s="2"/>
      <c r="K5" s="237"/>
      <c r="L5" s="2"/>
      <c r="M5" s="229" t="s">
        <v>14</v>
      </c>
      <c r="O5" s="237"/>
    </row>
    <row r="6">
      <c r="A6" s="239"/>
      <c r="B6" s="477" t="s">
        <v>820</v>
      </c>
      <c r="C6" s="2" t="s">
        <v>6981</v>
      </c>
      <c r="E6" s="480">
        <v>9.597330287E9</v>
      </c>
      <c r="F6" s="2"/>
      <c r="G6" s="2"/>
      <c r="H6" s="229" t="s">
        <v>821</v>
      </c>
      <c r="K6" s="237"/>
      <c r="L6" s="2"/>
      <c r="M6" s="229" t="s">
        <v>15</v>
      </c>
      <c r="O6" s="237"/>
    </row>
    <row r="7">
      <c r="A7" s="239"/>
      <c r="B7" s="477" t="s">
        <v>822</v>
      </c>
      <c r="E7" s="480"/>
      <c r="F7" s="2"/>
      <c r="G7" s="2"/>
      <c r="H7" s="229" t="s">
        <v>823</v>
      </c>
      <c r="I7" s="2"/>
      <c r="K7" s="237"/>
      <c r="L7" s="2"/>
      <c r="M7" s="229" t="s">
        <v>17</v>
      </c>
      <c r="O7" s="237"/>
    </row>
    <row r="8">
      <c r="A8" s="239"/>
      <c r="B8" s="477" t="s">
        <v>824</v>
      </c>
      <c r="E8" s="480">
        <v>9.842299004E9</v>
      </c>
      <c r="F8" s="2"/>
      <c r="G8" s="2"/>
      <c r="H8" s="229" t="s">
        <v>825</v>
      </c>
      <c r="I8" s="2"/>
      <c r="K8" s="237"/>
      <c r="L8" s="2"/>
      <c r="M8" s="2" t="s">
        <v>18</v>
      </c>
      <c r="O8" s="237"/>
    </row>
    <row r="9">
      <c r="A9" s="239"/>
      <c r="B9" s="477" t="s">
        <v>826</v>
      </c>
      <c r="E9" s="479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"/>
      <c r="R9" s="2"/>
      <c r="S9" s="2"/>
    </row>
    <row r="10">
      <c r="A10" s="239"/>
      <c r="B10" s="481" t="s">
        <v>828</v>
      </c>
      <c r="C10" s="242"/>
      <c r="D10" s="242"/>
      <c r="E10" s="482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/>
      <c r="R10" s="2"/>
      <c r="S10" s="2"/>
    </row>
    <row r="11">
      <c r="A11" s="239"/>
      <c r="B11" s="239" t="s">
        <v>830</v>
      </c>
      <c r="C11" s="2"/>
      <c r="D11" s="2"/>
      <c r="E11" s="483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/>
      <c r="R11" s="2"/>
      <c r="S11" s="2"/>
    </row>
    <row r="12">
      <c r="A12" s="239"/>
      <c r="B12" s="2" t="s">
        <v>832</v>
      </c>
      <c r="C12" s="2"/>
      <c r="D12" s="2"/>
      <c r="E12" s="483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/>
      <c r="R12" s="2"/>
      <c r="S12" s="2"/>
    </row>
    <row r="13">
      <c r="A13" s="239"/>
      <c r="B13" s="239"/>
      <c r="C13" s="2"/>
      <c r="D13" s="2"/>
      <c r="E13" s="483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/>
      <c r="R13" s="2"/>
      <c r="S13" s="2"/>
    </row>
    <row r="14">
      <c r="A14" s="450"/>
      <c r="B14" s="450"/>
      <c r="E14" s="484"/>
    </row>
    <row r="15">
      <c r="A15" s="12" t="s">
        <v>4345</v>
      </c>
      <c r="B15" s="12" t="s">
        <v>27</v>
      </c>
      <c r="C15" s="12" t="s">
        <v>28</v>
      </c>
      <c r="D15" s="12" t="s">
        <v>838</v>
      </c>
      <c r="E15" s="485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486" t="s">
        <v>6982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399" t="s">
        <v>6983</v>
      </c>
      <c r="B16" s="298" t="s">
        <v>5375</v>
      </c>
      <c r="C16" s="298" t="s">
        <v>5477</v>
      </c>
      <c r="E16" s="298" t="s">
        <v>5771</v>
      </c>
      <c r="J16" s="2" t="s">
        <v>320</v>
      </c>
      <c r="L16" s="2" t="s">
        <v>860</v>
      </c>
    </row>
    <row r="17">
      <c r="A17" s="450"/>
      <c r="B17" s="298" t="s">
        <v>5375</v>
      </c>
      <c r="C17" s="298" t="s">
        <v>5477</v>
      </c>
      <c r="E17" s="298" t="s">
        <v>5771</v>
      </c>
      <c r="J17" s="2" t="s">
        <v>320</v>
      </c>
      <c r="L17" s="2" t="s">
        <v>860</v>
      </c>
    </row>
    <row r="18">
      <c r="A18" s="450"/>
      <c r="B18" s="298" t="s">
        <v>5375</v>
      </c>
      <c r="C18" s="298" t="s">
        <v>5477</v>
      </c>
      <c r="E18" s="298" t="s">
        <v>5771</v>
      </c>
      <c r="J18" s="2" t="s">
        <v>320</v>
      </c>
      <c r="L18" s="2" t="s">
        <v>860</v>
      </c>
    </row>
    <row r="19">
      <c r="A19" s="450"/>
      <c r="B19" s="298" t="s">
        <v>5375</v>
      </c>
      <c r="C19" s="298" t="s">
        <v>5477</v>
      </c>
      <c r="E19" s="298" t="s">
        <v>5771</v>
      </c>
      <c r="J19" s="2" t="s">
        <v>320</v>
      </c>
      <c r="L19" s="2" t="s">
        <v>860</v>
      </c>
    </row>
    <row r="20">
      <c r="A20" s="450"/>
      <c r="B20" s="298" t="s">
        <v>5375</v>
      </c>
      <c r="C20" s="298" t="s">
        <v>5477</v>
      </c>
      <c r="E20" s="298" t="s">
        <v>5771</v>
      </c>
      <c r="J20" s="2" t="s">
        <v>320</v>
      </c>
      <c r="L20" s="2" t="s">
        <v>860</v>
      </c>
    </row>
    <row r="21">
      <c r="A21" s="450"/>
      <c r="B21" s="298" t="s">
        <v>5375</v>
      </c>
      <c r="C21" s="298" t="s">
        <v>5477</v>
      </c>
      <c r="E21" s="298" t="s">
        <v>5771</v>
      </c>
      <c r="J21" s="2" t="s">
        <v>320</v>
      </c>
      <c r="L21" s="2" t="s">
        <v>860</v>
      </c>
    </row>
    <row r="22">
      <c r="A22" s="450"/>
      <c r="B22" s="298" t="s">
        <v>5375</v>
      </c>
      <c r="C22" s="298" t="s">
        <v>5477</v>
      </c>
      <c r="E22" s="298" t="s">
        <v>5771</v>
      </c>
      <c r="J22" s="2" t="s">
        <v>320</v>
      </c>
      <c r="L22" s="2" t="s">
        <v>860</v>
      </c>
    </row>
    <row r="23">
      <c r="A23" s="450"/>
      <c r="B23" s="298" t="s">
        <v>5375</v>
      </c>
      <c r="C23" s="298" t="s">
        <v>5477</v>
      </c>
      <c r="E23" s="298" t="s">
        <v>5771</v>
      </c>
      <c r="J23" s="2" t="s">
        <v>320</v>
      </c>
      <c r="L23" s="2" t="s">
        <v>860</v>
      </c>
    </row>
    <row r="24">
      <c r="A24" s="450"/>
      <c r="B24" s="298" t="s">
        <v>5375</v>
      </c>
      <c r="C24" s="298" t="s">
        <v>5477</v>
      </c>
      <c r="E24" s="298" t="s">
        <v>5771</v>
      </c>
      <c r="J24" s="2" t="s">
        <v>320</v>
      </c>
      <c r="L24" s="2" t="s">
        <v>860</v>
      </c>
    </row>
    <row r="25">
      <c r="A25" s="450"/>
      <c r="B25" s="298" t="s">
        <v>5375</v>
      </c>
      <c r="C25" s="298" t="s">
        <v>5477</v>
      </c>
      <c r="E25" s="298" t="s">
        <v>5771</v>
      </c>
      <c r="J25" s="2" t="s">
        <v>320</v>
      </c>
      <c r="L25" s="2" t="s">
        <v>860</v>
      </c>
    </row>
    <row r="26">
      <c r="A26" s="450"/>
      <c r="B26" s="298" t="s">
        <v>5375</v>
      </c>
      <c r="C26" s="298" t="s">
        <v>5477</v>
      </c>
      <c r="E26" s="298" t="s">
        <v>5771</v>
      </c>
      <c r="J26" s="2" t="s">
        <v>320</v>
      </c>
      <c r="L26" s="2" t="s">
        <v>860</v>
      </c>
    </row>
    <row r="27">
      <c r="A27" s="450"/>
      <c r="B27" s="298" t="s">
        <v>5375</v>
      </c>
      <c r="C27" s="298" t="s">
        <v>5477</v>
      </c>
      <c r="E27" s="298" t="s">
        <v>5771</v>
      </c>
      <c r="J27" s="2" t="s">
        <v>320</v>
      </c>
      <c r="L27" s="2" t="s">
        <v>860</v>
      </c>
    </row>
    <row r="28">
      <c r="A28" s="450"/>
      <c r="B28" s="298" t="s">
        <v>5375</v>
      </c>
      <c r="C28" s="298" t="s">
        <v>5477</v>
      </c>
      <c r="E28" s="298" t="s">
        <v>5771</v>
      </c>
      <c r="J28" s="2" t="s">
        <v>320</v>
      </c>
      <c r="L28" s="2" t="s">
        <v>860</v>
      </c>
    </row>
    <row r="29">
      <c r="A29" s="450"/>
      <c r="B29" s="298" t="s">
        <v>5375</v>
      </c>
      <c r="C29" s="298" t="s">
        <v>5477</v>
      </c>
      <c r="E29" s="298" t="s">
        <v>5771</v>
      </c>
      <c r="J29" s="2" t="s">
        <v>320</v>
      </c>
      <c r="L29" s="2" t="s">
        <v>860</v>
      </c>
    </row>
    <row r="30">
      <c r="A30" s="450"/>
      <c r="B30" s="298" t="s">
        <v>5375</v>
      </c>
      <c r="C30" s="298" t="s">
        <v>5477</v>
      </c>
      <c r="E30" s="298" t="s">
        <v>5771</v>
      </c>
      <c r="J30" s="2" t="s">
        <v>320</v>
      </c>
      <c r="L30" s="2" t="s">
        <v>860</v>
      </c>
    </row>
    <row r="31">
      <c r="A31" s="450"/>
      <c r="B31" s="298" t="s">
        <v>5375</v>
      </c>
      <c r="C31" s="298" t="s">
        <v>5477</v>
      </c>
      <c r="E31" s="298" t="s">
        <v>5771</v>
      </c>
      <c r="J31" s="2" t="s">
        <v>320</v>
      </c>
      <c r="L31" s="2" t="s">
        <v>860</v>
      </c>
    </row>
    <row r="32">
      <c r="A32" s="450"/>
      <c r="B32" s="298" t="s">
        <v>5375</v>
      </c>
      <c r="C32" s="298" t="s">
        <v>5477</v>
      </c>
      <c r="E32" s="298" t="s">
        <v>5771</v>
      </c>
      <c r="J32" s="2" t="s">
        <v>320</v>
      </c>
      <c r="L32" s="2" t="s">
        <v>860</v>
      </c>
    </row>
    <row r="33">
      <c r="A33" s="450"/>
      <c r="B33" s="298" t="s">
        <v>5375</v>
      </c>
      <c r="C33" s="298" t="s">
        <v>5477</v>
      </c>
      <c r="E33" s="298" t="s">
        <v>5771</v>
      </c>
      <c r="J33" s="2" t="s">
        <v>320</v>
      </c>
      <c r="L33" s="2" t="s">
        <v>860</v>
      </c>
    </row>
    <row r="34">
      <c r="A34" s="450"/>
      <c r="B34" s="298" t="s">
        <v>5375</v>
      </c>
      <c r="C34" s="298" t="s">
        <v>5477</v>
      </c>
      <c r="E34" s="298" t="s">
        <v>5771</v>
      </c>
      <c r="J34" s="2" t="s">
        <v>320</v>
      </c>
      <c r="L34" s="2" t="s">
        <v>860</v>
      </c>
    </row>
    <row r="35">
      <c r="A35" s="450"/>
      <c r="B35" s="298" t="s">
        <v>5375</v>
      </c>
      <c r="C35" s="298" t="s">
        <v>5477</v>
      </c>
      <c r="E35" s="298" t="s">
        <v>5771</v>
      </c>
      <c r="J35" s="2" t="s">
        <v>320</v>
      </c>
      <c r="L35" s="2" t="s">
        <v>860</v>
      </c>
    </row>
    <row r="36">
      <c r="A36" s="450"/>
      <c r="B36" s="298" t="s">
        <v>5375</v>
      </c>
      <c r="C36" s="298" t="s">
        <v>5477</v>
      </c>
      <c r="E36" s="298" t="s">
        <v>5771</v>
      </c>
      <c r="J36" s="2" t="s">
        <v>320</v>
      </c>
      <c r="L36" s="2" t="s">
        <v>860</v>
      </c>
    </row>
    <row r="37">
      <c r="A37" s="450"/>
      <c r="B37" s="298" t="s">
        <v>5375</v>
      </c>
      <c r="C37" s="298" t="s">
        <v>5477</v>
      </c>
      <c r="E37" s="298" t="s">
        <v>5771</v>
      </c>
      <c r="J37" s="2" t="s">
        <v>320</v>
      </c>
      <c r="L37" s="2" t="s">
        <v>860</v>
      </c>
    </row>
    <row r="38">
      <c r="A38" s="450"/>
      <c r="B38" s="298" t="s">
        <v>5375</v>
      </c>
      <c r="C38" s="298" t="s">
        <v>5477</v>
      </c>
      <c r="E38" s="298" t="s">
        <v>5771</v>
      </c>
      <c r="J38" s="2" t="s">
        <v>320</v>
      </c>
      <c r="L38" s="2" t="s">
        <v>860</v>
      </c>
    </row>
    <row r="39">
      <c r="A39" s="450"/>
      <c r="B39" s="298" t="s">
        <v>5375</v>
      </c>
      <c r="C39" s="298" t="s">
        <v>5477</v>
      </c>
      <c r="E39" s="298" t="s">
        <v>5771</v>
      </c>
      <c r="J39" s="2" t="s">
        <v>320</v>
      </c>
      <c r="L39" s="2" t="s">
        <v>860</v>
      </c>
    </row>
    <row r="40">
      <c r="A40" s="450"/>
      <c r="B40" s="298" t="s">
        <v>5375</v>
      </c>
      <c r="C40" s="298" t="s">
        <v>5477</v>
      </c>
      <c r="E40" s="298" t="s">
        <v>5771</v>
      </c>
      <c r="J40" s="2" t="s">
        <v>320</v>
      </c>
      <c r="L40" s="2" t="s">
        <v>860</v>
      </c>
    </row>
    <row r="41">
      <c r="A41" s="450"/>
      <c r="B41" s="298" t="s">
        <v>5375</v>
      </c>
      <c r="C41" s="298" t="s">
        <v>6984</v>
      </c>
      <c r="E41" s="298" t="s">
        <v>6985</v>
      </c>
      <c r="J41" s="2" t="s">
        <v>320</v>
      </c>
      <c r="L41" s="2" t="s">
        <v>860</v>
      </c>
    </row>
    <row r="42">
      <c r="A42" s="450"/>
      <c r="B42" s="298" t="s">
        <v>865</v>
      </c>
      <c r="C42" s="298" t="s">
        <v>1408</v>
      </c>
      <c r="E42" s="298" t="s">
        <v>867</v>
      </c>
      <c r="J42" s="2" t="s">
        <v>320</v>
      </c>
      <c r="L42" s="2" t="s">
        <v>860</v>
      </c>
    </row>
    <row r="43">
      <c r="A43" s="450"/>
    </row>
    <row r="44">
      <c r="A44" s="399" t="s">
        <v>6986</v>
      </c>
      <c r="B44" s="2" t="s">
        <v>977</v>
      </c>
      <c r="C44" s="298" t="s">
        <v>5912</v>
      </c>
      <c r="E44" s="367" t="s">
        <v>5913</v>
      </c>
      <c r="J44" s="2" t="s">
        <v>320</v>
      </c>
      <c r="L44" s="2" t="s">
        <v>860</v>
      </c>
    </row>
    <row r="45">
      <c r="A45" s="450"/>
      <c r="B45" s="2" t="s">
        <v>977</v>
      </c>
      <c r="C45" s="298" t="s">
        <v>5912</v>
      </c>
      <c r="E45" s="367" t="s">
        <v>5913</v>
      </c>
      <c r="J45" s="2" t="s">
        <v>320</v>
      </c>
      <c r="L45" s="2" t="s">
        <v>860</v>
      </c>
    </row>
    <row r="46">
      <c r="A46" s="450"/>
      <c r="B46" s="2" t="s">
        <v>977</v>
      </c>
      <c r="C46" s="298" t="s">
        <v>5912</v>
      </c>
      <c r="E46" s="367" t="s">
        <v>5913</v>
      </c>
      <c r="J46" s="2" t="s">
        <v>320</v>
      </c>
      <c r="L46" s="2" t="s">
        <v>860</v>
      </c>
    </row>
    <row r="47">
      <c r="A47" s="450"/>
      <c r="B47" s="2" t="s">
        <v>977</v>
      </c>
      <c r="C47" s="298" t="s">
        <v>5912</v>
      </c>
      <c r="E47" s="367" t="s">
        <v>5913</v>
      </c>
      <c r="J47" s="2" t="s">
        <v>320</v>
      </c>
      <c r="L47" s="2" t="s">
        <v>860</v>
      </c>
    </row>
    <row r="48">
      <c r="A48" s="450"/>
      <c r="B48" s="2" t="s">
        <v>977</v>
      </c>
      <c r="C48" s="298" t="s">
        <v>5912</v>
      </c>
      <c r="E48" s="367" t="s">
        <v>5913</v>
      </c>
      <c r="J48" s="2" t="s">
        <v>320</v>
      </c>
      <c r="L48" s="2" t="s">
        <v>860</v>
      </c>
    </row>
    <row r="49">
      <c r="A49" s="450"/>
      <c r="B49" s="2" t="s">
        <v>977</v>
      </c>
      <c r="C49" s="298" t="s">
        <v>5912</v>
      </c>
      <c r="E49" s="367" t="s">
        <v>5913</v>
      </c>
      <c r="J49" s="2" t="s">
        <v>320</v>
      </c>
      <c r="L49" s="2" t="s">
        <v>860</v>
      </c>
    </row>
    <row r="50">
      <c r="A50" s="450"/>
      <c r="B50" s="2" t="s">
        <v>977</v>
      </c>
      <c r="C50" s="298" t="s">
        <v>5912</v>
      </c>
      <c r="E50" s="367" t="s">
        <v>5913</v>
      </c>
      <c r="J50" s="2" t="s">
        <v>320</v>
      </c>
      <c r="L50" s="2" t="s">
        <v>860</v>
      </c>
    </row>
    <row r="51">
      <c r="A51" s="450"/>
      <c r="B51" s="2" t="s">
        <v>977</v>
      </c>
      <c r="C51" s="298" t="s">
        <v>5912</v>
      </c>
      <c r="E51" s="367" t="s">
        <v>5913</v>
      </c>
      <c r="J51" s="2" t="s">
        <v>320</v>
      </c>
      <c r="L51" s="2" t="s">
        <v>860</v>
      </c>
    </row>
    <row r="52">
      <c r="A52" s="450"/>
      <c r="B52" s="2" t="s">
        <v>977</v>
      </c>
      <c r="C52" s="298" t="s">
        <v>5912</v>
      </c>
      <c r="E52" s="367" t="s">
        <v>5913</v>
      </c>
      <c r="J52" s="2" t="s">
        <v>320</v>
      </c>
      <c r="L52" s="2" t="s">
        <v>860</v>
      </c>
    </row>
    <row r="53">
      <c r="A53" s="450"/>
      <c r="B53" s="2" t="s">
        <v>977</v>
      </c>
      <c r="C53" s="298" t="s">
        <v>5912</v>
      </c>
      <c r="E53" s="367" t="s">
        <v>5913</v>
      </c>
      <c r="J53" s="2" t="s">
        <v>320</v>
      </c>
      <c r="L53" s="2" t="s">
        <v>860</v>
      </c>
    </row>
    <row r="54">
      <c r="A54" s="450"/>
      <c r="B54" s="2" t="s">
        <v>977</v>
      </c>
      <c r="C54" s="298" t="s">
        <v>5912</v>
      </c>
      <c r="E54" s="367" t="s">
        <v>5913</v>
      </c>
      <c r="J54" s="2" t="s">
        <v>320</v>
      </c>
      <c r="L54" s="2" t="s">
        <v>860</v>
      </c>
    </row>
    <row r="55">
      <c r="A55" s="450"/>
      <c r="B55" s="2" t="s">
        <v>977</v>
      </c>
      <c r="C55" s="298" t="s">
        <v>5912</v>
      </c>
      <c r="E55" s="367" t="s">
        <v>5913</v>
      </c>
      <c r="J55" s="2" t="s">
        <v>320</v>
      </c>
      <c r="L55" s="2" t="s">
        <v>860</v>
      </c>
    </row>
    <row r="56">
      <c r="A56" s="450"/>
      <c r="B56" s="2" t="s">
        <v>977</v>
      </c>
      <c r="C56" s="298" t="s">
        <v>5912</v>
      </c>
      <c r="E56" s="367" t="s">
        <v>5913</v>
      </c>
      <c r="J56" s="2" t="s">
        <v>320</v>
      </c>
      <c r="L56" s="2" t="s">
        <v>860</v>
      </c>
    </row>
    <row r="57">
      <c r="A57" s="450"/>
      <c r="B57" s="2" t="s">
        <v>977</v>
      </c>
      <c r="C57" s="298" t="s">
        <v>5912</v>
      </c>
      <c r="E57" s="367" t="s">
        <v>5913</v>
      </c>
      <c r="J57" s="2" t="s">
        <v>320</v>
      </c>
      <c r="L57" s="2" t="s">
        <v>860</v>
      </c>
    </row>
    <row r="58">
      <c r="A58" s="450"/>
      <c r="B58" s="2" t="s">
        <v>977</v>
      </c>
      <c r="C58" s="298" t="s">
        <v>5912</v>
      </c>
      <c r="E58" s="367" t="s">
        <v>5913</v>
      </c>
      <c r="J58" s="2" t="s">
        <v>320</v>
      </c>
      <c r="L58" s="2" t="s">
        <v>860</v>
      </c>
    </row>
    <row r="59">
      <c r="A59" s="450"/>
      <c r="B59" s="2" t="s">
        <v>977</v>
      </c>
      <c r="C59" s="298" t="s">
        <v>5912</v>
      </c>
      <c r="E59" s="367" t="s">
        <v>5913</v>
      </c>
      <c r="J59" s="2" t="s">
        <v>320</v>
      </c>
      <c r="L59" s="2" t="s">
        <v>860</v>
      </c>
    </row>
    <row r="60">
      <c r="A60" s="450"/>
      <c r="B60" s="2" t="s">
        <v>977</v>
      </c>
      <c r="C60" s="298" t="s">
        <v>5912</v>
      </c>
      <c r="E60" s="367" t="s">
        <v>5913</v>
      </c>
      <c r="J60" s="2" t="s">
        <v>320</v>
      </c>
      <c r="L60" s="2" t="s">
        <v>860</v>
      </c>
    </row>
    <row r="61">
      <c r="A61" s="450"/>
      <c r="B61" s="2" t="s">
        <v>977</v>
      </c>
      <c r="C61" s="298" t="s">
        <v>5912</v>
      </c>
      <c r="E61" s="367" t="s">
        <v>5913</v>
      </c>
      <c r="J61" s="2" t="s">
        <v>320</v>
      </c>
      <c r="L61" s="2" t="s">
        <v>860</v>
      </c>
    </row>
    <row r="62">
      <c r="A62" s="450"/>
      <c r="B62" s="2" t="s">
        <v>977</v>
      </c>
      <c r="C62" s="298" t="s">
        <v>5912</v>
      </c>
      <c r="E62" s="367" t="s">
        <v>5913</v>
      </c>
      <c r="J62" s="2" t="s">
        <v>320</v>
      </c>
      <c r="L62" s="2" t="s">
        <v>860</v>
      </c>
    </row>
    <row r="63">
      <c r="A63" s="450"/>
      <c r="B63" s="2" t="s">
        <v>977</v>
      </c>
      <c r="C63" s="298" t="s">
        <v>5912</v>
      </c>
      <c r="E63" s="367" t="s">
        <v>5913</v>
      </c>
      <c r="J63" s="2" t="s">
        <v>320</v>
      </c>
      <c r="L63" s="2" t="s">
        <v>860</v>
      </c>
    </row>
    <row r="64">
      <c r="A64" s="450"/>
      <c r="B64" s="2" t="s">
        <v>977</v>
      </c>
      <c r="C64" s="298" t="s">
        <v>1849</v>
      </c>
      <c r="E64" s="367"/>
    </row>
    <row r="65">
      <c r="A65" s="239"/>
      <c r="C65" s="298"/>
      <c r="E65" s="367"/>
    </row>
    <row r="66">
      <c r="A66" s="399" t="s">
        <v>6987</v>
      </c>
      <c r="B66" s="239" t="s">
        <v>3806</v>
      </c>
      <c r="C66" s="298" t="s">
        <v>6988</v>
      </c>
      <c r="E66" s="298" t="s">
        <v>6989</v>
      </c>
      <c r="J66" s="2" t="s">
        <v>320</v>
      </c>
      <c r="L66" s="2" t="s">
        <v>860</v>
      </c>
    </row>
    <row r="67">
      <c r="A67" s="450"/>
      <c r="B67" s="239" t="s">
        <v>3806</v>
      </c>
      <c r="C67" s="298" t="s">
        <v>6988</v>
      </c>
      <c r="E67" s="298" t="s">
        <v>6989</v>
      </c>
      <c r="J67" s="2" t="s">
        <v>320</v>
      </c>
      <c r="L67" s="2" t="s">
        <v>860</v>
      </c>
    </row>
    <row r="68">
      <c r="A68" s="450"/>
      <c r="B68" s="239" t="s">
        <v>3806</v>
      </c>
      <c r="C68" s="298" t="s">
        <v>6988</v>
      </c>
      <c r="E68" s="298" t="s">
        <v>6989</v>
      </c>
      <c r="J68" s="2" t="s">
        <v>320</v>
      </c>
      <c r="L68" s="2" t="s">
        <v>860</v>
      </c>
    </row>
    <row r="69">
      <c r="A69" s="450"/>
      <c r="B69" s="239" t="s">
        <v>3806</v>
      </c>
      <c r="C69" s="298" t="s">
        <v>6988</v>
      </c>
      <c r="E69" s="298" t="s">
        <v>6989</v>
      </c>
      <c r="J69" s="2" t="s">
        <v>320</v>
      </c>
      <c r="L69" s="2" t="s">
        <v>860</v>
      </c>
    </row>
    <row r="70">
      <c r="A70" s="450"/>
      <c r="B70" s="239" t="s">
        <v>3806</v>
      </c>
      <c r="C70" s="298" t="s">
        <v>6988</v>
      </c>
      <c r="E70" s="298" t="s">
        <v>6989</v>
      </c>
      <c r="J70" s="2" t="s">
        <v>320</v>
      </c>
      <c r="L70" s="2" t="s">
        <v>860</v>
      </c>
    </row>
    <row r="71">
      <c r="A71" s="450"/>
      <c r="B71" s="239" t="s">
        <v>3806</v>
      </c>
      <c r="C71" s="298" t="s">
        <v>6988</v>
      </c>
      <c r="E71" s="298" t="s">
        <v>6989</v>
      </c>
      <c r="J71" s="2" t="s">
        <v>320</v>
      </c>
      <c r="L71" s="2" t="s">
        <v>860</v>
      </c>
    </row>
    <row r="72">
      <c r="A72" s="450"/>
      <c r="B72" s="239" t="s">
        <v>3806</v>
      </c>
      <c r="C72" s="298" t="s">
        <v>6988</v>
      </c>
      <c r="E72" s="298" t="s">
        <v>6989</v>
      </c>
      <c r="J72" s="2" t="s">
        <v>320</v>
      </c>
      <c r="L72" s="2" t="s">
        <v>860</v>
      </c>
    </row>
    <row r="73">
      <c r="A73" s="450"/>
      <c r="B73" s="239" t="s">
        <v>3806</v>
      </c>
      <c r="C73" s="298" t="s">
        <v>6988</v>
      </c>
      <c r="E73" s="298" t="s">
        <v>6989</v>
      </c>
      <c r="J73" s="2" t="s">
        <v>320</v>
      </c>
      <c r="L73" s="2" t="s">
        <v>860</v>
      </c>
    </row>
    <row r="74">
      <c r="A74" s="450"/>
      <c r="B74" s="239" t="s">
        <v>3806</v>
      </c>
      <c r="C74" s="298" t="s">
        <v>6988</v>
      </c>
      <c r="E74" s="298" t="s">
        <v>6989</v>
      </c>
      <c r="J74" s="2" t="s">
        <v>320</v>
      </c>
      <c r="L74" s="2" t="s">
        <v>860</v>
      </c>
    </row>
    <row r="75">
      <c r="A75" s="450"/>
      <c r="B75" s="239" t="s">
        <v>3806</v>
      </c>
      <c r="C75" s="298" t="s">
        <v>6710</v>
      </c>
      <c r="E75" s="298" t="s">
        <v>935</v>
      </c>
      <c r="J75" s="2" t="s">
        <v>320</v>
      </c>
      <c r="L75" s="2" t="s">
        <v>860</v>
      </c>
    </row>
    <row r="76">
      <c r="A76" s="450"/>
      <c r="B76" s="239" t="s">
        <v>3806</v>
      </c>
      <c r="C76" s="298" t="s">
        <v>6710</v>
      </c>
      <c r="E76" s="298" t="s">
        <v>935</v>
      </c>
      <c r="J76" s="2" t="s">
        <v>320</v>
      </c>
      <c r="L76" s="2" t="s">
        <v>860</v>
      </c>
    </row>
    <row r="77">
      <c r="A77" s="450"/>
      <c r="B77" s="239" t="s">
        <v>3806</v>
      </c>
      <c r="C77" s="298" t="s">
        <v>6710</v>
      </c>
      <c r="E77" s="298" t="s">
        <v>935</v>
      </c>
      <c r="J77" s="2" t="s">
        <v>320</v>
      </c>
      <c r="L77" s="2" t="s">
        <v>860</v>
      </c>
    </row>
    <row r="78">
      <c r="A78" s="450"/>
      <c r="B78" s="239" t="s">
        <v>3806</v>
      </c>
      <c r="C78" s="298" t="s">
        <v>6710</v>
      </c>
      <c r="E78" s="298" t="s">
        <v>935</v>
      </c>
      <c r="J78" s="2" t="s">
        <v>320</v>
      </c>
      <c r="L78" s="2" t="s">
        <v>860</v>
      </c>
    </row>
    <row r="79">
      <c r="A79" s="450"/>
      <c r="B79" s="239" t="s">
        <v>3806</v>
      </c>
      <c r="C79" s="298" t="s">
        <v>6710</v>
      </c>
      <c r="E79" s="298" t="s">
        <v>935</v>
      </c>
      <c r="J79" s="2" t="s">
        <v>320</v>
      </c>
      <c r="L79" s="2" t="s">
        <v>860</v>
      </c>
    </row>
    <row r="80">
      <c r="A80" s="450"/>
      <c r="B80" s="239" t="s">
        <v>3806</v>
      </c>
      <c r="C80" s="298" t="s">
        <v>6710</v>
      </c>
      <c r="E80" s="298" t="s">
        <v>935</v>
      </c>
      <c r="J80" s="2" t="s">
        <v>320</v>
      </c>
      <c r="L80" s="2" t="s">
        <v>860</v>
      </c>
    </row>
    <row r="81">
      <c r="A81" s="450"/>
      <c r="B81" s="239" t="s">
        <v>3806</v>
      </c>
      <c r="C81" s="298" t="s">
        <v>6710</v>
      </c>
      <c r="E81" s="298" t="s">
        <v>935</v>
      </c>
      <c r="J81" s="2" t="s">
        <v>320</v>
      </c>
      <c r="L81" s="2" t="s">
        <v>860</v>
      </c>
    </row>
    <row r="82">
      <c r="A82" s="450"/>
      <c r="B82" s="239" t="s">
        <v>3806</v>
      </c>
      <c r="C82" s="298" t="s">
        <v>6710</v>
      </c>
      <c r="E82" s="298" t="s">
        <v>935</v>
      </c>
      <c r="J82" s="2" t="s">
        <v>320</v>
      </c>
      <c r="L82" s="2" t="s">
        <v>860</v>
      </c>
    </row>
    <row r="83">
      <c r="A83" s="450"/>
      <c r="B83" s="239" t="s">
        <v>3806</v>
      </c>
      <c r="C83" s="298" t="s">
        <v>6990</v>
      </c>
      <c r="J83" s="2" t="s">
        <v>320</v>
      </c>
      <c r="L83" s="2" t="s">
        <v>860</v>
      </c>
    </row>
    <row r="84">
      <c r="A84" s="450"/>
      <c r="B84" s="239" t="s">
        <v>3806</v>
      </c>
      <c r="C84" s="298" t="s">
        <v>6990</v>
      </c>
      <c r="J84" s="2" t="s">
        <v>320</v>
      </c>
      <c r="L84" s="2" t="s">
        <v>860</v>
      </c>
    </row>
    <row r="85">
      <c r="A85" s="450"/>
      <c r="B85" s="239" t="s">
        <v>3806</v>
      </c>
      <c r="C85" s="298" t="s">
        <v>6990</v>
      </c>
      <c r="J85" s="2" t="s">
        <v>320</v>
      </c>
      <c r="L85" s="2" t="s">
        <v>860</v>
      </c>
    </row>
    <row r="86">
      <c r="A86" s="450"/>
      <c r="B86" s="239" t="s">
        <v>3806</v>
      </c>
      <c r="C86" s="298" t="s">
        <v>6990</v>
      </c>
      <c r="J86" s="2" t="s">
        <v>320</v>
      </c>
      <c r="L86" s="2" t="s">
        <v>860</v>
      </c>
    </row>
    <row r="87">
      <c r="A87" s="450"/>
      <c r="C87" s="298" t="s">
        <v>2020</v>
      </c>
      <c r="E87" s="298" t="s">
        <v>1121</v>
      </c>
      <c r="J87" s="2" t="s">
        <v>320</v>
      </c>
      <c r="L87" s="2" t="s">
        <v>860</v>
      </c>
    </row>
    <row r="88">
      <c r="A88" s="450"/>
    </row>
    <row r="89">
      <c r="A89" s="399" t="s">
        <v>6991</v>
      </c>
      <c r="C89" s="298" t="s">
        <v>6992</v>
      </c>
      <c r="E89" s="298" t="s">
        <v>6993</v>
      </c>
      <c r="J89" s="2" t="s">
        <v>320</v>
      </c>
      <c r="L89" s="2" t="s">
        <v>860</v>
      </c>
    </row>
    <row r="90">
      <c r="A90" s="450"/>
      <c r="C90" s="298" t="s">
        <v>6992</v>
      </c>
      <c r="E90" s="298" t="s">
        <v>6993</v>
      </c>
      <c r="J90" s="2" t="s">
        <v>320</v>
      </c>
      <c r="L90" s="2" t="s">
        <v>860</v>
      </c>
    </row>
    <row r="91">
      <c r="A91" s="450"/>
      <c r="C91" s="298" t="s">
        <v>6992</v>
      </c>
      <c r="E91" s="298" t="s">
        <v>6993</v>
      </c>
      <c r="J91" s="2" t="s">
        <v>320</v>
      </c>
      <c r="L91" s="2" t="s">
        <v>860</v>
      </c>
    </row>
    <row r="92">
      <c r="A92" s="450"/>
      <c r="C92" s="298" t="s">
        <v>6992</v>
      </c>
      <c r="E92" s="298" t="s">
        <v>6993</v>
      </c>
      <c r="J92" s="2" t="s">
        <v>320</v>
      </c>
      <c r="L92" s="2" t="s">
        <v>860</v>
      </c>
    </row>
    <row r="93">
      <c r="A93" s="450"/>
      <c r="C93" s="298" t="s">
        <v>6992</v>
      </c>
      <c r="E93" s="298" t="s">
        <v>6993</v>
      </c>
      <c r="J93" s="2" t="s">
        <v>320</v>
      </c>
      <c r="L93" s="2" t="s">
        <v>860</v>
      </c>
    </row>
    <row r="94">
      <c r="A94" s="450"/>
      <c r="C94" s="298" t="s">
        <v>6992</v>
      </c>
      <c r="E94" s="298" t="s">
        <v>6993</v>
      </c>
      <c r="J94" s="2" t="s">
        <v>320</v>
      </c>
      <c r="L94" s="2" t="s">
        <v>860</v>
      </c>
    </row>
    <row r="95">
      <c r="A95" s="450"/>
      <c r="C95" s="298" t="s">
        <v>6992</v>
      </c>
      <c r="E95" s="298" t="s">
        <v>6993</v>
      </c>
      <c r="J95" s="2" t="s">
        <v>320</v>
      </c>
      <c r="L95" s="2" t="s">
        <v>860</v>
      </c>
    </row>
    <row r="96">
      <c r="A96" s="450"/>
      <c r="C96" s="298" t="s">
        <v>6992</v>
      </c>
      <c r="E96" s="298" t="s">
        <v>6993</v>
      </c>
      <c r="J96" s="2" t="s">
        <v>320</v>
      </c>
      <c r="L96" s="2" t="s">
        <v>860</v>
      </c>
    </row>
    <row r="97">
      <c r="A97" s="450"/>
      <c r="C97" s="298" t="s">
        <v>6992</v>
      </c>
      <c r="E97" s="298" t="s">
        <v>6993</v>
      </c>
      <c r="J97" s="2" t="s">
        <v>320</v>
      </c>
      <c r="L97" s="2" t="s">
        <v>860</v>
      </c>
    </row>
    <row r="98">
      <c r="A98" s="450"/>
      <c r="C98" s="298" t="s">
        <v>6992</v>
      </c>
      <c r="E98" s="298" t="s">
        <v>6993</v>
      </c>
      <c r="J98" s="2" t="s">
        <v>320</v>
      </c>
      <c r="L98" s="2" t="s">
        <v>860</v>
      </c>
    </row>
    <row r="99">
      <c r="A99" s="450"/>
      <c r="C99" s="298" t="s">
        <v>6994</v>
      </c>
    </row>
    <row r="100">
      <c r="A100" s="450"/>
    </row>
    <row r="101">
      <c r="A101" s="399" t="s">
        <v>6995</v>
      </c>
      <c r="C101" s="379" t="s">
        <v>1319</v>
      </c>
      <c r="E101" s="298" t="s">
        <v>1320</v>
      </c>
      <c r="J101" s="2" t="s">
        <v>320</v>
      </c>
      <c r="L101" s="2" t="s">
        <v>860</v>
      </c>
    </row>
    <row r="102">
      <c r="A102" s="450"/>
      <c r="C102" s="426" t="s">
        <v>5563</v>
      </c>
    </row>
    <row r="103">
      <c r="A103" s="450"/>
      <c r="C103" s="298" t="s">
        <v>1321</v>
      </c>
      <c r="E103" s="298" t="s">
        <v>1322</v>
      </c>
      <c r="J103" s="2" t="s">
        <v>320</v>
      </c>
      <c r="L103" s="2" t="s">
        <v>860</v>
      </c>
    </row>
    <row r="104">
      <c r="A104" s="450"/>
      <c r="C104" s="298" t="s">
        <v>1321</v>
      </c>
      <c r="E104" s="298" t="s">
        <v>1322</v>
      </c>
      <c r="J104" s="2" t="s">
        <v>320</v>
      </c>
      <c r="L104" s="2" t="s">
        <v>860</v>
      </c>
    </row>
    <row r="105">
      <c r="A105" s="450"/>
      <c r="C105" s="298" t="s">
        <v>1321</v>
      </c>
      <c r="E105" s="298" t="s">
        <v>1322</v>
      </c>
      <c r="J105" s="2" t="s">
        <v>320</v>
      </c>
      <c r="L105" s="2" t="s">
        <v>860</v>
      </c>
    </row>
    <row r="106">
      <c r="A106" s="450"/>
      <c r="C106" s="298" t="s">
        <v>1321</v>
      </c>
      <c r="E106" s="298" t="s">
        <v>1322</v>
      </c>
      <c r="J106" s="2" t="s">
        <v>320</v>
      </c>
      <c r="L106" s="2" t="s">
        <v>860</v>
      </c>
    </row>
    <row r="107">
      <c r="A107" s="450"/>
      <c r="C107" s="298" t="s">
        <v>1321</v>
      </c>
      <c r="E107" s="298" t="s">
        <v>1322</v>
      </c>
      <c r="J107" s="2" t="s">
        <v>320</v>
      </c>
      <c r="L107" s="2" t="s">
        <v>860</v>
      </c>
    </row>
    <row r="108">
      <c r="A108" s="450"/>
      <c r="C108" s="298" t="s">
        <v>1321</v>
      </c>
      <c r="E108" s="298" t="s">
        <v>1322</v>
      </c>
      <c r="J108" s="2" t="s">
        <v>320</v>
      </c>
      <c r="L108" s="2" t="s">
        <v>860</v>
      </c>
    </row>
    <row r="109">
      <c r="A109" s="450"/>
      <c r="C109" s="298" t="s">
        <v>1321</v>
      </c>
      <c r="E109" s="298" t="s">
        <v>1322</v>
      </c>
      <c r="J109" s="2" t="s">
        <v>320</v>
      </c>
      <c r="L109" s="2" t="s">
        <v>860</v>
      </c>
    </row>
    <row r="110">
      <c r="A110" s="450"/>
      <c r="C110" s="298" t="s">
        <v>1321</v>
      </c>
      <c r="E110" s="298" t="s">
        <v>1322</v>
      </c>
      <c r="J110" s="2" t="s">
        <v>320</v>
      </c>
      <c r="L110" s="2" t="s">
        <v>860</v>
      </c>
    </row>
    <row r="111">
      <c r="A111" s="450"/>
      <c r="C111" s="298" t="s">
        <v>1321</v>
      </c>
      <c r="E111" s="298" t="s">
        <v>1322</v>
      </c>
      <c r="J111" s="2" t="s">
        <v>320</v>
      </c>
      <c r="L111" s="2" t="s">
        <v>860</v>
      </c>
    </row>
    <row r="112">
      <c r="A112" s="450"/>
      <c r="C112" s="298" t="s">
        <v>1321</v>
      </c>
      <c r="E112" s="298" t="s">
        <v>1322</v>
      </c>
      <c r="J112" s="2" t="s">
        <v>320</v>
      </c>
      <c r="L112" s="2" t="s">
        <v>860</v>
      </c>
    </row>
    <row r="113">
      <c r="A113" s="450"/>
      <c r="C113" s="298" t="s">
        <v>5589</v>
      </c>
      <c r="E113" s="298" t="s">
        <v>5591</v>
      </c>
      <c r="J113" s="2" t="s">
        <v>320</v>
      </c>
      <c r="L113" s="2" t="s">
        <v>860</v>
      </c>
    </row>
    <row r="114">
      <c r="A114" s="450"/>
      <c r="C114" s="298" t="s">
        <v>5586</v>
      </c>
      <c r="E114" s="298" t="s">
        <v>5588</v>
      </c>
      <c r="J114" s="2" t="s">
        <v>320</v>
      </c>
      <c r="L114" s="2" t="s">
        <v>860</v>
      </c>
    </row>
    <row r="115">
      <c r="A115" s="450"/>
      <c r="C115" s="298" t="s">
        <v>5586</v>
      </c>
      <c r="E115" s="298" t="s">
        <v>5588</v>
      </c>
      <c r="J115" s="2" t="s">
        <v>320</v>
      </c>
      <c r="L115" s="2" t="s">
        <v>860</v>
      </c>
    </row>
    <row r="116">
      <c r="A116" s="450"/>
      <c r="C116" s="298" t="s">
        <v>5586</v>
      </c>
      <c r="E116" s="298" t="s">
        <v>5588</v>
      </c>
      <c r="J116" s="2" t="s">
        <v>320</v>
      </c>
      <c r="L116" s="2" t="s">
        <v>860</v>
      </c>
    </row>
    <row r="117">
      <c r="A117" s="450"/>
      <c r="C117" s="298" t="s">
        <v>5586</v>
      </c>
      <c r="E117" s="298" t="s">
        <v>5588</v>
      </c>
      <c r="J117" s="2" t="s">
        <v>320</v>
      </c>
      <c r="L117" s="2" t="s">
        <v>860</v>
      </c>
    </row>
    <row r="118">
      <c r="A118" s="450"/>
    </row>
    <row r="119">
      <c r="A119" s="399" t="s">
        <v>6996</v>
      </c>
      <c r="C119" s="298" t="s">
        <v>6997</v>
      </c>
      <c r="E119" s="298" t="s">
        <v>6998</v>
      </c>
      <c r="J119" s="2" t="s">
        <v>320</v>
      </c>
      <c r="L119" s="2" t="s">
        <v>860</v>
      </c>
    </row>
    <row r="120">
      <c r="A120" s="399"/>
      <c r="C120" s="298" t="s">
        <v>6997</v>
      </c>
      <c r="E120" s="298" t="s">
        <v>6998</v>
      </c>
      <c r="J120" s="2" t="s">
        <v>320</v>
      </c>
      <c r="L120" s="2" t="s">
        <v>860</v>
      </c>
    </row>
    <row r="121">
      <c r="A121" s="399"/>
      <c r="C121" s="298" t="s">
        <v>6997</v>
      </c>
      <c r="E121" s="298" t="s">
        <v>6998</v>
      </c>
      <c r="J121" s="2" t="s">
        <v>320</v>
      </c>
      <c r="L121" s="2" t="s">
        <v>860</v>
      </c>
    </row>
    <row r="122">
      <c r="A122" s="450"/>
    </row>
    <row r="123">
      <c r="A123" s="450"/>
    </row>
    <row r="124">
      <c r="A124" s="450"/>
    </row>
    <row r="125">
      <c r="A125" s="450"/>
    </row>
    <row r="126">
      <c r="A126" s="450"/>
    </row>
    <row r="127">
      <c r="A127" s="450"/>
    </row>
    <row r="128">
      <c r="A128" s="450"/>
    </row>
    <row r="129">
      <c r="A129" s="450"/>
    </row>
    <row r="130">
      <c r="A130" s="450"/>
    </row>
    <row r="131">
      <c r="A131" s="450"/>
    </row>
    <row r="132">
      <c r="A132" s="450"/>
    </row>
    <row r="133">
      <c r="A133" s="450"/>
    </row>
    <row r="134">
      <c r="A134" s="450"/>
    </row>
    <row r="135">
      <c r="A135" s="450"/>
    </row>
    <row r="136">
      <c r="A136" s="450"/>
    </row>
    <row r="137">
      <c r="A137" s="450"/>
    </row>
    <row r="138">
      <c r="A138" s="450"/>
    </row>
    <row r="139">
      <c r="A139" s="450"/>
    </row>
    <row r="140">
      <c r="A140" s="450"/>
    </row>
    <row r="141">
      <c r="A141" s="450"/>
    </row>
    <row r="142">
      <c r="A142" s="450"/>
    </row>
    <row r="143">
      <c r="A143" s="450"/>
    </row>
    <row r="144">
      <c r="A144" s="450"/>
    </row>
    <row r="145">
      <c r="A145" s="450"/>
    </row>
    <row r="146">
      <c r="A146" s="450"/>
    </row>
    <row r="147">
      <c r="A147" s="450"/>
    </row>
    <row r="148">
      <c r="A148" s="450"/>
    </row>
    <row r="149">
      <c r="A149" s="450"/>
    </row>
    <row r="150">
      <c r="A150" s="450"/>
    </row>
    <row r="151">
      <c r="A151" s="450"/>
    </row>
    <row r="152">
      <c r="A152" s="450"/>
    </row>
    <row r="153">
      <c r="A153" s="450"/>
    </row>
    <row r="154">
      <c r="A154" s="450"/>
    </row>
    <row r="155">
      <c r="A155" s="450"/>
    </row>
    <row r="156">
      <c r="A156" s="450"/>
    </row>
    <row r="157">
      <c r="A157" s="450"/>
    </row>
    <row r="158">
      <c r="A158" s="450"/>
    </row>
    <row r="159">
      <c r="A159" s="450"/>
    </row>
    <row r="160">
      <c r="A160" s="450"/>
    </row>
    <row r="161">
      <c r="A161" s="450"/>
    </row>
    <row r="162">
      <c r="A162" s="450"/>
    </row>
    <row r="163">
      <c r="A163" s="450"/>
    </row>
    <row r="164">
      <c r="A164" s="450"/>
    </row>
    <row r="165">
      <c r="A165" s="450"/>
    </row>
    <row r="166">
      <c r="A166" s="450"/>
    </row>
    <row r="167">
      <c r="A167" s="450"/>
    </row>
    <row r="168">
      <c r="A168" s="450"/>
    </row>
    <row r="169">
      <c r="A169" s="450"/>
    </row>
    <row r="170">
      <c r="A170" s="450"/>
    </row>
    <row r="171">
      <c r="A171" s="450"/>
    </row>
    <row r="172">
      <c r="A172" s="450"/>
    </row>
    <row r="173">
      <c r="A173" s="450"/>
    </row>
    <row r="174">
      <c r="A174" s="450"/>
    </row>
    <row r="175">
      <c r="A175" s="450"/>
    </row>
    <row r="176">
      <c r="A176" s="450"/>
    </row>
    <row r="177">
      <c r="A177" s="450"/>
    </row>
    <row r="178">
      <c r="A178" s="450"/>
    </row>
    <row r="179">
      <c r="A179" s="450"/>
    </row>
    <row r="180">
      <c r="A180" s="450"/>
    </row>
    <row r="181">
      <c r="A181" s="450"/>
    </row>
    <row r="182">
      <c r="A182" s="450"/>
    </row>
    <row r="183">
      <c r="A183" s="450"/>
    </row>
    <row r="184">
      <c r="A184" s="450"/>
    </row>
    <row r="185">
      <c r="A185" s="450"/>
    </row>
    <row r="186">
      <c r="A186" s="450"/>
    </row>
    <row r="187">
      <c r="A187" s="450"/>
    </row>
    <row r="188">
      <c r="A188" s="450"/>
    </row>
    <row r="189">
      <c r="A189" s="450"/>
    </row>
    <row r="190">
      <c r="A190" s="450"/>
    </row>
    <row r="191">
      <c r="A191" s="450"/>
    </row>
    <row r="192">
      <c r="A192" s="450"/>
    </row>
    <row r="193">
      <c r="A193" s="450"/>
    </row>
    <row r="194">
      <c r="A194" s="450"/>
    </row>
    <row r="195">
      <c r="A195" s="450"/>
    </row>
    <row r="196">
      <c r="A196" s="450"/>
    </row>
    <row r="197">
      <c r="A197" s="450"/>
    </row>
    <row r="198">
      <c r="A198" s="450"/>
    </row>
    <row r="199">
      <c r="A199" s="450"/>
    </row>
    <row r="200">
      <c r="A200" s="450"/>
    </row>
    <row r="201">
      <c r="A201" s="450"/>
    </row>
    <row r="202">
      <c r="A202" s="450"/>
    </row>
    <row r="203">
      <c r="A203" s="450"/>
    </row>
    <row r="204">
      <c r="A204" s="450"/>
    </row>
    <row r="205">
      <c r="A205" s="450"/>
    </row>
    <row r="206">
      <c r="A206" s="450"/>
    </row>
    <row r="207">
      <c r="A207" s="450"/>
    </row>
    <row r="208">
      <c r="A208" s="450"/>
    </row>
    <row r="209">
      <c r="A209" s="450"/>
    </row>
    <row r="210">
      <c r="A210" s="450"/>
    </row>
    <row r="211">
      <c r="A211" s="450"/>
    </row>
    <row r="212">
      <c r="A212" s="450"/>
    </row>
    <row r="213">
      <c r="A213" s="450"/>
    </row>
    <row r="214">
      <c r="A214" s="450"/>
    </row>
    <row r="215">
      <c r="A215" s="450"/>
    </row>
    <row r="216">
      <c r="A216" s="450"/>
    </row>
    <row r="217">
      <c r="A217" s="450"/>
    </row>
    <row r="218">
      <c r="A218" s="450"/>
    </row>
    <row r="219">
      <c r="A219" s="450"/>
    </row>
    <row r="220">
      <c r="A220" s="450"/>
    </row>
    <row r="221">
      <c r="A221" s="450"/>
    </row>
    <row r="222">
      <c r="A222" s="450"/>
    </row>
    <row r="223">
      <c r="A223" s="450"/>
    </row>
    <row r="224">
      <c r="A224" s="450"/>
    </row>
    <row r="225">
      <c r="A225" s="450"/>
    </row>
    <row r="226">
      <c r="A226" s="450"/>
    </row>
    <row r="227">
      <c r="A227" s="450"/>
    </row>
    <row r="228">
      <c r="A228" s="450"/>
    </row>
    <row r="229">
      <c r="A229" s="450"/>
    </row>
    <row r="230">
      <c r="A230" s="450"/>
    </row>
    <row r="231">
      <c r="A231" s="450"/>
    </row>
    <row r="232">
      <c r="A232" s="450"/>
    </row>
    <row r="233">
      <c r="A233" s="450"/>
    </row>
    <row r="234">
      <c r="A234" s="450"/>
    </row>
    <row r="235">
      <c r="A235" s="450"/>
    </row>
    <row r="236">
      <c r="A236" s="450"/>
    </row>
    <row r="237">
      <c r="A237" s="450"/>
    </row>
    <row r="238">
      <c r="A238" s="450"/>
    </row>
    <row r="239">
      <c r="A239" s="450"/>
    </row>
    <row r="240">
      <c r="A240" s="450"/>
    </row>
    <row r="241">
      <c r="A241" s="450"/>
    </row>
    <row r="242">
      <c r="A242" s="450"/>
    </row>
    <row r="243">
      <c r="A243" s="450"/>
    </row>
    <row r="244">
      <c r="A244" s="450"/>
    </row>
    <row r="245">
      <c r="A245" s="450"/>
    </row>
    <row r="246">
      <c r="A246" s="450"/>
    </row>
    <row r="247">
      <c r="A247" s="450"/>
    </row>
    <row r="248">
      <c r="A248" s="450"/>
    </row>
    <row r="249">
      <c r="A249" s="450"/>
    </row>
    <row r="250">
      <c r="A250" s="450"/>
    </row>
    <row r="251">
      <c r="A251" s="450"/>
    </row>
    <row r="252">
      <c r="A252" s="450"/>
    </row>
    <row r="253">
      <c r="A253" s="450"/>
    </row>
    <row r="254">
      <c r="A254" s="450"/>
    </row>
    <row r="255">
      <c r="A255" s="450"/>
    </row>
    <row r="256">
      <c r="A256" s="450"/>
    </row>
    <row r="257">
      <c r="A257" s="450"/>
    </row>
    <row r="258">
      <c r="A258" s="450"/>
    </row>
    <row r="259">
      <c r="A259" s="450"/>
    </row>
    <row r="260">
      <c r="A260" s="450"/>
    </row>
    <row r="261">
      <c r="A261" s="450"/>
    </row>
    <row r="262">
      <c r="A262" s="450"/>
    </row>
    <row r="263">
      <c r="A263" s="450"/>
    </row>
    <row r="264">
      <c r="A264" s="450"/>
    </row>
    <row r="265">
      <c r="A265" s="450"/>
    </row>
    <row r="266">
      <c r="A266" s="450"/>
    </row>
    <row r="267">
      <c r="A267" s="450"/>
    </row>
    <row r="268">
      <c r="A268" s="450"/>
    </row>
    <row r="269">
      <c r="A269" s="450"/>
    </row>
    <row r="270">
      <c r="A270" s="450"/>
    </row>
    <row r="271">
      <c r="A271" s="450"/>
    </row>
    <row r="272">
      <c r="A272" s="450"/>
    </row>
    <row r="273">
      <c r="A273" s="450"/>
    </row>
    <row r="274">
      <c r="A274" s="450"/>
    </row>
    <row r="275">
      <c r="A275" s="450"/>
    </row>
    <row r="276">
      <c r="A276" s="450"/>
    </row>
    <row r="277">
      <c r="A277" s="450"/>
    </row>
    <row r="278">
      <c r="A278" s="450"/>
    </row>
    <row r="279">
      <c r="A279" s="450"/>
    </row>
    <row r="280">
      <c r="A280" s="450"/>
    </row>
    <row r="281">
      <c r="A281" s="450"/>
    </row>
    <row r="282">
      <c r="A282" s="450"/>
    </row>
    <row r="283">
      <c r="A283" s="450"/>
    </row>
    <row r="284">
      <c r="A284" s="450"/>
    </row>
    <row r="285">
      <c r="A285" s="450"/>
    </row>
    <row r="286">
      <c r="A286" s="450"/>
    </row>
    <row r="287">
      <c r="A287" s="450"/>
    </row>
    <row r="288">
      <c r="A288" s="450"/>
    </row>
    <row r="289">
      <c r="A289" s="450"/>
    </row>
    <row r="290">
      <c r="A290" s="450"/>
    </row>
    <row r="291">
      <c r="A291" s="450"/>
    </row>
    <row r="292">
      <c r="A292" s="450"/>
    </row>
    <row r="293">
      <c r="A293" s="450"/>
    </row>
    <row r="294">
      <c r="A294" s="450"/>
    </row>
    <row r="295">
      <c r="A295" s="450"/>
    </row>
    <row r="296">
      <c r="A296" s="450"/>
    </row>
    <row r="297">
      <c r="A297" s="450"/>
    </row>
    <row r="298">
      <c r="A298" s="450"/>
    </row>
    <row r="299">
      <c r="A299" s="450"/>
    </row>
    <row r="300">
      <c r="A300" s="450"/>
    </row>
    <row r="301">
      <c r="A301" s="450"/>
    </row>
    <row r="302">
      <c r="A302" s="450"/>
    </row>
    <row r="303">
      <c r="A303" s="450"/>
    </row>
    <row r="304">
      <c r="A304" s="450"/>
    </row>
    <row r="305">
      <c r="A305" s="450"/>
    </row>
    <row r="306">
      <c r="A306" s="450"/>
    </row>
    <row r="307">
      <c r="A307" s="450"/>
    </row>
    <row r="308">
      <c r="A308" s="450"/>
    </row>
    <row r="309">
      <c r="A309" s="450"/>
    </row>
    <row r="310">
      <c r="A310" s="450"/>
    </row>
    <row r="311">
      <c r="A311" s="450"/>
    </row>
    <row r="312">
      <c r="A312" s="450"/>
    </row>
    <row r="313">
      <c r="A313" s="450"/>
    </row>
    <row r="314">
      <c r="A314" s="450"/>
    </row>
    <row r="315">
      <c r="A315" s="450"/>
    </row>
    <row r="316">
      <c r="A316" s="450"/>
    </row>
    <row r="317">
      <c r="A317" s="450"/>
    </row>
    <row r="318">
      <c r="A318" s="450"/>
    </row>
    <row r="319">
      <c r="A319" s="450"/>
    </row>
    <row r="320">
      <c r="A320" s="450"/>
    </row>
    <row r="321">
      <c r="A321" s="450"/>
    </row>
    <row r="322">
      <c r="A322" s="450"/>
    </row>
    <row r="323">
      <c r="A323" s="450"/>
    </row>
    <row r="324">
      <c r="A324" s="450"/>
    </row>
    <row r="325">
      <c r="A325" s="450"/>
    </row>
    <row r="326">
      <c r="A326" s="450"/>
    </row>
    <row r="327">
      <c r="A327" s="450"/>
    </row>
    <row r="328">
      <c r="A328" s="450"/>
    </row>
    <row r="329">
      <c r="A329" s="450"/>
    </row>
    <row r="330">
      <c r="A330" s="450"/>
    </row>
    <row r="331">
      <c r="A331" s="450"/>
    </row>
    <row r="332">
      <c r="A332" s="450"/>
    </row>
    <row r="333">
      <c r="A333" s="450"/>
    </row>
    <row r="334">
      <c r="A334" s="450"/>
    </row>
    <row r="335">
      <c r="A335" s="450"/>
    </row>
    <row r="336">
      <c r="A336" s="450"/>
    </row>
    <row r="337">
      <c r="A337" s="450"/>
    </row>
    <row r="338">
      <c r="A338" s="450"/>
    </row>
    <row r="339">
      <c r="A339" s="450"/>
    </row>
    <row r="340">
      <c r="A340" s="450"/>
    </row>
    <row r="341">
      <c r="A341" s="450"/>
    </row>
    <row r="342">
      <c r="A342" s="450"/>
    </row>
    <row r="343">
      <c r="A343" s="450"/>
    </row>
    <row r="344">
      <c r="A344" s="450"/>
    </row>
    <row r="345">
      <c r="A345" s="450"/>
    </row>
    <row r="346">
      <c r="A346" s="450"/>
    </row>
    <row r="347">
      <c r="A347" s="450"/>
    </row>
    <row r="348">
      <c r="A348" s="450"/>
    </row>
    <row r="349">
      <c r="A349" s="450"/>
    </row>
    <row r="350">
      <c r="A350" s="450"/>
    </row>
    <row r="351">
      <c r="A351" s="450"/>
    </row>
    <row r="352">
      <c r="A352" s="450"/>
    </row>
    <row r="353">
      <c r="A353" s="450"/>
    </row>
    <row r="354">
      <c r="A354" s="450"/>
    </row>
    <row r="355">
      <c r="A355" s="450"/>
    </row>
    <row r="356">
      <c r="A356" s="450"/>
    </row>
    <row r="357">
      <c r="A357" s="450"/>
    </row>
    <row r="358">
      <c r="A358" s="450"/>
    </row>
    <row r="359">
      <c r="A359" s="450"/>
    </row>
    <row r="360">
      <c r="A360" s="450"/>
    </row>
    <row r="361">
      <c r="A361" s="450"/>
    </row>
    <row r="362">
      <c r="A362" s="450"/>
    </row>
    <row r="363">
      <c r="A363" s="450"/>
    </row>
    <row r="364">
      <c r="A364" s="450"/>
    </row>
    <row r="365">
      <c r="A365" s="450"/>
    </row>
    <row r="366">
      <c r="A366" s="450"/>
    </row>
    <row r="367">
      <c r="A367" s="450"/>
    </row>
    <row r="368">
      <c r="A368" s="450"/>
    </row>
    <row r="369">
      <c r="A369" s="450"/>
    </row>
    <row r="370">
      <c r="A370" s="450"/>
    </row>
    <row r="371">
      <c r="A371" s="450"/>
    </row>
    <row r="372">
      <c r="A372" s="450"/>
    </row>
    <row r="373">
      <c r="A373" s="450"/>
    </row>
    <row r="374">
      <c r="A374" s="450"/>
    </row>
    <row r="375">
      <c r="A375" s="450"/>
    </row>
    <row r="376">
      <c r="A376" s="450"/>
    </row>
    <row r="377">
      <c r="A377" s="450"/>
    </row>
    <row r="378">
      <c r="A378" s="450"/>
    </row>
    <row r="379">
      <c r="A379" s="450"/>
    </row>
    <row r="380">
      <c r="A380" s="450"/>
    </row>
    <row r="381">
      <c r="A381" s="450"/>
    </row>
    <row r="382">
      <c r="A382" s="450"/>
    </row>
    <row r="383">
      <c r="A383" s="450"/>
    </row>
    <row r="384">
      <c r="A384" s="450"/>
    </row>
    <row r="385">
      <c r="A385" s="450"/>
    </row>
    <row r="386">
      <c r="A386" s="450"/>
    </row>
    <row r="387">
      <c r="A387" s="450"/>
    </row>
    <row r="388">
      <c r="A388" s="450"/>
    </row>
    <row r="389">
      <c r="A389" s="450"/>
    </row>
    <row r="390">
      <c r="A390" s="450"/>
    </row>
    <row r="391">
      <c r="A391" s="450"/>
    </row>
    <row r="392">
      <c r="A392" s="450"/>
    </row>
    <row r="393">
      <c r="A393" s="450"/>
    </row>
    <row r="394">
      <c r="A394" s="450"/>
    </row>
    <row r="395">
      <c r="A395" s="450"/>
    </row>
    <row r="396">
      <c r="A396" s="450"/>
    </row>
    <row r="397">
      <c r="A397" s="450"/>
    </row>
    <row r="398">
      <c r="A398" s="450"/>
    </row>
    <row r="399">
      <c r="A399" s="450"/>
    </row>
    <row r="400">
      <c r="A400" s="450"/>
    </row>
    <row r="401">
      <c r="A401" s="450"/>
    </row>
    <row r="402">
      <c r="A402" s="450"/>
    </row>
    <row r="403">
      <c r="A403" s="450"/>
    </row>
    <row r="404">
      <c r="A404" s="450"/>
    </row>
    <row r="405">
      <c r="A405" s="450"/>
    </row>
    <row r="406">
      <c r="A406" s="450"/>
    </row>
    <row r="407">
      <c r="A407" s="450"/>
    </row>
    <row r="408">
      <c r="A408" s="450"/>
    </row>
    <row r="409">
      <c r="A409" s="450"/>
    </row>
    <row r="410">
      <c r="A410" s="450"/>
    </row>
    <row r="411">
      <c r="A411" s="450"/>
    </row>
    <row r="412">
      <c r="A412" s="450"/>
    </row>
    <row r="413">
      <c r="A413" s="450"/>
    </row>
    <row r="414">
      <c r="A414" s="450"/>
    </row>
    <row r="415">
      <c r="A415" s="450"/>
    </row>
    <row r="416">
      <c r="A416" s="450"/>
    </row>
    <row r="417">
      <c r="A417" s="450"/>
    </row>
    <row r="418">
      <c r="A418" s="450"/>
    </row>
    <row r="419">
      <c r="A419" s="450"/>
    </row>
    <row r="420">
      <c r="A420" s="450"/>
    </row>
    <row r="421">
      <c r="A421" s="450"/>
    </row>
    <row r="422">
      <c r="A422" s="450"/>
    </row>
    <row r="423">
      <c r="A423" s="450"/>
    </row>
    <row r="424">
      <c r="A424" s="450"/>
    </row>
    <row r="425">
      <c r="A425" s="450"/>
    </row>
    <row r="426">
      <c r="A426" s="450"/>
    </row>
    <row r="427">
      <c r="A427" s="450"/>
    </row>
    <row r="428">
      <c r="A428" s="450"/>
    </row>
    <row r="429">
      <c r="A429" s="450"/>
    </row>
    <row r="430">
      <c r="A430" s="450"/>
    </row>
    <row r="431">
      <c r="A431" s="450"/>
    </row>
    <row r="432">
      <c r="A432" s="450"/>
    </row>
    <row r="433">
      <c r="A433" s="450"/>
    </row>
    <row r="434">
      <c r="A434" s="450"/>
    </row>
    <row r="435">
      <c r="A435" s="450"/>
    </row>
    <row r="436">
      <c r="A436" s="450"/>
    </row>
    <row r="437">
      <c r="A437" s="450"/>
    </row>
    <row r="438">
      <c r="A438" s="450"/>
    </row>
    <row r="439">
      <c r="A439" s="450"/>
    </row>
    <row r="440">
      <c r="A440" s="450"/>
    </row>
    <row r="441">
      <c r="A441" s="450"/>
    </row>
    <row r="442">
      <c r="A442" s="450"/>
    </row>
    <row r="443">
      <c r="A443" s="450"/>
    </row>
    <row r="444">
      <c r="A444" s="450"/>
    </row>
    <row r="445">
      <c r="A445" s="450"/>
    </row>
    <row r="446">
      <c r="A446" s="450"/>
    </row>
    <row r="447">
      <c r="A447" s="450"/>
    </row>
    <row r="448">
      <c r="A448" s="450"/>
    </row>
    <row r="449">
      <c r="A449" s="450"/>
    </row>
    <row r="450">
      <c r="A450" s="450"/>
    </row>
    <row r="451">
      <c r="A451" s="450"/>
    </row>
    <row r="452">
      <c r="A452" s="450"/>
    </row>
    <row r="453">
      <c r="A453" s="450"/>
    </row>
    <row r="454">
      <c r="A454" s="450"/>
    </row>
    <row r="455">
      <c r="A455" s="450"/>
    </row>
    <row r="456">
      <c r="A456" s="450"/>
    </row>
    <row r="457">
      <c r="A457" s="450"/>
    </row>
    <row r="458">
      <c r="A458" s="450"/>
    </row>
    <row r="459">
      <c r="A459" s="450"/>
    </row>
    <row r="460">
      <c r="A460" s="450"/>
    </row>
    <row r="461">
      <c r="A461" s="450"/>
    </row>
    <row r="462">
      <c r="A462" s="450"/>
    </row>
    <row r="463">
      <c r="A463" s="450"/>
    </row>
    <row r="464">
      <c r="A464" s="450"/>
    </row>
    <row r="465">
      <c r="A465" s="450"/>
    </row>
    <row r="466">
      <c r="A466" s="450"/>
    </row>
    <row r="467">
      <c r="A467" s="450"/>
    </row>
    <row r="468">
      <c r="A468" s="450"/>
    </row>
    <row r="469">
      <c r="A469" s="450"/>
    </row>
    <row r="470">
      <c r="A470" s="450"/>
    </row>
    <row r="471">
      <c r="A471" s="450"/>
    </row>
    <row r="472">
      <c r="A472" s="450"/>
    </row>
    <row r="473">
      <c r="A473" s="450"/>
    </row>
    <row r="474">
      <c r="A474" s="450"/>
    </row>
    <row r="475">
      <c r="A475" s="450"/>
    </row>
    <row r="476">
      <c r="A476" s="450"/>
    </row>
    <row r="477">
      <c r="A477" s="450"/>
    </row>
    <row r="478">
      <c r="A478" s="450"/>
    </row>
    <row r="479">
      <c r="A479" s="450"/>
    </row>
    <row r="480">
      <c r="A480" s="450"/>
    </row>
    <row r="481">
      <c r="A481" s="450"/>
    </row>
    <row r="482">
      <c r="A482" s="450"/>
    </row>
    <row r="483">
      <c r="A483" s="450"/>
    </row>
    <row r="484">
      <c r="A484" s="450"/>
    </row>
    <row r="485">
      <c r="A485" s="450"/>
    </row>
    <row r="486">
      <c r="A486" s="450"/>
    </row>
    <row r="487">
      <c r="A487" s="450"/>
    </row>
    <row r="488">
      <c r="A488" s="450"/>
    </row>
    <row r="489">
      <c r="A489" s="450"/>
    </row>
    <row r="490">
      <c r="A490" s="450"/>
    </row>
    <row r="491">
      <c r="A491" s="450"/>
    </row>
    <row r="492">
      <c r="A492" s="450"/>
    </row>
    <row r="493">
      <c r="A493" s="450"/>
    </row>
    <row r="494">
      <c r="A494" s="450"/>
    </row>
    <row r="495">
      <c r="A495" s="450"/>
    </row>
    <row r="496">
      <c r="A496" s="450"/>
    </row>
    <row r="497">
      <c r="A497" s="450"/>
    </row>
    <row r="498">
      <c r="A498" s="450"/>
    </row>
    <row r="499">
      <c r="A499" s="450"/>
    </row>
    <row r="500">
      <c r="A500" s="450"/>
    </row>
    <row r="501">
      <c r="A501" s="450"/>
    </row>
    <row r="502">
      <c r="A502" s="450"/>
    </row>
    <row r="503">
      <c r="A503" s="450"/>
    </row>
    <row r="504">
      <c r="A504" s="450"/>
    </row>
    <row r="505">
      <c r="A505" s="450"/>
    </row>
    <row r="506">
      <c r="A506" s="450"/>
    </row>
    <row r="507">
      <c r="A507" s="450"/>
    </row>
    <row r="508">
      <c r="A508" s="450"/>
    </row>
    <row r="509">
      <c r="A509" s="450"/>
    </row>
    <row r="510">
      <c r="A510" s="450"/>
    </row>
    <row r="511">
      <c r="A511" s="450"/>
    </row>
    <row r="512">
      <c r="A512" s="450"/>
    </row>
    <row r="513">
      <c r="A513" s="450"/>
    </row>
    <row r="514">
      <c r="A514" s="450"/>
    </row>
    <row r="515">
      <c r="A515" s="450"/>
    </row>
    <row r="516">
      <c r="A516" s="450"/>
    </row>
    <row r="517">
      <c r="A517" s="450"/>
    </row>
    <row r="518">
      <c r="A518" s="450"/>
    </row>
    <row r="519">
      <c r="A519" s="450"/>
    </row>
    <row r="520">
      <c r="A520" s="450"/>
    </row>
    <row r="521">
      <c r="A521" s="450"/>
    </row>
    <row r="522">
      <c r="A522" s="450"/>
    </row>
    <row r="523">
      <c r="A523" s="450"/>
    </row>
    <row r="524">
      <c r="A524" s="450"/>
    </row>
    <row r="525">
      <c r="A525" s="450"/>
    </row>
    <row r="526">
      <c r="A526" s="450"/>
    </row>
    <row r="527">
      <c r="A527" s="450"/>
    </row>
    <row r="528">
      <c r="A528" s="450"/>
    </row>
    <row r="529">
      <c r="A529" s="450"/>
    </row>
    <row r="530">
      <c r="A530" s="450"/>
    </row>
    <row r="531">
      <c r="A531" s="450"/>
    </row>
    <row r="532">
      <c r="A532" s="450"/>
    </row>
    <row r="533">
      <c r="A533" s="450"/>
    </row>
    <row r="534">
      <c r="A534" s="450"/>
    </row>
    <row r="535">
      <c r="A535" s="450"/>
    </row>
    <row r="536">
      <c r="A536" s="450"/>
    </row>
    <row r="537">
      <c r="A537" s="450"/>
    </row>
    <row r="538">
      <c r="A538" s="450"/>
    </row>
    <row r="539">
      <c r="A539" s="450"/>
    </row>
    <row r="540">
      <c r="A540" s="450"/>
    </row>
    <row r="541">
      <c r="A541" s="450"/>
    </row>
    <row r="542">
      <c r="A542" s="450"/>
    </row>
    <row r="543">
      <c r="A543" s="450"/>
    </row>
    <row r="544">
      <c r="A544" s="450"/>
    </row>
    <row r="545">
      <c r="A545" s="450"/>
    </row>
    <row r="546">
      <c r="A546" s="450"/>
    </row>
    <row r="547">
      <c r="A547" s="450"/>
    </row>
    <row r="548">
      <c r="A548" s="450"/>
    </row>
    <row r="549">
      <c r="A549" s="450"/>
    </row>
    <row r="550">
      <c r="A550" s="450"/>
    </row>
    <row r="551">
      <c r="A551" s="450"/>
    </row>
    <row r="552">
      <c r="A552" s="450"/>
    </row>
    <row r="553">
      <c r="A553" s="450"/>
    </row>
    <row r="554">
      <c r="A554" s="450"/>
    </row>
    <row r="555">
      <c r="A555" s="450"/>
    </row>
    <row r="556">
      <c r="A556" s="450"/>
    </row>
    <row r="557">
      <c r="A557" s="450"/>
    </row>
    <row r="558">
      <c r="A558" s="450"/>
    </row>
    <row r="559">
      <c r="A559" s="450"/>
    </row>
    <row r="560">
      <c r="A560" s="450"/>
    </row>
    <row r="561">
      <c r="A561" s="450"/>
    </row>
    <row r="562">
      <c r="A562" s="450"/>
    </row>
    <row r="563">
      <c r="A563" s="450"/>
    </row>
    <row r="564">
      <c r="A564" s="450"/>
    </row>
    <row r="565">
      <c r="A565" s="450"/>
    </row>
    <row r="566">
      <c r="A566" s="450"/>
    </row>
    <row r="567">
      <c r="A567" s="450"/>
    </row>
    <row r="568">
      <c r="A568" s="450"/>
    </row>
    <row r="569">
      <c r="A569" s="450"/>
    </row>
    <row r="570">
      <c r="A570" s="450"/>
    </row>
    <row r="571">
      <c r="A571" s="450"/>
    </row>
    <row r="572">
      <c r="A572" s="450"/>
    </row>
    <row r="573">
      <c r="A573" s="450"/>
    </row>
    <row r="574">
      <c r="A574" s="450"/>
    </row>
    <row r="575">
      <c r="A575" s="450"/>
    </row>
    <row r="576">
      <c r="A576" s="450"/>
    </row>
    <row r="577">
      <c r="A577" s="450"/>
    </row>
    <row r="578">
      <c r="A578" s="450"/>
    </row>
    <row r="579">
      <c r="A579" s="450"/>
    </row>
    <row r="580">
      <c r="A580" s="450"/>
    </row>
    <row r="581">
      <c r="A581" s="450"/>
    </row>
    <row r="582">
      <c r="A582" s="450"/>
    </row>
    <row r="583">
      <c r="A583" s="450"/>
    </row>
    <row r="584">
      <c r="A584" s="450"/>
    </row>
    <row r="585">
      <c r="A585" s="450"/>
    </row>
    <row r="586">
      <c r="A586" s="450"/>
    </row>
    <row r="587">
      <c r="A587" s="450"/>
    </row>
    <row r="588">
      <c r="A588" s="450"/>
    </row>
    <row r="589">
      <c r="A589" s="450"/>
    </row>
    <row r="590">
      <c r="A590" s="450"/>
    </row>
    <row r="591">
      <c r="A591" s="450"/>
    </row>
    <row r="592">
      <c r="A592" s="450"/>
    </row>
    <row r="593">
      <c r="A593" s="450"/>
    </row>
    <row r="594">
      <c r="A594" s="450"/>
    </row>
    <row r="595">
      <c r="A595" s="450"/>
    </row>
    <row r="596">
      <c r="A596" s="450"/>
    </row>
    <row r="597">
      <c r="A597" s="450"/>
    </row>
    <row r="598">
      <c r="A598" s="450"/>
    </row>
    <row r="599">
      <c r="A599" s="450"/>
    </row>
    <row r="600">
      <c r="A600" s="450"/>
    </row>
    <row r="601">
      <c r="A601" s="450"/>
    </row>
    <row r="602">
      <c r="A602" s="450"/>
    </row>
    <row r="603">
      <c r="A603" s="450"/>
    </row>
    <row r="604">
      <c r="A604" s="450"/>
    </row>
    <row r="605">
      <c r="A605" s="450"/>
    </row>
    <row r="606">
      <c r="A606" s="450"/>
    </row>
    <row r="607">
      <c r="A607" s="450"/>
    </row>
    <row r="608">
      <c r="A608" s="450"/>
    </row>
    <row r="609">
      <c r="A609" s="450"/>
    </row>
    <row r="610">
      <c r="A610" s="450"/>
    </row>
    <row r="611">
      <c r="A611" s="450"/>
    </row>
    <row r="612">
      <c r="A612" s="450"/>
    </row>
    <row r="613">
      <c r="A613" s="450"/>
    </row>
    <row r="614">
      <c r="A614" s="450"/>
    </row>
    <row r="615">
      <c r="A615" s="450"/>
    </row>
    <row r="616">
      <c r="A616" s="450"/>
    </row>
    <row r="617">
      <c r="A617" s="450"/>
    </row>
    <row r="618">
      <c r="A618" s="450"/>
    </row>
    <row r="619">
      <c r="A619" s="450"/>
    </row>
    <row r="620">
      <c r="A620" s="450"/>
    </row>
    <row r="621">
      <c r="A621" s="450"/>
    </row>
    <row r="622">
      <c r="A622" s="450"/>
    </row>
    <row r="623">
      <c r="A623" s="450"/>
    </row>
    <row r="624">
      <c r="A624" s="450"/>
    </row>
    <row r="625">
      <c r="A625" s="450"/>
    </row>
    <row r="626">
      <c r="A626" s="450"/>
    </row>
    <row r="627">
      <c r="A627" s="450"/>
    </row>
    <row r="628">
      <c r="A628" s="450"/>
    </row>
    <row r="629">
      <c r="A629" s="450"/>
    </row>
    <row r="630">
      <c r="A630" s="450"/>
    </row>
    <row r="631">
      <c r="A631" s="450"/>
    </row>
    <row r="632">
      <c r="A632" s="450"/>
    </row>
    <row r="633">
      <c r="A633" s="450"/>
    </row>
    <row r="634">
      <c r="A634" s="450"/>
    </row>
    <row r="635">
      <c r="A635" s="450"/>
    </row>
    <row r="636">
      <c r="A636" s="450"/>
    </row>
    <row r="637">
      <c r="A637" s="450"/>
    </row>
    <row r="638">
      <c r="A638" s="450"/>
    </row>
    <row r="639">
      <c r="A639" s="450"/>
    </row>
    <row r="640">
      <c r="A640" s="450"/>
    </row>
    <row r="641">
      <c r="A641" s="450"/>
    </row>
    <row r="642">
      <c r="A642" s="450"/>
    </row>
    <row r="643">
      <c r="A643" s="450"/>
    </row>
    <row r="644">
      <c r="A644" s="450"/>
    </row>
    <row r="645">
      <c r="A645" s="450"/>
    </row>
    <row r="646">
      <c r="A646" s="450"/>
    </row>
    <row r="647">
      <c r="A647" s="450"/>
    </row>
    <row r="648">
      <c r="A648" s="450"/>
    </row>
    <row r="649">
      <c r="A649" s="450"/>
    </row>
    <row r="650">
      <c r="A650" s="450"/>
    </row>
    <row r="651">
      <c r="A651" s="450"/>
    </row>
    <row r="652">
      <c r="A652" s="450"/>
    </row>
    <row r="653">
      <c r="A653" s="450"/>
    </row>
    <row r="654">
      <c r="A654" s="450"/>
    </row>
    <row r="655">
      <c r="A655" s="450"/>
    </row>
    <row r="656">
      <c r="A656" s="450"/>
    </row>
    <row r="657">
      <c r="A657" s="450"/>
    </row>
    <row r="658">
      <c r="A658" s="450"/>
    </row>
    <row r="659">
      <c r="A659" s="450"/>
    </row>
    <row r="660">
      <c r="A660" s="450"/>
    </row>
    <row r="661">
      <c r="A661" s="450"/>
    </row>
    <row r="662">
      <c r="A662" s="450"/>
    </row>
    <row r="663">
      <c r="A663" s="450"/>
    </row>
    <row r="664">
      <c r="A664" s="450"/>
    </row>
    <row r="665">
      <c r="A665" s="450"/>
    </row>
    <row r="666">
      <c r="A666" s="450"/>
    </row>
    <row r="667">
      <c r="A667" s="450"/>
    </row>
    <row r="668">
      <c r="A668" s="450"/>
    </row>
    <row r="669">
      <c r="A669" s="450"/>
    </row>
    <row r="670">
      <c r="A670" s="450"/>
    </row>
    <row r="671">
      <c r="A671" s="450"/>
    </row>
    <row r="672">
      <c r="A672" s="450"/>
    </row>
    <row r="673">
      <c r="A673" s="450"/>
    </row>
    <row r="674">
      <c r="A674" s="450"/>
    </row>
    <row r="675">
      <c r="A675" s="450"/>
    </row>
    <row r="676">
      <c r="A676" s="450"/>
    </row>
    <row r="677">
      <c r="A677" s="450"/>
    </row>
    <row r="678">
      <c r="A678" s="450"/>
    </row>
    <row r="679">
      <c r="A679" s="450"/>
    </row>
    <row r="680">
      <c r="A680" s="450"/>
    </row>
    <row r="681">
      <c r="A681" s="450"/>
    </row>
    <row r="682">
      <c r="A682" s="450"/>
    </row>
    <row r="683">
      <c r="A683" s="450"/>
    </row>
    <row r="684">
      <c r="A684" s="450"/>
    </row>
    <row r="685">
      <c r="A685" s="450"/>
    </row>
    <row r="686">
      <c r="A686" s="450"/>
    </row>
    <row r="687">
      <c r="A687" s="450"/>
    </row>
    <row r="688">
      <c r="A688" s="450"/>
    </row>
    <row r="689">
      <c r="A689" s="450"/>
    </row>
    <row r="690">
      <c r="A690" s="450"/>
    </row>
    <row r="691">
      <c r="A691" s="450"/>
    </row>
    <row r="692">
      <c r="A692" s="450"/>
    </row>
    <row r="693">
      <c r="A693" s="450"/>
    </row>
    <row r="694">
      <c r="A694" s="450"/>
    </row>
    <row r="695">
      <c r="A695" s="450"/>
    </row>
    <row r="696">
      <c r="A696" s="450"/>
    </row>
    <row r="697">
      <c r="A697" s="450"/>
    </row>
    <row r="698">
      <c r="A698" s="450"/>
    </row>
    <row r="699">
      <c r="A699" s="450"/>
    </row>
    <row r="700">
      <c r="A700" s="450"/>
    </row>
    <row r="701">
      <c r="A701" s="450"/>
    </row>
    <row r="702">
      <c r="A702" s="450"/>
    </row>
    <row r="703">
      <c r="A703" s="450"/>
    </row>
    <row r="704">
      <c r="A704" s="450"/>
    </row>
    <row r="705">
      <c r="A705" s="450"/>
    </row>
    <row r="706">
      <c r="A706" s="450"/>
    </row>
    <row r="707">
      <c r="A707" s="450"/>
    </row>
    <row r="708">
      <c r="A708" s="450"/>
    </row>
    <row r="709">
      <c r="A709" s="450"/>
    </row>
    <row r="710">
      <c r="A710" s="450"/>
    </row>
    <row r="711">
      <c r="A711" s="450"/>
    </row>
    <row r="712">
      <c r="A712" s="450"/>
    </row>
    <row r="713">
      <c r="A713" s="450"/>
    </row>
    <row r="714">
      <c r="A714" s="450"/>
    </row>
    <row r="715">
      <c r="A715" s="450"/>
    </row>
    <row r="716">
      <c r="A716" s="450"/>
    </row>
    <row r="717">
      <c r="A717" s="450"/>
    </row>
    <row r="718">
      <c r="A718" s="450"/>
    </row>
    <row r="719">
      <c r="A719" s="450"/>
    </row>
    <row r="720">
      <c r="A720" s="450"/>
    </row>
    <row r="721">
      <c r="A721" s="450"/>
    </row>
    <row r="722">
      <c r="A722" s="450"/>
    </row>
    <row r="723">
      <c r="A723" s="450"/>
    </row>
    <row r="724">
      <c r="A724" s="450"/>
    </row>
    <row r="725">
      <c r="A725" s="450"/>
    </row>
    <row r="726">
      <c r="A726" s="450"/>
    </row>
    <row r="727">
      <c r="A727" s="450"/>
    </row>
    <row r="728">
      <c r="A728" s="450"/>
    </row>
    <row r="729">
      <c r="A729" s="450"/>
    </row>
    <row r="730">
      <c r="A730" s="450"/>
    </row>
    <row r="731">
      <c r="A731" s="450"/>
    </row>
    <row r="732">
      <c r="A732" s="450"/>
    </row>
    <row r="733">
      <c r="A733" s="450"/>
    </row>
    <row r="734">
      <c r="A734" s="450"/>
    </row>
    <row r="735">
      <c r="A735" s="450"/>
    </row>
    <row r="736">
      <c r="A736" s="450"/>
    </row>
    <row r="737">
      <c r="A737" s="450"/>
    </row>
    <row r="738">
      <c r="A738" s="450"/>
    </row>
    <row r="739">
      <c r="A739" s="450"/>
    </row>
    <row r="740">
      <c r="A740" s="450"/>
    </row>
    <row r="741">
      <c r="A741" s="450"/>
    </row>
    <row r="742">
      <c r="A742" s="450"/>
    </row>
    <row r="743">
      <c r="A743" s="450"/>
    </row>
    <row r="744">
      <c r="A744" s="450"/>
    </row>
    <row r="745">
      <c r="A745" s="450"/>
    </row>
    <row r="746">
      <c r="A746" s="450"/>
    </row>
    <row r="747">
      <c r="A747" s="450"/>
    </row>
    <row r="748">
      <c r="A748" s="450"/>
    </row>
    <row r="749">
      <c r="A749" s="450"/>
    </row>
    <row r="750">
      <c r="A750" s="450"/>
    </row>
    <row r="751">
      <c r="A751" s="450"/>
    </row>
    <row r="752">
      <c r="A752" s="450"/>
    </row>
    <row r="753">
      <c r="A753" s="450"/>
    </row>
    <row r="754">
      <c r="A754" s="450"/>
    </row>
    <row r="755">
      <c r="A755" s="450"/>
    </row>
    <row r="756">
      <c r="A756" s="450"/>
    </row>
    <row r="757">
      <c r="A757" s="450"/>
    </row>
    <row r="758">
      <c r="A758" s="450"/>
    </row>
    <row r="759">
      <c r="A759" s="450"/>
    </row>
    <row r="760">
      <c r="A760" s="450"/>
    </row>
    <row r="761">
      <c r="A761" s="450"/>
    </row>
    <row r="762">
      <c r="A762" s="450"/>
    </row>
    <row r="763">
      <c r="A763" s="450"/>
    </row>
    <row r="764">
      <c r="A764" s="450"/>
    </row>
    <row r="765">
      <c r="A765" s="450"/>
    </row>
    <row r="766">
      <c r="A766" s="450"/>
    </row>
    <row r="767">
      <c r="A767" s="450"/>
    </row>
    <row r="768">
      <c r="A768" s="450"/>
    </row>
    <row r="769">
      <c r="A769" s="450"/>
    </row>
    <row r="770">
      <c r="A770" s="450"/>
    </row>
    <row r="771">
      <c r="A771" s="450"/>
    </row>
    <row r="772">
      <c r="A772" s="450"/>
    </row>
    <row r="773">
      <c r="A773" s="450"/>
    </row>
    <row r="774">
      <c r="A774" s="450"/>
    </row>
    <row r="775">
      <c r="A775" s="450"/>
    </row>
    <row r="776">
      <c r="A776" s="450"/>
    </row>
    <row r="777">
      <c r="A777" s="450"/>
    </row>
    <row r="778">
      <c r="A778" s="450"/>
    </row>
    <row r="779">
      <c r="A779" s="450"/>
    </row>
    <row r="780">
      <c r="A780" s="450"/>
    </row>
    <row r="781">
      <c r="A781" s="450"/>
    </row>
    <row r="782">
      <c r="A782" s="450"/>
    </row>
    <row r="783">
      <c r="A783" s="450"/>
    </row>
    <row r="784">
      <c r="A784" s="450"/>
    </row>
    <row r="785">
      <c r="A785" s="450"/>
    </row>
    <row r="786">
      <c r="A786" s="450"/>
    </row>
    <row r="787">
      <c r="A787" s="450"/>
    </row>
    <row r="788">
      <c r="A788" s="450"/>
    </row>
    <row r="789">
      <c r="A789" s="450"/>
    </row>
    <row r="790">
      <c r="A790" s="450"/>
    </row>
    <row r="791">
      <c r="A791" s="450"/>
    </row>
    <row r="792">
      <c r="A792" s="450"/>
    </row>
    <row r="793">
      <c r="A793" s="450"/>
    </row>
    <row r="794">
      <c r="A794" s="450"/>
    </row>
    <row r="795">
      <c r="A795" s="450"/>
    </row>
    <row r="796">
      <c r="A796" s="450"/>
    </row>
    <row r="797">
      <c r="A797" s="450"/>
    </row>
    <row r="798">
      <c r="A798" s="450"/>
    </row>
    <row r="799">
      <c r="A799" s="450"/>
    </row>
    <row r="800">
      <c r="A800" s="450"/>
    </row>
    <row r="801">
      <c r="A801" s="450"/>
    </row>
    <row r="802">
      <c r="A802" s="450"/>
    </row>
    <row r="803">
      <c r="A803" s="450"/>
    </row>
    <row r="804">
      <c r="A804" s="450"/>
    </row>
    <row r="805">
      <c r="A805" s="450"/>
    </row>
    <row r="806">
      <c r="A806" s="450"/>
    </row>
    <row r="807">
      <c r="A807" s="450"/>
    </row>
    <row r="808">
      <c r="A808" s="450"/>
    </row>
    <row r="809">
      <c r="A809" s="450"/>
    </row>
    <row r="810">
      <c r="A810" s="450"/>
    </row>
    <row r="811">
      <c r="A811" s="450"/>
    </row>
    <row r="812">
      <c r="A812" s="450"/>
    </row>
    <row r="813">
      <c r="A813" s="450"/>
    </row>
    <row r="814">
      <c r="A814" s="450"/>
    </row>
    <row r="815">
      <c r="A815" s="450"/>
    </row>
    <row r="816">
      <c r="A816" s="450"/>
    </row>
    <row r="817">
      <c r="A817" s="450"/>
    </row>
    <row r="818">
      <c r="A818" s="450"/>
    </row>
    <row r="819">
      <c r="A819" s="450"/>
    </row>
    <row r="820">
      <c r="A820" s="450"/>
    </row>
    <row r="821">
      <c r="A821" s="450"/>
    </row>
    <row r="822">
      <c r="A822" s="450"/>
    </row>
    <row r="823">
      <c r="A823" s="450"/>
    </row>
    <row r="824">
      <c r="A824" s="450"/>
    </row>
    <row r="825">
      <c r="A825" s="450"/>
    </row>
    <row r="826">
      <c r="A826" s="450"/>
    </row>
    <row r="827">
      <c r="A827" s="450"/>
    </row>
    <row r="828">
      <c r="A828" s="450"/>
    </row>
    <row r="829">
      <c r="A829" s="450"/>
    </row>
    <row r="830">
      <c r="A830" s="450"/>
    </row>
    <row r="831">
      <c r="A831" s="450"/>
    </row>
    <row r="832">
      <c r="A832" s="450"/>
    </row>
    <row r="833">
      <c r="A833" s="450"/>
    </row>
    <row r="834">
      <c r="A834" s="450"/>
    </row>
    <row r="835">
      <c r="A835" s="450"/>
    </row>
    <row r="836">
      <c r="A836" s="450"/>
    </row>
    <row r="837">
      <c r="A837" s="450"/>
    </row>
    <row r="838">
      <c r="A838" s="450"/>
    </row>
    <row r="839">
      <c r="A839" s="450"/>
    </row>
    <row r="840">
      <c r="A840" s="450"/>
    </row>
    <row r="841">
      <c r="A841" s="450"/>
    </row>
    <row r="842">
      <c r="A842" s="450"/>
    </row>
    <row r="843">
      <c r="A843" s="450"/>
    </row>
    <row r="844">
      <c r="A844" s="450"/>
    </row>
    <row r="845">
      <c r="A845" s="450"/>
    </row>
    <row r="846">
      <c r="A846" s="450"/>
    </row>
    <row r="847">
      <c r="A847" s="450"/>
    </row>
    <row r="848">
      <c r="A848" s="450"/>
    </row>
    <row r="849">
      <c r="A849" s="450"/>
    </row>
    <row r="850">
      <c r="A850" s="450"/>
    </row>
    <row r="851">
      <c r="A851" s="450"/>
    </row>
    <row r="852">
      <c r="A852" s="450"/>
    </row>
    <row r="853">
      <c r="A853" s="450"/>
    </row>
    <row r="854">
      <c r="A854" s="450"/>
    </row>
    <row r="855">
      <c r="A855" s="450"/>
    </row>
    <row r="856">
      <c r="A856" s="450"/>
    </row>
    <row r="857">
      <c r="A857" s="450"/>
    </row>
    <row r="858">
      <c r="A858" s="450"/>
    </row>
    <row r="859">
      <c r="A859" s="450"/>
    </row>
    <row r="860">
      <c r="A860" s="450"/>
    </row>
    <row r="861">
      <c r="A861" s="450"/>
    </row>
    <row r="862">
      <c r="A862" s="450"/>
    </row>
    <row r="863">
      <c r="A863" s="450"/>
    </row>
    <row r="864">
      <c r="A864" s="450"/>
    </row>
    <row r="865">
      <c r="A865" s="450"/>
    </row>
    <row r="866">
      <c r="A866" s="450"/>
    </row>
    <row r="867">
      <c r="A867" s="450"/>
    </row>
    <row r="868">
      <c r="A868" s="450"/>
    </row>
    <row r="869">
      <c r="A869" s="450"/>
    </row>
    <row r="870">
      <c r="A870" s="450"/>
    </row>
    <row r="871">
      <c r="A871" s="450"/>
    </row>
    <row r="872">
      <c r="A872" s="450"/>
    </row>
    <row r="873">
      <c r="A873" s="450"/>
    </row>
    <row r="874">
      <c r="A874" s="450"/>
    </row>
    <row r="875">
      <c r="A875" s="450"/>
    </row>
    <row r="876">
      <c r="A876" s="450"/>
    </row>
    <row r="877">
      <c r="A877" s="450"/>
    </row>
    <row r="878">
      <c r="A878" s="450"/>
    </row>
    <row r="879">
      <c r="A879" s="450"/>
    </row>
    <row r="880">
      <c r="A880" s="450"/>
    </row>
    <row r="881">
      <c r="A881" s="450"/>
    </row>
    <row r="882">
      <c r="A882" s="450"/>
    </row>
    <row r="883">
      <c r="A883" s="450"/>
    </row>
    <row r="884">
      <c r="A884" s="450"/>
    </row>
    <row r="885">
      <c r="A885" s="450"/>
    </row>
    <row r="886">
      <c r="A886" s="450"/>
    </row>
    <row r="887">
      <c r="A887" s="450"/>
    </row>
    <row r="888">
      <c r="A888" s="450"/>
    </row>
    <row r="889">
      <c r="A889" s="450"/>
    </row>
    <row r="890">
      <c r="A890" s="450"/>
    </row>
    <row r="891">
      <c r="A891" s="450"/>
    </row>
    <row r="892">
      <c r="A892" s="450"/>
    </row>
    <row r="893">
      <c r="A893" s="450"/>
    </row>
    <row r="894">
      <c r="A894" s="450"/>
    </row>
    <row r="895">
      <c r="A895" s="450"/>
    </row>
    <row r="896">
      <c r="A896" s="450"/>
    </row>
    <row r="897">
      <c r="A897" s="450"/>
    </row>
    <row r="898">
      <c r="A898" s="450"/>
    </row>
    <row r="899">
      <c r="A899" s="450"/>
    </row>
    <row r="900">
      <c r="A900" s="450"/>
    </row>
    <row r="901">
      <c r="A901" s="450"/>
    </row>
    <row r="902">
      <c r="A902" s="450"/>
    </row>
    <row r="903">
      <c r="A903" s="450"/>
    </row>
    <row r="904">
      <c r="A904" s="450"/>
    </row>
    <row r="905">
      <c r="A905" s="450"/>
    </row>
    <row r="906">
      <c r="A906" s="450"/>
    </row>
    <row r="907">
      <c r="A907" s="450"/>
    </row>
    <row r="908">
      <c r="A908" s="450"/>
    </row>
    <row r="909">
      <c r="A909" s="450"/>
    </row>
    <row r="910">
      <c r="A910" s="450"/>
    </row>
    <row r="911">
      <c r="A911" s="450"/>
    </row>
    <row r="912">
      <c r="A912" s="450"/>
    </row>
    <row r="913">
      <c r="A913" s="450"/>
    </row>
    <row r="914">
      <c r="A914" s="450"/>
    </row>
    <row r="915">
      <c r="A915" s="450"/>
    </row>
    <row r="916">
      <c r="A916" s="450"/>
    </row>
    <row r="917">
      <c r="A917" s="450"/>
    </row>
    <row r="918">
      <c r="A918" s="450"/>
    </row>
    <row r="919">
      <c r="A919" s="450"/>
    </row>
    <row r="920">
      <c r="A920" s="450"/>
    </row>
    <row r="921">
      <c r="A921" s="450"/>
    </row>
    <row r="922">
      <c r="A922" s="450"/>
    </row>
    <row r="923">
      <c r="A923" s="450"/>
    </row>
    <row r="924">
      <c r="A924" s="450"/>
    </row>
    <row r="925">
      <c r="A925" s="450"/>
    </row>
    <row r="926">
      <c r="A926" s="450"/>
    </row>
    <row r="927">
      <c r="A927" s="450"/>
    </row>
    <row r="928">
      <c r="A928" s="450"/>
    </row>
    <row r="929">
      <c r="A929" s="450"/>
    </row>
    <row r="930">
      <c r="A930" s="450"/>
    </row>
    <row r="931">
      <c r="A931" s="450"/>
    </row>
    <row r="932">
      <c r="A932" s="450"/>
    </row>
    <row r="933">
      <c r="A933" s="450"/>
    </row>
    <row r="934">
      <c r="A934" s="450"/>
    </row>
    <row r="935">
      <c r="A935" s="450"/>
    </row>
    <row r="936">
      <c r="A936" s="450"/>
    </row>
    <row r="937">
      <c r="A937" s="450"/>
    </row>
    <row r="938">
      <c r="A938" s="450"/>
    </row>
    <row r="939">
      <c r="A939" s="450"/>
    </row>
    <row r="940">
      <c r="A940" s="450"/>
    </row>
    <row r="941">
      <c r="A941" s="450"/>
    </row>
    <row r="942">
      <c r="A942" s="450"/>
    </row>
    <row r="943">
      <c r="A943" s="450"/>
    </row>
    <row r="944">
      <c r="A944" s="450"/>
    </row>
    <row r="945">
      <c r="A945" s="450"/>
    </row>
    <row r="946">
      <c r="A946" s="450"/>
    </row>
    <row r="947">
      <c r="A947" s="450"/>
    </row>
    <row r="948">
      <c r="A948" s="450"/>
    </row>
    <row r="949">
      <c r="A949" s="450"/>
    </row>
    <row r="950">
      <c r="A950" s="450"/>
    </row>
    <row r="951">
      <c r="A951" s="450"/>
    </row>
    <row r="952">
      <c r="A952" s="450"/>
    </row>
    <row r="953">
      <c r="A953" s="450"/>
    </row>
    <row r="954">
      <c r="A954" s="450"/>
    </row>
    <row r="955">
      <c r="A955" s="450"/>
    </row>
    <row r="956">
      <c r="A956" s="450"/>
    </row>
    <row r="957">
      <c r="A957" s="450"/>
    </row>
    <row r="958">
      <c r="A958" s="450"/>
    </row>
    <row r="959">
      <c r="A959" s="450"/>
    </row>
    <row r="960">
      <c r="A960" s="450"/>
    </row>
    <row r="961">
      <c r="A961" s="450"/>
    </row>
    <row r="962">
      <c r="A962" s="450"/>
    </row>
    <row r="963">
      <c r="A963" s="450"/>
    </row>
    <row r="964">
      <c r="A964" s="450"/>
    </row>
    <row r="965">
      <c r="A965" s="450"/>
    </row>
    <row r="966">
      <c r="A966" s="450"/>
    </row>
    <row r="967">
      <c r="A967" s="450"/>
    </row>
    <row r="968">
      <c r="A968" s="450"/>
    </row>
    <row r="969">
      <c r="A969" s="450"/>
    </row>
    <row r="970">
      <c r="A970" s="450"/>
    </row>
    <row r="971">
      <c r="A971" s="450"/>
    </row>
    <row r="972">
      <c r="A972" s="450"/>
    </row>
    <row r="973">
      <c r="A973" s="450"/>
    </row>
    <row r="974">
      <c r="A974" s="450"/>
    </row>
    <row r="975">
      <c r="A975" s="450"/>
    </row>
    <row r="976">
      <c r="A976" s="450"/>
    </row>
    <row r="977">
      <c r="A977" s="450"/>
    </row>
    <row r="978">
      <c r="A978" s="450"/>
    </row>
    <row r="979">
      <c r="A979" s="450"/>
    </row>
    <row r="980">
      <c r="A980" s="450"/>
    </row>
    <row r="981">
      <c r="A981" s="450"/>
    </row>
    <row r="982">
      <c r="A982" s="450"/>
    </row>
    <row r="983">
      <c r="A983" s="450"/>
    </row>
    <row r="984">
      <c r="A984" s="450"/>
    </row>
    <row r="985">
      <c r="A985" s="450"/>
    </row>
    <row r="986">
      <c r="A986" s="450"/>
    </row>
    <row r="987">
      <c r="A987" s="450"/>
    </row>
    <row r="988">
      <c r="A988" s="450"/>
    </row>
    <row r="989">
      <c r="A989" s="450"/>
    </row>
    <row r="990">
      <c r="A990" s="450"/>
    </row>
    <row r="991">
      <c r="A991" s="450"/>
    </row>
    <row r="992">
      <c r="A992" s="450"/>
    </row>
    <row r="993">
      <c r="A993" s="450"/>
    </row>
    <row r="994">
      <c r="A994" s="450"/>
    </row>
    <row r="995">
      <c r="A995" s="450"/>
    </row>
    <row r="996">
      <c r="A996" s="450"/>
    </row>
    <row r="997">
      <c r="A997" s="450"/>
    </row>
    <row r="998">
      <c r="A998" s="450"/>
    </row>
    <row r="999">
      <c r="A999" s="450"/>
    </row>
    <row r="1000">
      <c r="A1000" s="450"/>
    </row>
  </sheetData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</cols>
  <sheetData>
    <row r="1">
      <c r="A1" s="220"/>
      <c r="B1" s="215" t="s">
        <v>5</v>
      </c>
      <c r="C1" s="219" t="s">
        <v>259</v>
      </c>
      <c r="D1" s="216" t="s">
        <v>6999</v>
      </c>
      <c r="E1" s="475">
        <v>9.585480272E9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5942</v>
      </c>
      <c r="D2" s="227" t="s">
        <v>7000</v>
      </c>
      <c r="E2" s="476">
        <v>9.443735935E9</v>
      </c>
      <c r="F2" s="227"/>
      <c r="G2" s="227"/>
      <c r="H2" s="226" t="s">
        <v>320</v>
      </c>
      <c r="I2" s="227"/>
      <c r="K2" s="228"/>
      <c r="L2" s="227"/>
      <c r="M2" s="229" t="s">
        <v>11</v>
      </c>
      <c r="O2" s="230"/>
      <c r="Q2" s="2">
        <v>1.0</v>
      </c>
    </row>
    <row r="3">
      <c r="A3" s="239"/>
      <c r="B3" s="477" t="s">
        <v>811</v>
      </c>
      <c r="C3" s="2" t="s">
        <v>261</v>
      </c>
      <c r="E3" s="478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">
        <v>2.0</v>
      </c>
      <c r="S3" s="2" t="s">
        <v>7001</v>
      </c>
      <c r="T3" s="2" t="s">
        <v>2001</v>
      </c>
      <c r="U3" s="2" t="s">
        <v>366</v>
      </c>
    </row>
    <row r="4">
      <c r="A4" s="239"/>
      <c r="B4" s="477" t="s">
        <v>816</v>
      </c>
      <c r="C4" s="2"/>
      <c r="E4" s="478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">
        <v>3.0</v>
      </c>
      <c r="S4" s="2" t="s">
        <v>7002</v>
      </c>
      <c r="T4" s="2" t="s">
        <v>2001</v>
      </c>
      <c r="U4" s="2" t="s">
        <v>366</v>
      </c>
    </row>
    <row r="5">
      <c r="A5" s="239"/>
      <c r="B5" s="477" t="s">
        <v>818</v>
      </c>
      <c r="E5" s="479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">
        <v>4.0</v>
      </c>
      <c r="S5" s="2" t="s">
        <v>5694</v>
      </c>
      <c r="T5" s="2" t="s">
        <v>2001</v>
      </c>
      <c r="U5" s="2" t="s">
        <v>5460</v>
      </c>
    </row>
    <row r="6">
      <c r="A6" s="239"/>
      <c r="B6" s="477" t="s">
        <v>820</v>
      </c>
      <c r="C6" s="2" t="s">
        <v>7003</v>
      </c>
      <c r="E6" s="487">
        <v>9.629434152E9</v>
      </c>
      <c r="F6" s="2"/>
      <c r="G6" s="2"/>
      <c r="H6" s="229" t="s">
        <v>821</v>
      </c>
      <c r="K6" s="237"/>
      <c r="L6" s="2"/>
      <c r="M6" s="229" t="s">
        <v>15</v>
      </c>
      <c r="O6" s="237"/>
      <c r="Q6" s="2">
        <v>5.0</v>
      </c>
      <c r="S6" s="2" t="s">
        <v>7004</v>
      </c>
      <c r="T6" s="2" t="s">
        <v>2001</v>
      </c>
      <c r="U6" s="2" t="s">
        <v>7005</v>
      </c>
    </row>
    <row r="7">
      <c r="A7" s="239"/>
      <c r="B7" s="477" t="s">
        <v>822</v>
      </c>
      <c r="E7" s="479"/>
      <c r="F7" s="2"/>
      <c r="G7" s="2"/>
      <c r="H7" s="229" t="s">
        <v>823</v>
      </c>
      <c r="I7" s="2"/>
      <c r="K7" s="237"/>
      <c r="L7" s="2"/>
      <c r="M7" s="229" t="s">
        <v>17</v>
      </c>
      <c r="O7" s="237"/>
    </row>
    <row r="8">
      <c r="A8" s="239"/>
      <c r="B8" s="477" t="s">
        <v>824</v>
      </c>
      <c r="C8" s="2" t="s">
        <v>7006</v>
      </c>
      <c r="E8" s="480">
        <v>9.60044552E9</v>
      </c>
      <c r="F8" s="2"/>
      <c r="G8" s="2"/>
      <c r="H8" s="229" t="s">
        <v>825</v>
      </c>
      <c r="I8" s="2"/>
      <c r="K8" s="237"/>
      <c r="L8" s="2"/>
      <c r="M8" s="2" t="s">
        <v>18</v>
      </c>
      <c r="O8" s="237"/>
    </row>
    <row r="9">
      <c r="A9" s="239"/>
      <c r="B9" s="477" t="s">
        <v>826</v>
      </c>
      <c r="C9" s="2" t="s">
        <v>2486</v>
      </c>
      <c r="E9" s="480">
        <v>8.012597423E9</v>
      </c>
      <c r="F9" s="2"/>
      <c r="G9" s="2"/>
      <c r="H9" s="229" t="s">
        <v>827</v>
      </c>
      <c r="I9" s="488"/>
      <c r="J9" s="2"/>
      <c r="K9" s="237"/>
      <c r="L9" s="2"/>
      <c r="M9" s="229" t="s">
        <v>19</v>
      </c>
      <c r="N9" s="2"/>
      <c r="O9" s="237"/>
      <c r="Q9" s="2"/>
      <c r="R9" s="2"/>
      <c r="S9" s="2"/>
    </row>
    <row r="10">
      <c r="A10" s="239"/>
      <c r="B10" s="481" t="s">
        <v>828</v>
      </c>
      <c r="C10" s="242"/>
      <c r="D10" s="242"/>
      <c r="E10" s="482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/>
      <c r="R10" s="2"/>
      <c r="S10" s="2"/>
    </row>
    <row r="11">
      <c r="A11" s="239"/>
      <c r="B11" s="239" t="s">
        <v>830</v>
      </c>
      <c r="C11" s="2"/>
      <c r="D11" s="2"/>
      <c r="E11" s="483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/>
      <c r="R11" s="2"/>
      <c r="S11" s="2"/>
    </row>
    <row r="12">
      <c r="A12" s="239"/>
      <c r="B12" s="239"/>
      <c r="C12" s="2" t="s">
        <v>3015</v>
      </c>
      <c r="D12" s="2"/>
      <c r="E12" s="483">
        <v>9.585593378E9</v>
      </c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/>
      <c r="R12" s="2"/>
      <c r="S12" s="2"/>
    </row>
    <row r="13">
      <c r="A13" s="239"/>
      <c r="B13" s="2" t="s">
        <v>832</v>
      </c>
      <c r="C13" s="2"/>
      <c r="D13" s="2"/>
      <c r="E13" s="483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/>
      <c r="R13" s="2"/>
      <c r="S13" s="2"/>
    </row>
    <row r="14">
      <c r="A14" s="450"/>
      <c r="B14" s="450"/>
      <c r="E14" s="484"/>
    </row>
    <row r="15">
      <c r="A15" s="12" t="s">
        <v>4345</v>
      </c>
      <c r="B15" s="12" t="s">
        <v>27</v>
      </c>
      <c r="C15" s="12" t="s">
        <v>28</v>
      </c>
      <c r="D15" s="12" t="s">
        <v>838</v>
      </c>
      <c r="E15" s="485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486" t="s">
        <v>6982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399" t="s">
        <v>7007</v>
      </c>
      <c r="B16" s="399" t="s">
        <v>5375</v>
      </c>
      <c r="C16" s="298" t="s">
        <v>5477</v>
      </c>
      <c r="E16" s="423" t="s">
        <v>5771</v>
      </c>
      <c r="J16" s="2" t="s">
        <v>817</v>
      </c>
      <c r="L16" s="2" t="s">
        <v>860</v>
      </c>
    </row>
    <row r="17">
      <c r="A17" s="450"/>
      <c r="B17" s="399" t="s">
        <v>5375</v>
      </c>
      <c r="C17" s="298" t="s">
        <v>5477</v>
      </c>
      <c r="E17" s="423" t="s">
        <v>5771</v>
      </c>
      <c r="J17" s="2" t="s">
        <v>817</v>
      </c>
      <c r="L17" s="2" t="s">
        <v>860</v>
      </c>
    </row>
    <row r="18">
      <c r="A18" s="450"/>
      <c r="B18" s="399" t="s">
        <v>5375</v>
      </c>
      <c r="C18" s="298" t="s">
        <v>5477</v>
      </c>
      <c r="E18" s="423" t="s">
        <v>5771</v>
      </c>
      <c r="J18" s="2" t="s">
        <v>817</v>
      </c>
      <c r="L18" s="2" t="s">
        <v>860</v>
      </c>
    </row>
    <row r="19">
      <c r="A19" s="450"/>
      <c r="B19" s="399" t="s">
        <v>5375</v>
      </c>
      <c r="C19" s="298" t="s">
        <v>5477</v>
      </c>
      <c r="E19" s="423" t="s">
        <v>5771</v>
      </c>
      <c r="J19" s="2" t="s">
        <v>817</v>
      </c>
      <c r="L19" s="2" t="s">
        <v>860</v>
      </c>
    </row>
    <row r="20">
      <c r="A20" s="450"/>
      <c r="B20" s="399" t="s">
        <v>5375</v>
      </c>
      <c r="C20" s="298" t="s">
        <v>5477</v>
      </c>
      <c r="E20" s="423" t="s">
        <v>5771</v>
      </c>
      <c r="J20" s="2" t="s">
        <v>817</v>
      </c>
      <c r="L20" s="2" t="s">
        <v>860</v>
      </c>
    </row>
    <row r="21">
      <c r="A21" s="450"/>
      <c r="B21" s="399" t="s">
        <v>5375</v>
      </c>
      <c r="C21" s="298" t="s">
        <v>5477</v>
      </c>
      <c r="E21" s="423" t="s">
        <v>5771</v>
      </c>
      <c r="J21" s="2" t="s">
        <v>817</v>
      </c>
      <c r="L21" s="2" t="s">
        <v>860</v>
      </c>
    </row>
    <row r="22">
      <c r="A22" s="450"/>
      <c r="B22" s="399" t="s">
        <v>5375</v>
      </c>
      <c r="C22" s="298" t="s">
        <v>5477</v>
      </c>
      <c r="E22" s="423" t="s">
        <v>5771</v>
      </c>
      <c r="J22" s="2" t="s">
        <v>817</v>
      </c>
      <c r="L22" s="2" t="s">
        <v>860</v>
      </c>
    </row>
    <row r="23">
      <c r="A23" s="450"/>
      <c r="B23" s="399" t="s">
        <v>5375</v>
      </c>
      <c r="C23" s="298" t="s">
        <v>5477</v>
      </c>
      <c r="E23" s="423" t="s">
        <v>5771</v>
      </c>
      <c r="J23" s="2" t="s">
        <v>817</v>
      </c>
      <c r="L23" s="2" t="s">
        <v>860</v>
      </c>
    </row>
    <row r="24">
      <c r="A24" s="450"/>
      <c r="B24" s="399" t="s">
        <v>5375</v>
      </c>
      <c r="C24" s="298" t="s">
        <v>5477</v>
      </c>
      <c r="E24" s="423" t="s">
        <v>5771</v>
      </c>
      <c r="J24" s="2" t="s">
        <v>817</v>
      </c>
      <c r="L24" s="2" t="s">
        <v>860</v>
      </c>
    </row>
    <row r="25">
      <c r="A25" s="450"/>
      <c r="B25" s="399" t="s">
        <v>5375</v>
      </c>
      <c r="C25" s="298" t="s">
        <v>5477</v>
      </c>
      <c r="E25" s="423" t="s">
        <v>5771</v>
      </c>
      <c r="J25" s="2" t="s">
        <v>817</v>
      </c>
      <c r="L25" s="2" t="s">
        <v>860</v>
      </c>
    </row>
    <row r="26">
      <c r="A26" s="450"/>
      <c r="B26" s="399" t="s">
        <v>5375</v>
      </c>
      <c r="C26" s="298" t="s">
        <v>5477</v>
      </c>
      <c r="E26" s="423" t="s">
        <v>5771</v>
      </c>
      <c r="J26" s="2" t="s">
        <v>817</v>
      </c>
      <c r="L26" s="2" t="s">
        <v>860</v>
      </c>
    </row>
    <row r="27">
      <c r="A27" s="450"/>
      <c r="B27" s="399" t="s">
        <v>5375</v>
      </c>
      <c r="C27" s="298" t="s">
        <v>5477</v>
      </c>
      <c r="E27" s="423" t="s">
        <v>5771</v>
      </c>
      <c r="J27" s="2" t="s">
        <v>817</v>
      </c>
      <c r="L27" s="2" t="s">
        <v>860</v>
      </c>
    </row>
    <row r="28">
      <c r="A28" s="450"/>
      <c r="B28" s="399" t="s">
        <v>5375</v>
      </c>
      <c r="C28" s="298" t="s">
        <v>5477</v>
      </c>
      <c r="E28" s="423" t="s">
        <v>5771</v>
      </c>
      <c r="J28" s="2" t="s">
        <v>817</v>
      </c>
      <c r="L28" s="2" t="s">
        <v>860</v>
      </c>
    </row>
    <row r="29">
      <c r="A29" s="450"/>
      <c r="B29" s="399" t="s">
        <v>5375</v>
      </c>
      <c r="C29" s="298" t="s">
        <v>5477</v>
      </c>
      <c r="E29" s="423" t="s">
        <v>5771</v>
      </c>
      <c r="J29" s="2" t="s">
        <v>817</v>
      </c>
      <c r="L29" s="2" t="s">
        <v>860</v>
      </c>
    </row>
    <row r="30">
      <c r="A30" s="450"/>
      <c r="B30" s="399" t="s">
        <v>5375</v>
      </c>
      <c r="C30" s="298" t="s">
        <v>5477</v>
      </c>
      <c r="E30" s="423" t="s">
        <v>5771</v>
      </c>
      <c r="J30" s="2" t="s">
        <v>817</v>
      </c>
      <c r="L30" s="2" t="s">
        <v>860</v>
      </c>
    </row>
    <row r="31">
      <c r="A31" s="450"/>
      <c r="B31" s="399" t="s">
        <v>5375</v>
      </c>
      <c r="C31" s="298" t="s">
        <v>4876</v>
      </c>
      <c r="E31" s="298" t="s">
        <v>6632</v>
      </c>
      <c r="J31" s="2" t="s">
        <v>817</v>
      </c>
      <c r="L31" s="2" t="s">
        <v>860</v>
      </c>
    </row>
    <row r="32">
      <c r="A32" s="450"/>
      <c r="B32" s="239" t="s">
        <v>4599</v>
      </c>
      <c r="C32" s="298" t="s">
        <v>2793</v>
      </c>
      <c r="E32" s="298" t="s">
        <v>5960</v>
      </c>
      <c r="J32" s="2" t="s">
        <v>817</v>
      </c>
      <c r="L32" s="2" t="s">
        <v>860</v>
      </c>
    </row>
    <row r="33">
      <c r="A33" s="450"/>
      <c r="B33" s="239" t="s">
        <v>5375</v>
      </c>
      <c r="C33" s="298" t="s">
        <v>1545</v>
      </c>
      <c r="E33" s="298" t="s">
        <v>4839</v>
      </c>
      <c r="J33" s="2" t="s">
        <v>817</v>
      </c>
      <c r="L33" s="2" t="s">
        <v>860</v>
      </c>
    </row>
    <row r="34">
      <c r="A34" s="450"/>
      <c r="B34" s="450"/>
      <c r="C34" s="298" t="s">
        <v>4260</v>
      </c>
      <c r="E34" s="483" t="s">
        <v>7008</v>
      </c>
      <c r="J34" s="2" t="s">
        <v>817</v>
      </c>
      <c r="L34" s="2" t="s">
        <v>860</v>
      </c>
    </row>
    <row r="35">
      <c r="A35" s="450"/>
      <c r="B35" s="450"/>
      <c r="C35" s="298" t="s">
        <v>6046</v>
      </c>
      <c r="E35" s="484"/>
      <c r="J35" s="2" t="s">
        <v>817</v>
      </c>
      <c r="L35" s="2" t="s">
        <v>860</v>
      </c>
    </row>
    <row r="36">
      <c r="A36" s="450"/>
      <c r="B36" s="450"/>
      <c r="E36" s="484"/>
      <c r="J36" s="2"/>
    </row>
    <row r="37">
      <c r="A37" s="399" t="s">
        <v>336</v>
      </c>
      <c r="B37" s="450"/>
      <c r="C37" s="423" t="s">
        <v>7009</v>
      </c>
      <c r="E37" s="298" t="s">
        <v>7010</v>
      </c>
      <c r="J37" s="2" t="s">
        <v>817</v>
      </c>
      <c r="L37" s="2" t="s">
        <v>860</v>
      </c>
    </row>
    <row r="38">
      <c r="A38" s="450"/>
      <c r="B38" s="450"/>
      <c r="C38" s="423" t="s">
        <v>7009</v>
      </c>
      <c r="E38" s="298" t="s">
        <v>7010</v>
      </c>
      <c r="J38" s="2" t="s">
        <v>817</v>
      </c>
      <c r="L38" s="2" t="s">
        <v>860</v>
      </c>
    </row>
    <row r="39">
      <c r="A39" s="450"/>
      <c r="B39" s="450"/>
      <c r="C39" s="423" t="s">
        <v>7009</v>
      </c>
      <c r="E39" s="298" t="s">
        <v>7010</v>
      </c>
      <c r="J39" s="2" t="s">
        <v>817</v>
      </c>
      <c r="L39" s="2" t="s">
        <v>860</v>
      </c>
    </row>
    <row r="40">
      <c r="A40" s="450"/>
      <c r="B40" s="450"/>
      <c r="C40" s="423" t="s">
        <v>7009</v>
      </c>
      <c r="E40" s="298" t="s">
        <v>7010</v>
      </c>
      <c r="J40" s="2" t="s">
        <v>817</v>
      </c>
      <c r="L40" s="2" t="s">
        <v>860</v>
      </c>
    </row>
    <row r="41">
      <c r="A41" s="450"/>
      <c r="B41" s="450"/>
      <c r="C41" s="423" t="s">
        <v>7009</v>
      </c>
      <c r="E41" s="298" t="s">
        <v>7010</v>
      </c>
      <c r="J41" s="2" t="s">
        <v>817</v>
      </c>
      <c r="L41" s="2" t="s">
        <v>860</v>
      </c>
    </row>
    <row r="42">
      <c r="A42" s="450"/>
      <c r="B42" s="450"/>
      <c r="C42" s="423" t="s">
        <v>7009</v>
      </c>
      <c r="E42" s="298" t="s">
        <v>7010</v>
      </c>
      <c r="J42" s="2" t="s">
        <v>817</v>
      </c>
      <c r="L42" s="2" t="s">
        <v>860</v>
      </c>
    </row>
    <row r="43">
      <c r="A43" s="450"/>
      <c r="B43" s="450"/>
      <c r="C43" s="423" t="s">
        <v>7009</v>
      </c>
      <c r="E43" s="298" t="s">
        <v>7010</v>
      </c>
      <c r="J43" s="2" t="s">
        <v>817</v>
      </c>
      <c r="L43" s="2" t="s">
        <v>860</v>
      </c>
    </row>
    <row r="44">
      <c r="A44" s="450"/>
      <c r="B44" s="450"/>
      <c r="C44" s="423" t="s">
        <v>7009</v>
      </c>
      <c r="E44" s="298" t="s">
        <v>7010</v>
      </c>
      <c r="J44" s="2" t="s">
        <v>817</v>
      </c>
      <c r="L44" s="2" t="s">
        <v>860</v>
      </c>
    </row>
    <row r="45">
      <c r="A45" s="450"/>
      <c r="B45" s="450"/>
      <c r="C45" s="423" t="s">
        <v>7009</v>
      </c>
      <c r="E45" s="298" t="s">
        <v>7010</v>
      </c>
      <c r="J45" s="2" t="s">
        <v>817</v>
      </c>
      <c r="L45" s="2" t="s">
        <v>860</v>
      </c>
    </row>
    <row r="46">
      <c r="A46" s="450"/>
      <c r="B46" s="450"/>
      <c r="C46" s="423" t="s">
        <v>7009</v>
      </c>
      <c r="E46" s="298" t="s">
        <v>7010</v>
      </c>
      <c r="J46" s="2" t="s">
        <v>817</v>
      </c>
      <c r="L46" s="2" t="s">
        <v>860</v>
      </c>
    </row>
    <row r="47">
      <c r="A47" s="450"/>
      <c r="B47" s="450"/>
      <c r="C47" s="423" t="s">
        <v>7009</v>
      </c>
      <c r="E47" s="298" t="s">
        <v>7010</v>
      </c>
      <c r="J47" s="2" t="s">
        <v>817</v>
      </c>
      <c r="L47" s="2" t="s">
        <v>860</v>
      </c>
    </row>
    <row r="48">
      <c r="A48" s="450"/>
      <c r="B48" s="450"/>
      <c r="C48" s="423" t="s">
        <v>7009</v>
      </c>
      <c r="E48" s="298" t="s">
        <v>7010</v>
      </c>
      <c r="J48" s="2" t="s">
        <v>817</v>
      </c>
      <c r="L48" s="2" t="s">
        <v>860</v>
      </c>
    </row>
    <row r="49">
      <c r="A49" s="450"/>
      <c r="B49" s="450"/>
      <c r="C49" s="298" t="s">
        <v>3500</v>
      </c>
      <c r="E49" s="483" t="s">
        <v>7011</v>
      </c>
      <c r="J49" s="2" t="s">
        <v>817</v>
      </c>
      <c r="L49" s="2" t="s">
        <v>860</v>
      </c>
    </row>
    <row r="50">
      <c r="A50" s="450"/>
      <c r="B50" s="450"/>
      <c r="C50" s="298" t="s">
        <v>3500</v>
      </c>
      <c r="E50" s="483" t="s">
        <v>7011</v>
      </c>
      <c r="J50" s="2" t="s">
        <v>817</v>
      </c>
      <c r="L50" s="2" t="s">
        <v>860</v>
      </c>
    </row>
    <row r="51">
      <c r="A51" s="450"/>
      <c r="B51" s="450"/>
      <c r="C51" s="298" t="s">
        <v>3500</v>
      </c>
      <c r="E51" s="483" t="s">
        <v>7011</v>
      </c>
      <c r="J51" s="2" t="s">
        <v>817</v>
      </c>
      <c r="L51" s="2" t="s">
        <v>860</v>
      </c>
    </row>
    <row r="52">
      <c r="A52" s="450"/>
      <c r="B52" s="450"/>
      <c r="C52" s="298" t="s">
        <v>3500</v>
      </c>
      <c r="E52" s="483" t="s">
        <v>7011</v>
      </c>
      <c r="J52" s="2" t="s">
        <v>817</v>
      </c>
      <c r="L52" s="2" t="s">
        <v>860</v>
      </c>
    </row>
    <row r="53">
      <c r="A53" s="450"/>
      <c r="B53" s="450"/>
      <c r="C53" s="298" t="s">
        <v>3500</v>
      </c>
      <c r="E53" s="483" t="s">
        <v>7011</v>
      </c>
      <c r="J53" s="2" t="s">
        <v>817</v>
      </c>
      <c r="L53" s="2" t="s">
        <v>860</v>
      </c>
    </row>
    <row r="54">
      <c r="A54" s="450"/>
      <c r="B54" s="450"/>
      <c r="C54" s="298" t="s">
        <v>3500</v>
      </c>
      <c r="E54" s="483" t="s">
        <v>7011</v>
      </c>
      <c r="J54" s="2" t="s">
        <v>817</v>
      </c>
      <c r="L54" s="2" t="s">
        <v>860</v>
      </c>
    </row>
    <row r="55">
      <c r="A55" s="450"/>
      <c r="B55" s="450"/>
      <c r="C55" s="298" t="s">
        <v>3500</v>
      </c>
      <c r="E55" s="483" t="s">
        <v>7011</v>
      </c>
      <c r="J55" s="2" t="s">
        <v>817</v>
      </c>
      <c r="L55" s="2" t="s">
        <v>860</v>
      </c>
    </row>
    <row r="56">
      <c r="A56" s="450"/>
      <c r="B56" s="450"/>
      <c r="C56" s="298" t="s">
        <v>3500</v>
      </c>
      <c r="E56" s="483" t="s">
        <v>7011</v>
      </c>
      <c r="J56" s="2" t="s">
        <v>817</v>
      </c>
      <c r="L56" s="2" t="s">
        <v>860</v>
      </c>
    </row>
    <row r="57">
      <c r="A57" s="450"/>
      <c r="B57" s="450"/>
      <c r="C57" s="298" t="s">
        <v>7012</v>
      </c>
      <c r="E57" s="298" t="s">
        <v>7013</v>
      </c>
      <c r="J57" s="2" t="s">
        <v>817</v>
      </c>
      <c r="L57" s="2" t="s">
        <v>860</v>
      </c>
    </row>
    <row r="58">
      <c r="A58" s="450"/>
      <c r="B58" s="450"/>
      <c r="C58" s="298" t="s">
        <v>973</v>
      </c>
      <c r="E58" s="367" t="s">
        <v>974</v>
      </c>
      <c r="J58" s="2" t="s">
        <v>817</v>
      </c>
      <c r="L58" s="2" t="s">
        <v>860</v>
      </c>
    </row>
    <row r="59">
      <c r="A59" s="450"/>
      <c r="B59" s="450"/>
      <c r="C59" s="298" t="s">
        <v>973</v>
      </c>
      <c r="E59" s="367" t="s">
        <v>974</v>
      </c>
      <c r="J59" s="2" t="s">
        <v>817</v>
      </c>
      <c r="L59" s="2" t="s">
        <v>860</v>
      </c>
    </row>
    <row r="60">
      <c r="A60" s="450"/>
      <c r="B60" s="450"/>
      <c r="C60" s="298" t="s">
        <v>973</v>
      </c>
      <c r="E60" s="367" t="s">
        <v>974</v>
      </c>
      <c r="J60" s="2" t="s">
        <v>817</v>
      </c>
      <c r="L60" s="2" t="s">
        <v>860</v>
      </c>
    </row>
    <row r="61">
      <c r="A61" s="450"/>
      <c r="B61" s="450"/>
      <c r="C61" s="298" t="s">
        <v>973</v>
      </c>
      <c r="E61" s="367" t="s">
        <v>974</v>
      </c>
      <c r="J61" s="2" t="s">
        <v>817</v>
      </c>
      <c r="L61" s="2" t="s">
        <v>860</v>
      </c>
    </row>
    <row r="62">
      <c r="A62" s="450"/>
      <c r="B62" s="450"/>
      <c r="C62" s="298" t="s">
        <v>973</v>
      </c>
      <c r="E62" s="367" t="s">
        <v>974</v>
      </c>
      <c r="J62" s="2" t="s">
        <v>817</v>
      </c>
      <c r="L62" s="2" t="s">
        <v>860</v>
      </c>
    </row>
    <row r="63">
      <c r="A63" s="450"/>
      <c r="B63" s="450"/>
      <c r="C63" s="298" t="s">
        <v>973</v>
      </c>
      <c r="E63" s="367" t="s">
        <v>974</v>
      </c>
      <c r="J63" s="2" t="s">
        <v>817</v>
      </c>
      <c r="L63" s="2" t="s">
        <v>860</v>
      </c>
    </row>
    <row r="64">
      <c r="A64" s="450"/>
      <c r="B64" s="450"/>
      <c r="C64" s="298" t="s">
        <v>7014</v>
      </c>
      <c r="E64" s="298" t="s">
        <v>7015</v>
      </c>
      <c r="J64" s="2" t="s">
        <v>817</v>
      </c>
      <c r="L64" s="2" t="s">
        <v>860</v>
      </c>
    </row>
    <row r="65">
      <c r="A65" s="450"/>
      <c r="B65" s="450"/>
      <c r="C65" s="298" t="s">
        <v>7014</v>
      </c>
      <c r="E65" s="298" t="s">
        <v>7015</v>
      </c>
      <c r="J65" s="2" t="s">
        <v>817</v>
      </c>
      <c r="L65" s="2" t="s">
        <v>860</v>
      </c>
    </row>
    <row r="66">
      <c r="A66" s="450"/>
      <c r="B66" s="450"/>
      <c r="C66" s="298" t="s">
        <v>7014</v>
      </c>
      <c r="E66" s="298" t="s">
        <v>7015</v>
      </c>
      <c r="J66" s="2" t="s">
        <v>817</v>
      </c>
      <c r="L66" s="2" t="s">
        <v>860</v>
      </c>
    </row>
    <row r="67">
      <c r="A67" s="450"/>
      <c r="B67" s="450"/>
      <c r="C67" s="298" t="s">
        <v>7016</v>
      </c>
      <c r="E67" s="367" t="s">
        <v>1944</v>
      </c>
      <c r="J67" s="2" t="s">
        <v>817</v>
      </c>
      <c r="L67" s="2" t="s">
        <v>860</v>
      </c>
    </row>
    <row r="68">
      <c r="A68" s="450"/>
      <c r="B68" s="450"/>
      <c r="C68" s="298" t="s">
        <v>7016</v>
      </c>
      <c r="E68" s="367" t="s">
        <v>1944</v>
      </c>
      <c r="J68" s="2" t="s">
        <v>817</v>
      </c>
      <c r="L68" s="2" t="s">
        <v>860</v>
      </c>
    </row>
    <row r="69">
      <c r="A69" s="450"/>
      <c r="B69" s="450"/>
      <c r="C69" s="298" t="s">
        <v>5847</v>
      </c>
      <c r="E69" s="484"/>
      <c r="J69" s="2" t="s">
        <v>817</v>
      </c>
      <c r="L69" s="2" t="s">
        <v>860</v>
      </c>
    </row>
    <row r="70">
      <c r="A70" s="450"/>
      <c r="B70" s="450"/>
      <c r="C70" s="298" t="s">
        <v>5847</v>
      </c>
      <c r="E70" s="484"/>
      <c r="J70" s="2" t="s">
        <v>817</v>
      </c>
      <c r="L70" s="2" t="s">
        <v>860</v>
      </c>
    </row>
    <row r="71">
      <c r="A71" s="450"/>
      <c r="B71" s="450"/>
      <c r="C71" s="298" t="s">
        <v>5847</v>
      </c>
      <c r="E71" s="484"/>
      <c r="J71" s="2" t="s">
        <v>817</v>
      </c>
      <c r="L71" s="2" t="s">
        <v>860</v>
      </c>
    </row>
    <row r="72">
      <c r="A72" s="450"/>
      <c r="B72" s="450"/>
      <c r="C72" s="298" t="s">
        <v>7017</v>
      </c>
      <c r="E72" s="483" t="s">
        <v>7018</v>
      </c>
      <c r="J72" s="2" t="s">
        <v>817</v>
      </c>
      <c r="L72" s="2" t="s">
        <v>860</v>
      </c>
    </row>
    <row r="73">
      <c r="A73" s="450"/>
      <c r="B73" s="450"/>
      <c r="C73" s="298" t="s">
        <v>7019</v>
      </c>
      <c r="E73" s="484"/>
      <c r="J73" s="2" t="s">
        <v>817</v>
      </c>
      <c r="L73" s="2" t="s">
        <v>860</v>
      </c>
    </row>
    <row r="74">
      <c r="A74" s="450"/>
      <c r="B74" s="450"/>
      <c r="C74" s="298" t="s">
        <v>3615</v>
      </c>
      <c r="E74" s="367" t="s">
        <v>7020</v>
      </c>
      <c r="J74" s="2" t="s">
        <v>817</v>
      </c>
      <c r="L74" s="2" t="s">
        <v>860</v>
      </c>
    </row>
    <row r="75">
      <c r="A75" s="450"/>
      <c r="B75" s="450"/>
      <c r="C75" s="298" t="s">
        <v>3615</v>
      </c>
      <c r="E75" s="367" t="s">
        <v>7020</v>
      </c>
      <c r="J75" s="2" t="s">
        <v>817</v>
      </c>
      <c r="L75" s="2" t="s">
        <v>860</v>
      </c>
    </row>
    <row r="76">
      <c r="A76" s="450"/>
      <c r="B76" s="450"/>
      <c r="C76" s="298" t="s">
        <v>7021</v>
      </c>
      <c r="E76" s="378"/>
      <c r="J76" s="2" t="s">
        <v>817</v>
      </c>
      <c r="L76" s="2" t="s">
        <v>860</v>
      </c>
    </row>
    <row r="77">
      <c r="A77" s="450"/>
      <c r="B77" s="450"/>
      <c r="C77" s="298" t="s">
        <v>7021</v>
      </c>
      <c r="E77" s="484"/>
      <c r="J77" s="2" t="s">
        <v>817</v>
      </c>
      <c r="L77" s="2" t="s">
        <v>860</v>
      </c>
    </row>
    <row r="78">
      <c r="A78" s="450"/>
      <c r="B78" s="450"/>
      <c r="E78" s="484"/>
      <c r="J78" s="2"/>
    </row>
    <row r="79">
      <c r="A79" s="399" t="s">
        <v>1424</v>
      </c>
      <c r="B79" s="399" t="s">
        <v>7022</v>
      </c>
      <c r="C79" s="298" t="s">
        <v>3986</v>
      </c>
      <c r="E79" s="298" t="s">
        <v>3987</v>
      </c>
      <c r="J79" s="2" t="s">
        <v>817</v>
      </c>
      <c r="L79" s="2" t="s">
        <v>860</v>
      </c>
    </row>
    <row r="80">
      <c r="A80" s="450"/>
      <c r="B80" s="399" t="s">
        <v>7022</v>
      </c>
      <c r="C80" s="298" t="s">
        <v>3988</v>
      </c>
      <c r="E80" s="298" t="s">
        <v>3989</v>
      </c>
      <c r="J80" s="2" t="s">
        <v>817</v>
      </c>
      <c r="L80" s="2" t="s">
        <v>860</v>
      </c>
    </row>
    <row r="81">
      <c r="A81" s="450"/>
      <c r="B81" s="399" t="s">
        <v>7022</v>
      </c>
      <c r="C81" s="298" t="s">
        <v>3990</v>
      </c>
      <c r="E81" s="298" t="s">
        <v>3991</v>
      </c>
      <c r="J81" s="2" t="s">
        <v>817</v>
      </c>
      <c r="L81" s="2" t="s">
        <v>860</v>
      </c>
    </row>
    <row r="82">
      <c r="A82" s="450"/>
      <c r="B82" s="450"/>
      <c r="C82" s="298" t="s">
        <v>6743</v>
      </c>
      <c r="E82" s="298" t="s">
        <v>1388</v>
      </c>
      <c r="J82" s="2" t="s">
        <v>817</v>
      </c>
      <c r="L82" s="2" t="s">
        <v>860</v>
      </c>
    </row>
    <row r="83">
      <c r="A83" s="450"/>
      <c r="B83" s="450"/>
      <c r="C83" s="298" t="s">
        <v>6743</v>
      </c>
      <c r="E83" s="298" t="s">
        <v>1388</v>
      </c>
      <c r="J83" s="2" t="s">
        <v>817</v>
      </c>
      <c r="L83" s="2" t="s">
        <v>860</v>
      </c>
    </row>
    <row r="84">
      <c r="A84" s="450"/>
      <c r="B84" s="450"/>
      <c r="C84" s="298" t="s">
        <v>6743</v>
      </c>
      <c r="E84" s="298" t="s">
        <v>1388</v>
      </c>
      <c r="J84" s="2" t="s">
        <v>817</v>
      </c>
      <c r="L84" s="2" t="s">
        <v>860</v>
      </c>
    </row>
    <row r="85">
      <c r="A85" s="450"/>
      <c r="B85" s="450"/>
      <c r="C85" s="298" t="s">
        <v>6637</v>
      </c>
      <c r="E85" s="298" t="s">
        <v>947</v>
      </c>
      <c r="J85" s="2" t="s">
        <v>817</v>
      </c>
      <c r="L85" s="2" t="s">
        <v>860</v>
      </c>
      <c r="M85" s="2" t="s">
        <v>17</v>
      </c>
      <c r="N85" s="2" t="s">
        <v>6869</v>
      </c>
      <c r="S85" s="2">
        <v>110.0</v>
      </c>
    </row>
    <row r="86">
      <c r="A86" s="450"/>
      <c r="B86" s="450"/>
      <c r="C86" s="298" t="s">
        <v>6637</v>
      </c>
      <c r="E86" s="298" t="s">
        <v>947</v>
      </c>
      <c r="J86" s="2" t="s">
        <v>817</v>
      </c>
      <c r="L86" s="2" t="s">
        <v>860</v>
      </c>
      <c r="M86" s="2" t="s">
        <v>17</v>
      </c>
      <c r="N86" s="2" t="s">
        <v>6869</v>
      </c>
      <c r="S86" s="2">
        <v>110.0</v>
      </c>
    </row>
    <row r="87">
      <c r="A87" s="450"/>
      <c r="B87" s="450"/>
      <c r="C87" s="298" t="s">
        <v>6637</v>
      </c>
      <c r="E87" s="298" t="s">
        <v>947</v>
      </c>
      <c r="J87" s="2" t="s">
        <v>817</v>
      </c>
      <c r="L87" s="2" t="s">
        <v>860</v>
      </c>
      <c r="M87" s="2" t="s">
        <v>17</v>
      </c>
      <c r="N87" s="2" t="s">
        <v>6869</v>
      </c>
      <c r="S87" s="2">
        <v>110.0</v>
      </c>
    </row>
    <row r="88">
      <c r="A88" s="450"/>
      <c r="B88" s="450"/>
      <c r="C88" s="298" t="s">
        <v>6637</v>
      </c>
      <c r="E88" s="298" t="s">
        <v>947</v>
      </c>
      <c r="J88" s="2" t="s">
        <v>817</v>
      </c>
      <c r="L88" s="2" t="s">
        <v>860</v>
      </c>
      <c r="M88" s="2" t="s">
        <v>17</v>
      </c>
      <c r="N88" s="2" t="s">
        <v>6869</v>
      </c>
      <c r="S88" s="2">
        <v>110.0</v>
      </c>
    </row>
    <row r="89">
      <c r="A89" s="450"/>
      <c r="B89" s="450"/>
      <c r="C89" s="298" t="s">
        <v>6637</v>
      </c>
      <c r="E89" s="298" t="s">
        <v>947</v>
      </c>
      <c r="J89" s="2" t="s">
        <v>817</v>
      </c>
      <c r="L89" s="2" t="s">
        <v>860</v>
      </c>
      <c r="M89" s="2" t="s">
        <v>17</v>
      </c>
      <c r="N89" s="2" t="s">
        <v>6869</v>
      </c>
      <c r="S89" s="2">
        <v>110.0</v>
      </c>
    </row>
    <row r="90">
      <c r="A90" s="450"/>
      <c r="B90" s="450"/>
      <c r="C90" s="298" t="s">
        <v>6637</v>
      </c>
      <c r="E90" s="298" t="s">
        <v>947</v>
      </c>
      <c r="J90" s="2" t="s">
        <v>817</v>
      </c>
      <c r="L90" s="2" t="s">
        <v>860</v>
      </c>
      <c r="M90" s="2" t="s">
        <v>17</v>
      </c>
      <c r="N90" s="2" t="s">
        <v>6869</v>
      </c>
      <c r="S90" s="2">
        <v>110.0</v>
      </c>
    </row>
    <row r="91">
      <c r="A91" s="450"/>
      <c r="B91" s="450"/>
      <c r="C91" s="298" t="s">
        <v>6637</v>
      </c>
      <c r="E91" s="298" t="s">
        <v>947</v>
      </c>
      <c r="J91" s="2" t="s">
        <v>817</v>
      </c>
      <c r="L91" s="2" t="s">
        <v>860</v>
      </c>
      <c r="M91" s="2" t="s">
        <v>17</v>
      </c>
      <c r="N91" s="2" t="s">
        <v>6869</v>
      </c>
      <c r="S91" s="2">
        <v>110.0</v>
      </c>
    </row>
    <row r="92">
      <c r="A92" s="450"/>
      <c r="B92" s="450"/>
      <c r="C92" s="298" t="s">
        <v>6637</v>
      </c>
      <c r="E92" s="298" t="s">
        <v>947</v>
      </c>
      <c r="J92" s="2" t="s">
        <v>817</v>
      </c>
      <c r="L92" s="2" t="s">
        <v>860</v>
      </c>
      <c r="M92" s="2" t="s">
        <v>17</v>
      </c>
      <c r="N92" s="2" t="s">
        <v>6869</v>
      </c>
      <c r="S92" s="2">
        <v>110.0</v>
      </c>
    </row>
    <row r="93">
      <c r="A93" s="450"/>
      <c r="B93" s="450"/>
      <c r="C93" s="298" t="s">
        <v>6637</v>
      </c>
      <c r="E93" s="298" t="s">
        <v>947</v>
      </c>
      <c r="J93" s="2" t="s">
        <v>817</v>
      </c>
      <c r="L93" s="2" t="s">
        <v>860</v>
      </c>
      <c r="M93" s="2" t="s">
        <v>17</v>
      </c>
      <c r="N93" s="2" t="s">
        <v>6869</v>
      </c>
      <c r="S93" s="2">
        <v>110.0</v>
      </c>
    </row>
    <row r="94">
      <c r="A94" s="450"/>
      <c r="B94" s="450"/>
      <c r="C94" s="298" t="s">
        <v>6637</v>
      </c>
      <c r="E94" s="298" t="s">
        <v>947</v>
      </c>
      <c r="J94" s="2" t="s">
        <v>817</v>
      </c>
      <c r="L94" s="2" t="s">
        <v>860</v>
      </c>
      <c r="M94" s="2" t="s">
        <v>17</v>
      </c>
      <c r="N94" s="2" t="s">
        <v>6869</v>
      </c>
      <c r="S94" s="2">
        <v>110.0</v>
      </c>
    </row>
    <row r="95">
      <c r="A95" s="450"/>
      <c r="B95" s="450"/>
      <c r="C95" s="298" t="s">
        <v>6637</v>
      </c>
      <c r="E95" s="298" t="s">
        <v>947</v>
      </c>
      <c r="J95" s="2" t="s">
        <v>817</v>
      </c>
      <c r="L95" s="2" t="s">
        <v>860</v>
      </c>
      <c r="M95" s="2" t="s">
        <v>17</v>
      </c>
      <c r="N95" s="2" t="s">
        <v>6869</v>
      </c>
      <c r="S95" s="2">
        <v>110.0</v>
      </c>
    </row>
    <row r="96">
      <c r="A96" s="450"/>
      <c r="B96" s="450"/>
      <c r="C96" s="298" t="s">
        <v>6637</v>
      </c>
      <c r="E96" s="298" t="s">
        <v>947</v>
      </c>
      <c r="J96" s="2" t="s">
        <v>817</v>
      </c>
      <c r="L96" s="2" t="s">
        <v>860</v>
      </c>
      <c r="M96" s="2" t="s">
        <v>17</v>
      </c>
      <c r="N96" s="2" t="s">
        <v>6869</v>
      </c>
      <c r="S96" s="2">
        <v>110.0</v>
      </c>
    </row>
    <row r="97">
      <c r="A97" s="450"/>
      <c r="B97" s="450"/>
      <c r="C97" s="298" t="s">
        <v>1055</v>
      </c>
      <c r="E97" s="298" t="s">
        <v>1056</v>
      </c>
      <c r="J97" s="2" t="s">
        <v>817</v>
      </c>
      <c r="L97" s="2" t="s">
        <v>860</v>
      </c>
    </row>
    <row r="98">
      <c r="A98" s="450"/>
      <c r="B98" s="450"/>
      <c r="C98" s="298" t="s">
        <v>1055</v>
      </c>
      <c r="E98" s="298" t="s">
        <v>1056</v>
      </c>
      <c r="J98" s="2" t="s">
        <v>817</v>
      </c>
      <c r="L98" s="2" t="s">
        <v>860</v>
      </c>
    </row>
    <row r="99">
      <c r="A99" s="450"/>
      <c r="B99" s="450"/>
      <c r="C99" s="298" t="s">
        <v>1055</v>
      </c>
      <c r="E99" s="298" t="s">
        <v>1056</v>
      </c>
      <c r="J99" s="2" t="s">
        <v>817</v>
      </c>
      <c r="L99" s="2" t="s">
        <v>860</v>
      </c>
    </row>
    <row r="100">
      <c r="A100" s="450"/>
      <c r="B100" s="450"/>
      <c r="C100" s="298" t="s">
        <v>1055</v>
      </c>
      <c r="E100" s="298" t="s">
        <v>1056</v>
      </c>
      <c r="J100" s="2" t="s">
        <v>817</v>
      </c>
      <c r="L100" s="2" t="s">
        <v>860</v>
      </c>
    </row>
    <row r="101">
      <c r="A101" s="450"/>
      <c r="B101" s="450"/>
      <c r="C101" s="298" t="s">
        <v>1055</v>
      </c>
      <c r="E101" s="298" t="s">
        <v>1056</v>
      </c>
      <c r="J101" s="2" t="s">
        <v>817</v>
      </c>
      <c r="L101" s="2" t="s">
        <v>860</v>
      </c>
    </row>
    <row r="102">
      <c r="A102" s="450"/>
      <c r="B102" s="450"/>
      <c r="C102" s="298" t="s">
        <v>1055</v>
      </c>
      <c r="E102" s="298" t="s">
        <v>1056</v>
      </c>
      <c r="J102" s="2" t="s">
        <v>817</v>
      </c>
      <c r="L102" s="2" t="s">
        <v>860</v>
      </c>
    </row>
    <row r="103">
      <c r="A103" s="450"/>
      <c r="B103" s="450"/>
      <c r="C103" s="298" t="s">
        <v>1055</v>
      </c>
      <c r="E103" s="298" t="s">
        <v>1056</v>
      </c>
      <c r="J103" s="2" t="s">
        <v>817</v>
      </c>
      <c r="L103" s="2" t="s">
        <v>860</v>
      </c>
    </row>
    <row r="104">
      <c r="A104" s="450"/>
      <c r="B104" s="450"/>
      <c r="C104" s="298" t="s">
        <v>1055</v>
      </c>
      <c r="E104" s="298" t="s">
        <v>1056</v>
      </c>
      <c r="J104" s="2" t="s">
        <v>817</v>
      </c>
      <c r="L104" s="2" t="s">
        <v>860</v>
      </c>
    </row>
    <row r="105">
      <c r="A105" s="450"/>
      <c r="B105" s="450"/>
      <c r="C105" s="298" t="s">
        <v>1055</v>
      </c>
      <c r="E105" s="298" t="s">
        <v>1056</v>
      </c>
      <c r="J105" s="2" t="s">
        <v>817</v>
      </c>
      <c r="L105" s="2" t="s">
        <v>860</v>
      </c>
    </row>
    <row r="106">
      <c r="A106" s="450"/>
      <c r="B106" s="450"/>
      <c r="C106" s="298" t="s">
        <v>1055</v>
      </c>
      <c r="E106" s="298" t="s">
        <v>1056</v>
      </c>
      <c r="J106" s="2" t="s">
        <v>817</v>
      </c>
      <c r="L106" s="2" t="s">
        <v>860</v>
      </c>
    </row>
    <row r="107">
      <c r="A107" s="450"/>
      <c r="B107" s="450"/>
      <c r="C107" s="298" t="s">
        <v>1055</v>
      </c>
      <c r="E107" s="298" t="s">
        <v>1056</v>
      </c>
      <c r="J107" s="2" t="s">
        <v>817</v>
      </c>
      <c r="L107" s="2" t="s">
        <v>860</v>
      </c>
    </row>
    <row r="108">
      <c r="A108" s="450"/>
      <c r="B108" s="450"/>
      <c r="C108" s="298" t="s">
        <v>1055</v>
      </c>
      <c r="E108" s="298" t="s">
        <v>1056</v>
      </c>
      <c r="J108" s="2" t="s">
        <v>817</v>
      </c>
      <c r="L108" s="2" t="s">
        <v>860</v>
      </c>
    </row>
    <row r="109">
      <c r="A109" s="450"/>
      <c r="B109" s="450"/>
      <c r="C109" s="298" t="s">
        <v>1055</v>
      </c>
      <c r="E109" s="298" t="s">
        <v>1056</v>
      </c>
      <c r="J109" s="2" t="s">
        <v>817</v>
      </c>
      <c r="L109" s="2" t="s">
        <v>860</v>
      </c>
    </row>
    <row r="110">
      <c r="A110" s="450"/>
      <c r="B110" s="450"/>
      <c r="C110" s="298" t="s">
        <v>1055</v>
      </c>
      <c r="E110" s="298" t="s">
        <v>1056</v>
      </c>
      <c r="J110" s="2" t="s">
        <v>817</v>
      </c>
      <c r="L110" s="2" t="s">
        <v>860</v>
      </c>
    </row>
    <row r="111">
      <c r="A111" s="450"/>
      <c r="B111" s="399" t="s">
        <v>7022</v>
      </c>
      <c r="C111" s="298" t="s">
        <v>3992</v>
      </c>
      <c r="E111" s="298" t="s">
        <v>3993</v>
      </c>
      <c r="J111" s="2" t="s">
        <v>817</v>
      </c>
      <c r="L111" s="2" t="s">
        <v>860</v>
      </c>
    </row>
    <row r="112">
      <c r="A112" s="450"/>
      <c r="B112" s="399" t="s">
        <v>7022</v>
      </c>
      <c r="C112" s="298" t="s">
        <v>5171</v>
      </c>
      <c r="E112" s="298" t="s">
        <v>4101</v>
      </c>
      <c r="J112" s="2" t="s">
        <v>817</v>
      </c>
      <c r="L112" s="2" t="s">
        <v>860</v>
      </c>
    </row>
    <row r="113">
      <c r="A113" s="450"/>
      <c r="B113" s="450"/>
      <c r="C113" s="298" t="s">
        <v>954</v>
      </c>
      <c r="E113" s="298" t="s">
        <v>955</v>
      </c>
      <c r="J113" s="2" t="s">
        <v>817</v>
      </c>
      <c r="L113" s="2" t="s">
        <v>860</v>
      </c>
    </row>
    <row r="114">
      <c r="A114" s="450"/>
      <c r="B114" s="450"/>
      <c r="C114" s="298" t="s">
        <v>3997</v>
      </c>
      <c r="E114" s="367" t="s">
        <v>3998</v>
      </c>
      <c r="J114" s="2" t="s">
        <v>817</v>
      </c>
      <c r="L114" s="2" t="s">
        <v>860</v>
      </c>
    </row>
    <row r="115">
      <c r="A115" s="450"/>
      <c r="B115" s="450"/>
      <c r="C115" s="2" t="s">
        <v>889</v>
      </c>
      <c r="E115" s="298" t="s">
        <v>890</v>
      </c>
      <c r="J115" s="2" t="s">
        <v>817</v>
      </c>
      <c r="L115" s="2" t="s">
        <v>860</v>
      </c>
    </row>
    <row r="116">
      <c r="A116" s="450"/>
      <c r="B116" s="450"/>
      <c r="E116" s="484"/>
      <c r="J116" s="2" t="s">
        <v>817</v>
      </c>
    </row>
    <row r="117">
      <c r="A117" s="399" t="s">
        <v>2440</v>
      </c>
      <c r="B117" s="239" t="s">
        <v>7023</v>
      </c>
      <c r="C117" s="298" t="s">
        <v>6710</v>
      </c>
      <c r="E117" s="298" t="s">
        <v>935</v>
      </c>
      <c r="J117" s="2" t="s">
        <v>817</v>
      </c>
      <c r="L117" s="2" t="s">
        <v>860</v>
      </c>
    </row>
    <row r="118">
      <c r="A118" s="450"/>
      <c r="B118" s="239" t="s">
        <v>7023</v>
      </c>
      <c r="C118" s="298" t="s">
        <v>7024</v>
      </c>
      <c r="E118" s="298" t="s">
        <v>935</v>
      </c>
      <c r="J118" s="2" t="s">
        <v>817</v>
      </c>
      <c r="L118" s="2" t="s">
        <v>860</v>
      </c>
    </row>
    <row r="119">
      <c r="A119" s="450"/>
      <c r="B119" s="239" t="s">
        <v>7023</v>
      </c>
      <c r="C119" s="298" t="s">
        <v>7025</v>
      </c>
      <c r="E119" s="298" t="s">
        <v>935</v>
      </c>
      <c r="J119" s="2" t="s">
        <v>817</v>
      </c>
      <c r="L119" s="2" t="s">
        <v>860</v>
      </c>
    </row>
    <row r="120">
      <c r="A120" s="450"/>
      <c r="B120" s="239" t="s">
        <v>7023</v>
      </c>
      <c r="C120" s="298" t="s">
        <v>7026</v>
      </c>
      <c r="E120" s="298" t="s">
        <v>935</v>
      </c>
      <c r="J120" s="2" t="s">
        <v>817</v>
      </c>
      <c r="L120" s="2" t="s">
        <v>860</v>
      </c>
    </row>
    <row r="121">
      <c r="A121" s="450"/>
      <c r="B121" s="239" t="s">
        <v>7023</v>
      </c>
      <c r="C121" s="298" t="s">
        <v>7027</v>
      </c>
      <c r="E121" s="298" t="s">
        <v>935</v>
      </c>
      <c r="J121" s="2" t="s">
        <v>817</v>
      </c>
      <c r="L121" s="2" t="s">
        <v>860</v>
      </c>
    </row>
    <row r="122">
      <c r="A122" s="450"/>
      <c r="B122" s="239" t="s">
        <v>7023</v>
      </c>
      <c r="C122" s="298" t="s">
        <v>7028</v>
      </c>
      <c r="E122" s="298" t="s">
        <v>935</v>
      </c>
      <c r="J122" s="2" t="s">
        <v>817</v>
      </c>
      <c r="L122" s="2" t="s">
        <v>860</v>
      </c>
    </row>
    <row r="123">
      <c r="A123" s="450"/>
      <c r="B123" s="239" t="s">
        <v>7023</v>
      </c>
      <c r="C123" s="298" t="s">
        <v>7029</v>
      </c>
      <c r="E123" s="298" t="s">
        <v>935</v>
      </c>
      <c r="J123" s="2" t="s">
        <v>817</v>
      </c>
      <c r="L123" s="2" t="s">
        <v>860</v>
      </c>
    </row>
    <row r="124">
      <c r="A124" s="450"/>
      <c r="B124" s="239" t="s">
        <v>7023</v>
      </c>
      <c r="C124" s="298" t="s">
        <v>7030</v>
      </c>
      <c r="E124" s="298" t="s">
        <v>935</v>
      </c>
      <c r="J124" s="2" t="s">
        <v>817</v>
      </c>
      <c r="L124" s="2" t="s">
        <v>860</v>
      </c>
    </row>
    <row r="125">
      <c r="A125" s="450"/>
      <c r="B125" s="239" t="s">
        <v>4599</v>
      </c>
      <c r="C125" s="298" t="s">
        <v>5495</v>
      </c>
      <c r="E125" s="367" t="s">
        <v>6044</v>
      </c>
      <c r="J125" s="2" t="s">
        <v>817</v>
      </c>
      <c r="L125" s="2" t="s">
        <v>860</v>
      </c>
    </row>
    <row r="126">
      <c r="A126" s="450"/>
      <c r="B126" s="450"/>
      <c r="E126" s="484"/>
      <c r="J126" s="2"/>
    </row>
    <row r="127">
      <c r="A127" s="399" t="s">
        <v>2187</v>
      </c>
      <c r="B127" s="239" t="s">
        <v>862</v>
      </c>
      <c r="C127" s="298" t="s">
        <v>1409</v>
      </c>
      <c r="E127" s="298" t="s">
        <v>893</v>
      </c>
      <c r="J127" s="2" t="s">
        <v>817</v>
      </c>
      <c r="L127" s="2" t="s">
        <v>860</v>
      </c>
    </row>
    <row r="128">
      <c r="A128" s="450"/>
      <c r="B128" s="239" t="s">
        <v>862</v>
      </c>
      <c r="C128" s="298" t="s">
        <v>1412</v>
      </c>
      <c r="E128" s="298" t="s">
        <v>895</v>
      </c>
      <c r="J128" s="2" t="s">
        <v>817</v>
      </c>
      <c r="L128" s="2" t="s">
        <v>860</v>
      </c>
    </row>
    <row r="129">
      <c r="A129" s="450"/>
      <c r="B129" s="239" t="s">
        <v>862</v>
      </c>
      <c r="C129" s="298" t="s">
        <v>1412</v>
      </c>
      <c r="E129" s="298" t="s">
        <v>895</v>
      </c>
      <c r="J129" s="2" t="s">
        <v>817</v>
      </c>
      <c r="L129" s="2" t="s">
        <v>860</v>
      </c>
    </row>
    <row r="130">
      <c r="A130" s="450"/>
      <c r="B130" s="239" t="s">
        <v>862</v>
      </c>
      <c r="C130" s="298" t="s">
        <v>1412</v>
      </c>
      <c r="E130" s="298" t="s">
        <v>895</v>
      </c>
      <c r="J130" s="2" t="s">
        <v>817</v>
      </c>
      <c r="L130" s="2" t="s">
        <v>860</v>
      </c>
    </row>
    <row r="131">
      <c r="A131" s="450"/>
      <c r="B131" s="239" t="s">
        <v>862</v>
      </c>
      <c r="C131" s="298" t="s">
        <v>1258</v>
      </c>
      <c r="E131" s="298" t="s">
        <v>900</v>
      </c>
      <c r="J131" s="2" t="s">
        <v>817</v>
      </c>
      <c r="L131" s="2" t="s">
        <v>860</v>
      </c>
    </row>
    <row r="132">
      <c r="A132" s="450"/>
      <c r="B132" s="450"/>
      <c r="E132" s="484"/>
    </row>
    <row r="133">
      <c r="A133" s="450"/>
      <c r="B133" s="450"/>
      <c r="E133" s="484"/>
    </row>
    <row r="134">
      <c r="A134" s="450"/>
      <c r="B134" s="450"/>
      <c r="C134" s="388" t="s">
        <v>7031</v>
      </c>
      <c r="E134" s="359" t="s">
        <v>7032</v>
      </c>
      <c r="M134" s="2" t="s">
        <v>17</v>
      </c>
      <c r="N134" s="2" t="s">
        <v>7033</v>
      </c>
      <c r="R134" s="2">
        <v>128.0</v>
      </c>
    </row>
    <row r="135">
      <c r="A135" s="450"/>
      <c r="B135" s="450"/>
      <c r="C135" s="419" t="s">
        <v>7034</v>
      </c>
      <c r="E135" s="484"/>
    </row>
    <row r="136">
      <c r="A136" s="239" t="s">
        <v>3819</v>
      </c>
      <c r="B136" s="450"/>
      <c r="C136" s="359" t="s">
        <v>6052</v>
      </c>
      <c r="E136" s="484"/>
      <c r="M136" s="2" t="s">
        <v>17</v>
      </c>
      <c r="N136" s="2" t="s">
        <v>7035</v>
      </c>
      <c r="R136" s="2">
        <v>186.0</v>
      </c>
    </row>
    <row r="137">
      <c r="A137" s="450"/>
      <c r="B137" s="450"/>
      <c r="C137" s="359" t="s">
        <v>6052</v>
      </c>
      <c r="E137" s="484"/>
      <c r="M137" s="2" t="s">
        <v>17</v>
      </c>
      <c r="N137" s="2" t="s">
        <v>7036</v>
      </c>
      <c r="R137" s="2">
        <v>238.0</v>
      </c>
    </row>
    <row r="138">
      <c r="A138" s="450"/>
      <c r="B138" s="450"/>
      <c r="E138" s="484"/>
    </row>
    <row r="139">
      <c r="A139" s="450"/>
      <c r="B139" s="450"/>
      <c r="E139" s="484"/>
    </row>
    <row r="140">
      <c r="A140" s="450"/>
      <c r="B140" s="450"/>
      <c r="E140" s="484"/>
    </row>
    <row r="141">
      <c r="A141" s="450"/>
      <c r="B141" s="450"/>
      <c r="E141" s="484"/>
    </row>
    <row r="142">
      <c r="A142" s="450"/>
      <c r="B142" s="450"/>
      <c r="E142" s="484"/>
    </row>
    <row r="143">
      <c r="A143" s="450"/>
      <c r="B143" s="450"/>
      <c r="E143" s="484"/>
    </row>
    <row r="144">
      <c r="A144" s="450"/>
      <c r="B144" s="450"/>
      <c r="E144" s="484"/>
    </row>
    <row r="145">
      <c r="A145" s="450"/>
      <c r="B145" s="450"/>
      <c r="E145" s="484"/>
    </row>
    <row r="146">
      <c r="A146" s="450"/>
      <c r="B146" s="450"/>
      <c r="E146" s="484"/>
    </row>
    <row r="147">
      <c r="A147" s="450"/>
      <c r="B147" s="450"/>
      <c r="E147" s="484"/>
    </row>
    <row r="148">
      <c r="A148" s="450"/>
      <c r="B148" s="450"/>
      <c r="E148" s="484"/>
    </row>
    <row r="149">
      <c r="A149" s="450"/>
      <c r="B149" s="450"/>
      <c r="E149" s="484"/>
    </row>
    <row r="150">
      <c r="A150" s="450"/>
      <c r="B150" s="450"/>
      <c r="E150" s="484"/>
    </row>
    <row r="151">
      <c r="A151" s="450"/>
      <c r="B151" s="450"/>
      <c r="E151" s="484"/>
    </row>
    <row r="152">
      <c r="A152" s="450"/>
      <c r="B152" s="450"/>
      <c r="E152" s="484"/>
    </row>
    <row r="153">
      <c r="A153" s="450"/>
      <c r="B153" s="450"/>
      <c r="E153" s="484"/>
    </row>
    <row r="154">
      <c r="A154" s="450"/>
      <c r="B154" s="450"/>
      <c r="E154" s="484"/>
    </row>
    <row r="155">
      <c r="A155" s="450"/>
      <c r="B155" s="450"/>
      <c r="E155" s="484"/>
    </row>
    <row r="156">
      <c r="A156" s="450"/>
      <c r="B156" s="450"/>
      <c r="E156" s="484"/>
    </row>
    <row r="157">
      <c r="A157" s="450"/>
      <c r="B157" s="450"/>
      <c r="E157" s="484"/>
    </row>
    <row r="158">
      <c r="A158" s="450"/>
      <c r="B158" s="450"/>
      <c r="E158" s="484"/>
    </row>
    <row r="159">
      <c r="A159" s="450"/>
      <c r="B159" s="450"/>
      <c r="E159" s="484"/>
    </row>
    <row r="160">
      <c r="A160" s="450"/>
      <c r="B160" s="450"/>
      <c r="E160" s="484"/>
    </row>
    <row r="161">
      <c r="A161" s="450"/>
      <c r="B161" s="450"/>
      <c r="E161" s="484"/>
    </row>
    <row r="162">
      <c r="A162" s="450"/>
      <c r="B162" s="450"/>
      <c r="E162" s="484"/>
    </row>
    <row r="163">
      <c r="A163" s="450"/>
      <c r="B163" s="450"/>
      <c r="E163" s="484"/>
    </row>
    <row r="164">
      <c r="A164" s="450"/>
      <c r="B164" s="450"/>
      <c r="E164" s="484"/>
    </row>
    <row r="165">
      <c r="A165" s="450"/>
      <c r="B165" s="450"/>
      <c r="E165" s="484"/>
    </row>
    <row r="166">
      <c r="A166" s="450"/>
      <c r="B166" s="450"/>
      <c r="E166" s="484"/>
    </row>
    <row r="167">
      <c r="A167" s="450"/>
      <c r="B167" s="450"/>
      <c r="E167" s="484"/>
    </row>
    <row r="168">
      <c r="A168" s="450"/>
      <c r="B168" s="450"/>
      <c r="E168" s="484"/>
    </row>
    <row r="169">
      <c r="A169" s="450"/>
      <c r="B169" s="450"/>
      <c r="E169" s="484"/>
    </row>
    <row r="170">
      <c r="A170" s="450"/>
      <c r="B170" s="450"/>
      <c r="E170" s="484"/>
    </row>
    <row r="171">
      <c r="A171" s="450"/>
      <c r="B171" s="450"/>
      <c r="E171" s="484"/>
    </row>
    <row r="172">
      <c r="A172" s="450"/>
      <c r="B172" s="450"/>
      <c r="E172" s="484"/>
    </row>
    <row r="173">
      <c r="A173" s="450"/>
      <c r="B173" s="450"/>
      <c r="E173" s="484"/>
    </row>
    <row r="174">
      <c r="A174" s="450"/>
      <c r="B174" s="450"/>
      <c r="E174" s="484"/>
    </row>
    <row r="175">
      <c r="A175" s="450"/>
      <c r="B175" s="450"/>
      <c r="E175" s="484"/>
    </row>
    <row r="176">
      <c r="A176" s="450"/>
      <c r="B176" s="450"/>
      <c r="E176" s="484"/>
    </row>
    <row r="177">
      <c r="A177" s="450"/>
      <c r="B177" s="450"/>
      <c r="E177" s="484"/>
    </row>
    <row r="178">
      <c r="A178" s="450"/>
      <c r="B178" s="450"/>
      <c r="E178" s="484"/>
    </row>
    <row r="179">
      <c r="A179" s="450"/>
      <c r="B179" s="450"/>
      <c r="E179" s="484"/>
    </row>
    <row r="180">
      <c r="A180" s="450"/>
      <c r="B180" s="450"/>
      <c r="E180" s="484"/>
    </row>
    <row r="181">
      <c r="A181" s="450"/>
      <c r="B181" s="450"/>
      <c r="E181" s="484"/>
    </row>
    <row r="182">
      <c r="A182" s="450"/>
      <c r="B182" s="450"/>
      <c r="E182" s="484"/>
    </row>
    <row r="183">
      <c r="A183" s="450"/>
      <c r="B183" s="450"/>
      <c r="E183" s="484"/>
    </row>
    <row r="184">
      <c r="A184" s="450"/>
      <c r="B184" s="450"/>
      <c r="E184" s="484"/>
    </row>
    <row r="185">
      <c r="A185" s="450"/>
      <c r="B185" s="450"/>
      <c r="E185" s="484"/>
    </row>
    <row r="186">
      <c r="A186" s="450"/>
      <c r="B186" s="450"/>
      <c r="E186" s="484"/>
    </row>
    <row r="187">
      <c r="A187" s="450"/>
      <c r="B187" s="450"/>
      <c r="E187" s="484"/>
    </row>
    <row r="188">
      <c r="A188" s="450"/>
      <c r="B188" s="450"/>
      <c r="E188" s="484"/>
    </row>
    <row r="189">
      <c r="A189" s="450"/>
      <c r="B189" s="450"/>
      <c r="E189" s="484"/>
    </row>
    <row r="190">
      <c r="A190" s="450"/>
      <c r="B190" s="450"/>
      <c r="E190" s="484"/>
    </row>
    <row r="191">
      <c r="A191" s="450"/>
      <c r="B191" s="450"/>
      <c r="E191" s="484"/>
    </row>
    <row r="192">
      <c r="A192" s="450"/>
      <c r="B192" s="450"/>
      <c r="E192" s="484"/>
    </row>
    <row r="193">
      <c r="A193" s="450"/>
      <c r="B193" s="450"/>
      <c r="E193" s="484"/>
    </row>
    <row r="194">
      <c r="A194" s="450"/>
      <c r="B194" s="450"/>
      <c r="E194" s="484"/>
    </row>
    <row r="195">
      <c r="A195" s="450"/>
      <c r="B195" s="450"/>
      <c r="E195" s="484"/>
    </row>
    <row r="196">
      <c r="A196" s="450"/>
      <c r="B196" s="450"/>
      <c r="E196" s="484"/>
    </row>
    <row r="197">
      <c r="A197" s="450"/>
      <c r="B197" s="450"/>
      <c r="E197" s="484"/>
    </row>
    <row r="198">
      <c r="A198" s="450"/>
      <c r="B198" s="450"/>
      <c r="E198" s="484"/>
    </row>
    <row r="199">
      <c r="A199" s="450"/>
      <c r="B199" s="450"/>
      <c r="E199" s="484"/>
    </row>
    <row r="200">
      <c r="A200" s="450"/>
      <c r="B200" s="450"/>
      <c r="E200" s="484"/>
    </row>
    <row r="201">
      <c r="A201" s="450"/>
      <c r="B201" s="450"/>
      <c r="E201" s="484"/>
    </row>
    <row r="202">
      <c r="A202" s="450"/>
      <c r="B202" s="450"/>
      <c r="E202" s="484"/>
    </row>
    <row r="203">
      <c r="A203" s="450"/>
      <c r="B203" s="450"/>
      <c r="E203" s="484"/>
    </row>
    <row r="204">
      <c r="A204" s="450"/>
      <c r="B204" s="450"/>
      <c r="E204" s="484"/>
    </row>
    <row r="205">
      <c r="A205" s="450"/>
      <c r="B205" s="450"/>
      <c r="E205" s="484"/>
    </row>
    <row r="206">
      <c r="A206" s="450"/>
      <c r="B206" s="450"/>
      <c r="E206" s="484"/>
    </row>
    <row r="207">
      <c r="A207" s="450"/>
      <c r="B207" s="450"/>
      <c r="E207" s="484"/>
    </row>
    <row r="208">
      <c r="A208" s="450"/>
      <c r="B208" s="450"/>
      <c r="E208" s="484"/>
    </row>
    <row r="209">
      <c r="A209" s="450"/>
      <c r="B209" s="450"/>
      <c r="E209" s="484"/>
    </row>
    <row r="210">
      <c r="A210" s="450"/>
      <c r="B210" s="450"/>
      <c r="E210" s="484"/>
    </row>
    <row r="211">
      <c r="A211" s="450"/>
      <c r="B211" s="450"/>
      <c r="E211" s="484"/>
    </row>
    <row r="212">
      <c r="A212" s="450"/>
      <c r="B212" s="450"/>
      <c r="E212" s="484"/>
    </row>
    <row r="213">
      <c r="A213" s="450"/>
      <c r="B213" s="450"/>
      <c r="E213" s="484"/>
    </row>
    <row r="214">
      <c r="A214" s="450"/>
      <c r="B214" s="450"/>
      <c r="E214" s="484"/>
    </row>
    <row r="215">
      <c r="A215" s="450"/>
      <c r="B215" s="450"/>
      <c r="E215" s="484"/>
    </row>
    <row r="216">
      <c r="A216" s="450"/>
      <c r="B216" s="450"/>
      <c r="E216" s="484"/>
    </row>
    <row r="217">
      <c r="A217" s="450"/>
      <c r="B217" s="450"/>
      <c r="E217" s="484"/>
    </row>
    <row r="218">
      <c r="A218" s="450"/>
      <c r="B218" s="450"/>
      <c r="E218" s="484"/>
    </row>
    <row r="219">
      <c r="A219" s="450"/>
      <c r="B219" s="450"/>
      <c r="E219" s="484"/>
    </row>
    <row r="220">
      <c r="A220" s="450"/>
      <c r="B220" s="450"/>
      <c r="E220" s="484"/>
    </row>
    <row r="221">
      <c r="A221" s="450"/>
      <c r="B221" s="450"/>
      <c r="E221" s="484"/>
    </row>
    <row r="222">
      <c r="A222" s="450"/>
      <c r="B222" s="450"/>
      <c r="E222" s="484"/>
    </row>
    <row r="223">
      <c r="A223" s="450"/>
      <c r="B223" s="450"/>
      <c r="E223" s="484"/>
    </row>
    <row r="224">
      <c r="A224" s="450"/>
      <c r="B224" s="450"/>
      <c r="E224" s="484"/>
    </row>
    <row r="225">
      <c r="A225" s="450"/>
      <c r="B225" s="450"/>
      <c r="E225" s="484"/>
    </row>
    <row r="226">
      <c r="A226" s="450"/>
      <c r="B226" s="450"/>
      <c r="E226" s="484"/>
    </row>
    <row r="227">
      <c r="A227" s="450"/>
      <c r="B227" s="450"/>
      <c r="E227" s="484"/>
    </row>
    <row r="228">
      <c r="A228" s="450"/>
      <c r="B228" s="450"/>
      <c r="E228" s="484"/>
    </row>
    <row r="229">
      <c r="A229" s="450"/>
      <c r="B229" s="450"/>
      <c r="E229" s="484"/>
    </row>
    <row r="230">
      <c r="A230" s="450"/>
      <c r="B230" s="450"/>
      <c r="E230" s="484"/>
    </row>
    <row r="231">
      <c r="A231" s="450"/>
      <c r="B231" s="450"/>
      <c r="E231" s="484"/>
    </row>
    <row r="232">
      <c r="A232" s="450"/>
      <c r="B232" s="450"/>
      <c r="E232" s="484"/>
    </row>
    <row r="233">
      <c r="A233" s="450"/>
      <c r="B233" s="450"/>
      <c r="E233" s="484"/>
    </row>
    <row r="234">
      <c r="A234" s="450"/>
      <c r="B234" s="450"/>
      <c r="E234" s="484"/>
    </row>
    <row r="235">
      <c r="A235" s="450"/>
      <c r="B235" s="450"/>
      <c r="E235" s="484"/>
    </row>
    <row r="236">
      <c r="A236" s="450"/>
      <c r="B236" s="450"/>
      <c r="E236" s="484"/>
    </row>
    <row r="237">
      <c r="A237" s="450"/>
      <c r="B237" s="450"/>
      <c r="E237" s="484"/>
    </row>
    <row r="238">
      <c r="A238" s="450"/>
      <c r="B238" s="450"/>
      <c r="E238" s="484"/>
    </row>
    <row r="239">
      <c r="A239" s="450"/>
      <c r="B239" s="450"/>
      <c r="E239" s="484"/>
    </row>
    <row r="240">
      <c r="A240" s="450"/>
      <c r="B240" s="450"/>
      <c r="E240" s="484"/>
    </row>
    <row r="241">
      <c r="A241" s="450"/>
      <c r="B241" s="450"/>
      <c r="E241" s="484"/>
    </row>
    <row r="242">
      <c r="A242" s="450"/>
      <c r="B242" s="450"/>
      <c r="E242" s="484"/>
    </row>
    <row r="243">
      <c r="A243" s="450"/>
      <c r="B243" s="450"/>
      <c r="E243" s="484"/>
    </row>
    <row r="244">
      <c r="A244" s="450"/>
      <c r="B244" s="450"/>
      <c r="E244" s="484"/>
    </row>
    <row r="245">
      <c r="A245" s="450"/>
      <c r="B245" s="450"/>
      <c r="E245" s="484"/>
    </row>
    <row r="246">
      <c r="A246" s="450"/>
      <c r="B246" s="450"/>
      <c r="E246" s="484"/>
    </row>
    <row r="247">
      <c r="A247" s="450"/>
      <c r="B247" s="450"/>
      <c r="E247" s="484"/>
    </row>
    <row r="248">
      <c r="A248" s="450"/>
      <c r="B248" s="450"/>
      <c r="E248" s="484"/>
    </row>
    <row r="249">
      <c r="A249" s="450"/>
      <c r="B249" s="450"/>
      <c r="E249" s="484"/>
    </row>
    <row r="250">
      <c r="A250" s="450"/>
      <c r="B250" s="450"/>
      <c r="E250" s="484"/>
    </row>
    <row r="251">
      <c r="A251" s="450"/>
      <c r="B251" s="450"/>
      <c r="E251" s="484"/>
    </row>
    <row r="252">
      <c r="A252" s="450"/>
      <c r="B252" s="450"/>
      <c r="E252" s="484"/>
    </row>
    <row r="253">
      <c r="A253" s="450"/>
      <c r="B253" s="450"/>
      <c r="E253" s="484"/>
    </row>
    <row r="254">
      <c r="A254" s="450"/>
      <c r="B254" s="450"/>
      <c r="E254" s="484"/>
    </row>
    <row r="255">
      <c r="A255" s="450"/>
      <c r="B255" s="450"/>
      <c r="E255" s="484"/>
    </row>
    <row r="256">
      <c r="A256" s="450"/>
      <c r="B256" s="450"/>
      <c r="E256" s="484"/>
    </row>
    <row r="257">
      <c r="A257" s="450"/>
      <c r="B257" s="450"/>
      <c r="E257" s="484"/>
    </row>
    <row r="258">
      <c r="A258" s="450"/>
      <c r="B258" s="450"/>
      <c r="E258" s="484"/>
    </row>
    <row r="259">
      <c r="A259" s="450"/>
      <c r="B259" s="450"/>
      <c r="E259" s="484"/>
    </row>
    <row r="260">
      <c r="A260" s="450"/>
      <c r="B260" s="450"/>
      <c r="E260" s="484"/>
    </row>
    <row r="261">
      <c r="A261" s="450"/>
      <c r="B261" s="450"/>
      <c r="E261" s="484"/>
    </row>
    <row r="262">
      <c r="A262" s="450"/>
      <c r="B262" s="450"/>
      <c r="E262" s="484"/>
    </row>
    <row r="263">
      <c r="A263" s="450"/>
      <c r="B263" s="450"/>
      <c r="E263" s="484"/>
    </row>
    <row r="264">
      <c r="A264" s="450"/>
      <c r="B264" s="450"/>
      <c r="E264" s="484"/>
    </row>
    <row r="265">
      <c r="A265" s="450"/>
      <c r="B265" s="450"/>
      <c r="E265" s="484"/>
    </row>
    <row r="266">
      <c r="A266" s="450"/>
      <c r="B266" s="450"/>
      <c r="E266" s="484"/>
    </row>
    <row r="267">
      <c r="A267" s="450"/>
      <c r="B267" s="450"/>
      <c r="E267" s="484"/>
    </row>
    <row r="268">
      <c r="A268" s="450"/>
      <c r="B268" s="450"/>
      <c r="E268" s="484"/>
    </row>
    <row r="269">
      <c r="A269" s="450"/>
      <c r="B269" s="450"/>
      <c r="E269" s="484"/>
    </row>
    <row r="270">
      <c r="A270" s="450"/>
      <c r="B270" s="450"/>
      <c r="E270" s="484"/>
    </row>
    <row r="271">
      <c r="A271" s="450"/>
      <c r="B271" s="450"/>
      <c r="E271" s="484"/>
    </row>
    <row r="272">
      <c r="A272" s="450"/>
      <c r="B272" s="450"/>
      <c r="E272" s="484"/>
    </row>
    <row r="273">
      <c r="A273" s="450"/>
      <c r="B273" s="450"/>
      <c r="E273" s="484"/>
    </row>
    <row r="274">
      <c r="A274" s="450"/>
      <c r="B274" s="450"/>
      <c r="E274" s="484"/>
    </row>
    <row r="275">
      <c r="A275" s="450"/>
      <c r="B275" s="450"/>
      <c r="E275" s="484"/>
    </row>
    <row r="276">
      <c r="A276" s="450"/>
      <c r="B276" s="450"/>
      <c r="E276" s="484"/>
    </row>
    <row r="277">
      <c r="A277" s="450"/>
      <c r="B277" s="450"/>
      <c r="E277" s="484"/>
    </row>
    <row r="278">
      <c r="A278" s="450"/>
      <c r="B278" s="450"/>
      <c r="E278" s="484"/>
    </row>
    <row r="279">
      <c r="A279" s="450"/>
      <c r="B279" s="450"/>
      <c r="E279" s="484"/>
    </row>
    <row r="280">
      <c r="A280" s="450"/>
      <c r="B280" s="450"/>
      <c r="E280" s="484"/>
    </row>
    <row r="281">
      <c r="A281" s="450"/>
      <c r="B281" s="450"/>
      <c r="E281" s="484"/>
    </row>
    <row r="282">
      <c r="A282" s="450"/>
      <c r="B282" s="450"/>
      <c r="E282" s="484"/>
    </row>
    <row r="283">
      <c r="A283" s="450"/>
      <c r="B283" s="450"/>
      <c r="E283" s="484"/>
    </row>
    <row r="284">
      <c r="A284" s="450"/>
      <c r="B284" s="450"/>
      <c r="E284" s="484"/>
    </row>
    <row r="285">
      <c r="A285" s="450"/>
      <c r="B285" s="450"/>
      <c r="E285" s="484"/>
    </row>
    <row r="286">
      <c r="A286" s="450"/>
      <c r="B286" s="450"/>
      <c r="E286" s="484"/>
    </row>
    <row r="287">
      <c r="A287" s="450"/>
      <c r="B287" s="450"/>
      <c r="E287" s="484"/>
    </row>
    <row r="288">
      <c r="A288" s="450"/>
      <c r="B288" s="450"/>
      <c r="E288" s="484"/>
    </row>
    <row r="289">
      <c r="A289" s="450"/>
      <c r="B289" s="450"/>
      <c r="E289" s="484"/>
    </row>
    <row r="290">
      <c r="A290" s="450"/>
      <c r="B290" s="450"/>
      <c r="E290" s="484"/>
    </row>
    <row r="291">
      <c r="A291" s="450"/>
      <c r="B291" s="450"/>
      <c r="E291" s="484"/>
    </row>
    <row r="292">
      <c r="A292" s="450"/>
      <c r="B292" s="450"/>
      <c r="E292" s="484"/>
    </row>
    <row r="293">
      <c r="A293" s="450"/>
      <c r="B293" s="450"/>
      <c r="E293" s="484"/>
    </row>
    <row r="294">
      <c r="A294" s="450"/>
      <c r="B294" s="450"/>
      <c r="E294" s="484"/>
    </row>
    <row r="295">
      <c r="A295" s="450"/>
      <c r="B295" s="450"/>
      <c r="E295" s="484"/>
    </row>
    <row r="296">
      <c r="A296" s="450"/>
      <c r="B296" s="450"/>
      <c r="E296" s="484"/>
    </row>
    <row r="297">
      <c r="A297" s="450"/>
      <c r="B297" s="450"/>
      <c r="E297" s="484"/>
    </row>
    <row r="298">
      <c r="A298" s="450"/>
      <c r="B298" s="450"/>
      <c r="E298" s="484"/>
    </row>
    <row r="299">
      <c r="A299" s="450"/>
      <c r="B299" s="450"/>
      <c r="E299" s="484"/>
    </row>
    <row r="300">
      <c r="A300" s="450"/>
      <c r="B300" s="450"/>
      <c r="E300" s="484"/>
    </row>
    <row r="301">
      <c r="A301" s="450"/>
      <c r="B301" s="450"/>
      <c r="E301" s="484"/>
    </row>
    <row r="302">
      <c r="A302" s="450"/>
      <c r="B302" s="450"/>
      <c r="E302" s="484"/>
    </row>
    <row r="303">
      <c r="A303" s="450"/>
      <c r="B303" s="450"/>
      <c r="E303" s="484"/>
    </row>
    <row r="304">
      <c r="A304" s="450"/>
      <c r="B304" s="450"/>
      <c r="E304" s="484"/>
    </row>
    <row r="305">
      <c r="A305" s="450"/>
      <c r="B305" s="450"/>
      <c r="E305" s="484"/>
    </row>
    <row r="306">
      <c r="A306" s="450"/>
      <c r="B306" s="450"/>
      <c r="E306" s="484"/>
    </row>
    <row r="307">
      <c r="A307" s="450"/>
      <c r="B307" s="450"/>
      <c r="E307" s="484"/>
    </row>
    <row r="308">
      <c r="A308" s="450"/>
      <c r="B308" s="450"/>
      <c r="E308" s="484"/>
    </row>
    <row r="309">
      <c r="A309" s="450"/>
      <c r="B309" s="450"/>
      <c r="E309" s="484"/>
    </row>
    <row r="310">
      <c r="A310" s="450"/>
      <c r="B310" s="450"/>
      <c r="E310" s="484"/>
    </row>
    <row r="311">
      <c r="A311" s="450"/>
      <c r="B311" s="450"/>
      <c r="E311" s="484"/>
    </row>
    <row r="312">
      <c r="A312" s="450"/>
      <c r="B312" s="450"/>
      <c r="E312" s="484"/>
    </row>
    <row r="313">
      <c r="A313" s="450"/>
      <c r="B313" s="450"/>
      <c r="E313" s="484"/>
    </row>
    <row r="314">
      <c r="A314" s="450"/>
      <c r="B314" s="450"/>
      <c r="E314" s="484"/>
    </row>
    <row r="315">
      <c r="A315" s="450"/>
      <c r="B315" s="450"/>
      <c r="E315" s="484"/>
    </row>
    <row r="316">
      <c r="A316" s="450"/>
      <c r="B316" s="450"/>
      <c r="E316" s="484"/>
    </row>
    <row r="317">
      <c r="A317" s="450"/>
      <c r="B317" s="450"/>
      <c r="E317" s="484"/>
    </row>
    <row r="318">
      <c r="A318" s="450"/>
      <c r="B318" s="450"/>
      <c r="E318" s="484"/>
    </row>
    <row r="319">
      <c r="A319" s="450"/>
      <c r="B319" s="450"/>
      <c r="E319" s="484"/>
    </row>
    <row r="320">
      <c r="A320" s="450"/>
      <c r="B320" s="450"/>
      <c r="E320" s="484"/>
    </row>
    <row r="321">
      <c r="A321" s="450"/>
      <c r="B321" s="450"/>
      <c r="E321" s="484"/>
    </row>
    <row r="322">
      <c r="A322" s="450"/>
      <c r="B322" s="450"/>
      <c r="E322" s="484"/>
    </row>
    <row r="323">
      <c r="A323" s="450"/>
      <c r="B323" s="450"/>
      <c r="E323" s="484"/>
    </row>
    <row r="324">
      <c r="A324" s="450"/>
      <c r="B324" s="450"/>
      <c r="E324" s="484"/>
    </row>
    <row r="325">
      <c r="A325" s="450"/>
      <c r="B325" s="450"/>
      <c r="E325" s="484"/>
    </row>
    <row r="326">
      <c r="A326" s="450"/>
      <c r="B326" s="450"/>
      <c r="E326" s="484"/>
    </row>
    <row r="327">
      <c r="A327" s="450"/>
      <c r="B327" s="450"/>
      <c r="E327" s="484"/>
    </row>
    <row r="328">
      <c r="A328" s="450"/>
      <c r="B328" s="450"/>
      <c r="E328" s="484"/>
    </row>
    <row r="329">
      <c r="A329" s="450"/>
      <c r="B329" s="450"/>
      <c r="E329" s="484"/>
    </row>
    <row r="330">
      <c r="A330" s="450"/>
      <c r="B330" s="450"/>
      <c r="E330" s="484"/>
    </row>
    <row r="331">
      <c r="A331" s="450"/>
      <c r="B331" s="450"/>
      <c r="E331" s="484"/>
    </row>
    <row r="332">
      <c r="A332" s="450"/>
      <c r="B332" s="450"/>
      <c r="E332" s="484"/>
    </row>
    <row r="333">
      <c r="A333" s="450"/>
      <c r="B333" s="450"/>
      <c r="E333" s="484"/>
    </row>
    <row r="334">
      <c r="A334" s="450"/>
      <c r="B334" s="450"/>
      <c r="E334" s="484"/>
    </row>
    <row r="335">
      <c r="A335" s="450"/>
      <c r="B335" s="450"/>
      <c r="E335" s="484"/>
    </row>
    <row r="336">
      <c r="A336" s="450"/>
      <c r="B336" s="450"/>
      <c r="E336" s="484"/>
    </row>
    <row r="337">
      <c r="A337" s="450"/>
      <c r="B337" s="450"/>
      <c r="E337" s="484"/>
    </row>
    <row r="338">
      <c r="A338" s="450"/>
      <c r="B338" s="450"/>
      <c r="E338" s="484"/>
    </row>
    <row r="339">
      <c r="A339" s="450"/>
      <c r="B339" s="450"/>
      <c r="E339" s="484"/>
    </row>
    <row r="340">
      <c r="A340" s="450"/>
      <c r="B340" s="450"/>
      <c r="E340" s="484"/>
    </row>
    <row r="341">
      <c r="A341" s="450"/>
      <c r="B341" s="450"/>
      <c r="E341" s="484"/>
    </row>
    <row r="342">
      <c r="A342" s="450"/>
      <c r="B342" s="450"/>
      <c r="E342" s="484"/>
    </row>
    <row r="343">
      <c r="A343" s="450"/>
      <c r="B343" s="450"/>
      <c r="E343" s="484"/>
    </row>
    <row r="344">
      <c r="A344" s="450"/>
      <c r="B344" s="450"/>
      <c r="E344" s="484"/>
    </row>
    <row r="345">
      <c r="A345" s="450"/>
      <c r="B345" s="450"/>
      <c r="E345" s="484"/>
    </row>
    <row r="346">
      <c r="A346" s="450"/>
      <c r="B346" s="450"/>
      <c r="E346" s="484"/>
    </row>
    <row r="347">
      <c r="A347" s="450"/>
      <c r="B347" s="450"/>
      <c r="E347" s="484"/>
    </row>
    <row r="348">
      <c r="A348" s="450"/>
      <c r="B348" s="450"/>
      <c r="E348" s="484"/>
    </row>
    <row r="349">
      <c r="A349" s="450"/>
      <c r="B349" s="450"/>
      <c r="E349" s="484"/>
    </row>
    <row r="350">
      <c r="A350" s="450"/>
      <c r="B350" s="450"/>
      <c r="E350" s="484"/>
    </row>
    <row r="351">
      <c r="A351" s="450"/>
      <c r="B351" s="450"/>
      <c r="E351" s="484"/>
    </row>
    <row r="352">
      <c r="A352" s="450"/>
      <c r="B352" s="450"/>
      <c r="E352" s="484"/>
    </row>
    <row r="353">
      <c r="A353" s="450"/>
      <c r="B353" s="450"/>
      <c r="E353" s="484"/>
    </row>
    <row r="354">
      <c r="A354" s="450"/>
      <c r="B354" s="450"/>
      <c r="E354" s="484"/>
    </row>
    <row r="355">
      <c r="A355" s="450"/>
      <c r="B355" s="450"/>
      <c r="E355" s="484"/>
    </row>
    <row r="356">
      <c r="A356" s="450"/>
      <c r="B356" s="450"/>
      <c r="E356" s="484"/>
    </row>
    <row r="357">
      <c r="A357" s="450"/>
      <c r="B357" s="450"/>
      <c r="E357" s="484"/>
    </row>
    <row r="358">
      <c r="A358" s="450"/>
      <c r="B358" s="450"/>
      <c r="E358" s="484"/>
    </row>
    <row r="359">
      <c r="A359" s="450"/>
      <c r="B359" s="450"/>
      <c r="E359" s="484"/>
    </row>
    <row r="360">
      <c r="A360" s="450"/>
      <c r="B360" s="450"/>
      <c r="E360" s="484"/>
    </row>
    <row r="361">
      <c r="A361" s="450"/>
      <c r="B361" s="450"/>
      <c r="E361" s="484"/>
    </row>
    <row r="362">
      <c r="A362" s="450"/>
      <c r="B362" s="450"/>
      <c r="E362" s="484"/>
    </row>
    <row r="363">
      <c r="A363" s="450"/>
      <c r="B363" s="450"/>
      <c r="E363" s="484"/>
    </row>
    <row r="364">
      <c r="A364" s="450"/>
      <c r="B364" s="450"/>
      <c r="E364" s="484"/>
    </row>
    <row r="365">
      <c r="A365" s="450"/>
      <c r="B365" s="450"/>
      <c r="E365" s="484"/>
    </row>
    <row r="366">
      <c r="A366" s="450"/>
      <c r="B366" s="450"/>
      <c r="E366" s="484"/>
    </row>
    <row r="367">
      <c r="A367" s="450"/>
      <c r="B367" s="450"/>
      <c r="E367" s="484"/>
    </row>
    <row r="368">
      <c r="A368" s="450"/>
      <c r="B368" s="450"/>
      <c r="E368" s="484"/>
    </row>
    <row r="369">
      <c r="A369" s="450"/>
      <c r="B369" s="450"/>
      <c r="E369" s="484"/>
    </row>
    <row r="370">
      <c r="A370" s="450"/>
      <c r="B370" s="450"/>
      <c r="E370" s="484"/>
    </row>
    <row r="371">
      <c r="A371" s="450"/>
      <c r="B371" s="450"/>
      <c r="E371" s="484"/>
    </row>
    <row r="372">
      <c r="A372" s="450"/>
      <c r="B372" s="450"/>
      <c r="E372" s="484"/>
    </row>
    <row r="373">
      <c r="A373" s="450"/>
      <c r="B373" s="450"/>
      <c r="E373" s="484"/>
    </row>
    <row r="374">
      <c r="A374" s="450"/>
      <c r="B374" s="450"/>
      <c r="E374" s="484"/>
    </row>
    <row r="375">
      <c r="A375" s="450"/>
      <c r="B375" s="450"/>
      <c r="E375" s="484"/>
    </row>
    <row r="376">
      <c r="A376" s="450"/>
      <c r="B376" s="450"/>
      <c r="E376" s="484"/>
    </row>
    <row r="377">
      <c r="A377" s="450"/>
      <c r="B377" s="450"/>
      <c r="E377" s="484"/>
    </row>
    <row r="378">
      <c r="A378" s="450"/>
      <c r="B378" s="450"/>
      <c r="E378" s="484"/>
    </row>
    <row r="379">
      <c r="A379" s="450"/>
      <c r="B379" s="450"/>
      <c r="E379" s="484"/>
    </row>
    <row r="380">
      <c r="A380" s="450"/>
      <c r="B380" s="450"/>
      <c r="E380" s="484"/>
    </row>
    <row r="381">
      <c r="A381" s="450"/>
      <c r="B381" s="450"/>
      <c r="E381" s="484"/>
    </row>
    <row r="382">
      <c r="A382" s="450"/>
      <c r="B382" s="450"/>
      <c r="E382" s="484"/>
    </row>
    <row r="383">
      <c r="A383" s="450"/>
      <c r="B383" s="450"/>
      <c r="E383" s="484"/>
    </row>
    <row r="384">
      <c r="A384" s="450"/>
      <c r="B384" s="450"/>
      <c r="E384" s="484"/>
    </row>
    <row r="385">
      <c r="A385" s="450"/>
      <c r="B385" s="450"/>
      <c r="E385" s="484"/>
    </row>
    <row r="386">
      <c r="A386" s="450"/>
      <c r="B386" s="450"/>
      <c r="E386" s="484"/>
    </row>
    <row r="387">
      <c r="A387" s="450"/>
      <c r="B387" s="450"/>
      <c r="E387" s="484"/>
    </row>
    <row r="388">
      <c r="A388" s="450"/>
      <c r="B388" s="450"/>
      <c r="E388" s="484"/>
    </row>
    <row r="389">
      <c r="A389" s="450"/>
      <c r="B389" s="450"/>
      <c r="E389" s="484"/>
    </row>
    <row r="390">
      <c r="A390" s="450"/>
      <c r="B390" s="450"/>
      <c r="E390" s="484"/>
    </row>
    <row r="391">
      <c r="A391" s="450"/>
      <c r="B391" s="450"/>
      <c r="E391" s="484"/>
    </row>
    <row r="392">
      <c r="A392" s="450"/>
      <c r="B392" s="450"/>
      <c r="E392" s="484"/>
    </row>
    <row r="393">
      <c r="A393" s="450"/>
      <c r="B393" s="450"/>
      <c r="E393" s="484"/>
    </row>
    <row r="394">
      <c r="A394" s="450"/>
      <c r="B394" s="450"/>
      <c r="E394" s="484"/>
    </row>
    <row r="395">
      <c r="A395" s="450"/>
      <c r="B395" s="450"/>
      <c r="E395" s="484"/>
    </row>
    <row r="396">
      <c r="A396" s="450"/>
      <c r="B396" s="450"/>
      <c r="E396" s="484"/>
    </row>
    <row r="397">
      <c r="A397" s="450"/>
      <c r="B397" s="450"/>
      <c r="E397" s="484"/>
    </row>
    <row r="398">
      <c r="A398" s="450"/>
      <c r="B398" s="450"/>
      <c r="E398" s="484"/>
    </row>
    <row r="399">
      <c r="A399" s="450"/>
      <c r="B399" s="450"/>
      <c r="E399" s="484"/>
    </row>
    <row r="400">
      <c r="A400" s="450"/>
      <c r="B400" s="450"/>
      <c r="E400" s="484"/>
    </row>
    <row r="401">
      <c r="A401" s="450"/>
      <c r="B401" s="450"/>
      <c r="E401" s="484"/>
    </row>
    <row r="402">
      <c r="A402" s="450"/>
      <c r="B402" s="450"/>
      <c r="E402" s="484"/>
    </row>
    <row r="403">
      <c r="A403" s="450"/>
      <c r="B403" s="450"/>
      <c r="E403" s="484"/>
    </row>
    <row r="404">
      <c r="A404" s="450"/>
      <c r="B404" s="450"/>
      <c r="E404" s="484"/>
    </row>
    <row r="405">
      <c r="A405" s="450"/>
      <c r="B405" s="450"/>
      <c r="E405" s="484"/>
    </row>
    <row r="406">
      <c r="A406" s="450"/>
      <c r="B406" s="450"/>
      <c r="E406" s="484"/>
    </row>
    <row r="407">
      <c r="A407" s="450"/>
      <c r="B407" s="450"/>
      <c r="E407" s="484"/>
    </row>
    <row r="408">
      <c r="A408" s="450"/>
      <c r="B408" s="450"/>
      <c r="E408" s="484"/>
    </row>
    <row r="409">
      <c r="A409" s="450"/>
      <c r="B409" s="450"/>
      <c r="E409" s="484"/>
    </row>
    <row r="410">
      <c r="A410" s="450"/>
      <c r="B410" s="450"/>
      <c r="E410" s="484"/>
    </row>
    <row r="411">
      <c r="A411" s="450"/>
      <c r="B411" s="450"/>
      <c r="E411" s="484"/>
    </row>
    <row r="412">
      <c r="A412" s="450"/>
      <c r="B412" s="450"/>
      <c r="E412" s="484"/>
    </row>
    <row r="413">
      <c r="A413" s="450"/>
      <c r="B413" s="450"/>
      <c r="E413" s="484"/>
    </row>
    <row r="414">
      <c r="A414" s="450"/>
      <c r="B414" s="450"/>
      <c r="E414" s="484"/>
    </row>
    <row r="415">
      <c r="A415" s="450"/>
      <c r="B415" s="450"/>
      <c r="E415" s="484"/>
    </row>
    <row r="416">
      <c r="A416" s="450"/>
      <c r="B416" s="450"/>
      <c r="E416" s="484"/>
    </row>
    <row r="417">
      <c r="A417" s="450"/>
      <c r="B417" s="450"/>
      <c r="E417" s="484"/>
    </row>
    <row r="418">
      <c r="A418" s="450"/>
      <c r="B418" s="450"/>
      <c r="E418" s="484"/>
    </row>
    <row r="419">
      <c r="A419" s="450"/>
      <c r="B419" s="450"/>
      <c r="E419" s="484"/>
    </row>
    <row r="420">
      <c r="A420" s="450"/>
      <c r="B420" s="450"/>
      <c r="E420" s="484"/>
    </row>
    <row r="421">
      <c r="A421" s="450"/>
      <c r="B421" s="450"/>
      <c r="E421" s="484"/>
    </row>
    <row r="422">
      <c r="A422" s="450"/>
      <c r="B422" s="450"/>
      <c r="E422" s="484"/>
    </row>
    <row r="423">
      <c r="A423" s="450"/>
      <c r="B423" s="450"/>
      <c r="E423" s="484"/>
    </row>
    <row r="424">
      <c r="A424" s="450"/>
      <c r="B424" s="450"/>
      <c r="E424" s="484"/>
    </row>
    <row r="425">
      <c r="A425" s="450"/>
      <c r="B425" s="450"/>
      <c r="E425" s="484"/>
    </row>
    <row r="426">
      <c r="A426" s="450"/>
      <c r="B426" s="450"/>
      <c r="E426" s="484"/>
    </row>
    <row r="427">
      <c r="A427" s="450"/>
      <c r="B427" s="450"/>
      <c r="E427" s="484"/>
    </row>
    <row r="428">
      <c r="A428" s="450"/>
      <c r="B428" s="450"/>
      <c r="E428" s="484"/>
    </row>
    <row r="429">
      <c r="A429" s="450"/>
      <c r="B429" s="450"/>
      <c r="E429" s="484"/>
    </row>
    <row r="430">
      <c r="A430" s="450"/>
      <c r="B430" s="450"/>
      <c r="E430" s="484"/>
    </row>
    <row r="431">
      <c r="A431" s="450"/>
      <c r="B431" s="450"/>
      <c r="E431" s="484"/>
    </row>
    <row r="432">
      <c r="A432" s="450"/>
      <c r="B432" s="450"/>
      <c r="E432" s="484"/>
    </row>
    <row r="433">
      <c r="A433" s="450"/>
      <c r="B433" s="450"/>
      <c r="E433" s="484"/>
    </row>
    <row r="434">
      <c r="A434" s="450"/>
      <c r="B434" s="450"/>
      <c r="E434" s="484"/>
    </row>
    <row r="435">
      <c r="A435" s="450"/>
      <c r="B435" s="450"/>
      <c r="E435" s="484"/>
    </row>
    <row r="436">
      <c r="A436" s="450"/>
      <c r="B436" s="450"/>
      <c r="E436" s="484"/>
    </row>
    <row r="437">
      <c r="A437" s="450"/>
      <c r="B437" s="450"/>
      <c r="E437" s="484"/>
    </row>
    <row r="438">
      <c r="A438" s="450"/>
      <c r="B438" s="450"/>
      <c r="E438" s="484"/>
    </row>
    <row r="439">
      <c r="A439" s="450"/>
      <c r="B439" s="450"/>
      <c r="E439" s="484"/>
    </row>
    <row r="440">
      <c r="A440" s="450"/>
      <c r="B440" s="450"/>
      <c r="E440" s="484"/>
    </row>
    <row r="441">
      <c r="A441" s="450"/>
      <c r="B441" s="450"/>
      <c r="E441" s="484"/>
    </row>
    <row r="442">
      <c r="A442" s="450"/>
      <c r="B442" s="450"/>
      <c r="E442" s="484"/>
    </row>
    <row r="443">
      <c r="A443" s="450"/>
      <c r="B443" s="450"/>
      <c r="E443" s="484"/>
    </row>
    <row r="444">
      <c r="A444" s="450"/>
      <c r="B444" s="450"/>
      <c r="E444" s="484"/>
    </row>
    <row r="445">
      <c r="A445" s="450"/>
      <c r="B445" s="450"/>
      <c r="E445" s="484"/>
    </row>
    <row r="446">
      <c r="A446" s="450"/>
      <c r="B446" s="450"/>
      <c r="E446" s="484"/>
    </row>
    <row r="447">
      <c r="A447" s="450"/>
      <c r="B447" s="450"/>
      <c r="E447" s="484"/>
    </row>
    <row r="448">
      <c r="A448" s="450"/>
      <c r="B448" s="450"/>
      <c r="E448" s="484"/>
    </row>
    <row r="449">
      <c r="A449" s="450"/>
      <c r="B449" s="450"/>
      <c r="E449" s="484"/>
    </row>
    <row r="450">
      <c r="A450" s="450"/>
      <c r="B450" s="450"/>
      <c r="E450" s="484"/>
    </row>
    <row r="451">
      <c r="A451" s="450"/>
      <c r="B451" s="450"/>
      <c r="E451" s="484"/>
    </row>
    <row r="452">
      <c r="A452" s="450"/>
      <c r="B452" s="450"/>
      <c r="E452" s="484"/>
    </row>
    <row r="453">
      <c r="A453" s="450"/>
      <c r="B453" s="450"/>
      <c r="E453" s="484"/>
    </row>
    <row r="454">
      <c r="A454" s="450"/>
      <c r="B454" s="450"/>
      <c r="E454" s="484"/>
    </row>
    <row r="455">
      <c r="A455" s="450"/>
      <c r="B455" s="450"/>
      <c r="E455" s="484"/>
    </row>
    <row r="456">
      <c r="A456" s="450"/>
      <c r="B456" s="450"/>
      <c r="E456" s="484"/>
    </row>
    <row r="457">
      <c r="A457" s="450"/>
      <c r="B457" s="450"/>
      <c r="E457" s="484"/>
    </row>
    <row r="458">
      <c r="A458" s="450"/>
      <c r="B458" s="450"/>
      <c r="E458" s="484"/>
    </row>
    <row r="459">
      <c r="A459" s="450"/>
      <c r="B459" s="450"/>
      <c r="E459" s="484"/>
    </row>
    <row r="460">
      <c r="A460" s="450"/>
      <c r="B460" s="450"/>
      <c r="E460" s="484"/>
    </row>
    <row r="461">
      <c r="A461" s="450"/>
      <c r="B461" s="450"/>
      <c r="E461" s="484"/>
    </row>
    <row r="462">
      <c r="A462" s="450"/>
      <c r="B462" s="450"/>
      <c r="E462" s="484"/>
    </row>
    <row r="463">
      <c r="A463" s="450"/>
      <c r="B463" s="450"/>
      <c r="E463" s="484"/>
    </row>
    <row r="464">
      <c r="A464" s="450"/>
      <c r="B464" s="450"/>
      <c r="E464" s="484"/>
    </row>
    <row r="465">
      <c r="A465" s="450"/>
      <c r="B465" s="450"/>
      <c r="E465" s="484"/>
    </row>
    <row r="466">
      <c r="A466" s="450"/>
      <c r="B466" s="450"/>
      <c r="E466" s="484"/>
    </row>
    <row r="467">
      <c r="A467" s="450"/>
      <c r="B467" s="450"/>
      <c r="E467" s="484"/>
    </row>
    <row r="468">
      <c r="A468" s="450"/>
      <c r="B468" s="450"/>
      <c r="E468" s="484"/>
    </row>
    <row r="469">
      <c r="A469" s="450"/>
      <c r="B469" s="450"/>
      <c r="E469" s="484"/>
    </row>
    <row r="470">
      <c r="A470" s="450"/>
      <c r="B470" s="450"/>
      <c r="E470" s="484"/>
    </row>
    <row r="471">
      <c r="A471" s="450"/>
      <c r="B471" s="450"/>
      <c r="E471" s="484"/>
    </row>
    <row r="472">
      <c r="A472" s="450"/>
      <c r="B472" s="450"/>
      <c r="E472" s="484"/>
    </row>
    <row r="473">
      <c r="A473" s="450"/>
      <c r="B473" s="450"/>
      <c r="E473" s="484"/>
    </row>
    <row r="474">
      <c r="A474" s="450"/>
      <c r="B474" s="450"/>
      <c r="E474" s="484"/>
    </row>
    <row r="475">
      <c r="A475" s="450"/>
      <c r="B475" s="450"/>
      <c r="E475" s="484"/>
    </row>
    <row r="476">
      <c r="A476" s="450"/>
      <c r="B476" s="450"/>
      <c r="E476" s="484"/>
    </row>
    <row r="477">
      <c r="A477" s="450"/>
      <c r="B477" s="450"/>
      <c r="E477" s="484"/>
    </row>
    <row r="478">
      <c r="A478" s="450"/>
      <c r="B478" s="450"/>
      <c r="E478" s="484"/>
    </row>
    <row r="479">
      <c r="A479" s="450"/>
      <c r="B479" s="450"/>
      <c r="E479" s="484"/>
    </row>
    <row r="480">
      <c r="A480" s="450"/>
      <c r="B480" s="450"/>
      <c r="E480" s="484"/>
    </row>
    <row r="481">
      <c r="A481" s="450"/>
      <c r="B481" s="450"/>
      <c r="E481" s="484"/>
    </row>
    <row r="482">
      <c r="A482" s="450"/>
      <c r="B482" s="450"/>
      <c r="E482" s="484"/>
    </row>
    <row r="483">
      <c r="A483" s="450"/>
      <c r="B483" s="450"/>
      <c r="E483" s="484"/>
    </row>
    <row r="484">
      <c r="A484" s="450"/>
      <c r="B484" s="450"/>
      <c r="E484" s="484"/>
    </row>
    <row r="485">
      <c r="A485" s="450"/>
      <c r="B485" s="450"/>
      <c r="E485" s="484"/>
    </row>
    <row r="486">
      <c r="A486" s="450"/>
      <c r="B486" s="450"/>
      <c r="E486" s="484"/>
    </row>
    <row r="487">
      <c r="A487" s="450"/>
      <c r="B487" s="450"/>
      <c r="E487" s="484"/>
    </row>
    <row r="488">
      <c r="A488" s="450"/>
      <c r="B488" s="450"/>
      <c r="E488" s="484"/>
    </row>
    <row r="489">
      <c r="A489" s="450"/>
      <c r="B489" s="450"/>
      <c r="E489" s="484"/>
    </row>
    <row r="490">
      <c r="A490" s="450"/>
      <c r="B490" s="450"/>
      <c r="E490" s="484"/>
    </row>
    <row r="491">
      <c r="A491" s="450"/>
      <c r="B491" s="450"/>
      <c r="E491" s="484"/>
    </row>
    <row r="492">
      <c r="A492" s="450"/>
      <c r="B492" s="450"/>
      <c r="E492" s="484"/>
    </row>
    <row r="493">
      <c r="A493" s="450"/>
      <c r="B493" s="450"/>
      <c r="E493" s="484"/>
    </row>
    <row r="494">
      <c r="A494" s="450"/>
      <c r="B494" s="450"/>
      <c r="E494" s="484"/>
    </row>
    <row r="495">
      <c r="A495" s="450"/>
      <c r="B495" s="450"/>
      <c r="E495" s="484"/>
    </row>
    <row r="496">
      <c r="A496" s="450"/>
      <c r="B496" s="450"/>
      <c r="E496" s="484"/>
    </row>
    <row r="497">
      <c r="A497" s="450"/>
      <c r="B497" s="450"/>
      <c r="E497" s="484"/>
    </row>
    <row r="498">
      <c r="A498" s="450"/>
      <c r="B498" s="450"/>
      <c r="E498" s="484"/>
    </row>
    <row r="499">
      <c r="A499" s="450"/>
      <c r="B499" s="450"/>
      <c r="E499" s="484"/>
    </row>
    <row r="500">
      <c r="A500" s="450"/>
      <c r="B500" s="450"/>
      <c r="E500" s="484"/>
    </row>
    <row r="501">
      <c r="A501" s="450"/>
      <c r="B501" s="450"/>
      <c r="E501" s="484"/>
    </row>
    <row r="502">
      <c r="A502" s="450"/>
      <c r="B502" s="450"/>
      <c r="E502" s="484"/>
    </row>
    <row r="503">
      <c r="A503" s="450"/>
      <c r="B503" s="450"/>
      <c r="E503" s="484"/>
    </row>
    <row r="504">
      <c r="A504" s="450"/>
      <c r="B504" s="450"/>
      <c r="E504" s="484"/>
    </row>
    <row r="505">
      <c r="A505" s="450"/>
      <c r="B505" s="450"/>
      <c r="E505" s="484"/>
    </row>
    <row r="506">
      <c r="A506" s="450"/>
      <c r="B506" s="450"/>
      <c r="E506" s="484"/>
    </row>
    <row r="507">
      <c r="A507" s="450"/>
      <c r="B507" s="450"/>
      <c r="E507" s="484"/>
    </row>
    <row r="508">
      <c r="A508" s="450"/>
      <c r="B508" s="450"/>
      <c r="E508" s="484"/>
    </row>
    <row r="509">
      <c r="A509" s="450"/>
      <c r="B509" s="450"/>
      <c r="E509" s="484"/>
    </row>
    <row r="510">
      <c r="A510" s="450"/>
      <c r="B510" s="450"/>
      <c r="E510" s="484"/>
    </row>
    <row r="511">
      <c r="A511" s="450"/>
      <c r="B511" s="450"/>
      <c r="E511" s="484"/>
    </row>
    <row r="512">
      <c r="A512" s="450"/>
      <c r="B512" s="450"/>
      <c r="E512" s="484"/>
    </row>
    <row r="513">
      <c r="A513" s="450"/>
      <c r="B513" s="450"/>
      <c r="E513" s="484"/>
    </row>
    <row r="514">
      <c r="A514" s="450"/>
      <c r="B514" s="450"/>
      <c r="E514" s="484"/>
    </row>
    <row r="515">
      <c r="A515" s="450"/>
      <c r="B515" s="450"/>
      <c r="E515" s="484"/>
    </row>
    <row r="516">
      <c r="A516" s="450"/>
      <c r="B516" s="450"/>
      <c r="E516" s="484"/>
    </row>
    <row r="517">
      <c r="A517" s="450"/>
      <c r="B517" s="450"/>
      <c r="E517" s="484"/>
    </row>
    <row r="518">
      <c r="A518" s="450"/>
      <c r="B518" s="450"/>
      <c r="E518" s="484"/>
    </row>
    <row r="519">
      <c r="A519" s="450"/>
      <c r="B519" s="450"/>
      <c r="E519" s="484"/>
    </row>
    <row r="520">
      <c r="A520" s="450"/>
      <c r="B520" s="450"/>
      <c r="E520" s="484"/>
    </row>
    <row r="521">
      <c r="A521" s="450"/>
      <c r="B521" s="450"/>
      <c r="E521" s="484"/>
    </row>
    <row r="522">
      <c r="A522" s="450"/>
      <c r="B522" s="450"/>
      <c r="E522" s="484"/>
    </row>
    <row r="523">
      <c r="A523" s="450"/>
      <c r="B523" s="450"/>
      <c r="E523" s="484"/>
    </row>
    <row r="524">
      <c r="A524" s="450"/>
      <c r="B524" s="450"/>
      <c r="E524" s="484"/>
    </row>
    <row r="525">
      <c r="A525" s="450"/>
      <c r="B525" s="450"/>
      <c r="E525" s="484"/>
    </row>
    <row r="526">
      <c r="A526" s="450"/>
      <c r="B526" s="450"/>
      <c r="E526" s="484"/>
    </row>
    <row r="527">
      <c r="A527" s="450"/>
      <c r="B527" s="450"/>
      <c r="E527" s="484"/>
    </row>
    <row r="528">
      <c r="A528" s="450"/>
      <c r="B528" s="450"/>
      <c r="E528" s="484"/>
    </row>
    <row r="529">
      <c r="A529" s="450"/>
      <c r="B529" s="450"/>
      <c r="E529" s="484"/>
    </row>
    <row r="530">
      <c r="A530" s="450"/>
      <c r="B530" s="450"/>
      <c r="E530" s="484"/>
    </row>
    <row r="531">
      <c r="A531" s="450"/>
      <c r="B531" s="450"/>
      <c r="E531" s="484"/>
    </row>
    <row r="532">
      <c r="A532" s="450"/>
      <c r="B532" s="450"/>
      <c r="E532" s="484"/>
    </row>
    <row r="533">
      <c r="A533" s="450"/>
      <c r="B533" s="450"/>
      <c r="E533" s="484"/>
    </row>
    <row r="534">
      <c r="A534" s="450"/>
      <c r="B534" s="450"/>
      <c r="E534" s="484"/>
    </row>
    <row r="535">
      <c r="A535" s="450"/>
      <c r="B535" s="450"/>
      <c r="E535" s="484"/>
    </row>
    <row r="536">
      <c r="A536" s="450"/>
      <c r="B536" s="450"/>
      <c r="E536" s="484"/>
    </row>
    <row r="537">
      <c r="A537" s="450"/>
      <c r="B537" s="450"/>
      <c r="E537" s="484"/>
    </row>
    <row r="538">
      <c r="A538" s="450"/>
      <c r="B538" s="450"/>
      <c r="E538" s="484"/>
    </row>
    <row r="539">
      <c r="A539" s="450"/>
      <c r="B539" s="450"/>
      <c r="E539" s="484"/>
    </row>
    <row r="540">
      <c r="A540" s="450"/>
      <c r="B540" s="450"/>
      <c r="E540" s="484"/>
    </row>
    <row r="541">
      <c r="A541" s="450"/>
      <c r="B541" s="450"/>
      <c r="E541" s="484"/>
    </row>
    <row r="542">
      <c r="A542" s="450"/>
      <c r="B542" s="450"/>
      <c r="E542" s="484"/>
    </row>
    <row r="543">
      <c r="A543" s="450"/>
      <c r="B543" s="450"/>
      <c r="E543" s="484"/>
    </row>
    <row r="544">
      <c r="A544" s="450"/>
      <c r="B544" s="450"/>
      <c r="E544" s="484"/>
    </row>
    <row r="545">
      <c r="A545" s="450"/>
      <c r="B545" s="450"/>
      <c r="E545" s="484"/>
    </row>
    <row r="546">
      <c r="A546" s="450"/>
      <c r="B546" s="450"/>
      <c r="E546" s="484"/>
    </row>
    <row r="547">
      <c r="A547" s="450"/>
      <c r="B547" s="450"/>
      <c r="E547" s="484"/>
    </row>
    <row r="548">
      <c r="A548" s="450"/>
      <c r="B548" s="450"/>
      <c r="E548" s="484"/>
    </row>
    <row r="549">
      <c r="A549" s="450"/>
      <c r="B549" s="450"/>
      <c r="E549" s="484"/>
    </row>
    <row r="550">
      <c r="A550" s="450"/>
      <c r="B550" s="450"/>
      <c r="E550" s="484"/>
    </row>
    <row r="551">
      <c r="A551" s="450"/>
      <c r="B551" s="450"/>
      <c r="E551" s="484"/>
    </row>
    <row r="552">
      <c r="A552" s="450"/>
      <c r="B552" s="450"/>
      <c r="E552" s="484"/>
    </row>
    <row r="553">
      <c r="A553" s="450"/>
      <c r="B553" s="450"/>
      <c r="E553" s="484"/>
    </row>
    <row r="554">
      <c r="A554" s="450"/>
      <c r="B554" s="450"/>
      <c r="E554" s="484"/>
    </row>
    <row r="555">
      <c r="A555" s="450"/>
      <c r="B555" s="450"/>
      <c r="E555" s="484"/>
    </row>
    <row r="556">
      <c r="A556" s="450"/>
      <c r="B556" s="450"/>
      <c r="E556" s="484"/>
    </row>
    <row r="557">
      <c r="A557" s="450"/>
      <c r="B557" s="450"/>
      <c r="E557" s="484"/>
    </row>
    <row r="558">
      <c r="A558" s="450"/>
      <c r="B558" s="450"/>
      <c r="E558" s="484"/>
    </row>
    <row r="559">
      <c r="A559" s="450"/>
      <c r="B559" s="450"/>
      <c r="E559" s="484"/>
    </row>
    <row r="560">
      <c r="A560" s="450"/>
      <c r="B560" s="450"/>
      <c r="E560" s="484"/>
    </row>
    <row r="561">
      <c r="A561" s="450"/>
      <c r="B561" s="450"/>
      <c r="E561" s="484"/>
    </row>
    <row r="562">
      <c r="A562" s="450"/>
      <c r="B562" s="450"/>
      <c r="E562" s="484"/>
    </row>
    <row r="563">
      <c r="A563" s="450"/>
      <c r="B563" s="450"/>
      <c r="E563" s="484"/>
    </row>
    <row r="564">
      <c r="A564" s="450"/>
      <c r="B564" s="450"/>
      <c r="E564" s="484"/>
    </row>
    <row r="565">
      <c r="A565" s="450"/>
      <c r="B565" s="450"/>
      <c r="E565" s="484"/>
    </row>
    <row r="566">
      <c r="A566" s="450"/>
      <c r="B566" s="450"/>
      <c r="E566" s="484"/>
    </row>
    <row r="567">
      <c r="A567" s="450"/>
      <c r="B567" s="450"/>
      <c r="E567" s="484"/>
    </row>
    <row r="568">
      <c r="A568" s="450"/>
      <c r="B568" s="450"/>
      <c r="E568" s="484"/>
    </row>
    <row r="569">
      <c r="A569" s="450"/>
      <c r="B569" s="450"/>
      <c r="E569" s="484"/>
    </row>
    <row r="570">
      <c r="A570" s="450"/>
      <c r="B570" s="450"/>
      <c r="E570" s="484"/>
    </row>
    <row r="571">
      <c r="A571" s="450"/>
      <c r="B571" s="450"/>
      <c r="E571" s="484"/>
    </row>
    <row r="572">
      <c r="A572" s="450"/>
      <c r="B572" s="450"/>
      <c r="E572" s="484"/>
    </row>
    <row r="573">
      <c r="A573" s="450"/>
      <c r="B573" s="450"/>
      <c r="E573" s="484"/>
    </row>
    <row r="574">
      <c r="A574" s="450"/>
      <c r="B574" s="450"/>
      <c r="E574" s="484"/>
    </row>
    <row r="575">
      <c r="A575" s="450"/>
      <c r="B575" s="450"/>
      <c r="E575" s="484"/>
    </row>
    <row r="576">
      <c r="A576" s="450"/>
      <c r="B576" s="450"/>
      <c r="E576" s="484"/>
    </row>
    <row r="577">
      <c r="A577" s="450"/>
      <c r="B577" s="450"/>
      <c r="E577" s="484"/>
    </row>
    <row r="578">
      <c r="A578" s="450"/>
      <c r="B578" s="450"/>
      <c r="E578" s="484"/>
    </row>
    <row r="579">
      <c r="A579" s="450"/>
      <c r="B579" s="450"/>
      <c r="E579" s="484"/>
    </row>
    <row r="580">
      <c r="A580" s="450"/>
      <c r="B580" s="450"/>
      <c r="E580" s="484"/>
    </row>
    <row r="581">
      <c r="A581" s="450"/>
      <c r="B581" s="450"/>
      <c r="E581" s="484"/>
    </row>
    <row r="582">
      <c r="A582" s="450"/>
      <c r="B582" s="450"/>
      <c r="E582" s="484"/>
    </row>
    <row r="583">
      <c r="A583" s="450"/>
      <c r="B583" s="450"/>
      <c r="E583" s="484"/>
    </row>
    <row r="584">
      <c r="A584" s="450"/>
      <c r="B584" s="450"/>
      <c r="E584" s="484"/>
    </row>
    <row r="585">
      <c r="A585" s="450"/>
      <c r="B585" s="450"/>
      <c r="E585" s="484"/>
    </row>
    <row r="586">
      <c r="A586" s="450"/>
      <c r="B586" s="450"/>
      <c r="E586" s="484"/>
    </row>
    <row r="587">
      <c r="A587" s="450"/>
      <c r="B587" s="450"/>
      <c r="E587" s="484"/>
    </row>
    <row r="588">
      <c r="A588" s="450"/>
      <c r="B588" s="450"/>
      <c r="E588" s="484"/>
    </row>
    <row r="589">
      <c r="A589" s="450"/>
      <c r="B589" s="450"/>
      <c r="E589" s="484"/>
    </row>
    <row r="590">
      <c r="A590" s="450"/>
      <c r="B590" s="450"/>
      <c r="E590" s="484"/>
    </row>
    <row r="591">
      <c r="A591" s="450"/>
      <c r="B591" s="450"/>
      <c r="E591" s="484"/>
    </row>
    <row r="592">
      <c r="A592" s="450"/>
      <c r="B592" s="450"/>
      <c r="E592" s="484"/>
    </row>
    <row r="593">
      <c r="A593" s="450"/>
      <c r="B593" s="450"/>
      <c r="E593" s="484"/>
    </row>
    <row r="594">
      <c r="A594" s="450"/>
      <c r="B594" s="450"/>
      <c r="E594" s="484"/>
    </row>
    <row r="595">
      <c r="A595" s="450"/>
      <c r="B595" s="450"/>
      <c r="E595" s="484"/>
    </row>
    <row r="596">
      <c r="A596" s="450"/>
      <c r="B596" s="450"/>
      <c r="E596" s="484"/>
    </row>
    <row r="597">
      <c r="A597" s="450"/>
      <c r="B597" s="450"/>
      <c r="E597" s="484"/>
    </row>
    <row r="598">
      <c r="A598" s="450"/>
      <c r="B598" s="450"/>
      <c r="E598" s="484"/>
    </row>
    <row r="599">
      <c r="A599" s="450"/>
      <c r="B599" s="450"/>
      <c r="E599" s="484"/>
    </row>
    <row r="600">
      <c r="A600" s="450"/>
      <c r="B600" s="450"/>
      <c r="E600" s="484"/>
    </row>
    <row r="601">
      <c r="A601" s="450"/>
      <c r="B601" s="450"/>
      <c r="E601" s="484"/>
    </row>
    <row r="602">
      <c r="A602" s="450"/>
      <c r="B602" s="450"/>
      <c r="E602" s="484"/>
    </row>
    <row r="603">
      <c r="A603" s="450"/>
      <c r="B603" s="450"/>
      <c r="E603" s="484"/>
    </row>
    <row r="604">
      <c r="A604" s="450"/>
      <c r="B604" s="450"/>
      <c r="E604" s="484"/>
    </row>
    <row r="605">
      <c r="A605" s="450"/>
      <c r="B605" s="450"/>
      <c r="E605" s="484"/>
    </row>
    <row r="606">
      <c r="A606" s="450"/>
      <c r="B606" s="450"/>
      <c r="E606" s="484"/>
    </row>
    <row r="607">
      <c r="A607" s="450"/>
      <c r="B607" s="450"/>
      <c r="E607" s="484"/>
    </row>
    <row r="608">
      <c r="A608" s="450"/>
      <c r="B608" s="450"/>
      <c r="E608" s="484"/>
    </row>
    <row r="609">
      <c r="A609" s="450"/>
      <c r="B609" s="450"/>
      <c r="E609" s="484"/>
    </row>
    <row r="610">
      <c r="A610" s="450"/>
      <c r="B610" s="450"/>
      <c r="E610" s="484"/>
    </row>
    <row r="611">
      <c r="A611" s="450"/>
      <c r="B611" s="450"/>
      <c r="E611" s="484"/>
    </row>
    <row r="612">
      <c r="A612" s="450"/>
      <c r="B612" s="450"/>
      <c r="E612" s="484"/>
    </row>
    <row r="613">
      <c r="A613" s="450"/>
      <c r="B613" s="450"/>
      <c r="E613" s="484"/>
    </row>
    <row r="614">
      <c r="A614" s="450"/>
      <c r="B614" s="450"/>
      <c r="E614" s="484"/>
    </row>
    <row r="615">
      <c r="A615" s="450"/>
      <c r="B615" s="450"/>
      <c r="E615" s="484"/>
    </row>
    <row r="616">
      <c r="A616" s="450"/>
      <c r="B616" s="450"/>
      <c r="E616" s="484"/>
    </row>
    <row r="617">
      <c r="A617" s="450"/>
      <c r="B617" s="450"/>
      <c r="E617" s="484"/>
    </row>
    <row r="618">
      <c r="A618" s="450"/>
      <c r="B618" s="450"/>
      <c r="E618" s="484"/>
    </row>
    <row r="619">
      <c r="A619" s="450"/>
      <c r="B619" s="450"/>
      <c r="E619" s="484"/>
    </row>
    <row r="620">
      <c r="A620" s="450"/>
      <c r="B620" s="450"/>
      <c r="E620" s="484"/>
    </row>
    <row r="621">
      <c r="A621" s="450"/>
      <c r="B621" s="450"/>
      <c r="E621" s="484"/>
    </row>
    <row r="622">
      <c r="A622" s="450"/>
      <c r="B622" s="450"/>
      <c r="E622" s="484"/>
    </row>
    <row r="623">
      <c r="A623" s="450"/>
      <c r="B623" s="450"/>
      <c r="E623" s="484"/>
    </row>
    <row r="624">
      <c r="A624" s="450"/>
      <c r="B624" s="450"/>
      <c r="E624" s="484"/>
    </row>
    <row r="625">
      <c r="A625" s="450"/>
      <c r="B625" s="450"/>
      <c r="E625" s="484"/>
    </row>
    <row r="626">
      <c r="A626" s="450"/>
      <c r="B626" s="450"/>
      <c r="E626" s="484"/>
    </row>
    <row r="627">
      <c r="A627" s="450"/>
      <c r="B627" s="450"/>
      <c r="E627" s="484"/>
    </row>
    <row r="628">
      <c r="A628" s="450"/>
      <c r="B628" s="450"/>
      <c r="E628" s="484"/>
    </row>
    <row r="629">
      <c r="A629" s="450"/>
      <c r="B629" s="450"/>
      <c r="E629" s="484"/>
    </row>
    <row r="630">
      <c r="A630" s="450"/>
      <c r="B630" s="450"/>
      <c r="E630" s="484"/>
    </row>
    <row r="631">
      <c r="A631" s="450"/>
      <c r="B631" s="450"/>
      <c r="E631" s="484"/>
    </row>
    <row r="632">
      <c r="A632" s="450"/>
      <c r="B632" s="450"/>
      <c r="E632" s="484"/>
    </row>
    <row r="633">
      <c r="A633" s="450"/>
      <c r="B633" s="450"/>
      <c r="E633" s="484"/>
    </row>
    <row r="634">
      <c r="A634" s="450"/>
      <c r="B634" s="450"/>
      <c r="E634" s="484"/>
    </row>
    <row r="635">
      <c r="A635" s="450"/>
      <c r="B635" s="450"/>
      <c r="E635" s="484"/>
    </row>
    <row r="636">
      <c r="A636" s="450"/>
      <c r="B636" s="450"/>
      <c r="E636" s="484"/>
    </row>
    <row r="637">
      <c r="A637" s="450"/>
      <c r="B637" s="450"/>
      <c r="E637" s="484"/>
    </row>
    <row r="638">
      <c r="A638" s="450"/>
      <c r="B638" s="450"/>
      <c r="E638" s="484"/>
    </row>
    <row r="639">
      <c r="A639" s="450"/>
      <c r="B639" s="450"/>
      <c r="E639" s="484"/>
    </row>
    <row r="640">
      <c r="A640" s="450"/>
      <c r="B640" s="450"/>
      <c r="E640" s="484"/>
    </row>
    <row r="641">
      <c r="A641" s="450"/>
      <c r="B641" s="450"/>
      <c r="E641" s="484"/>
    </row>
    <row r="642">
      <c r="A642" s="450"/>
      <c r="B642" s="450"/>
      <c r="E642" s="484"/>
    </row>
    <row r="643">
      <c r="A643" s="450"/>
      <c r="B643" s="450"/>
      <c r="E643" s="484"/>
    </row>
    <row r="644">
      <c r="A644" s="450"/>
      <c r="B644" s="450"/>
      <c r="E644" s="484"/>
    </row>
    <row r="645">
      <c r="A645" s="450"/>
      <c r="B645" s="450"/>
      <c r="E645" s="484"/>
    </row>
    <row r="646">
      <c r="A646" s="450"/>
      <c r="B646" s="450"/>
      <c r="E646" s="484"/>
    </row>
    <row r="647">
      <c r="A647" s="450"/>
      <c r="B647" s="450"/>
      <c r="E647" s="484"/>
    </row>
    <row r="648">
      <c r="A648" s="450"/>
      <c r="B648" s="450"/>
      <c r="E648" s="484"/>
    </row>
    <row r="649">
      <c r="A649" s="450"/>
      <c r="B649" s="450"/>
      <c r="E649" s="484"/>
    </row>
    <row r="650">
      <c r="A650" s="450"/>
      <c r="B650" s="450"/>
      <c r="E650" s="484"/>
    </row>
    <row r="651">
      <c r="A651" s="450"/>
      <c r="B651" s="450"/>
      <c r="E651" s="484"/>
    </row>
    <row r="652">
      <c r="A652" s="450"/>
      <c r="B652" s="450"/>
      <c r="E652" s="484"/>
    </row>
    <row r="653">
      <c r="A653" s="450"/>
      <c r="B653" s="450"/>
      <c r="E653" s="484"/>
    </row>
    <row r="654">
      <c r="A654" s="450"/>
      <c r="B654" s="450"/>
      <c r="E654" s="484"/>
    </row>
    <row r="655">
      <c r="A655" s="450"/>
      <c r="B655" s="450"/>
      <c r="E655" s="484"/>
    </row>
    <row r="656">
      <c r="A656" s="450"/>
      <c r="B656" s="450"/>
      <c r="E656" s="484"/>
    </row>
    <row r="657">
      <c r="A657" s="450"/>
      <c r="B657" s="450"/>
      <c r="E657" s="484"/>
    </row>
    <row r="658">
      <c r="A658" s="450"/>
      <c r="B658" s="450"/>
      <c r="E658" s="484"/>
    </row>
    <row r="659">
      <c r="A659" s="450"/>
      <c r="B659" s="450"/>
      <c r="E659" s="484"/>
    </row>
    <row r="660">
      <c r="A660" s="450"/>
      <c r="B660" s="450"/>
      <c r="E660" s="484"/>
    </row>
    <row r="661">
      <c r="A661" s="450"/>
      <c r="B661" s="450"/>
      <c r="E661" s="484"/>
    </row>
    <row r="662">
      <c r="A662" s="450"/>
      <c r="B662" s="450"/>
      <c r="E662" s="484"/>
    </row>
    <row r="663">
      <c r="A663" s="450"/>
      <c r="B663" s="450"/>
      <c r="E663" s="484"/>
    </row>
    <row r="664">
      <c r="A664" s="450"/>
      <c r="B664" s="450"/>
      <c r="E664" s="484"/>
    </row>
    <row r="665">
      <c r="A665" s="450"/>
      <c r="B665" s="450"/>
      <c r="E665" s="484"/>
    </row>
    <row r="666">
      <c r="A666" s="450"/>
      <c r="B666" s="450"/>
      <c r="E666" s="484"/>
    </row>
    <row r="667">
      <c r="A667" s="450"/>
      <c r="B667" s="450"/>
      <c r="E667" s="484"/>
    </row>
    <row r="668">
      <c r="A668" s="450"/>
      <c r="B668" s="450"/>
      <c r="E668" s="484"/>
    </row>
    <row r="669">
      <c r="A669" s="450"/>
      <c r="B669" s="450"/>
      <c r="E669" s="484"/>
    </row>
    <row r="670">
      <c r="A670" s="450"/>
      <c r="B670" s="450"/>
      <c r="E670" s="484"/>
    </row>
    <row r="671">
      <c r="A671" s="450"/>
      <c r="B671" s="450"/>
      <c r="E671" s="484"/>
    </row>
    <row r="672">
      <c r="A672" s="450"/>
      <c r="B672" s="450"/>
      <c r="E672" s="484"/>
    </row>
    <row r="673">
      <c r="A673" s="450"/>
      <c r="B673" s="450"/>
      <c r="E673" s="484"/>
    </row>
    <row r="674">
      <c r="A674" s="450"/>
      <c r="B674" s="450"/>
      <c r="E674" s="484"/>
    </row>
    <row r="675">
      <c r="A675" s="450"/>
      <c r="B675" s="450"/>
      <c r="E675" s="484"/>
    </row>
    <row r="676">
      <c r="A676" s="450"/>
      <c r="B676" s="450"/>
      <c r="E676" s="484"/>
    </row>
    <row r="677">
      <c r="A677" s="450"/>
      <c r="B677" s="450"/>
      <c r="E677" s="484"/>
    </row>
    <row r="678">
      <c r="A678" s="450"/>
      <c r="B678" s="450"/>
      <c r="E678" s="484"/>
    </row>
    <row r="679">
      <c r="A679" s="450"/>
      <c r="B679" s="450"/>
      <c r="E679" s="484"/>
    </row>
    <row r="680">
      <c r="A680" s="450"/>
      <c r="B680" s="450"/>
      <c r="E680" s="484"/>
    </row>
    <row r="681">
      <c r="A681" s="450"/>
      <c r="B681" s="450"/>
      <c r="E681" s="484"/>
    </row>
    <row r="682">
      <c r="A682" s="450"/>
      <c r="B682" s="450"/>
      <c r="E682" s="484"/>
    </row>
    <row r="683">
      <c r="A683" s="450"/>
      <c r="B683" s="450"/>
      <c r="E683" s="484"/>
    </row>
    <row r="684">
      <c r="A684" s="450"/>
      <c r="B684" s="450"/>
      <c r="E684" s="484"/>
    </row>
    <row r="685">
      <c r="A685" s="450"/>
      <c r="B685" s="450"/>
      <c r="E685" s="484"/>
    </row>
    <row r="686">
      <c r="A686" s="450"/>
      <c r="B686" s="450"/>
      <c r="E686" s="484"/>
    </row>
    <row r="687">
      <c r="A687" s="450"/>
      <c r="B687" s="450"/>
      <c r="E687" s="484"/>
    </row>
    <row r="688">
      <c r="A688" s="450"/>
      <c r="B688" s="450"/>
      <c r="E688" s="484"/>
    </row>
    <row r="689">
      <c r="A689" s="450"/>
      <c r="B689" s="450"/>
      <c r="E689" s="484"/>
    </row>
    <row r="690">
      <c r="A690" s="450"/>
      <c r="B690" s="450"/>
      <c r="E690" s="484"/>
    </row>
    <row r="691">
      <c r="A691" s="450"/>
      <c r="B691" s="450"/>
      <c r="E691" s="484"/>
    </row>
    <row r="692">
      <c r="A692" s="450"/>
      <c r="B692" s="450"/>
      <c r="E692" s="484"/>
    </row>
    <row r="693">
      <c r="A693" s="450"/>
      <c r="B693" s="450"/>
      <c r="E693" s="484"/>
    </row>
    <row r="694">
      <c r="A694" s="450"/>
      <c r="B694" s="450"/>
      <c r="E694" s="484"/>
    </row>
    <row r="695">
      <c r="A695" s="450"/>
      <c r="B695" s="450"/>
      <c r="E695" s="484"/>
    </row>
    <row r="696">
      <c r="A696" s="450"/>
      <c r="B696" s="450"/>
      <c r="E696" s="484"/>
    </row>
    <row r="697">
      <c r="A697" s="450"/>
      <c r="B697" s="450"/>
      <c r="E697" s="484"/>
    </row>
    <row r="698">
      <c r="A698" s="450"/>
      <c r="B698" s="450"/>
      <c r="E698" s="484"/>
    </row>
    <row r="699">
      <c r="A699" s="450"/>
      <c r="B699" s="450"/>
      <c r="E699" s="484"/>
    </row>
    <row r="700">
      <c r="A700" s="450"/>
      <c r="B700" s="450"/>
      <c r="E700" s="484"/>
    </row>
    <row r="701">
      <c r="A701" s="450"/>
      <c r="B701" s="450"/>
      <c r="E701" s="484"/>
    </row>
    <row r="702">
      <c r="A702" s="450"/>
      <c r="B702" s="450"/>
      <c r="E702" s="484"/>
    </row>
    <row r="703">
      <c r="A703" s="450"/>
      <c r="B703" s="450"/>
      <c r="E703" s="484"/>
    </row>
    <row r="704">
      <c r="A704" s="450"/>
      <c r="B704" s="450"/>
      <c r="E704" s="484"/>
    </row>
    <row r="705">
      <c r="A705" s="450"/>
      <c r="B705" s="450"/>
      <c r="E705" s="484"/>
    </row>
    <row r="706">
      <c r="A706" s="450"/>
      <c r="B706" s="450"/>
      <c r="E706" s="484"/>
    </row>
    <row r="707">
      <c r="A707" s="450"/>
      <c r="B707" s="450"/>
      <c r="E707" s="484"/>
    </row>
    <row r="708">
      <c r="A708" s="450"/>
      <c r="B708" s="450"/>
      <c r="E708" s="484"/>
    </row>
    <row r="709">
      <c r="A709" s="450"/>
      <c r="B709" s="450"/>
      <c r="E709" s="484"/>
    </row>
    <row r="710">
      <c r="A710" s="450"/>
      <c r="B710" s="450"/>
      <c r="E710" s="484"/>
    </row>
    <row r="711">
      <c r="A711" s="450"/>
      <c r="B711" s="450"/>
      <c r="E711" s="484"/>
    </row>
    <row r="712">
      <c r="A712" s="450"/>
      <c r="B712" s="450"/>
      <c r="E712" s="484"/>
    </row>
    <row r="713">
      <c r="A713" s="450"/>
      <c r="B713" s="450"/>
      <c r="E713" s="484"/>
    </row>
    <row r="714">
      <c r="A714" s="450"/>
      <c r="B714" s="450"/>
      <c r="E714" s="484"/>
    </row>
    <row r="715">
      <c r="A715" s="450"/>
      <c r="B715" s="450"/>
      <c r="E715" s="484"/>
    </row>
    <row r="716">
      <c r="A716" s="450"/>
      <c r="B716" s="450"/>
      <c r="E716" s="484"/>
    </row>
    <row r="717">
      <c r="A717" s="450"/>
      <c r="B717" s="450"/>
      <c r="E717" s="484"/>
    </row>
    <row r="718">
      <c r="A718" s="450"/>
      <c r="B718" s="450"/>
      <c r="E718" s="484"/>
    </row>
    <row r="719">
      <c r="A719" s="450"/>
      <c r="B719" s="450"/>
      <c r="E719" s="484"/>
    </row>
    <row r="720">
      <c r="A720" s="450"/>
      <c r="B720" s="450"/>
      <c r="E720" s="484"/>
    </row>
    <row r="721">
      <c r="A721" s="450"/>
      <c r="B721" s="450"/>
      <c r="E721" s="484"/>
    </row>
    <row r="722">
      <c r="A722" s="450"/>
      <c r="B722" s="450"/>
      <c r="E722" s="484"/>
    </row>
    <row r="723">
      <c r="A723" s="450"/>
      <c r="B723" s="450"/>
      <c r="E723" s="484"/>
    </row>
    <row r="724">
      <c r="A724" s="450"/>
      <c r="B724" s="450"/>
      <c r="E724" s="484"/>
    </row>
    <row r="725">
      <c r="A725" s="450"/>
      <c r="B725" s="450"/>
      <c r="E725" s="484"/>
    </row>
    <row r="726">
      <c r="A726" s="450"/>
      <c r="B726" s="450"/>
      <c r="E726" s="484"/>
    </row>
    <row r="727">
      <c r="A727" s="450"/>
      <c r="B727" s="450"/>
      <c r="E727" s="484"/>
    </row>
    <row r="728">
      <c r="A728" s="450"/>
      <c r="B728" s="450"/>
      <c r="E728" s="484"/>
    </row>
    <row r="729">
      <c r="A729" s="450"/>
      <c r="B729" s="450"/>
      <c r="E729" s="484"/>
    </row>
    <row r="730">
      <c r="A730" s="450"/>
      <c r="B730" s="450"/>
      <c r="E730" s="484"/>
    </row>
    <row r="731">
      <c r="A731" s="450"/>
      <c r="B731" s="450"/>
      <c r="E731" s="484"/>
    </row>
    <row r="732">
      <c r="A732" s="450"/>
      <c r="B732" s="450"/>
      <c r="E732" s="484"/>
    </row>
    <row r="733">
      <c r="A733" s="450"/>
      <c r="B733" s="450"/>
      <c r="E733" s="484"/>
    </row>
    <row r="734">
      <c r="A734" s="450"/>
      <c r="B734" s="450"/>
      <c r="E734" s="484"/>
    </row>
    <row r="735">
      <c r="A735" s="450"/>
      <c r="B735" s="450"/>
      <c r="E735" s="484"/>
    </row>
    <row r="736">
      <c r="A736" s="450"/>
      <c r="B736" s="450"/>
      <c r="E736" s="484"/>
    </row>
    <row r="737">
      <c r="A737" s="450"/>
      <c r="B737" s="450"/>
      <c r="E737" s="484"/>
    </row>
    <row r="738">
      <c r="A738" s="450"/>
      <c r="B738" s="450"/>
      <c r="E738" s="484"/>
    </row>
    <row r="739">
      <c r="A739" s="450"/>
      <c r="B739" s="450"/>
      <c r="E739" s="484"/>
    </row>
    <row r="740">
      <c r="A740" s="450"/>
      <c r="B740" s="450"/>
      <c r="E740" s="484"/>
    </row>
    <row r="741">
      <c r="A741" s="450"/>
      <c r="B741" s="450"/>
      <c r="E741" s="484"/>
    </row>
    <row r="742">
      <c r="A742" s="450"/>
      <c r="B742" s="450"/>
      <c r="E742" s="484"/>
    </row>
    <row r="743">
      <c r="A743" s="450"/>
      <c r="B743" s="450"/>
      <c r="E743" s="484"/>
    </row>
    <row r="744">
      <c r="A744" s="450"/>
      <c r="B744" s="450"/>
      <c r="E744" s="484"/>
    </row>
    <row r="745">
      <c r="A745" s="450"/>
      <c r="B745" s="450"/>
      <c r="E745" s="484"/>
    </row>
    <row r="746">
      <c r="A746" s="450"/>
      <c r="B746" s="450"/>
      <c r="E746" s="484"/>
    </row>
    <row r="747">
      <c r="A747" s="450"/>
      <c r="B747" s="450"/>
      <c r="E747" s="484"/>
    </row>
    <row r="748">
      <c r="A748" s="450"/>
      <c r="B748" s="450"/>
      <c r="E748" s="484"/>
    </row>
    <row r="749">
      <c r="A749" s="450"/>
      <c r="B749" s="450"/>
      <c r="E749" s="484"/>
    </row>
    <row r="750">
      <c r="A750" s="450"/>
      <c r="B750" s="450"/>
      <c r="E750" s="484"/>
    </row>
    <row r="751">
      <c r="A751" s="450"/>
      <c r="B751" s="450"/>
      <c r="E751" s="484"/>
    </row>
    <row r="752">
      <c r="A752" s="450"/>
      <c r="B752" s="450"/>
      <c r="E752" s="484"/>
    </row>
    <row r="753">
      <c r="A753" s="450"/>
      <c r="B753" s="450"/>
      <c r="E753" s="484"/>
    </row>
    <row r="754">
      <c r="A754" s="450"/>
      <c r="B754" s="450"/>
      <c r="E754" s="484"/>
    </row>
    <row r="755">
      <c r="A755" s="450"/>
      <c r="B755" s="450"/>
      <c r="E755" s="484"/>
    </row>
    <row r="756">
      <c r="A756" s="450"/>
      <c r="B756" s="450"/>
      <c r="E756" s="484"/>
    </row>
    <row r="757">
      <c r="A757" s="450"/>
      <c r="B757" s="450"/>
      <c r="E757" s="484"/>
    </row>
    <row r="758">
      <c r="A758" s="450"/>
      <c r="B758" s="450"/>
      <c r="E758" s="484"/>
    </row>
    <row r="759">
      <c r="A759" s="450"/>
      <c r="B759" s="450"/>
      <c r="E759" s="484"/>
    </row>
    <row r="760">
      <c r="A760" s="450"/>
      <c r="B760" s="450"/>
      <c r="E760" s="484"/>
    </row>
    <row r="761">
      <c r="A761" s="450"/>
      <c r="B761" s="450"/>
      <c r="E761" s="484"/>
    </row>
    <row r="762">
      <c r="A762" s="450"/>
      <c r="B762" s="450"/>
      <c r="E762" s="484"/>
    </row>
    <row r="763">
      <c r="A763" s="450"/>
      <c r="B763" s="450"/>
      <c r="E763" s="484"/>
    </row>
    <row r="764">
      <c r="A764" s="450"/>
      <c r="B764" s="450"/>
      <c r="E764" s="484"/>
    </row>
    <row r="765">
      <c r="A765" s="450"/>
      <c r="B765" s="450"/>
      <c r="E765" s="484"/>
    </row>
    <row r="766">
      <c r="A766" s="450"/>
      <c r="B766" s="450"/>
      <c r="E766" s="484"/>
    </row>
    <row r="767">
      <c r="A767" s="450"/>
      <c r="B767" s="450"/>
      <c r="E767" s="484"/>
    </row>
    <row r="768">
      <c r="A768" s="450"/>
      <c r="B768" s="450"/>
      <c r="E768" s="484"/>
    </row>
    <row r="769">
      <c r="A769" s="450"/>
      <c r="B769" s="450"/>
      <c r="E769" s="484"/>
    </row>
    <row r="770">
      <c r="A770" s="450"/>
      <c r="B770" s="450"/>
      <c r="E770" s="484"/>
    </row>
    <row r="771">
      <c r="A771" s="450"/>
      <c r="B771" s="450"/>
      <c r="E771" s="484"/>
    </row>
    <row r="772">
      <c r="A772" s="450"/>
      <c r="B772" s="450"/>
      <c r="E772" s="484"/>
    </row>
    <row r="773">
      <c r="A773" s="450"/>
      <c r="B773" s="450"/>
      <c r="E773" s="484"/>
    </row>
    <row r="774">
      <c r="A774" s="450"/>
      <c r="B774" s="450"/>
      <c r="E774" s="484"/>
    </row>
    <row r="775">
      <c r="A775" s="450"/>
      <c r="B775" s="450"/>
      <c r="E775" s="484"/>
    </row>
    <row r="776">
      <c r="A776" s="450"/>
      <c r="B776" s="450"/>
      <c r="E776" s="484"/>
    </row>
    <row r="777">
      <c r="A777" s="450"/>
      <c r="B777" s="450"/>
      <c r="E777" s="484"/>
    </row>
    <row r="778">
      <c r="A778" s="450"/>
      <c r="B778" s="450"/>
      <c r="E778" s="484"/>
    </row>
    <row r="779">
      <c r="A779" s="450"/>
      <c r="B779" s="450"/>
      <c r="E779" s="484"/>
    </row>
    <row r="780">
      <c r="A780" s="450"/>
      <c r="B780" s="450"/>
      <c r="E780" s="484"/>
    </row>
    <row r="781">
      <c r="A781" s="450"/>
      <c r="B781" s="450"/>
      <c r="E781" s="484"/>
    </row>
    <row r="782">
      <c r="A782" s="450"/>
      <c r="B782" s="450"/>
      <c r="E782" s="484"/>
    </row>
    <row r="783">
      <c r="A783" s="450"/>
      <c r="B783" s="450"/>
      <c r="E783" s="484"/>
    </row>
    <row r="784">
      <c r="A784" s="450"/>
      <c r="B784" s="450"/>
      <c r="E784" s="484"/>
    </row>
    <row r="785">
      <c r="A785" s="450"/>
      <c r="B785" s="450"/>
      <c r="E785" s="484"/>
    </row>
    <row r="786">
      <c r="A786" s="450"/>
      <c r="B786" s="450"/>
      <c r="E786" s="484"/>
    </row>
    <row r="787">
      <c r="A787" s="450"/>
      <c r="B787" s="450"/>
      <c r="E787" s="484"/>
    </row>
    <row r="788">
      <c r="A788" s="450"/>
      <c r="B788" s="450"/>
      <c r="E788" s="484"/>
    </row>
    <row r="789">
      <c r="A789" s="450"/>
      <c r="B789" s="450"/>
      <c r="E789" s="484"/>
    </row>
    <row r="790">
      <c r="A790" s="450"/>
      <c r="B790" s="450"/>
      <c r="E790" s="484"/>
    </row>
    <row r="791">
      <c r="A791" s="450"/>
      <c r="B791" s="450"/>
      <c r="E791" s="484"/>
    </row>
    <row r="792">
      <c r="A792" s="450"/>
      <c r="B792" s="450"/>
      <c r="E792" s="484"/>
    </row>
    <row r="793">
      <c r="A793" s="450"/>
      <c r="B793" s="450"/>
      <c r="E793" s="484"/>
    </row>
    <row r="794">
      <c r="A794" s="450"/>
      <c r="B794" s="450"/>
      <c r="E794" s="484"/>
    </row>
    <row r="795">
      <c r="A795" s="450"/>
      <c r="B795" s="450"/>
      <c r="E795" s="484"/>
    </row>
    <row r="796">
      <c r="A796" s="450"/>
      <c r="B796" s="450"/>
      <c r="E796" s="484"/>
    </row>
    <row r="797">
      <c r="A797" s="450"/>
      <c r="B797" s="450"/>
      <c r="E797" s="484"/>
    </row>
    <row r="798">
      <c r="A798" s="450"/>
      <c r="B798" s="450"/>
      <c r="E798" s="484"/>
    </row>
    <row r="799">
      <c r="A799" s="450"/>
      <c r="B799" s="450"/>
      <c r="E799" s="484"/>
    </row>
    <row r="800">
      <c r="A800" s="450"/>
      <c r="B800" s="450"/>
      <c r="E800" s="484"/>
    </row>
    <row r="801">
      <c r="A801" s="450"/>
      <c r="B801" s="450"/>
      <c r="E801" s="484"/>
    </row>
    <row r="802">
      <c r="A802" s="450"/>
      <c r="B802" s="450"/>
      <c r="E802" s="484"/>
    </row>
    <row r="803">
      <c r="A803" s="450"/>
      <c r="B803" s="450"/>
      <c r="E803" s="484"/>
    </row>
    <row r="804">
      <c r="A804" s="450"/>
      <c r="B804" s="450"/>
      <c r="E804" s="484"/>
    </row>
    <row r="805">
      <c r="A805" s="450"/>
      <c r="B805" s="450"/>
      <c r="E805" s="484"/>
    </row>
    <row r="806">
      <c r="A806" s="450"/>
      <c r="B806" s="450"/>
      <c r="E806" s="484"/>
    </row>
    <row r="807">
      <c r="A807" s="450"/>
      <c r="B807" s="450"/>
      <c r="E807" s="484"/>
    </row>
    <row r="808">
      <c r="A808" s="450"/>
      <c r="B808" s="450"/>
      <c r="E808" s="484"/>
    </row>
    <row r="809">
      <c r="A809" s="450"/>
      <c r="B809" s="450"/>
      <c r="E809" s="484"/>
    </row>
    <row r="810">
      <c r="A810" s="450"/>
      <c r="B810" s="450"/>
      <c r="E810" s="484"/>
    </row>
    <row r="811">
      <c r="A811" s="450"/>
      <c r="B811" s="450"/>
      <c r="E811" s="484"/>
    </row>
    <row r="812">
      <c r="A812" s="450"/>
      <c r="B812" s="450"/>
      <c r="E812" s="484"/>
    </row>
    <row r="813">
      <c r="A813" s="450"/>
      <c r="B813" s="450"/>
      <c r="E813" s="484"/>
    </row>
    <row r="814">
      <c r="A814" s="450"/>
      <c r="B814" s="450"/>
      <c r="E814" s="484"/>
    </row>
    <row r="815">
      <c r="A815" s="450"/>
      <c r="B815" s="450"/>
      <c r="E815" s="484"/>
    </row>
    <row r="816">
      <c r="A816" s="450"/>
      <c r="B816" s="450"/>
      <c r="E816" s="484"/>
    </row>
    <row r="817">
      <c r="A817" s="450"/>
      <c r="B817" s="450"/>
      <c r="E817" s="484"/>
    </row>
    <row r="818">
      <c r="A818" s="450"/>
      <c r="B818" s="450"/>
      <c r="E818" s="484"/>
    </row>
    <row r="819">
      <c r="A819" s="450"/>
      <c r="B819" s="450"/>
      <c r="E819" s="484"/>
    </row>
    <row r="820">
      <c r="A820" s="450"/>
      <c r="B820" s="450"/>
      <c r="E820" s="484"/>
    </row>
    <row r="821">
      <c r="A821" s="450"/>
      <c r="B821" s="450"/>
      <c r="E821" s="484"/>
    </row>
    <row r="822">
      <c r="A822" s="450"/>
      <c r="B822" s="450"/>
      <c r="E822" s="484"/>
    </row>
    <row r="823">
      <c r="A823" s="450"/>
      <c r="B823" s="450"/>
      <c r="E823" s="484"/>
    </row>
    <row r="824">
      <c r="A824" s="450"/>
      <c r="B824" s="450"/>
      <c r="E824" s="484"/>
    </row>
    <row r="825">
      <c r="A825" s="450"/>
      <c r="B825" s="450"/>
      <c r="E825" s="484"/>
    </row>
    <row r="826">
      <c r="A826" s="450"/>
      <c r="B826" s="450"/>
      <c r="E826" s="484"/>
    </row>
    <row r="827">
      <c r="A827" s="450"/>
      <c r="B827" s="450"/>
      <c r="E827" s="484"/>
    </row>
    <row r="828">
      <c r="A828" s="450"/>
      <c r="B828" s="450"/>
      <c r="E828" s="484"/>
    </row>
    <row r="829">
      <c r="A829" s="450"/>
      <c r="B829" s="450"/>
      <c r="E829" s="484"/>
    </row>
    <row r="830">
      <c r="A830" s="450"/>
      <c r="B830" s="450"/>
      <c r="E830" s="484"/>
    </row>
    <row r="831">
      <c r="A831" s="450"/>
      <c r="B831" s="450"/>
      <c r="E831" s="484"/>
    </row>
    <row r="832">
      <c r="A832" s="450"/>
      <c r="B832" s="450"/>
      <c r="E832" s="484"/>
    </row>
    <row r="833">
      <c r="A833" s="450"/>
      <c r="B833" s="450"/>
      <c r="E833" s="484"/>
    </row>
    <row r="834">
      <c r="A834" s="450"/>
      <c r="B834" s="450"/>
      <c r="E834" s="484"/>
    </row>
    <row r="835">
      <c r="A835" s="450"/>
      <c r="B835" s="450"/>
      <c r="E835" s="484"/>
    </row>
    <row r="836">
      <c r="A836" s="450"/>
      <c r="B836" s="450"/>
      <c r="E836" s="484"/>
    </row>
    <row r="837">
      <c r="A837" s="450"/>
      <c r="B837" s="450"/>
      <c r="E837" s="484"/>
    </row>
    <row r="838">
      <c r="A838" s="450"/>
      <c r="B838" s="450"/>
      <c r="E838" s="484"/>
    </row>
    <row r="839">
      <c r="A839" s="450"/>
      <c r="B839" s="450"/>
      <c r="E839" s="484"/>
    </row>
    <row r="840">
      <c r="A840" s="450"/>
      <c r="B840" s="450"/>
      <c r="E840" s="484"/>
    </row>
    <row r="841">
      <c r="A841" s="450"/>
      <c r="B841" s="450"/>
      <c r="E841" s="484"/>
    </row>
    <row r="842">
      <c r="A842" s="450"/>
      <c r="B842" s="450"/>
      <c r="E842" s="484"/>
    </row>
    <row r="843">
      <c r="A843" s="450"/>
      <c r="B843" s="450"/>
      <c r="E843" s="484"/>
    </row>
    <row r="844">
      <c r="A844" s="450"/>
      <c r="B844" s="450"/>
      <c r="E844" s="484"/>
    </row>
    <row r="845">
      <c r="A845" s="450"/>
      <c r="B845" s="450"/>
      <c r="E845" s="484"/>
    </row>
    <row r="846">
      <c r="A846" s="450"/>
      <c r="B846" s="450"/>
      <c r="E846" s="484"/>
    </row>
    <row r="847">
      <c r="A847" s="450"/>
      <c r="B847" s="450"/>
      <c r="E847" s="484"/>
    </row>
    <row r="848">
      <c r="A848" s="450"/>
      <c r="B848" s="450"/>
      <c r="E848" s="484"/>
    </row>
    <row r="849">
      <c r="A849" s="450"/>
      <c r="B849" s="450"/>
      <c r="E849" s="484"/>
    </row>
    <row r="850">
      <c r="A850" s="450"/>
      <c r="B850" s="450"/>
      <c r="E850" s="484"/>
    </row>
    <row r="851">
      <c r="A851" s="450"/>
      <c r="B851" s="450"/>
      <c r="E851" s="484"/>
    </row>
    <row r="852">
      <c r="A852" s="450"/>
      <c r="B852" s="450"/>
      <c r="E852" s="484"/>
    </row>
    <row r="853">
      <c r="A853" s="450"/>
      <c r="B853" s="450"/>
      <c r="E853" s="484"/>
    </row>
    <row r="854">
      <c r="A854" s="450"/>
      <c r="B854" s="450"/>
      <c r="E854" s="484"/>
    </row>
    <row r="855">
      <c r="A855" s="450"/>
      <c r="B855" s="450"/>
      <c r="E855" s="484"/>
    </row>
    <row r="856">
      <c r="A856" s="450"/>
      <c r="B856" s="450"/>
      <c r="E856" s="484"/>
    </row>
    <row r="857">
      <c r="A857" s="450"/>
      <c r="B857" s="450"/>
      <c r="E857" s="484"/>
    </row>
    <row r="858">
      <c r="A858" s="450"/>
      <c r="B858" s="450"/>
      <c r="E858" s="484"/>
    </row>
    <row r="859">
      <c r="A859" s="450"/>
      <c r="B859" s="450"/>
      <c r="E859" s="484"/>
    </row>
    <row r="860">
      <c r="A860" s="450"/>
      <c r="B860" s="450"/>
      <c r="E860" s="484"/>
    </row>
    <row r="861">
      <c r="A861" s="450"/>
      <c r="B861" s="450"/>
      <c r="E861" s="484"/>
    </row>
    <row r="862">
      <c r="A862" s="450"/>
      <c r="B862" s="450"/>
      <c r="E862" s="484"/>
    </row>
    <row r="863">
      <c r="A863" s="450"/>
      <c r="B863" s="450"/>
      <c r="E863" s="484"/>
    </row>
    <row r="864">
      <c r="A864" s="450"/>
      <c r="B864" s="450"/>
      <c r="E864" s="484"/>
    </row>
    <row r="865">
      <c r="A865" s="450"/>
      <c r="B865" s="450"/>
      <c r="E865" s="484"/>
    </row>
    <row r="866">
      <c r="A866" s="450"/>
      <c r="B866" s="450"/>
      <c r="E866" s="484"/>
    </row>
    <row r="867">
      <c r="A867" s="450"/>
      <c r="B867" s="450"/>
      <c r="E867" s="484"/>
    </row>
    <row r="868">
      <c r="A868" s="450"/>
      <c r="B868" s="450"/>
      <c r="E868" s="484"/>
    </row>
    <row r="869">
      <c r="A869" s="450"/>
      <c r="B869" s="450"/>
      <c r="E869" s="484"/>
    </row>
    <row r="870">
      <c r="A870" s="450"/>
      <c r="B870" s="450"/>
      <c r="E870" s="484"/>
    </row>
    <row r="871">
      <c r="A871" s="450"/>
      <c r="B871" s="450"/>
      <c r="E871" s="484"/>
    </row>
    <row r="872">
      <c r="A872" s="450"/>
      <c r="B872" s="450"/>
      <c r="E872" s="484"/>
    </row>
    <row r="873">
      <c r="A873" s="450"/>
      <c r="B873" s="450"/>
      <c r="E873" s="484"/>
    </row>
    <row r="874">
      <c r="A874" s="450"/>
      <c r="B874" s="450"/>
      <c r="E874" s="484"/>
    </row>
    <row r="875">
      <c r="A875" s="450"/>
      <c r="B875" s="450"/>
      <c r="E875" s="484"/>
    </row>
    <row r="876">
      <c r="A876" s="450"/>
      <c r="B876" s="450"/>
      <c r="E876" s="484"/>
    </row>
    <row r="877">
      <c r="A877" s="450"/>
      <c r="B877" s="450"/>
      <c r="E877" s="484"/>
    </row>
    <row r="878">
      <c r="A878" s="450"/>
      <c r="B878" s="450"/>
      <c r="E878" s="484"/>
    </row>
    <row r="879">
      <c r="A879" s="450"/>
      <c r="B879" s="450"/>
      <c r="E879" s="484"/>
    </row>
    <row r="880">
      <c r="A880" s="450"/>
      <c r="B880" s="450"/>
      <c r="E880" s="484"/>
    </row>
    <row r="881">
      <c r="A881" s="450"/>
      <c r="B881" s="450"/>
      <c r="E881" s="484"/>
    </row>
    <row r="882">
      <c r="A882" s="450"/>
      <c r="B882" s="450"/>
      <c r="E882" s="484"/>
    </row>
    <row r="883">
      <c r="A883" s="450"/>
      <c r="B883" s="450"/>
      <c r="E883" s="484"/>
    </row>
    <row r="884">
      <c r="A884" s="450"/>
      <c r="B884" s="450"/>
      <c r="E884" s="484"/>
    </row>
    <row r="885">
      <c r="A885" s="450"/>
      <c r="B885" s="450"/>
      <c r="E885" s="484"/>
    </row>
    <row r="886">
      <c r="A886" s="450"/>
      <c r="B886" s="450"/>
      <c r="E886" s="484"/>
    </row>
    <row r="887">
      <c r="A887" s="450"/>
      <c r="B887" s="450"/>
      <c r="E887" s="484"/>
    </row>
    <row r="888">
      <c r="A888" s="450"/>
      <c r="B888" s="450"/>
      <c r="E888" s="484"/>
    </row>
    <row r="889">
      <c r="A889" s="450"/>
      <c r="B889" s="450"/>
      <c r="E889" s="484"/>
    </row>
    <row r="890">
      <c r="A890" s="450"/>
      <c r="B890" s="450"/>
      <c r="E890" s="484"/>
    </row>
    <row r="891">
      <c r="A891" s="450"/>
      <c r="B891" s="450"/>
      <c r="E891" s="484"/>
    </row>
    <row r="892">
      <c r="A892" s="450"/>
      <c r="B892" s="450"/>
      <c r="E892" s="484"/>
    </row>
    <row r="893">
      <c r="A893" s="450"/>
      <c r="B893" s="450"/>
      <c r="E893" s="484"/>
    </row>
    <row r="894">
      <c r="A894" s="450"/>
      <c r="B894" s="450"/>
      <c r="E894" s="484"/>
    </row>
    <row r="895">
      <c r="A895" s="450"/>
      <c r="B895" s="450"/>
      <c r="E895" s="484"/>
    </row>
    <row r="896">
      <c r="A896" s="450"/>
      <c r="B896" s="450"/>
      <c r="E896" s="484"/>
    </row>
    <row r="897">
      <c r="A897" s="450"/>
      <c r="B897" s="450"/>
      <c r="E897" s="484"/>
    </row>
    <row r="898">
      <c r="A898" s="450"/>
      <c r="B898" s="450"/>
      <c r="E898" s="484"/>
    </row>
    <row r="899">
      <c r="A899" s="450"/>
      <c r="B899" s="450"/>
      <c r="E899" s="484"/>
    </row>
    <row r="900">
      <c r="A900" s="450"/>
      <c r="B900" s="450"/>
      <c r="E900" s="484"/>
    </row>
    <row r="901">
      <c r="A901" s="450"/>
      <c r="B901" s="450"/>
      <c r="E901" s="484"/>
    </row>
    <row r="902">
      <c r="A902" s="450"/>
      <c r="B902" s="450"/>
      <c r="E902" s="484"/>
    </row>
    <row r="903">
      <c r="A903" s="450"/>
      <c r="B903" s="450"/>
      <c r="E903" s="484"/>
    </row>
    <row r="904">
      <c r="A904" s="450"/>
      <c r="B904" s="450"/>
      <c r="E904" s="484"/>
    </row>
    <row r="905">
      <c r="A905" s="450"/>
      <c r="B905" s="450"/>
      <c r="E905" s="484"/>
    </row>
    <row r="906">
      <c r="A906" s="450"/>
      <c r="B906" s="450"/>
      <c r="E906" s="484"/>
    </row>
    <row r="907">
      <c r="A907" s="450"/>
      <c r="B907" s="450"/>
      <c r="E907" s="484"/>
    </row>
    <row r="908">
      <c r="A908" s="450"/>
      <c r="B908" s="450"/>
      <c r="E908" s="484"/>
    </row>
    <row r="909">
      <c r="A909" s="450"/>
      <c r="B909" s="450"/>
      <c r="E909" s="484"/>
    </row>
    <row r="910">
      <c r="A910" s="450"/>
      <c r="B910" s="450"/>
      <c r="E910" s="484"/>
    </row>
    <row r="911">
      <c r="A911" s="450"/>
      <c r="B911" s="450"/>
      <c r="E911" s="484"/>
    </row>
    <row r="912">
      <c r="A912" s="450"/>
      <c r="B912" s="450"/>
      <c r="E912" s="484"/>
    </row>
    <row r="913">
      <c r="A913" s="450"/>
      <c r="B913" s="450"/>
      <c r="E913" s="484"/>
    </row>
    <row r="914">
      <c r="A914" s="450"/>
      <c r="B914" s="450"/>
      <c r="E914" s="484"/>
    </row>
    <row r="915">
      <c r="A915" s="450"/>
      <c r="B915" s="450"/>
      <c r="E915" s="484"/>
    </row>
    <row r="916">
      <c r="A916" s="450"/>
      <c r="B916" s="450"/>
      <c r="E916" s="484"/>
    </row>
    <row r="917">
      <c r="A917" s="450"/>
      <c r="B917" s="450"/>
      <c r="E917" s="484"/>
    </row>
    <row r="918">
      <c r="A918" s="450"/>
      <c r="B918" s="450"/>
      <c r="E918" s="484"/>
    </row>
    <row r="919">
      <c r="A919" s="450"/>
      <c r="B919" s="450"/>
      <c r="E919" s="484"/>
    </row>
    <row r="920">
      <c r="A920" s="450"/>
      <c r="B920" s="450"/>
      <c r="E920" s="484"/>
    </row>
    <row r="921">
      <c r="A921" s="450"/>
      <c r="B921" s="450"/>
      <c r="E921" s="484"/>
    </row>
    <row r="922">
      <c r="A922" s="450"/>
      <c r="B922" s="450"/>
      <c r="E922" s="484"/>
    </row>
    <row r="923">
      <c r="A923" s="450"/>
      <c r="B923" s="450"/>
      <c r="E923" s="484"/>
    </row>
    <row r="924">
      <c r="A924" s="450"/>
      <c r="B924" s="450"/>
      <c r="E924" s="484"/>
    </row>
    <row r="925">
      <c r="A925" s="450"/>
      <c r="B925" s="450"/>
      <c r="E925" s="484"/>
    </row>
    <row r="926">
      <c r="A926" s="450"/>
      <c r="B926" s="450"/>
      <c r="E926" s="484"/>
    </row>
    <row r="927">
      <c r="A927" s="450"/>
      <c r="B927" s="450"/>
      <c r="E927" s="484"/>
    </row>
    <row r="928">
      <c r="A928" s="450"/>
      <c r="B928" s="450"/>
      <c r="E928" s="484"/>
    </row>
    <row r="929">
      <c r="A929" s="450"/>
      <c r="B929" s="450"/>
      <c r="E929" s="484"/>
    </row>
    <row r="930">
      <c r="A930" s="450"/>
      <c r="B930" s="450"/>
      <c r="E930" s="484"/>
    </row>
    <row r="931">
      <c r="A931" s="450"/>
      <c r="B931" s="450"/>
      <c r="E931" s="484"/>
    </row>
    <row r="932">
      <c r="A932" s="450"/>
      <c r="B932" s="450"/>
      <c r="E932" s="484"/>
    </row>
    <row r="933">
      <c r="A933" s="450"/>
      <c r="B933" s="450"/>
      <c r="E933" s="484"/>
    </row>
    <row r="934">
      <c r="A934" s="450"/>
      <c r="B934" s="450"/>
      <c r="E934" s="484"/>
    </row>
    <row r="935">
      <c r="A935" s="450"/>
      <c r="B935" s="450"/>
      <c r="E935" s="484"/>
    </row>
    <row r="936">
      <c r="A936" s="450"/>
      <c r="B936" s="450"/>
      <c r="E936" s="484"/>
    </row>
    <row r="937">
      <c r="A937" s="450"/>
      <c r="B937" s="450"/>
      <c r="E937" s="484"/>
    </row>
    <row r="938">
      <c r="A938" s="450"/>
      <c r="B938" s="450"/>
      <c r="E938" s="484"/>
    </row>
    <row r="939">
      <c r="A939" s="450"/>
      <c r="B939" s="450"/>
      <c r="E939" s="484"/>
    </row>
    <row r="940">
      <c r="A940" s="450"/>
      <c r="B940" s="450"/>
      <c r="E940" s="484"/>
    </row>
    <row r="941">
      <c r="A941" s="450"/>
      <c r="B941" s="450"/>
      <c r="E941" s="484"/>
    </row>
    <row r="942">
      <c r="A942" s="450"/>
      <c r="B942" s="450"/>
      <c r="E942" s="484"/>
    </row>
    <row r="943">
      <c r="A943" s="450"/>
      <c r="B943" s="450"/>
      <c r="E943" s="484"/>
    </row>
    <row r="944">
      <c r="A944" s="450"/>
      <c r="B944" s="450"/>
      <c r="E944" s="484"/>
    </row>
    <row r="945">
      <c r="A945" s="450"/>
      <c r="B945" s="450"/>
      <c r="E945" s="484"/>
    </row>
    <row r="946">
      <c r="A946" s="450"/>
      <c r="B946" s="450"/>
      <c r="E946" s="484"/>
    </row>
    <row r="947">
      <c r="A947" s="450"/>
      <c r="B947" s="450"/>
      <c r="E947" s="484"/>
    </row>
    <row r="948">
      <c r="A948" s="450"/>
      <c r="B948" s="450"/>
      <c r="E948" s="484"/>
    </row>
    <row r="949">
      <c r="A949" s="450"/>
      <c r="B949" s="450"/>
      <c r="E949" s="484"/>
    </row>
    <row r="950">
      <c r="A950" s="450"/>
      <c r="B950" s="450"/>
      <c r="E950" s="484"/>
    </row>
    <row r="951">
      <c r="A951" s="450"/>
      <c r="B951" s="450"/>
      <c r="E951" s="484"/>
    </row>
    <row r="952">
      <c r="A952" s="450"/>
      <c r="B952" s="450"/>
      <c r="E952" s="484"/>
    </row>
    <row r="953">
      <c r="A953" s="450"/>
      <c r="B953" s="450"/>
      <c r="E953" s="484"/>
    </row>
    <row r="954">
      <c r="A954" s="450"/>
      <c r="B954" s="450"/>
      <c r="E954" s="484"/>
    </row>
    <row r="955">
      <c r="A955" s="450"/>
      <c r="B955" s="450"/>
      <c r="E955" s="484"/>
    </row>
    <row r="956">
      <c r="A956" s="450"/>
      <c r="B956" s="450"/>
      <c r="E956" s="484"/>
    </row>
    <row r="957">
      <c r="A957" s="450"/>
      <c r="B957" s="450"/>
      <c r="E957" s="484"/>
    </row>
    <row r="958">
      <c r="A958" s="450"/>
      <c r="B958" s="450"/>
      <c r="E958" s="484"/>
    </row>
    <row r="959">
      <c r="A959" s="450"/>
      <c r="B959" s="450"/>
      <c r="E959" s="484"/>
    </row>
    <row r="960">
      <c r="A960" s="450"/>
      <c r="B960" s="450"/>
      <c r="E960" s="484"/>
    </row>
    <row r="961">
      <c r="A961" s="450"/>
      <c r="B961" s="450"/>
      <c r="E961" s="484"/>
    </row>
    <row r="962">
      <c r="A962" s="450"/>
      <c r="B962" s="450"/>
      <c r="E962" s="484"/>
    </row>
    <row r="963">
      <c r="A963" s="450"/>
      <c r="B963" s="450"/>
      <c r="E963" s="484"/>
    </row>
    <row r="964">
      <c r="A964" s="450"/>
      <c r="B964" s="450"/>
      <c r="E964" s="484"/>
    </row>
    <row r="965">
      <c r="A965" s="450"/>
      <c r="B965" s="450"/>
      <c r="E965" s="484"/>
    </row>
    <row r="966">
      <c r="A966" s="450"/>
      <c r="B966" s="450"/>
      <c r="E966" s="484"/>
    </row>
    <row r="967">
      <c r="A967" s="450"/>
      <c r="B967" s="450"/>
      <c r="E967" s="484"/>
    </row>
    <row r="968">
      <c r="A968" s="450"/>
      <c r="B968" s="450"/>
      <c r="E968" s="484"/>
    </row>
    <row r="969">
      <c r="A969" s="450"/>
      <c r="B969" s="450"/>
      <c r="E969" s="484"/>
    </row>
    <row r="970">
      <c r="A970" s="450"/>
      <c r="B970" s="450"/>
      <c r="E970" s="484"/>
    </row>
    <row r="971">
      <c r="A971" s="450"/>
      <c r="B971" s="450"/>
      <c r="E971" s="484"/>
    </row>
    <row r="972">
      <c r="A972" s="450"/>
      <c r="B972" s="450"/>
      <c r="E972" s="484"/>
    </row>
    <row r="973">
      <c r="A973" s="450"/>
      <c r="B973" s="450"/>
      <c r="E973" s="484"/>
    </row>
    <row r="974">
      <c r="A974" s="450"/>
      <c r="B974" s="450"/>
      <c r="E974" s="484"/>
    </row>
    <row r="975">
      <c r="A975" s="450"/>
      <c r="B975" s="450"/>
      <c r="E975" s="484"/>
    </row>
    <row r="976">
      <c r="A976" s="450"/>
      <c r="B976" s="450"/>
      <c r="E976" s="484"/>
    </row>
    <row r="977">
      <c r="A977" s="450"/>
      <c r="B977" s="450"/>
      <c r="E977" s="484"/>
    </row>
    <row r="978">
      <c r="A978" s="450"/>
      <c r="B978" s="450"/>
      <c r="E978" s="484"/>
    </row>
    <row r="979">
      <c r="A979" s="450"/>
      <c r="B979" s="450"/>
      <c r="E979" s="484"/>
    </row>
    <row r="980">
      <c r="A980" s="450"/>
      <c r="B980" s="450"/>
      <c r="E980" s="484"/>
    </row>
    <row r="981">
      <c r="A981" s="450"/>
      <c r="B981" s="450"/>
      <c r="E981" s="484"/>
    </row>
    <row r="982">
      <c r="A982" s="450"/>
      <c r="B982" s="450"/>
      <c r="E982" s="484"/>
    </row>
    <row r="983">
      <c r="A983" s="450"/>
      <c r="B983" s="450"/>
      <c r="E983" s="484"/>
    </row>
    <row r="984">
      <c r="A984" s="450"/>
      <c r="B984" s="450"/>
      <c r="E984" s="484"/>
    </row>
    <row r="985">
      <c r="A985" s="450"/>
      <c r="B985" s="450"/>
      <c r="E985" s="484"/>
    </row>
    <row r="986">
      <c r="A986" s="450"/>
      <c r="B986" s="450"/>
      <c r="E986" s="484"/>
    </row>
    <row r="987">
      <c r="A987" s="450"/>
      <c r="B987" s="450"/>
      <c r="E987" s="484"/>
    </row>
    <row r="988">
      <c r="A988" s="450"/>
      <c r="B988" s="450"/>
      <c r="E988" s="484"/>
    </row>
    <row r="989">
      <c r="A989" s="450"/>
      <c r="B989" s="450"/>
      <c r="E989" s="484"/>
    </row>
    <row r="990">
      <c r="A990" s="450"/>
      <c r="B990" s="450"/>
      <c r="E990" s="484"/>
    </row>
    <row r="991">
      <c r="A991" s="450"/>
      <c r="B991" s="450"/>
      <c r="E991" s="484"/>
    </row>
    <row r="992">
      <c r="A992" s="450"/>
      <c r="B992" s="450"/>
      <c r="E992" s="484"/>
    </row>
    <row r="993">
      <c r="A993" s="450"/>
      <c r="B993" s="450"/>
      <c r="E993" s="484"/>
    </row>
    <row r="994">
      <c r="A994" s="450"/>
      <c r="B994" s="450"/>
      <c r="E994" s="484"/>
    </row>
    <row r="995">
      <c r="A995" s="450"/>
      <c r="B995" s="450"/>
      <c r="E995" s="484"/>
    </row>
    <row r="996">
      <c r="A996" s="450"/>
      <c r="B996" s="450"/>
      <c r="E996" s="484"/>
    </row>
    <row r="997">
      <c r="A997" s="450"/>
      <c r="B997" s="450"/>
      <c r="E997" s="484"/>
    </row>
    <row r="998">
      <c r="A998" s="450"/>
      <c r="B998" s="450"/>
      <c r="E998" s="484"/>
    </row>
  </sheetData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</cols>
  <sheetData>
    <row r="1">
      <c r="A1" s="220"/>
      <c r="B1" s="215" t="s">
        <v>5</v>
      </c>
      <c r="C1" s="219" t="s">
        <v>4725</v>
      </c>
      <c r="D1" s="216"/>
      <c r="E1" s="411" t="s">
        <v>7037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223" t="s">
        <v>807</v>
      </c>
      <c r="C2" s="227" t="s">
        <v>5942</v>
      </c>
      <c r="D2" s="227"/>
      <c r="E2" s="200">
        <v>8.12504302E9</v>
      </c>
      <c r="F2" s="2"/>
      <c r="G2" s="2"/>
      <c r="H2" s="226" t="s">
        <v>320</v>
      </c>
      <c r="I2" s="227"/>
      <c r="K2" s="228"/>
      <c r="L2" s="227"/>
      <c r="M2" s="229" t="s">
        <v>11</v>
      </c>
      <c r="O2" s="230"/>
      <c r="Q2" s="231">
        <v>1.0</v>
      </c>
      <c r="R2" s="2" t="s">
        <v>805</v>
      </c>
      <c r="S2" s="2" t="s">
        <v>7038</v>
      </c>
      <c r="T2" s="2" t="s">
        <v>7039</v>
      </c>
      <c r="U2" s="2" t="s">
        <v>366</v>
      </c>
    </row>
    <row r="3">
      <c r="A3" s="2"/>
      <c r="B3" s="229" t="s">
        <v>811</v>
      </c>
      <c r="C3" s="2" t="s">
        <v>257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31">
        <v>2.0</v>
      </c>
      <c r="R3" s="2" t="s">
        <v>7040</v>
      </c>
      <c r="S3" s="2" t="s">
        <v>5982</v>
      </c>
      <c r="T3" s="2" t="s">
        <v>7039</v>
      </c>
      <c r="U3" s="2" t="s">
        <v>366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40"/>
    </row>
    <row r="5">
      <c r="A5" s="2"/>
      <c r="B5" s="229" t="s">
        <v>818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40"/>
    </row>
    <row r="6">
      <c r="A6" s="2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40"/>
    </row>
    <row r="7">
      <c r="A7" s="2"/>
      <c r="B7" s="229" t="s">
        <v>822</v>
      </c>
      <c r="E7" s="237"/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40"/>
    </row>
    <row r="8">
      <c r="A8" s="2"/>
      <c r="B8" s="229" t="s">
        <v>824</v>
      </c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40"/>
    </row>
    <row r="9">
      <c r="A9" s="2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31"/>
      <c r="R9" s="2"/>
      <c r="S9" s="2"/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31"/>
      <c r="R10" s="2"/>
      <c r="S10" s="2"/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31"/>
      <c r="R11" s="2"/>
      <c r="S11" s="2"/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31"/>
      <c r="R12" s="2"/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12" t="s">
        <v>4345</v>
      </c>
      <c r="B15" s="12" t="s">
        <v>27</v>
      </c>
      <c r="C15" s="12" t="s">
        <v>28</v>
      </c>
      <c r="D15" s="12" t="s">
        <v>838</v>
      </c>
      <c r="E15" s="12" t="s">
        <v>29</v>
      </c>
      <c r="F15" s="12" t="s">
        <v>839</v>
      </c>
      <c r="G15" s="12" t="s">
        <v>840</v>
      </c>
      <c r="H15" s="12" t="s">
        <v>811</v>
      </c>
      <c r="I15" s="12" t="s">
        <v>841</v>
      </c>
      <c r="J15" s="12" t="s">
        <v>842</v>
      </c>
      <c r="K15" s="12" t="s">
        <v>843</v>
      </c>
      <c r="L15" s="486" t="s">
        <v>6982</v>
      </c>
      <c r="M15" s="12" t="s">
        <v>845</v>
      </c>
      <c r="N15" s="12" t="s">
        <v>846</v>
      </c>
      <c r="O15" s="12" t="s">
        <v>847</v>
      </c>
      <c r="P15" s="12" t="s">
        <v>848</v>
      </c>
      <c r="Q15" s="12" t="s">
        <v>849</v>
      </c>
      <c r="R15" s="12" t="s">
        <v>850</v>
      </c>
      <c r="S15" s="12" t="s">
        <v>851</v>
      </c>
    </row>
    <row r="16">
      <c r="A16" s="2" t="s">
        <v>335</v>
      </c>
      <c r="B16" s="2" t="s">
        <v>30</v>
      </c>
      <c r="C16" s="298" t="s">
        <v>5477</v>
      </c>
      <c r="E16" s="298" t="s">
        <v>5771</v>
      </c>
      <c r="J16" s="2" t="s">
        <v>821</v>
      </c>
      <c r="K16" s="2" t="s">
        <v>5982</v>
      </c>
      <c r="L16" s="2" t="s">
        <v>860</v>
      </c>
      <c r="R16" s="2" t="s">
        <v>7040</v>
      </c>
    </row>
    <row r="17">
      <c r="B17" s="2" t="s">
        <v>30</v>
      </c>
      <c r="C17" s="298" t="s">
        <v>5477</v>
      </c>
      <c r="E17" s="298" t="s">
        <v>5771</v>
      </c>
      <c r="J17" s="2" t="s">
        <v>821</v>
      </c>
      <c r="K17" s="2" t="s">
        <v>5982</v>
      </c>
      <c r="L17" s="2" t="s">
        <v>860</v>
      </c>
      <c r="R17" s="2" t="s">
        <v>7040</v>
      </c>
    </row>
    <row r="18">
      <c r="B18" s="2" t="s">
        <v>30</v>
      </c>
      <c r="C18" s="298" t="s">
        <v>5477</v>
      </c>
      <c r="E18" s="298" t="s">
        <v>5771</v>
      </c>
      <c r="J18" s="2" t="s">
        <v>821</v>
      </c>
      <c r="K18" s="2" t="s">
        <v>5982</v>
      </c>
      <c r="L18" s="2" t="s">
        <v>860</v>
      </c>
      <c r="R18" s="2" t="s">
        <v>7040</v>
      </c>
    </row>
    <row r="19">
      <c r="B19" s="2" t="s">
        <v>30</v>
      </c>
      <c r="C19" s="298" t="s">
        <v>5477</v>
      </c>
      <c r="E19" s="298" t="s">
        <v>5771</v>
      </c>
      <c r="J19" s="2" t="s">
        <v>821</v>
      </c>
      <c r="K19" s="2" t="s">
        <v>5982</v>
      </c>
      <c r="L19" s="2" t="s">
        <v>860</v>
      </c>
      <c r="R19" s="2" t="s">
        <v>7040</v>
      </c>
    </row>
    <row r="20">
      <c r="B20" s="2" t="s">
        <v>30</v>
      </c>
      <c r="C20" s="298" t="s">
        <v>5477</v>
      </c>
      <c r="E20" s="298" t="s">
        <v>5771</v>
      </c>
      <c r="J20" s="2" t="s">
        <v>821</v>
      </c>
      <c r="K20" s="2" t="s">
        <v>5982</v>
      </c>
      <c r="L20" s="2" t="s">
        <v>860</v>
      </c>
      <c r="R20" s="2" t="s">
        <v>7040</v>
      </c>
    </row>
    <row r="21">
      <c r="B21" s="2" t="s">
        <v>30</v>
      </c>
      <c r="C21" s="298" t="s">
        <v>5477</v>
      </c>
      <c r="E21" s="298" t="s">
        <v>5771</v>
      </c>
      <c r="J21" s="2" t="s">
        <v>821</v>
      </c>
      <c r="K21" s="2" t="s">
        <v>5982</v>
      </c>
      <c r="L21" s="2" t="s">
        <v>860</v>
      </c>
      <c r="R21" s="2" t="s">
        <v>7040</v>
      </c>
    </row>
    <row r="22">
      <c r="B22" s="2" t="s">
        <v>30</v>
      </c>
      <c r="C22" s="298" t="s">
        <v>5656</v>
      </c>
      <c r="E22" s="367" t="s">
        <v>5657</v>
      </c>
      <c r="J22" s="2" t="s">
        <v>821</v>
      </c>
      <c r="K22" s="2" t="s">
        <v>5982</v>
      </c>
      <c r="L22" s="2" t="s">
        <v>860</v>
      </c>
      <c r="R22" s="2" t="s">
        <v>7040</v>
      </c>
    </row>
    <row r="23">
      <c r="B23" s="2" t="s">
        <v>30</v>
      </c>
      <c r="C23" s="298" t="s">
        <v>3411</v>
      </c>
      <c r="E23" s="298" t="s">
        <v>4839</v>
      </c>
      <c r="J23" s="2" t="s">
        <v>821</v>
      </c>
      <c r="K23" s="2" t="s">
        <v>5982</v>
      </c>
      <c r="L23" s="2" t="s">
        <v>860</v>
      </c>
      <c r="R23" s="2" t="s">
        <v>7040</v>
      </c>
    </row>
    <row r="24">
      <c r="B24" s="2" t="s">
        <v>4599</v>
      </c>
      <c r="C24" s="298" t="s">
        <v>2793</v>
      </c>
      <c r="E24" s="298" t="s">
        <v>5960</v>
      </c>
      <c r="J24" s="2" t="s">
        <v>821</v>
      </c>
      <c r="K24" s="2" t="s">
        <v>5982</v>
      </c>
      <c r="L24" s="2" t="s">
        <v>860</v>
      </c>
      <c r="R24" s="2" t="s">
        <v>7040</v>
      </c>
    </row>
    <row r="25">
      <c r="C25" s="298" t="s">
        <v>6399</v>
      </c>
      <c r="J25" s="2" t="s">
        <v>821</v>
      </c>
      <c r="K25" s="2" t="s">
        <v>5982</v>
      </c>
      <c r="L25" s="2" t="s">
        <v>860</v>
      </c>
      <c r="R25" s="2" t="s">
        <v>7040</v>
      </c>
    </row>
    <row r="26">
      <c r="J26" s="2"/>
    </row>
    <row r="27">
      <c r="A27" s="2" t="s">
        <v>3534</v>
      </c>
      <c r="B27" s="2" t="s">
        <v>7041</v>
      </c>
      <c r="C27" s="298" t="s">
        <v>3515</v>
      </c>
      <c r="E27" s="367" t="s">
        <v>7042</v>
      </c>
      <c r="J27" s="2" t="s">
        <v>821</v>
      </c>
      <c r="K27" s="2" t="s">
        <v>5982</v>
      </c>
      <c r="L27" s="2" t="s">
        <v>860</v>
      </c>
      <c r="R27" s="2" t="s">
        <v>7040</v>
      </c>
    </row>
    <row r="28">
      <c r="B28" s="2" t="s">
        <v>7041</v>
      </c>
      <c r="C28" s="298" t="s">
        <v>3887</v>
      </c>
      <c r="E28" s="298" t="s">
        <v>4488</v>
      </c>
      <c r="J28" s="2" t="s">
        <v>821</v>
      </c>
      <c r="K28" s="2" t="s">
        <v>5982</v>
      </c>
      <c r="L28" s="2" t="s">
        <v>860</v>
      </c>
      <c r="R28" s="2" t="s">
        <v>7040</v>
      </c>
    </row>
    <row r="29">
      <c r="B29" s="2" t="s">
        <v>7041</v>
      </c>
      <c r="C29" s="298" t="s">
        <v>3887</v>
      </c>
      <c r="E29" s="298" t="s">
        <v>4488</v>
      </c>
      <c r="J29" s="2" t="s">
        <v>821</v>
      </c>
      <c r="K29" s="2" t="s">
        <v>5982</v>
      </c>
      <c r="L29" s="2" t="s">
        <v>860</v>
      </c>
      <c r="R29" s="2" t="s">
        <v>7040</v>
      </c>
    </row>
    <row r="30">
      <c r="B30" s="2" t="s">
        <v>7041</v>
      </c>
      <c r="C30" s="298" t="s">
        <v>3887</v>
      </c>
      <c r="E30" s="298" t="s">
        <v>4488</v>
      </c>
      <c r="J30" s="2" t="s">
        <v>821</v>
      </c>
      <c r="K30" s="2" t="s">
        <v>5982</v>
      </c>
      <c r="L30" s="2" t="s">
        <v>860</v>
      </c>
      <c r="R30" s="2" t="s">
        <v>7040</v>
      </c>
    </row>
    <row r="31">
      <c r="C31" s="298" t="s">
        <v>7043</v>
      </c>
      <c r="J31" s="2" t="s">
        <v>821</v>
      </c>
      <c r="K31" s="2" t="s">
        <v>5982</v>
      </c>
      <c r="L31" s="2" t="s">
        <v>860</v>
      </c>
      <c r="R31" s="2" t="s">
        <v>7040</v>
      </c>
    </row>
    <row r="32">
      <c r="B32" s="2" t="s">
        <v>7041</v>
      </c>
      <c r="C32" s="298" t="s">
        <v>6193</v>
      </c>
      <c r="E32" s="298" t="s">
        <v>4493</v>
      </c>
      <c r="J32" s="2" t="s">
        <v>821</v>
      </c>
      <c r="K32" s="2" t="s">
        <v>5982</v>
      </c>
      <c r="L32" s="2" t="s">
        <v>860</v>
      </c>
      <c r="R32" s="2" t="s">
        <v>7040</v>
      </c>
    </row>
    <row r="33">
      <c r="J33" s="2"/>
    </row>
    <row r="34">
      <c r="A34" s="2" t="s">
        <v>933</v>
      </c>
      <c r="B34" s="2" t="s">
        <v>868</v>
      </c>
      <c r="C34" s="298" t="s">
        <v>6710</v>
      </c>
      <c r="E34" s="298" t="s">
        <v>935</v>
      </c>
      <c r="J34" s="2" t="s">
        <v>821</v>
      </c>
      <c r="K34" s="2" t="s">
        <v>5982</v>
      </c>
      <c r="L34" s="2" t="s">
        <v>860</v>
      </c>
      <c r="R34" s="2" t="s">
        <v>7040</v>
      </c>
    </row>
    <row r="35">
      <c r="B35" s="2" t="s">
        <v>868</v>
      </c>
      <c r="C35" s="298" t="s">
        <v>7024</v>
      </c>
      <c r="E35" s="298" t="s">
        <v>6051</v>
      </c>
      <c r="J35" s="2" t="s">
        <v>821</v>
      </c>
      <c r="K35" s="2" t="s">
        <v>5982</v>
      </c>
      <c r="L35" s="2" t="s">
        <v>860</v>
      </c>
      <c r="R35" s="2" t="s">
        <v>7040</v>
      </c>
    </row>
    <row r="36">
      <c r="J36" s="2"/>
    </row>
    <row r="37">
      <c r="A37" s="2" t="s">
        <v>995</v>
      </c>
      <c r="B37" s="2" t="s">
        <v>862</v>
      </c>
      <c r="C37" s="298" t="s">
        <v>7044</v>
      </c>
      <c r="E37" s="298" t="s">
        <v>893</v>
      </c>
      <c r="J37" s="2" t="s">
        <v>320</v>
      </c>
      <c r="L37" s="2" t="s">
        <v>860</v>
      </c>
      <c r="Q37" s="2" t="s">
        <v>7045</v>
      </c>
    </row>
    <row r="38">
      <c r="B38" s="2" t="s">
        <v>862</v>
      </c>
      <c r="C38" s="298" t="s">
        <v>1412</v>
      </c>
      <c r="E38" s="298" t="s">
        <v>895</v>
      </c>
      <c r="J38" s="2" t="s">
        <v>821</v>
      </c>
      <c r="K38" s="2" t="s">
        <v>5982</v>
      </c>
      <c r="L38" s="2" t="s">
        <v>860</v>
      </c>
      <c r="R38" s="2" t="s">
        <v>7040</v>
      </c>
    </row>
    <row r="39">
      <c r="B39" s="2" t="s">
        <v>862</v>
      </c>
      <c r="C39" s="298" t="s">
        <v>1412</v>
      </c>
      <c r="E39" s="298" t="s">
        <v>895</v>
      </c>
      <c r="J39" s="2" t="s">
        <v>821</v>
      </c>
      <c r="K39" s="2" t="s">
        <v>5982</v>
      </c>
      <c r="L39" s="2" t="s">
        <v>860</v>
      </c>
      <c r="R39" s="2" t="s">
        <v>7040</v>
      </c>
    </row>
  </sheetData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5"/>
    <col customWidth="1" min="12" max="12" width="5.63"/>
  </cols>
  <sheetData>
    <row r="1">
      <c r="A1" s="220"/>
      <c r="B1" s="215" t="s">
        <v>5</v>
      </c>
      <c r="C1" s="219" t="s">
        <v>7046</v>
      </c>
      <c r="D1" s="216">
        <v>9.443379756E9</v>
      </c>
      <c r="E1" s="411" t="s">
        <v>7037</v>
      </c>
      <c r="F1" s="219"/>
      <c r="G1" s="219"/>
      <c r="H1" s="219" t="s">
        <v>800</v>
      </c>
      <c r="I1" s="219"/>
      <c r="J1" s="220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223" t="s">
        <v>807</v>
      </c>
      <c r="C2" s="227" t="s">
        <v>5942</v>
      </c>
      <c r="D2" s="489">
        <v>9.787653466E9</v>
      </c>
      <c r="E2" s="228"/>
      <c r="F2" s="227"/>
      <c r="G2" s="227"/>
      <c r="H2" s="226" t="s">
        <v>320</v>
      </c>
      <c r="I2" s="227"/>
      <c r="K2" s="228"/>
      <c r="L2" s="227"/>
      <c r="M2" s="229" t="s">
        <v>11</v>
      </c>
      <c r="O2" s="230"/>
      <c r="Q2" s="2">
        <v>1.0</v>
      </c>
      <c r="R2" s="2" t="s">
        <v>7047</v>
      </c>
      <c r="S2" s="2" t="s">
        <v>4299</v>
      </c>
      <c r="T2" s="2" t="s">
        <v>7048</v>
      </c>
      <c r="U2" s="2" t="s">
        <v>72</v>
      </c>
      <c r="V2" s="2">
        <v>13.0</v>
      </c>
      <c r="W2" s="2" t="s">
        <v>7049</v>
      </c>
      <c r="X2" s="2" t="s">
        <v>4376</v>
      </c>
      <c r="Y2" s="2" t="s">
        <v>55</v>
      </c>
    </row>
    <row r="3">
      <c r="A3" s="2"/>
      <c r="B3" s="229" t="s">
        <v>811</v>
      </c>
      <c r="C3" s="2" t="s">
        <v>645</v>
      </c>
      <c r="E3" s="230"/>
      <c r="F3" s="2"/>
      <c r="G3" s="2"/>
      <c r="H3" s="229" t="s">
        <v>812</v>
      </c>
      <c r="I3" s="2"/>
      <c r="K3" s="237"/>
      <c r="L3" s="2"/>
      <c r="M3" s="229" t="s">
        <v>12</v>
      </c>
      <c r="O3" s="230"/>
      <c r="Q3" s="2">
        <v>2.0</v>
      </c>
      <c r="R3" s="2" t="s">
        <v>7050</v>
      </c>
      <c r="S3" s="2" t="s">
        <v>7051</v>
      </c>
      <c r="T3" s="2" t="s">
        <v>1568</v>
      </c>
      <c r="U3" s="2" t="s">
        <v>55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37"/>
      <c r="L4" s="2"/>
      <c r="M4" s="229" t="s">
        <v>13</v>
      </c>
      <c r="O4" s="230"/>
      <c r="Q4" s="2">
        <v>3.0</v>
      </c>
      <c r="R4" s="2" t="s">
        <v>7052</v>
      </c>
      <c r="S4" s="2" t="s">
        <v>6124</v>
      </c>
      <c r="T4" s="2" t="s">
        <v>1568</v>
      </c>
      <c r="U4" s="2" t="s">
        <v>55</v>
      </c>
    </row>
    <row r="5">
      <c r="A5" s="2"/>
      <c r="B5" s="229" t="s">
        <v>818</v>
      </c>
      <c r="C5" s="2" t="s">
        <v>7053</v>
      </c>
      <c r="E5" s="237"/>
      <c r="F5" s="2"/>
      <c r="G5" s="2"/>
      <c r="H5" s="229" t="s">
        <v>819</v>
      </c>
      <c r="I5" s="2"/>
      <c r="K5" s="237"/>
      <c r="L5" s="2"/>
      <c r="M5" s="229" t="s">
        <v>14</v>
      </c>
      <c r="O5" s="237"/>
      <c r="Q5" s="2">
        <v>4.0</v>
      </c>
      <c r="R5" s="2" t="s">
        <v>7054</v>
      </c>
      <c r="S5" s="2" t="s">
        <v>6120</v>
      </c>
      <c r="T5" s="2" t="s">
        <v>1333</v>
      </c>
      <c r="U5" s="2" t="s">
        <v>87</v>
      </c>
    </row>
    <row r="6">
      <c r="A6" s="2"/>
      <c r="B6" s="229" t="s">
        <v>820</v>
      </c>
      <c r="E6" s="237"/>
      <c r="F6" s="2"/>
      <c r="G6" s="2"/>
      <c r="H6" s="229" t="s">
        <v>821</v>
      </c>
      <c r="K6" s="237"/>
      <c r="L6" s="2"/>
      <c r="M6" s="229" t="s">
        <v>15</v>
      </c>
      <c r="O6" s="237"/>
      <c r="Q6" s="2">
        <v>5.0</v>
      </c>
      <c r="R6" s="2" t="s">
        <v>7055</v>
      </c>
      <c r="S6" s="2" t="s">
        <v>4539</v>
      </c>
      <c r="T6" s="2" t="s">
        <v>1010</v>
      </c>
      <c r="U6" s="2" t="s">
        <v>87</v>
      </c>
    </row>
    <row r="7">
      <c r="A7" s="2"/>
      <c r="B7" s="229" t="s">
        <v>822</v>
      </c>
      <c r="C7" s="2" t="s">
        <v>5871</v>
      </c>
      <c r="E7" s="237">
        <v>7.339323303E9</v>
      </c>
      <c r="F7" s="2"/>
      <c r="G7" s="2"/>
      <c r="H7" s="229" t="s">
        <v>823</v>
      </c>
      <c r="I7" s="2"/>
      <c r="K7" s="237"/>
      <c r="L7" s="2"/>
      <c r="M7" s="229" t="s">
        <v>17</v>
      </c>
      <c r="O7" s="237"/>
      <c r="Q7" s="2">
        <v>6.0</v>
      </c>
      <c r="R7" s="2" t="s">
        <v>7056</v>
      </c>
      <c r="S7" s="2" t="s">
        <v>7057</v>
      </c>
      <c r="T7" s="2" t="s">
        <v>1010</v>
      </c>
      <c r="U7" s="2" t="s">
        <v>55</v>
      </c>
    </row>
    <row r="8">
      <c r="A8" s="2"/>
      <c r="B8" s="229" t="s">
        <v>824</v>
      </c>
      <c r="E8" s="230"/>
      <c r="F8" s="2"/>
      <c r="G8" s="2"/>
      <c r="H8" s="229" t="s">
        <v>825</v>
      </c>
      <c r="I8" s="2"/>
      <c r="K8" s="237"/>
      <c r="L8" s="2"/>
      <c r="M8" s="2" t="s">
        <v>18</v>
      </c>
      <c r="O8" s="237"/>
      <c r="Q8" s="2">
        <v>7.0</v>
      </c>
      <c r="R8" s="2" t="s">
        <v>7058</v>
      </c>
      <c r="S8" s="2" t="s">
        <v>4040</v>
      </c>
      <c r="T8" s="2" t="s">
        <v>1010</v>
      </c>
      <c r="U8" s="2" t="s">
        <v>55</v>
      </c>
    </row>
    <row r="9">
      <c r="A9" s="2"/>
      <c r="B9" s="229" t="s">
        <v>826</v>
      </c>
      <c r="E9" s="237"/>
      <c r="F9" s="2"/>
      <c r="G9" s="2"/>
      <c r="H9" s="229" t="s">
        <v>827</v>
      </c>
      <c r="I9" s="2"/>
      <c r="J9" s="2"/>
      <c r="K9" s="237"/>
      <c r="L9" s="2"/>
      <c r="M9" s="229" t="s">
        <v>19</v>
      </c>
      <c r="N9" s="2"/>
      <c r="O9" s="237"/>
      <c r="Q9" s="2">
        <v>8.0</v>
      </c>
      <c r="R9" s="2" t="s">
        <v>7059</v>
      </c>
      <c r="S9" s="2" t="s">
        <v>5367</v>
      </c>
      <c r="T9" s="2" t="s">
        <v>1010</v>
      </c>
      <c r="U9" s="2" t="s">
        <v>55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29" t="s">
        <v>829</v>
      </c>
      <c r="I10" s="2"/>
      <c r="J10" s="2"/>
      <c r="K10" s="237"/>
      <c r="L10" s="2"/>
      <c r="M10" s="229" t="s">
        <v>20</v>
      </c>
      <c r="N10" s="2"/>
      <c r="O10" s="237"/>
      <c r="Q10" s="2">
        <v>9.0</v>
      </c>
      <c r="R10" s="2" t="s">
        <v>7060</v>
      </c>
      <c r="S10" s="2" t="s">
        <v>7061</v>
      </c>
      <c r="T10" s="2" t="s">
        <v>7062</v>
      </c>
      <c r="U10" s="2" t="s">
        <v>55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37"/>
      <c r="L11" s="2"/>
      <c r="M11" s="229" t="s">
        <v>21</v>
      </c>
      <c r="N11" s="2"/>
      <c r="O11" s="237"/>
      <c r="Q11" s="2">
        <v>10.0</v>
      </c>
      <c r="R11" s="2" t="s">
        <v>4854</v>
      </c>
      <c r="S11" s="2" t="s">
        <v>4560</v>
      </c>
      <c r="T11" s="2" t="s">
        <v>1568</v>
      </c>
      <c r="U11" s="2" t="s">
        <v>55</v>
      </c>
    </row>
    <row r="12">
      <c r="A12" s="2"/>
      <c r="B12" s="2" t="s">
        <v>832</v>
      </c>
      <c r="C12" s="2"/>
      <c r="D12" s="2"/>
      <c r="E12" s="2"/>
      <c r="F12" s="2"/>
      <c r="G12" s="2"/>
      <c r="H12" s="229" t="s">
        <v>833</v>
      </c>
      <c r="I12" s="2"/>
      <c r="J12" s="2"/>
      <c r="K12" s="237"/>
      <c r="L12" s="2"/>
      <c r="M12" s="241" t="s">
        <v>23</v>
      </c>
      <c r="N12" s="242"/>
      <c r="O12" s="243"/>
      <c r="Q12" s="2">
        <v>11.0</v>
      </c>
      <c r="R12" s="2" t="s">
        <v>7063</v>
      </c>
      <c r="S12" s="2" t="s">
        <v>2840</v>
      </c>
      <c r="T12" s="2" t="s">
        <v>3081</v>
      </c>
      <c r="U12" s="2" t="s">
        <v>55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"/>
      <c r="O13" s="2"/>
      <c r="P13" s="2"/>
      <c r="Q13" s="2">
        <v>12.0</v>
      </c>
      <c r="R13" s="2" t="s">
        <v>7064</v>
      </c>
      <c r="S13" s="2" t="s">
        <v>3395</v>
      </c>
      <c r="T13" s="2" t="s">
        <v>3081</v>
      </c>
      <c r="U13" s="2" t="s">
        <v>55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" t="s">
        <v>7065</v>
      </c>
      <c r="C17" s="359" t="s">
        <v>4410</v>
      </c>
      <c r="D17" s="291" t="s">
        <v>7066</v>
      </c>
      <c r="E17" s="359" t="s">
        <v>4412</v>
      </c>
      <c r="J17" s="2" t="s">
        <v>829</v>
      </c>
      <c r="K17" s="2" t="s">
        <v>7051</v>
      </c>
      <c r="L17" s="2" t="s">
        <v>860</v>
      </c>
      <c r="M17" s="2" t="s">
        <v>17</v>
      </c>
      <c r="N17" s="2" t="s">
        <v>6121</v>
      </c>
      <c r="R17" s="2" t="s">
        <v>7050</v>
      </c>
      <c r="S17" s="2">
        <v>314.0</v>
      </c>
    </row>
    <row r="18">
      <c r="B18" s="2" t="s">
        <v>1061</v>
      </c>
      <c r="C18" s="359" t="s">
        <v>4410</v>
      </c>
      <c r="D18" s="291" t="s">
        <v>7067</v>
      </c>
      <c r="E18" s="359" t="s">
        <v>4412</v>
      </c>
      <c r="J18" s="2" t="s">
        <v>829</v>
      </c>
      <c r="K18" s="2" t="s">
        <v>7051</v>
      </c>
      <c r="L18" s="2" t="s">
        <v>860</v>
      </c>
      <c r="M18" s="2" t="s">
        <v>17</v>
      </c>
      <c r="N18" s="2" t="s">
        <v>6121</v>
      </c>
      <c r="R18" s="2" t="s">
        <v>7050</v>
      </c>
      <c r="S18" s="2">
        <v>314.0</v>
      </c>
    </row>
    <row r="19">
      <c r="B19" s="2" t="s">
        <v>1061</v>
      </c>
      <c r="C19" s="359" t="s">
        <v>4410</v>
      </c>
      <c r="D19" s="291" t="s">
        <v>7068</v>
      </c>
      <c r="E19" s="359" t="s">
        <v>4412</v>
      </c>
      <c r="J19" s="2" t="s">
        <v>829</v>
      </c>
      <c r="K19" s="2" t="s">
        <v>7051</v>
      </c>
      <c r="L19" s="2" t="s">
        <v>860</v>
      </c>
      <c r="M19" s="2" t="s">
        <v>17</v>
      </c>
      <c r="N19" s="2" t="s">
        <v>6121</v>
      </c>
      <c r="R19" s="2" t="s">
        <v>7050</v>
      </c>
      <c r="S19" s="2">
        <v>314.0</v>
      </c>
    </row>
    <row r="20">
      <c r="B20" s="2" t="s">
        <v>1061</v>
      </c>
      <c r="C20" s="359" t="s">
        <v>4410</v>
      </c>
      <c r="D20" s="291" t="s">
        <v>7069</v>
      </c>
      <c r="E20" s="359" t="s">
        <v>4412</v>
      </c>
      <c r="J20" s="2" t="s">
        <v>829</v>
      </c>
      <c r="K20" s="2" t="s">
        <v>7051</v>
      </c>
      <c r="L20" s="2" t="s">
        <v>860</v>
      </c>
      <c r="M20" s="2" t="s">
        <v>17</v>
      </c>
      <c r="N20" s="2" t="s">
        <v>6121</v>
      </c>
      <c r="R20" s="2" t="s">
        <v>7050</v>
      </c>
      <c r="S20" s="2">
        <v>314.0</v>
      </c>
    </row>
    <row r="21">
      <c r="B21" s="2" t="s">
        <v>1061</v>
      </c>
      <c r="C21" s="359" t="s">
        <v>4410</v>
      </c>
      <c r="D21" s="291" t="s">
        <v>7070</v>
      </c>
      <c r="E21" s="359" t="s">
        <v>4412</v>
      </c>
      <c r="J21" s="2" t="s">
        <v>829</v>
      </c>
      <c r="K21" s="2" t="s">
        <v>6124</v>
      </c>
      <c r="L21" s="2" t="s">
        <v>860</v>
      </c>
      <c r="M21" s="2" t="s">
        <v>17</v>
      </c>
      <c r="N21" s="2" t="s">
        <v>6121</v>
      </c>
      <c r="R21" s="2" t="s">
        <v>7050</v>
      </c>
      <c r="S21" s="2">
        <v>314.0</v>
      </c>
    </row>
    <row r="22">
      <c r="B22" s="2" t="s">
        <v>1061</v>
      </c>
      <c r="C22" s="359" t="s">
        <v>4410</v>
      </c>
      <c r="D22" s="291" t="s">
        <v>7071</v>
      </c>
      <c r="E22" s="359" t="s">
        <v>4412</v>
      </c>
      <c r="J22" s="2" t="s">
        <v>829</v>
      </c>
      <c r="K22" s="2" t="s">
        <v>6124</v>
      </c>
      <c r="L22" s="2" t="s">
        <v>860</v>
      </c>
      <c r="M22" s="2" t="s">
        <v>17</v>
      </c>
      <c r="N22" s="2" t="s">
        <v>6121</v>
      </c>
      <c r="R22" s="2" t="s">
        <v>7050</v>
      </c>
      <c r="S22" s="2">
        <v>314.0</v>
      </c>
    </row>
    <row r="23">
      <c r="B23" s="2" t="s">
        <v>1061</v>
      </c>
      <c r="C23" s="359" t="s">
        <v>4410</v>
      </c>
      <c r="D23" s="291" t="s">
        <v>7066</v>
      </c>
      <c r="E23" s="359" t="s">
        <v>4412</v>
      </c>
      <c r="J23" s="2" t="s">
        <v>829</v>
      </c>
      <c r="K23" s="2" t="s">
        <v>6124</v>
      </c>
      <c r="L23" s="2" t="s">
        <v>860</v>
      </c>
      <c r="M23" s="2" t="s">
        <v>17</v>
      </c>
      <c r="N23" s="2" t="s">
        <v>6121</v>
      </c>
      <c r="R23" s="2" t="s">
        <v>7050</v>
      </c>
      <c r="S23" s="2">
        <v>314.0</v>
      </c>
    </row>
    <row r="24">
      <c r="B24" s="2" t="s">
        <v>1061</v>
      </c>
      <c r="C24" s="359" t="s">
        <v>4410</v>
      </c>
      <c r="D24" s="291" t="s">
        <v>7072</v>
      </c>
      <c r="E24" s="359" t="s">
        <v>4412</v>
      </c>
      <c r="J24" s="2" t="s">
        <v>829</v>
      </c>
      <c r="K24" s="2" t="s">
        <v>6124</v>
      </c>
      <c r="L24" s="2" t="s">
        <v>860</v>
      </c>
      <c r="M24" s="2" t="s">
        <v>17</v>
      </c>
      <c r="N24" s="2" t="s">
        <v>6121</v>
      </c>
      <c r="R24" s="2" t="s">
        <v>7050</v>
      </c>
      <c r="S24" s="2">
        <v>314.0</v>
      </c>
    </row>
    <row r="25">
      <c r="B25" s="2" t="s">
        <v>1061</v>
      </c>
      <c r="C25" s="359" t="s">
        <v>4410</v>
      </c>
      <c r="D25" s="291" t="s">
        <v>7073</v>
      </c>
      <c r="E25" s="359" t="s">
        <v>4412</v>
      </c>
      <c r="J25" s="2" t="s">
        <v>829</v>
      </c>
      <c r="K25" s="2" t="s">
        <v>6124</v>
      </c>
      <c r="L25" s="2" t="s">
        <v>860</v>
      </c>
      <c r="M25" s="2" t="s">
        <v>17</v>
      </c>
      <c r="N25" s="2" t="s">
        <v>6121</v>
      </c>
      <c r="R25" s="2" t="s">
        <v>7050</v>
      </c>
      <c r="S25" s="2">
        <v>314.0</v>
      </c>
    </row>
    <row r="26">
      <c r="B26" s="2" t="s">
        <v>1061</v>
      </c>
      <c r="C26" s="359" t="s">
        <v>4410</v>
      </c>
      <c r="D26" s="291" t="s">
        <v>7074</v>
      </c>
      <c r="E26" s="359" t="s">
        <v>4412</v>
      </c>
      <c r="J26" s="2" t="s">
        <v>829</v>
      </c>
      <c r="K26" s="2" t="s">
        <v>6124</v>
      </c>
      <c r="L26" s="2" t="s">
        <v>860</v>
      </c>
      <c r="M26" s="2" t="s">
        <v>17</v>
      </c>
      <c r="N26" s="2" t="s">
        <v>6121</v>
      </c>
      <c r="R26" s="2" t="s">
        <v>7050</v>
      </c>
      <c r="S26" s="2">
        <v>314.0</v>
      </c>
    </row>
    <row r="27">
      <c r="B27" s="2" t="s">
        <v>1061</v>
      </c>
      <c r="C27" s="359" t="s">
        <v>4410</v>
      </c>
      <c r="D27" s="291" t="s">
        <v>7075</v>
      </c>
      <c r="E27" s="359" t="s">
        <v>4412</v>
      </c>
      <c r="J27" s="2" t="s">
        <v>829</v>
      </c>
      <c r="K27" s="2" t="s">
        <v>6124</v>
      </c>
      <c r="L27" s="2" t="s">
        <v>860</v>
      </c>
      <c r="M27" s="2" t="s">
        <v>17</v>
      </c>
      <c r="N27" s="2" t="s">
        <v>6121</v>
      </c>
      <c r="R27" s="2" t="s">
        <v>7050</v>
      </c>
      <c r="S27" s="2">
        <v>314.0</v>
      </c>
    </row>
    <row r="28">
      <c r="B28" s="2" t="s">
        <v>1061</v>
      </c>
      <c r="C28" s="359" t="s">
        <v>4410</v>
      </c>
      <c r="D28" s="291" t="s">
        <v>7076</v>
      </c>
      <c r="E28" s="359" t="s">
        <v>4412</v>
      </c>
      <c r="J28" s="2" t="s">
        <v>829</v>
      </c>
      <c r="K28" s="2" t="s">
        <v>5703</v>
      </c>
      <c r="L28" s="2" t="s">
        <v>860</v>
      </c>
      <c r="M28" s="2" t="s">
        <v>17</v>
      </c>
      <c r="N28" s="2" t="s">
        <v>6121</v>
      </c>
      <c r="R28" s="2" t="s">
        <v>7056</v>
      </c>
      <c r="S28" s="2">
        <v>314.0</v>
      </c>
    </row>
    <row r="29">
      <c r="B29" s="2" t="s">
        <v>1061</v>
      </c>
      <c r="C29" s="359" t="s">
        <v>7077</v>
      </c>
      <c r="D29" s="291" t="s">
        <v>7078</v>
      </c>
      <c r="E29" s="359" t="s">
        <v>7079</v>
      </c>
      <c r="J29" s="2" t="s">
        <v>829</v>
      </c>
      <c r="K29" s="2" t="s">
        <v>6124</v>
      </c>
      <c r="L29" s="2" t="s">
        <v>860</v>
      </c>
      <c r="M29" s="2" t="s">
        <v>17</v>
      </c>
      <c r="N29" s="2" t="s">
        <v>6121</v>
      </c>
      <c r="R29" s="2" t="s">
        <v>7050</v>
      </c>
      <c r="S29" s="2">
        <v>314.0</v>
      </c>
    </row>
    <row r="30">
      <c r="B30" s="2" t="s">
        <v>1061</v>
      </c>
      <c r="C30" s="359" t="s">
        <v>7080</v>
      </c>
      <c r="D30" s="291" t="s">
        <v>7081</v>
      </c>
      <c r="E30" s="359" t="s">
        <v>4111</v>
      </c>
      <c r="L30" s="2" t="s">
        <v>860</v>
      </c>
      <c r="M30" s="2" t="s">
        <v>2386</v>
      </c>
      <c r="N30" s="2" t="s">
        <v>7082</v>
      </c>
      <c r="S30" s="2">
        <v>314.0</v>
      </c>
    </row>
    <row r="31">
      <c r="B31" s="2" t="s">
        <v>1061</v>
      </c>
      <c r="C31" s="359" t="s">
        <v>7080</v>
      </c>
      <c r="D31" s="291" t="s">
        <v>7083</v>
      </c>
      <c r="E31" s="359" t="s">
        <v>4111</v>
      </c>
      <c r="J31" s="2" t="s">
        <v>829</v>
      </c>
      <c r="K31" s="2" t="s">
        <v>6120</v>
      </c>
      <c r="L31" s="2" t="s">
        <v>860</v>
      </c>
      <c r="M31" s="2" t="s">
        <v>17</v>
      </c>
      <c r="N31" s="2" t="s">
        <v>6121</v>
      </c>
      <c r="S31" s="2">
        <v>314.0</v>
      </c>
    </row>
    <row r="32">
      <c r="B32" s="2" t="s">
        <v>1061</v>
      </c>
      <c r="C32" s="359" t="s">
        <v>7080</v>
      </c>
      <c r="D32" s="291" t="s">
        <v>7084</v>
      </c>
      <c r="E32" s="359" t="s">
        <v>4111</v>
      </c>
      <c r="L32" s="2" t="s">
        <v>860</v>
      </c>
      <c r="M32" s="2" t="s">
        <v>2386</v>
      </c>
      <c r="N32" s="2" t="s">
        <v>7085</v>
      </c>
      <c r="S32" s="2">
        <v>314.0</v>
      </c>
    </row>
    <row r="33">
      <c r="B33" s="2" t="s">
        <v>1061</v>
      </c>
      <c r="C33" s="359" t="s">
        <v>7080</v>
      </c>
      <c r="D33" s="291" t="s">
        <v>7086</v>
      </c>
      <c r="E33" s="359" t="s">
        <v>4111</v>
      </c>
      <c r="J33" s="2" t="s">
        <v>829</v>
      </c>
      <c r="K33" s="2" t="s">
        <v>6120</v>
      </c>
      <c r="L33" s="2" t="s">
        <v>860</v>
      </c>
      <c r="M33" s="2" t="s">
        <v>17</v>
      </c>
      <c r="N33" s="2" t="s">
        <v>6121</v>
      </c>
      <c r="S33" s="2">
        <v>314.0</v>
      </c>
    </row>
    <row r="34">
      <c r="B34" s="2" t="s">
        <v>3881</v>
      </c>
      <c r="C34" s="2" t="s">
        <v>7087</v>
      </c>
      <c r="D34" s="291">
        <v>231637.0</v>
      </c>
      <c r="E34" s="2" t="s">
        <v>7088</v>
      </c>
      <c r="J34" s="2" t="s">
        <v>2173</v>
      </c>
      <c r="K34" s="2" t="s">
        <v>4389</v>
      </c>
      <c r="L34" s="2" t="s">
        <v>860</v>
      </c>
      <c r="M34" s="2" t="s">
        <v>17</v>
      </c>
      <c r="N34" s="2" t="s">
        <v>6121</v>
      </c>
      <c r="R34" s="2" t="s">
        <v>7058</v>
      </c>
      <c r="S34" s="2">
        <v>314.0</v>
      </c>
    </row>
    <row r="35">
      <c r="B35" s="2" t="s">
        <v>3881</v>
      </c>
      <c r="C35" s="2" t="s">
        <v>7087</v>
      </c>
      <c r="D35" s="291">
        <v>231650.0</v>
      </c>
      <c r="E35" s="2" t="s">
        <v>7089</v>
      </c>
      <c r="J35" s="2" t="s">
        <v>2173</v>
      </c>
      <c r="K35" s="2" t="s">
        <v>4389</v>
      </c>
      <c r="L35" s="2" t="s">
        <v>860</v>
      </c>
      <c r="M35" s="2" t="s">
        <v>17</v>
      </c>
      <c r="N35" s="2" t="s">
        <v>6121</v>
      </c>
      <c r="R35" s="2" t="s">
        <v>7058</v>
      </c>
      <c r="S35" s="2">
        <v>314.0</v>
      </c>
    </row>
    <row r="36">
      <c r="B36" s="2" t="s">
        <v>3881</v>
      </c>
      <c r="C36" s="2" t="s">
        <v>7087</v>
      </c>
      <c r="D36" s="291">
        <v>205785.0</v>
      </c>
      <c r="E36" s="2" t="s">
        <v>7090</v>
      </c>
      <c r="J36" s="2" t="s">
        <v>2173</v>
      </c>
      <c r="K36" s="2" t="s">
        <v>4389</v>
      </c>
      <c r="L36" s="2" t="s">
        <v>860</v>
      </c>
      <c r="M36" s="2" t="s">
        <v>17</v>
      </c>
      <c r="N36" s="2" t="s">
        <v>6121</v>
      </c>
      <c r="R36" s="2" t="s">
        <v>7058</v>
      </c>
      <c r="S36" s="2">
        <v>314.0</v>
      </c>
    </row>
    <row r="37">
      <c r="B37" s="2" t="s">
        <v>3881</v>
      </c>
      <c r="C37" s="2" t="s">
        <v>7087</v>
      </c>
      <c r="D37" s="291">
        <v>205783.0</v>
      </c>
      <c r="E37" s="2" t="s">
        <v>7090</v>
      </c>
      <c r="J37" s="2" t="s">
        <v>2173</v>
      </c>
      <c r="K37" s="2" t="s">
        <v>4389</v>
      </c>
      <c r="L37" s="2" t="s">
        <v>860</v>
      </c>
      <c r="M37" s="2" t="s">
        <v>17</v>
      </c>
      <c r="N37" s="2" t="s">
        <v>6121</v>
      </c>
      <c r="R37" s="2" t="s">
        <v>7058</v>
      </c>
      <c r="S37" s="2">
        <v>314.0</v>
      </c>
    </row>
    <row r="38">
      <c r="C38" s="2" t="s">
        <v>7091</v>
      </c>
      <c r="E38" s="2" t="s">
        <v>3614</v>
      </c>
      <c r="J38" s="2" t="s">
        <v>819</v>
      </c>
      <c r="L38" s="2" t="s">
        <v>860</v>
      </c>
    </row>
    <row r="39">
      <c r="C39" s="2" t="s">
        <v>7091</v>
      </c>
      <c r="E39" s="2" t="s">
        <v>3614</v>
      </c>
      <c r="J39" s="2" t="s">
        <v>819</v>
      </c>
      <c r="L39" s="2" t="s">
        <v>860</v>
      </c>
    </row>
    <row r="40">
      <c r="B40" s="359" t="s">
        <v>1858</v>
      </c>
      <c r="C40" s="424" t="s">
        <v>6567</v>
      </c>
      <c r="E40" s="380" t="s">
        <v>2571</v>
      </c>
      <c r="J40" s="2" t="s">
        <v>2173</v>
      </c>
      <c r="K40" s="2" t="s">
        <v>4733</v>
      </c>
      <c r="L40" s="2" t="s">
        <v>860</v>
      </c>
      <c r="M40" s="2" t="s">
        <v>17</v>
      </c>
      <c r="N40" s="2" t="s">
        <v>6120</v>
      </c>
      <c r="R40" s="2" t="s">
        <v>7056</v>
      </c>
      <c r="S40" s="2">
        <v>330.0</v>
      </c>
    </row>
    <row r="41">
      <c r="B41" s="359" t="s">
        <v>1858</v>
      </c>
      <c r="C41" s="424" t="s">
        <v>6567</v>
      </c>
      <c r="E41" s="380" t="s">
        <v>2571</v>
      </c>
      <c r="J41" s="2" t="s">
        <v>2173</v>
      </c>
      <c r="K41" s="2" t="s">
        <v>4733</v>
      </c>
      <c r="L41" s="2" t="s">
        <v>860</v>
      </c>
      <c r="M41" s="2" t="s">
        <v>17</v>
      </c>
      <c r="N41" s="2" t="s">
        <v>6120</v>
      </c>
      <c r="R41" s="2" t="s">
        <v>7056</v>
      </c>
      <c r="S41" s="2">
        <v>330.0</v>
      </c>
    </row>
    <row r="42">
      <c r="B42" s="359" t="s">
        <v>1858</v>
      </c>
      <c r="C42" s="424" t="s">
        <v>6567</v>
      </c>
      <c r="E42" s="380" t="s">
        <v>2571</v>
      </c>
      <c r="J42" s="2" t="s">
        <v>2173</v>
      </c>
      <c r="K42" s="2" t="s">
        <v>4733</v>
      </c>
      <c r="L42" s="2" t="s">
        <v>860</v>
      </c>
      <c r="M42" s="2" t="s">
        <v>17</v>
      </c>
      <c r="N42" s="2" t="s">
        <v>6120</v>
      </c>
      <c r="R42" s="2" t="s">
        <v>7056</v>
      </c>
      <c r="S42" s="2">
        <v>330.0</v>
      </c>
    </row>
    <row r="43">
      <c r="C43" s="2" t="s">
        <v>7092</v>
      </c>
      <c r="E43" s="2" t="s">
        <v>974</v>
      </c>
      <c r="L43" s="2" t="s">
        <v>860</v>
      </c>
    </row>
    <row r="44">
      <c r="C44" s="2" t="s">
        <v>7092</v>
      </c>
      <c r="E44" s="2" t="s">
        <v>974</v>
      </c>
      <c r="L44" s="2" t="s">
        <v>860</v>
      </c>
    </row>
    <row r="45">
      <c r="C45" s="2" t="s">
        <v>7092</v>
      </c>
      <c r="E45" s="2" t="s">
        <v>974</v>
      </c>
      <c r="L45" s="2" t="s">
        <v>860</v>
      </c>
    </row>
    <row r="46">
      <c r="C46" s="2" t="s">
        <v>7092</v>
      </c>
      <c r="E46" s="2" t="s">
        <v>974</v>
      </c>
      <c r="L46" s="2" t="s">
        <v>860</v>
      </c>
    </row>
    <row r="47">
      <c r="C47" s="2" t="s">
        <v>7092</v>
      </c>
      <c r="E47" s="2" t="s">
        <v>974</v>
      </c>
      <c r="L47" s="2" t="s">
        <v>860</v>
      </c>
    </row>
    <row r="48">
      <c r="C48" s="2" t="s">
        <v>7092</v>
      </c>
      <c r="E48" s="2" t="s">
        <v>974</v>
      </c>
      <c r="L48" s="2" t="s">
        <v>860</v>
      </c>
    </row>
    <row r="49">
      <c r="B49" s="2" t="s">
        <v>3881</v>
      </c>
      <c r="C49" s="2" t="s">
        <v>7093</v>
      </c>
      <c r="E49" s="2" t="s">
        <v>7094</v>
      </c>
      <c r="L49" s="2" t="s">
        <v>860</v>
      </c>
    </row>
    <row r="50">
      <c r="B50" s="2" t="s">
        <v>3881</v>
      </c>
      <c r="C50" s="359" t="s">
        <v>4954</v>
      </c>
      <c r="D50" s="291" t="s">
        <v>7095</v>
      </c>
      <c r="E50" s="359" t="s">
        <v>4106</v>
      </c>
      <c r="J50" s="2" t="s">
        <v>2173</v>
      </c>
      <c r="K50" s="2" t="s">
        <v>5703</v>
      </c>
      <c r="L50" s="2" t="s">
        <v>860</v>
      </c>
      <c r="M50" s="2" t="s">
        <v>17</v>
      </c>
      <c r="N50" s="2" t="s">
        <v>6121</v>
      </c>
      <c r="R50" s="2" t="s">
        <v>7056</v>
      </c>
      <c r="S50" s="2">
        <v>314.0</v>
      </c>
    </row>
    <row r="51">
      <c r="C51" s="359" t="s">
        <v>7096</v>
      </c>
      <c r="E51" s="414" t="s">
        <v>7097</v>
      </c>
      <c r="J51" s="2" t="s">
        <v>2173</v>
      </c>
      <c r="K51" s="2" t="s">
        <v>4389</v>
      </c>
      <c r="M51" s="2" t="s">
        <v>17</v>
      </c>
      <c r="N51" s="2" t="s">
        <v>6121</v>
      </c>
      <c r="R51" s="2" t="s">
        <v>7058</v>
      </c>
      <c r="S51" s="2">
        <v>314.0</v>
      </c>
    </row>
    <row r="52">
      <c r="E52" s="383"/>
    </row>
    <row r="53">
      <c r="C53" s="359" t="s">
        <v>7098</v>
      </c>
      <c r="J53" s="2"/>
      <c r="L53" s="2" t="s">
        <v>1019</v>
      </c>
      <c r="M53" s="2" t="s">
        <v>7099</v>
      </c>
      <c r="N53" s="2" t="s">
        <v>7100</v>
      </c>
      <c r="S53" s="2">
        <v>324.0</v>
      </c>
    </row>
    <row r="54">
      <c r="C54" s="380" t="s">
        <v>3613</v>
      </c>
      <c r="E54" s="380" t="s">
        <v>3614</v>
      </c>
      <c r="J54" s="2" t="s">
        <v>829</v>
      </c>
      <c r="K54" s="2" t="s">
        <v>7061</v>
      </c>
      <c r="L54" s="2" t="s">
        <v>1019</v>
      </c>
      <c r="M54" s="2" t="s">
        <v>17</v>
      </c>
      <c r="N54" s="2" t="s">
        <v>4733</v>
      </c>
      <c r="R54" s="2" t="s">
        <v>7060</v>
      </c>
      <c r="S54" s="2">
        <v>375.0</v>
      </c>
    </row>
    <row r="55">
      <c r="B55" s="359"/>
      <c r="C55" s="380" t="s">
        <v>3613</v>
      </c>
      <c r="E55" s="380" t="s">
        <v>3614</v>
      </c>
      <c r="J55" s="2" t="s">
        <v>829</v>
      </c>
      <c r="K55" s="2" t="s">
        <v>5367</v>
      </c>
      <c r="L55" s="2" t="s">
        <v>1019</v>
      </c>
      <c r="M55" s="2" t="s">
        <v>17</v>
      </c>
      <c r="N55" s="2" t="s">
        <v>4733</v>
      </c>
      <c r="R55" s="2" t="s">
        <v>7059</v>
      </c>
      <c r="S55" s="2">
        <v>375.0</v>
      </c>
    </row>
    <row r="56">
      <c r="B56" s="359"/>
      <c r="C56" s="380" t="s">
        <v>3613</v>
      </c>
      <c r="E56" s="380" t="s">
        <v>3614</v>
      </c>
      <c r="L56" s="2" t="s">
        <v>1019</v>
      </c>
      <c r="M56" s="2" t="s">
        <v>2386</v>
      </c>
      <c r="N56" s="2" t="s">
        <v>7101</v>
      </c>
      <c r="S56" s="2">
        <v>375.0</v>
      </c>
    </row>
    <row r="57">
      <c r="B57" s="359"/>
      <c r="C57" s="359" t="s">
        <v>3617</v>
      </c>
      <c r="D57" s="291"/>
      <c r="E57" s="387"/>
      <c r="J57" s="2" t="s">
        <v>829</v>
      </c>
      <c r="K57" s="2" t="s">
        <v>5367</v>
      </c>
      <c r="L57" s="2" t="s">
        <v>1019</v>
      </c>
      <c r="M57" s="2" t="s">
        <v>17</v>
      </c>
      <c r="N57" s="2" t="s">
        <v>4733</v>
      </c>
      <c r="R57" s="2" t="s">
        <v>7059</v>
      </c>
      <c r="S57" s="2">
        <v>375.0</v>
      </c>
    </row>
    <row r="58">
      <c r="B58" s="359"/>
      <c r="C58" s="359" t="s">
        <v>3617</v>
      </c>
      <c r="D58" s="291"/>
      <c r="E58" s="387"/>
      <c r="J58" s="2" t="s">
        <v>829</v>
      </c>
      <c r="K58" s="2" t="s">
        <v>7061</v>
      </c>
      <c r="L58" s="2" t="s">
        <v>1019</v>
      </c>
      <c r="M58" s="2" t="s">
        <v>17</v>
      </c>
      <c r="N58" s="2" t="s">
        <v>4733</v>
      </c>
      <c r="R58" s="2" t="s">
        <v>7060</v>
      </c>
      <c r="S58" s="2">
        <v>375.0</v>
      </c>
    </row>
    <row r="59">
      <c r="B59" s="359"/>
      <c r="C59" s="359" t="s">
        <v>3617</v>
      </c>
      <c r="D59" s="291"/>
      <c r="E59" s="387"/>
      <c r="J59" s="2" t="s">
        <v>829</v>
      </c>
      <c r="K59" s="2" t="s">
        <v>7061</v>
      </c>
      <c r="L59" s="2" t="s">
        <v>1019</v>
      </c>
      <c r="M59" s="2" t="s">
        <v>17</v>
      </c>
      <c r="N59" s="2" t="s">
        <v>4733</v>
      </c>
      <c r="R59" s="2" t="s">
        <v>7060</v>
      </c>
      <c r="S59" s="2">
        <v>375.0</v>
      </c>
    </row>
    <row r="60">
      <c r="B60" s="359" t="s">
        <v>868</v>
      </c>
      <c r="C60" s="359" t="s">
        <v>1416</v>
      </c>
      <c r="D60" s="291" t="s">
        <v>6032</v>
      </c>
      <c r="E60" s="387" t="s">
        <v>935</v>
      </c>
      <c r="L60" s="2" t="s">
        <v>1019</v>
      </c>
      <c r="M60" s="2" t="s">
        <v>2386</v>
      </c>
      <c r="N60" s="2" t="s">
        <v>7102</v>
      </c>
      <c r="R60" s="2" t="s">
        <v>7056</v>
      </c>
      <c r="S60" s="2">
        <v>330.0</v>
      </c>
    </row>
    <row r="61">
      <c r="B61" s="359" t="s">
        <v>868</v>
      </c>
      <c r="C61" s="359" t="s">
        <v>1416</v>
      </c>
      <c r="D61" s="291" t="s">
        <v>7103</v>
      </c>
      <c r="E61" s="387" t="s">
        <v>935</v>
      </c>
      <c r="J61" s="2" t="s">
        <v>829</v>
      </c>
      <c r="K61" s="2" t="s">
        <v>5703</v>
      </c>
      <c r="L61" s="2" t="s">
        <v>1019</v>
      </c>
      <c r="M61" s="2" t="s">
        <v>17</v>
      </c>
      <c r="N61" s="2" t="s">
        <v>6120</v>
      </c>
      <c r="R61" s="2" t="s">
        <v>7056</v>
      </c>
      <c r="S61" s="2">
        <v>330.0</v>
      </c>
    </row>
    <row r="62">
      <c r="B62" s="359" t="s">
        <v>868</v>
      </c>
      <c r="C62" s="359" t="s">
        <v>1416</v>
      </c>
      <c r="D62" s="291" t="s">
        <v>7104</v>
      </c>
      <c r="E62" s="387" t="s">
        <v>935</v>
      </c>
      <c r="J62" s="2" t="s">
        <v>829</v>
      </c>
      <c r="K62" s="2" t="s">
        <v>5703</v>
      </c>
      <c r="L62" s="2" t="s">
        <v>1019</v>
      </c>
      <c r="M62" s="2" t="s">
        <v>17</v>
      </c>
      <c r="N62" s="2" t="s">
        <v>6120</v>
      </c>
      <c r="R62" s="2" t="s">
        <v>7056</v>
      </c>
      <c r="S62" s="2">
        <v>330.0</v>
      </c>
    </row>
    <row r="63">
      <c r="B63" s="359" t="s">
        <v>868</v>
      </c>
      <c r="C63" s="359" t="s">
        <v>1416</v>
      </c>
      <c r="D63" s="291" t="s">
        <v>7105</v>
      </c>
      <c r="E63" s="387" t="s">
        <v>935</v>
      </c>
      <c r="J63" s="2" t="s">
        <v>829</v>
      </c>
      <c r="K63" s="2" t="s">
        <v>5703</v>
      </c>
      <c r="L63" s="2" t="s">
        <v>1019</v>
      </c>
      <c r="M63" s="2" t="s">
        <v>17</v>
      </c>
      <c r="N63" s="2" t="s">
        <v>6120</v>
      </c>
      <c r="S63" s="2">
        <v>330.0</v>
      </c>
    </row>
    <row r="64">
      <c r="B64" s="2" t="s">
        <v>868</v>
      </c>
      <c r="C64" s="359" t="s">
        <v>1059</v>
      </c>
      <c r="D64" s="291" t="s">
        <v>7106</v>
      </c>
      <c r="E64" s="414" t="s">
        <v>1607</v>
      </c>
      <c r="L64" s="2" t="s">
        <v>1019</v>
      </c>
      <c r="M64" s="2" t="s">
        <v>17</v>
      </c>
      <c r="N64" s="2" t="s">
        <v>4733</v>
      </c>
      <c r="S64" s="2">
        <v>375.0</v>
      </c>
    </row>
    <row r="65">
      <c r="B65" s="2" t="s">
        <v>868</v>
      </c>
      <c r="C65" s="359" t="s">
        <v>1874</v>
      </c>
      <c r="E65" s="383"/>
      <c r="L65" s="2" t="s">
        <v>1019</v>
      </c>
      <c r="M65" s="2" t="s">
        <v>17</v>
      </c>
      <c r="N65" s="2" t="s">
        <v>4733</v>
      </c>
      <c r="S65" s="2">
        <v>375.0</v>
      </c>
    </row>
    <row r="66">
      <c r="C66" s="359" t="s">
        <v>2516</v>
      </c>
      <c r="E66" s="414" t="s">
        <v>2517</v>
      </c>
      <c r="J66" s="2" t="s">
        <v>829</v>
      </c>
      <c r="K66" s="2" t="s">
        <v>4560</v>
      </c>
      <c r="L66" s="2" t="s">
        <v>1019</v>
      </c>
      <c r="M66" s="2" t="s">
        <v>17</v>
      </c>
      <c r="N66" s="2" t="s">
        <v>4560</v>
      </c>
      <c r="R66" s="2" t="s">
        <v>4854</v>
      </c>
      <c r="S66" s="2">
        <v>25.0</v>
      </c>
    </row>
    <row r="67">
      <c r="C67" s="359" t="s">
        <v>3615</v>
      </c>
      <c r="E67" s="359" t="s">
        <v>3616</v>
      </c>
      <c r="J67" s="2" t="s">
        <v>829</v>
      </c>
      <c r="K67" s="2" t="s">
        <v>4560</v>
      </c>
      <c r="L67" s="2" t="s">
        <v>1019</v>
      </c>
      <c r="M67" s="2" t="s">
        <v>17</v>
      </c>
      <c r="N67" s="2" t="s">
        <v>4560</v>
      </c>
      <c r="R67" s="2" t="s">
        <v>4854</v>
      </c>
      <c r="S67" s="2">
        <v>25.0</v>
      </c>
    </row>
    <row r="69">
      <c r="A69" s="2" t="s">
        <v>335</v>
      </c>
      <c r="B69" s="2" t="s">
        <v>7107</v>
      </c>
      <c r="C69" s="367" t="s">
        <v>7108</v>
      </c>
      <c r="L69" s="2" t="s">
        <v>860</v>
      </c>
    </row>
    <row r="70">
      <c r="B70" s="2" t="s">
        <v>7107</v>
      </c>
      <c r="C70" s="367" t="s">
        <v>7108</v>
      </c>
      <c r="L70" s="2" t="s">
        <v>860</v>
      </c>
    </row>
    <row r="71">
      <c r="B71" s="2" t="s">
        <v>7107</v>
      </c>
      <c r="C71" s="367" t="s">
        <v>7108</v>
      </c>
      <c r="L71" s="2" t="s">
        <v>860</v>
      </c>
    </row>
    <row r="72">
      <c r="B72" s="2" t="s">
        <v>7107</v>
      </c>
      <c r="C72" s="367" t="s">
        <v>7108</v>
      </c>
      <c r="L72" s="2" t="s">
        <v>860</v>
      </c>
    </row>
    <row r="73">
      <c r="B73" s="2" t="s">
        <v>7107</v>
      </c>
      <c r="C73" s="367" t="s">
        <v>7108</v>
      </c>
      <c r="L73" s="2" t="s">
        <v>860</v>
      </c>
    </row>
    <row r="74">
      <c r="B74" s="2" t="s">
        <v>7107</v>
      </c>
      <c r="C74" s="367" t="s">
        <v>7108</v>
      </c>
      <c r="L74" s="2" t="s">
        <v>860</v>
      </c>
    </row>
    <row r="75">
      <c r="B75" s="2" t="s">
        <v>7107</v>
      </c>
      <c r="C75" s="367" t="s">
        <v>7108</v>
      </c>
      <c r="L75" s="2" t="s">
        <v>860</v>
      </c>
    </row>
    <row r="76">
      <c r="B76" s="2" t="s">
        <v>1553</v>
      </c>
      <c r="C76" s="298" t="s">
        <v>2915</v>
      </c>
      <c r="E76" s="2" t="s">
        <v>2916</v>
      </c>
      <c r="L76" s="2" t="s">
        <v>860</v>
      </c>
    </row>
    <row r="77">
      <c r="B77" s="2" t="s">
        <v>865</v>
      </c>
      <c r="C77" s="298" t="s">
        <v>6545</v>
      </c>
      <c r="E77" s="293" t="s">
        <v>3413</v>
      </c>
      <c r="L77" s="2" t="s">
        <v>860</v>
      </c>
    </row>
    <row r="78">
      <c r="B78" s="298" t="s">
        <v>862</v>
      </c>
      <c r="C78" s="298" t="s">
        <v>1258</v>
      </c>
      <c r="E78" s="298" t="s">
        <v>900</v>
      </c>
      <c r="F78" s="298"/>
      <c r="G78" s="298"/>
      <c r="H78" s="298"/>
      <c r="L78" s="2" t="s">
        <v>860</v>
      </c>
    </row>
    <row r="79">
      <c r="B79" s="298" t="s">
        <v>862</v>
      </c>
      <c r="C79" s="298" t="s">
        <v>1258</v>
      </c>
      <c r="E79" s="298" t="s">
        <v>900</v>
      </c>
      <c r="L79" s="2" t="s">
        <v>860</v>
      </c>
    </row>
    <row r="80">
      <c r="C80" s="298" t="s">
        <v>4430</v>
      </c>
      <c r="E80" s="298" t="s">
        <v>4431</v>
      </c>
      <c r="L80" s="2" t="s">
        <v>860</v>
      </c>
    </row>
    <row r="81">
      <c r="C81" s="2" t="s">
        <v>4430</v>
      </c>
      <c r="E81" s="2" t="s">
        <v>4431</v>
      </c>
      <c r="L81" s="2" t="s">
        <v>860</v>
      </c>
    </row>
    <row r="82">
      <c r="C82" s="298" t="s">
        <v>1182</v>
      </c>
      <c r="L82" s="2" t="s">
        <v>860</v>
      </c>
    </row>
    <row r="83">
      <c r="C83" s="298" t="s">
        <v>1182</v>
      </c>
      <c r="L83" s="2" t="s">
        <v>860</v>
      </c>
    </row>
    <row r="84">
      <c r="C84" s="298" t="s">
        <v>1182</v>
      </c>
      <c r="L84" s="2" t="s">
        <v>860</v>
      </c>
    </row>
    <row r="85">
      <c r="C85" s="298" t="s">
        <v>1182</v>
      </c>
      <c r="L85" s="2" t="s">
        <v>860</v>
      </c>
    </row>
    <row r="86">
      <c r="C86" s="298" t="s">
        <v>1182</v>
      </c>
      <c r="L86" s="2" t="s">
        <v>860</v>
      </c>
    </row>
    <row r="87">
      <c r="C87" s="298" t="s">
        <v>1182</v>
      </c>
      <c r="L87" s="2" t="s">
        <v>860</v>
      </c>
    </row>
    <row r="88">
      <c r="C88" s="298" t="s">
        <v>2305</v>
      </c>
      <c r="E88" s="2" t="s">
        <v>1054</v>
      </c>
      <c r="L88" s="2" t="s">
        <v>860</v>
      </c>
    </row>
    <row r="89">
      <c r="C89" s="384"/>
    </row>
    <row r="90">
      <c r="B90" s="2" t="s">
        <v>1047</v>
      </c>
      <c r="C90" s="424" t="s">
        <v>4127</v>
      </c>
      <c r="D90" s="291" t="s">
        <v>7109</v>
      </c>
      <c r="E90" s="359" t="s">
        <v>7110</v>
      </c>
      <c r="L90" s="2" t="s">
        <v>860</v>
      </c>
      <c r="M90" s="2" t="s">
        <v>17</v>
      </c>
      <c r="N90" s="2" t="s">
        <v>7111</v>
      </c>
      <c r="S90" s="2">
        <v>135.0</v>
      </c>
    </row>
    <row r="91">
      <c r="B91" s="2" t="s">
        <v>1047</v>
      </c>
      <c r="C91" s="424" t="s">
        <v>4127</v>
      </c>
      <c r="D91" s="291" t="s">
        <v>7112</v>
      </c>
      <c r="E91" s="359" t="s">
        <v>7110</v>
      </c>
      <c r="L91" s="2" t="s">
        <v>860</v>
      </c>
      <c r="M91" s="2" t="s">
        <v>17</v>
      </c>
      <c r="N91" s="2" t="s">
        <v>7111</v>
      </c>
      <c r="S91" s="2">
        <v>135.0</v>
      </c>
    </row>
    <row r="92">
      <c r="B92" s="2" t="s">
        <v>1047</v>
      </c>
      <c r="C92" s="424" t="s">
        <v>4127</v>
      </c>
      <c r="D92" s="291" t="s">
        <v>7113</v>
      </c>
      <c r="E92" s="359" t="s">
        <v>7110</v>
      </c>
      <c r="L92" s="2" t="s">
        <v>860</v>
      </c>
      <c r="M92" s="2" t="s">
        <v>17</v>
      </c>
      <c r="N92" s="2" t="s">
        <v>7111</v>
      </c>
      <c r="S92" s="2">
        <v>135.0</v>
      </c>
    </row>
    <row r="93">
      <c r="B93" s="2" t="s">
        <v>1047</v>
      </c>
      <c r="C93" s="424" t="s">
        <v>4127</v>
      </c>
      <c r="D93" s="291" t="s">
        <v>7114</v>
      </c>
      <c r="E93" s="359" t="s">
        <v>7110</v>
      </c>
      <c r="L93" s="2" t="s">
        <v>860</v>
      </c>
      <c r="M93" s="2" t="s">
        <v>17</v>
      </c>
      <c r="N93" s="2" t="s">
        <v>7111</v>
      </c>
      <c r="S93" s="2">
        <v>135.0</v>
      </c>
    </row>
    <row r="94">
      <c r="B94" s="2" t="s">
        <v>1047</v>
      </c>
      <c r="C94" s="424" t="s">
        <v>4127</v>
      </c>
      <c r="D94" s="291" t="s">
        <v>7115</v>
      </c>
      <c r="E94" s="359" t="s">
        <v>7110</v>
      </c>
      <c r="L94" s="2" t="s">
        <v>860</v>
      </c>
      <c r="M94" s="2" t="s">
        <v>17</v>
      </c>
      <c r="N94" s="2" t="s">
        <v>7111</v>
      </c>
      <c r="S94" s="2">
        <v>135.0</v>
      </c>
    </row>
    <row r="95">
      <c r="B95" s="2" t="s">
        <v>1047</v>
      </c>
      <c r="C95" s="424" t="s">
        <v>4127</v>
      </c>
      <c r="D95" s="291" t="s">
        <v>7116</v>
      </c>
      <c r="E95" s="359" t="s">
        <v>7110</v>
      </c>
      <c r="L95" s="2" t="s">
        <v>860</v>
      </c>
      <c r="M95" s="2" t="s">
        <v>17</v>
      </c>
      <c r="N95" s="2" t="s">
        <v>7111</v>
      </c>
      <c r="S95" s="2">
        <v>135.0</v>
      </c>
    </row>
    <row r="96">
      <c r="B96" s="2" t="s">
        <v>1047</v>
      </c>
      <c r="C96" s="359" t="s">
        <v>7117</v>
      </c>
      <c r="D96" s="291" t="s">
        <v>7118</v>
      </c>
      <c r="E96" s="359" t="s">
        <v>3964</v>
      </c>
      <c r="L96" s="2" t="s">
        <v>860</v>
      </c>
      <c r="M96" s="2" t="s">
        <v>17</v>
      </c>
      <c r="N96" s="2" t="s">
        <v>7111</v>
      </c>
      <c r="S96" s="2">
        <v>135.0</v>
      </c>
    </row>
    <row r="97">
      <c r="B97" s="2" t="s">
        <v>865</v>
      </c>
      <c r="C97" s="359" t="s">
        <v>3411</v>
      </c>
      <c r="D97" s="291" t="s">
        <v>7119</v>
      </c>
      <c r="E97" s="359" t="s">
        <v>3413</v>
      </c>
      <c r="L97" s="2" t="s">
        <v>860</v>
      </c>
      <c r="M97" s="2" t="s">
        <v>17</v>
      </c>
      <c r="N97" s="2" t="s">
        <v>7111</v>
      </c>
      <c r="S97" s="2">
        <v>135.0</v>
      </c>
    </row>
    <row r="98">
      <c r="B98" s="2" t="s">
        <v>862</v>
      </c>
      <c r="C98" s="359" t="s">
        <v>6747</v>
      </c>
      <c r="D98" s="291" t="s">
        <v>7120</v>
      </c>
      <c r="E98" s="359" t="s">
        <v>900</v>
      </c>
      <c r="L98" s="2" t="s">
        <v>860</v>
      </c>
      <c r="M98" s="2" t="s">
        <v>17</v>
      </c>
      <c r="N98" s="2" t="s">
        <v>7111</v>
      </c>
      <c r="S98" s="2">
        <v>135.0</v>
      </c>
    </row>
    <row r="99">
      <c r="B99" s="2" t="s">
        <v>862</v>
      </c>
      <c r="C99" s="359" t="s">
        <v>6747</v>
      </c>
      <c r="D99" s="291" t="s">
        <v>7121</v>
      </c>
      <c r="E99" s="359" t="s">
        <v>900</v>
      </c>
      <c r="L99" s="2" t="s">
        <v>860</v>
      </c>
      <c r="M99" s="2" t="s">
        <v>17</v>
      </c>
      <c r="N99" s="2" t="s">
        <v>7111</v>
      </c>
      <c r="S99" s="2">
        <v>135.0</v>
      </c>
    </row>
    <row r="100">
      <c r="B100" s="2" t="s">
        <v>1052</v>
      </c>
      <c r="C100" s="359" t="s">
        <v>7122</v>
      </c>
      <c r="E100" s="359" t="s">
        <v>1054</v>
      </c>
      <c r="L100" s="2" t="s">
        <v>860</v>
      </c>
      <c r="M100" s="2" t="s">
        <v>17</v>
      </c>
      <c r="N100" s="2" t="s">
        <v>7111</v>
      </c>
      <c r="S100" s="2">
        <v>135.0</v>
      </c>
    </row>
    <row r="101">
      <c r="C101" s="359" t="s">
        <v>1839</v>
      </c>
      <c r="E101" s="359" t="s">
        <v>3934</v>
      </c>
      <c r="L101" s="2" t="s">
        <v>860</v>
      </c>
      <c r="M101" s="2" t="s">
        <v>17</v>
      </c>
      <c r="N101" s="2" t="s">
        <v>7111</v>
      </c>
      <c r="S101" s="2">
        <v>135.0</v>
      </c>
    </row>
    <row r="102">
      <c r="C102" s="359" t="s">
        <v>1839</v>
      </c>
      <c r="E102" s="359" t="s">
        <v>3934</v>
      </c>
      <c r="L102" s="2" t="s">
        <v>860</v>
      </c>
      <c r="M102" s="2" t="s">
        <v>17</v>
      </c>
      <c r="N102" s="2" t="s">
        <v>7111</v>
      </c>
      <c r="S102" s="2">
        <v>135.0</v>
      </c>
    </row>
    <row r="103">
      <c r="C103" s="359" t="s">
        <v>1182</v>
      </c>
      <c r="L103" s="2" t="s">
        <v>860</v>
      </c>
      <c r="M103" s="2" t="s">
        <v>17</v>
      </c>
      <c r="N103" s="2" t="s">
        <v>7111</v>
      </c>
      <c r="S103" s="2">
        <v>135.0</v>
      </c>
    </row>
    <row r="104">
      <c r="C104" s="359" t="s">
        <v>1182</v>
      </c>
      <c r="L104" s="2" t="s">
        <v>860</v>
      </c>
      <c r="M104" s="2" t="s">
        <v>17</v>
      </c>
      <c r="N104" s="2" t="s">
        <v>7111</v>
      </c>
      <c r="S104" s="2">
        <v>135.0</v>
      </c>
    </row>
    <row r="105">
      <c r="C105" s="359" t="s">
        <v>1182</v>
      </c>
      <c r="L105" s="2" t="s">
        <v>860</v>
      </c>
      <c r="M105" s="2" t="s">
        <v>17</v>
      </c>
      <c r="N105" s="2" t="s">
        <v>7111</v>
      </c>
      <c r="S105" s="2">
        <v>135.0</v>
      </c>
    </row>
    <row r="106">
      <c r="C106" s="359" t="s">
        <v>1182</v>
      </c>
      <c r="L106" s="2" t="s">
        <v>860</v>
      </c>
      <c r="M106" s="2" t="s">
        <v>17</v>
      </c>
      <c r="N106" s="2" t="s">
        <v>7111</v>
      </c>
      <c r="S106" s="2">
        <v>135.0</v>
      </c>
    </row>
    <row r="107">
      <c r="C107" s="359" t="s">
        <v>1182</v>
      </c>
      <c r="L107" s="2" t="s">
        <v>860</v>
      </c>
      <c r="M107" s="2" t="s">
        <v>17</v>
      </c>
      <c r="N107" s="2" t="s">
        <v>7111</v>
      </c>
      <c r="S107" s="2">
        <v>135.0</v>
      </c>
    </row>
    <row r="108">
      <c r="C108" s="359" t="s">
        <v>1182</v>
      </c>
      <c r="L108" s="2" t="s">
        <v>860</v>
      </c>
      <c r="M108" s="2" t="s">
        <v>17</v>
      </c>
      <c r="N108" s="2" t="s">
        <v>7111</v>
      </c>
      <c r="S108" s="2">
        <v>135.0</v>
      </c>
    </row>
    <row r="109">
      <c r="C109" s="388" t="s">
        <v>1623</v>
      </c>
      <c r="L109" s="2" t="s">
        <v>1019</v>
      </c>
      <c r="M109" s="2" t="s">
        <v>17</v>
      </c>
      <c r="N109" s="2" t="s">
        <v>7111</v>
      </c>
      <c r="S109" s="2">
        <v>135.0</v>
      </c>
    </row>
    <row r="110">
      <c r="C110" s="419"/>
    </row>
  </sheetData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19" width="13.0"/>
  </cols>
  <sheetData>
    <row r="1">
      <c r="A1" s="220"/>
      <c r="B1" s="215" t="s">
        <v>5</v>
      </c>
      <c r="C1" s="219" t="s">
        <v>61</v>
      </c>
      <c r="D1" s="216">
        <v>9.00342533E9</v>
      </c>
      <c r="E1" s="411"/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7123</v>
      </c>
      <c r="D2" s="2">
        <v>6.369412699E9</v>
      </c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7124</v>
      </c>
      <c r="S2" s="2" t="s">
        <v>389</v>
      </c>
    </row>
    <row r="3">
      <c r="A3" s="2"/>
      <c r="B3" s="229" t="s">
        <v>811</v>
      </c>
      <c r="C3" s="282" t="s">
        <v>7125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805</v>
      </c>
      <c r="S3" s="2" t="s">
        <v>7036</v>
      </c>
      <c r="T3" s="2" t="s">
        <v>273</v>
      </c>
      <c r="U3" s="2" t="s">
        <v>7005</v>
      </c>
    </row>
    <row r="4">
      <c r="A4" s="2"/>
      <c r="B4" s="229" t="s">
        <v>816</v>
      </c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7126</v>
      </c>
      <c r="S4" s="2" t="s">
        <v>4976</v>
      </c>
      <c r="T4" s="2" t="s">
        <v>2001</v>
      </c>
      <c r="U4" s="2" t="s">
        <v>7127</v>
      </c>
    </row>
    <row r="5">
      <c r="A5" s="2"/>
      <c r="B5" s="229" t="s">
        <v>818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4218</v>
      </c>
      <c r="S5" s="2" t="s">
        <v>7128</v>
      </c>
      <c r="T5" s="2" t="s">
        <v>1568</v>
      </c>
      <c r="U5" s="2" t="s">
        <v>7129</v>
      </c>
    </row>
    <row r="6">
      <c r="A6" s="2"/>
      <c r="B6" s="229" t="s">
        <v>820</v>
      </c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805</v>
      </c>
      <c r="S6" s="2" t="s">
        <v>7130</v>
      </c>
      <c r="T6" s="2" t="s">
        <v>1568</v>
      </c>
      <c r="U6" s="2" t="s">
        <v>4269</v>
      </c>
    </row>
    <row r="7">
      <c r="A7" s="2"/>
      <c r="B7" s="229" t="s">
        <v>822</v>
      </c>
      <c r="C7" s="2" t="s">
        <v>7131</v>
      </c>
      <c r="D7" s="2">
        <v>9.894076117E9</v>
      </c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359" t="s">
        <v>3016</v>
      </c>
      <c r="D17" s="291">
        <v>8.801280171975E12</v>
      </c>
      <c r="E17" s="359" t="s">
        <v>4346</v>
      </c>
      <c r="J17" s="2" t="s">
        <v>829</v>
      </c>
      <c r="K17" s="2" t="s">
        <v>7128</v>
      </c>
      <c r="L17" s="2" t="s">
        <v>860</v>
      </c>
      <c r="M17" s="2" t="s">
        <v>17</v>
      </c>
      <c r="N17" s="2" t="s">
        <v>7133</v>
      </c>
      <c r="R17" s="2" t="s">
        <v>4218</v>
      </c>
      <c r="S17" s="2">
        <v>91.0</v>
      </c>
    </row>
    <row r="18">
      <c r="A18" s="2"/>
      <c r="B18" s="2" t="s">
        <v>30</v>
      </c>
      <c r="C18" s="359" t="s">
        <v>3016</v>
      </c>
      <c r="D18" s="291">
        <v>8.801558601442E12</v>
      </c>
      <c r="E18" s="359" t="s">
        <v>4346</v>
      </c>
      <c r="J18" s="2" t="s">
        <v>829</v>
      </c>
      <c r="K18" s="2" t="s">
        <v>7128</v>
      </c>
      <c r="L18" s="2" t="s">
        <v>860</v>
      </c>
      <c r="M18" s="2" t="s">
        <v>17</v>
      </c>
      <c r="N18" s="2" t="s">
        <v>7133</v>
      </c>
      <c r="R18" s="2" t="s">
        <v>4218</v>
      </c>
      <c r="S18" s="2">
        <v>91.0</v>
      </c>
    </row>
    <row r="19">
      <c r="A19" s="2"/>
      <c r="B19" s="2" t="s">
        <v>30</v>
      </c>
      <c r="C19" s="359" t="s">
        <v>3016</v>
      </c>
      <c r="D19" s="291">
        <v>8.801950341828E12</v>
      </c>
      <c r="E19" s="359" t="s">
        <v>4346</v>
      </c>
      <c r="J19" s="2" t="s">
        <v>829</v>
      </c>
      <c r="K19" s="2" t="s">
        <v>7128</v>
      </c>
      <c r="L19" s="2" t="s">
        <v>860</v>
      </c>
      <c r="M19" s="2" t="s">
        <v>17</v>
      </c>
      <c r="N19" s="2" t="s">
        <v>7133</v>
      </c>
      <c r="R19" s="2" t="s">
        <v>4218</v>
      </c>
      <c r="S19" s="2">
        <v>91.0</v>
      </c>
    </row>
    <row r="20">
      <c r="A20" s="2"/>
      <c r="B20" s="2" t="s">
        <v>30</v>
      </c>
      <c r="C20" s="359" t="s">
        <v>3016</v>
      </c>
      <c r="D20" s="291">
        <v>8.801639334533E12</v>
      </c>
      <c r="E20" s="359" t="s">
        <v>4346</v>
      </c>
      <c r="J20" s="2" t="s">
        <v>829</v>
      </c>
      <c r="K20" s="2" t="s">
        <v>7128</v>
      </c>
      <c r="L20" s="2" t="s">
        <v>860</v>
      </c>
      <c r="M20" s="2" t="s">
        <v>17</v>
      </c>
      <c r="N20" s="2" t="s">
        <v>7133</v>
      </c>
      <c r="R20" s="2" t="s">
        <v>4218</v>
      </c>
      <c r="S20" s="2">
        <v>91.0</v>
      </c>
    </row>
    <row r="21">
      <c r="A21" s="2"/>
      <c r="B21" s="2" t="s">
        <v>30</v>
      </c>
      <c r="C21" s="359" t="s">
        <v>3016</v>
      </c>
      <c r="D21" s="291">
        <v>8.801743145138E12</v>
      </c>
      <c r="E21" s="359" t="s">
        <v>4346</v>
      </c>
      <c r="J21" s="2" t="s">
        <v>829</v>
      </c>
      <c r="K21" s="2" t="s">
        <v>7128</v>
      </c>
      <c r="L21" s="2" t="s">
        <v>860</v>
      </c>
      <c r="M21" s="2" t="s">
        <v>17</v>
      </c>
      <c r="N21" s="2" t="s">
        <v>7133</v>
      </c>
      <c r="R21" s="2" t="s">
        <v>4218</v>
      </c>
      <c r="S21" s="2">
        <v>91.0</v>
      </c>
    </row>
    <row r="22">
      <c r="A22" s="2"/>
      <c r="B22" s="2" t="s">
        <v>30</v>
      </c>
      <c r="C22" s="359" t="s">
        <v>3016</v>
      </c>
      <c r="D22" s="291">
        <v>8.801041879569E12</v>
      </c>
      <c r="E22" s="359" t="s">
        <v>4346</v>
      </c>
      <c r="J22" s="2" t="s">
        <v>829</v>
      </c>
      <c r="K22" s="2" t="s">
        <v>7128</v>
      </c>
      <c r="L22" s="2" t="s">
        <v>860</v>
      </c>
      <c r="M22" s="2" t="s">
        <v>17</v>
      </c>
      <c r="N22" s="2" t="s">
        <v>7133</v>
      </c>
      <c r="R22" s="2" t="s">
        <v>4218</v>
      </c>
      <c r="S22" s="2">
        <v>91.0</v>
      </c>
    </row>
    <row r="23">
      <c r="A23" s="2"/>
      <c r="B23" s="2" t="s">
        <v>30</v>
      </c>
      <c r="C23" s="359" t="s">
        <v>3016</v>
      </c>
      <c r="D23" s="291">
        <v>8.801920134538E12</v>
      </c>
      <c r="E23" s="359" t="s">
        <v>4346</v>
      </c>
      <c r="L23" s="2" t="s">
        <v>860</v>
      </c>
      <c r="M23" s="2" t="s">
        <v>2386</v>
      </c>
      <c r="N23" s="2" t="s">
        <v>7133</v>
      </c>
      <c r="R23" s="2" t="s">
        <v>4218</v>
      </c>
      <c r="S23" s="2">
        <v>91.0</v>
      </c>
    </row>
    <row r="24">
      <c r="A24" s="2"/>
      <c r="B24" s="2" t="s">
        <v>30</v>
      </c>
      <c r="C24" s="359" t="s">
        <v>3016</v>
      </c>
      <c r="D24" s="291">
        <v>8.801450874223E12</v>
      </c>
      <c r="E24" s="359" t="s">
        <v>4346</v>
      </c>
      <c r="L24" s="2" t="s">
        <v>1019</v>
      </c>
      <c r="M24" s="2" t="s">
        <v>2386</v>
      </c>
      <c r="N24" s="2" t="s">
        <v>7133</v>
      </c>
      <c r="R24" s="2" t="s">
        <v>4218</v>
      </c>
      <c r="S24" s="2">
        <v>91.0</v>
      </c>
    </row>
    <row r="25">
      <c r="A25" s="2"/>
      <c r="B25" s="2" t="s">
        <v>862</v>
      </c>
      <c r="C25" s="2" t="s">
        <v>2915</v>
      </c>
      <c r="D25" s="291" t="s">
        <v>7134</v>
      </c>
      <c r="E25" s="359" t="s">
        <v>7135</v>
      </c>
      <c r="J25" s="2" t="s">
        <v>829</v>
      </c>
      <c r="K25" s="2" t="s">
        <v>7128</v>
      </c>
      <c r="L25" s="2" t="s">
        <v>860</v>
      </c>
      <c r="M25" s="2" t="s">
        <v>17</v>
      </c>
      <c r="N25" s="2" t="s">
        <v>7128</v>
      </c>
      <c r="R25" s="2" t="s">
        <v>4218</v>
      </c>
      <c r="S25" s="2">
        <v>92.0</v>
      </c>
    </row>
    <row r="26">
      <c r="A26" s="2"/>
      <c r="B26" s="2" t="s">
        <v>30</v>
      </c>
      <c r="C26" s="2" t="s">
        <v>1545</v>
      </c>
      <c r="D26" s="291" t="s">
        <v>7136</v>
      </c>
      <c r="E26" s="298" t="s">
        <v>4839</v>
      </c>
      <c r="J26" s="2" t="s">
        <v>829</v>
      </c>
      <c r="K26" s="2" t="s">
        <v>7128</v>
      </c>
      <c r="L26" s="2" t="s">
        <v>860</v>
      </c>
      <c r="M26" s="2" t="s">
        <v>17</v>
      </c>
      <c r="N26" s="2" t="s">
        <v>7133</v>
      </c>
      <c r="R26" s="2" t="s">
        <v>4218</v>
      </c>
      <c r="S26" s="2">
        <v>91.0</v>
      </c>
    </row>
    <row r="27">
      <c r="A27" s="2"/>
      <c r="B27" s="2" t="s">
        <v>868</v>
      </c>
      <c r="C27" s="2" t="s">
        <v>6902</v>
      </c>
      <c r="D27" s="291" t="s">
        <v>7137</v>
      </c>
      <c r="E27" s="298" t="s">
        <v>7138</v>
      </c>
      <c r="J27" s="2" t="s">
        <v>829</v>
      </c>
      <c r="K27" s="2" t="s">
        <v>7128</v>
      </c>
      <c r="L27" s="2" t="s">
        <v>860</v>
      </c>
      <c r="M27" s="2" t="s">
        <v>17</v>
      </c>
      <c r="N27" s="2" t="s">
        <v>7133</v>
      </c>
      <c r="R27" s="2" t="s">
        <v>4218</v>
      </c>
      <c r="S27" s="2">
        <v>91.0</v>
      </c>
    </row>
    <row r="28">
      <c r="A28" s="2"/>
      <c r="B28" s="2"/>
      <c r="C28" s="298" t="s">
        <v>6046</v>
      </c>
      <c r="D28" s="491"/>
      <c r="L28" s="2" t="s">
        <v>860</v>
      </c>
    </row>
    <row r="29">
      <c r="A29" s="2"/>
      <c r="B29" s="2"/>
      <c r="D29" s="491"/>
      <c r="J29" s="2"/>
    </row>
    <row r="30">
      <c r="A30" s="2" t="s">
        <v>3534</v>
      </c>
      <c r="B30" s="2" t="s">
        <v>3908</v>
      </c>
      <c r="C30" s="2" t="s">
        <v>3515</v>
      </c>
      <c r="D30" s="491"/>
      <c r="E30" s="298" t="s">
        <v>3987</v>
      </c>
      <c r="J30" s="2" t="s">
        <v>4509</v>
      </c>
      <c r="K30" s="2" t="s">
        <v>7130</v>
      </c>
      <c r="L30" s="2" t="s">
        <v>860</v>
      </c>
      <c r="M30" s="2" t="s">
        <v>2939</v>
      </c>
      <c r="N30" s="2" t="s">
        <v>7139</v>
      </c>
      <c r="S30" s="2">
        <v>154.0</v>
      </c>
    </row>
    <row r="31">
      <c r="A31" s="2"/>
      <c r="B31" s="2" t="s">
        <v>3908</v>
      </c>
      <c r="C31" s="2" t="s">
        <v>4099</v>
      </c>
      <c r="D31" s="491"/>
      <c r="E31" s="2" t="s">
        <v>3989</v>
      </c>
      <c r="J31" s="2" t="s">
        <v>4509</v>
      </c>
      <c r="K31" s="2" t="s">
        <v>7130</v>
      </c>
      <c r="L31" s="2" t="s">
        <v>860</v>
      </c>
      <c r="M31" s="2" t="s">
        <v>2939</v>
      </c>
      <c r="N31" s="2" t="s">
        <v>7139</v>
      </c>
      <c r="S31" s="2">
        <v>154.0</v>
      </c>
    </row>
    <row r="32">
      <c r="A32" s="2"/>
      <c r="B32" s="2" t="s">
        <v>3908</v>
      </c>
      <c r="C32" s="2" t="s">
        <v>4100</v>
      </c>
      <c r="D32" s="491"/>
      <c r="E32" s="298" t="s">
        <v>4101</v>
      </c>
      <c r="J32" s="2" t="s">
        <v>4509</v>
      </c>
      <c r="K32" s="2" t="s">
        <v>7130</v>
      </c>
      <c r="L32" s="2" t="s">
        <v>860</v>
      </c>
      <c r="M32" s="2" t="s">
        <v>2939</v>
      </c>
      <c r="N32" s="2" t="s">
        <v>7139</v>
      </c>
      <c r="S32" s="2">
        <v>154.0</v>
      </c>
    </row>
    <row r="33">
      <c r="A33" s="2"/>
      <c r="B33" s="2" t="s">
        <v>3908</v>
      </c>
      <c r="C33" s="2" t="s">
        <v>5482</v>
      </c>
      <c r="D33" s="491"/>
      <c r="E33" s="298" t="s">
        <v>3991</v>
      </c>
      <c r="J33" s="2" t="s">
        <v>4509</v>
      </c>
      <c r="K33" s="2" t="s">
        <v>7130</v>
      </c>
      <c r="L33" s="2" t="s">
        <v>860</v>
      </c>
      <c r="M33" s="2" t="s">
        <v>2939</v>
      </c>
      <c r="N33" s="2" t="s">
        <v>7139</v>
      </c>
      <c r="S33" s="2">
        <v>154.0</v>
      </c>
    </row>
    <row r="34">
      <c r="A34" s="2"/>
      <c r="B34" s="2" t="s">
        <v>3908</v>
      </c>
      <c r="C34" s="2" t="s">
        <v>6743</v>
      </c>
      <c r="D34" s="491"/>
      <c r="E34" s="298" t="s">
        <v>1388</v>
      </c>
      <c r="J34" s="2" t="s">
        <v>4509</v>
      </c>
      <c r="K34" s="2" t="s">
        <v>7130</v>
      </c>
      <c r="L34" s="2" t="s">
        <v>860</v>
      </c>
      <c r="M34" s="2" t="s">
        <v>2939</v>
      </c>
      <c r="N34" s="2" t="s">
        <v>7139</v>
      </c>
      <c r="S34" s="2">
        <v>154.0</v>
      </c>
    </row>
    <row r="35">
      <c r="A35" s="2"/>
      <c r="B35" s="2" t="s">
        <v>960</v>
      </c>
      <c r="C35" s="2" t="s">
        <v>1556</v>
      </c>
      <c r="D35" s="275"/>
      <c r="E35" s="298" t="s">
        <v>947</v>
      </c>
      <c r="J35" s="2" t="s">
        <v>4509</v>
      </c>
      <c r="K35" s="2" t="s">
        <v>7130</v>
      </c>
      <c r="L35" s="2" t="s">
        <v>860</v>
      </c>
      <c r="M35" s="2" t="s">
        <v>2939</v>
      </c>
      <c r="N35" s="2" t="s">
        <v>7139</v>
      </c>
      <c r="R35" s="2" t="s">
        <v>7140</v>
      </c>
      <c r="S35" s="2">
        <v>154.0</v>
      </c>
    </row>
    <row r="36">
      <c r="A36" s="2"/>
      <c r="B36" s="2" t="s">
        <v>960</v>
      </c>
      <c r="C36" s="2" t="s">
        <v>1556</v>
      </c>
      <c r="D36" s="275"/>
      <c r="E36" s="298" t="s">
        <v>947</v>
      </c>
      <c r="L36" s="2" t="s">
        <v>860</v>
      </c>
      <c r="M36" s="195" t="s">
        <v>2640</v>
      </c>
    </row>
    <row r="37">
      <c r="A37" s="2"/>
      <c r="B37" s="2" t="s">
        <v>960</v>
      </c>
      <c r="C37" s="2" t="s">
        <v>1556</v>
      </c>
      <c r="D37" s="275"/>
      <c r="E37" s="298" t="s">
        <v>947</v>
      </c>
      <c r="L37" s="2" t="s">
        <v>860</v>
      </c>
      <c r="M37" s="195" t="s">
        <v>2640</v>
      </c>
    </row>
    <row r="38">
      <c r="A38" s="2"/>
      <c r="B38" s="2" t="s">
        <v>960</v>
      </c>
      <c r="C38" s="2" t="s">
        <v>1556</v>
      </c>
      <c r="D38" s="275"/>
      <c r="E38" s="298" t="s">
        <v>947</v>
      </c>
      <c r="L38" s="2" t="s">
        <v>860</v>
      </c>
      <c r="M38" s="195" t="s">
        <v>2640</v>
      </c>
    </row>
    <row r="39">
      <c r="A39" s="2"/>
      <c r="B39" s="2" t="s">
        <v>960</v>
      </c>
      <c r="C39" s="492" t="s">
        <v>1055</v>
      </c>
      <c r="D39" s="493"/>
      <c r="E39" s="298" t="s">
        <v>1056</v>
      </c>
      <c r="L39" s="2" t="s">
        <v>860</v>
      </c>
      <c r="M39" s="195" t="s">
        <v>2640</v>
      </c>
    </row>
    <row r="40">
      <c r="A40" s="2"/>
      <c r="B40" s="2" t="s">
        <v>960</v>
      </c>
      <c r="C40" s="492" t="s">
        <v>1055</v>
      </c>
      <c r="D40" s="493"/>
      <c r="E40" s="298" t="s">
        <v>1056</v>
      </c>
      <c r="L40" s="2" t="s">
        <v>860</v>
      </c>
      <c r="M40" s="195" t="s">
        <v>2640</v>
      </c>
    </row>
    <row r="41">
      <c r="A41" s="2"/>
      <c r="B41" s="2" t="s">
        <v>960</v>
      </c>
      <c r="C41" s="492" t="s">
        <v>1055</v>
      </c>
      <c r="D41" s="491"/>
      <c r="E41" s="298" t="s">
        <v>1056</v>
      </c>
      <c r="L41" s="2" t="s">
        <v>860</v>
      </c>
      <c r="M41" s="195" t="s">
        <v>2640</v>
      </c>
    </row>
    <row r="42">
      <c r="A42" s="2"/>
      <c r="B42" s="2" t="s">
        <v>960</v>
      </c>
      <c r="C42" s="492" t="s">
        <v>1055</v>
      </c>
      <c r="D42" s="491"/>
      <c r="E42" s="298" t="s">
        <v>1056</v>
      </c>
      <c r="L42" s="2" t="s">
        <v>860</v>
      </c>
      <c r="M42" s="195" t="s">
        <v>2640</v>
      </c>
    </row>
    <row r="43">
      <c r="A43" s="2"/>
      <c r="B43" s="2"/>
      <c r="C43" s="298" t="s">
        <v>1559</v>
      </c>
      <c r="D43" s="491"/>
      <c r="E43" s="367" t="s">
        <v>7141</v>
      </c>
      <c r="L43" s="2" t="s">
        <v>860</v>
      </c>
      <c r="M43" s="195" t="s">
        <v>2640</v>
      </c>
    </row>
    <row r="44">
      <c r="A44" s="2"/>
      <c r="B44" s="2"/>
      <c r="C44" s="298" t="s">
        <v>1559</v>
      </c>
      <c r="D44" s="491"/>
      <c r="E44" s="367" t="s">
        <v>7141</v>
      </c>
      <c r="L44" s="2" t="s">
        <v>860</v>
      </c>
      <c r="M44" s="195" t="s">
        <v>2640</v>
      </c>
    </row>
    <row r="45">
      <c r="A45" s="2"/>
      <c r="B45" s="2" t="s">
        <v>3908</v>
      </c>
      <c r="C45" s="2" t="s">
        <v>6193</v>
      </c>
      <c r="D45" s="491"/>
      <c r="E45" s="298" t="s">
        <v>5389</v>
      </c>
      <c r="J45" s="2" t="s">
        <v>4509</v>
      </c>
      <c r="K45" s="2" t="s">
        <v>7130</v>
      </c>
      <c r="L45" s="2" t="s">
        <v>860</v>
      </c>
      <c r="M45" s="2" t="s">
        <v>2939</v>
      </c>
      <c r="N45" s="2" t="s">
        <v>7139</v>
      </c>
      <c r="R45" s="2" t="s">
        <v>7140</v>
      </c>
      <c r="S45" s="2">
        <v>154.0</v>
      </c>
    </row>
    <row r="46">
      <c r="A46" s="2"/>
      <c r="B46" s="2" t="s">
        <v>3908</v>
      </c>
      <c r="C46" s="2" t="s">
        <v>7142</v>
      </c>
      <c r="D46" s="491"/>
      <c r="E46" s="298" t="s">
        <v>3993</v>
      </c>
      <c r="J46" s="2" t="s">
        <v>4509</v>
      </c>
      <c r="K46" s="2" t="s">
        <v>7130</v>
      </c>
      <c r="L46" s="2" t="s">
        <v>860</v>
      </c>
      <c r="M46" s="2" t="s">
        <v>2939</v>
      </c>
      <c r="N46" s="2" t="s">
        <v>7139</v>
      </c>
      <c r="R46" s="2" t="s">
        <v>7140</v>
      </c>
      <c r="S46" s="2">
        <v>154.0</v>
      </c>
    </row>
    <row r="47">
      <c r="A47" s="2"/>
      <c r="B47" s="2" t="s">
        <v>3908</v>
      </c>
      <c r="C47" s="2" t="s">
        <v>7143</v>
      </c>
      <c r="D47" s="491"/>
      <c r="E47" s="298" t="s">
        <v>3998</v>
      </c>
      <c r="J47" s="2" t="s">
        <v>4509</v>
      </c>
      <c r="K47" s="2" t="s">
        <v>7130</v>
      </c>
      <c r="L47" s="2" t="s">
        <v>860</v>
      </c>
      <c r="M47" s="2" t="s">
        <v>2939</v>
      </c>
      <c r="N47" s="2" t="s">
        <v>7139</v>
      </c>
      <c r="R47" s="2" t="s">
        <v>7140</v>
      </c>
      <c r="S47" s="2">
        <v>154.0</v>
      </c>
    </row>
    <row r="48">
      <c r="A48" s="2"/>
      <c r="B48" s="2"/>
      <c r="C48" s="2" t="s">
        <v>7144</v>
      </c>
      <c r="D48" s="491"/>
      <c r="E48" s="298" t="s">
        <v>890</v>
      </c>
      <c r="J48" s="2" t="s">
        <v>4509</v>
      </c>
      <c r="K48" s="2" t="s">
        <v>7130</v>
      </c>
      <c r="L48" s="2" t="s">
        <v>860</v>
      </c>
      <c r="M48" s="2" t="s">
        <v>2939</v>
      </c>
      <c r="N48" s="2" t="s">
        <v>7139</v>
      </c>
      <c r="R48" s="2" t="s">
        <v>7140</v>
      </c>
      <c r="S48" s="2">
        <v>154.0</v>
      </c>
    </row>
    <row r="49">
      <c r="D49" s="491"/>
      <c r="E49" s="359"/>
      <c r="J49" s="2"/>
    </row>
    <row r="50">
      <c r="A50" s="2"/>
      <c r="B50" s="2"/>
      <c r="C50" s="2"/>
      <c r="D50" s="491"/>
      <c r="J50" s="2"/>
    </row>
    <row r="51">
      <c r="A51" s="2" t="s">
        <v>995</v>
      </c>
      <c r="B51" s="2" t="s">
        <v>2269</v>
      </c>
      <c r="C51" s="2" t="s">
        <v>1409</v>
      </c>
      <c r="D51" s="87"/>
      <c r="E51" s="298" t="s">
        <v>6813</v>
      </c>
      <c r="J51" s="2" t="s">
        <v>320</v>
      </c>
      <c r="L51" s="2" t="s">
        <v>860</v>
      </c>
      <c r="M51" s="2" t="s">
        <v>18</v>
      </c>
    </row>
    <row r="52">
      <c r="A52" s="2"/>
      <c r="B52" s="2" t="s">
        <v>2269</v>
      </c>
      <c r="C52" s="2" t="s">
        <v>1412</v>
      </c>
      <c r="D52" s="87"/>
      <c r="E52" s="367" t="s">
        <v>6814</v>
      </c>
      <c r="J52" s="2" t="s">
        <v>320</v>
      </c>
      <c r="L52" s="2" t="s">
        <v>860</v>
      </c>
      <c r="M52" s="2" t="s">
        <v>18</v>
      </c>
    </row>
    <row r="53">
      <c r="B53" s="2" t="s">
        <v>2269</v>
      </c>
      <c r="C53" s="2" t="s">
        <v>1412</v>
      </c>
      <c r="D53" s="87"/>
      <c r="E53" s="367" t="s">
        <v>6814</v>
      </c>
      <c r="J53" s="2" t="s">
        <v>320</v>
      </c>
      <c r="L53" s="2" t="s">
        <v>860</v>
      </c>
      <c r="M53" s="2" t="s">
        <v>18</v>
      </c>
    </row>
    <row r="54">
      <c r="B54" s="2" t="s">
        <v>30</v>
      </c>
      <c r="C54" s="298" t="s">
        <v>6616</v>
      </c>
      <c r="D54" s="87"/>
      <c r="E54" s="367" t="s">
        <v>6618</v>
      </c>
      <c r="J54" s="2" t="s">
        <v>320</v>
      </c>
      <c r="L54" s="2" t="s">
        <v>860</v>
      </c>
      <c r="M54" s="2" t="s">
        <v>18</v>
      </c>
    </row>
    <row r="55">
      <c r="D55" s="87"/>
    </row>
    <row r="56">
      <c r="D56" s="87"/>
    </row>
    <row r="57">
      <c r="A57" s="2" t="s">
        <v>3819</v>
      </c>
      <c r="B57" s="359" t="s">
        <v>7145</v>
      </c>
      <c r="D57" s="87"/>
      <c r="L57" s="2" t="s">
        <v>1019</v>
      </c>
      <c r="M57" s="2" t="s">
        <v>17</v>
      </c>
      <c r="N57" s="2" t="s">
        <v>343</v>
      </c>
      <c r="S57" s="2">
        <v>44.0</v>
      </c>
    </row>
    <row r="58">
      <c r="B58" s="359" t="s">
        <v>7146</v>
      </c>
      <c r="D58" s="87"/>
      <c r="E58" s="359" t="s">
        <v>1021</v>
      </c>
      <c r="L58" s="2" t="s">
        <v>1019</v>
      </c>
      <c r="M58" s="2" t="s">
        <v>17</v>
      </c>
      <c r="N58" s="2" t="s">
        <v>7133</v>
      </c>
      <c r="S58" s="2">
        <v>91.0</v>
      </c>
    </row>
    <row r="59">
      <c r="B59" s="359" t="s">
        <v>1623</v>
      </c>
      <c r="D59" s="87"/>
      <c r="L59" s="2" t="s">
        <v>1019</v>
      </c>
      <c r="M59" s="2" t="s">
        <v>17</v>
      </c>
      <c r="N59" s="2" t="s">
        <v>7133</v>
      </c>
      <c r="S59" s="2">
        <v>91.0</v>
      </c>
    </row>
    <row r="60">
      <c r="B60" s="359" t="s">
        <v>1839</v>
      </c>
      <c r="D60" s="87"/>
      <c r="L60" s="2" t="s">
        <v>1019</v>
      </c>
      <c r="M60" s="2" t="s">
        <v>17</v>
      </c>
      <c r="N60" s="2" t="s">
        <v>7133</v>
      </c>
      <c r="S60" s="2">
        <v>91.0</v>
      </c>
    </row>
    <row r="61">
      <c r="A61" s="239"/>
      <c r="B61" s="359" t="s">
        <v>1839</v>
      </c>
      <c r="D61" s="87"/>
      <c r="L61" s="2" t="s">
        <v>1019</v>
      </c>
      <c r="M61" s="2" t="s">
        <v>17</v>
      </c>
      <c r="N61" s="2" t="s">
        <v>7133</v>
      </c>
      <c r="S61" s="2">
        <v>91.0</v>
      </c>
    </row>
    <row r="62">
      <c r="A62" s="239"/>
      <c r="B62" s="359" t="s">
        <v>1839</v>
      </c>
      <c r="D62" s="87"/>
      <c r="L62" s="2" t="s">
        <v>1019</v>
      </c>
      <c r="M62" s="2" t="s">
        <v>17</v>
      </c>
      <c r="N62" s="2" t="s">
        <v>7133</v>
      </c>
      <c r="S62" s="2">
        <v>91.0</v>
      </c>
    </row>
    <row r="63">
      <c r="B63" s="359" t="s">
        <v>1839</v>
      </c>
      <c r="D63" s="87"/>
      <c r="L63" s="2" t="s">
        <v>1019</v>
      </c>
      <c r="M63" s="2" t="s">
        <v>17</v>
      </c>
      <c r="N63" s="2" t="s">
        <v>7133</v>
      </c>
      <c r="S63" s="2">
        <v>91.0</v>
      </c>
    </row>
    <row r="64">
      <c r="B64" s="359" t="s">
        <v>3106</v>
      </c>
      <c r="D64" s="87"/>
      <c r="M64" s="2" t="s">
        <v>17</v>
      </c>
      <c r="N64" s="359" t="s">
        <v>7133</v>
      </c>
      <c r="S64" s="2">
        <v>91.0</v>
      </c>
    </row>
    <row r="65">
      <c r="B65" s="359" t="s">
        <v>7147</v>
      </c>
      <c r="D65" s="87"/>
      <c r="L65" s="2" t="s">
        <v>1019</v>
      </c>
      <c r="M65" s="2" t="s">
        <v>17</v>
      </c>
      <c r="N65" s="2" t="s">
        <v>7133</v>
      </c>
      <c r="S65" s="2">
        <v>91.0</v>
      </c>
    </row>
    <row r="66">
      <c r="B66" s="359" t="s">
        <v>5387</v>
      </c>
      <c r="D66" s="359" t="s">
        <v>5388</v>
      </c>
      <c r="J66" s="2" t="s">
        <v>4509</v>
      </c>
      <c r="K66" s="2" t="s">
        <v>7130</v>
      </c>
      <c r="L66" s="2" t="s">
        <v>1019</v>
      </c>
      <c r="M66" s="2" t="s">
        <v>2939</v>
      </c>
      <c r="N66" s="2" t="s">
        <v>7139</v>
      </c>
      <c r="R66" s="2" t="s">
        <v>7140</v>
      </c>
      <c r="S66" s="2">
        <v>154.0</v>
      </c>
    </row>
    <row r="67">
      <c r="B67" s="359" t="s">
        <v>5387</v>
      </c>
      <c r="D67" s="359" t="s">
        <v>5388</v>
      </c>
      <c r="J67" s="2" t="s">
        <v>4509</v>
      </c>
      <c r="K67" s="2" t="s">
        <v>7130</v>
      </c>
      <c r="L67" s="2" t="s">
        <v>1019</v>
      </c>
      <c r="M67" s="2" t="s">
        <v>2939</v>
      </c>
      <c r="N67" s="2" t="s">
        <v>7139</v>
      </c>
      <c r="R67" s="2" t="s">
        <v>7140</v>
      </c>
      <c r="S67" s="2">
        <v>154.0</v>
      </c>
    </row>
    <row r="68">
      <c r="B68" s="359" t="s">
        <v>5387</v>
      </c>
      <c r="D68" s="359" t="s">
        <v>5388</v>
      </c>
      <c r="J68" s="2" t="s">
        <v>4509</v>
      </c>
      <c r="K68" s="2" t="s">
        <v>7130</v>
      </c>
      <c r="L68" s="2" t="s">
        <v>1019</v>
      </c>
      <c r="M68" s="2" t="s">
        <v>2939</v>
      </c>
      <c r="N68" s="2" t="s">
        <v>7139</v>
      </c>
      <c r="R68" s="2" t="s">
        <v>7140</v>
      </c>
      <c r="S68" s="2">
        <v>154.0</v>
      </c>
    </row>
    <row r="69">
      <c r="B69" s="359" t="s">
        <v>5387</v>
      </c>
      <c r="D69" s="359" t="s">
        <v>5388</v>
      </c>
      <c r="J69" s="2" t="s">
        <v>4509</v>
      </c>
      <c r="K69" s="2" t="s">
        <v>7130</v>
      </c>
      <c r="L69" s="2" t="s">
        <v>1019</v>
      </c>
      <c r="M69" s="2" t="s">
        <v>2939</v>
      </c>
      <c r="N69" s="2" t="s">
        <v>7139</v>
      </c>
      <c r="R69" s="2" t="s">
        <v>7140</v>
      </c>
      <c r="S69" s="2">
        <v>154.0</v>
      </c>
    </row>
    <row r="70">
      <c r="B70" s="359" t="s">
        <v>7148</v>
      </c>
      <c r="D70" s="359" t="s">
        <v>6897</v>
      </c>
      <c r="J70" s="2" t="s">
        <v>4509</v>
      </c>
      <c r="K70" s="2" t="s">
        <v>7130</v>
      </c>
      <c r="L70" s="2" t="s">
        <v>1019</v>
      </c>
      <c r="M70" s="2" t="s">
        <v>2939</v>
      </c>
      <c r="N70" s="2" t="s">
        <v>7139</v>
      </c>
      <c r="R70" s="2" t="s">
        <v>7140</v>
      </c>
      <c r="S70" s="2">
        <v>154.0</v>
      </c>
    </row>
    <row r="71">
      <c r="B71" s="359" t="s">
        <v>7148</v>
      </c>
      <c r="D71" s="359" t="s">
        <v>6897</v>
      </c>
      <c r="J71" s="2" t="s">
        <v>4509</v>
      </c>
      <c r="K71" s="2" t="s">
        <v>7130</v>
      </c>
      <c r="L71" s="2" t="s">
        <v>1019</v>
      </c>
      <c r="M71" s="2" t="s">
        <v>2939</v>
      </c>
      <c r="N71" s="2" t="s">
        <v>7139</v>
      </c>
      <c r="R71" s="2" t="s">
        <v>7140</v>
      </c>
      <c r="S71" s="2">
        <v>154.0</v>
      </c>
    </row>
    <row r="72">
      <c r="B72" s="359" t="s">
        <v>7148</v>
      </c>
      <c r="D72" s="359" t="s">
        <v>6897</v>
      </c>
      <c r="J72" s="2" t="s">
        <v>4509</v>
      </c>
      <c r="K72" s="2" t="s">
        <v>7130</v>
      </c>
      <c r="L72" s="2" t="s">
        <v>1019</v>
      </c>
      <c r="M72" s="2" t="s">
        <v>2939</v>
      </c>
      <c r="N72" s="2" t="s">
        <v>7139</v>
      </c>
      <c r="R72" s="2" t="s">
        <v>7140</v>
      </c>
      <c r="S72" s="2">
        <v>154.0</v>
      </c>
    </row>
    <row r="73">
      <c r="B73" s="359" t="s">
        <v>7148</v>
      </c>
      <c r="D73" s="359" t="s">
        <v>6897</v>
      </c>
      <c r="J73" s="2" t="s">
        <v>4509</v>
      </c>
      <c r="K73" s="2" t="s">
        <v>7130</v>
      </c>
      <c r="L73" s="2" t="s">
        <v>1019</v>
      </c>
      <c r="M73" s="2" t="s">
        <v>2939</v>
      </c>
      <c r="N73" s="2" t="s">
        <v>7139</v>
      </c>
      <c r="R73" s="2" t="s">
        <v>7140</v>
      </c>
      <c r="S73" s="2">
        <v>154.0</v>
      </c>
    </row>
    <row r="74">
      <c r="B74" s="359" t="s">
        <v>4102</v>
      </c>
      <c r="D74" s="359" t="s">
        <v>4103</v>
      </c>
      <c r="L74" s="2" t="s">
        <v>1019</v>
      </c>
      <c r="M74" s="2" t="s">
        <v>2939</v>
      </c>
      <c r="N74" s="2" t="s">
        <v>7139</v>
      </c>
      <c r="S74" s="2">
        <v>154.0</v>
      </c>
    </row>
    <row r="75">
      <c r="B75" s="359" t="s">
        <v>1510</v>
      </c>
      <c r="L75" s="2" t="s">
        <v>1019</v>
      </c>
      <c r="M75" s="2" t="s">
        <v>2939</v>
      </c>
      <c r="N75" s="2" t="s">
        <v>7139</v>
      </c>
      <c r="S75" s="2">
        <v>154.0</v>
      </c>
    </row>
    <row r="76">
      <c r="A76" s="2" t="s">
        <v>862</v>
      </c>
      <c r="B76" s="359" t="s">
        <v>4127</v>
      </c>
      <c r="C76" s="291" t="s">
        <v>7149</v>
      </c>
      <c r="D76" s="380" t="s">
        <v>7150</v>
      </c>
      <c r="J76" s="2" t="s">
        <v>4509</v>
      </c>
      <c r="K76" s="2" t="s">
        <v>7130</v>
      </c>
      <c r="L76" s="2" t="s">
        <v>1019</v>
      </c>
      <c r="M76" s="2" t="s">
        <v>2939</v>
      </c>
      <c r="N76" s="2" t="s">
        <v>7139</v>
      </c>
      <c r="R76" s="2" t="s">
        <v>7140</v>
      </c>
      <c r="S76" s="2">
        <v>154.0</v>
      </c>
    </row>
    <row r="77">
      <c r="A77" s="2" t="s">
        <v>862</v>
      </c>
      <c r="B77" s="359" t="s">
        <v>4127</v>
      </c>
      <c r="C77" s="291" t="s">
        <v>7151</v>
      </c>
      <c r="D77" s="380" t="s">
        <v>7150</v>
      </c>
      <c r="J77" s="2" t="s">
        <v>4509</v>
      </c>
      <c r="K77" s="2" t="s">
        <v>7130</v>
      </c>
      <c r="L77" s="2" t="s">
        <v>1019</v>
      </c>
      <c r="M77" s="2" t="s">
        <v>2939</v>
      </c>
      <c r="N77" s="2" t="s">
        <v>7139</v>
      </c>
      <c r="R77" s="2" t="s">
        <v>7140</v>
      </c>
      <c r="S77" s="2">
        <v>154.0</v>
      </c>
    </row>
    <row r="78">
      <c r="D78" s="383"/>
    </row>
  </sheetData>
  <hyperlinks>
    <hyperlink r:id="rId1" ref="C3"/>
  </hyperlinks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6.5"/>
    <col customWidth="1" min="3" max="3" width="13.88"/>
    <col customWidth="1" min="4" max="6" width="17.5"/>
    <col customWidth="1" min="7" max="7" width="10.63"/>
    <col customWidth="1" min="8" max="8" width="20.75"/>
    <col customWidth="1" min="9" max="9" width="6.88"/>
    <col customWidth="1" min="10" max="10" width="12.88"/>
    <col customWidth="1" min="11" max="11" width="4.13"/>
    <col customWidth="1" min="12" max="12" width="8.88"/>
    <col customWidth="1" min="13" max="13" width="21.38"/>
    <col customWidth="1" min="14" max="15" width="13.0"/>
  </cols>
  <sheetData>
    <row r="1">
      <c r="A1" s="215"/>
      <c r="B1" s="219"/>
      <c r="C1" s="411" t="s">
        <v>7037</v>
      </c>
      <c r="D1" s="219" t="s">
        <v>7152</v>
      </c>
      <c r="E1" s="219"/>
      <c r="F1" s="219" t="s">
        <v>801</v>
      </c>
      <c r="G1" s="221" t="s">
        <v>802</v>
      </c>
      <c r="H1" s="215" t="s">
        <v>803</v>
      </c>
      <c r="I1" s="219" t="s">
        <v>801</v>
      </c>
      <c r="J1" s="221" t="s">
        <v>802</v>
      </c>
      <c r="L1" s="2" t="s">
        <v>6058</v>
      </c>
      <c r="M1" s="2" t="s">
        <v>6216</v>
      </c>
      <c r="N1" s="2" t="s">
        <v>806</v>
      </c>
    </row>
    <row r="2">
      <c r="A2" s="223" t="s">
        <v>807</v>
      </c>
      <c r="B2" s="469"/>
      <c r="C2" s="228"/>
      <c r="D2" s="227" t="s">
        <v>320</v>
      </c>
      <c r="E2" s="227"/>
      <c r="F2" s="469"/>
      <c r="G2" s="227"/>
      <c r="H2" s="226" t="s">
        <v>11</v>
      </c>
      <c r="I2" s="469"/>
      <c r="J2" s="490"/>
    </row>
    <row r="3">
      <c r="A3" s="229" t="s">
        <v>811</v>
      </c>
      <c r="C3" s="230"/>
      <c r="D3" s="2" t="s">
        <v>812</v>
      </c>
      <c r="E3" s="2"/>
      <c r="G3" s="2"/>
      <c r="H3" s="229" t="s">
        <v>12</v>
      </c>
      <c r="J3" s="230"/>
    </row>
    <row r="4">
      <c r="A4" s="229" t="s">
        <v>816</v>
      </c>
      <c r="B4" s="2"/>
      <c r="C4" s="230"/>
      <c r="D4" s="2" t="s">
        <v>817</v>
      </c>
      <c r="E4" s="2"/>
      <c r="G4" s="2"/>
      <c r="H4" s="229" t="s">
        <v>13</v>
      </c>
      <c r="J4" s="230"/>
    </row>
    <row r="5">
      <c r="A5" s="229" t="s">
        <v>818</v>
      </c>
      <c r="B5" s="2"/>
      <c r="C5" s="230"/>
      <c r="D5" s="2" t="s">
        <v>819</v>
      </c>
      <c r="E5" s="2"/>
      <c r="G5" s="2"/>
      <c r="H5" s="229" t="s">
        <v>14</v>
      </c>
      <c r="J5" s="237"/>
    </row>
    <row r="6">
      <c r="A6" s="229" t="s">
        <v>820</v>
      </c>
      <c r="B6" s="2"/>
      <c r="C6" s="230"/>
      <c r="D6" s="2" t="s">
        <v>821</v>
      </c>
      <c r="G6" s="2"/>
      <c r="H6" s="229" t="s">
        <v>15</v>
      </c>
      <c r="J6" s="237"/>
    </row>
    <row r="7">
      <c r="A7" s="229" t="s">
        <v>822</v>
      </c>
      <c r="C7" s="237"/>
      <c r="D7" s="2" t="s">
        <v>823</v>
      </c>
      <c r="E7" s="2"/>
      <c r="G7" s="2"/>
      <c r="H7" s="229" t="s">
        <v>17</v>
      </c>
      <c r="J7" s="237"/>
    </row>
    <row r="8">
      <c r="A8" s="229" t="s">
        <v>824</v>
      </c>
      <c r="B8" s="2"/>
      <c r="C8" s="230"/>
      <c r="D8" s="2" t="s">
        <v>825</v>
      </c>
      <c r="E8" s="2"/>
      <c r="G8" s="2"/>
      <c r="H8" s="229" t="s">
        <v>18</v>
      </c>
      <c r="J8" s="237"/>
    </row>
    <row r="9">
      <c r="A9" s="229" t="s">
        <v>826</v>
      </c>
      <c r="B9" s="2"/>
      <c r="C9" s="237"/>
      <c r="D9" s="2" t="s">
        <v>827</v>
      </c>
      <c r="E9" s="2"/>
      <c r="F9" s="2"/>
      <c r="G9" s="2"/>
      <c r="H9" s="229" t="s">
        <v>19</v>
      </c>
      <c r="I9" s="2"/>
      <c r="J9" s="237"/>
      <c r="L9" s="2"/>
      <c r="M9" s="2"/>
      <c r="N9" s="2"/>
      <c r="O9" s="2"/>
    </row>
    <row r="10">
      <c r="A10" s="229" t="s">
        <v>828</v>
      </c>
      <c r="B10" s="2"/>
      <c r="C10" s="237"/>
      <c r="D10" s="2" t="s">
        <v>829</v>
      </c>
      <c r="E10" s="2"/>
      <c r="F10" s="2"/>
      <c r="G10" s="2"/>
      <c r="H10" s="229" t="s">
        <v>20</v>
      </c>
      <c r="I10" s="2"/>
      <c r="J10" s="237"/>
      <c r="L10" s="2"/>
      <c r="M10" s="2"/>
      <c r="N10" s="2"/>
      <c r="O10" s="2"/>
    </row>
    <row r="11">
      <c r="A11" s="229" t="s">
        <v>830</v>
      </c>
      <c r="B11" s="2"/>
      <c r="C11" s="237"/>
      <c r="D11" s="229" t="s">
        <v>831</v>
      </c>
      <c r="E11" s="2"/>
      <c r="F11" s="2"/>
      <c r="G11" s="2"/>
      <c r="H11" s="229" t="s">
        <v>21</v>
      </c>
      <c r="I11" s="2"/>
      <c r="J11" s="237"/>
      <c r="L11" s="2"/>
      <c r="M11" s="2"/>
      <c r="N11" s="2"/>
      <c r="O11" s="2"/>
    </row>
    <row r="12">
      <c r="A12" s="241" t="s">
        <v>7153</v>
      </c>
      <c r="B12" s="242"/>
      <c r="C12" s="243"/>
      <c r="D12" s="229" t="s">
        <v>833</v>
      </c>
      <c r="E12" s="2"/>
      <c r="F12" s="2"/>
      <c r="G12" s="2"/>
      <c r="H12" s="229" t="s">
        <v>23</v>
      </c>
      <c r="I12" s="2"/>
      <c r="J12" s="237"/>
      <c r="L12" s="2"/>
      <c r="M12" s="2"/>
      <c r="N12" s="2"/>
      <c r="O12" s="2"/>
    </row>
    <row r="13">
      <c r="A13" s="2"/>
      <c r="B13" s="2"/>
      <c r="C13" s="2"/>
      <c r="D13" s="229" t="s">
        <v>835</v>
      </c>
      <c r="E13" s="2"/>
      <c r="F13" s="2"/>
      <c r="G13" s="237"/>
      <c r="H13" s="241" t="s">
        <v>24</v>
      </c>
      <c r="I13" s="242"/>
      <c r="J13" s="243"/>
      <c r="K13" s="2"/>
      <c r="L13" s="2"/>
      <c r="M13" s="2"/>
      <c r="N13" s="2"/>
      <c r="O13" s="2"/>
    </row>
    <row r="14">
      <c r="A14" s="2"/>
      <c r="B14" s="2"/>
      <c r="C14" s="2"/>
      <c r="D14" s="241" t="s">
        <v>837</v>
      </c>
      <c r="E14" s="242"/>
      <c r="F14" s="242"/>
      <c r="G14" s="243"/>
      <c r="H14" s="2"/>
      <c r="I14" s="2"/>
      <c r="J14" s="2"/>
      <c r="K14" s="2"/>
      <c r="L14" s="2"/>
      <c r="M14" s="2"/>
      <c r="N14" s="2"/>
      <c r="O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 t="s">
        <v>4235</v>
      </c>
      <c r="K15" s="2"/>
      <c r="L15" s="2"/>
      <c r="M15" s="2"/>
      <c r="N15" s="2"/>
    </row>
    <row r="16">
      <c r="A16" s="12" t="s">
        <v>27</v>
      </c>
      <c r="B16" s="12" t="s">
        <v>28</v>
      </c>
      <c r="C16" s="12" t="s">
        <v>29</v>
      </c>
      <c r="D16" s="12" t="s">
        <v>811</v>
      </c>
      <c r="E16" s="12" t="s">
        <v>841</v>
      </c>
      <c r="F16" s="12" t="s">
        <v>842</v>
      </c>
      <c r="G16" s="12" t="s">
        <v>843</v>
      </c>
      <c r="H16" s="12" t="s">
        <v>845</v>
      </c>
      <c r="I16" s="12" t="s">
        <v>846</v>
      </c>
      <c r="J16" s="12" t="s">
        <v>847</v>
      </c>
      <c r="K16" s="12" t="s">
        <v>848</v>
      </c>
      <c r="L16" s="12" t="s">
        <v>849</v>
      </c>
      <c r="M16" s="12" t="s">
        <v>850</v>
      </c>
      <c r="N16" s="12" t="s">
        <v>851</v>
      </c>
    </row>
    <row r="17">
      <c r="A17" s="2" t="s">
        <v>34</v>
      </c>
      <c r="B17" s="2"/>
      <c r="C17" s="2"/>
      <c r="M17" s="2"/>
      <c r="N17" s="2"/>
    </row>
    <row r="18">
      <c r="A18" s="2"/>
      <c r="B18" s="239" t="s">
        <v>7154</v>
      </c>
      <c r="C18" s="2"/>
      <c r="E18" s="2"/>
      <c r="F18" s="2"/>
      <c r="G18" s="2"/>
      <c r="H18" s="2"/>
      <c r="I18" s="2"/>
      <c r="M18" s="2"/>
      <c r="N18" s="2"/>
    </row>
    <row r="19">
      <c r="A19" s="2" t="s">
        <v>30</v>
      </c>
      <c r="B19" s="2" t="s">
        <v>5477</v>
      </c>
      <c r="C19" s="2" t="s">
        <v>5478</v>
      </c>
      <c r="E19" s="2" t="s">
        <v>6642</v>
      </c>
      <c r="F19" s="2" t="s">
        <v>7155</v>
      </c>
      <c r="G19" s="2" t="s">
        <v>7156</v>
      </c>
      <c r="H19" s="2" t="s">
        <v>7157</v>
      </c>
      <c r="I19" s="2" t="s">
        <v>7158</v>
      </c>
      <c r="M19" s="2" t="s">
        <v>7159</v>
      </c>
      <c r="N19" s="2" t="s">
        <v>7159</v>
      </c>
    </row>
    <row r="20">
      <c r="A20" s="2" t="s">
        <v>30</v>
      </c>
      <c r="B20" s="2" t="s">
        <v>5477</v>
      </c>
      <c r="C20" s="2" t="s">
        <v>5478</v>
      </c>
      <c r="D20" s="2"/>
      <c r="E20" s="2" t="s">
        <v>6643</v>
      </c>
      <c r="F20" s="2" t="s">
        <v>7155</v>
      </c>
      <c r="G20" s="2" t="s">
        <v>7156</v>
      </c>
      <c r="H20" s="2" t="s">
        <v>7157</v>
      </c>
      <c r="I20" s="2" t="s">
        <v>7158</v>
      </c>
    </row>
    <row r="21">
      <c r="A21" s="2" t="s">
        <v>30</v>
      </c>
      <c r="B21" s="2" t="s">
        <v>5477</v>
      </c>
      <c r="C21" s="2" t="s">
        <v>5478</v>
      </c>
      <c r="D21" s="2"/>
      <c r="E21" s="2" t="s">
        <v>6645</v>
      </c>
      <c r="F21" s="2" t="s">
        <v>7155</v>
      </c>
      <c r="G21" s="2" t="s">
        <v>7156</v>
      </c>
      <c r="H21" s="2" t="s">
        <v>7157</v>
      </c>
      <c r="I21" s="2" t="s">
        <v>7158</v>
      </c>
    </row>
    <row r="22">
      <c r="A22" s="2" t="s">
        <v>30</v>
      </c>
      <c r="B22" s="2" t="s">
        <v>5477</v>
      </c>
      <c r="C22" s="2" t="s">
        <v>5478</v>
      </c>
      <c r="D22" s="2"/>
      <c r="E22" s="2" t="s">
        <v>7160</v>
      </c>
      <c r="F22" s="2" t="s">
        <v>7155</v>
      </c>
      <c r="G22" s="2" t="s">
        <v>7156</v>
      </c>
      <c r="H22" s="2" t="s">
        <v>7157</v>
      </c>
      <c r="I22" s="2" t="s">
        <v>7158</v>
      </c>
    </row>
    <row r="23">
      <c r="A23" s="2" t="s">
        <v>30</v>
      </c>
      <c r="B23" s="2" t="s">
        <v>5477</v>
      </c>
      <c r="C23" s="2" t="s">
        <v>5478</v>
      </c>
      <c r="E23" s="2" t="s">
        <v>7161</v>
      </c>
      <c r="F23" s="2" t="s">
        <v>7155</v>
      </c>
      <c r="G23" s="2" t="s">
        <v>7156</v>
      </c>
      <c r="H23" s="2" t="s">
        <v>7157</v>
      </c>
      <c r="I23" s="2" t="s">
        <v>7158</v>
      </c>
    </row>
    <row r="24">
      <c r="A24" s="2" t="s">
        <v>30</v>
      </c>
      <c r="B24" s="2" t="s">
        <v>5477</v>
      </c>
      <c r="C24" s="2" t="s">
        <v>5478</v>
      </c>
      <c r="E24" s="2" t="s">
        <v>7162</v>
      </c>
      <c r="F24" s="2" t="s">
        <v>7155</v>
      </c>
      <c r="G24" s="2" t="s">
        <v>7156</v>
      </c>
      <c r="H24" s="2" t="s">
        <v>7157</v>
      </c>
      <c r="I24" s="2" t="s">
        <v>7158</v>
      </c>
    </row>
    <row r="25">
      <c r="A25" s="2" t="s">
        <v>30</v>
      </c>
      <c r="B25" s="2" t="s">
        <v>5477</v>
      </c>
      <c r="C25" s="2" t="s">
        <v>5478</v>
      </c>
      <c r="E25" s="2" t="s">
        <v>7163</v>
      </c>
      <c r="F25" s="2" t="s">
        <v>7155</v>
      </c>
      <c r="G25" s="2" t="s">
        <v>7156</v>
      </c>
      <c r="H25" s="2" t="s">
        <v>7157</v>
      </c>
      <c r="I25" s="2" t="s">
        <v>7158</v>
      </c>
    </row>
    <row r="26">
      <c r="A26" s="2" t="s">
        <v>30</v>
      </c>
      <c r="B26" s="2" t="s">
        <v>5477</v>
      </c>
      <c r="C26" s="2" t="s">
        <v>5478</v>
      </c>
      <c r="E26" s="2" t="s">
        <v>7164</v>
      </c>
      <c r="F26" s="2" t="s">
        <v>7155</v>
      </c>
      <c r="G26" s="2" t="s">
        <v>7156</v>
      </c>
      <c r="H26" s="2" t="s">
        <v>7157</v>
      </c>
      <c r="I26" s="2" t="s">
        <v>7158</v>
      </c>
    </row>
    <row r="27">
      <c r="A27" s="2" t="s">
        <v>30</v>
      </c>
      <c r="B27" s="2" t="s">
        <v>4423</v>
      </c>
      <c r="E27" s="2" t="s">
        <v>7165</v>
      </c>
      <c r="F27" s="2" t="s">
        <v>7166</v>
      </c>
      <c r="G27" s="2" t="s">
        <v>7156</v>
      </c>
      <c r="H27" s="2" t="s">
        <v>7157</v>
      </c>
      <c r="I27" s="2" t="s">
        <v>7158</v>
      </c>
    </row>
    <row r="28">
      <c r="A28" s="2" t="s">
        <v>30</v>
      </c>
      <c r="B28" s="2" t="s">
        <v>4876</v>
      </c>
      <c r="C28" s="266" t="s">
        <v>5479</v>
      </c>
      <c r="F28" s="2" t="s">
        <v>7167</v>
      </c>
      <c r="G28" s="2" t="s">
        <v>7156</v>
      </c>
      <c r="H28" s="2" t="s">
        <v>7157</v>
      </c>
      <c r="I28" s="2" t="s">
        <v>7158</v>
      </c>
    </row>
    <row r="29">
      <c r="A29" s="2" t="s">
        <v>30</v>
      </c>
      <c r="B29" s="2" t="s">
        <v>3411</v>
      </c>
      <c r="C29" s="266" t="s">
        <v>7168</v>
      </c>
      <c r="F29" s="2" t="s">
        <v>7167</v>
      </c>
      <c r="G29" s="2" t="s">
        <v>7156</v>
      </c>
      <c r="H29" s="2" t="s">
        <v>7157</v>
      </c>
      <c r="I29" s="2" t="s">
        <v>7158</v>
      </c>
    </row>
    <row r="30">
      <c r="B30" s="2" t="s">
        <v>4097</v>
      </c>
      <c r="C30" s="275" t="s">
        <v>6998</v>
      </c>
      <c r="F30" s="2" t="s">
        <v>7167</v>
      </c>
      <c r="G30" s="2" t="s">
        <v>7156</v>
      </c>
      <c r="H30" s="2" t="s">
        <v>7157</v>
      </c>
      <c r="I30" s="2" t="s">
        <v>7158</v>
      </c>
    </row>
    <row r="31">
      <c r="H31" s="2" t="s">
        <v>7157</v>
      </c>
      <c r="I31" s="2" t="s">
        <v>7158</v>
      </c>
    </row>
    <row r="32">
      <c r="A32" s="2" t="s">
        <v>3908</v>
      </c>
      <c r="B32" s="275" t="s">
        <v>3515</v>
      </c>
      <c r="C32" s="275" t="s">
        <v>3987</v>
      </c>
      <c r="F32" s="2" t="s">
        <v>7167</v>
      </c>
      <c r="G32" s="2" t="s">
        <v>7156</v>
      </c>
      <c r="H32" s="2" t="s">
        <v>7157</v>
      </c>
      <c r="I32" s="2" t="s">
        <v>7158</v>
      </c>
    </row>
    <row r="33">
      <c r="A33" s="2" t="s">
        <v>3908</v>
      </c>
      <c r="B33" s="275" t="s">
        <v>4099</v>
      </c>
      <c r="C33" s="275" t="s">
        <v>3989</v>
      </c>
      <c r="F33" s="2" t="s">
        <v>7167</v>
      </c>
      <c r="G33" s="2" t="s">
        <v>7156</v>
      </c>
      <c r="H33" s="2" t="s">
        <v>7157</v>
      </c>
      <c r="I33" s="2" t="s">
        <v>7158</v>
      </c>
    </row>
    <row r="34">
      <c r="A34" s="2" t="s">
        <v>3908</v>
      </c>
      <c r="B34" s="492" t="s">
        <v>5482</v>
      </c>
      <c r="C34" s="492" t="s">
        <v>7169</v>
      </c>
      <c r="F34" s="2" t="s">
        <v>7167</v>
      </c>
      <c r="G34" s="2" t="s">
        <v>7156</v>
      </c>
      <c r="H34" s="2" t="s">
        <v>7157</v>
      </c>
      <c r="I34" s="2" t="s">
        <v>7158</v>
      </c>
    </row>
    <row r="35">
      <c r="A35" s="2" t="s">
        <v>3908</v>
      </c>
      <c r="B35" s="492" t="s">
        <v>5330</v>
      </c>
      <c r="C35" s="492" t="s">
        <v>7170</v>
      </c>
      <c r="F35" s="2" t="s">
        <v>7167</v>
      </c>
      <c r="G35" s="2" t="s">
        <v>7156</v>
      </c>
      <c r="H35" s="2" t="s">
        <v>7157</v>
      </c>
      <c r="I35" s="2" t="s">
        <v>7158</v>
      </c>
    </row>
    <row r="36">
      <c r="A36" s="357" t="s">
        <v>3908</v>
      </c>
      <c r="B36" s="357" t="s">
        <v>7171</v>
      </c>
      <c r="C36" s="357" t="s">
        <v>4103</v>
      </c>
      <c r="F36" s="2" t="s">
        <v>7167</v>
      </c>
      <c r="G36" s="2" t="s">
        <v>7156</v>
      </c>
      <c r="H36" s="2" t="s">
        <v>7157</v>
      </c>
      <c r="I36" s="2" t="s">
        <v>7158</v>
      </c>
    </row>
    <row r="37">
      <c r="A37" s="2" t="s">
        <v>3908</v>
      </c>
      <c r="B37" s="492" t="s">
        <v>7172</v>
      </c>
      <c r="C37" s="492" t="s">
        <v>7173</v>
      </c>
      <c r="F37" s="2" t="s">
        <v>7167</v>
      </c>
      <c r="G37" s="2" t="s">
        <v>7156</v>
      </c>
      <c r="H37" s="2" t="s">
        <v>7157</v>
      </c>
      <c r="I37" s="2" t="s">
        <v>7158</v>
      </c>
    </row>
    <row r="38">
      <c r="A38" s="2" t="s">
        <v>3908</v>
      </c>
      <c r="B38" s="275" t="s">
        <v>6193</v>
      </c>
      <c r="C38" s="494" t="s">
        <v>5389</v>
      </c>
      <c r="F38" s="2" t="s">
        <v>7167</v>
      </c>
      <c r="G38" s="2" t="s">
        <v>7156</v>
      </c>
      <c r="H38" s="2" t="s">
        <v>7157</v>
      </c>
      <c r="I38" s="2" t="s">
        <v>7158</v>
      </c>
    </row>
    <row r="39">
      <c r="A39" s="2" t="s">
        <v>3908</v>
      </c>
      <c r="B39" s="266" t="s">
        <v>3524</v>
      </c>
      <c r="C39" s="266"/>
      <c r="F39" s="2" t="s">
        <v>7167</v>
      </c>
      <c r="G39" s="2" t="s">
        <v>7156</v>
      </c>
      <c r="H39" s="2" t="s">
        <v>7157</v>
      </c>
      <c r="I39" s="2" t="s">
        <v>7158</v>
      </c>
    </row>
    <row r="40">
      <c r="A40" s="2" t="s">
        <v>3908</v>
      </c>
      <c r="B40" s="275" t="s">
        <v>7174</v>
      </c>
      <c r="C40" s="266" t="s">
        <v>3995</v>
      </c>
      <c r="F40" s="2" t="s">
        <v>7167</v>
      </c>
      <c r="G40" s="2" t="s">
        <v>7156</v>
      </c>
      <c r="H40" s="2" t="s">
        <v>7157</v>
      </c>
      <c r="I40" s="2" t="s">
        <v>7158</v>
      </c>
    </row>
    <row r="41">
      <c r="A41" s="2" t="s">
        <v>960</v>
      </c>
      <c r="B41" s="492" t="s">
        <v>1556</v>
      </c>
      <c r="C41" s="275" t="s">
        <v>947</v>
      </c>
      <c r="F41" s="2" t="s">
        <v>7167</v>
      </c>
      <c r="G41" s="2" t="s">
        <v>7156</v>
      </c>
      <c r="H41" s="2" t="s">
        <v>7157</v>
      </c>
      <c r="I41" s="2" t="s">
        <v>7158</v>
      </c>
    </row>
    <row r="42">
      <c r="A42" s="2" t="s">
        <v>960</v>
      </c>
      <c r="B42" s="492" t="s">
        <v>1556</v>
      </c>
      <c r="C42" s="275" t="s">
        <v>947</v>
      </c>
      <c r="F42" s="2" t="s">
        <v>7167</v>
      </c>
      <c r="G42" s="2" t="s">
        <v>7156</v>
      </c>
      <c r="H42" s="2" t="s">
        <v>7157</v>
      </c>
      <c r="I42" s="2" t="s">
        <v>7158</v>
      </c>
    </row>
    <row r="43">
      <c r="A43" s="2" t="s">
        <v>960</v>
      </c>
      <c r="B43" s="492" t="s">
        <v>1556</v>
      </c>
      <c r="C43" s="275" t="s">
        <v>947</v>
      </c>
      <c r="F43" s="2" t="s">
        <v>7167</v>
      </c>
      <c r="G43" s="2" t="s">
        <v>7156</v>
      </c>
      <c r="H43" s="2" t="s">
        <v>7157</v>
      </c>
      <c r="I43" s="2" t="s">
        <v>7158</v>
      </c>
    </row>
    <row r="44">
      <c r="A44" s="2" t="s">
        <v>960</v>
      </c>
      <c r="B44" s="492" t="s">
        <v>1556</v>
      </c>
      <c r="C44" s="275" t="s">
        <v>947</v>
      </c>
      <c r="F44" s="2" t="s">
        <v>7167</v>
      </c>
      <c r="G44" s="2" t="s">
        <v>7156</v>
      </c>
      <c r="H44" s="2" t="s">
        <v>7157</v>
      </c>
      <c r="I44" s="2" t="s">
        <v>7158</v>
      </c>
    </row>
    <row r="45">
      <c r="A45" s="2" t="s">
        <v>960</v>
      </c>
      <c r="B45" s="492" t="s">
        <v>1556</v>
      </c>
      <c r="C45" s="275" t="s">
        <v>947</v>
      </c>
      <c r="F45" s="2" t="s">
        <v>7167</v>
      </c>
      <c r="G45" s="2" t="s">
        <v>7156</v>
      </c>
      <c r="H45" s="2" t="s">
        <v>7157</v>
      </c>
      <c r="I45" s="2" t="s">
        <v>7158</v>
      </c>
    </row>
    <row r="46">
      <c r="A46" s="2" t="s">
        <v>960</v>
      </c>
      <c r="B46" s="492" t="s">
        <v>1556</v>
      </c>
      <c r="C46" s="275" t="s">
        <v>947</v>
      </c>
      <c r="F46" s="2" t="s">
        <v>7167</v>
      </c>
      <c r="G46" s="2" t="s">
        <v>7156</v>
      </c>
      <c r="H46" s="2" t="s">
        <v>7157</v>
      </c>
      <c r="I46" s="2" t="s">
        <v>7158</v>
      </c>
    </row>
    <row r="47">
      <c r="A47" s="2" t="s">
        <v>960</v>
      </c>
      <c r="B47" s="492" t="s">
        <v>1055</v>
      </c>
      <c r="C47" s="494" t="s">
        <v>1056</v>
      </c>
      <c r="F47" s="2" t="s">
        <v>7167</v>
      </c>
      <c r="G47" s="2" t="s">
        <v>7156</v>
      </c>
      <c r="H47" s="2" t="s">
        <v>7157</v>
      </c>
      <c r="I47" s="2" t="s">
        <v>7158</v>
      </c>
    </row>
    <row r="48">
      <c r="A48" s="2" t="s">
        <v>960</v>
      </c>
      <c r="B48" s="492" t="s">
        <v>1055</v>
      </c>
      <c r="C48" s="494" t="s">
        <v>1056</v>
      </c>
      <c r="F48" s="2" t="s">
        <v>7167</v>
      </c>
      <c r="G48" s="2" t="s">
        <v>7156</v>
      </c>
      <c r="H48" s="2" t="s">
        <v>7157</v>
      </c>
      <c r="I48" s="2" t="s">
        <v>7158</v>
      </c>
    </row>
    <row r="49">
      <c r="A49" s="2" t="s">
        <v>960</v>
      </c>
      <c r="B49" s="492" t="s">
        <v>1055</v>
      </c>
      <c r="C49" s="494" t="s">
        <v>1056</v>
      </c>
      <c r="F49" s="2" t="s">
        <v>7167</v>
      </c>
      <c r="G49" s="2" t="s">
        <v>7156</v>
      </c>
      <c r="H49" s="2" t="s">
        <v>7157</v>
      </c>
      <c r="I49" s="2" t="s">
        <v>7158</v>
      </c>
    </row>
    <row r="50">
      <c r="A50" s="2" t="s">
        <v>960</v>
      </c>
      <c r="B50" s="492" t="s">
        <v>1055</v>
      </c>
      <c r="C50" s="494" t="s">
        <v>1056</v>
      </c>
      <c r="F50" s="2" t="s">
        <v>7167</v>
      </c>
      <c r="G50" s="2" t="s">
        <v>7156</v>
      </c>
      <c r="H50" s="2" t="s">
        <v>7157</v>
      </c>
      <c r="I50" s="2" t="s">
        <v>7158</v>
      </c>
    </row>
    <row r="51">
      <c r="A51" s="2" t="s">
        <v>960</v>
      </c>
      <c r="B51" s="492" t="s">
        <v>1055</v>
      </c>
      <c r="C51" s="494" t="s">
        <v>1056</v>
      </c>
      <c r="F51" s="2" t="s">
        <v>7167</v>
      </c>
      <c r="G51" s="2" t="s">
        <v>7156</v>
      </c>
      <c r="H51" s="2" t="s">
        <v>7157</v>
      </c>
      <c r="I51" s="2" t="s">
        <v>7158</v>
      </c>
    </row>
    <row r="52">
      <c r="A52" s="2" t="s">
        <v>960</v>
      </c>
      <c r="B52" s="492" t="s">
        <v>1055</v>
      </c>
      <c r="C52" s="494" t="s">
        <v>1056</v>
      </c>
      <c r="F52" s="2" t="s">
        <v>7167</v>
      </c>
      <c r="G52" s="2" t="s">
        <v>7156</v>
      </c>
      <c r="H52" s="2" t="s">
        <v>7157</v>
      </c>
      <c r="I52" s="2" t="s">
        <v>7158</v>
      </c>
    </row>
    <row r="53">
      <c r="A53" s="2" t="s">
        <v>960</v>
      </c>
      <c r="B53" s="492" t="s">
        <v>1055</v>
      </c>
      <c r="C53" s="494" t="s">
        <v>1056</v>
      </c>
      <c r="F53" s="2" t="s">
        <v>7167</v>
      </c>
      <c r="G53" s="2" t="s">
        <v>7156</v>
      </c>
      <c r="H53" s="2" t="s">
        <v>7157</v>
      </c>
      <c r="I53" s="2" t="s">
        <v>7158</v>
      </c>
    </row>
    <row r="54">
      <c r="A54" s="2" t="s">
        <v>960</v>
      </c>
      <c r="B54" s="492" t="s">
        <v>1055</v>
      </c>
      <c r="C54" s="494" t="s">
        <v>1056</v>
      </c>
      <c r="F54" s="2" t="s">
        <v>7167</v>
      </c>
      <c r="G54" s="2" t="s">
        <v>7156</v>
      </c>
      <c r="H54" s="2" t="s">
        <v>7157</v>
      </c>
      <c r="I54" s="2" t="s">
        <v>7158</v>
      </c>
    </row>
    <row r="55">
      <c r="A55" s="2" t="s">
        <v>960</v>
      </c>
      <c r="B55" s="492" t="s">
        <v>1055</v>
      </c>
      <c r="C55" s="494" t="s">
        <v>1056</v>
      </c>
      <c r="F55" s="2" t="s">
        <v>7167</v>
      </c>
      <c r="G55" s="2" t="s">
        <v>7156</v>
      </c>
      <c r="H55" s="2" t="s">
        <v>7157</v>
      </c>
      <c r="I55" s="2" t="s">
        <v>7158</v>
      </c>
    </row>
    <row r="56">
      <c r="A56" s="2" t="s">
        <v>960</v>
      </c>
      <c r="B56" s="492" t="s">
        <v>1055</v>
      </c>
      <c r="C56" s="494" t="s">
        <v>1056</v>
      </c>
      <c r="F56" s="2" t="s">
        <v>7167</v>
      </c>
      <c r="G56" s="2" t="s">
        <v>7156</v>
      </c>
      <c r="H56" s="2" t="s">
        <v>7157</v>
      </c>
      <c r="I56" s="2" t="s">
        <v>7158</v>
      </c>
    </row>
    <row r="57">
      <c r="A57" s="2" t="s">
        <v>960</v>
      </c>
      <c r="B57" s="492" t="s">
        <v>1055</v>
      </c>
      <c r="C57" s="494" t="s">
        <v>1056</v>
      </c>
      <c r="F57" s="2" t="s">
        <v>7167</v>
      </c>
      <c r="G57" s="2" t="s">
        <v>7156</v>
      </c>
      <c r="H57" s="2" t="s">
        <v>7157</v>
      </c>
      <c r="I57" s="2" t="s">
        <v>7158</v>
      </c>
    </row>
    <row r="58">
      <c r="A58" s="2" t="s">
        <v>960</v>
      </c>
      <c r="B58" s="492" t="s">
        <v>1055</v>
      </c>
      <c r="C58" s="494" t="s">
        <v>1056</v>
      </c>
      <c r="F58" s="2" t="s">
        <v>7167</v>
      </c>
      <c r="G58" s="2" t="s">
        <v>7156</v>
      </c>
      <c r="H58" s="2" t="s">
        <v>7157</v>
      </c>
      <c r="I58" s="2" t="s">
        <v>7158</v>
      </c>
    </row>
    <row r="59">
      <c r="A59" s="2" t="s">
        <v>960</v>
      </c>
      <c r="B59" s="492" t="s">
        <v>1055</v>
      </c>
      <c r="C59" s="494" t="s">
        <v>1056</v>
      </c>
      <c r="F59" s="2" t="s">
        <v>7167</v>
      </c>
      <c r="G59" s="2" t="s">
        <v>7156</v>
      </c>
      <c r="H59" s="2" t="s">
        <v>7157</v>
      </c>
      <c r="I59" s="2" t="s">
        <v>7158</v>
      </c>
    </row>
    <row r="60">
      <c r="A60" s="2" t="s">
        <v>960</v>
      </c>
      <c r="B60" s="492" t="s">
        <v>1055</v>
      </c>
      <c r="C60" s="494" t="s">
        <v>1056</v>
      </c>
      <c r="F60" s="2" t="s">
        <v>7167</v>
      </c>
      <c r="G60" s="2" t="s">
        <v>7156</v>
      </c>
      <c r="H60" s="2" t="s">
        <v>7157</v>
      </c>
      <c r="I60" s="2" t="s">
        <v>7158</v>
      </c>
    </row>
    <row r="61">
      <c r="A61" s="2" t="s">
        <v>960</v>
      </c>
      <c r="B61" s="492" t="s">
        <v>1055</v>
      </c>
      <c r="C61" s="494" t="s">
        <v>1056</v>
      </c>
      <c r="F61" s="2" t="s">
        <v>7167</v>
      </c>
      <c r="G61" s="2" t="s">
        <v>7156</v>
      </c>
      <c r="H61" s="2" t="s">
        <v>7157</v>
      </c>
      <c r="I61" s="2" t="s">
        <v>7158</v>
      </c>
    </row>
    <row r="62">
      <c r="A62" s="2" t="s">
        <v>960</v>
      </c>
      <c r="B62" s="492" t="s">
        <v>1055</v>
      </c>
      <c r="C62" s="494" t="s">
        <v>1056</v>
      </c>
      <c r="F62" s="2" t="s">
        <v>7167</v>
      </c>
      <c r="G62" s="2" t="s">
        <v>7156</v>
      </c>
      <c r="H62" s="2" t="s">
        <v>7157</v>
      </c>
      <c r="I62" s="2" t="s">
        <v>7158</v>
      </c>
    </row>
    <row r="63">
      <c r="A63" s="2" t="s">
        <v>960</v>
      </c>
      <c r="B63" s="492" t="s">
        <v>1055</v>
      </c>
      <c r="C63" s="494" t="s">
        <v>1056</v>
      </c>
      <c r="F63" s="2" t="s">
        <v>7167</v>
      </c>
      <c r="G63" s="2" t="s">
        <v>7156</v>
      </c>
      <c r="H63" s="2" t="s">
        <v>7157</v>
      </c>
      <c r="I63" s="2" t="s">
        <v>7158</v>
      </c>
    </row>
    <row r="64">
      <c r="A64" s="2" t="s">
        <v>960</v>
      </c>
      <c r="B64" s="492" t="s">
        <v>1055</v>
      </c>
      <c r="C64" s="494" t="s">
        <v>1056</v>
      </c>
      <c r="F64" s="2" t="s">
        <v>7167</v>
      </c>
      <c r="G64" s="2" t="s">
        <v>7156</v>
      </c>
      <c r="H64" s="2" t="s">
        <v>7157</v>
      </c>
      <c r="I64" s="2" t="s">
        <v>7158</v>
      </c>
    </row>
    <row r="65">
      <c r="A65" s="2" t="s">
        <v>960</v>
      </c>
      <c r="B65" s="492" t="s">
        <v>1055</v>
      </c>
      <c r="C65" s="494" t="s">
        <v>1056</v>
      </c>
      <c r="F65" s="2" t="s">
        <v>7167</v>
      </c>
      <c r="G65" s="2" t="s">
        <v>7156</v>
      </c>
      <c r="H65" s="2" t="s">
        <v>7157</v>
      </c>
      <c r="I65" s="2" t="s">
        <v>7158</v>
      </c>
    </row>
    <row r="66">
      <c r="A66" s="2" t="s">
        <v>960</v>
      </c>
      <c r="B66" s="492" t="s">
        <v>1055</v>
      </c>
      <c r="C66" s="494" t="s">
        <v>1056</v>
      </c>
      <c r="F66" s="2" t="s">
        <v>7167</v>
      </c>
      <c r="G66" s="2" t="s">
        <v>7156</v>
      </c>
      <c r="H66" s="2" t="s">
        <v>7157</v>
      </c>
      <c r="I66" s="2" t="s">
        <v>7158</v>
      </c>
    </row>
    <row r="67">
      <c r="A67" s="2" t="s">
        <v>960</v>
      </c>
      <c r="B67" s="492" t="s">
        <v>1055</v>
      </c>
      <c r="C67" s="494" t="s">
        <v>1056</v>
      </c>
      <c r="F67" s="2" t="s">
        <v>7167</v>
      </c>
      <c r="G67" s="2" t="s">
        <v>7156</v>
      </c>
      <c r="H67" s="2" t="s">
        <v>7157</v>
      </c>
      <c r="I67" s="2" t="s">
        <v>7158</v>
      </c>
    </row>
    <row r="68">
      <c r="A68" s="2" t="s">
        <v>960</v>
      </c>
      <c r="B68" s="492" t="s">
        <v>1055</v>
      </c>
      <c r="C68" s="494" t="s">
        <v>1056</v>
      </c>
      <c r="F68" s="2" t="s">
        <v>7167</v>
      </c>
      <c r="G68" s="2" t="s">
        <v>7156</v>
      </c>
      <c r="H68" s="2" t="s">
        <v>7157</v>
      </c>
      <c r="I68" s="2" t="s">
        <v>7158</v>
      </c>
    </row>
    <row r="69">
      <c r="A69" s="2" t="s">
        <v>960</v>
      </c>
      <c r="B69" s="492" t="s">
        <v>1055</v>
      </c>
      <c r="C69" s="494" t="s">
        <v>1056</v>
      </c>
      <c r="F69" s="2" t="s">
        <v>7167</v>
      </c>
      <c r="G69" s="2" t="s">
        <v>7156</v>
      </c>
      <c r="H69" s="2" t="s">
        <v>7157</v>
      </c>
      <c r="I69" s="2" t="s">
        <v>7158</v>
      </c>
    </row>
    <row r="70">
      <c r="A70" s="2" t="s">
        <v>960</v>
      </c>
      <c r="B70" s="492" t="s">
        <v>1055</v>
      </c>
      <c r="C70" s="494" t="s">
        <v>1056</v>
      </c>
      <c r="F70" s="2" t="s">
        <v>7167</v>
      </c>
      <c r="G70" s="2" t="s">
        <v>7156</v>
      </c>
      <c r="H70" s="2" t="s">
        <v>7157</v>
      </c>
      <c r="I70" s="2" t="s">
        <v>7158</v>
      </c>
    </row>
    <row r="71">
      <c r="A71" s="2" t="s">
        <v>960</v>
      </c>
      <c r="B71" s="492" t="s">
        <v>1055</v>
      </c>
      <c r="C71" s="494" t="s">
        <v>1056</v>
      </c>
      <c r="F71" s="2" t="s">
        <v>7167</v>
      </c>
      <c r="G71" s="2" t="s">
        <v>7156</v>
      </c>
      <c r="H71" s="2" t="s">
        <v>7157</v>
      </c>
      <c r="I71" s="2" t="s">
        <v>7158</v>
      </c>
    </row>
    <row r="72">
      <c r="A72" s="2" t="s">
        <v>960</v>
      </c>
      <c r="B72" s="492" t="s">
        <v>1055</v>
      </c>
      <c r="C72" s="494" t="s">
        <v>1056</v>
      </c>
      <c r="F72" s="2" t="s">
        <v>7167</v>
      </c>
      <c r="G72" s="2" t="s">
        <v>7156</v>
      </c>
      <c r="H72" s="2" t="s">
        <v>7157</v>
      </c>
      <c r="I72" s="2" t="s">
        <v>7158</v>
      </c>
    </row>
    <row r="73">
      <c r="A73" s="2" t="s">
        <v>960</v>
      </c>
      <c r="B73" s="492" t="s">
        <v>1055</v>
      </c>
      <c r="C73" s="494" t="s">
        <v>1056</v>
      </c>
      <c r="F73" s="2" t="s">
        <v>7167</v>
      </c>
      <c r="G73" s="2" t="s">
        <v>7156</v>
      </c>
      <c r="H73" s="2" t="s">
        <v>7157</v>
      </c>
      <c r="I73" s="2" t="s">
        <v>7158</v>
      </c>
    </row>
    <row r="74">
      <c r="A74" s="2" t="s">
        <v>960</v>
      </c>
      <c r="B74" s="492" t="s">
        <v>1055</v>
      </c>
      <c r="C74" s="494" t="s">
        <v>1056</v>
      </c>
      <c r="F74" s="2" t="s">
        <v>7167</v>
      </c>
      <c r="G74" s="2" t="s">
        <v>7156</v>
      </c>
      <c r="H74" s="2" t="s">
        <v>7157</v>
      </c>
      <c r="I74" s="2" t="s">
        <v>7158</v>
      </c>
    </row>
    <row r="75">
      <c r="A75" s="2" t="s">
        <v>960</v>
      </c>
      <c r="B75" s="492" t="s">
        <v>1055</v>
      </c>
      <c r="C75" s="494" t="s">
        <v>1056</v>
      </c>
      <c r="F75" s="2" t="s">
        <v>7167</v>
      </c>
      <c r="G75" s="2" t="s">
        <v>7156</v>
      </c>
      <c r="H75" s="2" t="s">
        <v>7157</v>
      </c>
      <c r="I75" s="2" t="s">
        <v>7158</v>
      </c>
    </row>
    <row r="76">
      <c r="B76" s="2" t="s">
        <v>7175</v>
      </c>
      <c r="C76" s="275"/>
      <c r="F76" s="2" t="s">
        <v>7167</v>
      </c>
      <c r="G76" s="2" t="s">
        <v>7156</v>
      </c>
      <c r="H76" s="2" t="s">
        <v>7157</v>
      </c>
      <c r="I76" s="2" t="s">
        <v>7158</v>
      </c>
    </row>
    <row r="77">
      <c r="C77" s="275"/>
      <c r="F77" s="2"/>
    </row>
    <row r="78" ht="15.0" customHeight="1">
      <c r="B78" s="2" t="s">
        <v>7176</v>
      </c>
      <c r="F78" s="2"/>
    </row>
    <row r="79" ht="15.0" customHeight="1">
      <c r="B79" s="2" t="s">
        <v>7176</v>
      </c>
      <c r="F79" s="2"/>
    </row>
    <row r="80" ht="15.0" customHeight="1">
      <c r="B80" s="2" t="s">
        <v>7176</v>
      </c>
      <c r="F80" s="2"/>
    </row>
    <row r="81">
      <c r="B81" s="2" t="s">
        <v>7176</v>
      </c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7">
      <c r="F97" s="2" t="s">
        <v>34</v>
      </c>
    </row>
    <row r="100">
      <c r="A100" s="239" t="s">
        <v>43</v>
      </c>
    </row>
    <row r="101">
      <c r="A101" s="2" t="s">
        <v>7177</v>
      </c>
      <c r="D101" s="2" t="s">
        <v>7178</v>
      </c>
      <c r="E101" s="2"/>
    </row>
    <row r="102">
      <c r="A102" s="2" t="s">
        <v>7179</v>
      </c>
      <c r="D102" s="2" t="s">
        <v>7180</v>
      </c>
      <c r="E102" s="2"/>
    </row>
    <row r="103">
      <c r="A103" s="2" t="s">
        <v>7181</v>
      </c>
      <c r="D103" s="2" t="s">
        <v>7182</v>
      </c>
      <c r="E103" s="2"/>
    </row>
    <row r="104">
      <c r="A104" s="2" t="s">
        <v>7183</v>
      </c>
    </row>
    <row r="105">
      <c r="A105" s="2" t="s">
        <v>7184</v>
      </c>
      <c r="D105" s="2" t="s">
        <v>7185</v>
      </c>
    </row>
    <row r="106">
      <c r="A106" s="2" t="s">
        <v>7186</v>
      </c>
      <c r="D106" s="2" t="s">
        <v>7187</v>
      </c>
    </row>
    <row r="107">
      <c r="A107" s="2" t="s">
        <v>7188</v>
      </c>
      <c r="D107" s="2" t="s">
        <v>7189</v>
      </c>
    </row>
    <row r="108">
      <c r="A108" s="2" t="s">
        <v>7190</v>
      </c>
      <c r="D108" s="2" t="s">
        <v>7191</v>
      </c>
    </row>
    <row r="109">
      <c r="A109" s="2" t="s">
        <v>7192</v>
      </c>
    </row>
    <row r="110">
      <c r="A110" s="2" t="s">
        <v>7193</v>
      </c>
      <c r="D110" s="2" t="s">
        <v>7194</v>
      </c>
    </row>
    <row r="111">
      <c r="A111" s="2" t="s">
        <v>7193</v>
      </c>
      <c r="D111" s="2" t="s">
        <v>7195</v>
      </c>
    </row>
    <row r="112">
      <c r="A112" s="2" t="s">
        <v>7196</v>
      </c>
    </row>
    <row r="113">
      <c r="A113" s="2" t="s">
        <v>7197</v>
      </c>
    </row>
    <row r="114">
      <c r="A114" s="2" t="s">
        <v>7198</v>
      </c>
    </row>
    <row r="115">
      <c r="A115" s="2" t="s">
        <v>7199</v>
      </c>
    </row>
    <row r="116">
      <c r="A116" s="2" t="s">
        <v>7200</v>
      </c>
    </row>
    <row r="117">
      <c r="A117" s="2" t="s">
        <v>7201</v>
      </c>
    </row>
    <row r="118">
      <c r="A118" s="2" t="s">
        <v>1390</v>
      </c>
      <c r="D118" s="2" t="s">
        <v>7202</v>
      </c>
    </row>
    <row r="119">
      <c r="A119" s="2" t="s">
        <v>1390</v>
      </c>
      <c r="D119" s="2" t="s">
        <v>7203</v>
      </c>
    </row>
    <row r="120">
      <c r="A120" s="2" t="s">
        <v>7204</v>
      </c>
      <c r="D120" s="2" t="s">
        <v>7205</v>
      </c>
    </row>
    <row r="121">
      <c r="A121" s="2" t="s">
        <v>7204</v>
      </c>
      <c r="D121" s="2" t="s">
        <v>7191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1937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805</v>
      </c>
      <c r="W1" s="2" t="s">
        <v>806</v>
      </c>
    </row>
    <row r="2">
      <c r="A2" s="239"/>
      <c r="B2" s="477" t="s">
        <v>807</v>
      </c>
      <c r="C2" s="2" t="s">
        <v>5942</v>
      </c>
      <c r="D2" s="2"/>
      <c r="E2" s="237">
        <v>9.843316733E9</v>
      </c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S2" s="2" t="s">
        <v>7206</v>
      </c>
      <c r="T2" s="2" t="s">
        <v>7207</v>
      </c>
      <c r="U2" s="2">
        <v>13.0</v>
      </c>
      <c r="V2" s="266" t="s">
        <v>7208</v>
      </c>
      <c r="W2" s="266" t="s">
        <v>7209</v>
      </c>
      <c r="X2" s="495" t="s">
        <v>7210</v>
      </c>
    </row>
    <row r="3">
      <c r="A3" s="2"/>
      <c r="B3" s="229" t="s">
        <v>811</v>
      </c>
      <c r="C3" s="2" t="s">
        <v>7211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S3" s="2" t="s">
        <v>7212</v>
      </c>
      <c r="T3" s="2" t="s">
        <v>273</v>
      </c>
      <c r="U3" s="2">
        <v>14.0</v>
      </c>
      <c r="V3" s="266" t="s">
        <v>7213</v>
      </c>
      <c r="W3" s="266" t="s">
        <v>5793</v>
      </c>
      <c r="X3" s="495" t="s">
        <v>7214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S4" s="2" t="s">
        <v>7215</v>
      </c>
      <c r="T4" s="2" t="s">
        <v>7216</v>
      </c>
      <c r="U4" s="2">
        <v>15.0</v>
      </c>
      <c r="V4" s="275" t="s">
        <v>7217</v>
      </c>
      <c r="W4" s="275" t="s">
        <v>6890</v>
      </c>
      <c r="X4" s="492" t="s">
        <v>7218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S5" s="2" t="s">
        <v>7219</v>
      </c>
      <c r="T5" s="2" t="s">
        <v>7220</v>
      </c>
      <c r="U5" s="2">
        <v>16.0</v>
      </c>
      <c r="V5" s="275" t="s">
        <v>7221</v>
      </c>
      <c r="W5" s="275" t="s">
        <v>5825</v>
      </c>
      <c r="X5" s="492" t="s">
        <v>3081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S6" s="2" t="s">
        <v>7222</v>
      </c>
      <c r="T6" s="2" t="s">
        <v>7223</v>
      </c>
      <c r="U6" s="2">
        <v>17.0</v>
      </c>
      <c r="V6" s="2" t="s">
        <v>7224</v>
      </c>
      <c r="W6" s="2" t="s">
        <v>7225</v>
      </c>
      <c r="X6" s="2" t="s">
        <v>7226</v>
      </c>
    </row>
    <row r="7">
      <c r="A7" s="2"/>
      <c r="B7" s="229" t="s">
        <v>822</v>
      </c>
      <c r="C7" s="2" t="s">
        <v>7227</v>
      </c>
      <c r="D7" s="2"/>
      <c r="E7" s="237">
        <v>9.443468361E9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7228</v>
      </c>
      <c r="S7" s="2" t="s">
        <v>7229</v>
      </c>
      <c r="T7" s="2" t="s">
        <v>6500</v>
      </c>
      <c r="U7" s="2">
        <v>18.0</v>
      </c>
      <c r="V7" s="2" t="s">
        <v>7230</v>
      </c>
      <c r="W7" s="2" t="s">
        <v>76</v>
      </c>
      <c r="X7" s="2" t="s">
        <v>7231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3306</v>
      </c>
      <c r="S8" s="2" t="s">
        <v>7232</v>
      </c>
      <c r="T8" s="2" t="s">
        <v>1568</v>
      </c>
    </row>
    <row r="9">
      <c r="A9" s="2"/>
      <c r="B9" s="229" t="s">
        <v>826</v>
      </c>
      <c r="C9" s="2"/>
      <c r="D9" s="2"/>
      <c r="E9" s="237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7233</v>
      </c>
      <c r="S9" s="2" t="s">
        <v>7234</v>
      </c>
      <c r="T9" s="2" t="s">
        <v>1568</v>
      </c>
    </row>
    <row r="10">
      <c r="A10" s="2"/>
      <c r="B10" s="229" t="s">
        <v>828</v>
      </c>
      <c r="C10" s="2"/>
      <c r="D10" s="2"/>
      <c r="E10" s="237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805</v>
      </c>
      <c r="S10" s="2" t="s">
        <v>7235</v>
      </c>
      <c r="T10" s="2" t="s">
        <v>1010</v>
      </c>
    </row>
    <row r="11">
      <c r="A11" s="2"/>
      <c r="B11" s="229" t="s">
        <v>830</v>
      </c>
      <c r="C11" s="2"/>
      <c r="D11" s="2"/>
      <c r="E11" s="237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805</v>
      </c>
      <c r="S11" s="2" t="s">
        <v>7236</v>
      </c>
      <c r="T11" s="2" t="s">
        <v>1568</v>
      </c>
    </row>
    <row r="12">
      <c r="A12" s="2"/>
      <c r="B12" s="241" t="s">
        <v>7132</v>
      </c>
      <c r="C12" s="242"/>
      <c r="D12" s="242"/>
      <c r="E12" s="243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7237</v>
      </c>
      <c r="S12" s="2" t="s">
        <v>346</v>
      </c>
      <c r="T12" s="2" t="s">
        <v>626</v>
      </c>
    </row>
    <row r="13">
      <c r="A13" s="2"/>
      <c r="B13" s="2" t="s">
        <v>832</v>
      </c>
      <c r="C13" s="282" t="s">
        <v>341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7124</v>
      </c>
      <c r="S13" s="2" t="s">
        <v>389</v>
      </c>
      <c r="T13" s="2" t="s">
        <v>7238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496">
        <v>9.891030527669E12</v>
      </c>
      <c r="E17" s="2" t="s">
        <v>6646</v>
      </c>
      <c r="F17" s="2"/>
      <c r="G17" s="2"/>
      <c r="H17" s="2" t="s">
        <v>6647</v>
      </c>
      <c r="I17" s="2" t="s">
        <v>2100</v>
      </c>
      <c r="J17" s="2" t="s">
        <v>829</v>
      </c>
      <c r="K17" s="2" t="s">
        <v>7232</v>
      </c>
      <c r="L17" s="2" t="s">
        <v>7239</v>
      </c>
      <c r="M17" s="2" t="s">
        <v>17</v>
      </c>
      <c r="N17" s="2" t="s">
        <v>7240</v>
      </c>
      <c r="R17" s="2" t="s">
        <v>3306</v>
      </c>
      <c r="S17" s="2">
        <v>1173.0</v>
      </c>
    </row>
    <row r="18">
      <c r="A18" s="2"/>
      <c r="B18" s="2" t="s">
        <v>30</v>
      </c>
      <c r="C18" s="2" t="s">
        <v>5477</v>
      </c>
      <c r="D18" s="496">
        <v>9.891035261069E12</v>
      </c>
      <c r="E18" s="2" t="s">
        <v>6646</v>
      </c>
      <c r="F18" s="2"/>
      <c r="G18" s="2"/>
      <c r="H18" s="2" t="s">
        <v>6648</v>
      </c>
      <c r="I18" s="2" t="s">
        <v>2097</v>
      </c>
      <c r="J18" s="2" t="s">
        <v>829</v>
      </c>
      <c r="K18" s="2" t="s">
        <v>7232</v>
      </c>
      <c r="L18" s="2" t="s">
        <v>7239</v>
      </c>
      <c r="M18" s="2" t="s">
        <v>17</v>
      </c>
      <c r="N18" s="2" t="s">
        <v>7240</v>
      </c>
      <c r="R18" s="2" t="s">
        <v>3306</v>
      </c>
      <c r="S18" s="2">
        <v>1173.0</v>
      </c>
    </row>
    <row r="19">
      <c r="A19" s="2"/>
      <c r="B19" s="2" t="s">
        <v>30</v>
      </c>
      <c r="C19" s="2" t="s">
        <v>5477</v>
      </c>
      <c r="D19" s="496">
        <v>9.89108672169E11</v>
      </c>
      <c r="E19" s="2" t="s">
        <v>6646</v>
      </c>
      <c r="F19" s="2"/>
      <c r="G19" s="2"/>
      <c r="H19" s="2" t="s">
        <v>6649</v>
      </c>
      <c r="I19" s="2" t="s">
        <v>2112</v>
      </c>
      <c r="J19" s="2" t="s">
        <v>829</v>
      </c>
      <c r="K19" s="2" t="s">
        <v>7232</v>
      </c>
      <c r="L19" s="2" t="s">
        <v>7239</v>
      </c>
      <c r="M19" s="2" t="s">
        <v>17</v>
      </c>
      <c r="N19" s="2" t="s">
        <v>7240</v>
      </c>
      <c r="R19" s="2" t="s">
        <v>3306</v>
      </c>
      <c r="S19" s="2">
        <v>1173.0</v>
      </c>
    </row>
    <row r="20">
      <c r="A20" s="2"/>
      <c r="B20" s="2" t="s">
        <v>30</v>
      </c>
      <c r="C20" s="2" t="s">
        <v>5477</v>
      </c>
      <c r="D20" s="496">
        <v>9.891019486647E12</v>
      </c>
      <c r="E20" s="2" t="s">
        <v>6646</v>
      </c>
      <c r="F20" s="2"/>
      <c r="G20" s="2"/>
      <c r="H20" s="2" t="s">
        <v>6650</v>
      </c>
      <c r="I20" s="2" t="s">
        <v>2105</v>
      </c>
      <c r="J20" s="2" t="s">
        <v>829</v>
      </c>
      <c r="K20" s="2" t="s">
        <v>7232</v>
      </c>
      <c r="L20" s="2" t="s">
        <v>7239</v>
      </c>
      <c r="M20" s="2" t="s">
        <v>17</v>
      </c>
      <c r="N20" s="2" t="s">
        <v>7240</v>
      </c>
      <c r="R20" s="2" t="s">
        <v>3306</v>
      </c>
      <c r="S20" s="2">
        <v>1173.0</v>
      </c>
    </row>
    <row r="21">
      <c r="A21" s="2"/>
      <c r="B21" s="2" t="s">
        <v>30</v>
      </c>
      <c r="C21" s="2" t="s">
        <v>5477</v>
      </c>
      <c r="D21" s="496">
        <v>9.891057772936E12</v>
      </c>
      <c r="E21" s="2" t="s">
        <v>6646</v>
      </c>
      <c r="F21" s="2"/>
      <c r="G21" s="2"/>
      <c r="H21" s="2" t="s">
        <v>6651</v>
      </c>
      <c r="I21" s="2" t="s">
        <v>2104</v>
      </c>
      <c r="J21" s="2" t="s">
        <v>829</v>
      </c>
      <c r="K21" s="2" t="s">
        <v>7232</v>
      </c>
      <c r="L21" s="2" t="s">
        <v>7239</v>
      </c>
      <c r="M21" s="2" t="s">
        <v>17</v>
      </c>
      <c r="N21" s="2" t="s">
        <v>7240</v>
      </c>
      <c r="R21" s="2" t="s">
        <v>3306</v>
      </c>
      <c r="S21" s="2">
        <v>1173.0</v>
      </c>
    </row>
    <row r="22">
      <c r="A22" s="2"/>
      <c r="B22" s="2" t="s">
        <v>30</v>
      </c>
      <c r="C22" s="2" t="s">
        <v>5477</v>
      </c>
      <c r="D22" s="496">
        <v>9.891022127114E12</v>
      </c>
      <c r="E22" s="2" t="s">
        <v>6646</v>
      </c>
      <c r="F22" s="2"/>
      <c r="G22" s="2"/>
      <c r="H22" s="2" t="s">
        <v>6652</v>
      </c>
      <c r="I22" s="2" t="s">
        <v>2103</v>
      </c>
      <c r="J22" s="2" t="s">
        <v>829</v>
      </c>
      <c r="K22" s="2" t="s">
        <v>7232</v>
      </c>
      <c r="L22" s="2" t="s">
        <v>3819</v>
      </c>
      <c r="M22" s="2" t="s">
        <v>17</v>
      </c>
      <c r="N22" s="2" t="s">
        <v>7240</v>
      </c>
      <c r="R22" s="2" t="s">
        <v>3306</v>
      </c>
      <c r="S22" s="2">
        <v>1173.0</v>
      </c>
    </row>
    <row r="23">
      <c r="A23" s="2"/>
      <c r="B23" s="2" t="s">
        <v>30</v>
      </c>
      <c r="C23" s="2" t="s">
        <v>5477</v>
      </c>
      <c r="D23" s="496">
        <v>9.891031545914E12</v>
      </c>
      <c r="E23" s="2" t="s">
        <v>6646</v>
      </c>
      <c r="F23" s="2"/>
      <c r="G23" s="2"/>
      <c r="H23" s="2" t="s">
        <v>6653</v>
      </c>
      <c r="I23" s="2" t="s">
        <v>2114</v>
      </c>
      <c r="J23" s="2" t="s">
        <v>829</v>
      </c>
      <c r="K23" s="2" t="s">
        <v>7232</v>
      </c>
      <c r="L23" s="2" t="s">
        <v>7239</v>
      </c>
      <c r="M23" s="2" t="s">
        <v>17</v>
      </c>
      <c r="N23" s="2" t="s">
        <v>7240</v>
      </c>
      <c r="R23" s="2" t="s">
        <v>3306</v>
      </c>
      <c r="S23" s="2">
        <v>1173.0</v>
      </c>
    </row>
    <row r="24">
      <c r="A24" s="2"/>
      <c r="B24" s="2" t="s">
        <v>30</v>
      </c>
      <c r="C24" s="2" t="s">
        <v>5477</v>
      </c>
      <c r="D24" s="496">
        <v>9.891027983203E12</v>
      </c>
      <c r="E24" s="2" t="s">
        <v>6646</v>
      </c>
      <c r="F24" s="2"/>
      <c r="G24" s="2"/>
      <c r="H24" s="2"/>
      <c r="I24" s="2"/>
      <c r="J24" s="2" t="s">
        <v>829</v>
      </c>
      <c r="K24" s="2" t="s">
        <v>7232</v>
      </c>
      <c r="L24" s="2" t="s">
        <v>7239</v>
      </c>
      <c r="M24" s="2" t="s">
        <v>17</v>
      </c>
      <c r="N24" s="2" t="s">
        <v>7240</v>
      </c>
      <c r="R24" s="2" t="s">
        <v>3306</v>
      </c>
      <c r="S24" s="2">
        <v>1173.0</v>
      </c>
    </row>
    <row r="25">
      <c r="A25" s="2"/>
      <c r="B25" s="2" t="s">
        <v>30</v>
      </c>
      <c r="C25" s="2" t="s">
        <v>5477</v>
      </c>
      <c r="D25" s="496">
        <v>9.891030967947E12</v>
      </c>
      <c r="E25" s="2" t="s">
        <v>6646</v>
      </c>
      <c r="F25" s="2"/>
      <c r="G25" s="2"/>
      <c r="H25" s="2"/>
      <c r="I25" s="2"/>
      <c r="J25" s="2" t="s">
        <v>829</v>
      </c>
      <c r="K25" s="2" t="s">
        <v>7232</v>
      </c>
      <c r="L25" s="2" t="s">
        <v>7239</v>
      </c>
      <c r="M25" s="2" t="s">
        <v>17</v>
      </c>
      <c r="N25" s="2" t="s">
        <v>7240</v>
      </c>
      <c r="R25" s="2" t="s">
        <v>3306</v>
      </c>
      <c r="S25" s="2">
        <v>1173.0</v>
      </c>
    </row>
    <row r="26">
      <c r="A26" s="2"/>
      <c r="B26" s="2" t="s">
        <v>30</v>
      </c>
      <c r="C26" s="2" t="s">
        <v>5477</v>
      </c>
      <c r="D26" s="491"/>
      <c r="E26" s="2" t="s">
        <v>6646</v>
      </c>
      <c r="I26" s="2" t="s">
        <v>3819</v>
      </c>
      <c r="J26" s="2" t="s">
        <v>829</v>
      </c>
      <c r="K26" s="2" t="s">
        <v>7232</v>
      </c>
      <c r="L26" s="2" t="s">
        <v>3819</v>
      </c>
      <c r="M26" s="2" t="s">
        <v>17</v>
      </c>
      <c r="N26" s="2" t="s">
        <v>7240</v>
      </c>
      <c r="R26" s="2" t="s">
        <v>3306</v>
      </c>
      <c r="S26" s="2">
        <v>1173.0</v>
      </c>
    </row>
    <row r="27">
      <c r="A27" s="2"/>
      <c r="B27" s="2" t="s">
        <v>30</v>
      </c>
      <c r="C27" s="2" t="s">
        <v>4423</v>
      </c>
      <c r="D27" s="491"/>
      <c r="E27" s="359" t="s">
        <v>4424</v>
      </c>
      <c r="F27" s="2"/>
      <c r="G27" s="2"/>
      <c r="H27" s="2" t="s">
        <v>7241</v>
      </c>
      <c r="I27" s="2" t="s">
        <v>3819</v>
      </c>
      <c r="J27" s="2" t="s">
        <v>829</v>
      </c>
      <c r="K27" s="2" t="s">
        <v>7232</v>
      </c>
      <c r="L27" s="2" t="s">
        <v>3819</v>
      </c>
      <c r="M27" s="2" t="s">
        <v>17</v>
      </c>
      <c r="N27" s="2" t="s">
        <v>7240</v>
      </c>
      <c r="S27" s="2">
        <v>1168.0</v>
      </c>
    </row>
    <row r="28">
      <c r="A28" s="2"/>
      <c r="B28" s="2" t="s">
        <v>30</v>
      </c>
      <c r="C28" s="2" t="s">
        <v>4876</v>
      </c>
      <c r="D28" s="496">
        <v>9.791618036169E12</v>
      </c>
      <c r="E28" s="2" t="s">
        <v>7242</v>
      </c>
      <c r="F28" s="2"/>
      <c r="G28" s="2"/>
      <c r="H28" s="2" t="s">
        <v>7243</v>
      </c>
      <c r="I28" s="2"/>
      <c r="J28" s="2" t="s">
        <v>829</v>
      </c>
      <c r="K28" s="2" t="s">
        <v>7232</v>
      </c>
      <c r="L28" s="2" t="s">
        <v>7239</v>
      </c>
      <c r="M28" s="2" t="s">
        <v>17</v>
      </c>
      <c r="N28" s="2" t="s">
        <v>7240</v>
      </c>
      <c r="R28" s="2" t="s">
        <v>3306</v>
      </c>
      <c r="S28" s="2">
        <v>1173.0</v>
      </c>
    </row>
    <row r="29">
      <c r="A29" s="2"/>
      <c r="B29" s="2" t="s">
        <v>30</v>
      </c>
      <c r="C29" s="2" t="s">
        <v>1545</v>
      </c>
      <c r="D29" s="496" t="s">
        <v>7244</v>
      </c>
      <c r="E29" s="2" t="s">
        <v>4839</v>
      </c>
      <c r="F29" s="2"/>
      <c r="G29" s="2"/>
      <c r="H29" s="2" t="s">
        <v>7243</v>
      </c>
      <c r="I29" s="2"/>
      <c r="J29" s="2" t="s">
        <v>829</v>
      </c>
      <c r="K29" s="2" t="s">
        <v>7232</v>
      </c>
      <c r="L29" s="2" t="s">
        <v>7239</v>
      </c>
      <c r="M29" s="2" t="s">
        <v>17</v>
      </c>
      <c r="N29" s="2" t="s">
        <v>7240</v>
      </c>
      <c r="R29" s="2" t="s">
        <v>3306</v>
      </c>
      <c r="S29" s="2">
        <v>1173.0</v>
      </c>
    </row>
    <row r="30">
      <c r="A30" s="2"/>
      <c r="B30" s="2" t="s">
        <v>4599</v>
      </c>
      <c r="C30" s="2" t="s">
        <v>7245</v>
      </c>
      <c r="D30" s="496" t="s">
        <v>7246</v>
      </c>
      <c r="E30" s="497" t="s">
        <v>5960</v>
      </c>
      <c r="F30" s="2"/>
      <c r="G30" s="2"/>
      <c r="H30" s="2" t="s">
        <v>7243</v>
      </c>
      <c r="I30" s="2"/>
      <c r="J30" s="2" t="s">
        <v>829</v>
      </c>
      <c r="K30" s="2" t="s">
        <v>7232</v>
      </c>
      <c r="L30" s="2" t="s">
        <v>7239</v>
      </c>
      <c r="M30" s="2" t="s">
        <v>17</v>
      </c>
      <c r="N30" s="2" t="s">
        <v>7240</v>
      </c>
      <c r="R30" s="2" t="s">
        <v>3306</v>
      </c>
      <c r="S30" s="2">
        <v>1173.0</v>
      </c>
    </row>
    <row r="31" ht="18.0" customHeight="1">
      <c r="A31" s="2"/>
      <c r="B31" s="2"/>
      <c r="C31" s="2" t="s">
        <v>6902</v>
      </c>
      <c r="D31" s="491"/>
      <c r="E31" s="2"/>
      <c r="F31" s="2"/>
      <c r="G31" s="2"/>
      <c r="H31" s="2"/>
      <c r="I31" s="2"/>
      <c r="J31" s="2" t="s">
        <v>829</v>
      </c>
      <c r="K31" s="2" t="s">
        <v>7232</v>
      </c>
      <c r="L31" s="2" t="s">
        <v>7239</v>
      </c>
      <c r="M31" s="2" t="s">
        <v>17</v>
      </c>
      <c r="N31" s="2" t="s">
        <v>7240</v>
      </c>
      <c r="R31" s="2" t="s">
        <v>3306</v>
      </c>
      <c r="S31" s="2">
        <v>1173.0</v>
      </c>
    </row>
    <row r="32">
      <c r="A32" s="2"/>
      <c r="B32" s="2"/>
      <c r="D32" s="491"/>
      <c r="E32" s="2"/>
      <c r="F32" s="2"/>
      <c r="G32" s="2"/>
      <c r="H32" s="2"/>
      <c r="I32" s="2"/>
    </row>
    <row r="33">
      <c r="A33" s="2" t="s">
        <v>336</v>
      </c>
      <c r="B33" s="2" t="s">
        <v>3881</v>
      </c>
      <c r="C33" s="2" t="s">
        <v>4317</v>
      </c>
      <c r="D33" s="496">
        <v>3263547.0</v>
      </c>
      <c r="E33" s="359" t="s">
        <v>7247</v>
      </c>
      <c r="F33" s="231"/>
      <c r="G33" s="231"/>
      <c r="H33" s="231" t="s">
        <v>7248</v>
      </c>
      <c r="I33" s="2"/>
      <c r="J33" s="2" t="s">
        <v>829</v>
      </c>
      <c r="K33" s="2" t="s">
        <v>7235</v>
      </c>
      <c r="L33" s="2" t="s">
        <v>7239</v>
      </c>
      <c r="M33" s="2" t="s">
        <v>17</v>
      </c>
      <c r="N33" s="2" t="s">
        <v>7249</v>
      </c>
      <c r="S33" s="2">
        <v>1204.0</v>
      </c>
    </row>
    <row r="34">
      <c r="A34" s="2"/>
      <c r="B34" s="2" t="s">
        <v>3881</v>
      </c>
      <c r="C34" s="2" t="s">
        <v>4317</v>
      </c>
      <c r="D34" s="496">
        <v>335229.0</v>
      </c>
      <c r="E34" s="359" t="s">
        <v>7247</v>
      </c>
      <c r="F34" s="231"/>
      <c r="G34" s="231"/>
      <c r="H34" s="231" t="s">
        <v>7241</v>
      </c>
      <c r="I34" s="2"/>
      <c r="J34" s="2" t="s">
        <v>829</v>
      </c>
      <c r="K34" s="2" t="s">
        <v>7235</v>
      </c>
      <c r="L34" s="2" t="s">
        <v>7239</v>
      </c>
      <c r="M34" s="2" t="s">
        <v>17</v>
      </c>
      <c r="N34" s="2" t="s">
        <v>7249</v>
      </c>
      <c r="S34" s="2">
        <v>1204.0</v>
      </c>
    </row>
    <row r="35">
      <c r="A35" s="2"/>
      <c r="B35" s="2" t="s">
        <v>3881</v>
      </c>
      <c r="C35" s="2" t="s">
        <v>4317</v>
      </c>
      <c r="D35" s="496">
        <v>335856.0</v>
      </c>
      <c r="E35" s="359" t="s">
        <v>7247</v>
      </c>
      <c r="F35" s="231"/>
      <c r="G35" s="231"/>
      <c r="H35" s="231" t="s">
        <v>7250</v>
      </c>
      <c r="I35" s="2"/>
      <c r="J35" s="2" t="s">
        <v>829</v>
      </c>
      <c r="K35" s="2" t="s">
        <v>7235</v>
      </c>
      <c r="L35" s="2" t="s">
        <v>7239</v>
      </c>
      <c r="M35" s="2" t="s">
        <v>17</v>
      </c>
      <c r="N35" s="2" t="s">
        <v>7249</v>
      </c>
      <c r="S35" s="2">
        <v>1204.0</v>
      </c>
    </row>
    <row r="36">
      <c r="A36" s="2"/>
      <c r="B36" s="2" t="s">
        <v>3881</v>
      </c>
      <c r="C36" s="2" t="s">
        <v>4317</v>
      </c>
      <c r="D36" s="496">
        <v>335859.0</v>
      </c>
      <c r="E36" s="359" t="s">
        <v>7247</v>
      </c>
      <c r="F36" s="231"/>
      <c r="G36" s="231"/>
      <c r="H36" s="231" t="s">
        <v>7189</v>
      </c>
      <c r="I36" s="2"/>
      <c r="J36" s="2" t="s">
        <v>829</v>
      </c>
      <c r="K36" s="2" t="s">
        <v>7235</v>
      </c>
      <c r="L36" s="2" t="s">
        <v>7239</v>
      </c>
      <c r="M36" s="2" t="s">
        <v>17</v>
      </c>
      <c r="N36" s="2" t="s">
        <v>7249</v>
      </c>
      <c r="S36" s="2">
        <v>1204.0</v>
      </c>
    </row>
    <row r="37">
      <c r="A37" s="2"/>
      <c r="B37" s="2" t="s">
        <v>3881</v>
      </c>
      <c r="C37" s="2" t="s">
        <v>4317</v>
      </c>
      <c r="D37" s="496">
        <v>333420.0</v>
      </c>
      <c r="E37" s="359" t="s">
        <v>7247</v>
      </c>
      <c r="F37" s="231"/>
      <c r="G37" s="231"/>
      <c r="H37" s="231" t="s">
        <v>7251</v>
      </c>
      <c r="I37" s="2"/>
      <c r="J37" s="2" t="s">
        <v>829</v>
      </c>
      <c r="K37" s="2" t="s">
        <v>7235</v>
      </c>
      <c r="L37" s="2" t="s">
        <v>7239</v>
      </c>
      <c r="M37" s="2" t="s">
        <v>17</v>
      </c>
      <c r="N37" s="2" t="s">
        <v>7249</v>
      </c>
      <c r="S37" s="2">
        <v>1204.0</v>
      </c>
    </row>
    <row r="38">
      <c r="A38" s="2"/>
      <c r="B38" s="2" t="s">
        <v>3881</v>
      </c>
      <c r="C38" s="2" t="s">
        <v>4317</v>
      </c>
      <c r="D38" s="496">
        <v>330518.0</v>
      </c>
      <c r="E38" s="359" t="s">
        <v>7247</v>
      </c>
      <c r="F38" s="231"/>
      <c r="G38" s="231"/>
      <c r="H38" s="231" t="s">
        <v>7252</v>
      </c>
      <c r="I38" s="2"/>
      <c r="J38" s="2" t="s">
        <v>829</v>
      </c>
      <c r="K38" s="2" t="s">
        <v>7235</v>
      </c>
      <c r="L38" s="2" t="s">
        <v>7239</v>
      </c>
      <c r="M38" s="2" t="s">
        <v>17</v>
      </c>
      <c r="N38" s="2" t="s">
        <v>7249</v>
      </c>
      <c r="S38" s="2">
        <v>1204.0</v>
      </c>
    </row>
    <row r="39">
      <c r="A39" s="2"/>
      <c r="B39" s="2" t="s">
        <v>3881</v>
      </c>
      <c r="C39" s="2" t="s">
        <v>4317</v>
      </c>
      <c r="D39" s="496">
        <v>335925.0</v>
      </c>
      <c r="E39" s="359" t="s">
        <v>7247</v>
      </c>
      <c r="F39" s="231"/>
      <c r="G39" s="231"/>
      <c r="H39" s="231" t="s">
        <v>7253</v>
      </c>
      <c r="I39" s="2"/>
      <c r="J39" s="2" t="s">
        <v>829</v>
      </c>
      <c r="K39" s="2" t="s">
        <v>7235</v>
      </c>
      <c r="L39" s="2" t="s">
        <v>7239</v>
      </c>
      <c r="M39" s="2" t="s">
        <v>17</v>
      </c>
      <c r="N39" s="2" t="s">
        <v>7249</v>
      </c>
      <c r="S39" s="2">
        <v>1204.0</v>
      </c>
    </row>
    <row r="40">
      <c r="A40" s="2"/>
      <c r="B40" s="2" t="s">
        <v>3881</v>
      </c>
      <c r="C40" s="2" t="s">
        <v>4317</v>
      </c>
      <c r="D40" s="496">
        <v>335915.0</v>
      </c>
      <c r="E40" s="359" t="s">
        <v>7247</v>
      </c>
      <c r="F40" s="231"/>
      <c r="G40" s="231"/>
      <c r="H40" s="231" t="s">
        <v>7254</v>
      </c>
      <c r="I40" s="2"/>
      <c r="J40" s="2" t="s">
        <v>829</v>
      </c>
      <c r="L40" s="2" t="s">
        <v>7239</v>
      </c>
      <c r="M40" s="2" t="s">
        <v>17</v>
      </c>
      <c r="N40" s="2" t="s">
        <v>7249</v>
      </c>
      <c r="S40" s="2">
        <v>1204.0</v>
      </c>
    </row>
    <row r="41">
      <c r="A41" s="2"/>
      <c r="B41" s="2" t="s">
        <v>3881</v>
      </c>
      <c r="C41" s="2" t="s">
        <v>4317</v>
      </c>
      <c r="D41" s="496" t="s">
        <v>7255</v>
      </c>
      <c r="E41" s="359" t="s">
        <v>7247</v>
      </c>
      <c r="F41" s="231"/>
      <c r="G41" s="231"/>
      <c r="H41" s="231" t="s">
        <v>7256</v>
      </c>
      <c r="I41" s="2"/>
      <c r="J41" s="2" t="s">
        <v>829</v>
      </c>
      <c r="L41" s="2" t="s">
        <v>7239</v>
      </c>
      <c r="M41" s="2" t="s">
        <v>17</v>
      </c>
      <c r="N41" s="2" t="s">
        <v>7249</v>
      </c>
      <c r="S41" s="2">
        <v>1204.0</v>
      </c>
    </row>
    <row r="42">
      <c r="A42" s="2"/>
      <c r="B42" s="2" t="s">
        <v>3881</v>
      </c>
      <c r="C42" s="2" t="s">
        <v>4317</v>
      </c>
      <c r="D42" s="496">
        <v>335918.0</v>
      </c>
      <c r="E42" s="359" t="s">
        <v>7247</v>
      </c>
      <c r="F42" s="231"/>
      <c r="G42" s="231"/>
      <c r="H42" s="231" t="s">
        <v>7257</v>
      </c>
      <c r="I42" s="2"/>
      <c r="J42" s="2" t="s">
        <v>829</v>
      </c>
      <c r="L42" s="2" t="s">
        <v>7239</v>
      </c>
      <c r="M42" s="2" t="s">
        <v>17</v>
      </c>
      <c r="N42" s="2" t="s">
        <v>7249</v>
      </c>
      <c r="S42" s="2">
        <v>1204.0</v>
      </c>
    </row>
    <row r="43">
      <c r="B43" s="2" t="s">
        <v>3881</v>
      </c>
      <c r="C43" s="495" t="s">
        <v>7258</v>
      </c>
      <c r="D43" s="496">
        <v>335919.0</v>
      </c>
      <c r="E43" s="359" t="s">
        <v>7247</v>
      </c>
      <c r="L43" s="2" t="s">
        <v>3819</v>
      </c>
      <c r="M43" s="2" t="s">
        <v>17</v>
      </c>
      <c r="N43" s="2" t="s">
        <v>7249</v>
      </c>
      <c r="S43" s="2">
        <v>1204.0</v>
      </c>
    </row>
    <row r="44">
      <c r="B44" s="2" t="s">
        <v>3881</v>
      </c>
      <c r="C44" s="495" t="s">
        <v>7258</v>
      </c>
      <c r="D44" s="496">
        <v>330668.0</v>
      </c>
      <c r="E44" s="359" t="s">
        <v>7247</v>
      </c>
      <c r="L44" s="2" t="s">
        <v>3819</v>
      </c>
      <c r="M44" s="2" t="s">
        <v>17</v>
      </c>
      <c r="N44" s="2" t="s">
        <v>7249</v>
      </c>
      <c r="S44" s="2">
        <v>1204.0</v>
      </c>
    </row>
    <row r="45">
      <c r="B45" s="2" t="s">
        <v>3881</v>
      </c>
      <c r="C45" s="495" t="s">
        <v>7258</v>
      </c>
      <c r="D45" s="496">
        <v>328550.0</v>
      </c>
      <c r="E45" s="359" t="s">
        <v>7247</v>
      </c>
      <c r="L45" s="2" t="s">
        <v>3819</v>
      </c>
      <c r="M45" s="2" t="s">
        <v>17</v>
      </c>
      <c r="N45" s="2" t="s">
        <v>7249</v>
      </c>
      <c r="S45" s="2">
        <v>1204.0</v>
      </c>
    </row>
    <row r="46">
      <c r="B46" s="2" t="s">
        <v>3881</v>
      </c>
      <c r="C46" s="463" t="s">
        <v>7258</v>
      </c>
      <c r="D46" s="496">
        <v>330513.0</v>
      </c>
      <c r="E46" s="359" t="s">
        <v>7247</v>
      </c>
      <c r="L46" s="2" t="s">
        <v>3819</v>
      </c>
      <c r="M46" s="2" t="s">
        <v>17</v>
      </c>
      <c r="N46" s="2" t="s">
        <v>7249</v>
      </c>
      <c r="S46" s="2">
        <v>1204.0</v>
      </c>
    </row>
    <row r="47">
      <c r="B47" s="2" t="s">
        <v>3881</v>
      </c>
      <c r="C47" s="495" t="s">
        <v>7258</v>
      </c>
      <c r="D47" s="496">
        <v>335685.0</v>
      </c>
      <c r="E47" s="359" t="s">
        <v>7247</v>
      </c>
      <c r="L47" s="2" t="s">
        <v>3819</v>
      </c>
      <c r="M47" s="2" t="s">
        <v>17</v>
      </c>
      <c r="N47" s="2" t="s">
        <v>7249</v>
      </c>
      <c r="S47" s="2">
        <v>1204.0</v>
      </c>
    </row>
    <row r="48">
      <c r="A48" s="2"/>
      <c r="B48" s="2"/>
      <c r="C48" s="2" t="s">
        <v>7259</v>
      </c>
      <c r="D48" s="275"/>
      <c r="E48" s="359" t="s">
        <v>2575</v>
      </c>
      <c r="F48" s="231"/>
      <c r="G48" s="231"/>
      <c r="H48" s="231" t="s">
        <v>7260</v>
      </c>
      <c r="I48" s="2"/>
      <c r="J48" s="2" t="s">
        <v>829</v>
      </c>
      <c r="K48" s="2" t="s">
        <v>7235</v>
      </c>
      <c r="L48" s="2" t="s">
        <v>7239</v>
      </c>
      <c r="M48" s="2" t="s">
        <v>17</v>
      </c>
      <c r="N48" s="2" t="s">
        <v>7249</v>
      </c>
      <c r="S48" s="2">
        <v>1204.0</v>
      </c>
    </row>
    <row r="49">
      <c r="A49" s="2"/>
      <c r="B49" s="2"/>
      <c r="C49" s="2" t="s">
        <v>7259</v>
      </c>
      <c r="D49" s="275"/>
      <c r="E49" s="359" t="s">
        <v>2575</v>
      </c>
      <c r="F49" s="231"/>
      <c r="G49" s="231"/>
      <c r="H49" s="231" t="s">
        <v>7261</v>
      </c>
      <c r="I49" s="2"/>
      <c r="J49" s="2" t="s">
        <v>829</v>
      </c>
      <c r="L49" s="2" t="s">
        <v>7239</v>
      </c>
      <c r="M49" s="2" t="s">
        <v>17</v>
      </c>
      <c r="N49" s="2" t="s">
        <v>7249</v>
      </c>
      <c r="S49" s="2">
        <v>1204.0</v>
      </c>
    </row>
    <row r="50">
      <c r="A50" s="2"/>
      <c r="B50" s="2"/>
      <c r="C50" s="2" t="s">
        <v>7259</v>
      </c>
      <c r="D50" s="275"/>
      <c r="E50" s="359" t="s">
        <v>2575</v>
      </c>
      <c r="F50" s="231"/>
      <c r="G50" s="231"/>
      <c r="H50" s="231" t="s">
        <v>7262</v>
      </c>
      <c r="I50" s="2"/>
      <c r="J50" s="2" t="s">
        <v>829</v>
      </c>
      <c r="L50" s="2" t="s">
        <v>7239</v>
      </c>
      <c r="M50" s="2" t="s">
        <v>17</v>
      </c>
      <c r="N50" s="2" t="s">
        <v>7249</v>
      </c>
      <c r="S50" s="2">
        <v>1204.0</v>
      </c>
    </row>
    <row r="51">
      <c r="A51" s="2"/>
      <c r="B51" s="2"/>
      <c r="C51" s="2" t="s">
        <v>7259</v>
      </c>
      <c r="D51" s="275"/>
      <c r="E51" s="359" t="s">
        <v>2575</v>
      </c>
      <c r="F51" s="231"/>
      <c r="G51" s="231"/>
      <c r="H51" s="231" t="s">
        <v>7263</v>
      </c>
      <c r="I51" s="2"/>
      <c r="J51" s="2" t="s">
        <v>829</v>
      </c>
      <c r="L51" s="2" t="s">
        <v>7239</v>
      </c>
      <c r="M51" s="2" t="s">
        <v>17</v>
      </c>
      <c r="N51" s="2" t="s">
        <v>7249</v>
      </c>
      <c r="S51" s="2">
        <v>1204.0</v>
      </c>
    </row>
    <row r="52" ht="15.0" customHeight="1">
      <c r="A52" s="2"/>
      <c r="B52" s="2"/>
      <c r="C52" s="2" t="s">
        <v>7264</v>
      </c>
      <c r="D52" s="491"/>
      <c r="E52" s="359" t="s">
        <v>7265</v>
      </c>
      <c r="F52" s="231"/>
      <c r="G52" s="231"/>
      <c r="H52" s="231"/>
      <c r="I52" s="2"/>
      <c r="J52" s="2" t="s">
        <v>829</v>
      </c>
      <c r="L52" s="2" t="s">
        <v>7239</v>
      </c>
      <c r="M52" s="2" t="s">
        <v>17</v>
      </c>
      <c r="N52" s="2" t="s">
        <v>7249</v>
      </c>
      <c r="S52" s="2">
        <v>1204.0</v>
      </c>
    </row>
    <row r="53" ht="15.0" customHeight="1">
      <c r="A53" s="2"/>
      <c r="B53" s="2"/>
      <c r="C53" s="2" t="s">
        <v>1556</v>
      </c>
      <c r="D53" s="491"/>
      <c r="E53" s="2"/>
      <c r="F53" s="2"/>
      <c r="G53" s="2"/>
      <c r="H53" s="2"/>
      <c r="I53" s="2"/>
      <c r="J53" s="2" t="s">
        <v>829</v>
      </c>
      <c r="L53" s="2" t="s">
        <v>7239</v>
      </c>
      <c r="M53" s="2" t="s">
        <v>17</v>
      </c>
      <c r="N53" s="2" t="s">
        <v>7249</v>
      </c>
      <c r="S53" s="2">
        <v>1204.0</v>
      </c>
    </row>
    <row r="54" ht="15.0" customHeight="1">
      <c r="A54" s="2"/>
      <c r="B54" s="2"/>
      <c r="C54" s="2" t="s">
        <v>7266</v>
      </c>
      <c r="D54" s="491"/>
      <c r="E54" s="2"/>
      <c r="F54" s="2"/>
      <c r="G54" s="2"/>
      <c r="H54" s="2"/>
      <c r="J54" s="2" t="s">
        <v>2173</v>
      </c>
      <c r="K54" s="2"/>
      <c r="L54" s="2" t="s">
        <v>7239</v>
      </c>
      <c r="M54" s="2" t="s">
        <v>17</v>
      </c>
      <c r="N54" s="2" t="s">
        <v>7249</v>
      </c>
      <c r="S54" s="2">
        <v>1204.0</v>
      </c>
    </row>
    <row r="55" ht="15.0" customHeight="1">
      <c r="A55" s="2"/>
      <c r="B55" s="2"/>
      <c r="C55" s="2"/>
      <c r="D55" s="491"/>
      <c r="E55" s="2"/>
      <c r="F55" s="2"/>
      <c r="G55" s="2"/>
      <c r="H55" s="2"/>
      <c r="J55" s="2"/>
      <c r="K55" s="2"/>
      <c r="L55" s="2"/>
      <c r="M55" s="2"/>
    </row>
    <row r="56" ht="15.0" customHeight="1">
      <c r="A56" s="2" t="s">
        <v>7267</v>
      </c>
      <c r="B56" s="2" t="s">
        <v>3908</v>
      </c>
      <c r="C56" s="2" t="s">
        <v>3515</v>
      </c>
      <c r="D56" s="491"/>
      <c r="E56" s="2" t="s">
        <v>3987</v>
      </c>
      <c r="F56" s="2"/>
      <c r="G56" s="2"/>
      <c r="H56" s="2"/>
      <c r="J56" s="2" t="s">
        <v>2173</v>
      </c>
      <c r="K56" s="2" t="s">
        <v>7235</v>
      </c>
      <c r="L56" s="2" t="s">
        <v>7239</v>
      </c>
      <c r="M56" s="2" t="s">
        <v>17</v>
      </c>
      <c r="N56" s="2" t="s">
        <v>7240</v>
      </c>
      <c r="S56" s="2">
        <v>1167.0</v>
      </c>
    </row>
    <row r="57">
      <c r="A57" s="2"/>
      <c r="B57" s="2" t="s">
        <v>3908</v>
      </c>
      <c r="C57" s="2" t="s">
        <v>4099</v>
      </c>
      <c r="D57" s="491"/>
      <c r="E57" s="2" t="s">
        <v>3989</v>
      </c>
      <c r="F57" s="2"/>
      <c r="G57" s="2"/>
      <c r="H57" s="2"/>
      <c r="J57" s="2" t="s">
        <v>2173</v>
      </c>
      <c r="K57" s="2" t="s">
        <v>7235</v>
      </c>
      <c r="L57" s="2" t="s">
        <v>7239</v>
      </c>
      <c r="M57" s="2" t="s">
        <v>17</v>
      </c>
      <c r="N57" s="2" t="s">
        <v>7240</v>
      </c>
      <c r="S57" s="2">
        <v>1167.0</v>
      </c>
    </row>
    <row r="58">
      <c r="A58" s="2"/>
      <c r="B58" s="2" t="s">
        <v>3908</v>
      </c>
      <c r="C58" s="2" t="s">
        <v>4100</v>
      </c>
      <c r="D58" s="491"/>
      <c r="E58" s="2" t="s">
        <v>4101</v>
      </c>
      <c r="F58" s="2"/>
      <c r="G58" s="2"/>
      <c r="H58" s="2"/>
      <c r="I58" s="2"/>
      <c r="J58" s="2" t="s">
        <v>2173</v>
      </c>
      <c r="K58" s="2" t="s">
        <v>7235</v>
      </c>
      <c r="L58" s="2" t="s">
        <v>7239</v>
      </c>
      <c r="M58" s="2" t="s">
        <v>17</v>
      </c>
      <c r="N58" s="2" t="s">
        <v>7240</v>
      </c>
      <c r="S58" s="2">
        <v>1167.0</v>
      </c>
    </row>
    <row r="59">
      <c r="A59" s="2"/>
      <c r="B59" s="2" t="s">
        <v>3908</v>
      </c>
      <c r="C59" s="2" t="s">
        <v>5482</v>
      </c>
      <c r="D59" s="491"/>
      <c r="E59" s="2" t="s">
        <v>3991</v>
      </c>
      <c r="F59" s="2"/>
      <c r="G59" s="2"/>
      <c r="H59" s="2" t="s">
        <v>7268</v>
      </c>
      <c r="I59" s="2" t="s">
        <v>2123</v>
      </c>
      <c r="J59" s="2" t="s">
        <v>2173</v>
      </c>
      <c r="K59" s="2" t="s">
        <v>7235</v>
      </c>
      <c r="L59" s="2" t="s">
        <v>7239</v>
      </c>
      <c r="M59" s="2" t="s">
        <v>17</v>
      </c>
      <c r="N59" s="2" t="s">
        <v>7240</v>
      </c>
      <c r="S59" s="2">
        <v>1167.0</v>
      </c>
    </row>
    <row r="60">
      <c r="A60" s="2"/>
      <c r="B60" s="2" t="s">
        <v>3908</v>
      </c>
      <c r="C60" s="2" t="s">
        <v>6743</v>
      </c>
      <c r="D60" s="491"/>
      <c r="E60" s="2"/>
      <c r="F60" s="2"/>
      <c r="G60" s="2"/>
      <c r="H60" s="2"/>
      <c r="I60" s="2"/>
      <c r="J60" s="2" t="s">
        <v>2173</v>
      </c>
      <c r="K60" s="2" t="s">
        <v>7235</v>
      </c>
      <c r="L60" s="2" t="s">
        <v>7239</v>
      </c>
      <c r="M60" s="2" t="s">
        <v>17</v>
      </c>
      <c r="N60" s="2" t="s">
        <v>7240</v>
      </c>
      <c r="S60" s="2">
        <v>1167.0</v>
      </c>
    </row>
    <row r="61">
      <c r="A61" s="2"/>
      <c r="B61" s="2" t="s">
        <v>960</v>
      </c>
      <c r="C61" s="2" t="s">
        <v>1556</v>
      </c>
      <c r="D61" s="275"/>
      <c r="E61" s="275" t="s">
        <v>947</v>
      </c>
      <c r="F61" s="2"/>
      <c r="G61" s="2"/>
      <c r="H61" s="2" t="s">
        <v>7269</v>
      </c>
      <c r="I61" s="2" t="s">
        <v>2124</v>
      </c>
      <c r="J61" s="2" t="s">
        <v>2173</v>
      </c>
      <c r="K61" s="2" t="s">
        <v>7229</v>
      </c>
      <c r="L61" s="2" t="s">
        <v>7239</v>
      </c>
      <c r="M61" s="2" t="s">
        <v>17</v>
      </c>
      <c r="N61" s="2" t="s">
        <v>7240</v>
      </c>
      <c r="S61" s="2">
        <v>1167.0</v>
      </c>
    </row>
    <row r="62">
      <c r="A62" s="2"/>
      <c r="B62" s="2" t="s">
        <v>960</v>
      </c>
      <c r="C62" s="2" t="s">
        <v>1556</v>
      </c>
      <c r="D62" s="275"/>
      <c r="E62" s="275" t="s">
        <v>947</v>
      </c>
      <c r="F62" s="2"/>
      <c r="G62" s="2"/>
      <c r="H62" s="2" t="s">
        <v>7270</v>
      </c>
      <c r="I62" s="2" t="s">
        <v>2125</v>
      </c>
      <c r="J62" s="2" t="s">
        <v>2173</v>
      </c>
      <c r="K62" s="2" t="s">
        <v>7229</v>
      </c>
      <c r="L62" s="2" t="s">
        <v>7239</v>
      </c>
      <c r="M62" s="2" t="s">
        <v>17</v>
      </c>
      <c r="N62" s="2" t="s">
        <v>7240</v>
      </c>
      <c r="S62" s="2">
        <v>1167.0</v>
      </c>
    </row>
    <row r="63">
      <c r="A63" s="2"/>
      <c r="B63" s="2" t="s">
        <v>960</v>
      </c>
      <c r="C63" s="2" t="s">
        <v>1556</v>
      </c>
      <c r="D63" s="275"/>
      <c r="E63" s="275" t="s">
        <v>947</v>
      </c>
      <c r="F63" s="2"/>
      <c r="G63" s="2"/>
      <c r="H63" s="2" t="s">
        <v>7271</v>
      </c>
      <c r="I63" s="2" t="s">
        <v>2129</v>
      </c>
      <c r="J63" s="2" t="s">
        <v>2173</v>
      </c>
      <c r="K63" s="2" t="s">
        <v>7235</v>
      </c>
      <c r="L63" s="2" t="s">
        <v>7239</v>
      </c>
      <c r="M63" s="2" t="s">
        <v>17</v>
      </c>
      <c r="N63" s="2" t="s">
        <v>7240</v>
      </c>
      <c r="S63" s="2">
        <v>1167.0</v>
      </c>
    </row>
    <row r="64">
      <c r="A64" s="2"/>
      <c r="B64" s="2" t="s">
        <v>960</v>
      </c>
      <c r="C64" s="2" t="s">
        <v>1556</v>
      </c>
      <c r="D64" s="275"/>
      <c r="E64" s="275" t="s">
        <v>947</v>
      </c>
      <c r="F64" s="2"/>
      <c r="G64" s="2"/>
      <c r="H64" s="2" t="s">
        <v>7272</v>
      </c>
      <c r="I64" s="2" t="s">
        <v>2130</v>
      </c>
      <c r="J64" s="2" t="s">
        <v>2173</v>
      </c>
      <c r="K64" s="2" t="s">
        <v>7235</v>
      </c>
      <c r="L64" s="2" t="s">
        <v>7239</v>
      </c>
      <c r="M64" s="2" t="s">
        <v>17</v>
      </c>
      <c r="N64" s="2" t="s">
        <v>7240</v>
      </c>
      <c r="S64" s="2">
        <v>1167.0</v>
      </c>
    </row>
    <row r="65">
      <c r="A65" s="2"/>
      <c r="B65" s="2" t="s">
        <v>960</v>
      </c>
      <c r="C65" s="492" t="s">
        <v>1055</v>
      </c>
      <c r="D65" s="493"/>
      <c r="E65" s="494" t="s">
        <v>1056</v>
      </c>
      <c r="F65" s="2"/>
      <c r="G65" s="2"/>
      <c r="H65" s="2" t="s">
        <v>7272</v>
      </c>
      <c r="I65" s="2" t="s">
        <v>2127</v>
      </c>
      <c r="J65" s="2" t="s">
        <v>2173</v>
      </c>
      <c r="K65" s="2" t="s">
        <v>7235</v>
      </c>
      <c r="L65" s="2" t="s">
        <v>7239</v>
      </c>
      <c r="M65" s="2" t="s">
        <v>17</v>
      </c>
      <c r="N65" s="2" t="s">
        <v>7240</v>
      </c>
      <c r="S65" s="2">
        <v>1167.0</v>
      </c>
    </row>
    <row r="66">
      <c r="A66" s="2"/>
      <c r="B66" s="2" t="s">
        <v>960</v>
      </c>
      <c r="C66" s="492" t="s">
        <v>1055</v>
      </c>
      <c r="D66" s="493"/>
      <c r="E66" s="494" t="s">
        <v>1056</v>
      </c>
      <c r="F66" s="2"/>
      <c r="G66" s="2"/>
      <c r="H66" s="2" t="s">
        <v>7272</v>
      </c>
      <c r="I66" s="2" t="s">
        <v>2131</v>
      </c>
      <c r="J66" s="2" t="s">
        <v>2173</v>
      </c>
      <c r="K66" s="2" t="s">
        <v>7235</v>
      </c>
      <c r="L66" s="2" t="s">
        <v>7239</v>
      </c>
      <c r="M66" s="2" t="s">
        <v>17</v>
      </c>
      <c r="N66" s="2" t="s">
        <v>7240</v>
      </c>
      <c r="S66" s="2">
        <v>1167.0</v>
      </c>
    </row>
    <row r="67">
      <c r="A67" s="2"/>
      <c r="B67" s="2" t="s">
        <v>3908</v>
      </c>
      <c r="C67" s="2" t="s">
        <v>6193</v>
      </c>
      <c r="D67" s="491"/>
      <c r="E67" s="2" t="s">
        <v>2569</v>
      </c>
      <c r="F67" s="2"/>
      <c r="G67" s="2"/>
      <c r="H67" s="2" t="s">
        <v>7273</v>
      </c>
      <c r="I67" s="2" t="s">
        <v>2128</v>
      </c>
      <c r="J67" s="2" t="s">
        <v>2173</v>
      </c>
      <c r="K67" s="2" t="s">
        <v>7235</v>
      </c>
      <c r="L67" s="2" t="s">
        <v>7239</v>
      </c>
      <c r="M67" s="2" t="s">
        <v>17</v>
      </c>
      <c r="N67" s="2" t="s">
        <v>7240</v>
      </c>
      <c r="S67" s="2">
        <v>1167.0</v>
      </c>
    </row>
    <row r="68">
      <c r="A68" s="2"/>
      <c r="B68" s="2" t="s">
        <v>3908</v>
      </c>
      <c r="C68" s="2" t="s">
        <v>7142</v>
      </c>
      <c r="D68" s="491"/>
      <c r="E68" s="2" t="s">
        <v>6744</v>
      </c>
      <c r="F68" s="2"/>
      <c r="G68" s="2"/>
      <c r="H68" s="2"/>
      <c r="I68" s="2"/>
      <c r="J68" s="2" t="s">
        <v>2173</v>
      </c>
      <c r="K68" s="2" t="s">
        <v>7235</v>
      </c>
      <c r="L68" s="2" t="s">
        <v>7239</v>
      </c>
      <c r="M68" s="2" t="s">
        <v>17</v>
      </c>
      <c r="N68" s="2" t="s">
        <v>7240</v>
      </c>
      <c r="S68" s="2">
        <v>1167.0</v>
      </c>
    </row>
    <row r="69">
      <c r="A69" s="2"/>
      <c r="B69" s="2" t="s">
        <v>3908</v>
      </c>
      <c r="C69" s="2" t="s">
        <v>7143</v>
      </c>
      <c r="D69" s="491"/>
      <c r="E69" s="380" t="s">
        <v>5483</v>
      </c>
      <c r="F69" s="2"/>
      <c r="G69" s="2"/>
      <c r="H69" s="2"/>
      <c r="I69" s="2"/>
      <c r="J69" s="2" t="s">
        <v>2173</v>
      </c>
      <c r="K69" s="2" t="s">
        <v>7235</v>
      </c>
      <c r="L69" s="2" t="s">
        <v>7239</v>
      </c>
      <c r="M69" s="2" t="s">
        <v>17</v>
      </c>
      <c r="N69" s="2" t="s">
        <v>7240</v>
      </c>
      <c r="S69" s="2">
        <v>1167.0</v>
      </c>
    </row>
    <row r="70">
      <c r="A70" s="2"/>
      <c r="B70" s="2"/>
      <c r="C70" s="2" t="s">
        <v>7144</v>
      </c>
      <c r="D70" s="491"/>
      <c r="E70" s="380" t="s">
        <v>890</v>
      </c>
      <c r="F70" s="2"/>
      <c r="G70" s="2"/>
      <c r="H70" s="2"/>
      <c r="I70" s="2"/>
      <c r="J70" s="2" t="s">
        <v>2245</v>
      </c>
      <c r="K70" s="2" t="s">
        <v>7235</v>
      </c>
      <c r="L70" s="2" t="s">
        <v>7239</v>
      </c>
      <c r="M70" s="2" t="s">
        <v>17</v>
      </c>
      <c r="N70" s="2" t="s">
        <v>7240</v>
      </c>
      <c r="S70" s="2">
        <v>1167.0</v>
      </c>
    </row>
    <row r="71">
      <c r="A71" s="2"/>
      <c r="B71" s="2" t="s">
        <v>3908</v>
      </c>
      <c r="C71" s="2" t="s">
        <v>7171</v>
      </c>
      <c r="D71" s="491"/>
      <c r="E71" s="359" t="s">
        <v>4103</v>
      </c>
      <c r="F71" s="2"/>
      <c r="G71" s="2"/>
      <c r="H71" s="2"/>
      <c r="I71" s="2"/>
      <c r="L71" s="2" t="s">
        <v>7239</v>
      </c>
      <c r="M71" s="2" t="s">
        <v>17</v>
      </c>
      <c r="N71" s="2" t="s">
        <v>7240</v>
      </c>
      <c r="S71" s="2">
        <v>1167.0</v>
      </c>
    </row>
    <row r="72">
      <c r="A72" s="2"/>
      <c r="B72" s="2"/>
      <c r="C72" s="2"/>
      <c r="D72" s="491"/>
      <c r="E72" s="2"/>
      <c r="F72" s="2"/>
      <c r="G72" s="2"/>
      <c r="H72" s="2"/>
      <c r="I72" s="2"/>
    </row>
    <row r="73">
      <c r="A73" s="2"/>
      <c r="B73" s="2" t="s">
        <v>2269</v>
      </c>
      <c r="C73" s="2" t="s">
        <v>1409</v>
      </c>
      <c r="D73" s="277" t="s">
        <v>7274</v>
      </c>
      <c r="E73" s="276" t="s">
        <v>6813</v>
      </c>
      <c r="F73" s="2"/>
      <c r="G73" s="2"/>
      <c r="H73" s="2" t="s">
        <v>7187</v>
      </c>
      <c r="I73" s="2" t="s">
        <v>2117</v>
      </c>
      <c r="L73" s="2" t="s">
        <v>7239</v>
      </c>
      <c r="M73" s="2" t="s">
        <v>17</v>
      </c>
      <c r="N73" s="2" t="s">
        <v>7275</v>
      </c>
      <c r="S73" s="2">
        <v>1221.0</v>
      </c>
    </row>
    <row r="74">
      <c r="A74" s="2"/>
      <c r="B74" s="2" t="s">
        <v>2269</v>
      </c>
      <c r="C74" s="2" t="s">
        <v>1412</v>
      </c>
      <c r="D74" s="277" t="s">
        <v>7276</v>
      </c>
      <c r="E74" s="276" t="s">
        <v>6814</v>
      </c>
      <c r="F74" s="2"/>
      <c r="G74" s="2"/>
      <c r="H74" s="2" t="s">
        <v>7277</v>
      </c>
      <c r="I74" s="2" t="s">
        <v>2113</v>
      </c>
      <c r="L74" s="2" t="s">
        <v>7239</v>
      </c>
      <c r="M74" s="2" t="s">
        <v>17</v>
      </c>
      <c r="N74" s="2" t="s">
        <v>7275</v>
      </c>
      <c r="S74" s="2">
        <v>1221.0</v>
      </c>
    </row>
    <row r="75">
      <c r="D75" s="87"/>
    </row>
    <row r="76">
      <c r="C76" s="2"/>
      <c r="D76" s="87"/>
    </row>
    <row r="77">
      <c r="C77" s="2" t="s">
        <v>7278</v>
      </c>
      <c r="D77" s="87"/>
    </row>
    <row r="78">
      <c r="C78" s="2" t="s">
        <v>1390</v>
      </c>
      <c r="D78" s="87"/>
      <c r="I78" s="2" t="s">
        <v>2118</v>
      </c>
      <c r="J78" s="2" t="s">
        <v>2173</v>
      </c>
      <c r="L78" s="2" t="s">
        <v>7239</v>
      </c>
      <c r="M78" s="2" t="s">
        <v>2245</v>
      </c>
    </row>
    <row r="79">
      <c r="C79" s="2" t="s">
        <v>1390</v>
      </c>
      <c r="D79" s="87"/>
      <c r="I79" s="2" t="s">
        <v>2115</v>
      </c>
      <c r="J79" s="2" t="s">
        <v>7279</v>
      </c>
      <c r="L79" s="2" t="s">
        <v>7239</v>
      </c>
    </row>
    <row r="80">
      <c r="C80" s="2" t="s">
        <v>6812</v>
      </c>
      <c r="D80" s="87"/>
      <c r="J80" s="2" t="s">
        <v>2173</v>
      </c>
      <c r="L80" s="2" t="s">
        <v>7239</v>
      </c>
      <c r="M80" s="2" t="s">
        <v>2245</v>
      </c>
    </row>
    <row r="81">
      <c r="D81" s="87"/>
    </row>
    <row r="82">
      <c r="D82" s="87"/>
    </row>
    <row r="83">
      <c r="B83" s="239"/>
      <c r="D83" s="87"/>
    </row>
    <row r="84">
      <c r="B84" s="239" t="s">
        <v>7280</v>
      </c>
      <c r="D84" s="87"/>
    </row>
    <row r="85">
      <c r="B85" s="2" t="s">
        <v>7281</v>
      </c>
      <c r="C85" s="2" t="s">
        <v>7282</v>
      </c>
      <c r="D85" s="87"/>
      <c r="J85" s="2" t="s">
        <v>2245</v>
      </c>
      <c r="K85" s="2" t="s">
        <v>7234</v>
      </c>
      <c r="M85" s="2" t="s">
        <v>17</v>
      </c>
      <c r="N85" s="2" t="s">
        <v>7249</v>
      </c>
      <c r="Q85" s="2">
        <v>1201.0</v>
      </c>
    </row>
    <row r="86">
      <c r="B86" s="2" t="s">
        <v>7283</v>
      </c>
      <c r="D86" s="87"/>
    </row>
    <row r="87">
      <c r="B87" s="2" t="s">
        <v>7284</v>
      </c>
      <c r="D87" s="87"/>
    </row>
    <row r="88">
      <c r="B88" s="2" t="s">
        <v>7285</v>
      </c>
      <c r="D88" s="87"/>
      <c r="J88" s="2" t="s">
        <v>2245</v>
      </c>
      <c r="K88" s="2" t="s">
        <v>7286</v>
      </c>
    </row>
    <row r="89">
      <c r="B89" s="2" t="s">
        <v>7287</v>
      </c>
      <c r="C89" s="2" t="s">
        <v>7288</v>
      </c>
      <c r="D89" s="87"/>
      <c r="J89" s="2" t="s">
        <v>6841</v>
      </c>
    </row>
    <row r="90">
      <c r="B90" s="2" t="s">
        <v>7289</v>
      </c>
      <c r="C90" s="2" t="s">
        <v>7288</v>
      </c>
      <c r="D90" s="87"/>
      <c r="J90" s="2" t="s">
        <v>6841</v>
      </c>
    </row>
    <row r="92">
      <c r="B92" s="359" t="s">
        <v>3825</v>
      </c>
      <c r="J92" s="2" t="s">
        <v>2245</v>
      </c>
      <c r="K92" s="2" t="s">
        <v>7290</v>
      </c>
      <c r="M92" s="266" t="s">
        <v>17</v>
      </c>
      <c r="N92" s="266" t="s">
        <v>7290</v>
      </c>
      <c r="Q92" s="2">
        <v>19.0</v>
      </c>
    </row>
  </sheetData>
  <hyperlinks>
    <hyperlink r:id="rId1" ref="C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7" width="11.5"/>
    <col customWidth="1" min="8" max="8" width="9.75"/>
    <col customWidth="1" min="9" max="9" width="9.38"/>
    <col customWidth="1" min="10" max="10" width="19.25"/>
    <col customWidth="1" min="11" max="11" width="11.25"/>
    <col customWidth="1" min="12" max="12" width="6.88"/>
    <col customWidth="1" min="13" max="13" width="12.88"/>
    <col customWidth="1" min="14" max="14" width="12.63"/>
    <col customWidth="1" min="15" max="15" width="8.88"/>
    <col customWidth="1" min="16" max="16" width="10.5"/>
    <col customWidth="1" min="17" max="17" width="5.25"/>
  </cols>
  <sheetData>
    <row r="1">
      <c r="A1" s="498" t="s">
        <v>2632</v>
      </c>
      <c r="B1" s="499" t="s">
        <v>5</v>
      </c>
      <c r="C1" s="499" t="s">
        <v>791</v>
      </c>
      <c r="D1" s="500"/>
      <c r="E1" s="501">
        <v>9.9949097E9</v>
      </c>
      <c r="F1" s="500"/>
      <c r="G1" s="500"/>
      <c r="H1" s="502" t="s">
        <v>800</v>
      </c>
      <c r="I1" s="503"/>
      <c r="J1" s="504" t="s">
        <v>801</v>
      </c>
      <c r="K1" s="505" t="s">
        <v>802</v>
      </c>
      <c r="L1" s="506"/>
      <c r="M1" s="504" t="s">
        <v>803</v>
      </c>
      <c r="N1" s="507" t="s">
        <v>801</v>
      </c>
      <c r="O1" s="508" t="s">
        <v>802</v>
      </c>
      <c r="P1" s="266"/>
      <c r="Q1" s="266" t="s">
        <v>6058</v>
      </c>
      <c r="R1" s="266" t="s">
        <v>6216</v>
      </c>
      <c r="S1" s="266" t="s">
        <v>806</v>
      </c>
    </row>
    <row r="2">
      <c r="A2" s="509"/>
      <c r="B2" s="510" t="s">
        <v>807</v>
      </c>
      <c r="C2" s="510" t="s">
        <v>7291</v>
      </c>
      <c r="D2" s="266"/>
      <c r="E2" s="511">
        <v>9.5664786E9</v>
      </c>
      <c r="F2" s="357"/>
      <c r="G2" s="357"/>
      <c r="H2" s="266" t="s">
        <v>320</v>
      </c>
      <c r="I2" s="357"/>
      <c r="J2" s="357"/>
      <c r="K2" s="357"/>
      <c r="L2" s="512"/>
      <c r="M2" s="416" t="s">
        <v>11</v>
      </c>
      <c r="N2" s="266"/>
      <c r="O2" s="512"/>
      <c r="P2" s="266"/>
      <c r="Q2" s="358">
        <v>1.0</v>
      </c>
      <c r="R2" s="266" t="s">
        <v>7124</v>
      </c>
      <c r="S2" s="266" t="s">
        <v>389</v>
      </c>
    </row>
    <row r="3">
      <c r="A3" s="512"/>
      <c r="B3" s="357" t="s">
        <v>811</v>
      </c>
      <c r="C3" s="266"/>
      <c r="D3" s="266"/>
      <c r="E3" s="509"/>
      <c r="F3" s="266"/>
      <c r="G3" s="266"/>
      <c r="H3" s="416" t="s">
        <v>812</v>
      </c>
      <c r="I3" s="266"/>
      <c r="J3" s="266"/>
      <c r="K3" s="357"/>
      <c r="L3" s="512"/>
      <c r="M3" s="416" t="s">
        <v>12</v>
      </c>
      <c r="N3" s="266"/>
      <c r="O3" s="512"/>
      <c r="P3" s="266"/>
      <c r="Q3" s="358">
        <v>2.0</v>
      </c>
      <c r="R3" s="266" t="s">
        <v>7292</v>
      </c>
      <c r="S3" s="266" t="s">
        <v>7293</v>
      </c>
    </row>
    <row r="4">
      <c r="A4" s="512"/>
      <c r="B4" s="357" t="s">
        <v>816</v>
      </c>
      <c r="C4" s="266"/>
      <c r="D4" s="266"/>
      <c r="E4" s="509"/>
      <c r="F4" s="266"/>
      <c r="G4" s="266"/>
      <c r="H4" s="266" t="s">
        <v>817</v>
      </c>
      <c r="I4" s="266"/>
      <c r="J4" s="266"/>
      <c r="K4" s="357"/>
      <c r="L4" s="512"/>
      <c r="M4" s="266" t="s">
        <v>13</v>
      </c>
      <c r="N4" s="266"/>
      <c r="O4" s="512"/>
      <c r="P4" s="266"/>
      <c r="Q4" s="358">
        <v>3.0</v>
      </c>
      <c r="R4" s="266" t="s">
        <v>7294</v>
      </c>
      <c r="S4" s="266" t="s">
        <v>428</v>
      </c>
    </row>
    <row r="5">
      <c r="A5" s="512"/>
      <c r="B5" s="357" t="s">
        <v>818</v>
      </c>
      <c r="C5" s="266"/>
      <c r="D5" s="266"/>
      <c r="E5" s="512"/>
      <c r="F5" s="266"/>
      <c r="G5" s="266"/>
      <c r="H5" s="266" t="s">
        <v>819</v>
      </c>
      <c r="I5" s="266"/>
      <c r="J5" s="266"/>
      <c r="K5" s="357"/>
      <c r="L5" s="512"/>
      <c r="M5" s="513" t="s">
        <v>14</v>
      </c>
      <c r="N5" s="266"/>
      <c r="O5" s="512"/>
      <c r="P5" s="266"/>
      <c r="Q5" s="358">
        <v>4.0</v>
      </c>
      <c r="R5" s="266" t="s">
        <v>7294</v>
      </c>
      <c r="S5" s="416" t="s">
        <v>7295</v>
      </c>
    </row>
    <row r="6">
      <c r="A6" s="512"/>
      <c r="B6" s="357" t="s">
        <v>820</v>
      </c>
      <c r="C6" s="266" t="s">
        <v>7296</v>
      </c>
      <c r="D6" s="266"/>
      <c r="E6" s="511">
        <v>9.488724585E9</v>
      </c>
      <c r="F6" s="266"/>
      <c r="G6" s="266"/>
      <c r="H6" s="416" t="s">
        <v>821</v>
      </c>
      <c r="I6" s="266"/>
      <c r="J6" s="266"/>
      <c r="K6" s="357"/>
      <c r="L6" s="512"/>
      <c r="M6" s="513" t="s">
        <v>15</v>
      </c>
      <c r="N6" s="266"/>
      <c r="O6" s="512"/>
      <c r="P6" s="266"/>
      <c r="Q6" s="358">
        <v>5.0</v>
      </c>
      <c r="R6" s="266" t="s">
        <v>7297</v>
      </c>
      <c r="S6" s="266" t="s">
        <v>7298</v>
      </c>
    </row>
    <row r="7">
      <c r="A7" s="512"/>
      <c r="B7" s="357" t="s">
        <v>822</v>
      </c>
      <c r="C7" s="266"/>
      <c r="D7" s="266"/>
      <c r="E7" s="509"/>
      <c r="F7" s="266"/>
      <c r="G7" s="266"/>
      <c r="H7" s="416" t="s">
        <v>823</v>
      </c>
      <c r="I7" s="266"/>
      <c r="J7" s="266"/>
      <c r="K7" s="357"/>
      <c r="L7" s="512"/>
      <c r="M7" s="357" t="s">
        <v>17</v>
      </c>
      <c r="N7" s="266"/>
      <c r="O7" s="512"/>
      <c r="P7" s="266"/>
      <c r="Q7" s="358">
        <v>6.0</v>
      </c>
      <c r="R7" s="266"/>
      <c r="S7" s="266" t="s">
        <v>7299</v>
      </c>
    </row>
    <row r="8">
      <c r="A8" s="512"/>
      <c r="B8" s="357" t="s">
        <v>824</v>
      </c>
      <c r="C8" s="266"/>
      <c r="D8" s="266"/>
      <c r="E8" s="512"/>
      <c r="F8" s="266"/>
      <c r="G8" s="266"/>
      <c r="H8" s="416" t="s">
        <v>825</v>
      </c>
      <c r="I8" s="266"/>
      <c r="J8" s="266"/>
      <c r="K8" s="357"/>
      <c r="L8" s="512"/>
      <c r="M8" s="513" t="s">
        <v>18</v>
      </c>
      <c r="N8" s="266"/>
      <c r="O8" s="512"/>
      <c r="P8" s="266"/>
      <c r="Q8" s="358">
        <v>7.0</v>
      </c>
      <c r="R8" s="266"/>
      <c r="S8" s="266" t="s">
        <v>7300</v>
      </c>
    </row>
    <row r="9">
      <c r="A9" s="512"/>
      <c r="B9" s="357" t="s">
        <v>826</v>
      </c>
      <c r="C9" s="266"/>
      <c r="D9" s="266"/>
      <c r="E9" s="509"/>
      <c r="F9" s="266"/>
      <c r="G9" s="266"/>
      <c r="H9" s="416" t="s">
        <v>827</v>
      </c>
      <c r="I9" s="266"/>
      <c r="J9" s="266"/>
      <c r="K9" s="357"/>
      <c r="L9" s="512"/>
      <c r="M9" s="513" t="s">
        <v>19</v>
      </c>
      <c r="N9" s="266"/>
      <c r="O9" s="512"/>
      <c r="P9" s="266"/>
      <c r="Q9" s="358">
        <v>8.0</v>
      </c>
      <c r="R9" s="266" t="s">
        <v>7301</v>
      </c>
      <c r="S9" s="266" t="s">
        <v>5014</v>
      </c>
    </row>
    <row r="10">
      <c r="A10" s="512"/>
      <c r="B10" s="357" t="s">
        <v>828</v>
      </c>
      <c r="C10" s="266"/>
      <c r="D10" s="266"/>
      <c r="E10" s="509"/>
      <c r="F10" s="266"/>
      <c r="G10" s="266"/>
      <c r="H10" s="416" t="s">
        <v>829</v>
      </c>
      <c r="I10" s="266"/>
      <c r="J10" s="266"/>
      <c r="K10" s="357"/>
      <c r="L10" s="512"/>
      <c r="M10" s="513" t="s">
        <v>20</v>
      </c>
      <c r="N10" s="266"/>
      <c r="O10" s="512"/>
      <c r="P10" s="266"/>
      <c r="Q10" s="358">
        <v>9.0</v>
      </c>
      <c r="R10" s="266"/>
      <c r="S10" s="266" t="s">
        <v>7302</v>
      </c>
    </row>
    <row r="11">
      <c r="A11" s="512"/>
      <c r="B11" s="357" t="s">
        <v>830</v>
      </c>
      <c r="C11" s="266"/>
      <c r="D11" s="266"/>
      <c r="E11" s="509"/>
      <c r="F11" s="266"/>
      <c r="G11" s="266"/>
      <c r="H11" s="416" t="s">
        <v>831</v>
      </c>
      <c r="I11" s="266"/>
      <c r="J11" s="266"/>
      <c r="K11" s="357"/>
      <c r="L11" s="512"/>
      <c r="M11" s="357" t="s">
        <v>21</v>
      </c>
      <c r="N11" s="266"/>
      <c r="O11" s="512"/>
      <c r="P11" s="266"/>
      <c r="Q11" s="358">
        <v>10.0</v>
      </c>
      <c r="R11" s="266" t="s">
        <v>5351</v>
      </c>
      <c r="S11" s="266" t="s">
        <v>7303</v>
      </c>
    </row>
    <row r="12">
      <c r="A12" s="512"/>
      <c r="B12" s="413" t="s">
        <v>7132</v>
      </c>
      <c r="C12" s="413"/>
      <c r="D12" s="413"/>
      <c r="E12" s="514"/>
      <c r="F12" s="266"/>
      <c r="G12" s="266"/>
      <c r="H12" s="416" t="s">
        <v>833</v>
      </c>
      <c r="I12" s="266"/>
      <c r="J12" s="266"/>
      <c r="K12" s="357"/>
      <c r="L12" s="512"/>
      <c r="M12" s="513" t="s">
        <v>23</v>
      </c>
      <c r="N12" s="266"/>
      <c r="O12" s="512"/>
      <c r="P12" s="266"/>
      <c r="Q12" s="358">
        <v>11.0</v>
      </c>
      <c r="R12" s="266" t="s">
        <v>7304</v>
      </c>
      <c r="S12" s="266" t="s">
        <v>7305</v>
      </c>
    </row>
    <row r="13">
      <c r="A13" s="266"/>
      <c r="B13" s="266" t="s">
        <v>832</v>
      </c>
      <c r="C13" s="266"/>
      <c r="D13" s="266"/>
      <c r="E13" s="512"/>
      <c r="F13" s="357"/>
      <c r="G13" s="266"/>
      <c r="H13" s="266" t="s">
        <v>835</v>
      </c>
      <c r="I13" s="357"/>
      <c r="J13" s="266"/>
      <c r="K13" s="509"/>
      <c r="L13" s="509"/>
      <c r="M13" s="515" t="s">
        <v>24</v>
      </c>
      <c r="N13" s="516"/>
      <c r="O13" s="517"/>
      <c r="P13" s="266"/>
      <c r="Q13" s="266"/>
      <c r="R13" s="266"/>
      <c r="S13" s="266"/>
    </row>
    <row r="14">
      <c r="A14" s="266"/>
      <c r="B14" s="266"/>
      <c r="C14" s="266"/>
      <c r="D14" s="266"/>
      <c r="E14" s="512"/>
      <c r="F14" s="357"/>
      <c r="G14" s="357"/>
      <c r="H14" s="515" t="s">
        <v>837</v>
      </c>
      <c r="I14" s="413"/>
      <c r="J14" s="516"/>
      <c r="K14" s="517"/>
      <c r="L14" s="266"/>
      <c r="M14" s="266"/>
      <c r="N14" s="266"/>
      <c r="O14" s="266"/>
      <c r="P14" s="266"/>
      <c r="Q14" s="266"/>
      <c r="R14" s="266"/>
      <c r="S14" s="266"/>
    </row>
    <row r="15">
      <c r="A15" s="266"/>
      <c r="B15" s="266"/>
      <c r="C15" s="266"/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66"/>
      <c r="O15" s="266" t="s">
        <v>4235</v>
      </c>
      <c r="P15" s="266"/>
      <c r="Q15" s="266"/>
      <c r="R15" s="266"/>
      <c r="S15" s="266"/>
    </row>
    <row r="16">
      <c r="A16" s="518"/>
      <c r="B16" s="519" t="s">
        <v>27</v>
      </c>
      <c r="C16" s="519" t="s">
        <v>28</v>
      </c>
      <c r="D16" s="519" t="s">
        <v>838</v>
      </c>
      <c r="E16" s="519" t="s">
        <v>29</v>
      </c>
      <c r="F16" s="519" t="s">
        <v>839</v>
      </c>
      <c r="G16" s="519" t="s">
        <v>7306</v>
      </c>
      <c r="H16" s="519" t="s">
        <v>811</v>
      </c>
      <c r="I16" s="519" t="s">
        <v>841</v>
      </c>
      <c r="J16" s="519" t="s">
        <v>842</v>
      </c>
      <c r="K16" s="519" t="s">
        <v>843</v>
      </c>
      <c r="L16" s="520" t="s">
        <v>6982</v>
      </c>
      <c r="M16" s="519" t="s">
        <v>845</v>
      </c>
      <c r="N16" s="519" t="s">
        <v>846</v>
      </c>
      <c r="O16" s="519" t="s">
        <v>847</v>
      </c>
      <c r="P16" s="519" t="s">
        <v>848</v>
      </c>
      <c r="Q16" s="519" t="s">
        <v>849</v>
      </c>
      <c r="R16" s="521" t="s">
        <v>850</v>
      </c>
      <c r="S16" s="521" t="s">
        <v>851</v>
      </c>
    </row>
    <row r="17">
      <c r="A17" s="266" t="s">
        <v>335</v>
      </c>
      <c r="B17" s="266" t="s">
        <v>30</v>
      </c>
      <c r="C17" s="436" t="s">
        <v>1101</v>
      </c>
      <c r="D17" s="522">
        <v>8.801574012204E12</v>
      </c>
      <c r="E17" s="436" t="s">
        <v>5094</v>
      </c>
      <c r="F17" s="523">
        <v>5350.0</v>
      </c>
      <c r="G17" s="524">
        <v>7800.0</v>
      </c>
      <c r="H17" s="266"/>
      <c r="I17" s="266"/>
      <c r="J17" s="266" t="s">
        <v>829</v>
      </c>
      <c r="K17" s="266" t="s">
        <v>6330</v>
      </c>
      <c r="L17" s="266" t="s">
        <v>860</v>
      </c>
      <c r="M17" s="266" t="s">
        <v>17</v>
      </c>
      <c r="N17" s="266" t="s">
        <v>4850</v>
      </c>
      <c r="O17" s="266"/>
      <c r="P17" s="266"/>
      <c r="Q17" s="266"/>
      <c r="R17" s="266" t="s">
        <v>7307</v>
      </c>
      <c r="S17" s="358">
        <v>256.0</v>
      </c>
    </row>
    <row r="18">
      <c r="A18" s="266"/>
      <c r="B18" s="266" t="s">
        <v>30</v>
      </c>
      <c r="C18" s="436" t="s">
        <v>1101</v>
      </c>
      <c r="D18" s="522">
        <v>8.801644175919E12</v>
      </c>
      <c r="E18" s="436" t="s">
        <v>5094</v>
      </c>
      <c r="F18" s="523">
        <v>5350.0</v>
      </c>
      <c r="G18" s="525"/>
      <c r="H18" s="266"/>
      <c r="I18" s="266"/>
      <c r="J18" s="266" t="s">
        <v>829</v>
      </c>
      <c r="K18" s="266" t="s">
        <v>6330</v>
      </c>
      <c r="L18" s="266" t="s">
        <v>860</v>
      </c>
      <c r="M18" s="266" t="s">
        <v>17</v>
      </c>
      <c r="N18" s="266" t="s">
        <v>4850</v>
      </c>
      <c r="O18" s="266"/>
      <c r="P18" s="266"/>
      <c r="Q18" s="266"/>
      <c r="R18" s="266" t="s">
        <v>7307</v>
      </c>
      <c r="S18" s="358">
        <v>256.0</v>
      </c>
    </row>
    <row r="19">
      <c r="A19" s="266"/>
      <c r="B19" s="266" t="s">
        <v>30</v>
      </c>
      <c r="C19" s="436" t="s">
        <v>1101</v>
      </c>
      <c r="D19" s="522">
        <v>8.80178113109E12</v>
      </c>
      <c r="E19" s="436" t="s">
        <v>5094</v>
      </c>
      <c r="F19" s="523">
        <v>5350.0</v>
      </c>
      <c r="G19" s="525"/>
      <c r="H19" s="266"/>
      <c r="I19" s="266"/>
      <c r="J19" s="266" t="s">
        <v>829</v>
      </c>
      <c r="K19" s="266" t="s">
        <v>6330</v>
      </c>
      <c r="L19" s="266" t="s">
        <v>860</v>
      </c>
      <c r="M19" s="266" t="s">
        <v>17</v>
      </c>
      <c r="N19" s="266" t="s">
        <v>4850</v>
      </c>
      <c r="O19" s="266"/>
      <c r="P19" s="266"/>
      <c r="Q19" s="266"/>
      <c r="R19" s="266" t="s">
        <v>7307</v>
      </c>
      <c r="S19" s="358">
        <v>256.0</v>
      </c>
    </row>
    <row r="20">
      <c r="A20" s="266"/>
      <c r="B20" s="266" t="s">
        <v>30</v>
      </c>
      <c r="C20" s="436" t="s">
        <v>1101</v>
      </c>
      <c r="D20" s="436">
        <v>8.801485720625E12</v>
      </c>
      <c r="E20" s="436" t="s">
        <v>5094</v>
      </c>
      <c r="F20" s="525"/>
      <c r="G20" s="525"/>
      <c r="H20" s="266"/>
      <c r="I20" s="266"/>
      <c r="J20" s="266"/>
      <c r="K20" s="357"/>
      <c r="L20" s="266" t="s">
        <v>860</v>
      </c>
      <c r="M20" s="267" t="s">
        <v>2386</v>
      </c>
      <c r="N20" s="266" t="s">
        <v>4850</v>
      </c>
      <c r="O20" s="266"/>
      <c r="P20" s="266"/>
      <c r="Q20" s="266"/>
      <c r="R20" s="266"/>
      <c r="S20" s="358">
        <v>256.0</v>
      </c>
    </row>
    <row r="21">
      <c r="A21" s="266"/>
      <c r="B21" s="266" t="s">
        <v>30</v>
      </c>
      <c r="C21" s="436" t="s">
        <v>1101</v>
      </c>
      <c r="D21" s="464"/>
      <c r="E21" s="436" t="s">
        <v>5094</v>
      </c>
      <c r="F21" s="525"/>
      <c r="G21" s="525"/>
      <c r="H21" s="266"/>
      <c r="I21" s="266"/>
      <c r="J21" s="266"/>
      <c r="K21" s="357"/>
      <c r="L21" s="266" t="s">
        <v>860</v>
      </c>
      <c r="M21" s="267" t="s">
        <v>2640</v>
      </c>
      <c r="N21" s="266"/>
      <c r="O21" s="266"/>
      <c r="P21" s="266"/>
      <c r="Q21" s="266"/>
      <c r="R21" s="266" t="s">
        <v>7294</v>
      </c>
      <c r="S21" s="358">
        <v>256.0</v>
      </c>
    </row>
    <row r="22">
      <c r="A22" s="266"/>
      <c r="B22" s="266" t="s">
        <v>2768</v>
      </c>
      <c r="C22" s="436" t="s">
        <v>7308</v>
      </c>
      <c r="D22" s="464"/>
      <c r="E22" s="464"/>
      <c r="F22" s="525"/>
      <c r="G22" s="525"/>
      <c r="H22" s="266"/>
      <c r="I22" s="266"/>
      <c r="J22" s="357"/>
      <c r="K22" s="357" t="s">
        <v>6330</v>
      </c>
      <c r="L22" s="267" t="s">
        <v>860</v>
      </c>
      <c r="M22" s="267" t="s">
        <v>2386</v>
      </c>
      <c r="N22" s="416" t="s">
        <v>7309</v>
      </c>
      <c r="O22" s="266"/>
      <c r="P22" s="266"/>
      <c r="Q22" s="266"/>
      <c r="R22" s="266"/>
      <c r="S22" s="358">
        <v>256.0</v>
      </c>
    </row>
    <row r="23">
      <c r="A23" s="266"/>
      <c r="B23" s="266" t="s">
        <v>1872</v>
      </c>
      <c r="C23" s="522" t="s">
        <v>7310</v>
      </c>
      <c r="D23" s="522" t="s">
        <v>7311</v>
      </c>
      <c r="E23" s="525"/>
      <c r="F23" s="525"/>
      <c r="G23" s="525"/>
      <c r="H23" s="266"/>
      <c r="I23" s="266"/>
      <c r="J23" s="266"/>
      <c r="K23" s="266"/>
      <c r="L23" s="266" t="s">
        <v>860</v>
      </c>
      <c r="M23" s="266" t="s">
        <v>2386</v>
      </c>
      <c r="N23" s="416" t="s">
        <v>7309</v>
      </c>
      <c r="O23" s="266"/>
      <c r="P23" s="266"/>
      <c r="Q23" s="266"/>
      <c r="R23" s="266"/>
      <c r="S23" s="358">
        <v>256.0</v>
      </c>
    </row>
    <row r="24">
      <c r="A24" s="266"/>
      <c r="B24" s="266" t="s">
        <v>868</v>
      </c>
      <c r="C24" s="436" t="s">
        <v>869</v>
      </c>
      <c r="D24" s="522">
        <v>2.227363001522E12</v>
      </c>
      <c r="E24" s="436" t="s">
        <v>870</v>
      </c>
      <c r="F24" s="524">
        <v>8450.0</v>
      </c>
      <c r="G24" s="525"/>
      <c r="H24" s="266"/>
      <c r="I24" s="266"/>
      <c r="J24" s="266" t="s">
        <v>829</v>
      </c>
      <c r="K24" s="266" t="s">
        <v>6330</v>
      </c>
      <c r="L24" s="266" t="s">
        <v>860</v>
      </c>
      <c r="M24" s="266" t="s">
        <v>17</v>
      </c>
      <c r="N24" s="266" t="s">
        <v>4850</v>
      </c>
      <c r="O24" s="266"/>
      <c r="P24" s="266"/>
      <c r="Q24" s="266"/>
      <c r="R24" s="266" t="s">
        <v>7307</v>
      </c>
      <c r="S24" s="358">
        <v>256.0</v>
      </c>
    </row>
    <row r="25">
      <c r="A25" s="266"/>
      <c r="B25" s="266"/>
      <c r="C25" s="385" t="s">
        <v>2305</v>
      </c>
      <c r="D25" s="357"/>
      <c r="E25" s="266" t="s">
        <v>5414</v>
      </c>
      <c r="F25" s="524">
        <v>25.0</v>
      </c>
      <c r="G25" s="525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</row>
    <row r="26">
      <c r="A26" s="266"/>
      <c r="B26" s="266"/>
      <c r="C26" s="267"/>
      <c r="D26" s="357"/>
      <c r="E26" s="266"/>
      <c r="F26" s="526"/>
      <c r="G26" s="525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</row>
    <row r="27">
      <c r="A27" s="266" t="s">
        <v>336</v>
      </c>
      <c r="B27" s="266" t="s">
        <v>3881</v>
      </c>
      <c r="C27" s="436" t="s">
        <v>7312</v>
      </c>
      <c r="D27" s="522">
        <v>960181.0</v>
      </c>
      <c r="E27" s="436" t="s">
        <v>4318</v>
      </c>
      <c r="F27" s="524">
        <v>6050.0</v>
      </c>
      <c r="G27" s="524">
        <v>32915.0</v>
      </c>
      <c r="H27" s="266"/>
      <c r="I27" s="266"/>
      <c r="J27" s="266" t="s">
        <v>829</v>
      </c>
      <c r="K27" s="266" t="s">
        <v>6121</v>
      </c>
      <c r="L27" s="266" t="s">
        <v>860</v>
      </c>
      <c r="M27" s="266" t="s">
        <v>17</v>
      </c>
      <c r="N27" s="266" t="s">
        <v>7313</v>
      </c>
      <c r="O27" s="266"/>
      <c r="P27" s="266"/>
      <c r="Q27" s="266"/>
      <c r="R27" s="266" t="s">
        <v>7314</v>
      </c>
      <c r="S27" s="358">
        <v>256.0</v>
      </c>
    </row>
    <row r="28">
      <c r="A28" s="266"/>
      <c r="B28" s="266" t="s">
        <v>3881</v>
      </c>
      <c r="C28" s="436" t="s">
        <v>7312</v>
      </c>
      <c r="D28" s="522">
        <v>960045.0</v>
      </c>
      <c r="E28" s="436" t="s">
        <v>4318</v>
      </c>
      <c r="F28" s="524">
        <v>6050.0</v>
      </c>
      <c r="G28" s="525"/>
      <c r="H28" s="266"/>
      <c r="I28" s="266"/>
      <c r="J28" s="266" t="s">
        <v>829</v>
      </c>
      <c r="K28" s="266" t="s">
        <v>6121</v>
      </c>
      <c r="L28" s="266" t="s">
        <v>860</v>
      </c>
      <c r="M28" s="266" t="s">
        <v>17</v>
      </c>
      <c r="N28" s="266" t="s">
        <v>7313</v>
      </c>
      <c r="O28" s="266"/>
      <c r="P28" s="266"/>
      <c r="Q28" s="266"/>
      <c r="R28" s="266" t="s">
        <v>7314</v>
      </c>
      <c r="S28" s="358">
        <v>256.0</v>
      </c>
    </row>
    <row r="29">
      <c r="A29" s="266"/>
      <c r="B29" s="266" t="s">
        <v>3881</v>
      </c>
      <c r="C29" s="436" t="s">
        <v>7312</v>
      </c>
      <c r="D29" s="522">
        <v>960010.0</v>
      </c>
      <c r="E29" s="436" t="s">
        <v>4318</v>
      </c>
      <c r="F29" s="524">
        <v>6050.0</v>
      </c>
      <c r="G29" s="525"/>
      <c r="H29" s="266"/>
      <c r="I29" s="266"/>
      <c r="J29" s="266" t="s">
        <v>829</v>
      </c>
      <c r="K29" s="266" t="s">
        <v>6121</v>
      </c>
      <c r="L29" s="266" t="s">
        <v>860</v>
      </c>
      <c r="M29" s="266" t="s">
        <v>17</v>
      </c>
      <c r="N29" s="266" t="s">
        <v>7313</v>
      </c>
      <c r="O29" s="266"/>
      <c r="P29" s="266"/>
      <c r="Q29" s="266"/>
      <c r="R29" s="266" t="s">
        <v>7314</v>
      </c>
      <c r="S29" s="358">
        <v>256.0</v>
      </c>
    </row>
    <row r="30">
      <c r="A30" s="266"/>
      <c r="B30" s="266" t="s">
        <v>3881</v>
      </c>
      <c r="C30" s="436" t="s">
        <v>7312</v>
      </c>
      <c r="D30" s="522">
        <v>960056.0</v>
      </c>
      <c r="E30" s="436" t="s">
        <v>4318</v>
      </c>
      <c r="F30" s="524">
        <v>6050.0</v>
      </c>
      <c r="G30" s="525"/>
      <c r="H30" s="266"/>
      <c r="I30" s="266"/>
      <c r="J30" s="266" t="s">
        <v>829</v>
      </c>
      <c r="K30" s="266" t="s">
        <v>6121</v>
      </c>
      <c r="L30" s="266" t="s">
        <v>860</v>
      </c>
      <c r="M30" s="266" t="s">
        <v>17</v>
      </c>
      <c r="N30" s="266" t="s">
        <v>7313</v>
      </c>
      <c r="O30" s="266"/>
      <c r="P30" s="266"/>
      <c r="Q30" s="266"/>
      <c r="R30" s="266" t="s">
        <v>7314</v>
      </c>
      <c r="S30" s="358">
        <v>256.0</v>
      </c>
    </row>
    <row r="31">
      <c r="A31" s="266"/>
      <c r="B31" s="266" t="s">
        <v>3881</v>
      </c>
      <c r="C31" s="436" t="s">
        <v>7312</v>
      </c>
      <c r="D31" s="522">
        <v>960173.0</v>
      </c>
      <c r="E31" s="436" t="s">
        <v>4318</v>
      </c>
      <c r="F31" s="524">
        <v>6050.0</v>
      </c>
      <c r="G31" s="525"/>
      <c r="H31" s="266"/>
      <c r="I31" s="266"/>
      <c r="J31" s="266" t="s">
        <v>829</v>
      </c>
      <c r="K31" s="266" t="s">
        <v>6121</v>
      </c>
      <c r="L31" s="266" t="s">
        <v>860</v>
      </c>
      <c r="M31" s="266" t="s">
        <v>17</v>
      </c>
      <c r="N31" s="266" t="s">
        <v>7313</v>
      </c>
      <c r="O31" s="266"/>
      <c r="P31" s="266"/>
      <c r="Q31" s="266"/>
      <c r="R31" s="266" t="s">
        <v>7314</v>
      </c>
      <c r="S31" s="358">
        <v>256.0</v>
      </c>
    </row>
    <row r="32">
      <c r="A32" s="266"/>
      <c r="B32" s="266" t="s">
        <v>3881</v>
      </c>
      <c r="C32" s="436" t="s">
        <v>7312</v>
      </c>
      <c r="D32" s="522">
        <v>960170.0</v>
      </c>
      <c r="E32" s="436" t="s">
        <v>4318</v>
      </c>
      <c r="F32" s="524">
        <v>6050.0</v>
      </c>
      <c r="G32" s="525"/>
      <c r="H32" s="266"/>
      <c r="I32" s="266"/>
      <c r="J32" s="266" t="s">
        <v>829</v>
      </c>
      <c r="K32" s="266" t="s">
        <v>6121</v>
      </c>
      <c r="L32" s="266" t="s">
        <v>860</v>
      </c>
      <c r="M32" s="266" t="s">
        <v>17</v>
      </c>
      <c r="N32" s="266" t="s">
        <v>7313</v>
      </c>
      <c r="O32" s="266"/>
      <c r="P32" s="266"/>
      <c r="Q32" s="266"/>
      <c r="R32" s="266" t="s">
        <v>7314</v>
      </c>
      <c r="S32" s="358">
        <v>256.0</v>
      </c>
    </row>
    <row r="33">
      <c r="A33" s="266"/>
      <c r="B33" s="266" t="s">
        <v>3881</v>
      </c>
      <c r="C33" s="436" t="s">
        <v>7312</v>
      </c>
      <c r="D33" s="522">
        <v>959997.0</v>
      </c>
      <c r="E33" s="436" t="s">
        <v>4318</v>
      </c>
      <c r="F33" s="524">
        <v>6050.0</v>
      </c>
      <c r="G33" s="525"/>
      <c r="H33" s="266"/>
      <c r="I33" s="266"/>
      <c r="J33" s="266" t="s">
        <v>829</v>
      </c>
      <c r="K33" s="266" t="s">
        <v>6121</v>
      </c>
      <c r="L33" s="266" t="s">
        <v>860</v>
      </c>
      <c r="M33" s="266" t="s">
        <v>17</v>
      </c>
      <c r="N33" s="266" t="s">
        <v>7313</v>
      </c>
      <c r="O33" s="266"/>
      <c r="P33" s="266"/>
      <c r="Q33" s="266"/>
      <c r="R33" s="266" t="s">
        <v>7314</v>
      </c>
      <c r="S33" s="358">
        <v>256.0</v>
      </c>
    </row>
    <row r="34">
      <c r="A34" s="266"/>
      <c r="B34" s="266" t="s">
        <v>3881</v>
      </c>
      <c r="C34" s="436" t="s">
        <v>7312</v>
      </c>
      <c r="D34" s="522">
        <v>959992.0</v>
      </c>
      <c r="E34" s="436" t="s">
        <v>4318</v>
      </c>
      <c r="F34" s="524">
        <v>6050.0</v>
      </c>
      <c r="G34" s="525"/>
      <c r="H34" s="266"/>
      <c r="I34" s="266"/>
      <c r="J34" s="266" t="s">
        <v>829</v>
      </c>
      <c r="K34" s="266" t="s">
        <v>6121</v>
      </c>
      <c r="L34" s="266" t="s">
        <v>860</v>
      </c>
      <c r="M34" s="266" t="s">
        <v>17</v>
      </c>
      <c r="N34" s="266" t="s">
        <v>7313</v>
      </c>
      <c r="O34" s="266"/>
      <c r="P34" s="266"/>
      <c r="Q34" s="266"/>
      <c r="R34" s="266" t="s">
        <v>7314</v>
      </c>
      <c r="S34" s="358">
        <v>256.0</v>
      </c>
    </row>
    <row r="35">
      <c r="A35" s="266"/>
      <c r="B35" s="266" t="s">
        <v>3881</v>
      </c>
      <c r="C35" s="436" t="s">
        <v>7312</v>
      </c>
      <c r="D35" s="522">
        <v>959996.0</v>
      </c>
      <c r="E35" s="436" t="s">
        <v>4318</v>
      </c>
      <c r="F35" s="524">
        <v>6050.0</v>
      </c>
      <c r="G35" s="525"/>
      <c r="H35" s="266"/>
      <c r="I35" s="266"/>
      <c r="J35" s="266" t="s">
        <v>829</v>
      </c>
      <c r="K35" s="266" t="s">
        <v>6121</v>
      </c>
      <c r="L35" s="266" t="s">
        <v>860</v>
      </c>
      <c r="M35" s="266" t="s">
        <v>17</v>
      </c>
      <c r="N35" s="266" t="s">
        <v>7313</v>
      </c>
      <c r="O35" s="266"/>
      <c r="P35" s="266"/>
      <c r="Q35" s="266"/>
      <c r="R35" s="266" t="s">
        <v>7314</v>
      </c>
      <c r="S35" s="358">
        <v>256.0</v>
      </c>
    </row>
    <row r="36">
      <c r="A36" s="266"/>
      <c r="B36" s="266" t="s">
        <v>3881</v>
      </c>
      <c r="C36" s="436" t="s">
        <v>7312</v>
      </c>
      <c r="D36" s="522">
        <v>960043.0</v>
      </c>
      <c r="E36" s="436" t="s">
        <v>4318</v>
      </c>
      <c r="F36" s="524">
        <v>6050.0</v>
      </c>
      <c r="G36" s="525"/>
      <c r="H36" s="266"/>
      <c r="I36" s="266"/>
      <c r="J36" s="266" t="s">
        <v>829</v>
      </c>
      <c r="K36" s="266" t="s">
        <v>6121</v>
      </c>
      <c r="L36" s="266" t="s">
        <v>860</v>
      </c>
      <c r="M36" s="266" t="s">
        <v>17</v>
      </c>
      <c r="N36" s="266" t="s">
        <v>7313</v>
      </c>
      <c r="O36" s="266"/>
      <c r="P36" s="266"/>
      <c r="Q36" s="266"/>
      <c r="R36" s="266" t="s">
        <v>7314</v>
      </c>
      <c r="S36" s="358">
        <v>256.0</v>
      </c>
    </row>
    <row r="37">
      <c r="A37" s="266"/>
      <c r="B37" s="266" t="s">
        <v>3881</v>
      </c>
      <c r="C37" s="436" t="s">
        <v>7312</v>
      </c>
      <c r="D37" s="522">
        <v>960050.0</v>
      </c>
      <c r="E37" s="436" t="s">
        <v>4318</v>
      </c>
      <c r="F37" s="524">
        <v>6050.0</v>
      </c>
      <c r="G37" s="525"/>
      <c r="H37" s="266"/>
      <c r="I37" s="266"/>
      <c r="J37" s="266" t="s">
        <v>829</v>
      </c>
      <c r="K37" s="266" t="s">
        <v>7315</v>
      </c>
      <c r="L37" s="266" t="s">
        <v>860</v>
      </c>
      <c r="M37" s="266" t="s">
        <v>17</v>
      </c>
      <c r="N37" s="266" t="s">
        <v>7313</v>
      </c>
      <c r="O37" s="266"/>
      <c r="P37" s="266"/>
      <c r="Q37" s="266"/>
      <c r="R37" s="266" t="s">
        <v>7316</v>
      </c>
      <c r="S37" s="358">
        <v>256.0</v>
      </c>
    </row>
    <row r="38">
      <c r="A38" s="266"/>
      <c r="B38" s="266"/>
      <c r="C38" s="436" t="s">
        <v>7317</v>
      </c>
      <c r="D38" s="522">
        <v>1.306220001E9</v>
      </c>
      <c r="E38" s="436" t="s">
        <v>5843</v>
      </c>
      <c r="F38" s="526"/>
      <c r="G38" s="525"/>
      <c r="H38" s="267"/>
      <c r="I38" s="266"/>
      <c r="J38" s="266"/>
      <c r="K38" s="266"/>
      <c r="L38" s="266" t="s">
        <v>860</v>
      </c>
      <c r="M38" s="266" t="s">
        <v>2386</v>
      </c>
      <c r="N38" s="416" t="s">
        <v>7309</v>
      </c>
      <c r="O38" s="266"/>
      <c r="P38" s="266"/>
      <c r="Q38" s="266"/>
      <c r="R38" s="266"/>
      <c r="S38" s="358">
        <v>256.0</v>
      </c>
    </row>
    <row r="39">
      <c r="A39" s="266"/>
      <c r="B39" s="266"/>
      <c r="C39" s="436" t="s">
        <v>7317</v>
      </c>
      <c r="D39" s="522">
        <v>1.303210048E9</v>
      </c>
      <c r="E39" s="436" t="s">
        <v>5843</v>
      </c>
      <c r="F39" s="526"/>
      <c r="G39" s="525"/>
      <c r="H39" s="267"/>
      <c r="I39" s="266"/>
      <c r="J39" s="266"/>
      <c r="K39" s="266"/>
      <c r="L39" s="266" t="s">
        <v>860</v>
      </c>
      <c r="M39" s="266" t="s">
        <v>2386</v>
      </c>
      <c r="N39" s="416" t="s">
        <v>7309</v>
      </c>
      <c r="O39" s="266"/>
      <c r="P39" s="266"/>
      <c r="Q39" s="266"/>
      <c r="R39" s="266"/>
      <c r="S39" s="358">
        <v>256.0</v>
      </c>
    </row>
    <row r="40">
      <c r="A40" s="266"/>
      <c r="B40" s="266" t="s">
        <v>3881</v>
      </c>
      <c r="C40" s="266" t="s">
        <v>7087</v>
      </c>
      <c r="D40" s="522">
        <v>231586.0</v>
      </c>
      <c r="E40" s="436" t="s">
        <v>7088</v>
      </c>
      <c r="F40" s="524">
        <v>5299.0</v>
      </c>
      <c r="G40" s="526"/>
      <c r="H40" s="267"/>
      <c r="I40" s="266"/>
      <c r="J40" s="266" t="s">
        <v>4808</v>
      </c>
      <c r="K40" s="266" t="s">
        <v>4437</v>
      </c>
      <c r="L40" s="266" t="s">
        <v>860</v>
      </c>
      <c r="M40" s="266" t="s">
        <v>17</v>
      </c>
      <c r="N40" s="266" t="s">
        <v>7313</v>
      </c>
      <c r="O40" s="266"/>
      <c r="P40" s="266"/>
      <c r="Q40" s="266"/>
      <c r="R40" s="266" t="s">
        <v>7318</v>
      </c>
      <c r="S40" s="358">
        <v>256.0</v>
      </c>
    </row>
    <row r="41">
      <c r="A41" s="266"/>
      <c r="B41" s="266" t="s">
        <v>3881</v>
      </c>
      <c r="C41" s="266" t="s">
        <v>7087</v>
      </c>
      <c r="D41" s="522">
        <v>231678.0</v>
      </c>
      <c r="E41" s="436" t="s">
        <v>7088</v>
      </c>
      <c r="F41" s="524">
        <v>5299.0</v>
      </c>
      <c r="G41" s="525"/>
      <c r="H41" s="266"/>
      <c r="I41" s="266"/>
      <c r="J41" s="266" t="s">
        <v>4808</v>
      </c>
      <c r="K41" s="266" t="s">
        <v>4437</v>
      </c>
      <c r="L41" s="266" t="s">
        <v>860</v>
      </c>
      <c r="M41" s="266" t="s">
        <v>17</v>
      </c>
      <c r="N41" s="266" t="s">
        <v>7313</v>
      </c>
      <c r="O41" s="266"/>
      <c r="P41" s="266"/>
      <c r="Q41" s="266"/>
      <c r="R41" s="266" t="s">
        <v>7318</v>
      </c>
      <c r="S41" s="358">
        <v>256.0</v>
      </c>
    </row>
    <row r="42">
      <c r="A42" s="266"/>
      <c r="B42" s="266" t="s">
        <v>3881</v>
      </c>
      <c r="C42" s="266" t="s">
        <v>7087</v>
      </c>
      <c r="D42" s="527">
        <v>231578.0</v>
      </c>
      <c r="E42" s="528" t="s">
        <v>7088</v>
      </c>
      <c r="F42" s="524">
        <v>5299.0</v>
      </c>
      <c r="G42" s="525"/>
      <c r="H42" s="266"/>
      <c r="I42" s="266"/>
      <c r="J42" s="266" t="s">
        <v>4808</v>
      </c>
      <c r="K42" s="266" t="s">
        <v>4437</v>
      </c>
      <c r="L42" s="266" t="s">
        <v>860</v>
      </c>
      <c r="M42" s="266" t="s">
        <v>17</v>
      </c>
      <c r="N42" s="266" t="s">
        <v>7313</v>
      </c>
      <c r="O42" s="266"/>
      <c r="P42" s="266"/>
      <c r="Q42" s="266"/>
      <c r="R42" s="266" t="s">
        <v>7318</v>
      </c>
      <c r="S42" s="358">
        <v>256.0</v>
      </c>
    </row>
    <row r="43">
      <c r="A43" s="266"/>
      <c r="B43" s="266"/>
      <c r="C43" s="266" t="s">
        <v>7087</v>
      </c>
      <c r="D43" s="464"/>
      <c r="E43" s="528" t="s">
        <v>7088</v>
      </c>
      <c r="F43" s="524">
        <v>5299.0</v>
      </c>
      <c r="G43" s="525"/>
      <c r="H43" s="266"/>
      <c r="I43" s="266"/>
      <c r="J43" s="266"/>
      <c r="K43" s="266"/>
      <c r="L43" s="266" t="s">
        <v>860</v>
      </c>
      <c r="M43" s="416" t="s">
        <v>5386</v>
      </c>
      <c r="N43" s="266"/>
      <c r="O43" s="266"/>
      <c r="P43" s="266"/>
      <c r="Q43" s="266"/>
      <c r="R43" s="266" t="s">
        <v>7294</v>
      </c>
      <c r="S43" s="266"/>
    </row>
    <row r="44">
      <c r="A44" s="266"/>
      <c r="B44" s="266"/>
      <c r="C44" s="266" t="s">
        <v>7087</v>
      </c>
      <c r="D44" s="357"/>
      <c r="E44" s="528" t="s">
        <v>7088</v>
      </c>
      <c r="F44" s="524">
        <v>5299.0</v>
      </c>
      <c r="G44" s="525"/>
      <c r="H44" s="266"/>
      <c r="I44" s="266"/>
      <c r="J44" s="266"/>
      <c r="K44" s="266"/>
      <c r="L44" s="266" t="s">
        <v>860</v>
      </c>
      <c r="M44" s="416" t="s">
        <v>5386</v>
      </c>
      <c r="N44" s="266"/>
      <c r="O44" s="266"/>
      <c r="P44" s="266"/>
      <c r="Q44" s="266"/>
      <c r="R44" s="266" t="s">
        <v>7294</v>
      </c>
      <c r="S44" s="266"/>
    </row>
    <row r="45">
      <c r="A45" s="266"/>
      <c r="B45" s="266"/>
      <c r="C45" s="266" t="s">
        <v>7259</v>
      </c>
      <c r="D45" s="357"/>
      <c r="E45" s="528" t="s">
        <v>974</v>
      </c>
      <c r="F45" s="526"/>
      <c r="G45" s="525"/>
      <c r="H45" s="266"/>
      <c r="I45" s="266"/>
      <c r="J45" s="266"/>
      <c r="K45" s="266"/>
      <c r="L45" s="266" t="s">
        <v>860</v>
      </c>
      <c r="M45" s="266" t="s">
        <v>2386</v>
      </c>
      <c r="N45" s="416" t="s">
        <v>7319</v>
      </c>
      <c r="O45" s="266"/>
      <c r="P45" s="266"/>
      <c r="Q45" s="357"/>
      <c r="R45" s="266" t="s">
        <v>7294</v>
      </c>
      <c r="S45" s="358">
        <v>290.0</v>
      </c>
    </row>
    <row r="46">
      <c r="A46" s="266"/>
      <c r="B46" s="266"/>
      <c r="C46" s="266" t="s">
        <v>7259</v>
      </c>
      <c r="D46" s="357"/>
      <c r="E46" s="528" t="s">
        <v>974</v>
      </c>
      <c r="F46" s="525"/>
      <c r="G46" s="525"/>
      <c r="H46" s="266"/>
      <c r="I46" s="266"/>
      <c r="J46" s="266" t="s">
        <v>819</v>
      </c>
      <c r="K46" s="266" t="s">
        <v>7320</v>
      </c>
      <c r="L46" s="266" t="s">
        <v>860</v>
      </c>
      <c r="M46" s="266" t="s">
        <v>17</v>
      </c>
      <c r="N46" s="266" t="s">
        <v>7303</v>
      </c>
      <c r="O46" s="266"/>
      <c r="P46" s="266"/>
      <c r="Q46" s="266"/>
      <c r="R46" s="266" t="s">
        <v>7294</v>
      </c>
      <c r="S46" s="358">
        <v>61.0</v>
      </c>
    </row>
    <row r="47">
      <c r="A47" s="266"/>
      <c r="B47" s="266"/>
      <c r="C47" s="266" t="s">
        <v>7259</v>
      </c>
      <c r="D47" s="357"/>
      <c r="E47" s="528" t="s">
        <v>974</v>
      </c>
      <c r="F47" s="525"/>
      <c r="G47" s="525"/>
      <c r="H47" s="266"/>
      <c r="I47" s="266"/>
      <c r="J47" s="266" t="s">
        <v>819</v>
      </c>
      <c r="K47" s="266" t="s">
        <v>7320</v>
      </c>
      <c r="L47" s="266" t="s">
        <v>860</v>
      </c>
      <c r="M47" s="266" t="s">
        <v>17</v>
      </c>
      <c r="N47" s="266" t="s">
        <v>7303</v>
      </c>
      <c r="O47" s="266"/>
      <c r="P47" s="266"/>
      <c r="Q47" s="266"/>
      <c r="R47" s="266" t="s">
        <v>7294</v>
      </c>
      <c r="S47" s="358">
        <v>61.0</v>
      </c>
    </row>
    <row r="48">
      <c r="A48" s="266"/>
      <c r="B48" s="266"/>
      <c r="C48" s="266" t="s">
        <v>7259</v>
      </c>
      <c r="D48" s="357"/>
      <c r="E48" s="528" t="s">
        <v>974</v>
      </c>
      <c r="F48" s="525"/>
      <c r="G48" s="525"/>
      <c r="H48" s="266"/>
      <c r="I48" s="266"/>
      <c r="J48" s="266" t="s">
        <v>819</v>
      </c>
      <c r="K48" s="266" t="s">
        <v>7320</v>
      </c>
      <c r="L48" s="266" t="s">
        <v>860</v>
      </c>
      <c r="M48" s="266" t="s">
        <v>17</v>
      </c>
      <c r="N48" s="266" t="s">
        <v>7303</v>
      </c>
      <c r="O48" s="266"/>
      <c r="P48" s="266"/>
      <c r="Q48" s="266"/>
      <c r="R48" s="266" t="s">
        <v>7294</v>
      </c>
      <c r="S48" s="358">
        <v>61.0</v>
      </c>
    </row>
    <row r="49">
      <c r="A49" s="266"/>
      <c r="B49" s="266"/>
      <c r="C49" s="266" t="s">
        <v>7259</v>
      </c>
      <c r="D49" s="357"/>
      <c r="E49" s="528" t="s">
        <v>974</v>
      </c>
      <c r="F49" s="525"/>
      <c r="G49" s="525"/>
      <c r="H49" s="266"/>
      <c r="I49" s="266"/>
      <c r="J49" s="266" t="s">
        <v>819</v>
      </c>
      <c r="K49" s="266" t="s">
        <v>7320</v>
      </c>
      <c r="L49" s="266" t="s">
        <v>860</v>
      </c>
      <c r="M49" s="266" t="s">
        <v>17</v>
      </c>
      <c r="N49" s="266" t="s">
        <v>7321</v>
      </c>
      <c r="O49" s="266"/>
      <c r="P49" s="266"/>
      <c r="Q49" s="266"/>
      <c r="R49" s="266" t="s">
        <v>7294</v>
      </c>
      <c r="S49" s="358">
        <v>241.0</v>
      </c>
    </row>
    <row r="50">
      <c r="A50" s="266"/>
      <c r="B50" s="266"/>
      <c r="C50" s="436" t="s">
        <v>6567</v>
      </c>
      <c r="D50" s="357"/>
      <c r="E50" s="436" t="s">
        <v>2571</v>
      </c>
      <c r="F50" s="524">
        <v>1978.0</v>
      </c>
      <c r="G50" s="525"/>
      <c r="H50" s="266"/>
      <c r="I50" s="266"/>
      <c r="J50" s="266" t="s">
        <v>819</v>
      </c>
      <c r="K50" s="266" t="s">
        <v>7320</v>
      </c>
      <c r="L50" s="266" t="s">
        <v>860</v>
      </c>
      <c r="M50" s="266" t="s">
        <v>17</v>
      </c>
      <c r="N50" s="266" t="s">
        <v>7313</v>
      </c>
      <c r="O50" s="266"/>
      <c r="P50" s="266"/>
      <c r="Q50" s="266"/>
      <c r="R50" s="266" t="s">
        <v>7294</v>
      </c>
      <c r="S50" s="358">
        <v>256.0</v>
      </c>
    </row>
    <row r="51">
      <c r="A51" s="266"/>
      <c r="B51" s="266"/>
      <c r="C51" s="436" t="s">
        <v>6567</v>
      </c>
      <c r="D51" s="357"/>
      <c r="E51" s="528" t="s">
        <v>7322</v>
      </c>
      <c r="F51" s="524">
        <v>1978.0</v>
      </c>
      <c r="G51" s="525"/>
      <c r="H51" s="266"/>
      <c r="I51" s="266"/>
      <c r="J51" s="266" t="s">
        <v>819</v>
      </c>
      <c r="K51" s="266" t="s">
        <v>7320</v>
      </c>
      <c r="L51" s="266" t="s">
        <v>860</v>
      </c>
      <c r="M51" s="266" t="s">
        <v>17</v>
      </c>
      <c r="N51" s="266" t="s">
        <v>7313</v>
      </c>
      <c r="O51" s="266"/>
      <c r="P51" s="266"/>
      <c r="Q51" s="266"/>
      <c r="R51" s="266" t="s">
        <v>7294</v>
      </c>
      <c r="S51" s="358">
        <v>256.0</v>
      </c>
    </row>
    <row r="52">
      <c r="A52" s="266"/>
      <c r="B52" s="266"/>
      <c r="C52" s="436" t="s">
        <v>6567</v>
      </c>
      <c r="D52" s="357"/>
      <c r="E52" s="528" t="s">
        <v>7322</v>
      </c>
      <c r="F52" s="524">
        <v>1978.0</v>
      </c>
      <c r="G52" s="525"/>
      <c r="H52" s="266"/>
      <c r="I52" s="266"/>
      <c r="J52" s="266" t="s">
        <v>819</v>
      </c>
      <c r="K52" s="266" t="s">
        <v>7320</v>
      </c>
      <c r="L52" s="266" t="s">
        <v>860</v>
      </c>
      <c r="M52" s="266" t="s">
        <v>17</v>
      </c>
      <c r="N52" s="266" t="s">
        <v>7313</v>
      </c>
      <c r="O52" s="266"/>
      <c r="P52" s="266"/>
      <c r="Q52" s="266"/>
      <c r="R52" s="266" t="s">
        <v>7294</v>
      </c>
      <c r="S52" s="358">
        <v>256.0</v>
      </c>
    </row>
    <row r="53">
      <c r="A53" s="266"/>
      <c r="B53" s="266"/>
      <c r="C53" s="436" t="s">
        <v>6567</v>
      </c>
      <c r="D53" s="357"/>
      <c r="E53" s="528" t="s">
        <v>7322</v>
      </c>
      <c r="F53" s="524">
        <v>1978.0</v>
      </c>
      <c r="G53" s="525"/>
      <c r="H53" s="266"/>
      <c r="I53" s="266"/>
      <c r="J53" s="266" t="s">
        <v>819</v>
      </c>
      <c r="K53" s="266" t="s">
        <v>7320</v>
      </c>
      <c r="L53" s="266" t="s">
        <v>860</v>
      </c>
      <c r="M53" s="266" t="s">
        <v>17</v>
      </c>
      <c r="N53" s="266" t="s">
        <v>7313</v>
      </c>
      <c r="O53" s="266"/>
      <c r="P53" s="266"/>
      <c r="Q53" s="266"/>
      <c r="R53" s="266" t="s">
        <v>7294</v>
      </c>
      <c r="S53" s="358">
        <v>256.0</v>
      </c>
    </row>
    <row r="54">
      <c r="A54" s="266"/>
      <c r="B54" s="266"/>
      <c r="C54" s="436" t="s">
        <v>6567</v>
      </c>
      <c r="D54" s="357"/>
      <c r="E54" s="528" t="s">
        <v>7322</v>
      </c>
      <c r="F54" s="524">
        <v>1978.0</v>
      </c>
      <c r="G54" s="525"/>
      <c r="H54" s="266"/>
      <c r="I54" s="266"/>
      <c r="J54" s="266" t="s">
        <v>819</v>
      </c>
      <c r="K54" s="266" t="s">
        <v>7320</v>
      </c>
      <c r="L54" s="266" t="s">
        <v>860</v>
      </c>
      <c r="M54" s="266" t="s">
        <v>17</v>
      </c>
      <c r="N54" s="266" t="s">
        <v>7313</v>
      </c>
      <c r="O54" s="266"/>
      <c r="P54" s="266"/>
      <c r="Q54" s="266"/>
      <c r="R54" s="266" t="s">
        <v>7294</v>
      </c>
      <c r="S54" s="358">
        <v>256.0</v>
      </c>
    </row>
    <row r="55">
      <c r="A55" s="266"/>
      <c r="B55" s="266"/>
      <c r="C55" s="436" t="s">
        <v>6567</v>
      </c>
      <c r="D55" s="357"/>
      <c r="E55" s="528" t="s">
        <v>7322</v>
      </c>
      <c r="F55" s="524">
        <v>1978.0</v>
      </c>
      <c r="G55" s="525"/>
      <c r="H55" s="266"/>
      <c r="I55" s="266"/>
      <c r="J55" s="266" t="s">
        <v>819</v>
      </c>
      <c r="K55" s="266" t="s">
        <v>7320</v>
      </c>
      <c r="L55" s="266" t="s">
        <v>860</v>
      </c>
      <c r="M55" s="266" t="s">
        <v>17</v>
      </c>
      <c r="N55" s="266" t="s">
        <v>7313</v>
      </c>
      <c r="O55" s="266"/>
      <c r="P55" s="266"/>
      <c r="Q55" s="266"/>
      <c r="R55" s="266" t="s">
        <v>7294</v>
      </c>
      <c r="S55" s="358">
        <v>256.0</v>
      </c>
    </row>
    <row r="56">
      <c r="A56" s="266"/>
      <c r="B56" s="266"/>
      <c r="C56" s="436" t="s">
        <v>6567</v>
      </c>
      <c r="D56" s="357"/>
      <c r="E56" s="528" t="s">
        <v>7322</v>
      </c>
      <c r="F56" s="524">
        <v>1978.0</v>
      </c>
      <c r="G56" s="525"/>
      <c r="H56" s="266"/>
      <c r="I56" s="266"/>
      <c r="J56" s="266" t="s">
        <v>819</v>
      </c>
      <c r="K56" s="266" t="s">
        <v>7320</v>
      </c>
      <c r="L56" s="266" t="s">
        <v>1019</v>
      </c>
      <c r="M56" s="266" t="s">
        <v>17</v>
      </c>
      <c r="N56" s="266" t="s">
        <v>7313</v>
      </c>
      <c r="O56" s="266"/>
      <c r="P56" s="266"/>
      <c r="Q56" s="266"/>
      <c r="R56" s="266" t="s">
        <v>7294</v>
      </c>
      <c r="S56" s="358">
        <v>256.0</v>
      </c>
    </row>
    <row r="57">
      <c r="A57" s="266"/>
      <c r="B57" s="266"/>
      <c r="C57" s="436" t="s">
        <v>6567</v>
      </c>
      <c r="D57" s="357"/>
      <c r="E57" s="528" t="s">
        <v>7322</v>
      </c>
      <c r="F57" s="524">
        <v>1978.0</v>
      </c>
      <c r="G57" s="525"/>
      <c r="H57" s="266"/>
      <c r="I57" s="266"/>
      <c r="J57" s="266" t="s">
        <v>819</v>
      </c>
      <c r="K57" s="266" t="s">
        <v>7320</v>
      </c>
      <c r="L57" s="266" t="s">
        <v>1019</v>
      </c>
      <c r="M57" s="266" t="s">
        <v>17</v>
      </c>
      <c r="N57" s="266" t="s">
        <v>7313</v>
      </c>
      <c r="O57" s="266"/>
      <c r="P57" s="266"/>
      <c r="Q57" s="266"/>
      <c r="R57" s="266" t="s">
        <v>7294</v>
      </c>
      <c r="S57" s="358">
        <v>256.0</v>
      </c>
    </row>
    <row r="58">
      <c r="A58" s="266"/>
      <c r="B58" s="266"/>
      <c r="C58" s="436" t="s">
        <v>6567</v>
      </c>
      <c r="D58" s="357"/>
      <c r="E58" s="528" t="s">
        <v>7322</v>
      </c>
      <c r="F58" s="524">
        <v>1978.0</v>
      </c>
      <c r="G58" s="525"/>
      <c r="H58" s="266"/>
      <c r="I58" s="266"/>
      <c r="J58" s="266" t="s">
        <v>819</v>
      </c>
      <c r="K58" s="266" t="s">
        <v>7320</v>
      </c>
      <c r="L58" s="266" t="s">
        <v>1019</v>
      </c>
      <c r="M58" s="266" t="s">
        <v>17</v>
      </c>
      <c r="N58" s="266" t="s">
        <v>7313</v>
      </c>
      <c r="O58" s="266"/>
      <c r="P58" s="266"/>
      <c r="Q58" s="266"/>
      <c r="R58" s="266" t="s">
        <v>7294</v>
      </c>
      <c r="S58" s="358">
        <v>256.0</v>
      </c>
    </row>
    <row r="59">
      <c r="A59" s="266"/>
      <c r="B59" s="266"/>
      <c r="C59" s="436" t="s">
        <v>6567</v>
      </c>
      <c r="D59" s="357"/>
      <c r="E59" s="528" t="s">
        <v>7322</v>
      </c>
      <c r="F59" s="525"/>
      <c r="G59" s="525"/>
      <c r="H59" s="266"/>
      <c r="I59" s="266"/>
      <c r="J59" s="266" t="s">
        <v>819</v>
      </c>
      <c r="K59" s="266" t="s">
        <v>7320</v>
      </c>
      <c r="L59" s="266" t="s">
        <v>1019</v>
      </c>
      <c r="M59" s="266" t="s">
        <v>17</v>
      </c>
      <c r="N59" s="266" t="s">
        <v>7313</v>
      </c>
      <c r="O59" s="266"/>
      <c r="P59" s="266"/>
      <c r="Q59" s="266"/>
      <c r="R59" s="266" t="s">
        <v>7294</v>
      </c>
      <c r="S59" s="358">
        <v>256.0</v>
      </c>
    </row>
    <row r="60">
      <c r="A60" s="266"/>
      <c r="B60" s="266"/>
      <c r="C60" s="436" t="s">
        <v>6567</v>
      </c>
      <c r="D60" s="357"/>
      <c r="E60" s="528" t="s">
        <v>7322</v>
      </c>
      <c r="F60" s="525"/>
      <c r="G60" s="525"/>
      <c r="H60" s="266"/>
      <c r="I60" s="266"/>
      <c r="J60" s="266" t="s">
        <v>819</v>
      </c>
      <c r="K60" s="266" t="s">
        <v>7320</v>
      </c>
      <c r="L60" s="266" t="s">
        <v>1019</v>
      </c>
      <c r="M60" s="266" t="s">
        <v>17</v>
      </c>
      <c r="N60" s="266" t="s">
        <v>7313</v>
      </c>
      <c r="O60" s="266"/>
      <c r="P60" s="266"/>
      <c r="Q60" s="266"/>
      <c r="R60" s="266" t="s">
        <v>7294</v>
      </c>
      <c r="S60" s="358">
        <v>256.0</v>
      </c>
    </row>
    <row r="61">
      <c r="A61" s="266"/>
      <c r="B61" s="266"/>
      <c r="C61" s="528" t="s">
        <v>3613</v>
      </c>
      <c r="D61" s="357"/>
      <c r="E61" s="529" t="s">
        <v>7020</v>
      </c>
      <c r="F61" s="524">
        <v>7750.0</v>
      </c>
      <c r="G61" s="525"/>
      <c r="H61" s="266"/>
      <c r="I61" s="266"/>
      <c r="J61" s="266" t="s">
        <v>819</v>
      </c>
      <c r="K61" s="266" t="s">
        <v>7320</v>
      </c>
      <c r="L61" s="266" t="s">
        <v>860</v>
      </c>
      <c r="M61" s="266" t="s">
        <v>2386</v>
      </c>
      <c r="N61" s="416" t="s">
        <v>7323</v>
      </c>
      <c r="O61" s="266"/>
      <c r="P61" s="266"/>
      <c r="Q61" s="266"/>
      <c r="R61" s="266" t="s">
        <v>7294</v>
      </c>
      <c r="S61" s="358">
        <v>353.0</v>
      </c>
    </row>
    <row r="62">
      <c r="A62" s="266"/>
      <c r="B62" s="266"/>
      <c r="C62" s="528" t="s">
        <v>3613</v>
      </c>
      <c r="D62" s="357"/>
      <c r="E62" s="528" t="s">
        <v>3614</v>
      </c>
      <c r="F62" s="526"/>
      <c r="G62" s="525"/>
      <c r="H62" s="266"/>
      <c r="I62" s="266"/>
      <c r="J62" s="266"/>
      <c r="K62" s="266"/>
      <c r="L62" s="266" t="s">
        <v>860</v>
      </c>
      <c r="M62" s="266" t="s">
        <v>2386</v>
      </c>
      <c r="N62" s="416" t="s">
        <v>7324</v>
      </c>
      <c r="O62" s="266"/>
      <c r="P62" s="266"/>
      <c r="Q62" s="266"/>
      <c r="R62" s="266"/>
      <c r="S62" s="358">
        <v>378.0</v>
      </c>
    </row>
    <row r="63">
      <c r="A63" s="266"/>
      <c r="B63" s="266"/>
      <c r="C63" s="528" t="s">
        <v>3613</v>
      </c>
      <c r="D63" s="357"/>
      <c r="E63" s="528" t="s">
        <v>3614</v>
      </c>
      <c r="F63" s="525"/>
      <c r="G63" s="525"/>
      <c r="H63" s="266"/>
      <c r="I63" s="266"/>
      <c r="J63" s="266" t="s">
        <v>819</v>
      </c>
      <c r="K63" s="266" t="s">
        <v>7320</v>
      </c>
      <c r="L63" s="266" t="s">
        <v>860</v>
      </c>
      <c r="M63" s="266" t="s">
        <v>2386</v>
      </c>
      <c r="N63" s="416" t="s">
        <v>7324</v>
      </c>
      <c r="O63" s="266"/>
      <c r="P63" s="266"/>
      <c r="Q63" s="266"/>
      <c r="R63" s="266"/>
      <c r="S63" s="358">
        <v>378.0</v>
      </c>
    </row>
    <row r="64">
      <c r="A64" s="266"/>
      <c r="B64" s="266" t="s">
        <v>3881</v>
      </c>
      <c r="C64" s="530" t="s">
        <v>4419</v>
      </c>
      <c r="D64" s="522" t="s">
        <v>7325</v>
      </c>
      <c r="E64" s="529" t="s">
        <v>4106</v>
      </c>
      <c r="F64" s="524">
        <v>69400.0</v>
      </c>
      <c r="G64" s="525"/>
      <c r="H64" s="266"/>
      <c r="I64" s="266"/>
      <c r="J64" s="266" t="s">
        <v>829</v>
      </c>
      <c r="K64" s="266" t="s">
        <v>7315</v>
      </c>
      <c r="L64" s="266" t="s">
        <v>860</v>
      </c>
      <c r="M64" s="266" t="s">
        <v>17</v>
      </c>
      <c r="N64" s="266" t="s">
        <v>7326</v>
      </c>
      <c r="O64" s="266"/>
      <c r="P64" s="266"/>
      <c r="Q64" s="266"/>
      <c r="R64" s="266" t="s">
        <v>7316</v>
      </c>
      <c r="S64" s="358">
        <v>295.0</v>
      </c>
    </row>
    <row r="65">
      <c r="A65" s="266"/>
      <c r="B65" s="266"/>
      <c r="C65" s="531" t="s">
        <v>7327</v>
      </c>
      <c r="D65" s="273"/>
      <c r="E65" s="464"/>
      <c r="F65" s="526"/>
      <c r="G65" s="525"/>
      <c r="H65" s="273"/>
      <c r="I65" s="266"/>
      <c r="J65" s="266"/>
      <c r="K65" s="266"/>
      <c r="L65" s="266" t="s">
        <v>860</v>
      </c>
      <c r="M65" s="416" t="s">
        <v>18</v>
      </c>
      <c r="N65" s="266"/>
      <c r="O65" s="266"/>
      <c r="P65" s="266"/>
      <c r="Q65" s="266"/>
      <c r="R65" s="266"/>
      <c r="S65" s="266"/>
    </row>
    <row r="66">
      <c r="A66" s="266"/>
      <c r="B66" s="266"/>
      <c r="C66" s="528" t="s">
        <v>6309</v>
      </c>
      <c r="D66" s="273"/>
      <c r="E66" s="528" t="s">
        <v>1926</v>
      </c>
      <c r="F66" s="525"/>
      <c r="G66" s="525"/>
      <c r="H66" s="273"/>
      <c r="I66" s="266"/>
      <c r="J66" s="266"/>
      <c r="K66" s="266"/>
      <c r="L66" s="266" t="s">
        <v>860</v>
      </c>
      <c r="M66" s="416" t="s">
        <v>18</v>
      </c>
      <c r="N66" s="266"/>
      <c r="O66" s="266"/>
      <c r="P66" s="266"/>
      <c r="Q66" s="266"/>
      <c r="R66" s="266"/>
      <c r="S66" s="266"/>
    </row>
    <row r="67">
      <c r="A67" s="266"/>
      <c r="B67" s="266"/>
      <c r="C67" s="528" t="s">
        <v>6309</v>
      </c>
      <c r="D67" s="273"/>
      <c r="E67" s="528" t="s">
        <v>1926</v>
      </c>
      <c r="F67" s="526"/>
      <c r="G67" s="525"/>
      <c r="H67" s="273"/>
      <c r="I67" s="266"/>
      <c r="J67" s="266"/>
      <c r="K67" s="266"/>
      <c r="L67" s="266" t="s">
        <v>860</v>
      </c>
      <c r="M67" s="416" t="s">
        <v>18</v>
      </c>
      <c r="N67" s="266"/>
      <c r="O67" s="266"/>
      <c r="P67" s="266"/>
      <c r="Q67" s="266"/>
      <c r="R67" s="266"/>
      <c r="S67" s="266"/>
    </row>
    <row r="68">
      <c r="A68" s="266"/>
      <c r="B68" s="266"/>
      <c r="C68" s="528" t="s">
        <v>6309</v>
      </c>
      <c r="D68" s="273"/>
      <c r="E68" s="528" t="s">
        <v>1926</v>
      </c>
      <c r="F68" s="525"/>
      <c r="G68" s="525"/>
      <c r="H68" s="273"/>
      <c r="I68" s="266"/>
      <c r="J68" s="266"/>
      <c r="K68" s="266"/>
      <c r="L68" s="266" t="s">
        <v>860</v>
      </c>
      <c r="M68" s="416" t="s">
        <v>18</v>
      </c>
      <c r="N68" s="266"/>
      <c r="O68" s="266"/>
      <c r="P68" s="266"/>
      <c r="Q68" s="266"/>
      <c r="R68" s="266"/>
      <c r="S68" s="266"/>
    </row>
    <row r="69">
      <c r="A69" s="266"/>
      <c r="B69" s="266"/>
      <c r="C69" s="528" t="s">
        <v>6309</v>
      </c>
      <c r="D69" s="273"/>
      <c r="E69" s="528" t="s">
        <v>1926</v>
      </c>
      <c r="F69" s="525"/>
      <c r="G69" s="525"/>
      <c r="H69" s="273"/>
      <c r="I69" s="266"/>
      <c r="J69" s="266"/>
      <c r="K69" s="266"/>
      <c r="L69" s="266" t="s">
        <v>860</v>
      </c>
      <c r="M69" s="416" t="s">
        <v>18</v>
      </c>
      <c r="N69" s="266"/>
      <c r="O69" s="266"/>
      <c r="P69" s="266"/>
      <c r="Q69" s="266"/>
      <c r="R69" s="266"/>
      <c r="S69" s="266"/>
    </row>
    <row r="70">
      <c r="A70" s="266"/>
      <c r="B70" s="266"/>
      <c r="C70" s="528" t="s">
        <v>6309</v>
      </c>
      <c r="D70" s="273"/>
      <c r="E70" s="528" t="s">
        <v>1926</v>
      </c>
      <c r="F70" s="525"/>
      <c r="G70" s="525"/>
      <c r="H70" s="273"/>
      <c r="I70" s="266"/>
      <c r="J70" s="266"/>
      <c r="K70" s="266"/>
      <c r="L70" s="266" t="s">
        <v>860</v>
      </c>
      <c r="M70" s="416" t="s">
        <v>18</v>
      </c>
      <c r="N70" s="266"/>
      <c r="O70" s="266"/>
      <c r="P70" s="266"/>
      <c r="Q70" s="266"/>
      <c r="R70" s="266"/>
      <c r="S70" s="266"/>
    </row>
    <row r="71">
      <c r="A71" s="266"/>
      <c r="B71" s="266"/>
      <c r="C71" s="528" t="s">
        <v>6309</v>
      </c>
      <c r="D71" s="273"/>
      <c r="E71" s="528" t="s">
        <v>1926</v>
      </c>
      <c r="F71" s="525"/>
      <c r="G71" s="525"/>
      <c r="H71" s="273"/>
      <c r="I71" s="266"/>
      <c r="J71" s="266"/>
      <c r="K71" s="266"/>
      <c r="L71" s="266" t="s">
        <v>860</v>
      </c>
      <c r="M71" s="416" t="s">
        <v>18</v>
      </c>
      <c r="N71" s="266"/>
      <c r="O71" s="266"/>
      <c r="P71" s="266"/>
      <c r="Q71" s="266"/>
      <c r="R71" s="266"/>
      <c r="S71" s="266"/>
    </row>
    <row r="72">
      <c r="A72" s="266"/>
      <c r="B72" s="266"/>
      <c r="C72" s="528" t="s">
        <v>6309</v>
      </c>
      <c r="D72" s="273"/>
      <c r="E72" s="528" t="s">
        <v>1926</v>
      </c>
      <c r="F72" s="525"/>
      <c r="G72" s="525"/>
      <c r="H72" s="273"/>
      <c r="I72" s="266"/>
      <c r="J72" s="266"/>
      <c r="K72" s="266"/>
      <c r="L72" s="266" t="s">
        <v>860</v>
      </c>
      <c r="M72" s="416" t="s">
        <v>18</v>
      </c>
      <c r="N72" s="266"/>
      <c r="O72" s="266"/>
      <c r="P72" s="266"/>
      <c r="Q72" s="266"/>
      <c r="R72" s="266"/>
      <c r="S72" s="266"/>
    </row>
    <row r="73">
      <c r="A73" s="266"/>
      <c r="B73" s="266"/>
      <c r="C73" s="528" t="s">
        <v>6309</v>
      </c>
      <c r="D73" s="273"/>
      <c r="E73" s="528" t="s">
        <v>1926</v>
      </c>
      <c r="F73" s="525"/>
      <c r="G73" s="525"/>
      <c r="H73" s="273"/>
      <c r="I73" s="266"/>
      <c r="J73" s="266"/>
      <c r="K73" s="266"/>
      <c r="L73" s="266" t="s">
        <v>860</v>
      </c>
      <c r="M73" s="416" t="s">
        <v>18</v>
      </c>
      <c r="N73" s="266"/>
      <c r="O73" s="266"/>
      <c r="P73" s="266"/>
      <c r="Q73" s="266"/>
      <c r="R73" s="266"/>
      <c r="S73" s="266"/>
    </row>
    <row r="74">
      <c r="A74" s="266"/>
      <c r="B74" s="266"/>
      <c r="C74" s="266"/>
      <c r="D74" s="273"/>
      <c r="E74" s="532"/>
      <c r="F74" s="525"/>
      <c r="G74" s="525"/>
      <c r="H74" s="273"/>
      <c r="I74" s="266"/>
      <c r="J74" s="266"/>
      <c r="K74" s="266"/>
      <c r="L74" s="266"/>
      <c r="M74" s="266"/>
      <c r="N74" s="266"/>
      <c r="O74" s="266"/>
      <c r="P74" s="266"/>
      <c r="Q74" s="266"/>
      <c r="R74" s="266"/>
      <c r="S74" s="266"/>
    </row>
    <row r="75">
      <c r="A75" s="266" t="s">
        <v>995</v>
      </c>
      <c r="B75" s="266" t="s">
        <v>862</v>
      </c>
      <c r="C75" s="266" t="s">
        <v>1409</v>
      </c>
      <c r="D75" s="522" t="s">
        <v>7328</v>
      </c>
      <c r="E75" s="531" t="s">
        <v>893</v>
      </c>
      <c r="F75" s="533">
        <v>9600.0</v>
      </c>
      <c r="G75" s="524">
        <v>4900.0</v>
      </c>
      <c r="H75" s="273"/>
      <c r="I75" s="266"/>
      <c r="J75" s="266" t="s">
        <v>829</v>
      </c>
      <c r="K75" s="266" t="s">
        <v>7329</v>
      </c>
      <c r="L75" s="266" t="s">
        <v>860</v>
      </c>
      <c r="M75" s="266" t="s">
        <v>17</v>
      </c>
      <c r="N75" s="266" t="s">
        <v>4850</v>
      </c>
      <c r="O75" s="266"/>
      <c r="P75" s="266"/>
      <c r="Q75" s="266"/>
      <c r="R75" s="266" t="s">
        <v>7294</v>
      </c>
      <c r="S75" s="358">
        <v>256.0</v>
      </c>
    </row>
    <row r="76">
      <c r="A76" s="266"/>
      <c r="B76" s="266" t="s">
        <v>862</v>
      </c>
      <c r="C76" s="266" t="s">
        <v>1412</v>
      </c>
      <c r="D76" s="522" t="s">
        <v>7330</v>
      </c>
      <c r="E76" s="528" t="s">
        <v>895</v>
      </c>
      <c r="F76" s="533">
        <v>10480.0</v>
      </c>
      <c r="G76" s="526"/>
      <c r="H76" s="266"/>
      <c r="I76" s="266"/>
      <c r="J76" s="266" t="s">
        <v>829</v>
      </c>
      <c r="K76" s="266" t="s">
        <v>6330</v>
      </c>
      <c r="L76" s="266" t="s">
        <v>860</v>
      </c>
      <c r="M76" s="266" t="s">
        <v>17</v>
      </c>
      <c r="N76" s="266" t="s">
        <v>4850</v>
      </c>
      <c r="O76" s="266"/>
      <c r="P76" s="266"/>
      <c r="Q76" s="266"/>
      <c r="R76" s="266" t="s">
        <v>7307</v>
      </c>
      <c r="S76" s="358">
        <v>256.0</v>
      </c>
    </row>
    <row r="77">
      <c r="A77" s="266"/>
      <c r="B77" s="266"/>
      <c r="C77" s="266"/>
      <c r="D77" s="266"/>
      <c r="E77" s="266"/>
      <c r="F77" s="525"/>
      <c r="G77" s="525"/>
      <c r="H77" s="266"/>
      <c r="I77" s="266"/>
      <c r="J77" s="266"/>
      <c r="K77" s="266"/>
      <c r="L77" s="266"/>
      <c r="M77" s="266"/>
      <c r="N77" s="266"/>
      <c r="O77" s="266"/>
      <c r="P77" s="266"/>
      <c r="Q77" s="266"/>
      <c r="R77" s="266"/>
      <c r="S77" s="266"/>
    </row>
    <row r="78">
      <c r="A78" s="416" t="s">
        <v>7331</v>
      </c>
      <c r="B78" s="266"/>
      <c r="C78" s="528" t="s">
        <v>7332</v>
      </c>
      <c r="D78" s="522" t="s">
        <v>7333</v>
      </c>
      <c r="E78" s="528" t="s">
        <v>7334</v>
      </c>
      <c r="F78" s="533">
        <v>11500.0</v>
      </c>
      <c r="G78" s="525"/>
      <c r="H78" s="266"/>
      <c r="I78" s="266"/>
      <c r="J78" s="266" t="s">
        <v>829</v>
      </c>
      <c r="K78" s="266" t="s">
        <v>6668</v>
      </c>
      <c r="L78" s="266" t="s">
        <v>860</v>
      </c>
      <c r="M78" s="266" t="s">
        <v>17</v>
      </c>
      <c r="N78" s="266" t="s">
        <v>6668</v>
      </c>
      <c r="O78" s="266"/>
      <c r="P78" s="266"/>
      <c r="Q78" s="266"/>
      <c r="R78" s="266" t="s">
        <v>7335</v>
      </c>
      <c r="S78" s="358">
        <v>332.0</v>
      </c>
    </row>
    <row r="79">
      <c r="A79" s="266"/>
      <c r="B79" s="266"/>
      <c r="C79" s="528" t="s">
        <v>7332</v>
      </c>
      <c r="D79" s="267"/>
      <c r="E79" s="528" t="s">
        <v>7334</v>
      </c>
      <c r="F79" s="525"/>
      <c r="G79" s="525"/>
      <c r="H79" s="266"/>
      <c r="I79" s="266"/>
      <c r="J79" s="266"/>
      <c r="K79" s="266"/>
      <c r="L79" s="266" t="s">
        <v>860</v>
      </c>
      <c r="M79" s="416" t="s">
        <v>5386</v>
      </c>
      <c r="N79" s="266"/>
      <c r="O79" s="266"/>
      <c r="P79" s="266"/>
      <c r="Q79" s="266"/>
      <c r="R79" s="266"/>
      <c r="S79" s="266"/>
    </row>
    <row r="80">
      <c r="A80" s="266"/>
      <c r="B80" s="266"/>
      <c r="C80" s="266"/>
      <c r="D80" s="266"/>
      <c r="E80" s="266"/>
      <c r="F80" s="525"/>
      <c r="G80" s="525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</row>
    <row r="81">
      <c r="A81" s="266"/>
      <c r="B81" s="266"/>
      <c r="C81" s="464"/>
      <c r="D81" s="266"/>
      <c r="E81" s="464"/>
      <c r="F81" s="525"/>
      <c r="G81" s="525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</row>
    <row r="82">
      <c r="A82" s="266"/>
      <c r="B82" s="266"/>
      <c r="C82" s="436" t="s">
        <v>7336</v>
      </c>
      <c r="D82" s="266"/>
      <c r="E82" s="436" t="s">
        <v>1528</v>
      </c>
      <c r="F82" s="524">
        <v>1385.0</v>
      </c>
      <c r="G82" s="525"/>
      <c r="H82" s="266"/>
      <c r="I82" s="266"/>
      <c r="J82" s="266"/>
      <c r="K82" s="266"/>
      <c r="L82" s="266" t="s">
        <v>1019</v>
      </c>
      <c r="M82" s="266" t="s">
        <v>17</v>
      </c>
      <c r="N82" s="266" t="s">
        <v>389</v>
      </c>
      <c r="O82" s="266"/>
      <c r="P82" s="266"/>
      <c r="Q82" s="266"/>
      <c r="R82" s="266"/>
      <c r="S82" s="358">
        <v>225.0</v>
      </c>
    </row>
    <row r="83">
      <c r="A83" s="266"/>
      <c r="B83" s="266"/>
      <c r="C83" s="436" t="s">
        <v>7337</v>
      </c>
      <c r="D83" s="266"/>
      <c r="E83" s="436" t="s">
        <v>7338</v>
      </c>
      <c r="F83" s="524">
        <v>1385.0</v>
      </c>
      <c r="G83" s="525"/>
      <c r="H83" s="266"/>
      <c r="I83" s="266"/>
      <c r="J83" s="266"/>
      <c r="K83" s="266"/>
      <c r="L83" s="266" t="s">
        <v>1019</v>
      </c>
      <c r="M83" s="266" t="s">
        <v>17</v>
      </c>
      <c r="N83" s="266" t="s">
        <v>7339</v>
      </c>
      <c r="O83" s="266"/>
      <c r="P83" s="266"/>
      <c r="Q83" s="266"/>
      <c r="R83" s="266"/>
      <c r="S83" s="358">
        <v>245.0</v>
      </c>
    </row>
    <row r="84">
      <c r="A84" s="266"/>
      <c r="B84" s="266"/>
      <c r="C84" s="436" t="s">
        <v>7340</v>
      </c>
      <c r="D84" s="266"/>
      <c r="E84" s="436" t="s">
        <v>1528</v>
      </c>
      <c r="F84" s="534">
        <v>29.0</v>
      </c>
      <c r="G84" s="525"/>
      <c r="H84" s="266"/>
      <c r="I84" s="266"/>
      <c r="J84" s="266"/>
      <c r="K84" s="266"/>
      <c r="L84" s="266" t="s">
        <v>1019</v>
      </c>
      <c r="M84" s="266" t="s">
        <v>17</v>
      </c>
      <c r="N84" s="266" t="s">
        <v>7339</v>
      </c>
      <c r="O84" s="266"/>
      <c r="P84" s="266"/>
      <c r="Q84" s="266"/>
      <c r="R84" s="266"/>
      <c r="S84" s="358">
        <v>245.0</v>
      </c>
    </row>
    <row r="85">
      <c r="A85" s="266"/>
      <c r="B85" s="266"/>
      <c r="C85" s="354" t="s">
        <v>7341</v>
      </c>
      <c r="D85" s="266"/>
      <c r="E85" s="436" t="s">
        <v>7338</v>
      </c>
      <c r="F85" s="524">
        <v>1385.0</v>
      </c>
      <c r="G85" s="525"/>
      <c r="H85" s="266"/>
      <c r="I85" s="266"/>
      <c r="J85" s="266"/>
      <c r="K85" s="266"/>
      <c r="L85" s="266" t="s">
        <v>1019</v>
      </c>
      <c r="M85" s="266" t="s">
        <v>17</v>
      </c>
      <c r="N85" s="266" t="s">
        <v>435</v>
      </c>
      <c r="O85" s="266"/>
      <c r="P85" s="266"/>
      <c r="Q85" s="266"/>
      <c r="R85" s="266"/>
      <c r="S85" s="358">
        <v>256.0</v>
      </c>
    </row>
    <row r="86">
      <c r="A86" s="266"/>
      <c r="B86" s="266"/>
      <c r="C86" s="436" t="s">
        <v>7342</v>
      </c>
      <c r="D86" s="266"/>
      <c r="E86" s="436" t="s">
        <v>1528</v>
      </c>
      <c r="F86" s="534">
        <v>29.0</v>
      </c>
      <c r="G86" s="525"/>
      <c r="H86" s="266"/>
      <c r="I86" s="266"/>
      <c r="J86" s="266"/>
      <c r="K86" s="266"/>
      <c r="L86" s="266" t="s">
        <v>1019</v>
      </c>
      <c r="M86" s="266" t="s">
        <v>17</v>
      </c>
      <c r="N86" s="266" t="s">
        <v>435</v>
      </c>
      <c r="O86" s="266"/>
      <c r="P86" s="266"/>
      <c r="Q86" s="266"/>
      <c r="R86" s="266"/>
      <c r="S86" s="358">
        <v>256.0</v>
      </c>
    </row>
    <row r="87">
      <c r="A87" s="266"/>
      <c r="B87" s="266"/>
      <c r="C87" s="436" t="s">
        <v>5780</v>
      </c>
      <c r="D87" s="266"/>
      <c r="E87" s="436" t="s">
        <v>1528</v>
      </c>
      <c r="F87" s="534">
        <v>29.0</v>
      </c>
      <c r="G87" s="525"/>
      <c r="H87" s="266"/>
      <c r="I87" s="266"/>
      <c r="J87" s="266"/>
      <c r="K87" s="266"/>
      <c r="L87" s="266" t="s">
        <v>1019</v>
      </c>
      <c r="M87" s="266" t="s">
        <v>17</v>
      </c>
      <c r="N87" s="266" t="s">
        <v>7343</v>
      </c>
      <c r="O87" s="266"/>
      <c r="P87" s="266"/>
      <c r="Q87" s="266"/>
      <c r="R87" s="266"/>
      <c r="S87" s="358">
        <v>293.0</v>
      </c>
    </row>
    <row r="88">
      <c r="A88" s="266"/>
      <c r="B88" s="266"/>
      <c r="C88" s="436" t="s">
        <v>7344</v>
      </c>
      <c r="D88" s="266"/>
      <c r="E88" s="436" t="s">
        <v>1528</v>
      </c>
      <c r="F88" s="534">
        <v>29.0</v>
      </c>
      <c r="G88" s="525"/>
      <c r="H88" s="266"/>
      <c r="I88" s="266"/>
      <c r="J88" s="266"/>
      <c r="K88" s="266"/>
      <c r="L88" s="266" t="s">
        <v>1019</v>
      </c>
      <c r="M88" s="266" t="s">
        <v>17</v>
      </c>
      <c r="N88" s="266" t="s">
        <v>6283</v>
      </c>
      <c r="O88" s="266"/>
      <c r="P88" s="266"/>
      <c r="Q88" s="266"/>
      <c r="R88" s="266"/>
      <c r="S88" s="358">
        <v>56.0</v>
      </c>
    </row>
    <row r="89">
      <c r="A89" s="357"/>
      <c r="B89" s="266"/>
      <c r="C89" s="436" t="s">
        <v>7345</v>
      </c>
      <c r="D89" s="266"/>
      <c r="E89" s="529" t="s">
        <v>6317</v>
      </c>
      <c r="F89" s="534">
        <v>29.0</v>
      </c>
      <c r="G89" s="525"/>
      <c r="H89" s="266"/>
      <c r="I89" s="266"/>
      <c r="J89" s="357"/>
      <c r="K89" s="357"/>
      <c r="L89" s="357" t="s">
        <v>1019</v>
      </c>
      <c r="M89" s="266" t="s">
        <v>17</v>
      </c>
      <c r="N89" s="266" t="s">
        <v>7305</v>
      </c>
      <c r="O89" s="266"/>
      <c r="P89" s="266"/>
      <c r="Q89" s="357"/>
      <c r="R89" s="266"/>
      <c r="S89" s="358">
        <v>144.0</v>
      </c>
      <c r="T89" s="266"/>
      <c r="U89" s="266"/>
      <c r="V89" s="266"/>
      <c r="W89" s="266"/>
      <c r="X89" s="266"/>
      <c r="Y89" s="266"/>
      <c r="Z89" s="266"/>
      <c r="AA89" s="266"/>
    </row>
    <row r="90">
      <c r="A90" s="357"/>
      <c r="B90" s="266"/>
      <c r="C90" s="436" t="s">
        <v>7346</v>
      </c>
      <c r="D90" s="266"/>
      <c r="E90" s="464"/>
      <c r="F90" s="524">
        <v>154.0</v>
      </c>
      <c r="G90" s="533">
        <v>6700.0</v>
      </c>
      <c r="H90" s="266"/>
      <c r="I90" s="266"/>
      <c r="J90" s="357"/>
      <c r="K90" s="357"/>
      <c r="L90" s="357" t="s">
        <v>1019</v>
      </c>
      <c r="M90" s="266" t="s">
        <v>17</v>
      </c>
      <c r="N90" s="266" t="s">
        <v>4746</v>
      </c>
      <c r="O90" s="266"/>
      <c r="P90" s="266"/>
      <c r="Q90" s="357"/>
      <c r="R90" s="266"/>
      <c r="S90" s="358">
        <v>257.0</v>
      </c>
      <c r="T90" s="266"/>
      <c r="U90" s="266"/>
      <c r="V90" s="266"/>
      <c r="W90" s="266"/>
      <c r="X90" s="266"/>
      <c r="Y90" s="266"/>
      <c r="Z90" s="266"/>
      <c r="AA90" s="266"/>
    </row>
    <row r="91">
      <c r="A91" s="357"/>
      <c r="B91" s="266"/>
      <c r="C91" s="436" t="s">
        <v>4972</v>
      </c>
      <c r="D91" s="266"/>
      <c r="E91" s="445" t="s">
        <v>6036</v>
      </c>
      <c r="F91" s="524">
        <v>95.0</v>
      </c>
      <c r="G91" s="526"/>
      <c r="H91" s="273"/>
      <c r="I91" s="266"/>
      <c r="J91" s="266"/>
      <c r="K91" s="266"/>
      <c r="L91" s="266" t="s">
        <v>1019</v>
      </c>
      <c r="M91" s="266" t="s">
        <v>17</v>
      </c>
      <c r="N91" s="266" t="s">
        <v>6330</v>
      </c>
      <c r="O91" s="266"/>
      <c r="P91" s="266"/>
      <c r="Q91" s="266"/>
      <c r="R91" s="266"/>
      <c r="S91" s="358">
        <v>289.0</v>
      </c>
    </row>
    <row r="92">
      <c r="A92" s="357"/>
      <c r="B92" s="266"/>
      <c r="C92" s="436" t="s">
        <v>4423</v>
      </c>
      <c r="D92" s="522">
        <v>8.8019087681E12</v>
      </c>
      <c r="E92" s="436" t="s">
        <v>4424</v>
      </c>
      <c r="F92" s="533">
        <v>5200.0</v>
      </c>
      <c r="G92" s="526"/>
      <c r="H92" s="267"/>
      <c r="I92" s="266"/>
      <c r="J92" s="266"/>
      <c r="K92" s="266"/>
      <c r="L92" s="266" t="s">
        <v>1019</v>
      </c>
      <c r="M92" s="266" t="s">
        <v>17</v>
      </c>
      <c r="N92" s="266" t="s">
        <v>6330</v>
      </c>
      <c r="O92" s="266"/>
      <c r="P92" s="266"/>
      <c r="Q92" s="266"/>
      <c r="R92" s="266"/>
      <c r="S92" s="358">
        <v>290.0</v>
      </c>
    </row>
    <row r="93">
      <c r="A93" s="357"/>
      <c r="B93" s="266" t="s">
        <v>862</v>
      </c>
      <c r="C93" s="436" t="s">
        <v>2915</v>
      </c>
      <c r="D93" s="522" t="s">
        <v>7347</v>
      </c>
      <c r="E93" s="436" t="s">
        <v>2916</v>
      </c>
      <c r="F93" s="524">
        <v>8300.0</v>
      </c>
      <c r="G93" s="525"/>
      <c r="H93" s="266"/>
      <c r="I93" s="266"/>
      <c r="J93" s="266"/>
      <c r="K93" s="266"/>
      <c r="L93" s="266" t="s">
        <v>1019</v>
      </c>
      <c r="M93" s="266" t="s">
        <v>17</v>
      </c>
      <c r="N93" s="266" t="s">
        <v>6330</v>
      </c>
      <c r="O93" s="266"/>
      <c r="P93" s="266"/>
      <c r="Q93" s="266"/>
      <c r="R93" s="266"/>
      <c r="S93" s="358">
        <v>290.0</v>
      </c>
    </row>
    <row r="94">
      <c r="A94" s="357"/>
      <c r="B94" s="266" t="s">
        <v>868</v>
      </c>
      <c r="C94" s="535" t="s">
        <v>934</v>
      </c>
      <c r="D94" s="522" t="s">
        <v>7348</v>
      </c>
      <c r="E94" s="445" t="s">
        <v>935</v>
      </c>
      <c r="F94" s="524">
        <v>8750.0</v>
      </c>
      <c r="G94" s="525"/>
      <c r="H94" s="267"/>
      <c r="I94" s="266"/>
      <c r="J94" s="266" t="s">
        <v>4509</v>
      </c>
      <c r="K94" s="266" t="s">
        <v>4437</v>
      </c>
      <c r="L94" s="266" t="s">
        <v>1019</v>
      </c>
      <c r="M94" s="266" t="s">
        <v>17</v>
      </c>
      <c r="N94" s="266" t="s">
        <v>6330</v>
      </c>
      <c r="O94" s="266"/>
      <c r="P94" s="266"/>
      <c r="Q94" s="266" t="s">
        <v>7318</v>
      </c>
      <c r="R94" s="266"/>
      <c r="S94" s="358">
        <v>290.0</v>
      </c>
    </row>
    <row r="95">
      <c r="A95" s="357"/>
      <c r="B95" s="266" t="s">
        <v>865</v>
      </c>
      <c r="C95" s="436" t="s">
        <v>6545</v>
      </c>
      <c r="D95" s="522" t="s">
        <v>7349</v>
      </c>
      <c r="E95" s="436" t="s">
        <v>3413</v>
      </c>
      <c r="F95" s="526"/>
      <c r="G95" s="525"/>
      <c r="H95" s="267"/>
      <c r="I95" s="266"/>
      <c r="J95" s="266"/>
      <c r="K95" s="266"/>
      <c r="L95" s="266" t="s">
        <v>1019</v>
      </c>
      <c r="M95" s="266" t="s">
        <v>17</v>
      </c>
      <c r="N95" s="266" t="s">
        <v>7326</v>
      </c>
      <c r="O95" s="266"/>
      <c r="P95" s="266"/>
      <c r="Q95" s="266"/>
      <c r="R95" s="266"/>
      <c r="S95" s="358">
        <v>294.0</v>
      </c>
    </row>
    <row r="96">
      <c r="A96" s="357"/>
      <c r="B96" s="266"/>
      <c r="C96" s="436" t="s">
        <v>6316</v>
      </c>
      <c r="D96" s="266"/>
      <c r="E96" s="445" t="s">
        <v>6317</v>
      </c>
      <c r="F96" s="533">
        <v>150.0</v>
      </c>
      <c r="G96" s="525"/>
      <c r="H96" s="267"/>
      <c r="I96" s="266"/>
      <c r="J96" s="266"/>
      <c r="K96" s="266"/>
      <c r="L96" s="266" t="s">
        <v>1019</v>
      </c>
      <c r="M96" s="266" t="s">
        <v>17</v>
      </c>
      <c r="N96" s="266" t="s">
        <v>6121</v>
      </c>
      <c r="O96" s="266"/>
      <c r="P96" s="266"/>
      <c r="Q96" s="266"/>
      <c r="R96" s="266"/>
      <c r="S96" s="358">
        <v>313.0</v>
      </c>
    </row>
    <row r="97">
      <c r="A97" s="357"/>
      <c r="B97" s="266"/>
      <c r="C97" s="436" t="s">
        <v>6316</v>
      </c>
      <c r="D97" s="266"/>
      <c r="E97" s="445" t="s">
        <v>6317</v>
      </c>
      <c r="F97" s="533">
        <v>150.0</v>
      </c>
      <c r="G97" s="525"/>
      <c r="H97" s="266"/>
      <c r="I97" s="266"/>
      <c r="J97" s="266"/>
      <c r="K97" s="266"/>
      <c r="L97" s="266" t="s">
        <v>1019</v>
      </c>
      <c r="M97" s="266" t="s">
        <v>17</v>
      </c>
      <c r="N97" s="266" t="s">
        <v>6121</v>
      </c>
      <c r="O97" s="266"/>
      <c r="P97" s="266"/>
      <c r="Q97" s="266"/>
      <c r="R97" s="266"/>
      <c r="S97" s="358">
        <v>313.0</v>
      </c>
    </row>
    <row r="98">
      <c r="A98" s="266"/>
      <c r="B98" s="267"/>
      <c r="C98" s="436" t="s">
        <v>1732</v>
      </c>
      <c r="D98" s="522">
        <v>2.022110147E9</v>
      </c>
      <c r="E98" s="436" t="s">
        <v>1733</v>
      </c>
      <c r="F98" s="533">
        <v>12000.0</v>
      </c>
      <c r="G98" s="525"/>
      <c r="H98" s="266"/>
      <c r="I98" s="266"/>
      <c r="J98" s="416" t="s">
        <v>829</v>
      </c>
      <c r="K98" s="266"/>
      <c r="L98" s="266" t="s">
        <v>1019</v>
      </c>
      <c r="M98" s="266" t="s">
        <v>17</v>
      </c>
      <c r="N98" s="266" t="s">
        <v>6668</v>
      </c>
      <c r="O98" s="266"/>
      <c r="P98" s="266"/>
      <c r="Q98" s="266"/>
      <c r="R98" s="266" t="s">
        <v>7335</v>
      </c>
      <c r="S98" s="358">
        <v>332.0</v>
      </c>
    </row>
    <row r="99">
      <c r="A99" s="266"/>
      <c r="B99" s="266"/>
      <c r="C99" s="436" t="s">
        <v>7350</v>
      </c>
      <c r="D99" s="522" t="s">
        <v>7351</v>
      </c>
      <c r="E99" s="445" t="s">
        <v>7352</v>
      </c>
      <c r="F99" s="525"/>
      <c r="G99" s="525"/>
      <c r="H99" s="266"/>
      <c r="I99" s="266"/>
      <c r="J99" s="266"/>
      <c r="K99" s="266"/>
      <c r="L99" s="266" t="s">
        <v>860</v>
      </c>
      <c r="M99" s="266" t="s">
        <v>17</v>
      </c>
      <c r="N99" s="266" t="s">
        <v>5993</v>
      </c>
      <c r="O99" s="266"/>
      <c r="P99" s="266"/>
      <c r="Q99" s="266"/>
      <c r="R99" s="266"/>
      <c r="S99" s="358">
        <v>352.0</v>
      </c>
    </row>
    <row r="100">
      <c r="A100" s="266"/>
      <c r="B100" s="266"/>
      <c r="C100" s="436" t="s">
        <v>7353</v>
      </c>
      <c r="D100" s="522" t="s">
        <v>7354</v>
      </c>
      <c r="E100" s="436" t="s">
        <v>3432</v>
      </c>
      <c r="F100" s="525"/>
      <c r="G100" s="525"/>
      <c r="H100" s="266"/>
      <c r="I100" s="266"/>
      <c r="J100" s="266"/>
      <c r="K100" s="266"/>
      <c r="L100" s="266" t="s">
        <v>860</v>
      </c>
      <c r="M100" s="266" t="s">
        <v>17</v>
      </c>
      <c r="N100" s="266" t="s">
        <v>5039</v>
      </c>
      <c r="O100" s="266"/>
      <c r="P100" s="266"/>
      <c r="Q100" s="266"/>
      <c r="R100" s="266"/>
      <c r="S100" s="358">
        <v>379.0</v>
      </c>
    </row>
    <row r="101">
      <c r="A101" s="266"/>
      <c r="B101" s="266"/>
      <c r="C101" s="436" t="s">
        <v>7353</v>
      </c>
      <c r="D101" s="536" t="s">
        <v>7355</v>
      </c>
      <c r="E101" s="436" t="s">
        <v>3432</v>
      </c>
      <c r="F101" s="525"/>
      <c r="G101" s="525"/>
      <c r="H101" s="266"/>
      <c r="I101" s="266"/>
      <c r="J101" s="266"/>
      <c r="K101" s="266"/>
      <c r="L101" s="266" t="s">
        <v>860</v>
      </c>
      <c r="M101" s="266" t="s">
        <v>17</v>
      </c>
      <c r="N101" s="266" t="s">
        <v>5039</v>
      </c>
      <c r="O101" s="266"/>
      <c r="P101" s="266"/>
      <c r="Q101" s="266"/>
      <c r="R101" s="266"/>
      <c r="S101" s="358">
        <v>379.0</v>
      </c>
    </row>
    <row r="102">
      <c r="A102" s="266"/>
      <c r="B102" s="266" t="s">
        <v>3881</v>
      </c>
      <c r="C102" s="436" t="s">
        <v>7312</v>
      </c>
      <c r="D102" s="522">
        <v>999178.0</v>
      </c>
      <c r="E102" s="436" t="s">
        <v>4318</v>
      </c>
      <c r="F102" s="524">
        <v>6050.0</v>
      </c>
      <c r="G102" s="525"/>
      <c r="H102" s="266"/>
      <c r="I102" s="266"/>
      <c r="J102" s="266" t="s">
        <v>829</v>
      </c>
      <c r="K102" s="266" t="s">
        <v>7356</v>
      </c>
      <c r="L102" s="266" t="s">
        <v>860</v>
      </c>
      <c r="M102" s="266" t="s">
        <v>17</v>
      </c>
      <c r="N102" s="266" t="s">
        <v>7356</v>
      </c>
      <c r="O102" s="266"/>
      <c r="P102" s="266"/>
      <c r="Q102" s="266"/>
      <c r="R102" s="266" t="s">
        <v>7357</v>
      </c>
      <c r="S102" s="358">
        <v>62.0</v>
      </c>
    </row>
    <row r="103">
      <c r="A103" s="266"/>
      <c r="B103" s="266" t="s">
        <v>3881</v>
      </c>
      <c r="C103" s="385" t="s">
        <v>7312</v>
      </c>
      <c r="D103" s="386">
        <v>999085.0</v>
      </c>
      <c r="E103" s="436" t="s">
        <v>4318</v>
      </c>
      <c r="F103" s="524">
        <v>6050.0</v>
      </c>
      <c r="G103" s="525"/>
      <c r="H103" s="266"/>
      <c r="I103" s="266"/>
      <c r="J103" s="266" t="s">
        <v>829</v>
      </c>
      <c r="K103" s="266" t="s">
        <v>7356</v>
      </c>
      <c r="L103" s="266" t="s">
        <v>860</v>
      </c>
      <c r="M103" s="266" t="s">
        <v>17</v>
      </c>
      <c r="N103" s="266" t="s">
        <v>7356</v>
      </c>
      <c r="O103" s="266"/>
      <c r="P103" s="266"/>
      <c r="Q103" s="266"/>
      <c r="R103" s="266" t="s">
        <v>7357</v>
      </c>
      <c r="S103" s="358">
        <v>62.0</v>
      </c>
    </row>
    <row r="104">
      <c r="A104" s="266"/>
      <c r="B104" s="266" t="s">
        <v>3881</v>
      </c>
      <c r="C104" s="385" t="s">
        <v>7358</v>
      </c>
      <c r="D104" s="386" t="s">
        <v>7359</v>
      </c>
      <c r="E104" s="385" t="s">
        <v>7360</v>
      </c>
      <c r="F104" s="525"/>
      <c r="G104" s="525"/>
      <c r="H104" s="266"/>
      <c r="I104" s="266"/>
      <c r="J104" s="266"/>
      <c r="K104" s="266"/>
      <c r="L104" s="266" t="s">
        <v>1019</v>
      </c>
      <c r="M104" s="266" t="s">
        <v>17</v>
      </c>
      <c r="N104" s="266" t="s">
        <v>7361</v>
      </c>
      <c r="O104" s="266"/>
      <c r="P104" s="266"/>
      <c r="Q104" s="266"/>
      <c r="R104" s="266"/>
      <c r="S104" s="358">
        <v>65.0</v>
      </c>
    </row>
    <row r="105">
      <c r="A105" s="266"/>
      <c r="B105" s="266"/>
      <c r="C105" s="385" t="s">
        <v>7362</v>
      </c>
      <c r="D105" s="386" t="s">
        <v>7363</v>
      </c>
      <c r="E105" s="385" t="s">
        <v>4751</v>
      </c>
      <c r="F105" s="524">
        <v>27700.0</v>
      </c>
      <c r="G105" s="266"/>
      <c r="H105" s="266"/>
      <c r="I105" s="266"/>
      <c r="J105" s="266"/>
      <c r="K105" s="266"/>
      <c r="L105" s="266" t="s">
        <v>1019</v>
      </c>
      <c r="M105" s="266" t="s">
        <v>17</v>
      </c>
      <c r="N105" s="266"/>
      <c r="O105" s="266"/>
      <c r="P105" s="266"/>
      <c r="Q105" s="266"/>
      <c r="R105" s="266"/>
      <c r="S105" s="266"/>
    </row>
    <row r="106">
      <c r="A106" s="266"/>
      <c r="B106" s="266"/>
      <c r="C106" s="385" t="s">
        <v>7364</v>
      </c>
      <c r="D106" s="267"/>
      <c r="E106" s="266"/>
      <c r="F106" s="524">
        <v>70.0</v>
      </c>
      <c r="G106" s="266"/>
      <c r="H106" s="266"/>
      <c r="I106" s="266"/>
      <c r="J106" s="266"/>
      <c r="K106" s="266"/>
      <c r="L106" s="266" t="s">
        <v>1019</v>
      </c>
      <c r="M106" s="266" t="s">
        <v>17</v>
      </c>
      <c r="N106" s="266"/>
      <c r="O106" s="266"/>
      <c r="P106" s="266"/>
      <c r="Q106" s="266"/>
      <c r="R106" s="266"/>
      <c r="S106" s="266"/>
    </row>
    <row r="107">
      <c r="A107" s="266"/>
      <c r="B107" s="266"/>
      <c r="C107" s="537" t="s">
        <v>7365</v>
      </c>
      <c r="D107" s="266"/>
      <c r="E107" s="266"/>
      <c r="F107" s="524">
        <v>4100.0</v>
      </c>
      <c r="G107" s="266"/>
      <c r="H107" s="266"/>
      <c r="I107" s="266"/>
      <c r="J107" s="266"/>
      <c r="K107" s="266"/>
      <c r="L107" s="266" t="s">
        <v>1019</v>
      </c>
      <c r="M107" s="266" t="s">
        <v>17</v>
      </c>
      <c r="N107" s="266"/>
      <c r="O107" s="266"/>
      <c r="P107" s="266"/>
      <c r="Q107" s="266"/>
      <c r="R107" s="266"/>
      <c r="S107" s="266"/>
    </row>
    <row r="108">
      <c r="A108" s="266"/>
      <c r="B108" s="266"/>
      <c r="C108" s="385" t="s">
        <v>3617</v>
      </c>
      <c r="D108" s="266"/>
      <c r="E108" s="266"/>
      <c r="F108" s="524">
        <v>250.0</v>
      </c>
      <c r="G108" s="266"/>
      <c r="H108" s="266"/>
      <c r="I108" s="266"/>
      <c r="J108" s="266"/>
      <c r="K108" s="266"/>
      <c r="L108" s="266" t="s">
        <v>1019</v>
      </c>
      <c r="M108" s="266" t="s">
        <v>2386</v>
      </c>
      <c r="N108" s="416" t="s">
        <v>7324</v>
      </c>
      <c r="O108" s="266"/>
      <c r="P108" s="266"/>
      <c r="Q108" s="266"/>
      <c r="R108" s="266"/>
      <c r="S108" s="358">
        <v>378.0</v>
      </c>
    </row>
    <row r="109">
      <c r="A109" s="266"/>
      <c r="B109" s="266"/>
      <c r="C109" s="385" t="s">
        <v>3617</v>
      </c>
      <c r="D109" s="266"/>
      <c r="E109" s="266"/>
      <c r="F109" s="524">
        <v>250.0</v>
      </c>
      <c r="G109" s="266"/>
      <c r="H109" s="266"/>
      <c r="I109" s="266"/>
      <c r="J109" s="266"/>
      <c r="K109" s="266"/>
      <c r="L109" s="266" t="s">
        <v>1019</v>
      </c>
      <c r="M109" s="266" t="s">
        <v>2386</v>
      </c>
      <c r="N109" s="416" t="s">
        <v>7324</v>
      </c>
      <c r="O109" s="266"/>
      <c r="P109" s="266"/>
      <c r="Q109" s="266"/>
      <c r="R109" s="266"/>
      <c r="S109" s="358">
        <v>378.0</v>
      </c>
    </row>
    <row r="110">
      <c r="A110" s="266"/>
      <c r="B110" s="266"/>
      <c r="C110" s="355" t="s">
        <v>3613</v>
      </c>
      <c r="D110" s="266"/>
      <c r="E110" s="355" t="s">
        <v>3614</v>
      </c>
      <c r="F110" s="526"/>
      <c r="G110" s="266"/>
      <c r="H110" s="266"/>
      <c r="I110" s="266"/>
      <c r="J110" s="266"/>
      <c r="K110" s="266"/>
      <c r="L110" s="266" t="s">
        <v>1019</v>
      </c>
      <c r="M110" s="266" t="s">
        <v>17</v>
      </c>
      <c r="N110" s="266" t="s">
        <v>2523</v>
      </c>
      <c r="O110" s="266"/>
      <c r="P110" s="266"/>
      <c r="Q110" s="266"/>
      <c r="R110" s="266"/>
      <c r="S110" s="358">
        <v>280.0</v>
      </c>
    </row>
    <row r="111">
      <c r="A111" s="266"/>
      <c r="B111" s="266"/>
      <c r="C111" s="355" t="s">
        <v>3613</v>
      </c>
      <c r="D111" s="266"/>
      <c r="E111" s="355" t="s">
        <v>3614</v>
      </c>
      <c r="F111" s="525"/>
      <c r="G111" s="266"/>
      <c r="H111" s="266"/>
      <c r="I111" s="266"/>
      <c r="J111" s="266"/>
      <c r="K111" s="266"/>
      <c r="L111" s="266" t="s">
        <v>1019</v>
      </c>
      <c r="M111" s="266" t="s">
        <v>17</v>
      </c>
      <c r="N111" s="266" t="s">
        <v>2523</v>
      </c>
      <c r="O111" s="266"/>
      <c r="P111" s="266"/>
      <c r="Q111" s="266"/>
      <c r="R111" s="266"/>
      <c r="S111" s="358">
        <v>280.0</v>
      </c>
    </row>
    <row r="112">
      <c r="A112" s="266"/>
      <c r="B112" s="266"/>
      <c r="C112" s="355" t="s">
        <v>3613</v>
      </c>
      <c r="D112" s="266"/>
      <c r="E112" s="355" t="s">
        <v>3614</v>
      </c>
      <c r="F112" s="525"/>
      <c r="G112" s="266"/>
      <c r="H112" s="266"/>
      <c r="I112" s="266"/>
      <c r="J112" s="266"/>
      <c r="K112" s="266"/>
      <c r="L112" s="266" t="s">
        <v>1019</v>
      </c>
      <c r="M112" s="266" t="s">
        <v>17</v>
      </c>
      <c r="N112" s="266" t="s">
        <v>2523</v>
      </c>
      <c r="O112" s="266"/>
      <c r="P112" s="266"/>
      <c r="Q112" s="266"/>
      <c r="R112" s="266"/>
      <c r="S112" s="358">
        <v>280.0</v>
      </c>
    </row>
    <row r="113">
      <c r="A113" s="266"/>
      <c r="B113" s="266"/>
      <c r="C113" s="355" t="s">
        <v>3613</v>
      </c>
      <c r="D113" s="266"/>
      <c r="E113" s="355" t="s">
        <v>3614</v>
      </c>
      <c r="F113" s="525"/>
      <c r="G113" s="266"/>
      <c r="H113" s="266"/>
      <c r="I113" s="266"/>
      <c r="J113" s="266"/>
      <c r="K113" s="266"/>
      <c r="L113" s="266" t="s">
        <v>1019</v>
      </c>
      <c r="M113" s="266" t="s">
        <v>17</v>
      </c>
      <c r="N113" s="266" t="s">
        <v>2523</v>
      </c>
      <c r="O113" s="266"/>
      <c r="P113" s="266"/>
      <c r="Q113" s="266"/>
      <c r="R113" s="266"/>
      <c r="S113" s="358">
        <v>280.0</v>
      </c>
    </row>
    <row r="114">
      <c r="A114" s="266"/>
      <c r="B114" s="266"/>
      <c r="C114" s="355" t="s">
        <v>3613</v>
      </c>
      <c r="D114" s="386" t="s">
        <v>7366</v>
      </c>
      <c r="E114" s="355" t="s">
        <v>3614</v>
      </c>
      <c r="F114" s="525"/>
      <c r="G114" s="266"/>
      <c r="H114" s="266"/>
      <c r="I114" s="266"/>
      <c r="J114" s="266"/>
      <c r="K114" s="266"/>
      <c r="L114" s="266" t="s">
        <v>1019</v>
      </c>
      <c r="M114" s="266" t="s">
        <v>17</v>
      </c>
      <c r="N114" s="266" t="s">
        <v>7367</v>
      </c>
      <c r="O114" s="266"/>
      <c r="P114" s="266"/>
      <c r="Q114" s="266"/>
      <c r="R114" s="266"/>
      <c r="S114" s="358">
        <v>297.0</v>
      </c>
    </row>
    <row r="115">
      <c r="A115" s="266"/>
      <c r="B115" s="266"/>
      <c r="C115" s="355" t="s">
        <v>3613</v>
      </c>
      <c r="D115" s="386" t="s">
        <v>7368</v>
      </c>
      <c r="E115" s="355" t="s">
        <v>3614</v>
      </c>
      <c r="F115" s="525"/>
      <c r="G115" s="266"/>
      <c r="H115" s="266"/>
      <c r="I115" s="266"/>
      <c r="J115" s="266"/>
      <c r="K115" s="266"/>
      <c r="L115" s="266" t="s">
        <v>1019</v>
      </c>
      <c r="M115" s="266" t="s">
        <v>17</v>
      </c>
      <c r="N115" s="266" t="s">
        <v>7367</v>
      </c>
      <c r="O115" s="266"/>
      <c r="P115" s="266"/>
      <c r="Q115" s="266"/>
      <c r="R115" s="266"/>
      <c r="S115" s="358">
        <v>297.0</v>
      </c>
    </row>
    <row r="116">
      <c r="A116" s="266"/>
      <c r="B116" s="266"/>
      <c r="C116" s="355" t="s">
        <v>3613</v>
      </c>
      <c r="D116" s="386" t="s">
        <v>7369</v>
      </c>
      <c r="E116" s="355" t="s">
        <v>3614</v>
      </c>
      <c r="F116" s="525"/>
      <c r="G116" s="266"/>
      <c r="H116" s="266"/>
      <c r="I116" s="266"/>
      <c r="J116" s="266"/>
      <c r="K116" s="266"/>
      <c r="L116" s="266" t="s">
        <v>1019</v>
      </c>
      <c r="M116" s="266" t="s">
        <v>17</v>
      </c>
      <c r="N116" s="266" t="s">
        <v>7367</v>
      </c>
      <c r="O116" s="266"/>
      <c r="P116" s="266"/>
      <c r="Q116" s="266"/>
      <c r="R116" s="266"/>
      <c r="S116" s="358">
        <v>297.0</v>
      </c>
    </row>
    <row r="117">
      <c r="A117" s="266"/>
      <c r="B117" s="266"/>
      <c r="C117" s="538" t="s">
        <v>3617</v>
      </c>
      <c r="D117" s="266"/>
      <c r="E117" s="267"/>
      <c r="F117" s="525"/>
      <c r="G117" s="266"/>
      <c r="H117" s="266"/>
      <c r="I117" s="266"/>
      <c r="J117" s="266"/>
      <c r="K117" s="266"/>
      <c r="L117" s="266" t="s">
        <v>1019</v>
      </c>
      <c r="M117" s="266" t="s">
        <v>17</v>
      </c>
      <c r="N117" s="266" t="s">
        <v>2523</v>
      </c>
      <c r="O117" s="266"/>
      <c r="P117" s="266"/>
      <c r="Q117" s="266"/>
      <c r="R117" s="266"/>
      <c r="S117" s="358">
        <v>280.0</v>
      </c>
    </row>
    <row r="118">
      <c r="A118" s="266"/>
      <c r="B118" s="266"/>
      <c r="C118" s="538" t="s">
        <v>3617</v>
      </c>
      <c r="D118" s="266"/>
      <c r="E118" s="266"/>
      <c r="F118" s="525"/>
      <c r="G118" s="266"/>
      <c r="H118" s="266"/>
      <c r="I118" s="266"/>
      <c r="J118" s="266"/>
      <c r="K118" s="266"/>
      <c r="L118" s="266" t="s">
        <v>1019</v>
      </c>
      <c r="M118" s="266" t="s">
        <v>17</v>
      </c>
      <c r="N118" s="266" t="s">
        <v>2523</v>
      </c>
      <c r="O118" s="266"/>
      <c r="P118" s="266"/>
      <c r="Q118" s="266"/>
      <c r="R118" s="266"/>
      <c r="S118" s="358">
        <v>280.0</v>
      </c>
    </row>
    <row r="119">
      <c r="A119" s="266"/>
      <c r="B119" s="266"/>
      <c r="C119" s="538" t="s">
        <v>3617</v>
      </c>
      <c r="D119" s="266"/>
      <c r="E119" s="266"/>
      <c r="F119" s="525"/>
      <c r="G119" s="266"/>
      <c r="H119" s="266"/>
      <c r="I119" s="266"/>
      <c r="J119" s="266"/>
      <c r="K119" s="266"/>
      <c r="L119" s="266" t="s">
        <v>1019</v>
      </c>
      <c r="M119" s="266" t="s">
        <v>17</v>
      </c>
      <c r="N119" s="266" t="s">
        <v>2523</v>
      </c>
      <c r="O119" s="266"/>
      <c r="P119" s="266"/>
      <c r="Q119" s="266"/>
      <c r="R119" s="266"/>
      <c r="S119" s="358">
        <v>280.0</v>
      </c>
    </row>
    <row r="120">
      <c r="A120" s="266"/>
      <c r="B120" s="266"/>
      <c r="C120" s="538" t="s">
        <v>3617</v>
      </c>
      <c r="D120" s="266"/>
      <c r="E120" s="266"/>
      <c r="F120" s="525"/>
      <c r="G120" s="266"/>
      <c r="H120" s="266"/>
      <c r="I120" s="266"/>
      <c r="J120" s="266"/>
      <c r="K120" s="266"/>
      <c r="L120" s="266" t="s">
        <v>1019</v>
      </c>
      <c r="M120" s="266" t="s">
        <v>17</v>
      </c>
      <c r="N120" s="266" t="s">
        <v>2523</v>
      </c>
      <c r="O120" s="266"/>
      <c r="P120" s="266"/>
      <c r="Q120" s="266"/>
      <c r="R120" s="266"/>
      <c r="S120" s="358">
        <v>280.0</v>
      </c>
    </row>
  </sheetData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7370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7371</v>
      </c>
      <c r="S2" s="2" t="s">
        <v>7372</v>
      </c>
      <c r="T2" s="2" t="s">
        <v>5692</v>
      </c>
    </row>
    <row r="3">
      <c r="A3" s="2"/>
      <c r="B3" s="229" t="s">
        <v>811</v>
      </c>
      <c r="C3" s="2" t="s">
        <v>197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7373</v>
      </c>
      <c r="S3" s="2" t="s">
        <v>344</v>
      </c>
      <c r="T3" s="2" t="s">
        <v>5692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</row>
    <row r="6">
      <c r="A6" s="2"/>
      <c r="B6" s="229" t="s">
        <v>820</v>
      </c>
      <c r="C6" s="2" t="s">
        <v>7374</v>
      </c>
      <c r="E6" s="237">
        <v>8.610766282E9</v>
      </c>
      <c r="F6" s="2"/>
      <c r="G6" s="2"/>
      <c r="H6" s="2" t="s">
        <v>821</v>
      </c>
      <c r="K6" s="2"/>
      <c r="L6" s="2"/>
      <c r="M6" s="229" t="s">
        <v>15</v>
      </c>
      <c r="O6" s="237"/>
    </row>
    <row r="7">
      <c r="A7" s="2"/>
      <c r="B7" s="229" t="s">
        <v>822</v>
      </c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</row>
    <row r="8">
      <c r="A8" s="2"/>
      <c r="B8" s="229" t="s">
        <v>824</v>
      </c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862</v>
      </c>
      <c r="C17" s="2" t="s">
        <v>7375</v>
      </c>
      <c r="D17" s="496"/>
      <c r="E17" s="2" t="s">
        <v>7376</v>
      </c>
      <c r="J17" s="2" t="s">
        <v>821</v>
      </c>
      <c r="K17" s="2" t="s">
        <v>7372</v>
      </c>
      <c r="L17" s="2" t="s">
        <v>860</v>
      </c>
      <c r="R17" s="2" t="s">
        <v>7371</v>
      </c>
    </row>
    <row r="18">
      <c r="A18" s="2"/>
      <c r="B18" s="2" t="s">
        <v>862</v>
      </c>
      <c r="C18" s="2" t="s">
        <v>7375</v>
      </c>
      <c r="D18" s="496"/>
      <c r="E18" s="2" t="s">
        <v>7376</v>
      </c>
      <c r="J18" s="2" t="s">
        <v>821</v>
      </c>
      <c r="K18" s="2" t="s">
        <v>7372</v>
      </c>
      <c r="L18" s="2" t="s">
        <v>860</v>
      </c>
      <c r="R18" s="2" t="s">
        <v>7371</v>
      </c>
    </row>
    <row r="19">
      <c r="A19" s="2"/>
      <c r="B19" s="2" t="s">
        <v>862</v>
      </c>
      <c r="C19" s="2" t="s">
        <v>7375</v>
      </c>
      <c r="D19" s="496"/>
      <c r="E19" s="2" t="s">
        <v>7376</v>
      </c>
      <c r="J19" s="2" t="s">
        <v>821</v>
      </c>
      <c r="K19" s="2" t="s">
        <v>7372</v>
      </c>
      <c r="L19" s="2" t="s">
        <v>860</v>
      </c>
      <c r="R19" s="2" t="s">
        <v>7371</v>
      </c>
    </row>
    <row r="20">
      <c r="A20" s="2"/>
      <c r="B20" s="2" t="s">
        <v>862</v>
      </c>
      <c r="C20" s="2" t="s">
        <v>7375</v>
      </c>
      <c r="D20" s="496"/>
      <c r="E20" s="2" t="s">
        <v>7376</v>
      </c>
      <c r="J20" s="2" t="s">
        <v>821</v>
      </c>
      <c r="K20" s="2" t="s">
        <v>7372</v>
      </c>
      <c r="L20" s="2" t="s">
        <v>860</v>
      </c>
      <c r="R20" s="2" t="s">
        <v>7371</v>
      </c>
    </row>
    <row r="21">
      <c r="A21" s="2"/>
      <c r="B21" s="2" t="s">
        <v>862</v>
      </c>
      <c r="C21" s="2" t="s">
        <v>7375</v>
      </c>
      <c r="D21" s="496"/>
      <c r="E21" s="2" t="s">
        <v>7376</v>
      </c>
      <c r="J21" s="2" t="s">
        <v>821</v>
      </c>
      <c r="K21" s="2" t="s">
        <v>7372</v>
      </c>
      <c r="L21" s="2" t="s">
        <v>860</v>
      </c>
      <c r="R21" s="2" t="s">
        <v>7371</v>
      </c>
    </row>
    <row r="22">
      <c r="A22" s="2"/>
      <c r="B22" s="2" t="s">
        <v>862</v>
      </c>
      <c r="C22" s="2" t="s">
        <v>7375</v>
      </c>
      <c r="D22" s="496"/>
      <c r="E22" s="2" t="s">
        <v>7376</v>
      </c>
      <c r="J22" s="2" t="s">
        <v>821</v>
      </c>
      <c r="K22" s="2" t="s">
        <v>7372</v>
      </c>
      <c r="L22" s="2" t="s">
        <v>860</v>
      </c>
      <c r="R22" s="2" t="s">
        <v>7371</v>
      </c>
    </row>
    <row r="23">
      <c r="A23" s="2"/>
      <c r="B23" s="2" t="s">
        <v>862</v>
      </c>
      <c r="C23" s="2" t="s">
        <v>7375</v>
      </c>
      <c r="D23" s="496"/>
      <c r="E23" s="2" t="s">
        <v>7376</v>
      </c>
      <c r="J23" s="2" t="s">
        <v>821</v>
      </c>
      <c r="K23" s="2" t="s">
        <v>7372</v>
      </c>
      <c r="L23" s="2" t="s">
        <v>860</v>
      </c>
      <c r="R23" s="2" t="s">
        <v>7371</v>
      </c>
    </row>
    <row r="24">
      <c r="A24" s="2"/>
      <c r="B24" s="2" t="s">
        <v>862</v>
      </c>
      <c r="C24" s="2" t="s">
        <v>7375</v>
      </c>
      <c r="D24" s="496"/>
      <c r="E24" s="2" t="s">
        <v>7376</v>
      </c>
      <c r="J24" s="2" t="s">
        <v>821</v>
      </c>
      <c r="K24" s="2" t="s">
        <v>7372</v>
      </c>
      <c r="L24" s="2" t="s">
        <v>860</v>
      </c>
      <c r="R24" s="2" t="s">
        <v>7371</v>
      </c>
    </row>
    <row r="25">
      <c r="A25" s="2"/>
      <c r="B25" s="2" t="s">
        <v>862</v>
      </c>
      <c r="C25" s="2" t="s">
        <v>7375</v>
      </c>
      <c r="D25" s="496"/>
      <c r="E25" s="2" t="s">
        <v>7376</v>
      </c>
      <c r="J25" s="2" t="s">
        <v>821</v>
      </c>
      <c r="K25" s="2" t="s">
        <v>7372</v>
      </c>
      <c r="L25" s="2" t="s">
        <v>860</v>
      </c>
      <c r="R25" s="2" t="s">
        <v>7371</v>
      </c>
    </row>
    <row r="26">
      <c r="A26" s="2"/>
      <c r="B26" s="2" t="s">
        <v>862</v>
      </c>
      <c r="C26" s="2" t="s">
        <v>7375</v>
      </c>
      <c r="D26" s="491"/>
      <c r="E26" s="2" t="s">
        <v>7376</v>
      </c>
      <c r="J26" s="2" t="s">
        <v>821</v>
      </c>
      <c r="K26" s="2" t="s">
        <v>7372</v>
      </c>
      <c r="L26" s="2" t="s">
        <v>860</v>
      </c>
      <c r="R26" s="2" t="s">
        <v>7371</v>
      </c>
    </row>
    <row r="27">
      <c r="A27" s="2"/>
      <c r="B27" s="2" t="s">
        <v>862</v>
      </c>
      <c r="C27" s="2" t="s">
        <v>7375</v>
      </c>
      <c r="D27" s="491"/>
      <c r="E27" s="2" t="s">
        <v>7376</v>
      </c>
      <c r="J27" s="2" t="s">
        <v>821</v>
      </c>
      <c r="K27" s="2" t="s">
        <v>7372</v>
      </c>
      <c r="L27" s="2" t="s">
        <v>860</v>
      </c>
      <c r="R27" s="2" t="s">
        <v>7371</v>
      </c>
    </row>
    <row r="28">
      <c r="B28" s="2" t="s">
        <v>862</v>
      </c>
      <c r="C28" s="2" t="s">
        <v>7377</v>
      </c>
      <c r="D28" s="496"/>
      <c r="E28" s="2" t="s">
        <v>7378</v>
      </c>
      <c r="J28" s="2" t="s">
        <v>821</v>
      </c>
      <c r="K28" s="2" t="s">
        <v>7372</v>
      </c>
      <c r="L28" s="2" t="s">
        <v>860</v>
      </c>
      <c r="R28" s="2" t="s">
        <v>7371</v>
      </c>
    </row>
    <row r="29">
      <c r="B29" s="2" t="s">
        <v>6455</v>
      </c>
      <c r="C29" s="2" t="s">
        <v>7379</v>
      </c>
      <c r="D29" s="496"/>
      <c r="E29" s="2" t="s">
        <v>7380</v>
      </c>
      <c r="J29" s="2" t="s">
        <v>821</v>
      </c>
      <c r="K29" s="2" t="s">
        <v>7372</v>
      </c>
      <c r="L29" s="2" t="s">
        <v>860</v>
      </c>
      <c r="R29" s="2" t="s">
        <v>7371</v>
      </c>
    </row>
    <row r="30">
      <c r="A30" s="2"/>
      <c r="B30" s="2" t="s">
        <v>865</v>
      </c>
      <c r="C30" s="2" t="s">
        <v>1408</v>
      </c>
      <c r="D30" s="496"/>
      <c r="E30" s="497" t="s">
        <v>867</v>
      </c>
      <c r="J30" s="2" t="s">
        <v>821</v>
      </c>
      <c r="K30" s="2" t="s">
        <v>7372</v>
      </c>
      <c r="L30" s="2" t="s">
        <v>860</v>
      </c>
      <c r="R30" s="2" t="s">
        <v>7371</v>
      </c>
    </row>
    <row r="31" ht="18.0" customHeight="1">
      <c r="A31" s="2"/>
      <c r="D31" s="491"/>
    </row>
    <row r="32">
      <c r="A32" s="2" t="s">
        <v>995</v>
      </c>
      <c r="B32" s="2" t="s">
        <v>862</v>
      </c>
      <c r="C32" s="2" t="s">
        <v>1409</v>
      </c>
      <c r="D32" s="491"/>
      <c r="E32" s="2" t="s">
        <v>893</v>
      </c>
      <c r="J32" s="2" t="s">
        <v>821</v>
      </c>
      <c r="K32" s="2" t="s">
        <v>7372</v>
      </c>
      <c r="L32" s="2" t="s">
        <v>860</v>
      </c>
      <c r="R32" s="2" t="s">
        <v>7371</v>
      </c>
    </row>
    <row r="33">
      <c r="B33" s="2" t="s">
        <v>862</v>
      </c>
      <c r="C33" s="2" t="s">
        <v>1409</v>
      </c>
      <c r="D33" s="496"/>
      <c r="E33" s="2" t="s">
        <v>893</v>
      </c>
      <c r="F33" s="231"/>
      <c r="G33" s="231"/>
      <c r="H33" s="231"/>
      <c r="J33" s="2" t="s">
        <v>821</v>
      </c>
      <c r="K33" s="2" t="s">
        <v>7372</v>
      </c>
      <c r="L33" s="2" t="s">
        <v>860</v>
      </c>
      <c r="R33" s="2" t="s">
        <v>7371</v>
      </c>
    </row>
    <row r="34">
      <c r="A34" s="2"/>
      <c r="B34" s="2" t="s">
        <v>862</v>
      </c>
      <c r="C34" s="2" t="s">
        <v>1412</v>
      </c>
      <c r="D34" s="496"/>
      <c r="E34" s="359" t="s">
        <v>895</v>
      </c>
      <c r="F34" s="231"/>
      <c r="G34" s="231"/>
      <c r="H34" s="231"/>
      <c r="J34" s="2" t="s">
        <v>821</v>
      </c>
      <c r="K34" s="2" t="s">
        <v>7372</v>
      </c>
      <c r="L34" s="2" t="s">
        <v>860</v>
      </c>
      <c r="R34" s="2" t="s">
        <v>7371</v>
      </c>
    </row>
    <row r="35">
      <c r="A35" s="2"/>
      <c r="B35" s="2" t="s">
        <v>862</v>
      </c>
      <c r="C35" s="2" t="s">
        <v>1412</v>
      </c>
      <c r="D35" s="496"/>
      <c r="E35" s="359" t="s">
        <v>895</v>
      </c>
      <c r="F35" s="231"/>
      <c r="G35" s="231"/>
      <c r="H35" s="231"/>
      <c r="J35" s="2" t="s">
        <v>821</v>
      </c>
      <c r="K35" s="2" t="s">
        <v>7372</v>
      </c>
      <c r="L35" s="2" t="s">
        <v>860</v>
      </c>
      <c r="R35" s="2" t="s">
        <v>7371</v>
      </c>
    </row>
    <row r="36">
      <c r="A36" s="2"/>
      <c r="B36" s="2" t="s">
        <v>862</v>
      </c>
      <c r="C36" s="2" t="s">
        <v>1412</v>
      </c>
      <c r="D36" s="496"/>
      <c r="E36" s="359" t="s">
        <v>895</v>
      </c>
      <c r="F36" s="231"/>
      <c r="G36" s="231"/>
      <c r="H36" s="231"/>
      <c r="J36" s="2" t="s">
        <v>821</v>
      </c>
      <c r="K36" s="2" t="s">
        <v>7372</v>
      </c>
      <c r="L36" s="2" t="s">
        <v>860</v>
      </c>
      <c r="R36" s="2" t="s">
        <v>7371</v>
      </c>
    </row>
    <row r="37">
      <c r="A37" s="2"/>
      <c r="D37" s="496"/>
      <c r="E37" s="359"/>
      <c r="F37" s="231"/>
      <c r="G37" s="231"/>
      <c r="H37" s="231"/>
    </row>
    <row r="38">
      <c r="A38" s="2"/>
      <c r="D38" s="496"/>
      <c r="E38" s="359"/>
      <c r="F38" s="231"/>
      <c r="G38" s="231"/>
      <c r="H38" s="231"/>
    </row>
    <row r="39">
      <c r="A39" s="2"/>
      <c r="D39" s="496"/>
      <c r="E39" s="359"/>
      <c r="F39" s="231"/>
      <c r="G39" s="231"/>
      <c r="H39" s="231"/>
    </row>
    <row r="40">
      <c r="A40" s="2"/>
      <c r="D40" s="496"/>
      <c r="E40" s="359"/>
      <c r="F40" s="231"/>
      <c r="G40" s="231"/>
      <c r="H40" s="231"/>
    </row>
    <row r="41">
      <c r="A41" s="2"/>
      <c r="D41" s="496"/>
      <c r="E41" s="359"/>
      <c r="F41" s="231"/>
      <c r="G41" s="231"/>
      <c r="H41" s="231"/>
    </row>
    <row r="42">
      <c r="A42" s="2"/>
      <c r="D42" s="496"/>
      <c r="E42" s="359"/>
      <c r="F42" s="231"/>
      <c r="G42" s="231"/>
      <c r="H42" s="231"/>
    </row>
    <row r="43">
      <c r="C43" s="495"/>
      <c r="D43" s="496"/>
      <c r="E43" s="359"/>
    </row>
    <row r="44">
      <c r="C44" s="495"/>
      <c r="D44" s="496"/>
      <c r="E44" s="359"/>
    </row>
    <row r="45">
      <c r="C45" s="495"/>
      <c r="D45" s="496"/>
      <c r="E45" s="359"/>
    </row>
    <row r="46">
      <c r="C46" s="463"/>
      <c r="D46" s="496"/>
      <c r="E46" s="359"/>
    </row>
    <row r="47">
      <c r="C47" s="495"/>
      <c r="D47" s="496"/>
      <c r="E47" s="359"/>
    </row>
    <row r="48">
      <c r="A48" s="2"/>
      <c r="D48" s="275"/>
      <c r="E48" s="359"/>
      <c r="F48" s="231"/>
      <c r="G48" s="231"/>
      <c r="H48" s="231"/>
    </row>
    <row r="49">
      <c r="A49" s="2"/>
      <c r="D49" s="275"/>
      <c r="E49" s="359"/>
      <c r="F49" s="231"/>
      <c r="G49" s="231"/>
      <c r="H49" s="231"/>
    </row>
    <row r="50">
      <c r="A50" s="2"/>
      <c r="D50" s="275"/>
      <c r="E50" s="359"/>
      <c r="F50" s="231"/>
      <c r="G50" s="231"/>
      <c r="H50" s="231"/>
    </row>
    <row r="51">
      <c r="A51" s="2"/>
      <c r="D51" s="275"/>
      <c r="E51" s="359"/>
      <c r="F51" s="231"/>
      <c r="G51" s="231"/>
      <c r="H51" s="231"/>
    </row>
    <row r="52" ht="15.0" customHeight="1">
      <c r="A52" s="2"/>
      <c r="D52" s="491"/>
      <c r="E52" s="359"/>
      <c r="F52" s="231"/>
      <c r="G52" s="231"/>
      <c r="H52" s="231"/>
    </row>
    <row r="53" ht="15.0" customHeight="1">
      <c r="A53" s="2"/>
      <c r="D53" s="491"/>
    </row>
    <row r="54" ht="15.0" customHeight="1">
      <c r="A54" s="2"/>
      <c r="D54" s="491"/>
    </row>
    <row r="55" ht="15.0" customHeight="1">
      <c r="A55" s="2"/>
      <c r="D55" s="491"/>
    </row>
    <row r="56" ht="15.0" customHeight="1">
      <c r="D56" s="491"/>
    </row>
    <row r="57">
      <c r="A57" s="2"/>
      <c r="D57" s="491"/>
    </row>
    <row r="58">
      <c r="A58" s="2"/>
      <c r="D58" s="491"/>
    </row>
    <row r="59">
      <c r="A59" s="2"/>
      <c r="D59" s="491"/>
    </row>
    <row r="60">
      <c r="A60" s="2"/>
      <c r="D60" s="491"/>
    </row>
    <row r="61">
      <c r="A61" s="2"/>
      <c r="D61" s="275"/>
      <c r="E61" s="275"/>
    </row>
    <row r="62">
      <c r="A62" s="2"/>
      <c r="D62" s="275"/>
      <c r="E62" s="275"/>
    </row>
    <row r="63">
      <c r="A63" s="2"/>
      <c r="D63" s="275"/>
      <c r="E63" s="275"/>
    </row>
    <row r="64">
      <c r="A64" s="2"/>
      <c r="D64" s="275"/>
      <c r="E64" s="275"/>
    </row>
    <row r="65">
      <c r="A65" s="2"/>
      <c r="C65" s="492"/>
      <c r="D65" s="493"/>
      <c r="E65" s="494"/>
    </row>
    <row r="66">
      <c r="A66" s="2"/>
      <c r="C66" s="492"/>
      <c r="D66" s="493"/>
      <c r="E66" s="494"/>
    </row>
    <row r="67">
      <c r="A67" s="2"/>
      <c r="D67" s="491"/>
    </row>
    <row r="68">
      <c r="A68" s="2"/>
      <c r="D68" s="491"/>
    </row>
    <row r="69">
      <c r="A69" s="2"/>
      <c r="D69" s="491"/>
      <c r="E69" s="380"/>
    </row>
    <row r="70">
      <c r="A70" s="2"/>
      <c r="D70" s="491"/>
      <c r="E70" s="380"/>
    </row>
    <row r="71">
      <c r="A71" s="2"/>
      <c r="D71" s="491"/>
      <c r="E71" s="359"/>
    </row>
    <row r="72">
      <c r="A72" s="2"/>
      <c r="D72" s="491"/>
    </row>
    <row r="73">
      <c r="A73" s="2"/>
      <c r="D73" s="87"/>
    </row>
    <row r="74">
      <c r="A74" s="2"/>
      <c r="D74" s="87"/>
    </row>
    <row r="75">
      <c r="D75" s="87"/>
    </row>
    <row r="76">
      <c r="D76" s="87"/>
    </row>
    <row r="77">
      <c r="D77" s="87"/>
    </row>
    <row r="78">
      <c r="D78" s="87"/>
    </row>
    <row r="79">
      <c r="D79" s="87"/>
    </row>
    <row r="80">
      <c r="D80" s="87"/>
    </row>
    <row r="81">
      <c r="D81" s="87"/>
    </row>
    <row r="82">
      <c r="D82" s="87"/>
    </row>
    <row r="83">
      <c r="B83" s="239"/>
      <c r="D83" s="87"/>
    </row>
    <row r="84">
      <c r="B84" s="239"/>
      <c r="D84" s="87"/>
    </row>
    <row r="85">
      <c r="D85" s="87"/>
    </row>
    <row r="86">
      <c r="D86" s="87"/>
    </row>
    <row r="87">
      <c r="D87" s="87"/>
    </row>
    <row r="88">
      <c r="D88" s="87"/>
    </row>
    <row r="89">
      <c r="D89" s="87"/>
    </row>
    <row r="90">
      <c r="D90" s="8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8.38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604</v>
      </c>
      <c r="D1" s="216">
        <v>8.754931364E9</v>
      </c>
      <c r="E1" s="411"/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7381</v>
      </c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7382</v>
      </c>
      <c r="S2" s="2" t="s">
        <v>7383</v>
      </c>
      <c r="T2" s="2" t="s">
        <v>1272</v>
      </c>
      <c r="U2" s="2" t="s">
        <v>7005</v>
      </c>
    </row>
    <row r="3">
      <c r="A3" s="2"/>
      <c r="B3" s="229" t="s">
        <v>811</v>
      </c>
      <c r="C3" s="282" t="s">
        <v>7384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6680</v>
      </c>
      <c r="S3" s="2" t="s">
        <v>4981</v>
      </c>
      <c r="T3" s="2" t="s">
        <v>1272</v>
      </c>
      <c r="U3" s="2" t="s">
        <v>55</v>
      </c>
    </row>
    <row r="4">
      <c r="A4" s="2"/>
      <c r="B4" s="229" t="s">
        <v>816</v>
      </c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7385</v>
      </c>
      <c r="S4" s="2" t="s">
        <v>5645</v>
      </c>
      <c r="T4" s="2" t="s">
        <v>1272</v>
      </c>
      <c r="U4" s="2" t="s">
        <v>55</v>
      </c>
    </row>
    <row r="5">
      <c r="A5" s="2"/>
      <c r="B5" s="229" t="s">
        <v>818</v>
      </c>
      <c r="C5" s="2" t="s">
        <v>3984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7386</v>
      </c>
      <c r="S5" s="2" t="s">
        <v>7387</v>
      </c>
      <c r="T5" s="2" t="s">
        <v>7388</v>
      </c>
      <c r="U5" s="2" t="s">
        <v>7389</v>
      </c>
    </row>
    <row r="6">
      <c r="A6" s="2"/>
      <c r="B6" s="229" t="s">
        <v>820</v>
      </c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7390</v>
      </c>
      <c r="S6" s="2" t="s">
        <v>4268</v>
      </c>
      <c r="T6" s="2" t="s">
        <v>7391</v>
      </c>
      <c r="U6" s="2" t="s">
        <v>4294</v>
      </c>
    </row>
    <row r="7">
      <c r="A7" s="2"/>
      <c r="B7" s="229" t="s">
        <v>822</v>
      </c>
      <c r="C7" s="2" t="s">
        <v>7392</v>
      </c>
      <c r="D7" s="2">
        <v>9.843010066E9</v>
      </c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5252</v>
      </c>
      <c r="S7" s="2" t="s">
        <v>6677</v>
      </c>
      <c r="T7" s="2" t="s">
        <v>1568</v>
      </c>
      <c r="U7" s="2" t="s">
        <v>7389</v>
      </c>
    </row>
    <row r="8">
      <c r="A8" s="2"/>
      <c r="B8" s="229" t="s">
        <v>824</v>
      </c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7393</v>
      </c>
      <c r="S8" s="2" t="s">
        <v>6127</v>
      </c>
      <c r="T8" s="2" t="s">
        <v>1568</v>
      </c>
      <c r="U8" s="2" t="s">
        <v>7389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7394</v>
      </c>
      <c r="S9" s="2" t="s">
        <v>606</v>
      </c>
      <c r="T9" s="2" t="s">
        <v>676</v>
      </c>
      <c r="U9" s="2" t="s">
        <v>55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7395</v>
      </c>
      <c r="S10" s="2" t="s">
        <v>7061</v>
      </c>
      <c r="T10" s="2" t="s">
        <v>6758</v>
      </c>
      <c r="U10" s="2" t="s">
        <v>55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7396</v>
      </c>
      <c r="S11" s="2" t="s">
        <v>6168</v>
      </c>
      <c r="T11" s="2" t="s">
        <v>7231</v>
      </c>
      <c r="U11" s="2" t="s">
        <v>55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7397</v>
      </c>
      <c r="S12" s="2" t="s">
        <v>6549</v>
      </c>
      <c r="T12" s="2" t="s">
        <v>7398</v>
      </c>
      <c r="U12" s="2" t="s">
        <v>2043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359" t="s">
        <v>3016</v>
      </c>
      <c r="D17" s="291">
        <v>8.801586904386E12</v>
      </c>
      <c r="E17" s="298" t="s">
        <v>5771</v>
      </c>
      <c r="J17" s="2" t="s">
        <v>829</v>
      </c>
      <c r="K17" s="2" t="s">
        <v>7399</v>
      </c>
      <c r="L17" s="2" t="s">
        <v>860</v>
      </c>
      <c r="M17" s="2" t="s">
        <v>17</v>
      </c>
      <c r="N17" s="2" t="s">
        <v>7387</v>
      </c>
      <c r="R17" s="2" t="s">
        <v>7386</v>
      </c>
      <c r="S17" s="2">
        <v>180.0</v>
      </c>
    </row>
    <row r="18">
      <c r="A18" s="2"/>
      <c r="B18" s="2" t="s">
        <v>30</v>
      </c>
      <c r="C18" s="359" t="s">
        <v>3016</v>
      </c>
      <c r="D18" s="291">
        <v>8.801547498764E12</v>
      </c>
      <c r="E18" s="298" t="s">
        <v>5771</v>
      </c>
      <c r="J18" s="2" t="s">
        <v>829</v>
      </c>
      <c r="K18" s="2" t="s">
        <v>7399</v>
      </c>
      <c r="L18" s="2" t="s">
        <v>860</v>
      </c>
      <c r="M18" s="2" t="s">
        <v>17</v>
      </c>
      <c r="N18" s="2" t="s">
        <v>7387</v>
      </c>
      <c r="R18" s="2" t="s">
        <v>7386</v>
      </c>
      <c r="S18" s="2">
        <v>180.0</v>
      </c>
    </row>
    <row r="19">
      <c r="A19" s="2"/>
      <c r="B19" s="2" t="s">
        <v>30</v>
      </c>
      <c r="C19" s="359" t="s">
        <v>3016</v>
      </c>
      <c r="D19" s="291">
        <v>8.80132878879E12</v>
      </c>
      <c r="E19" s="298" t="s">
        <v>5771</v>
      </c>
      <c r="J19" s="2" t="s">
        <v>829</v>
      </c>
      <c r="K19" s="2" t="s">
        <v>7399</v>
      </c>
      <c r="L19" s="2" t="s">
        <v>860</v>
      </c>
      <c r="M19" s="2" t="s">
        <v>17</v>
      </c>
      <c r="N19" s="2" t="s">
        <v>7387</v>
      </c>
      <c r="R19" s="2" t="s">
        <v>7386</v>
      </c>
      <c r="S19" s="2">
        <v>180.0</v>
      </c>
    </row>
    <row r="20">
      <c r="A20" s="2"/>
      <c r="B20" s="2" t="s">
        <v>30</v>
      </c>
      <c r="C20" s="359" t="s">
        <v>3016</v>
      </c>
      <c r="D20" s="291">
        <v>8.801617926255E12</v>
      </c>
      <c r="E20" s="298" t="s">
        <v>5771</v>
      </c>
      <c r="J20" s="2" t="s">
        <v>829</v>
      </c>
      <c r="K20" s="2" t="s">
        <v>7399</v>
      </c>
      <c r="L20" s="2" t="s">
        <v>860</v>
      </c>
      <c r="M20" s="2" t="s">
        <v>17</v>
      </c>
      <c r="N20" s="2" t="s">
        <v>7387</v>
      </c>
      <c r="R20" s="2" t="s">
        <v>7386</v>
      </c>
      <c r="S20" s="2">
        <v>180.0</v>
      </c>
    </row>
    <row r="21">
      <c r="A21" s="2"/>
      <c r="B21" s="2" t="s">
        <v>30</v>
      </c>
      <c r="C21" s="359" t="s">
        <v>3016</v>
      </c>
      <c r="D21" s="291">
        <v>8.801592574804E12</v>
      </c>
      <c r="E21" s="298" t="s">
        <v>5771</v>
      </c>
      <c r="J21" s="2" t="s">
        <v>825</v>
      </c>
      <c r="L21" s="2" t="s">
        <v>860</v>
      </c>
      <c r="M21" s="2" t="s">
        <v>2386</v>
      </c>
      <c r="N21" s="2" t="s">
        <v>7400</v>
      </c>
      <c r="S21" s="2">
        <v>180.0</v>
      </c>
    </row>
    <row r="22">
      <c r="A22" s="2"/>
      <c r="B22" s="2" t="s">
        <v>30</v>
      </c>
      <c r="C22" s="2" t="s">
        <v>4423</v>
      </c>
      <c r="D22" s="291">
        <v>8.801912284732E12</v>
      </c>
      <c r="E22" s="298" t="s">
        <v>4424</v>
      </c>
      <c r="J22" s="2" t="s">
        <v>829</v>
      </c>
      <c r="K22" s="2" t="s">
        <v>7399</v>
      </c>
      <c r="L22" s="2" t="s">
        <v>860</v>
      </c>
      <c r="M22" s="2" t="s">
        <v>17</v>
      </c>
      <c r="N22" s="2" t="s">
        <v>7387</v>
      </c>
      <c r="R22" s="2" t="s">
        <v>7386</v>
      </c>
      <c r="S22" s="2">
        <v>180.0</v>
      </c>
    </row>
    <row r="23">
      <c r="A23" s="2"/>
      <c r="B23" s="2" t="s">
        <v>862</v>
      </c>
      <c r="C23" s="2" t="s">
        <v>2915</v>
      </c>
      <c r="D23" s="291" t="s">
        <v>7401</v>
      </c>
      <c r="E23" s="359" t="s">
        <v>2916</v>
      </c>
      <c r="I23" s="2"/>
      <c r="J23" s="2" t="s">
        <v>829</v>
      </c>
      <c r="K23" s="2" t="s">
        <v>7399</v>
      </c>
      <c r="L23" s="2" t="s">
        <v>860</v>
      </c>
      <c r="M23" s="2" t="s">
        <v>17</v>
      </c>
      <c r="N23" s="2" t="s">
        <v>6780</v>
      </c>
      <c r="R23" s="2" t="s">
        <v>7386</v>
      </c>
      <c r="S23" s="2">
        <v>181.0</v>
      </c>
    </row>
    <row r="24">
      <c r="A24" s="2"/>
      <c r="B24" s="2" t="s">
        <v>30</v>
      </c>
      <c r="C24" s="2" t="s">
        <v>1545</v>
      </c>
      <c r="D24" s="291" t="s">
        <v>7402</v>
      </c>
      <c r="E24" s="298" t="s">
        <v>4839</v>
      </c>
      <c r="I24" s="2"/>
      <c r="J24" s="2" t="s">
        <v>829</v>
      </c>
      <c r="K24" s="2" t="s">
        <v>7399</v>
      </c>
      <c r="L24" s="2" t="s">
        <v>860</v>
      </c>
      <c r="M24" s="2" t="s">
        <v>17</v>
      </c>
      <c r="N24" s="2" t="s">
        <v>6780</v>
      </c>
      <c r="R24" s="2" t="s">
        <v>7386</v>
      </c>
      <c r="S24" s="2">
        <v>181.0</v>
      </c>
    </row>
    <row r="25">
      <c r="A25" s="2"/>
      <c r="B25" s="2" t="s">
        <v>868</v>
      </c>
      <c r="C25" s="2" t="s">
        <v>7245</v>
      </c>
      <c r="D25" s="291" t="s">
        <v>7403</v>
      </c>
      <c r="E25" s="359" t="s">
        <v>1488</v>
      </c>
      <c r="I25" s="2"/>
      <c r="J25" s="2" t="s">
        <v>829</v>
      </c>
      <c r="K25" s="2" t="s">
        <v>7399</v>
      </c>
      <c r="L25" s="2" t="s">
        <v>860</v>
      </c>
      <c r="M25" s="2" t="s">
        <v>17</v>
      </c>
      <c r="N25" s="2" t="s">
        <v>6780</v>
      </c>
      <c r="R25" s="2" t="s">
        <v>7386</v>
      </c>
      <c r="S25" s="2">
        <v>181.0</v>
      </c>
    </row>
    <row r="26" ht="15.0" customHeight="1">
      <c r="A26" s="2"/>
      <c r="B26" s="2"/>
      <c r="C26" s="2" t="s">
        <v>6399</v>
      </c>
      <c r="D26" s="491"/>
      <c r="E26" s="2"/>
      <c r="J26" s="2" t="s">
        <v>829</v>
      </c>
      <c r="K26" s="2" t="s">
        <v>7399</v>
      </c>
      <c r="L26" s="2" t="s">
        <v>860</v>
      </c>
      <c r="M26" s="2" t="s">
        <v>17</v>
      </c>
      <c r="N26" s="2" t="s">
        <v>7387</v>
      </c>
      <c r="R26" s="2" t="s">
        <v>7386</v>
      </c>
      <c r="S26" s="2">
        <v>180.0</v>
      </c>
    </row>
    <row r="27" ht="15.0" customHeight="1">
      <c r="A27" s="2"/>
      <c r="B27" s="2"/>
      <c r="C27" s="298" t="s">
        <v>7404</v>
      </c>
      <c r="D27" s="491"/>
      <c r="E27" s="380" t="s">
        <v>1054</v>
      </c>
      <c r="L27" s="2" t="s">
        <v>860</v>
      </c>
      <c r="M27" s="2" t="s">
        <v>17</v>
      </c>
      <c r="N27" s="2" t="s">
        <v>7387</v>
      </c>
      <c r="S27" s="2">
        <v>180.0</v>
      </c>
    </row>
    <row r="28" ht="15.0" customHeight="1">
      <c r="A28" s="2"/>
      <c r="B28" s="2"/>
      <c r="C28" s="2"/>
      <c r="D28" s="491"/>
      <c r="E28" s="439"/>
    </row>
    <row r="29" ht="15.0" customHeight="1">
      <c r="A29" s="2"/>
      <c r="B29" s="2"/>
      <c r="C29" s="2"/>
      <c r="D29" s="491"/>
      <c r="E29" s="2"/>
    </row>
    <row r="30" ht="15.0" customHeight="1">
      <c r="A30" s="2" t="s">
        <v>7267</v>
      </c>
      <c r="B30" s="2" t="s">
        <v>862</v>
      </c>
      <c r="C30" s="2" t="s">
        <v>3515</v>
      </c>
      <c r="D30" s="291" t="s">
        <v>7405</v>
      </c>
      <c r="E30" s="359" t="s">
        <v>2660</v>
      </c>
      <c r="J30" s="2" t="s">
        <v>829</v>
      </c>
      <c r="L30" s="2" t="s">
        <v>860</v>
      </c>
      <c r="M30" s="2" t="s">
        <v>17</v>
      </c>
      <c r="N30" s="2" t="s">
        <v>6677</v>
      </c>
      <c r="S30" s="2">
        <v>203.0</v>
      </c>
    </row>
    <row r="31">
      <c r="A31" s="2"/>
      <c r="B31" s="2"/>
      <c r="C31" s="291" t="s">
        <v>6634</v>
      </c>
      <c r="D31" s="291" t="s">
        <v>7406</v>
      </c>
      <c r="E31" s="2"/>
      <c r="J31" s="2"/>
      <c r="L31" s="2"/>
    </row>
    <row r="32">
      <c r="A32" s="2"/>
      <c r="B32" s="2" t="s">
        <v>3908</v>
      </c>
      <c r="C32" s="2" t="s">
        <v>4100</v>
      </c>
      <c r="D32" s="491"/>
      <c r="E32" s="2" t="s">
        <v>4101</v>
      </c>
      <c r="L32" s="2" t="s">
        <v>860</v>
      </c>
      <c r="M32" s="195" t="s">
        <v>2640</v>
      </c>
    </row>
    <row r="33">
      <c r="A33" s="2"/>
      <c r="B33" s="2" t="s">
        <v>3908</v>
      </c>
      <c r="C33" s="2" t="s">
        <v>5482</v>
      </c>
      <c r="D33" s="491"/>
      <c r="E33" s="2" t="s">
        <v>3991</v>
      </c>
      <c r="L33" s="2" t="s">
        <v>860</v>
      </c>
      <c r="M33" s="195" t="s">
        <v>2640</v>
      </c>
    </row>
    <row r="34">
      <c r="A34" s="2"/>
      <c r="B34" s="2" t="s">
        <v>3908</v>
      </c>
      <c r="C34" s="298" t="s">
        <v>7407</v>
      </c>
      <c r="D34" s="491"/>
      <c r="E34" s="367" t="s">
        <v>3995</v>
      </c>
      <c r="L34" s="2" t="s">
        <v>860</v>
      </c>
      <c r="M34" s="195" t="s">
        <v>2640</v>
      </c>
    </row>
    <row r="35">
      <c r="B35" s="2" t="s">
        <v>883</v>
      </c>
      <c r="C35" s="298" t="s">
        <v>5387</v>
      </c>
      <c r="D35" s="275"/>
      <c r="E35" s="367" t="s">
        <v>5388</v>
      </c>
      <c r="L35" s="2" t="s">
        <v>860</v>
      </c>
      <c r="M35" s="195" t="s">
        <v>2640</v>
      </c>
    </row>
    <row r="36">
      <c r="B36" s="2" t="s">
        <v>883</v>
      </c>
      <c r="C36" s="298" t="s">
        <v>5387</v>
      </c>
      <c r="D36" s="275"/>
      <c r="E36" s="367" t="s">
        <v>5388</v>
      </c>
      <c r="L36" s="2" t="s">
        <v>860</v>
      </c>
      <c r="M36" s="195" t="s">
        <v>2640</v>
      </c>
    </row>
    <row r="37">
      <c r="B37" s="2" t="s">
        <v>883</v>
      </c>
      <c r="C37" s="298" t="s">
        <v>5387</v>
      </c>
      <c r="D37" s="275"/>
      <c r="E37" s="367" t="s">
        <v>5388</v>
      </c>
      <c r="L37" s="2" t="s">
        <v>860</v>
      </c>
      <c r="M37" s="195" t="s">
        <v>2640</v>
      </c>
    </row>
    <row r="38">
      <c r="B38" s="2" t="s">
        <v>883</v>
      </c>
      <c r="C38" s="298" t="s">
        <v>5387</v>
      </c>
      <c r="D38" s="275"/>
      <c r="E38" s="367" t="s">
        <v>5388</v>
      </c>
      <c r="L38" s="2" t="s">
        <v>860</v>
      </c>
      <c r="M38" s="195" t="s">
        <v>2640</v>
      </c>
    </row>
    <row r="39">
      <c r="B39" s="2" t="s">
        <v>883</v>
      </c>
      <c r="C39" s="367" t="s">
        <v>6030</v>
      </c>
      <c r="D39" s="275"/>
      <c r="E39" s="298" t="s">
        <v>7408</v>
      </c>
      <c r="L39" s="2" t="s">
        <v>860</v>
      </c>
      <c r="M39" s="195" t="s">
        <v>2640</v>
      </c>
    </row>
    <row r="40">
      <c r="B40" s="2" t="s">
        <v>883</v>
      </c>
      <c r="C40" s="367" t="s">
        <v>6030</v>
      </c>
      <c r="D40" s="275"/>
      <c r="E40" s="298" t="s">
        <v>7408</v>
      </c>
      <c r="L40" s="2" t="s">
        <v>860</v>
      </c>
      <c r="M40" s="195" t="s">
        <v>2640</v>
      </c>
    </row>
    <row r="41">
      <c r="A41" s="2"/>
      <c r="B41" s="2" t="s">
        <v>3908</v>
      </c>
      <c r="C41" s="2" t="s">
        <v>7142</v>
      </c>
      <c r="D41" s="491"/>
      <c r="E41" s="2" t="s">
        <v>6744</v>
      </c>
      <c r="J41" s="2" t="s">
        <v>829</v>
      </c>
      <c r="L41" s="2" t="s">
        <v>860</v>
      </c>
    </row>
    <row r="42">
      <c r="A42" s="2"/>
      <c r="B42" s="2" t="s">
        <v>862</v>
      </c>
      <c r="C42" s="359" t="s">
        <v>1097</v>
      </c>
      <c r="D42" s="291" t="s">
        <v>7409</v>
      </c>
      <c r="E42" s="359" t="s">
        <v>4515</v>
      </c>
      <c r="J42" s="2"/>
      <c r="L42" s="2"/>
      <c r="M42" s="2" t="s">
        <v>17</v>
      </c>
      <c r="N42" s="2" t="s">
        <v>6677</v>
      </c>
      <c r="S42" s="2">
        <v>203.0</v>
      </c>
    </row>
    <row r="43">
      <c r="A43" s="2"/>
      <c r="B43" s="2" t="s">
        <v>3908</v>
      </c>
      <c r="C43" s="2" t="s">
        <v>7143</v>
      </c>
      <c r="D43" s="222"/>
      <c r="E43" s="298" t="s">
        <v>5483</v>
      </c>
      <c r="J43" s="2" t="s">
        <v>819</v>
      </c>
      <c r="L43" s="2" t="s">
        <v>860</v>
      </c>
    </row>
    <row r="44">
      <c r="A44" s="2"/>
      <c r="B44" s="2"/>
      <c r="C44" s="2" t="s">
        <v>7144</v>
      </c>
      <c r="D44" s="491"/>
      <c r="E44" s="380" t="s">
        <v>890</v>
      </c>
      <c r="I44" s="2"/>
      <c r="J44" s="2" t="s">
        <v>819</v>
      </c>
      <c r="L44" s="2" t="s">
        <v>860</v>
      </c>
    </row>
    <row r="45">
      <c r="A45" s="2"/>
      <c r="B45" s="2"/>
      <c r="C45" s="2"/>
      <c r="D45" s="491"/>
      <c r="E45" s="2"/>
    </row>
    <row r="46">
      <c r="A46" s="2" t="s">
        <v>995</v>
      </c>
      <c r="B46" s="2" t="s">
        <v>862</v>
      </c>
      <c r="C46" s="2" t="s">
        <v>1409</v>
      </c>
      <c r="D46" s="291" t="s">
        <v>7410</v>
      </c>
      <c r="E46" s="298" t="s">
        <v>893</v>
      </c>
      <c r="J46" s="2" t="s">
        <v>829</v>
      </c>
      <c r="K46" s="2" t="s">
        <v>4268</v>
      </c>
      <c r="L46" s="2" t="s">
        <v>860</v>
      </c>
      <c r="M46" s="2" t="s">
        <v>17</v>
      </c>
      <c r="N46" s="2" t="s">
        <v>4268</v>
      </c>
      <c r="R46" s="2" t="s">
        <v>7390</v>
      </c>
      <c r="S46" s="2">
        <v>195.0</v>
      </c>
    </row>
    <row r="47">
      <c r="A47" s="2"/>
      <c r="B47" s="2" t="s">
        <v>862</v>
      </c>
      <c r="C47" s="2" t="s">
        <v>1412</v>
      </c>
      <c r="D47" s="291" t="s">
        <v>7411</v>
      </c>
      <c r="E47" s="298" t="s">
        <v>895</v>
      </c>
      <c r="J47" s="2" t="s">
        <v>829</v>
      </c>
      <c r="K47" s="2" t="s">
        <v>4268</v>
      </c>
      <c r="L47" s="2" t="s">
        <v>860</v>
      </c>
      <c r="M47" s="2" t="s">
        <v>17</v>
      </c>
      <c r="N47" s="2" t="s">
        <v>4268</v>
      </c>
      <c r="R47" s="2" t="s">
        <v>7390</v>
      </c>
      <c r="S47" s="2">
        <v>195.0</v>
      </c>
    </row>
    <row r="48">
      <c r="B48" s="2" t="s">
        <v>862</v>
      </c>
      <c r="C48" s="2" t="s">
        <v>1412</v>
      </c>
      <c r="D48" s="291" t="s">
        <v>7412</v>
      </c>
      <c r="E48" s="298" t="s">
        <v>895</v>
      </c>
      <c r="J48" s="2" t="s">
        <v>829</v>
      </c>
      <c r="K48" s="2" t="s">
        <v>4268</v>
      </c>
      <c r="L48" s="2" t="s">
        <v>860</v>
      </c>
      <c r="M48" s="2" t="s">
        <v>17</v>
      </c>
      <c r="N48" s="2" t="s">
        <v>4268</v>
      </c>
      <c r="S48" s="2">
        <v>195.0</v>
      </c>
    </row>
    <row r="49">
      <c r="C49" s="2"/>
      <c r="D49" s="87"/>
    </row>
    <row r="50">
      <c r="A50" s="2" t="s">
        <v>933</v>
      </c>
      <c r="B50" s="2" t="s">
        <v>868</v>
      </c>
      <c r="C50" s="2" t="s">
        <v>1390</v>
      </c>
      <c r="D50" s="291" t="s">
        <v>7413</v>
      </c>
      <c r="E50" s="298" t="s">
        <v>935</v>
      </c>
      <c r="J50" s="2" t="s">
        <v>831</v>
      </c>
      <c r="K50" s="2" t="s">
        <v>6780</v>
      </c>
      <c r="L50" s="2" t="s">
        <v>860</v>
      </c>
      <c r="M50" s="2" t="s">
        <v>17</v>
      </c>
      <c r="N50" s="2" t="s">
        <v>6780</v>
      </c>
      <c r="R50" s="2" t="s">
        <v>7386</v>
      </c>
      <c r="S50" s="2">
        <v>181.0</v>
      </c>
    </row>
    <row r="51">
      <c r="B51" s="2" t="s">
        <v>868</v>
      </c>
      <c r="C51" s="2" t="s">
        <v>1390</v>
      </c>
      <c r="D51" s="291" t="s">
        <v>7414</v>
      </c>
      <c r="E51" s="298" t="s">
        <v>935</v>
      </c>
      <c r="J51" s="2" t="s">
        <v>831</v>
      </c>
      <c r="K51" s="2" t="s">
        <v>6780</v>
      </c>
      <c r="L51" s="2" t="s">
        <v>860</v>
      </c>
      <c r="M51" s="2" t="s">
        <v>17</v>
      </c>
      <c r="N51" s="2" t="s">
        <v>6780</v>
      </c>
      <c r="R51" s="2" t="s">
        <v>7386</v>
      </c>
      <c r="S51" s="2">
        <v>181.0</v>
      </c>
    </row>
    <row r="52">
      <c r="D52" s="87"/>
    </row>
    <row r="53">
      <c r="C53" s="359" t="s">
        <v>2065</v>
      </c>
      <c r="D53" s="87"/>
      <c r="E53" s="380" t="s">
        <v>1528</v>
      </c>
      <c r="F53" s="380"/>
      <c r="G53" s="380"/>
      <c r="H53" s="380"/>
      <c r="L53" s="2" t="s">
        <v>1019</v>
      </c>
      <c r="M53" s="2" t="s">
        <v>17</v>
      </c>
      <c r="N53" s="2" t="s">
        <v>7415</v>
      </c>
      <c r="S53" s="2">
        <v>335.0</v>
      </c>
    </row>
    <row r="54">
      <c r="C54" s="359" t="s">
        <v>7416</v>
      </c>
      <c r="D54" s="87"/>
      <c r="E54" s="359" t="s">
        <v>7417</v>
      </c>
      <c r="F54" s="383"/>
      <c r="G54" s="383"/>
      <c r="H54" s="383"/>
      <c r="L54" s="2" t="s">
        <v>1019</v>
      </c>
      <c r="M54" s="2" t="s">
        <v>17</v>
      </c>
      <c r="N54" s="2" t="s">
        <v>7418</v>
      </c>
      <c r="S54" s="2">
        <v>151.0</v>
      </c>
    </row>
    <row r="55">
      <c r="C55" s="359" t="s">
        <v>1020</v>
      </c>
      <c r="D55" s="87"/>
      <c r="E55" s="380" t="s">
        <v>1021</v>
      </c>
      <c r="L55" s="2" t="s">
        <v>1019</v>
      </c>
      <c r="M55" s="2" t="s">
        <v>17</v>
      </c>
      <c r="N55" s="2" t="s">
        <v>7387</v>
      </c>
      <c r="S55" s="2">
        <v>180.0</v>
      </c>
    </row>
    <row r="56">
      <c r="B56" s="239"/>
      <c r="C56" s="359" t="s">
        <v>1020</v>
      </c>
      <c r="D56" s="87"/>
      <c r="E56" s="380" t="s">
        <v>1021</v>
      </c>
      <c r="L56" s="2" t="s">
        <v>1019</v>
      </c>
      <c r="M56" s="2" t="s">
        <v>17</v>
      </c>
      <c r="N56" s="2" t="s">
        <v>7387</v>
      </c>
      <c r="S56" s="2">
        <v>180.0</v>
      </c>
    </row>
    <row r="57">
      <c r="B57" s="239"/>
      <c r="C57" s="359" t="s">
        <v>1020</v>
      </c>
      <c r="D57" s="87"/>
      <c r="E57" s="380" t="s">
        <v>1021</v>
      </c>
      <c r="L57" s="2" t="s">
        <v>1019</v>
      </c>
      <c r="M57" s="2" t="s">
        <v>17</v>
      </c>
      <c r="N57" s="2" t="s">
        <v>7387</v>
      </c>
      <c r="S57" s="2">
        <v>180.0</v>
      </c>
    </row>
    <row r="58">
      <c r="C58" s="359" t="s">
        <v>1020</v>
      </c>
      <c r="D58" s="87"/>
      <c r="E58" s="380" t="s">
        <v>1021</v>
      </c>
      <c r="L58" s="2" t="s">
        <v>1019</v>
      </c>
      <c r="M58" s="2" t="s">
        <v>17</v>
      </c>
      <c r="N58" s="2" t="s">
        <v>7387</v>
      </c>
      <c r="S58" s="2">
        <v>180.0</v>
      </c>
    </row>
    <row r="59">
      <c r="C59" s="359" t="s">
        <v>7419</v>
      </c>
      <c r="D59" s="87"/>
      <c r="E59" s="359" t="s">
        <v>1054</v>
      </c>
      <c r="L59" s="2" t="s">
        <v>1019</v>
      </c>
      <c r="M59" s="2" t="s">
        <v>17</v>
      </c>
      <c r="N59" s="2" t="s">
        <v>6780</v>
      </c>
      <c r="S59" s="2">
        <v>181.0</v>
      </c>
    </row>
    <row r="60">
      <c r="C60" s="359" t="s">
        <v>1839</v>
      </c>
      <c r="D60" s="87"/>
      <c r="L60" s="2" t="s">
        <v>1019</v>
      </c>
      <c r="M60" s="2" t="s">
        <v>17</v>
      </c>
      <c r="N60" s="2" t="s">
        <v>6780</v>
      </c>
      <c r="S60" s="2">
        <v>181.0</v>
      </c>
    </row>
    <row r="61">
      <c r="C61" s="359" t="s">
        <v>1839</v>
      </c>
      <c r="D61" s="87"/>
      <c r="L61" s="2" t="s">
        <v>1019</v>
      </c>
      <c r="M61" s="2" t="s">
        <v>17</v>
      </c>
      <c r="N61" s="2" t="s">
        <v>6780</v>
      </c>
      <c r="S61" s="2">
        <v>181.0</v>
      </c>
    </row>
    <row r="62">
      <c r="B62" s="2" t="s">
        <v>862</v>
      </c>
      <c r="C62" s="359" t="s">
        <v>7420</v>
      </c>
      <c r="D62" s="291" t="s">
        <v>7421</v>
      </c>
      <c r="E62" s="359" t="s">
        <v>2667</v>
      </c>
      <c r="J62" s="2" t="s">
        <v>829</v>
      </c>
      <c r="K62" s="2" t="s">
        <v>6677</v>
      </c>
      <c r="M62" s="2" t="s">
        <v>17</v>
      </c>
      <c r="N62" s="2" t="s">
        <v>6677</v>
      </c>
      <c r="R62" s="2" t="s">
        <v>7393</v>
      </c>
      <c r="S62" s="2">
        <v>203.0</v>
      </c>
    </row>
    <row r="63">
      <c r="B63" s="2" t="s">
        <v>862</v>
      </c>
      <c r="C63" s="359" t="s">
        <v>7420</v>
      </c>
      <c r="D63" s="291" t="s">
        <v>7422</v>
      </c>
      <c r="E63" s="359" t="s">
        <v>2667</v>
      </c>
      <c r="J63" s="2" t="s">
        <v>829</v>
      </c>
      <c r="K63" s="2" t="s">
        <v>6677</v>
      </c>
      <c r="M63" s="2" t="s">
        <v>17</v>
      </c>
      <c r="N63" s="2" t="s">
        <v>6677</v>
      </c>
      <c r="R63" s="2" t="s">
        <v>7393</v>
      </c>
      <c r="S63" s="2">
        <v>203.0</v>
      </c>
    </row>
    <row r="64">
      <c r="B64" s="2" t="s">
        <v>862</v>
      </c>
      <c r="C64" s="359" t="s">
        <v>3887</v>
      </c>
      <c r="D64" s="291" t="s">
        <v>7423</v>
      </c>
      <c r="E64" s="359" t="s">
        <v>882</v>
      </c>
      <c r="J64" s="2" t="s">
        <v>829</v>
      </c>
      <c r="K64" s="2" t="s">
        <v>6677</v>
      </c>
      <c r="M64" s="2" t="s">
        <v>17</v>
      </c>
      <c r="N64" s="2" t="s">
        <v>6677</v>
      </c>
      <c r="R64" s="2" t="s">
        <v>5252</v>
      </c>
      <c r="S64" s="2">
        <v>203.0</v>
      </c>
    </row>
    <row r="65">
      <c r="B65" s="2" t="s">
        <v>862</v>
      </c>
      <c r="C65" s="359" t="s">
        <v>3887</v>
      </c>
      <c r="E65" s="359" t="s">
        <v>882</v>
      </c>
      <c r="J65" s="2" t="s">
        <v>829</v>
      </c>
      <c r="K65" s="2" t="s">
        <v>6677</v>
      </c>
      <c r="M65" s="2" t="s">
        <v>17</v>
      </c>
      <c r="N65" s="2" t="s">
        <v>6677</v>
      </c>
      <c r="R65" s="2" t="s">
        <v>5252</v>
      </c>
      <c r="S65" s="2">
        <v>203.0</v>
      </c>
    </row>
    <row r="66">
      <c r="B66" s="2" t="s">
        <v>862</v>
      </c>
      <c r="C66" s="359" t="s">
        <v>3887</v>
      </c>
      <c r="E66" s="359" t="s">
        <v>882</v>
      </c>
      <c r="J66" s="2" t="s">
        <v>829</v>
      </c>
      <c r="K66" s="2" t="s">
        <v>6677</v>
      </c>
      <c r="M66" s="2" t="s">
        <v>17</v>
      </c>
      <c r="N66" s="2" t="s">
        <v>6677</v>
      </c>
      <c r="R66" s="2" t="s">
        <v>5252</v>
      </c>
      <c r="S66" s="2">
        <v>203.0</v>
      </c>
    </row>
    <row r="67">
      <c r="B67" s="2" t="s">
        <v>862</v>
      </c>
      <c r="C67" s="359" t="s">
        <v>3887</v>
      </c>
      <c r="E67" s="359" t="s">
        <v>882</v>
      </c>
      <c r="J67" s="2" t="s">
        <v>829</v>
      </c>
      <c r="K67" s="2" t="s">
        <v>6677</v>
      </c>
      <c r="M67" s="2" t="s">
        <v>17</v>
      </c>
      <c r="N67" s="2" t="s">
        <v>6677</v>
      </c>
      <c r="R67" s="2" t="s">
        <v>5252</v>
      </c>
      <c r="S67" s="2">
        <v>203.0</v>
      </c>
    </row>
    <row r="68">
      <c r="B68" s="2" t="s">
        <v>862</v>
      </c>
      <c r="C68" s="359" t="s">
        <v>3887</v>
      </c>
      <c r="E68" s="359" t="s">
        <v>882</v>
      </c>
      <c r="J68" s="2" t="s">
        <v>829</v>
      </c>
      <c r="K68" s="2" t="s">
        <v>6677</v>
      </c>
      <c r="M68" s="2" t="s">
        <v>17</v>
      </c>
      <c r="N68" s="2" t="s">
        <v>6677</v>
      </c>
      <c r="R68" s="2" t="s">
        <v>5252</v>
      </c>
      <c r="S68" s="2">
        <v>203.0</v>
      </c>
    </row>
    <row r="69">
      <c r="C69" s="388" t="s">
        <v>7424</v>
      </c>
      <c r="M69" s="2" t="s">
        <v>17</v>
      </c>
      <c r="S69" s="2">
        <v>203.0</v>
      </c>
    </row>
    <row r="70">
      <c r="C70" s="419"/>
    </row>
  </sheetData>
  <hyperlinks>
    <hyperlink r:id="rId1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7425</v>
      </c>
      <c r="D1" s="216" t="s">
        <v>7426</v>
      </c>
      <c r="E1" s="411">
        <v>9.500915E9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 t="s">
        <v>7427</v>
      </c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805</v>
      </c>
      <c r="S2" s="2" t="s">
        <v>7428</v>
      </c>
      <c r="T2" s="2" t="s">
        <v>2001</v>
      </c>
    </row>
    <row r="3">
      <c r="A3" s="2"/>
      <c r="B3" s="229" t="s">
        <v>811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805</v>
      </c>
      <c r="S3" s="2" t="s">
        <v>7429</v>
      </c>
      <c r="T3" s="2" t="s">
        <v>1010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7430</v>
      </c>
      <c r="S4" s="2" t="s">
        <v>4174</v>
      </c>
      <c r="T4" s="2" t="s">
        <v>7398</v>
      </c>
    </row>
    <row r="5">
      <c r="A5" s="2"/>
      <c r="B5" s="229" t="s">
        <v>818</v>
      </c>
      <c r="C5" s="2" t="s">
        <v>7431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7432</v>
      </c>
      <c r="S5" s="2" t="s">
        <v>2045</v>
      </c>
      <c r="T5" s="2" t="s">
        <v>7398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291">
        <v>8.80118757343E12</v>
      </c>
      <c r="E17" s="298" t="s">
        <v>5771</v>
      </c>
      <c r="J17" s="2" t="s">
        <v>2173</v>
      </c>
      <c r="K17" s="2" t="s">
        <v>507</v>
      </c>
      <c r="L17" s="2" t="s">
        <v>860</v>
      </c>
      <c r="M17" s="2" t="s">
        <v>17</v>
      </c>
      <c r="N17" s="2" t="s">
        <v>7433</v>
      </c>
      <c r="R17" s="2" t="s">
        <v>805</v>
      </c>
      <c r="S17" s="2">
        <v>180.0</v>
      </c>
    </row>
    <row r="18">
      <c r="A18" s="2"/>
      <c r="B18" s="2" t="s">
        <v>30</v>
      </c>
      <c r="C18" s="2" t="s">
        <v>5477</v>
      </c>
      <c r="D18" s="291" t="s">
        <v>7434</v>
      </c>
      <c r="E18" s="298" t="s">
        <v>5771</v>
      </c>
      <c r="J18" s="2" t="s">
        <v>2173</v>
      </c>
      <c r="K18" s="2" t="s">
        <v>507</v>
      </c>
      <c r="L18" s="2" t="s">
        <v>860</v>
      </c>
      <c r="M18" s="2" t="s">
        <v>17</v>
      </c>
      <c r="N18" s="2" t="s">
        <v>7433</v>
      </c>
      <c r="S18" s="2">
        <v>180.0</v>
      </c>
    </row>
    <row r="19">
      <c r="A19" s="2"/>
      <c r="B19" s="2" t="s">
        <v>30</v>
      </c>
      <c r="C19" s="2" t="s">
        <v>5477</v>
      </c>
      <c r="D19" s="291">
        <v>8.801818562205E12</v>
      </c>
      <c r="E19" s="298" t="s">
        <v>5771</v>
      </c>
      <c r="J19" s="2" t="s">
        <v>2173</v>
      </c>
      <c r="K19" s="2" t="s">
        <v>507</v>
      </c>
      <c r="L19" s="2" t="s">
        <v>860</v>
      </c>
      <c r="M19" s="2" t="s">
        <v>17</v>
      </c>
      <c r="N19" s="2" t="s">
        <v>7433</v>
      </c>
      <c r="S19" s="2">
        <v>180.0</v>
      </c>
    </row>
    <row r="20">
      <c r="A20" s="2"/>
      <c r="B20" s="2" t="s">
        <v>30</v>
      </c>
      <c r="C20" s="2" t="s">
        <v>5477</v>
      </c>
      <c r="D20" s="496"/>
      <c r="E20" s="298" t="s">
        <v>5771</v>
      </c>
      <c r="J20" s="2"/>
      <c r="L20" s="2" t="s">
        <v>860</v>
      </c>
      <c r="M20" s="2" t="s">
        <v>18</v>
      </c>
    </row>
    <row r="21">
      <c r="A21" s="2"/>
      <c r="B21" s="2" t="s">
        <v>30</v>
      </c>
      <c r="C21" s="2" t="s">
        <v>5477</v>
      </c>
      <c r="D21" s="496"/>
      <c r="E21" s="298" t="s">
        <v>5771</v>
      </c>
      <c r="L21" s="2" t="s">
        <v>860</v>
      </c>
      <c r="M21" s="2" t="s">
        <v>18</v>
      </c>
    </row>
    <row r="22">
      <c r="B22" s="2" t="s">
        <v>7435</v>
      </c>
      <c r="C22" s="2" t="s">
        <v>4423</v>
      </c>
      <c r="D22" s="291">
        <v>8.801434789635E12</v>
      </c>
      <c r="E22" s="298" t="s">
        <v>4424</v>
      </c>
      <c r="J22" s="2" t="s">
        <v>2173</v>
      </c>
      <c r="K22" s="2" t="s">
        <v>507</v>
      </c>
      <c r="L22" s="2" t="s">
        <v>860</v>
      </c>
      <c r="M22" s="2" t="s">
        <v>17</v>
      </c>
      <c r="N22" s="2" t="s">
        <v>7433</v>
      </c>
      <c r="S22" s="2">
        <v>180.0</v>
      </c>
    </row>
    <row r="23">
      <c r="A23" s="2"/>
      <c r="B23" s="2"/>
      <c r="C23" s="2" t="s">
        <v>1543</v>
      </c>
      <c r="D23" s="291" t="s">
        <v>7436</v>
      </c>
      <c r="E23" s="298" t="s">
        <v>6619</v>
      </c>
      <c r="J23" s="2" t="s">
        <v>2173</v>
      </c>
      <c r="K23" s="2" t="s">
        <v>507</v>
      </c>
      <c r="L23" s="2" t="s">
        <v>860</v>
      </c>
      <c r="M23" s="2" t="s">
        <v>17</v>
      </c>
      <c r="N23" s="2" t="s">
        <v>7433</v>
      </c>
      <c r="S23" s="2">
        <v>180.0</v>
      </c>
    </row>
    <row r="24">
      <c r="A24" s="2"/>
      <c r="B24" s="2" t="s">
        <v>30</v>
      </c>
      <c r="C24" s="2" t="s">
        <v>4132</v>
      </c>
      <c r="D24" s="291" t="s">
        <v>7437</v>
      </c>
      <c r="J24" s="2" t="s">
        <v>2173</v>
      </c>
      <c r="K24" s="2" t="s">
        <v>507</v>
      </c>
      <c r="L24" s="2" t="s">
        <v>860</v>
      </c>
      <c r="M24" s="2" t="s">
        <v>17</v>
      </c>
      <c r="N24" s="2" t="s">
        <v>7433</v>
      </c>
      <c r="S24" s="2">
        <v>180.0</v>
      </c>
    </row>
    <row r="25">
      <c r="A25" s="2"/>
      <c r="B25" s="2" t="s">
        <v>4599</v>
      </c>
      <c r="C25" s="2" t="s">
        <v>6616</v>
      </c>
      <c r="D25" s="291" t="s">
        <v>7438</v>
      </c>
      <c r="E25" s="367" t="s">
        <v>5759</v>
      </c>
      <c r="J25" s="2" t="s">
        <v>2173</v>
      </c>
      <c r="K25" s="2" t="s">
        <v>507</v>
      </c>
      <c r="L25" s="2" t="s">
        <v>860</v>
      </c>
      <c r="M25" s="2" t="s">
        <v>17</v>
      </c>
      <c r="N25" s="2" t="s">
        <v>7433</v>
      </c>
      <c r="S25" s="2">
        <v>180.0</v>
      </c>
    </row>
    <row r="26" ht="18.0" customHeight="1">
      <c r="A26" s="2"/>
      <c r="B26" s="2"/>
      <c r="C26" s="2" t="s">
        <v>6902</v>
      </c>
      <c r="D26" s="491"/>
      <c r="E26" s="222"/>
      <c r="L26" s="2" t="s">
        <v>860</v>
      </c>
    </row>
    <row r="27">
      <c r="A27" s="2"/>
      <c r="B27" s="2"/>
      <c r="C27" s="2"/>
      <c r="D27" s="491"/>
      <c r="E27" s="2"/>
    </row>
    <row r="28">
      <c r="A28" s="2"/>
      <c r="B28" s="2" t="s">
        <v>862</v>
      </c>
      <c r="C28" s="2" t="s">
        <v>1409</v>
      </c>
      <c r="D28" s="323"/>
      <c r="E28" s="367" t="s">
        <v>893</v>
      </c>
      <c r="F28" s="344"/>
      <c r="G28" s="344"/>
      <c r="H28" s="344"/>
      <c r="L28" s="2" t="s">
        <v>860</v>
      </c>
    </row>
    <row r="29">
      <c r="A29" s="2"/>
      <c r="B29" s="2" t="s">
        <v>862</v>
      </c>
      <c r="C29" s="2" t="s">
        <v>1412</v>
      </c>
      <c r="D29" s="378"/>
      <c r="E29" s="298" t="s">
        <v>895</v>
      </c>
      <c r="L29" s="2" t="s">
        <v>860</v>
      </c>
    </row>
    <row r="30">
      <c r="B30" s="2" t="s">
        <v>4599</v>
      </c>
      <c r="C30" s="2" t="s">
        <v>1258</v>
      </c>
      <c r="D30" s="87"/>
      <c r="E30" s="367" t="s">
        <v>5759</v>
      </c>
      <c r="L30" s="2" t="s">
        <v>860</v>
      </c>
    </row>
    <row r="31">
      <c r="B31" s="239"/>
      <c r="D31" s="87"/>
      <c r="E31" s="378"/>
    </row>
    <row r="32">
      <c r="B32" s="239"/>
      <c r="D32" s="87"/>
    </row>
    <row r="33">
      <c r="C33" s="359" t="s">
        <v>7439</v>
      </c>
      <c r="D33" s="87"/>
      <c r="M33" s="2" t="s">
        <v>17</v>
      </c>
      <c r="N33" s="2" t="s">
        <v>7433</v>
      </c>
      <c r="S33" s="2">
        <v>180.0</v>
      </c>
    </row>
    <row r="34">
      <c r="A34" s="2" t="s">
        <v>3819</v>
      </c>
      <c r="C34" s="359" t="s">
        <v>7440</v>
      </c>
      <c r="D34" s="87"/>
      <c r="M34" s="2" t="s">
        <v>17</v>
      </c>
      <c r="N34" s="2" t="s">
        <v>7433</v>
      </c>
      <c r="S34" s="2">
        <v>180.0</v>
      </c>
    </row>
    <row r="35">
      <c r="D35" s="87"/>
    </row>
    <row r="36">
      <c r="D36" s="87"/>
    </row>
    <row r="37">
      <c r="D37" s="87"/>
    </row>
    <row r="38">
      <c r="D38" s="8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7441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7442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</row>
    <row r="3">
      <c r="A3" s="2"/>
      <c r="B3" s="229" t="s">
        <v>811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</row>
    <row r="4">
      <c r="A4" s="2"/>
      <c r="B4" s="229" t="s">
        <v>816</v>
      </c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</row>
    <row r="5">
      <c r="A5" s="2"/>
      <c r="B5" s="229" t="s">
        <v>818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</row>
    <row r="6">
      <c r="A6" s="2"/>
      <c r="B6" s="229" t="s">
        <v>820</v>
      </c>
      <c r="C6" s="2" t="s">
        <v>7443</v>
      </c>
      <c r="E6" s="237">
        <v>9.688655546E9</v>
      </c>
      <c r="F6" s="2"/>
      <c r="G6" s="2"/>
      <c r="H6" s="2" t="s">
        <v>821</v>
      </c>
      <c r="K6" s="2"/>
      <c r="L6" s="2"/>
      <c r="M6" s="229" t="s">
        <v>15</v>
      </c>
      <c r="O6" s="237"/>
    </row>
    <row r="7">
      <c r="A7" s="2"/>
      <c r="B7" s="229" t="s">
        <v>822</v>
      </c>
      <c r="D7" s="2"/>
      <c r="E7" s="237">
        <v>8.056502762E9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496"/>
      <c r="E17" s="298" t="s">
        <v>5771</v>
      </c>
      <c r="J17" s="2" t="s">
        <v>817</v>
      </c>
    </row>
    <row r="18">
      <c r="A18" s="2"/>
      <c r="B18" s="2" t="s">
        <v>30</v>
      </c>
      <c r="C18" s="2" t="s">
        <v>5477</v>
      </c>
      <c r="D18" s="496"/>
      <c r="E18" s="298" t="s">
        <v>5771</v>
      </c>
      <c r="J18" s="2" t="s">
        <v>817</v>
      </c>
    </row>
    <row r="19">
      <c r="A19" s="2"/>
      <c r="B19" s="2" t="s">
        <v>30</v>
      </c>
      <c r="C19" s="2" t="s">
        <v>5477</v>
      </c>
      <c r="D19" s="496"/>
      <c r="E19" s="298" t="s">
        <v>5771</v>
      </c>
      <c r="J19" s="2" t="s">
        <v>817</v>
      </c>
    </row>
    <row r="20">
      <c r="A20" s="2"/>
      <c r="B20" s="2" t="s">
        <v>30</v>
      </c>
      <c r="C20" s="2" t="s">
        <v>5477</v>
      </c>
      <c r="D20" s="496"/>
      <c r="E20" s="298" t="s">
        <v>5771</v>
      </c>
      <c r="J20" s="2" t="s">
        <v>817</v>
      </c>
    </row>
    <row r="21">
      <c r="A21" s="2"/>
      <c r="B21" s="2" t="s">
        <v>30</v>
      </c>
      <c r="C21" s="2" t="s">
        <v>5477</v>
      </c>
      <c r="D21" s="496"/>
      <c r="E21" s="298" t="s">
        <v>5771</v>
      </c>
      <c r="J21" s="2" t="s">
        <v>817</v>
      </c>
    </row>
    <row r="22">
      <c r="A22" s="2"/>
      <c r="B22" s="2" t="s">
        <v>30</v>
      </c>
      <c r="C22" s="2" t="s">
        <v>5477</v>
      </c>
      <c r="D22" s="496"/>
      <c r="E22" s="298" t="s">
        <v>5771</v>
      </c>
      <c r="J22" s="2" t="s">
        <v>817</v>
      </c>
    </row>
    <row r="23">
      <c r="A23" s="2"/>
      <c r="B23" s="2" t="s">
        <v>30</v>
      </c>
      <c r="C23" s="2" t="s">
        <v>5477</v>
      </c>
      <c r="D23" s="496"/>
      <c r="E23" s="298" t="s">
        <v>5771</v>
      </c>
      <c r="J23" s="2" t="s">
        <v>817</v>
      </c>
    </row>
    <row r="24">
      <c r="A24" s="2"/>
      <c r="B24" s="2" t="s">
        <v>30</v>
      </c>
      <c r="C24" s="2" t="s">
        <v>5477</v>
      </c>
      <c r="D24" s="496"/>
      <c r="E24" s="298" t="s">
        <v>5771</v>
      </c>
      <c r="J24" s="2" t="s">
        <v>817</v>
      </c>
    </row>
    <row r="25">
      <c r="A25" s="2"/>
      <c r="B25" s="2" t="s">
        <v>30</v>
      </c>
      <c r="C25" s="2" t="s">
        <v>5477</v>
      </c>
      <c r="D25" s="496"/>
      <c r="E25" s="298" t="s">
        <v>5771</v>
      </c>
      <c r="J25" s="2" t="s">
        <v>817</v>
      </c>
    </row>
    <row r="26">
      <c r="A26" s="2"/>
      <c r="B26" s="2" t="s">
        <v>30</v>
      </c>
      <c r="C26" s="2" t="s">
        <v>5477</v>
      </c>
      <c r="D26" s="491"/>
      <c r="E26" s="298" t="s">
        <v>5771</v>
      </c>
      <c r="J26" s="2" t="s">
        <v>817</v>
      </c>
    </row>
    <row r="27">
      <c r="A27" s="2"/>
      <c r="B27" s="2" t="s">
        <v>30</v>
      </c>
      <c r="C27" s="2" t="s">
        <v>5477</v>
      </c>
      <c r="D27" s="491"/>
      <c r="E27" s="298" t="s">
        <v>5771</v>
      </c>
      <c r="J27" s="2" t="s">
        <v>817</v>
      </c>
    </row>
    <row r="28">
      <c r="A28" s="2"/>
      <c r="B28" s="2" t="s">
        <v>30</v>
      </c>
      <c r="C28" s="2" t="s">
        <v>5477</v>
      </c>
      <c r="D28" s="491"/>
      <c r="E28" s="298" t="s">
        <v>5771</v>
      </c>
      <c r="J28" s="2" t="s">
        <v>817</v>
      </c>
    </row>
    <row r="29">
      <c r="A29" s="2"/>
      <c r="B29" s="2" t="s">
        <v>30</v>
      </c>
      <c r="C29" s="2" t="s">
        <v>5477</v>
      </c>
      <c r="D29" s="491"/>
      <c r="E29" s="298" t="s">
        <v>5771</v>
      </c>
      <c r="J29" s="2" t="s">
        <v>817</v>
      </c>
    </row>
    <row r="30">
      <c r="A30" s="2"/>
      <c r="B30" s="2" t="s">
        <v>30</v>
      </c>
      <c r="C30" s="2" t="s">
        <v>5477</v>
      </c>
      <c r="D30" s="491"/>
      <c r="E30" s="298" t="s">
        <v>5771</v>
      </c>
      <c r="J30" s="2" t="s">
        <v>817</v>
      </c>
    </row>
    <row r="31">
      <c r="A31" s="2"/>
      <c r="B31" s="2" t="s">
        <v>30</v>
      </c>
      <c r="C31" s="2" t="s">
        <v>5477</v>
      </c>
      <c r="D31" s="491"/>
      <c r="E31" s="298" t="s">
        <v>5771</v>
      </c>
      <c r="J31" s="2" t="s">
        <v>817</v>
      </c>
    </row>
    <row r="32">
      <c r="A32" s="2"/>
      <c r="B32" s="2" t="s">
        <v>30</v>
      </c>
      <c r="C32" s="2" t="s">
        <v>4423</v>
      </c>
      <c r="D32" s="491"/>
      <c r="E32" s="359" t="s">
        <v>4424</v>
      </c>
      <c r="J32" s="2" t="s">
        <v>817</v>
      </c>
    </row>
    <row r="33">
      <c r="A33" s="2"/>
      <c r="B33" s="2" t="s">
        <v>30</v>
      </c>
      <c r="C33" s="2" t="s">
        <v>4876</v>
      </c>
      <c r="D33" s="496"/>
      <c r="E33" s="298" t="s">
        <v>5479</v>
      </c>
      <c r="J33" s="2" t="s">
        <v>817</v>
      </c>
    </row>
    <row r="34">
      <c r="A34" s="2"/>
      <c r="B34" s="2" t="s">
        <v>30</v>
      </c>
      <c r="C34" s="2" t="s">
        <v>1545</v>
      </c>
      <c r="D34" s="496"/>
      <c r="E34" s="298" t="s">
        <v>4839</v>
      </c>
      <c r="J34" s="2" t="s">
        <v>817</v>
      </c>
    </row>
    <row r="35">
      <c r="A35" s="2"/>
      <c r="B35" s="2" t="s">
        <v>6455</v>
      </c>
      <c r="C35" s="2" t="s">
        <v>4097</v>
      </c>
      <c r="D35" s="496"/>
      <c r="E35" s="367" t="s">
        <v>7444</v>
      </c>
      <c r="F35" s="344"/>
      <c r="G35" s="344"/>
      <c r="H35" s="344"/>
      <c r="J35" s="2" t="s">
        <v>817</v>
      </c>
    </row>
    <row r="36" ht="18.0" customHeight="1">
      <c r="A36" s="2"/>
      <c r="B36" s="2"/>
      <c r="C36" s="2" t="s">
        <v>6902</v>
      </c>
      <c r="D36" s="491"/>
      <c r="E36" s="2"/>
      <c r="J36" s="2" t="s">
        <v>817</v>
      </c>
    </row>
    <row r="37">
      <c r="A37" s="2"/>
      <c r="B37" s="2"/>
      <c r="D37" s="491"/>
      <c r="E37" s="2"/>
    </row>
    <row r="38" ht="15.0" customHeight="1">
      <c r="A38" s="2" t="s">
        <v>7267</v>
      </c>
      <c r="B38" s="2" t="s">
        <v>3908</v>
      </c>
      <c r="C38" s="2" t="s">
        <v>3515</v>
      </c>
      <c r="D38" s="491"/>
      <c r="E38" s="2" t="s">
        <v>3987</v>
      </c>
      <c r="J38" s="2" t="s">
        <v>817</v>
      </c>
    </row>
    <row r="39">
      <c r="A39" s="2"/>
      <c r="B39" s="2" t="s">
        <v>3908</v>
      </c>
      <c r="C39" s="2" t="s">
        <v>4099</v>
      </c>
      <c r="D39" s="491"/>
      <c r="E39" s="2" t="s">
        <v>3989</v>
      </c>
      <c r="J39" s="2" t="s">
        <v>817</v>
      </c>
    </row>
    <row r="40">
      <c r="A40" s="2"/>
      <c r="B40" s="2" t="s">
        <v>3908</v>
      </c>
      <c r="C40" s="2" t="s">
        <v>4100</v>
      </c>
      <c r="D40" s="491"/>
      <c r="E40" s="2" t="s">
        <v>4101</v>
      </c>
      <c r="J40" s="2" t="s">
        <v>817</v>
      </c>
    </row>
    <row r="41">
      <c r="A41" s="2"/>
      <c r="B41" s="2" t="s">
        <v>3908</v>
      </c>
      <c r="C41" s="2" t="s">
        <v>5482</v>
      </c>
      <c r="D41" s="491"/>
      <c r="E41" s="2" t="s">
        <v>3991</v>
      </c>
      <c r="J41" s="2" t="s">
        <v>817</v>
      </c>
    </row>
    <row r="42">
      <c r="A42" s="2"/>
      <c r="B42" s="2" t="s">
        <v>3908</v>
      </c>
      <c r="C42" s="2" t="s">
        <v>6743</v>
      </c>
      <c r="D42" s="491"/>
      <c r="E42" s="298" t="s">
        <v>1388</v>
      </c>
      <c r="J42" s="2" t="s">
        <v>817</v>
      </c>
    </row>
    <row r="43">
      <c r="A43" s="2"/>
      <c r="B43" s="2" t="s">
        <v>960</v>
      </c>
      <c r="C43" s="2" t="s">
        <v>1556</v>
      </c>
      <c r="D43" s="275"/>
      <c r="E43" s="275" t="s">
        <v>947</v>
      </c>
      <c r="J43" s="2" t="s">
        <v>817</v>
      </c>
    </row>
    <row r="44">
      <c r="A44" s="2"/>
      <c r="B44" s="2" t="s">
        <v>960</v>
      </c>
      <c r="C44" s="2" t="s">
        <v>1556</v>
      </c>
      <c r="D44" s="275"/>
      <c r="E44" s="275" t="s">
        <v>947</v>
      </c>
      <c r="J44" s="2" t="s">
        <v>817</v>
      </c>
    </row>
    <row r="45">
      <c r="A45" s="2"/>
      <c r="B45" s="2" t="s">
        <v>960</v>
      </c>
      <c r="C45" s="2" t="s">
        <v>1556</v>
      </c>
      <c r="D45" s="275"/>
      <c r="E45" s="275" t="s">
        <v>947</v>
      </c>
      <c r="J45" s="2" t="s">
        <v>817</v>
      </c>
    </row>
    <row r="46">
      <c r="A46" s="2"/>
      <c r="B46" s="2" t="s">
        <v>960</v>
      </c>
      <c r="C46" s="2" t="s">
        <v>1556</v>
      </c>
      <c r="D46" s="275"/>
      <c r="E46" s="275" t="s">
        <v>947</v>
      </c>
      <c r="J46" s="2" t="s">
        <v>817</v>
      </c>
    </row>
    <row r="47">
      <c r="A47" s="2"/>
      <c r="B47" s="2" t="s">
        <v>960</v>
      </c>
      <c r="C47" s="2" t="s">
        <v>1556</v>
      </c>
      <c r="D47" s="275"/>
      <c r="E47" s="275" t="s">
        <v>947</v>
      </c>
      <c r="J47" s="2" t="s">
        <v>817</v>
      </c>
    </row>
    <row r="48">
      <c r="A48" s="2"/>
      <c r="B48" s="2" t="s">
        <v>960</v>
      </c>
      <c r="C48" s="2" t="s">
        <v>1556</v>
      </c>
      <c r="D48" s="275"/>
      <c r="E48" s="275" t="s">
        <v>947</v>
      </c>
      <c r="J48" s="2" t="s">
        <v>817</v>
      </c>
    </row>
    <row r="49">
      <c r="A49" s="2"/>
      <c r="B49" s="2" t="s">
        <v>960</v>
      </c>
      <c r="C49" s="2" t="s">
        <v>1556</v>
      </c>
      <c r="D49" s="275"/>
      <c r="E49" s="275" t="s">
        <v>947</v>
      </c>
      <c r="J49" s="2" t="s">
        <v>817</v>
      </c>
    </row>
    <row r="50">
      <c r="A50" s="2"/>
      <c r="B50" s="2" t="s">
        <v>960</v>
      </c>
      <c r="C50" s="2" t="s">
        <v>1556</v>
      </c>
      <c r="D50" s="275"/>
      <c r="E50" s="275" t="s">
        <v>947</v>
      </c>
      <c r="J50" s="2" t="s">
        <v>817</v>
      </c>
    </row>
    <row r="51">
      <c r="A51" s="2"/>
      <c r="B51" s="2" t="s">
        <v>960</v>
      </c>
      <c r="C51" s="2" t="s">
        <v>1556</v>
      </c>
      <c r="D51" s="275"/>
      <c r="E51" s="275" t="s">
        <v>947</v>
      </c>
      <c r="J51" s="2" t="s">
        <v>817</v>
      </c>
    </row>
    <row r="52">
      <c r="A52" s="2"/>
      <c r="B52" s="2" t="s">
        <v>960</v>
      </c>
      <c r="C52" s="492" t="s">
        <v>1055</v>
      </c>
      <c r="D52" s="493"/>
      <c r="E52" s="494" t="s">
        <v>1056</v>
      </c>
      <c r="J52" s="2" t="s">
        <v>817</v>
      </c>
    </row>
    <row r="53">
      <c r="A53" s="2"/>
      <c r="B53" s="2" t="s">
        <v>960</v>
      </c>
      <c r="C53" s="492" t="s">
        <v>1055</v>
      </c>
      <c r="D53" s="493"/>
      <c r="E53" s="494" t="s">
        <v>1056</v>
      </c>
      <c r="J53" s="2" t="s">
        <v>817</v>
      </c>
    </row>
    <row r="54">
      <c r="A54" s="2"/>
      <c r="B54" s="2" t="s">
        <v>960</v>
      </c>
      <c r="C54" s="492" t="s">
        <v>1055</v>
      </c>
      <c r="D54" s="493"/>
      <c r="E54" s="494" t="s">
        <v>1056</v>
      </c>
      <c r="J54" s="2" t="s">
        <v>817</v>
      </c>
    </row>
    <row r="55">
      <c r="A55" s="2"/>
      <c r="B55" s="2" t="s">
        <v>960</v>
      </c>
      <c r="C55" s="492" t="s">
        <v>1055</v>
      </c>
      <c r="D55" s="493"/>
      <c r="E55" s="494" t="s">
        <v>1056</v>
      </c>
      <c r="J55" s="2" t="s">
        <v>817</v>
      </c>
    </row>
    <row r="56">
      <c r="A56" s="2"/>
      <c r="B56" s="2" t="s">
        <v>960</v>
      </c>
      <c r="C56" s="492" t="s">
        <v>1055</v>
      </c>
      <c r="D56" s="493"/>
      <c r="E56" s="494" t="s">
        <v>1056</v>
      </c>
      <c r="J56" s="2" t="s">
        <v>817</v>
      </c>
    </row>
    <row r="57">
      <c r="A57" s="2"/>
      <c r="B57" s="2" t="s">
        <v>960</v>
      </c>
      <c r="C57" s="492" t="s">
        <v>1055</v>
      </c>
      <c r="D57" s="493"/>
      <c r="E57" s="494" t="s">
        <v>1056</v>
      </c>
      <c r="J57" s="2" t="s">
        <v>817</v>
      </c>
    </row>
    <row r="58">
      <c r="A58" s="2"/>
      <c r="B58" s="2" t="s">
        <v>960</v>
      </c>
      <c r="C58" s="492" t="s">
        <v>1055</v>
      </c>
      <c r="D58" s="493"/>
      <c r="E58" s="494" t="s">
        <v>1056</v>
      </c>
      <c r="J58" s="2" t="s">
        <v>817</v>
      </c>
    </row>
    <row r="59">
      <c r="A59" s="2"/>
      <c r="B59" s="2" t="s">
        <v>960</v>
      </c>
      <c r="C59" s="492" t="s">
        <v>1055</v>
      </c>
      <c r="D59" s="493"/>
      <c r="E59" s="494" t="s">
        <v>1056</v>
      </c>
      <c r="J59" s="2" t="s">
        <v>817</v>
      </c>
    </row>
    <row r="60">
      <c r="A60" s="2"/>
      <c r="B60" s="2" t="s">
        <v>960</v>
      </c>
      <c r="C60" s="492" t="s">
        <v>1055</v>
      </c>
      <c r="D60" s="493"/>
      <c r="E60" s="494" t="s">
        <v>1056</v>
      </c>
      <c r="J60" s="2" t="s">
        <v>817</v>
      </c>
    </row>
    <row r="61">
      <c r="A61" s="2"/>
      <c r="B61" s="2" t="s">
        <v>960</v>
      </c>
      <c r="C61" s="492" t="s">
        <v>1055</v>
      </c>
      <c r="D61" s="493"/>
      <c r="E61" s="494" t="s">
        <v>1056</v>
      </c>
      <c r="J61" s="2" t="s">
        <v>817</v>
      </c>
    </row>
    <row r="62">
      <c r="A62" s="2"/>
      <c r="B62" s="2" t="s">
        <v>960</v>
      </c>
      <c r="C62" s="492" t="s">
        <v>1055</v>
      </c>
      <c r="D62" s="493"/>
      <c r="E62" s="494" t="s">
        <v>1056</v>
      </c>
      <c r="J62" s="2" t="s">
        <v>817</v>
      </c>
    </row>
    <row r="63">
      <c r="A63" s="2"/>
      <c r="B63" s="2" t="s">
        <v>960</v>
      </c>
      <c r="C63" s="492" t="s">
        <v>1055</v>
      </c>
      <c r="D63" s="493"/>
      <c r="E63" s="494" t="s">
        <v>1056</v>
      </c>
      <c r="J63" s="2" t="s">
        <v>817</v>
      </c>
    </row>
    <row r="64">
      <c r="A64" s="2"/>
      <c r="B64" s="2" t="s">
        <v>3908</v>
      </c>
      <c r="C64" s="2" t="s">
        <v>6193</v>
      </c>
      <c r="D64" s="491"/>
      <c r="E64" s="2" t="s">
        <v>2569</v>
      </c>
      <c r="J64" s="2" t="s">
        <v>817</v>
      </c>
    </row>
    <row r="65">
      <c r="A65" s="2"/>
      <c r="B65" s="2" t="s">
        <v>3908</v>
      </c>
      <c r="C65" s="2" t="s">
        <v>7142</v>
      </c>
      <c r="D65" s="491"/>
      <c r="E65" s="2" t="s">
        <v>6744</v>
      </c>
      <c r="J65" s="2" t="s">
        <v>817</v>
      </c>
    </row>
    <row r="66">
      <c r="A66" s="2"/>
      <c r="B66" s="2" t="s">
        <v>3908</v>
      </c>
      <c r="C66" s="2" t="s">
        <v>7143</v>
      </c>
      <c r="D66" s="491"/>
      <c r="E66" s="298" t="s">
        <v>7445</v>
      </c>
      <c r="J66" s="2" t="s">
        <v>817</v>
      </c>
    </row>
    <row r="67">
      <c r="A67" s="2"/>
      <c r="B67" s="2"/>
      <c r="C67" s="2" t="s">
        <v>7144</v>
      </c>
      <c r="D67" s="298"/>
      <c r="E67" s="380" t="s">
        <v>890</v>
      </c>
      <c r="J67" s="2" t="s">
        <v>817</v>
      </c>
    </row>
    <row r="68">
      <c r="A68" s="2"/>
      <c r="B68" s="2"/>
      <c r="C68" s="2"/>
      <c r="D68" s="491"/>
      <c r="E68" s="2"/>
    </row>
    <row r="69">
      <c r="A69" s="2" t="s">
        <v>995</v>
      </c>
      <c r="B69" s="2" t="s">
        <v>2269</v>
      </c>
      <c r="C69" s="2" t="s">
        <v>1409</v>
      </c>
      <c r="D69" s="87"/>
      <c r="E69" s="298" t="s">
        <v>6813</v>
      </c>
      <c r="J69" s="2" t="s">
        <v>817</v>
      </c>
    </row>
    <row r="70">
      <c r="A70" s="2"/>
      <c r="B70" s="2" t="s">
        <v>2269</v>
      </c>
      <c r="C70" s="2" t="s">
        <v>1412</v>
      </c>
      <c r="D70" s="87"/>
      <c r="E70" s="367" t="s">
        <v>6814</v>
      </c>
      <c r="J70" s="2" t="s">
        <v>817</v>
      </c>
    </row>
    <row r="71">
      <c r="D71" s="87"/>
      <c r="E71" s="378"/>
    </row>
    <row r="72">
      <c r="A72" s="2" t="s">
        <v>933</v>
      </c>
      <c r="B72" s="2" t="s">
        <v>868</v>
      </c>
      <c r="C72" s="2" t="s">
        <v>1390</v>
      </c>
      <c r="D72" s="87"/>
      <c r="E72" s="298" t="s">
        <v>935</v>
      </c>
      <c r="J72" s="2" t="s">
        <v>817</v>
      </c>
    </row>
    <row r="73">
      <c r="C73" s="2" t="s">
        <v>1390</v>
      </c>
      <c r="D73" s="87"/>
      <c r="E73" s="298" t="s">
        <v>935</v>
      </c>
      <c r="J73" s="2" t="s">
        <v>817</v>
      </c>
    </row>
    <row r="74">
      <c r="D74" s="87"/>
    </row>
    <row r="75">
      <c r="A75" s="2" t="s">
        <v>336</v>
      </c>
      <c r="C75" s="2" t="s">
        <v>7446</v>
      </c>
      <c r="D75" s="291" t="s">
        <v>7447</v>
      </c>
      <c r="E75" s="380" t="s">
        <v>7448</v>
      </c>
      <c r="J75" s="2" t="s">
        <v>3651</v>
      </c>
      <c r="L75" s="2" t="s">
        <v>4752</v>
      </c>
      <c r="M75" s="2" t="s">
        <v>17</v>
      </c>
      <c r="N75" s="2" t="s">
        <v>7449</v>
      </c>
      <c r="S75" s="2">
        <v>325.0</v>
      </c>
    </row>
    <row r="76">
      <c r="D76" s="87"/>
      <c r="E76" s="383"/>
    </row>
    <row r="77">
      <c r="B77" s="239"/>
      <c r="D77" s="87"/>
    </row>
    <row r="78">
      <c r="B78" s="239"/>
      <c r="D78" s="87"/>
    </row>
    <row r="79">
      <c r="D79" s="87"/>
    </row>
    <row r="80">
      <c r="D80" s="87"/>
    </row>
    <row r="81">
      <c r="D81" s="87"/>
    </row>
    <row r="82">
      <c r="D82" s="87"/>
    </row>
    <row r="83">
      <c r="D83" s="87"/>
    </row>
    <row r="84">
      <c r="D84" s="8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7450</v>
      </c>
      <c r="D1" s="539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488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7451</v>
      </c>
      <c r="S2" s="2" t="s">
        <v>7452</v>
      </c>
      <c r="T2" s="2" t="s">
        <v>7453</v>
      </c>
    </row>
    <row r="3">
      <c r="A3" s="2"/>
      <c r="B3" s="229" t="s">
        <v>811</v>
      </c>
      <c r="C3" s="2" t="s">
        <v>452</v>
      </c>
      <c r="D3" s="540"/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7454</v>
      </c>
      <c r="S3" s="2" t="s">
        <v>7455</v>
      </c>
      <c r="T3" s="2" t="s">
        <v>1010</v>
      </c>
    </row>
    <row r="4">
      <c r="A4" s="2"/>
      <c r="B4" s="229" t="s">
        <v>816</v>
      </c>
      <c r="C4" s="2"/>
      <c r="D4" s="540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7456</v>
      </c>
      <c r="S4" s="2" t="s">
        <v>7457</v>
      </c>
      <c r="T4" s="2" t="s">
        <v>7458</v>
      </c>
    </row>
    <row r="5">
      <c r="A5" s="2"/>
      <c r="B5" s="229" t="s">
        <v>818</v>
      </c>
      <c r="C5" s="2"/>
      <c r="D5" s="540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7459</v>
      </c>
      <c r="S5" s="2" t="s">
        <v>462</v>
      </c>
      <c r="T5" s="2" t="s">
        <v>7458</v>
      </c>
    </row>
    <row r="6">
      <c r="A6" s="2"/>
      <c r="B6" s="229" t="s">
        <v>820</v>
      </c>
      <c r="C6" s="2"/>
      <c r="D6" s="540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7459</v>
      </c>
      <c r="S6" s="2" t="s">
        <v>462</v>
      </c>
      <c r="T6" s="2" t="s">
        <v>7458</v>
      </c>
    </row>
    <row r="7">
      <c r="A7" s="2"/>
      <c r="B7" s="229" t="s">
        <v>822</v>
      </c>
      <c r="D7" s="488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7460</v>
      </c>
      <c r="S7" s="2" t="s">
        <v>7461</v>
      </c>
      <c r="T7" s="2" t="s">
        <v>1345</v>
      </c>
      <c r="U7" s="2" t="s">
        <v>4394</v>
      </c>
      <c r="V7" s="2" t="s">
        <v>7462</v>
      </c>
    </row>
    <row r="8">
      <c r="A8" s="2"/>
      <c r="B8" s="229" t="s">
        <v>824</v>
      </c>
      <c r="C8" s="2"/>
      <c r="D8" s="540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7463</v>
      </c>
      <c r="S8" s="2" t="s">
        <v>4319</v>
      </c>
      <c r="T8" s="2" t="s">
        <v>1345</v>
      </c>
      <c r="U8" s="2" t="s">
        <v>4394</v>
      </c>
    </row>
    <row r="9">
      <c r="A9" s="2"/>
      <c r="B9" s="229" t="s">
        <v>826</v>
      </c>
      <c r="C9" s="2" t="s">
        <v>7464</v>
      </c>
      <c r="D9" s="488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828</v>
      </c>
      <c r="C10" s="2"/>
      <c r="D10" s="488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488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541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488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488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488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54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543">
        <v>8.8013197656E12</v>
      </c>
      <c r="E17" s="298" t="s">
        <v>5771</v>
      </c>
      <c r="J17" s="2" t="s">
        <v>829</v>
      </c>
      <c r="K17" s="2" t="s">
        <v>7455</v>
      </c>
      <c r="L17" s="2" t="s">
        <v>7239</v>
      </c>
      <c r="M17" s="2" t="s">
        <v>17</v>
      </c>
      <c r="N17" s="2" t="s">
        <v>7465</v>
      </c>
      <c r="R17" s="2" t="s">
        <v>7454</v>
      </c>
      <c r="S17" s="2">
        <v>216.0</v>
      </c>
    </row>
    <row r="18">
      <c r="A18" s="2"/>
      <c r="B18" s="2" t="s">
        <v>30</v>
      </c>
      <c r="C18" s="2" t="s">
        <v>5477</v>
      </c>
      <c r="D18" s="543">
        <v>8.801470787835E12</v>
      </c>
      <c r="E18" s="298" t="s">
        <v>5771</v>
      </c>
      <c r="J18" s="2" t="s">
        <v>829</v>
      </c>
      <c r="K18" s="2" t="s">
        <v>7455</v>
      </c>
      <c r="L18" s="2" t="s">
        <v>7239</v>
      </c>
      <c r="M18" s="2" t="s">
        <v>17</v>
      </c>
      <c r="N18" s="2" t="s">
        <v>7465</v>
      </c>
      <c r="R18" s="2" t="s">
        <v>7454</v>
      </c>
      <c r="S18" s="2">
        <v>216.0</v>
      </c>
    </row>
    <row r="19">
      <c r="A19" s="2"/>
      <c r="B19" s="2" t="s">
        <v>30</v>
      </c>
      <c r="C19" s="2" t="s">
        <v>5477</v>
      </c>
      <c r="D19" s="543">
        <v>8.801331859484E12</v>
      </c>
      <c r="E19" s="298" t="s">
        <v>5771</v>
      </c>
      <c r="J19" s="2" t="s">
        <v>829</v>
      </c>
      <c r="K19" s="2" t="s">
        <v>7455</v>
      </c>
      <c r="L19" s="2" t="s">
        <v>7239</v>
      </c>
      <c r="M19" s="2" t="s">
        <v>17</v>
      </c>
      <c r="N19" s="2" t="s">
        <v>7465</v>
      </c>
      <c r="R19" s="2" t="s">
        <v>7454</v>
      </c>
      <c r="S19" s="2">
        <v>216.0</v>
      </c>
    </row>
    <row r="20">
      <c r="A20" s="2"/>
      <c r="B20" s="2" t="s">
        <v>30</v>
      </c>
      <c r="C20" s="2" t="s">
        <v>5477</v>
      </c>
      <c r="D20" s="543">
        <v>8.801022705465E12</v>
      </c>
      <c r="E20" s="298" t="s">
        <v>5771</v>
      </c>
      <c r="J20" s="2" t="s">
        <v>829</v>
      </c>
      <c r="K20" s="2" t="s">
        <v>7455</v>
      </c>
      <c r="L20" s="2" t="s">
        <v>7239</v>
      </c>
      <c r="M20" s="2" t="s">
        <v>17</v>
      </c>
      <c r="N20" s="2" t="s">
        <v>7465</v>
      </c>
      <c r="R20" s="2" t="s">
        <v>7454</v>
      </c>
      <c r="S20" s="2">
        <v>216.0</v>
      </c>
    </row>
    <row r="21">
      <c r="A21" s="2"/>
      <c r="B21" s="2" t="s">
        <v>30</v>
      </c>
      <c r="C21" s="2" t="s">
        <v>5477</v>
      </c>
      <c r="D21" s="543">
        <v>8.801428214585E12</v>
      </c>
      <c r="E21" s="298" t="s">
        <v>5771</v>
      </c>
      <c r="J21" s="2" t="s">
        <v>829</v>
      </c>
      <c r="K21" s="2" t="s">
        <v>7455</v>
      </c>
      <c r="L21" s="2" t="s">
        <v>7239</v>
      </c>
      <c r="M21" s="2" t="s">
        <v>17</v>
      </c>
      <c r="N21" s="2" t="s">
        <v>7465</v>
      </c>
      <c r="R21" s="2" t="s">
        <v>7454</v>
      </c>
      <c r="S21" s="2">
        <v>216.0</v>
      </c>
    </row>
    <row r="22">
      <c r="A22" s="2"/>
      <c r="B22" s="2" t="s">
        <v>30</v>
      </c>
      <c r="C22" s="2" t="s">
        <v>5477</v>
      </c>
      <c r="D22" s="543">
        <v>8.801371373608E12</v>
      </c>
      <c r="E22" s="298" t="s">
        <v>5771</v>
      </c>
      <c r="J22" s="2" t="s">
        <v>829</v>
      </c>
      <c r="K22" s="2" t="s">
        <v>7457</v>
      </c>
      <c r="L22" s="2" t="s">
        <v>7239</v>
      </c>
      <c r="M22" s="2" t="s">
        <v>17</v>
      </c>
      <c r="N22" s="2" t="s">
        <v>7465</v>
      </c>
      <c r="R22" s="2" t="s">
        <v>7466</v>
      </c>
      <c r="S22" s="2">
        <v>216.0</v>
      </c>
    </row>
    <row r="23">
      <c r="A23" s="2"/>
      <c r="B23" s="2" t="s">
        <v>30</v>
      </c>
      <c r="C23" s="2" t="s">
        <v>5477</v>
      </c>
      <c r="D23" s="543">
        <v>8.801812796359E12</v>
      </c>
      <c r="E23" s="298" t="s">
        <v>5771</v>
      </c>
      <c r="J23" s="2" t="s">
        <v>829</v>
      </c>
      <c r="K23" s="2" t="s">
        <v>7457</v>
      </c>
      <c r="L23" s="2" t="s">
        <v>7239</v>
      </c>
      <c r="M23" s="2" t="s">
        <v>17</v>
      </c>
      <c r="N23" s="2" t="s">
        <v>7465</v>
      </c>
      <c r="R23" s="2" t="s">
        <v>7466</v>
      </c>
      <c r="S23" s="2">
        <v>216.0</v>
      </c>
    </row>
    <row r="24">
      <c r="A24" s="2"/>
      <c r="B24" s="2" t="s">
        <v>30</v>
      </c>
      <c r="C24" s="2" t="s">
        <v>5477</v>
      </c>
      <c r="D24" s="543">
        <v>8.80140045878E11</v>
      </c>
      <c r="E24" s="298" t="s">
        <v>5771</v>
      </c>
      <c r="J24" s="2" t="s">
        <v>829</v>
      </c>
      <c r="K24" s="2" t="s">
        <v>462</v>
      </c>
      <c r="L24" s="2" t="s">
        <v>3819</v>
      </c>
      <c r="M24" s="2" t="s">
        <v>17</v>
      </c>
      <c r="N24" s="2" t="s">
        <v>7465</v>
      </c>
      <c r="R24" s="2" t="s">
        <v>7459</v>
      </c>
      <c r="S24" s="2">
        <v>216.0</v>
      </c>
    </row>
    <row r="25">
      <c r="A25" s="2"/>
      <c r="B25" s="2" t="s">
        <v>30</v>
      </c>
      <c r="C25" s="2" t="s">
        <v>5283</v>
      </c>
      <c r="D25" s="291">
        <v>8.701288854897E12</v>
      </c>
      <c r="E25" s="298" t="s">
        <v>5657</v>
      </c>
      <c r="J25" s="2" t="s">
        <v>829</v>
      </c>
      <c r="K25" s="2" t="s">
        <v>462</v>
      </c>
      <c r="L25" s="2" t="s">
        <v>7467</v>
      </c>
      <c r="M25" s="2" t="s">
        <v>17</v>
      </c>
      <c r="N25" s="2" t="s">
        <v>7468</v>
      </c>
      <c r="R25" s="2" t="s">
        <v>7459</v>
      </c>
      <c r="S25" s="2">
        <v>342.0</v>
      </c>
    </row>
    <row r="26">
      <c r="A26" s="2"/>
      <c r="B26" s="2" t="s">
        <v>30</v>
      </c>
      <c r="C26" s="2" t="s">
        <v>1545</v>
      </c>
      <c r="D26" s="291" t="s">
        <v>7469</v>
      </c>
      <c r="E26" s="2" t="s">
        <v>4839</v>
      </c>
      <c r="J26" s="2" t="s">
        <v>829</v>
      </c>
      <c r="K26" s="2" t="s">
        <v>462</v>
      </c>
      <c r="L26" s="2" t="s">
        <v>7467</v>
      </c>
      <c r="M26" s="2" t="s">
        <v>17</v>
      </c>
      <c r="N26" s="2" t="s">
        <v>7468</v>
      </c>
      <c r="R26" s="2" t="s">
        <v>7459</v>
      </c>
      <c r="S26" s="2">
        <v>342.0</v>
      </c>
    </row>
    <row r="27" ht="18.0" customHeight="1">
      <c r="A27" s="2"/>
      <c r="B27" s="2" t="s">
        <v>7470</v>
      </c>
      <c r="C27" s="2" t="s">
        <v>6902</v>
      </c>
      <c r="D27" s="543">
        <v>2.02008220088E11</v>
      </c>
      <c r="E27" s="298" t="s">
        <v>6889</v>
      </c>
      <c r="J27" s="2" t="s">
        <v>829</v>
      </c>
      <c r="K27" s="2" t="s">
        <v>462</v>
      </c>
      <c r="L27" s="2" t="s">
        <v>7239</v>
      </c>
      <c r="M27" s="2" t="s">
        <v>17</v>
      </c>
      <c r="N27" s="2" t="s">
        <v>7465</v>
      </c>
      <c r="R27" s="2" t="s">
        <v>7459</v>
      </c>
      <c r="S27" s="2">
        <v>216.0</v>
      </c>
    </row>
    <row r="28">
      <c r="C28" s="2" t="s">
        <v>7471</v>
      </c>
      <c r="D28" s="544"/>
      <c r="E28" s="359" t="s">
        <v>6281</v>
      </c>
      <c r="J28" s="2" t="s">
        <v>829</v>
      </c>
      <c r="K28" s="2" t="s">
        <v>462</v>
      </c>
      <c r="L28" s="2" t="s">
        <v>7239</v>
      </c>
      <c r="M28" s="2" t="s">
        <v>17</v>
      </c>
      <c r="N28" s="2" t="s">
        <v>7472</v>
      </c>
      <c r="R28" s="2" t="s">
        <v>7459</v>
      </c>
      <c r="S28" s="2">
        <v>220.0</v>
      </c>
    </row>
    <row r="29">
      <c r="C29" s="2" t="s">
        <v>7471</v>
      </c>
      <c r="D29" s="544"/>
      <c r="E29" s="359" t="s">
        <v>6281</v>
      </c>
      <c r="F29" s="231"/>
      <c r="G29" s="231"/>
      <c r="H29" s="231"/>
      <c r="J29" s="2" t="s">
        <v>829</v>
      </c>
      <c r="K29" s="2" t="s">
        <v>462</v>
      </c>
      <c r="L29" s="2" t="s">
        <v>7239</v>
      </c>
      <c r="M29" s="2" t="s">
        <v>17</v>
      </c>
      <c r="N29" s="2" t="s">
        <v>7472</v>
      </c>
      <c r="R29" s="2" t="s">
        <v>7459</v>
      </c>
      <c r="S29" s="2">
        <v>220.0</v>
      </c>
    </row>
    <row r="30">
      <c r="C30" s="2" t="s">
        <v>7471</v>
      </c>
      <c r="D30" s="544"/>
      <c r="E30" s="359" t="s">
        <v>6281</v>
      </c>
      <c r="F30" s="231"/>
      <c r="G30" s="231"/>
      <c r="H30" s="231"/>
      <c r="J30" s="2" t="s">
        <v>829</v>
      </c>
      <c r="K30" s="2" t="s">
        <v>462</v>
      </c>
      <c r="L30" s="2" t="s">
        <v>7239</v>
      </c>
      <c r="M30" s="2" t="s">
        <v>17</v>
      </c>
      <c r="N30" s="2" t="s">
        <v>7472</v>
      </c>
      <c r="R30" s="2" t="s">
        <v>7459</v>
      </c>
      <c r="S30" s="2">
        <v>220.0</v>
      </c>
    </row>
    <row r="31">
      <c r="C31" s="2" t="s">
        <v>7471</v>
      </c>
      <c r="D31" s="544"/>
      <c r="E31" s="359" t="s">
        <v>6281</v>
      </c>
      <c r="F31" s="231"/>
      <c r="G31" s="231"/>
      <c r="H31" s="231"/>
      <c r="J31" s="2" t="s">
        <v>829</v>
      </c>
      <c r="K31" s="2" t="s">
        <v>462</v>
      </c>
      <c r="L31" s="2" t="s">
        <v>7239</v>
      </c>
      <c r="M31" s="2" t="s">
        <v>17</v>
      </c>
      <c r="N31" s="2" t="s">
        <v>7472</v>
      </c>
      <c r="R31" s="2" t="s">
        <v>7459</v>
      </c>
      <c r="S31" s="2">
        <v>220.0</v>
      </c>
    </row>
    <row r="32">
      <c r="C32" s="2" t="s">
        <v>7471</v>
      </c>
      <c r="D32" s="544"/>
      <c r="E32" s="359" t="s">
        <v>6281</v>
      </c>
      <c r="F32" s="231"/>
      <c r="G32" s="231"/>
      <c r="H32" s="231"/>
      <c r="J32" s="2" t="s">
        <v>829</v>
      </c>
      <c r="K32" s="2" t="s">
        <v>462</v>
      </c>
      <c r="L32" s="2" t="s">
        <v>7239</v>
      </c>
      <c r="M32" s="2" t="s">
        <v>17</v>
      </c>
      <c r="N32" s="2" t="s">
        <v>7472</v>
      </c>
      <c r="R32" s="2" t="s">
        <v>7459</v>
      </c>
      <c r="S32" s="2">
        <v>220.0</v>
      </c>
    </row>
    <row r="33">
      <c r="C33" s="2" t="s">
        <v>7471</v>
      </c>
      <c r="D33" s="544"/>
      <c r="E33" s="359" t="s">
        <v>6281</v>
      </c>
      <c r="F33" s="231"/>
      <c r="G33" s="231"/>
      <c r="H33" s="231"/>
      <c r="J33" s="2" t="s">
        <v>829</v>
      </c>
      <c r="K33" s="2" t="s">
        <v>462</v>
      </c>
      <c r="L33" s="2" t="s">
        <v>7239</v>
      </c>
      <c r="M33" s="2" t="s">
        <v>17</v>
      </c>
      <c r="N33" s="2" t="s">
        <v>7472</v>
      </c>
      <c r="R33" s="2" t="s">
        <v>7459</v>
      </c>
      <c r="S33" s="2">
        <v>220.0</v>
      </c>
    </row>
    <row r="34">
      <c r="C34" s="2" t="s">
        <v>7471</v>
      </c>
      <c r="D34" s="544"/>
      <c r="E34" s="359" t="s">
        <v>6281</v>
      </c>
      <c r="F34" s="231"/>
      <c r="G34" s="231"/>
      <c r="H34" s="231"/>
      <c r="J34" s="2" t="s">
        <v>829</v>
      </c>
      <c r="K34" s="2" t="s">
        <v>462</v>
      </c>
      <c r="L34" s="2" t="s">
        <v>7239</v>
      </c>
      <c r="M34" s="2" t="s">
        <v>17</v>
      </c>
      <c r="N34" s="2" t="s">
        <v>7472</v>
      </c>
      <c r="R34" s="2" t="s">
        <v>7459</v>
      </c>
      <c r="S34" s="2">
        <v>220.0</v>
      </c>
    </row>
    <row r="35">
      <c r="A35" s="2" t="s">
        <v>7473</v>
      </c>
      <c r="C35" s="2" t="s">
        <v>7471</v>
      </c>
      <c r="D35" s="545"/>
      <c r="E35" s="359" t="s">
        <v>6281</v>
      </c>
      <c r="F35" s="231"/>
      <c r="G35" s="231"/>
      <c r="H35" s="231"/>
      <c r="J35" s="2" t="s">
        <v>829</v>
      </c>
      <c r="K35" s="2" t="s">
        <v>462</v>
      </c>
      <c r="L35" s="2" t="s">
        <v>3819</v>
      </c>
      <c r="M35" s="2" t="s">
        <v>17</v>
      </c>
      <c r="N35" s="2" t="s">
        <v>7472</v>
      </c>
      <c r="R35" s="2" t="s">
        <v>7459</v>
      </c>
      <c r="S35" s="2">
        <v>220.0</v>
      </c>
    </row>
    <row r="36">
      <c r="D36" s="545"/>
      <c r="E36" s="359"/>
      <c r="F36" s="231"/>
      <c r="G36" s="231"/>
      <c r="H36" s="231"/>
    </row>
    <row r="37">
      <c r="A37" s="2" t="s">
        <v>3534</v>
      </c>
      <c r="B37" s="2" t="s">
        <v>3908</v>
      </c>
      <c r="C37" s="2" t="s">
        <v>3515</v>
      </c>
      <c r="D37" s="545"/>
      <c r="E37" s="359" t="s">
        <v>3987</v>
      </c>
      <c r="F37" s="231"/>
      <c r="G37" s="231"/>
      <c r="H37" s="231"/>
      <c r="J37" s="2" t="s">
        <v>829</v>
      </c>
      <c r="K37" s="2" t="s">
        <v>454</v>
      </c>
      <c r="L37" s="2" t="s">
        <v>7467</v>
      </c>
      <c r="M37" s="2" t="s">
        <v>17</v>
      </c>
      <c r="N37" s="2" t="s">
        <v>7465</v>
      </c>
      <c r="R37" s="2" t="s">
        <v>7459</v>
      </c>
      <c r="S37" s="2">
        <v>216.0</v>
      </c>
    </row>
    <row r="38">
      <c r="B38" s="2" t="s">
        <v>3908</v>
      </c>
      <c r="C38" s="2" t="s">
        <v>4099</v>
      </c>
      <c r="D38" s="545"/>
      <c r="E38" s="298" t="s">
        <v>3989</v>
      </c>
      <c r="F38" s="231"/>
      <c r="G38" s="231"/>
      <c r="H38" s="231"/>
      <c r="J38" s="2" t="s">
        <v>829</v>
      </c>
      <c r="K38" s="2" t="s">
        <v>454</v>
      </c>
      <c r="L38" s="2" t="s">
        <v>7467</v>
      </c>
      <c r="M38" s="2" t="s">
        <v>17</v>
      </c>
      <c r="N38" s="2" t="s">
        <v>7465</v>
      </c>
      <c r="R38" s="2" t="s">
        <v>7459</v>
      </c>
      <c r="S38" s="2">
        <v>216.0</v>
      </c>
    </row>
    <row r="39">
      <c r="C39" s="2" t="s">
        <v>5387</v>
      </c>
      <c r="D39" s="543" t="s">
        <v>7474</v>
      </c>
      <c r="E39" s="359" t="s">
        <v>5388</v>
      </c>
      <c r="F39" s="231"/>
      <c r="G39" s="231"/>
      <c r="H39" s="231"/>
      <c r="J39" s="2" t="s">
        <v>829</v>
      </c>
      <c r="K39" s="2" t="s">
        <v>7475</v>
      </c>
      <c r="L39" s="2" t="s">
        <v>7239</v>
      </c>
      <c r="M39" s="2" t="s">
        <v>17</v>
      </c>
      <c r="N39" s="2" t="s">
        <v>7465</v>
      </c>
      <c r="R39" s="2" t="s">
        <v>5833</v>
      </c>
      <c r="S39" s="2">
        <v>216.0</v>
      </c>
    </row>
    <row r="40">
      <c r="C40" s="2" t="s">
        <v>5387</v>
      </c>
      <c r="D40" s="543" t="s">
        <v>7476</v>
      </c>
      <c r="E40" s="359" t="s">
        <v>5388</v>
      </c>
      <c r="F40" s="231"/>
      <c r="G40" s="231"/>
      <c r="H40" s="231"/>
      <c r="J40" s="2" t="s">
        <v>829</v>
      </c>
      <c r="K40" s="2" t="s">
        <v>7475</v>
      </c>
      <c r="L40" s="2" t="s">
        <v>7239</v>
      </c>
      <c r="M40" s="2" t="s">
        <v>17</v>
      </c>
      <c r="N40" s="2" t="s">
        <v>7465</v>
      </c>
      <c r="R40" s="2" t="s">
        <v>5833</v>
      </c>
      <c r="S40" s="2">
        <v>216.0</v>
      </c>
    </row>
    <row r="41">
      <c r="C41" s="2" t="s">
        <v>5387</v>
      </c>
      <c r="D41" s="543" t="s">
        <v>7477</v>
      </c>
      <c r="E41" s="359" t="s">
        <v>5388</v>
      </c>
      <c r="J41" s="2" t="s">
        <v>829</v>
      </c>
      <c r="K41" s="2" t="s">
        <v>7475</v>
      </c>
      <c r="L41" s="2" t="s">
        <v>7239</v>
      </c>
      <c r="M41" s="2" t="s">
        <v>17</v>
      </c>
      <c r="N41" s="2" t="s">
        <v>7465</v>
      </c>
      <c r="R41" s="2" t="s">
        <v>5833</v>
      </c>
      <c r="S41" s="2">
        <v>216.0</v>
      </c>
    </row>
    <row r="42">
      <c r="C42" s="2" t="s">
        <v>5387</v>
      </c>
      <c r="D42" s="543" t="s">
        <v>7478</v>
      </c>
      <c r="E42" s="359" t="s">
        <v>5388</v>
      </c>
      <c r="J42" s="2" t="s">
        <v>829</v>
      </c>
      <c r="K42" s="2" t="s">
        <v>454</v>
      </c>
      <c r="L42" s="2" t="s">
        <v>3819</v>
      </c>
      <c r="M42" s="2" t="s">
        <v>17</v>
      </c>
      <c r="N42" s="2" t="s">
        <v>7465</v>
      </c>
      <c r="R42" s="2" t="s">
        <v>7459</v>
      </c>
      <c r="S42" s="2">
        <v>216.0</v>
      </c>
    </row>
    <row r="43">
      <c r="C43" s="492" t="s">
        <v>6193</v>
      </c>
      <c r="D43" s="545"/>
      <c r="E43" s="298" t="s">
        <v>2569</v>
      </c>
      <c r="J43" s="2" t="s">
        <v>829</v>
      </c>
      <c r="K43" s="2" t="s">
        <v>454</v>
      </c>
      <c r="L43" s="2" t="s">
        <v>7239</v>
      </c>
      <c r="M43" s="2" t="s">
        <v>17</v>
      </c>
      <c r="N43" s="2" t="s">
        <v>7465</v>
      </c>
      <c r="R43" s="2" t="s">
        <v>7459</v>
      </c>
      <c r="S43" s="2">
        <v>216.0</v>
      </c>
    </row>
    <row r="44">
      <c r="C44" s="359" t="s">
        <v>5482</v>
      </c>
      <c r="D44" s="291" t="s">
        <v>7479</v>
      </c>
      <c r="E44" s="380" t="s">
        <v>3991</v>
      </c>
      <c r="J44" s="2" t="s">
        <v>829</v>
      </c>
      <c r="K44" s="2" t="s">
        <v>454</v>
      </c>
      <c r="L44" s="2" t="s">
        <v>7239</v>
      </c>
      <c r="M44" s="2" t="s">
        <v>17</v>
      </c>
      <c r="N44" s="2" t="s">
        <v>7465</v>
      </c>
      <c r="R44" s="2" t="s">
        <v>7459</v>
      </c>
      <c r="S44" s="2">
        <v>216.0</v>
      </c>
    </row>
    <row r="45">
      <c r="C45" s="492" t="s">
        <v>7480</v>
      </c>
      <c r="D45" s="543" t="s">
        <v>7481</v>
      </c>
      <c r="E45" s="439"/>
      <c r="J45" s="2" t="s">
        <v>829</v>
      </c>
      <c r="K45" s="2" t="s">
        <v>7475</v>
      </c>
      <c r="L45" s="2" t="s">
        <v>3819</v>
      </c>
      <c r="M45" s="2" t="s">
        <v>17</v>
      </c>
      <c r="N45" s="2" t="s">
        <v>7465</v>
      </c>
      <c r="R45" s="2" t="s">
        <v>5833</v>
      </c>
      <c r="S45" s="2">
        <v>216.0</v>
      </c>
    </row>
    <row r="46">
      <c r="C46" s="492" t="s">
        <v>7480</v>
      </c>
      <c r="D46" s="543" t="s">
        <v>7482</v>
      </c>
      <c r="E46" s="359" t="s">
        <v>6897</v>
      </c>
      <c r="J46" s="2" t="s">
        <v>829</v>
      </c>
      <c r="K46" s="2" t="s">
        <v>7475</v>
      </c>
      <c r="L46" s="2" t="s">
        <v>3819</v>
      </c>
      <c r="M46" s="2" t="s">
        <v>17</v>
      </c>
      <c r="N46" s="2" t="s">
        <v>7465</v>
      </c>
      <c r="R46" s="2" t="s">
        <v>5833</v>
      </c>
      <c r="S46" s="2">
        <v>216.0</v>
      </c>
    </row>
    <row r="47">
      <c r="B47" s="2" t="s">
        <v>3908</v>
      </c>
      <c r="C47" s="492" t="s">
        <v>7483</v>
      </c>
      <c r="D47" s="545"/>
      <c r="E47" s="380" t="s">
        <v>4103</v>
      </c>
      <c r="J47" s="2" t="s">
        <v>829</v>
      </c>
      <c r="K47" s="2" t="s">
        <v>454</v>
      </c>
      <c r="L47" s="2" t="s">
        <v>3819</v>
      </c>
      <c r="M47" s="2" t="s">
        <v>17</v>
      </c>
      <c r="N47" s="2" t="s">
        <v>7465</v>
      </c>
      <c r="R47" s="2" t="s">
        <v>7459</v>
      </c>
      <c r="S47" s="2">
        <v>216.0</v>
      </c>
    </row>
    <row r="48">
      <c r="B48" s="2" t="s">
        <v>3908</v>
      </c>
      <c r="C48" s="359" t="s">
        <v>3992</v>
      </c>
      <c r="D48" s="545"/>
      <c r="E48" s="387" t="s">
        <v>6744</v>
      </c>
      <c r="J48" s="2" t="s">
        <v>829</v>
      </c>
      <c r="K48" s="2" t="s">
        <v>454</v>
      </c>
      <c r="L48" s="2" t="s">
        <v>3819</v>
      </c>
      <c r="M48" s="2" t="s">
        <v>17</v>
      </c>
      <c r="N48" s="2" t="s">
        <v>7465</v>
      </c>
      <c r="R48" s="2" t="s">
        <v>7459</v>
      </c>
      <c r="S48" s="2">
        <v>216.0</v>
      </c>
    </row>
    <row r="49">
      <c r="B49" s="2"/>
      <c r="C49" s="2" t="s">
        <v>7484</v>
      </c>
      <c r="D49" s="543"/>
      <c r="E49" s="380" t="s">
        <v>890</v>
      </c>
      <c r="F49" s="231"/>
      <c r="G49" s="231"/>
      <c r="H49" s="231"/>
      <c r="J49" s="2" t="s">
        <v>829</v>
      </c>
      <c r="K49" s="2" t="s">
        <v>454</v>
      </c>
      <c r="L49" s="2" t="s">
        <v>7239</v>
      </c>
      <c r="M49" s="2" t="s">
        <v>17</v>
      </c>
      <c r="N49" s="2" t="s">
        <v>7465</v>
      </c>
      <c r="R49" s="2" t="s">
        <v>7459</v>
      </c>
      <c r="S49" s="2">
        <v>216.0</v>
      </c>
    </row>
    <row r="50">
      <c r="B50" s="2" t="s">
        <v>868</v>
      </c>
      <c r="C50" s="2" t="s">
        <v>5794</v>
      </c>
      <c r="D50" s="291" t="s">
        <v>7485</v>
      </c>
      <c r="E50" s="359" t="s">
        <v>7486</v>
      </c>
      <c r="F50" s="231"/>
      <c r="G50" s="231"/>
      <c r="H50" s="231"/>
      <c r="J50" s="2" t="s">
        <v>829</v>
      </c>
      <c r="K50" s="2" t="s">
        <v>454</v>
      </c>
      <c r="L50" s="2" t="s">
        <v>7467</v>
      </c>
      <c r="M50" s="2" t="s">
        <v>17</v>
      </c>
      <c r="N50" s="2" t="s">
        <v>7465</v>
      </c>
      <c r="R50" s="2" t="s">
        <v>7459</v>
      </c>
      <c r="S50" s="2">
        <v>216.0</v>
      </c>
    </row>
    <row r="51">
      <c r="D51" s="546"/>
      <c r="E51" s="359"/>
      <c r="F51" s="231"/>
      <c r="G51" s="231"/>
      <c r="H51" s="231"/>
    </row>
    <row r="52">
      <c r="D52" s="546"/>
      <c r="E52" s="359"/>
      <c r="F52" s="231"/>
      <c r="G52" s="231"/>
      <c r="H52" s="231"/>
    </row>
    <row r="53">
      <c r="B53" s="2" t="s">
        <v>7487</v>
      </c>
      <c r="D53" s="546"/>
      <c r="E53" s="359"/>
      <c r="F53" s="231"/>
      <c r="G53" s="231"/>
      <c r="H53" s="231"/>
      <c r="K53" s="2" t="s">
        <v>7455</v>
      </c>
      <c r="R53" s="2" t="s">
        <v>7454</v>
      </c>
    </row>
    <row r="54" ht="15.0" customHeight="1">
      <c r="A54" s="2" t="s">
        <v>7473</v>
      </c>
      <c r="B54" s="2" t="s">
        <v>7488</v>
      </c>
      <c r="D54" s="544"/>
      <c r="E54" s="359"/>
      <c r="F54" s="231"/>
      <c r="G54" s="231"/>
      <c r="H54" s="231"/>
      <c r="K54" s="2" t="s">
        <v>454</v>
      </c>
      <c r="L54" s="2" t="s">
        <v>4752</v>
      </c>
      <c r="M54" s="2" t="s">
        <v>17</v>
      </c>
      <c r="N54" s="2" t="s">
        <v>7472</v>
      </c>
      <c r="R54" s="2" t="s">
        <v>7459</v>
      </c>
      <c r="S54" s="2">
        <v>220.0</v>
      </c>
    </row>
    <row r="55" ht="15.0" customHeight="1">
      <c r="A55" s="2" t="s">
        <v>7489</v>
      </c>
      <c r="B55" s="2" t="s">
        <v>7490</v>
      </c>
      <c r="D55" s="291">
        <v>8.801837884269E12</v>
      </c>
      <c r="E55" s="359" t="s">
        <v>4424</v>
      </c>
      <c r="K55" s="2" t="s">
        <v>454</v>
      </c>
      <c r="L55" s="2" t="s">
        <v>4752</v>
      </c>
      <c r="M55" s="2" t="s">
        <v>17</v>
      </c>
      <c r="N55" s="2" t="s">
        <v>7468</v>
      </c>
      <c r="R55" s="2" t="s">
        <v>7459</v>
      </c>
      <c r="S55" s="2">
        <v>344.0</v>
      </c>
    </row>
    <row r="56" ht="15.0" customHeight="1">
      <c r="A56" s="2" t="s">
        <v>7489</v>
      </c>
      <c r="B56" s="2" t="s">
        <v>7491</v>
      </c>
      <c r="D56" s="544"/>
      <c r="K56" s="2" t="s">
        <v>454</v>
      </c>
      <c r="L56" s="2" t="s">
        <v>4752</v>
      </c>
      <c r="M56" s="2" t="s">
        <v>17</v>
      </c>
      <c r="N56" s="2" t="s">
        <v>7468</v>
      </c>
      <c r="R56" s="2" t="s">
        <v>7459</v>
      </c>
      <c r="S56" s="2">
        <v>342.0</v>
      </c>
    </row>
    <row r="57" ht="15.0" customHeight="1">
      <c r="A57" s="2" t="s">
        <v>7489</v>
      </c>
      <c r="B57" s="2" t="s">
        <v>7492</v>
      </c>
      <c r="D57" s="544"/>
      <c r="K57" s="2" t="s">
        <v>454</v>
      </c>
      <c r="L57" s="2" t="s">
        <v>4752</v>
      </c>
      <c r="M57" s="2" t="s">
        <v>17</v>
      </c>
      <c r="N57" s="2" t="s">
        <v>7468</v>
      </c>
      <c r="R57" s="2" t="s">
        <v>7459</v>
      </c>
      <c r="S57" s="2">
        <v>342.0</v>
      </c>
    </row>
    <row r="58">
      <c r="B58" s="2" t="s">
        <v>7493</v>
      </c>
      <c r="D58" s="544"/>
      <c r="E58" s="359" t="s">
        <v>900</v>
      </c>
      <c r="K58" s="2" t="s">
        <v>454</v>
      </c>
      <c r="L58" s="2" t="s">
        <v>4752</v>
      </c>
      <c r="M58" s="2" t="s">
        <v>17</v>
      </c>
      <c r="N58" s="2" t="s">
        <v>7468</v>
      </c>
      <c r="R58" s="2" t="s">
        <v>7459</v>
      </c>
      <c r="S58" s="2">
        <v>342.0</v>
      </c>
    </row>
    <row r="59">
      <c r="B59" s="359" t="s">
        <v>7494</v>
      </c>
      <c r="D59" s="544"/>
      <c r="E59" s="359" t="s">
        <v>1054</v>
      </c>
      <c r="L59" s="2" t="s">
        <v>4752</v>
      </c>
      <c r="M59" s="2" t="s">
        <v>17</v>
      </c>
      <c r="N59" s="2" t="s">
        <v>7468</v>
      </c>
      <c r="R59" s="2" t="s">
        <v>7459</v>
      </c>
      <c r="S59" s="2">
        <v>342.0</v>
      </c>
    </row>
    <row r="60">
      <c r="D60" s="544"/>
    </row>
    <row r="61">
      <c r="D61" s="544"/>
    </row>
    <row r="62">
      <c r="D62" s="546"/>
      <c r="E62" s="275"/>
    </row>
    <row r="63">
      <c r="D63" s="546"/>
      <c r="E63" s="275"/>
    </row>
    <row r="64">
      <c r="D64" s="546"/>
      <c r="E64" s="275"/>
    </row>
    <row r="65">
      <c r="D65" s="546"/>
      <c r="E65" s="275"/>
    </row>
    <row r="66">
      <c r="C66" s="492"/>
      <c r="D66" s="547"/>
      <c r="E66" s="494"/>
    </row>
    <row r="67">
      <c r="C67" s="492"/>
      <c r="D67" s="547"/>
      <c r="E67" s="494"/>
    </row>
    <row r="68">
      <c r="D68" s="544"/>
    </row>
    <row r="69">
      <c r="D69" s="544"/>
    </row>
    <row r="70">
      <c r="D70" s="544"/>
      <c r="E70" s="380"/>
    </row>
    <row r="71">
      <c r="D71" s="544"/>
      <c r="E71" s="380"/>
    </row>
    <row r="72">
      <c r="D72" s="544"/>
      <c r="E72" s="359"/>
    </row>
    <row r="73">
      <c r="D73" s="544"/>
    </row>
    <row r="74">
      <c r="D74" s="548"/>
    </row>
    <row r="75">
      <c r="D75" s="548"/>
    </row>
    <row r="76">
      <c r="D76" s="548"/>
    </row>
    <row r="77">
      <c r="D77" s="548"/>
    </row>
    <row r="78">
      <c r="D78" s="548"/>
    </row>
    <row r="79">
      <c r="D79" s="548"/>
    </row>
    <row r="80">
      <c r="D80" s="548"/>
    </row>
    <row r="81">
      <c r="D81" s="548"/>
    </row>
    <row r="82">
      <c r="D82" s="548"/>
    </row>
    <row r="83">
      <c r="D83" s="548"/>
    </row>
    <row r="84">
      <c r="B84" s="239"/>
      <c r="D84" s="548"/>
    </row>
    <row r="85">
      <c r="B85" s="239"/>
      <c r="D85" s="548"/>
    </row>
    <row r="86">
      <c r="D86" s="548"/>
    </row>
    <row r="87">
      <c r="D87" s="548"/>
    </row>
    <row r="88">
      <c r="D88" s="548"/>
    </row>
    <row r="89">
      <c r="D89" s="548"/>
    </row>
    <row r="90">
      <c r="D90" s="548"/>
    </row>
    <row r="91">
      <c r="D91" s="548"/>
    </row>
    <row r="92">
      <c r="D92" s="540"/>
    </row>
    <row r="93">
      <c r="D93" s="540"/>
    </row>
    <row r="94">
      <c r="D94" s="540"/>
    </row>
    <row r="95">
      <c r="D95" s="540"/>
    </row>
    <row r="96">
      <c r="D96" s="540"/>
    </row>
    <row r="97">
      <c r="D97" s="540"/>
    </row>
    <row r="98">
      <c r="D98" s="540"/>
    </row>
    <row r="99">
      <c r="D99" s="540"/>
    </row>
    <row r="100">
      <c r="D100" s="540"/>
    </row>
    <row r="101">
      <c r="D101" s="540"/>
    </row>
    <row r="102">
      <c r="D102" s="540"/>
    </row>
    <row r="103">
      <c r="D103" s="540"/>
    </row>
    <row r="104">
      <c r="D104" s="540"/>
    </row>
    <row r="105">
      <c r="D105" s="540"/>
    </row>
    <row r="106">
      <c r="D106" s="540"/>
    </row>
    <row r="107">
      <c r="D107" s="540"/>
    </row>
    <row r="108">
      <c r="D108" s="540"/>
    </row>
    <row r="109">
      <c r="D109" s="540"/>
    </row>
    <row r="110">
      <c r="D110" s="540"/>
    </row>
    <row r="111">
      <c r="D111" s="540"/>
    </row>
    <row r="112">
      <c r="D112" s="540"/>
    </row>
    <row r="113">
      <c r="D113" s="540"/>
    </row>
    <row r="114">
      <c r="D114" s="540"/>
    </row>
    <row r="115">
      <c r="D115" s="540"/>
    </row>
    <row r="116">
      <c r="D116" s="540"/>
    </row>
    <row r="117">
      <c r="D117" s="540"/>
    </row>
    <row r="118">
      <c r="D118" s="540"/>
    </row>
    <row r="119">
      <c r="D119" s="540"/>
    </row>
    <row r="120">
      <c r="D120" s="540"/>
    </row>
    <row r="121">
      <c r="D121" s="540"/>
    </row>
    <row r="122">
      <c r="D122" s="540"/>
    </row>
    <row r="123">
      <c r="D123" s="540"/>
    </row>
    <row r="124">
      <c r="D124" s="540"/>
    </row>
    <row r="125">
      <c r="D125" s="540"/>
    </row>
    <row r="126">
      <c r="D126" s="540"/>
    </row>
    <row r="127">
      <c r="D127" s="540"/>
    </row>
    <row r="128">
      <c r="D128" s="540"/>
    </row>
    <row r="129">
      <c r="D129" s="540"/>
    </row>
    <row r="130">
      <c r="D130" s="540"/>
    </row>
    <row r="131">
      <c r="D131" s="540"/>
    </row>
    <row r="132">
      <c r="D132" s="540"/>
    </row>
    <row r="133">
      <c r="D133" s="540"/>
    </row>
    <row r="134">
      <c r="D134" s="540"/>
    </row>
    <row r="135">
      <c r="D135" s="540"/>
    </row>
    <row r="136">
      <c r="D136" s="540"/>
    </row>
    <row r="137">
      <c r="D137" s="540"/>
    </row>
    <row r="138">
      <c r="D138" s="540"/>
    </row>
    <row r="139">
      <c r="D139" s="540"/>
    </row>
    <row r="140">
      <c r="D140" s="540"/>
    </row>
    <row r="141">
      <c r="D141" s="540"/>
    </row>
    <row r="142">
      <c r="D142" s="540"/>
    </row>
    <row r="143">
      <c r="D143" s="540"/>
    </row>
    <row r="144">
      <c r="D144" s="540"/>
    </row>
    <row r="145">
      <c r="D145" s="540"/>
    </row>
    <row r="146">
      <c r="D146" s="540"/>
    </row>
    <row r="147">
      <c r="D147" s="540"/>
    </row>
    <row r="148">
      <c r="D148" s="540"/>
    </row>
    <row r="149">
      <c r="D149" s="540"/>
    </row>
    <row r="150">
      <c r="D150" s="540"/>
    </row>
    <row r="151">
      <c r="D151" s="540"/>
    </row>
    <row r="152">
      <c r="D152" s="540"/>
    </row>
    <row r="153">
      <c r="D153" s="540"/>
    </row>
    <row r="154">
      <c r="D154" s="540"/>
    </row>
    <row r="155">
      <c r="D155" s="540"/>
    </row>
    <row r="156">
      <c r="D156" s="540"/>
    </row>
    <row r="157">
      <c r="D157" s="540"/>
    </row>
    <row r="158">
      <c r="D158" s="540"/>
    </row>
    <row r="159">
      <c r="D159" s="540"/>
    </row>
    <row r="160">
      <c r="D160" s="540"/>
    </row>
    <row r="161">
      <c r="D161" s="540"/>
    </row>
    <row r="162">
      <c r="D162" s="540"/>
    </row>
    <row r="163">
      <c r="D163" s="540"/>
    </row>
    <row r="164">
      <c r="D164" s="540"/>
    </row>
    <row r="165">
      <c r="D165" s="540"/>
    </row>
    <row r="166">
      <c r="D166" s="540"/>
    </row>
    <row r="167">
      <c r="D167" s="540"/>
    </row>
    <row r="168">
      <c r="D168" s="540"/>
    </row>
    <row r="169">
      <c r="D169" s="540"/>
    </row>
    <row r="170">
      <c r="D170" s="540"/>
    </row>
    <row r="171">
      <c r="D171" s="540"/>
    </row>
    <row r="172">
      <c r="D172" s="540"/>
    </row>
    <row r="173">
      <c r="D173" s="540"/>
    </row>
    <row r="174">
      <c r="D174" s="540"/>
    </row>
    <row r="175">
      <c r="D175" s="540"/>
    </row>
    <row r="176">
      <c r="D176" s="540"/>
    </row>
    <row r="177">
      <c r="D177" s="540"/>
    </row>
    <row r="178">
      <c r="D178" s="540"/>
    </row>
    <row r="179">
      <c r="D179" s="540"/>
    </row>
    <row r="180">
      <c r="D180" s="540"/>
    </row>
    <row r="181">
      <c r="D181" s="540"/>
    </row>
    <row r="182">
      <c r="D182" s="540"/>
    </row>
    <row r="183">
      <c r="D183" s="540"/>
    </row>
    <row r="184">
      <c r="D184" s="540"/>
    </row>
    <row r="185">
      <c r="D185" s="540"/>
    </row>
    <row r="186">
      <c r="D186" s="540"/>
    </row>
    <row r="187">
      <c r="D187" s="540"/>
    </row>
    <row r="188">
      <c r="D188" s="540"/>
    </row>
    <row r="189">
      <c r="D189" s="540"/>
    </row>
    <row r="190">
      <c r="D190" s="540"/>
    </row>
    <row r="191">
      <c r="D191" s="540"/>
    </row>
    <row r="192">
      <c r="D192" s="540"/>
    </row>
    <row r="193">
      <c r="D193" s="540"/>
    </row>
    <row r="194">
      <c r="D194" s="540"/>
    </row>
    <row r="195">
      <c r="D195" s="540"/>
    </row>
    <row r="196">
      <c r="D196" s="540"/>
    </row>
    <row r="197">
      <c r="D197" s="540"/>
    </row>
    <row r="198">
      <c r="D198" s="540"/>
    </row>
    <row r="199">
      <c r="D199" s="540"/>
    </row>
    <row r="200">
      <c r="D200" s="540"/>
    </row>
    <row r="201">
      <c r="D201" s="540"/>
    </row>
    <row r="202">
      <c r="D202" s="540"/>
    </row>
    <row r="203">
      <c r="D203" s="540"/>
    </row>
    <row r="204">
      <c r="D204" s="540"/>
    </row>
    <row r="205">
      <c r="D205" s="540"/>
    </row>
    <row r="206">
      <c r="D206" s="540"/>
    </row>
    <row r="207">
      <c r="D207" s="540"/>
    </row>
    <row r="208">
      <c r="D208" s="540"/>
    </row>
    <row r="209">
      <c r="D209" s="540"/>
    </row>
    <row r="210">
      <c r="D210" s="540"/>
    </row>
    <row r="211">
      <c r="D211" s="540"/>
    </row>
    <row r="212">
      <c r="D212" s="540"/>
    </row>
    <row r="213">
      <c r="D213" s="540"/>
    </row>
    <row r="214">
      <c r="D214" s="540"/>
    </row>
    <row r="215">
      <c r="D215" s="540"/>
    </row>
    <row r="216">
      <c r="D216" s="540"/>
    </row>
    <row r="217">
      <c r="D217" s="540"/>
    </row>
    <row r="218">
      <c r="D218" s="540"/>
    </row>
    <row r="219">
      <c r="D219" s="540"/>
    </row>
    <row r="220">
      <c r="D220" s="540"/>
    </row>
    <row r="221">
      <c r="D221" s="540"/>
    </row>
    <row r="222">
      <c r="D222" s="540"/>
    </row>
    <row r="223">
      <c r="D223" s="540"/>
    </row>
    <row r="224">
      <c r="D224" s="540"/>
    </row>
    <row r="225">
      <c r="D225" s="540"/>
    </row>
    <row r="226">
      <c r="D226" s="540"/>
    </row>
    <row r="227">
      <c r="D227" s="540"/>
    </row>
    <row r="228">
      <c r="D228" s="540"/>
    </row>
    <row r="229">
      <c r="D229" s="540"/>
    </row>
    <row r="230">
      <c r="D230" s="540"/>
    </row>
    <row r="231">
      <c r="D231" s="540"/>
    </row>
    <row r="232">
      <c r="D232" s="540"/>
    </row>
    <row r="233">
      <c r="D233" s="540"/>
    </row>
    <row r="234">
      <c r="D234" s="540"/>
    </row>
    <row r="235">
      <c r="D235" s="540"/>
    </row>
    <row r="236">
      <c r="D236" s="540"/>
    </row>
    <row r="237">
      <c r="D237" s="540"/>
    </row>
    <row r="238">
      <c r="D238" s="540"/>
    </row>
    <row r="239">
      <c r="D239" s="540"/>
    </row>
    <row r="240">
      <c r="D240" s="540"/>
    </row>
    <row r="241">
      <c r="D241" s="540"/>
    </row>
    <row r="242">
      <c r="D242" s="540"/>
    </row>
    <row r="243">
      <c r="D243" s="540"/>
    </row>
    <row r="244">
      <c r="D244" s="540"/>
    </row>
    <row r="245">
      <c r="D245" s="540"/>
    </row>
    <row r="246">
      <c r="D246" s="540"/>
    </row>
    <row r="247">
      <c r="D247" s="540"/>
    </row>
    <row r="248">
      <c r="D248" s="540"/>
    </row>
    <row r="249">
      <c r="D249" s="540"/>
    </row>
    <row r="250">
      <c r="D250" s="540"/>
    </row>
    <row r="251">
      <c r="D251" s="540"/>
    </row>
    <row r="252">
      <c r="D252" s="540"/>
    </row>
    <row r="253">
      <c r="D253" s="540"/>
    </row>
    <row r="254">
      <c r="D254" s="540"/>
    </row>
    <row r="255">
      <c r="D255" s="540"/>
    </row>
    <row r="256">
      <c r="D256" s="540"/>
    </row>
    <row r="257">
      <c r="D257" s="540"/>
    </row>
    <row r="258">
      <c r="D258" s="540"/>
    </row>
    <row r="259">
      <c r="D259" s="540"/>
    </row>
    <row r="260">
      <c r="D260" s="540"/>
    </row>
    <row r="261">
      <c r="D261" s="540"/>
    </row>
    <row r="262">
      <c r="D262" s="540"/>
    </row>
    <row r="263">
      <c r="D263" s="540"/>
    </row>
    <row r="264">
      <c r="D264" s="540"/>
    </row>
    <row r="265">
      <c r="D265" s="540"/>
    </row>
    <row r="266">
      <c r="D266" s="540"/>
    </row>
    <row r="267">
      <c r="D267" s="540"/>
    </row>
    <row r="268">
      <c r="D268" s="540"/>
    </row>
    <row r="269">
      <c r="D269" s="540"/>
    </row>
    <row r="270">
      <c r="D270" s="540"/>
    </row>
    <row r="271">
      <c r="D271" s="540"/>
    </row>
    <row r="272">
      <c r="D272" s="540"/>
    </row>
    <row r="273">
      <c r="D273" s="540"/>
    </row>
    <row r="274">
      <c r="D274" s="540"/>
    </row>
    <row r="275">
      <c r="D275" s="540"/>
    </row>
    <row r="276">
      <c r="D276" s="540"/>
    </row>
    <row r="277">
      <c r="D277" s="540"/>
    </row>
    <row r="278">
      <c r="D278" s="540"/>
    </row>
    <row r="279">
      <c r="D279" s="540"/>
    </row>
    <row r="280">
      <c r="D280" s="540"/>
    </row>
    <row r="281">
      <c r="D281" s="540"/>
    </row>
    <row r="282">
      <c r="D282" s="540"/>
    </row>
    <row r="283">
      <c r="D283" s="540"/>
    </row>
    <row r="284">
      <c r="D284" s="540"/>
    </row>
    <row r="285">
      <c r="D285" s="540"/>
    </row>
    <row r="286">
      <c r="D286" s="540"/>
    </row>
    <row r="287">
      <c r="D287" s="540"/>
    </row>
    <row r="288">
      <c r="D288" s="540"/>
    </row>
    <row r="289">
      <c r="D289" s="540"/>
    </row>
    <row r="290">
      <c r="D290" s="540"/>
    </row>
    <row r="291">
      <c r="D291" s="540"/>
    </row>
    <row r="292">
      <c r="D292" s="540"/>
    </row>
    <row r="293">
      <c r="D293" s="540"/>
    </row>
    <row r="294">
      <c r="D294" s="540"/>
    </row>
    <row r="295">
      <c r="D295" s="540"/>
    </row>
    <row r="296">
      <c r="D296" s="540"/>
    </row>
    <row r="297">
      <c r="D297" s="540"/>
    </row>
    <row r="298">
      <c r="D298" s="540"/>
    </row>
    <row r="299">
      <c r="D299" s="540"/>
    </row>
    <row r="300">
      <c r="D300" s="540"/>
    </row>
    <row r="301">
      <c r="D301" s="540"/>
    </row>
    <row r="302">
      <c r="D302" s="540"/>
    </row>
    <row r="303">
      <c r="D303" s="540"/>
    </row>
    <row r="304">
      <c r="D304" s="540"/>
    </row>
    <row r="305">
      <c r="D305" s="540"/>
    </row>
    <row r="306">
      <c r="D306" s="540"/>
    </row>
    <row r="307">
      <c r="D307" s="540"/>
    </row>
    <row r="308">
      <c r="D308" s="540"/>
    </row>
    <row r="309">
      <c r="D309" s="540"/>
    </row>
    <row r="310">
      <c r="D310" s="540"/>
    </row>
    <row r="311">
      <c r="D311" s="540"/>
    </row>
    <row r="312">
      <c r="D312" s="540"/>
    </row>
    <row r="313">
      <c r="D313" s="540"/>
    </row>
    <row r="314">
      <c r="D314" s="540"/>
    </row>
    <row r="315">
      <c r="D315" s="540"/>
    </row>
    <row r="316">
      <c r="D316" s="540"/>
    </row>
    <row r="317">
      <c r="D317" s="540"/>
    </row>
    <row r="318">
      <c r="D318" s="540"/>
    </row>
    <row r="319">
      <c r="D319" s="540"/>
    </row>
    <row r="320">
      <c r="D320" s="540"/>
    </row>
    <row r="321">
      <c r="D321" s="540"/>
    </row>
    <row r="322">
      <c r="D322" s="540"/>
    </row>
    <row r="323">
      <c r="D323" s="540"/>
    </row>
    <row r="324">
      <c r="D324" s="540"/>
    </row>
    <row r="325">
      <c r="D325" s="540"/>
    </row>
    <row r="326">
      <c r="D326" s="540"/>
    </row>
    <row r="327">
      <c r="D327" s="540"/>
    </row>
    <row r="328">
      <c r="D328" s="540"/>
    </row>
    <row r="329">
      <c r="D329" s="540"/>
    </row>
    <row r="330">
      <c r="D330" s="540"/>
    </row>
    <row r="331">
      <c r="D331" s="540"/>
    </row>
    <row r="332">
      <c r="D332" s="540"/>
    </row>
    <row r="333">
      <c r="D333" s="540"/>
    </row>
    <row r="334">
      <c r="D334" s="540"/>
    </row>
    <row r="335">
      <c r="D335" s="540"/>
    </row>
    <row r="336">
      <c r="D336" s="540"/>
    </row>
    <row r="337">
      <c r="D337" s="540"/>
    </row>
    <row r="338">
      <c r="D338" s="540"/>
    </row>
    <row r="339">
      <c r="D339" s="540"/>
    </row>
    <row r="340">
      <c r="D340" s="540"/>
    </row>
    <row r="341">
      <c r="D341" s="540"/>
    </row>
    <row r="342">
      <c r="D342" s="540"/>
    </row>
    <row r="343">
      <c r="D343" s="540"/>
    </row>
    <row r="344">
      <c r="D344" s="540"/>
    </row>
    <row r="345">
      <c r="D345" s="540"/>
    </row>
    <row r="346">
      <c r="D346" s="540"/>
    </row>
    <row r="347">
      <c r="D347" s="540"/>
    </row>
    <row r="348">
      <c r="D348" s="540"/>
    </row>
    <row r="349">
      <c r="D349" s="540"/>
    </row>
    <row r="350">
      <c r="D350" s="540"/>
    </row>
    <row r="351">
      <c r="D351" s="540"/>
    </row>
    <row r="352">
      <c r="D352" s="540"/>
    </row>
    <row r="353">
      <c r="D353" s="540"/>
    </row>
    <row r="354">
      <c r="D354" s="540"/>
    </row>
    <row r="355">
      <c r="D355" s="540"/>
    </row>
    <row r="356">
      <c r="D356" s="540"/>
    </row>
    <row r="357">
      <c r="D357" s="540"/>
    </row>
    <row r="358">
      <c r="D358" s="540"/>
    </row>
    <row r="359">
      <c r="D359" s="540"/>
    </row>
    <row r="360">
      <c r="D360" s="540"/>
    </row>
    <row r="361">
      <c r="D361" s="540"/>
    </row>
    <row r="362">
      <c r="D362" s="540"/>
    </row>
    <row r="363">
      <c r="D363" s="540"/>
    </row>
    <row r="364">
      <c r="D364" s="540"/>
    </row>
    <row r="365">
      <c r="D365" s="540"/>
    </row>
    <row r="366">
      <c r="D366" s="540"/>
    </row>
    <row r="367">
      <c r="D367" s="540"/>
    </row>
    <row r="368">
      <c r="D368" s="540"/>
    </row>
    <row r="369">
      <c r="D369" s="540"/>
    </row>
    <row r="370">
      <c r="D370" s="540"/>
    </row>
    <row r="371">
      <c r="D371" s="540"/>
    </row>
    <row r="372">
      <c r="D372" s="540"/>
    </row>
    <row r="373">
      <c r="D373" s="540"/>
    </row>
    <row r="374">
      <c r="D374" s="540"/>
    </row>
    <row r="375">
      <c r="D375" s="540"/>
    </row>
    <row r="376">
      <c r="D376" s="540"/>
    </row>
    <row r="377">
      <c r="D377" s="540"/>
    </row>
    <row r="378">
      <c r="D378" s="540"/>
    </row>
    <row r="379">
      <c r="D379" s="540"/>
    </row>
    <row r="380">
      <c r="D380" s="540"/>
    </row>
    <row r="381">
      <c r="D381" s="540"/>
    </row>
    <row r="382">
      <c r="D382" s="540"/>
    </row>
    <row r="383">
      <c r="D383" s="540"/>
    </row>
    <row r="384">
      <c r="D384" s="540"/>
    </row>
    <row r="385">
      <c r="D385" s="540"/>
    </row>
    <row r="386">
      <c r="D386" s="540"/>
    </row>
    <row r="387">
      <c r="D387" s="540"/>
    </row>
    <row r="388">
      <c r="D388" s="540"/>
    </row>
    <row r="389">
      <c r="D389" s="540"/>
    </row>
    <row r="390">
      <c r="D390" s="540"/>
    </row>
    <row r="391">
      <c r="D391" s="540"/>
    </row>
    <row r="392">
      <c r="D392" s="540"/>
    </row>
    <row r="393">
      <c r="D393" s="540"/>
    </row>
    <row r="394">
      <c r="D394" s="540"/>
    </row>
    <row r="395">
      <c r="D395" s="540"/>
    </row>
    <row r="396">
      <c r="D396" s="540"/>
    </row>
    <row r="397">
      <c r="D397" s="540"/>
    </row>
    <row r="398">
      <c r="D398" s="540"/>
    </row>
    <row r="399">
      <c r="D399" s="540"/>
    </row>
    <row r="400">
      <c r="D400" s="540"/>
    </row>
    <row r="401">
      <c r="D401" s="540"/>
    </row>
    <row r="402">
      <c r="D402" s="540"/>
    </row>
    <row r="403">
      <c r="D403" s="540"/>
    </row>
    <row r="404">
      <c r="D404" s="540"/>
    </row>
    <row r="405">
      <c r="D405" s="540"/>
    </row>
    <row r="406">
      <c r="D406" s="540"/>
    </row>
    <row r="407">
      <c r="D407" s="540"/>
    </row>
    <row r="408">
      <c r="D408" s="540"/>
    </row>
    <row r="409">
      <c r="D409" s="540"/>
    </row>
    <row r="410">
      <c r="D410" s="540"/>
    </row>
    <row r="411">
      <c r="D411" s="540"/>
    </row>
    <row r="412">
      <c r="D412" s="540"/>
    </row>
    <row r="413">
      <c r="D413" s="540"/>
    </row>
    <row r="414">
      <c r="D414" s="540"/>
    </row>
    <row r="415">
      <c r="D415" s="540"/>
    </row>
    <row r="416">
      <c r="D416" s="540"/>
    </row>
    <row r="417">
      <c r="D417" s="540"/>
    </row>
    <row r="418">
      <c r="D418" s="540"/>
    </row>
    <row r="419">
      <c r="D419" s="540"/>
    </row>
    <row r="420">
      <c r="D420" s="540"/>
    </row>
    <row r="421">
      <c r="D421" s="540"/>
    </row>
    <row r="422">
      <c r="D422" s="540"/>
    </row>
    <row r="423">
      <c r="D423" s="540"/>
    </row>
    <row r="424">
      <c r="D424" s="540"/>
    </row>
    <row r="425">
      <c r="D425" s="540"/>
    </row>
    <row r="426">
      <c r="D426" s="540"/>
    </row>
    <row r="427">
      <c r="D427" s="540"/>
    </row>
    <row r="428">
      <c r="D428" s="540"/>
    </row>
    <row r="429">
      <c r="D429" s="540"/>
    </row>
    <row r="430">
      <c r="D430" s="540"/>
    </row>
    <row r="431">
      <c r="D431" s="540"/>
    </row>
    <row r="432">
      <c r="D432" s="540"/>
    </row>
    <row r="433">
      <c r="D433" s="540"/>
    </row>
    <row r="434">
      <c r="D434" s="540"/>
    </row>
    <row r="435">
      <c r="D435" s="540"/>
    </row>
    <row r="436">
      <c r="D436" s="540"/>
    </row>
    <row r="437">
      <c r="D437" s="540"/>
    </row>
    <row r="438">
      <c r="D438" s="540"/>
    </row>
    <row r="439">
      <c r="D439" s="540"/>
    </row>
    <row r="440">
      <c r="D440" s="540"/>
    </row>
    <row r="441">
      <c r="D441" s="540"/>
    </row>
    <row r="442">
      <c r="D442" s="540"/>
    </row>
    <row r="443">
      <c r="D443" s="540"/>
    </row>
    <row r="444">
      <c r="D444" s="540"/>
    </row>
    <row r="445">
      <c r="D445" s="540"/>
    </row>
    <row r="446">
      <c r="D446" s="540"/>
    </row>
    <row r="447">
      <c r="D447" s="540"/>
    </row>
    <row r="448">
      <c r="D448" s="540"/>
    </row>
    <row r="449">
      <c r="D449" s="540"/>
    </row>
    <row r="450">
      <c r="D450" s="540"/>
    </row>
    <row r="451">
      <c r="D451" s="540"/>
    </row>
    <row r="452">
      <c r="D452" s="540"/>
    </row>
    <row r="453">
      <c r="D453" s="540"/>
    </row>
    <row r="454">
      <c r="D454" s="540"/>
    </row>
    <row r="455">
      <c r="D455" s="540"/>
    </row>
    <row r="456">
      <c r="D456" s="540"/>
    </row>
    <row r="457">
      <c r="D457" s="540"/>
    </row>
    <row r="458">
      <c r="D458" s="540"/>
    </row>
    <row r="459">
      <c r="D459" s="540"/>
    </row>
    <row r="460">
      <c r="D460" s="540"/>
    </row>
    <row r="461">
      <c r="D461" s="540"/>
    </row>
    <row r="462">
      <c r="D462" s="540"/>
    </row>
    <row r="463">
      <c r="D463" s="540"/>
    </row>
    <row r="464">
      <c r="D464" s="540"/>
    </row>
    <row r="465">
      <c r="D465" s="540"/>
    </row>
    <row r="466">
      <c r="D466" s="540"/>
    </row>
    <row r="467">
      <c r="D467" s="540"/>
    </row>
    <row r="468">
      <c r="D468" s="540"/>
    </row>
    <row r="469">
      <c r="D469" s="540"/>
    </row>
    <row r="470">
      <c r="D470" s="540"/>
    </row>
    <row r="471">
      <c r="D471" s="540"/>
    </row>
    <row r="472">
      <c r="D472" s="540"/>
    </row>
    <row r="473">
      <c r="D473" s="540"/>
    </row>
    <row r="474">
      <c r="D474" s="540"/>
    </row>
    <row r="475">
      <c r="D475" s="540"/>
    </row>
    <row r="476">
      <c r="D476" s="540"/>
    </row>
    <row r="477">
      <c r="D477" s="540"/>
    </row>
    <row r="478">
      <c r="D478" s="540"/>
    </row>
    <row r="479">
      <c r="D479" s="540"/>
    </row>
    <row r="480">
      <c r="D480" s="540"/>
    </row>
    <row r="481">
      <c r="D481" s="540"/>
    </row>
    <row r="482">
      <c r="D482" s="540"/>
    </row>
    <row r="483">
      <c r="D483" s="540"/>
    </row>
    <row r="484">
      <c r="D484" s="540"/>
    </row>
    <row r="485">
      <c r="D485" s="540"/>
    </row>
    <row r="486">
      <c r="D486" s="540"/>
    </row>
    <row r="487">
      <c r="D487" s="540"/>
    </row>
    <row r="488">
      <c r="D488" s="540"/>
    </row>
    <row r="489">
      <c r="D489" s="540"/>
    </row>
    <row r="490">
      <c r="D490" s="540"/>
    </row>
    <row r="491">
      <c r="D491" s="540"/>
    </row>
    <row r="492">
      <c r="D492" s="540"/>
    </row>
    <row r="493">
      <c r="D493" s="540"/>
    </row>
    <row r="494">
      <c r="D494" s="540"/>
    </row>
    <row r="495">
      <c r="D495" s="540"/>
    </row>
    <row r="496">
      <c r="D496" s="540"/>
    </row>
    <row r="497">
      <c r="D497" s="540"/>
    </row>
    <row r="498">
      <c r="D498" s="540"/>
    </row>
    <row r="499">
      <c r="D499" s="540"/>
    </row>
    <row r="500">
      <c r="D500" s="540"/>
    </row>
    <row r="501">
      <c r="D501" s="540"/>
    </row>
    <row r="502">
      <c r="D502" s="540"/>
    </row>
    <row r="503">
      <c r="D503" s="540"/>
    </row>
    <row r="504">
      <c r="D504" s="540"/>
    </row>
    <row r="505">
      <c r="D505" s="540"/>
    </row>
    <row r="506">
      <c r="D506" s="540"/>
    </row>
    <row r="507">
      <c r="D507" s="540"/>
    </row>
    <row r="508">
      <c r="D508" s="540"/>
    </row>
    <row r="509">
      <c r="D509" s="540"/>
    </row>
    <row r="510">
      <c r="D510" s="540"/>
    </row>
    <row r="511">
      <c r="D511" s="540"/>
    </row>
    <row r="512">
      <c r="D512" s="540"/>
    </row>
    <row r="513">
      <c r="D513" s="540"/>
    </row>
    <row r="514">
      <c r="D514" s="540"/>
    </row>
    <row r="515">
      <c r="D515" s="540"/>
    </row>
    <row r="516">
      <c r="D516" s="540"/>
    </row>
    <row r="517">
      <c r="D517" s="540"/>
    </row>
    <row r="518">
      <c r="D518" s="540"/>
    </row>
    <row r="519">
      <c r="D519" s="540"/>
    </row>
    <row r="520">
      <c r="D520" s="540"/>
    </row>
    <row r="521">
      <c r="D521" s="540"/>
    </row>
    <row r="522">
      <c r="D522" s="540"/>
    </row>
    <row r="523">
      <c r="D523" s="540"/>
    </row>
    <row r="524">
      <c r="D524" s="540"/>
    </row>
    <row r="525">
      <c r="D525" s="540"/>
    </row>
    <row r="526">
      <c r="D526" s="540"/>
    </row>
    <row r="527">
      <c r="D527" s="540"/>
    </row>
    <row r="528">
      <c r="D528" s="540"/>
    </row>
    <row r="529">
      <c r="D529" s="540"/>
    </row>
    <row r="530">
      <c r="D530" s="540"/>
    </row>
    <row r="531">
      <c r="D531" s="540"/>
    </row>
    <row r="532">
      <c r="D532" s="540"/>
    </row>
    <row r="533">
      <c r="D533" s="540"/>
    </row>
    <row r="534">
      <c r="D534" s="540"/>
    </row>
    <row r="535">
      <c r="D535" s="540"/>
    </row>
    <row r="536">
      <c r="D536" s="540"/>
    </row>
    <row r="537">
      <c r="D537" s="540"/>
    </row>
    <row r="538">
      <c r="D538" s="540"/>
    </row>
    <row r="539">
      <c r="D539" s="540"/>
    </row>
    <row r="540">
      <c r="D540" s="540"/>
    </row>
    <row r="541">
      <c r="D541" s="540"/>
    </row>
    <row r="542">
      <c r="D542" s="540"/>
    </row>
    <row r="543">
      <c r="D543" s="540"/>
    </row>
    <row r="544">
      <c r="D544" s="540"/>
    </row>
    <row r="545">
      <c r="D545" s="540"/>
    </row>
    <row r="546">
      <c r="D546" s="540"/>
    </row>
    <row r="547">
      <c r="D547" s="540"/>
    </row>
    <row r="548">
      <c r="D548" s="540"/>
    </row>
    <row r="549">
      <c r="D549" s="540"/>
    </row>
    <row r="550">
      <c r="D550" s="540"/>
    </row>
    <row r="551">
      <c r="D551" s="540"/>
    </row>
    <row r="552">
      <c r="D552" s="540"/>
    </row>
    <row r="553">
      <c r="D553" s="540"/>
    </row>
    <row r="554">
      <c r="D554" s="540"/>
    </row>
    <row r="555">
      <c r="D555" s="540"/>
    </row>
    <row r="556">
      <c r="D556" s="540"/>
    </row>
    <row r="557">
      <c r="D557" s="540"/>
    </row>
    <row r="558">
      <c r="D558" s="540"/>
    </row>
    <row r="559">
      <c r="D559" s="540"/>
    </row>
    <row r="560">
      <c r="D560" s="540"/>
    </row>
    <row r="561">
      <c r="D561" s="540"/>
    </row>
    <row r="562">
      <c r="D562" s="540"/>
    </row>
    <row r="563">
      <c r="D563" s="540"/>
    </row>
    <row r="564">
      <c r="D564" s="540"/>
    </row>
    <row r="565">
      <c r="D565" s="540"/>
    </row>
    <row r="566">
      <c r="D566" s="540"/>
    </row>
    <row r="567">
      <c r="D567" s="540"/>
    </row>
    <row r="568">
      <c r="D568" s="540"/>
    </row>
    <row r="569">
      <c r="D569" s="540"/>
    </row>
    <row r="570">
      <c r="D570" s="540"/>
    </row>
    <row r="571">
      <c r="D571" s="540"/>
    </row>
    <row r="572">
      <c r="D572" s="540"/>
    </row>
    <row r="573">
      <c r="D573" s="540"/>
    </row>
    <row r="574">
      <c r="D574" s="540"/>
    </row>
    <row r="575">
      <c r="D575" s="540"/>
    </row>
    <row r="576">
      <c r="D576" s="540"/>
    </row>
    <row r="577">
      <c r="D577" s="540"/>
    </row>
    <row r="578">
      <c r="D578" s="540"/>
    </row>
    <row r="579">
      <c r="D579" s="540"/>
    </row>
    <row r="580">
      <c r="D580" s="540"/>
    </row>
    <row r="581">
      <c r="D581" s="540"/>
    </row>
    <row r="582">
      <c r="D582" s="540"/>
    </row>
    <row r="583">
      <c r="D583" s="540"/>
    </row>
    <row r="584">
      <c r="D584" s="540"/>
    </row>
    <row r="585">
      <c r="D585" s="540"/>
    </row>
    <row r="586">
      <c r="D586" s="540"/>
    </row>
    <row r="587">
      <c r="D587" s="540"/>
    </row>
    <row r="588">
      <c r="D588" s="540"/>
    </row>
    <row r="589">
      <c r="D589" s="540"/>
    </row>
    <row r="590">
      <c r="D590" s="540"/>
    </row>
    <row r="591">
      <c r="D591" s="540"/>
    </row>
    <row r="592">
      <c r="D592" s="540"/>
    </row>
    <row r="593">
      <c r="D593" s="540"/>
    </row>
    <row r="594">
      <c r="D594" s="540"/>
    </row>
    <row r="595">
      <c r="D595" s="540"/>
    </row>
    <row r="596">
      <c r="D596" s="540"/>
    </row>
    <row r="597">
      <c r="D597" s="540"/>
    </row>
    <row r="598">
      <c r="D598" s="540"/>
    </row>
    <row r="599">
      <c r="D599" s="540"/>
    </row>
    <row r="600">
      <c r="D600" s="540"/>
    </row>
    <row r="601">
      <c r="D601" s="540"/>
    </row>
    <row r="602">
      <c r="D602" s="540"/>
    </row>
    <row r="603">
      <c r="D603" s="540"/>
    </row>
    <row r="604">
      <c r="D604" s="540"/>
    </row>
    <row r="605">
      <c r="D605" s="540"/>
    </row>
    <row r="606">
      <c r="D606" s="540"/>
    </row>
    <row r="607">
      <c r="D607" s="540"/>
    </row>
    <row r="608">
      <c r="D608" s="540"/>
    </row>
    <row r="609">
      <c r="D609" s="540"/>
    </row>
    <row r="610">
      <c r="D610" s="540"/>
    </row>
    <row r="611">
      <c r="D611" s="540"/>
    </row>
    <row r="612">
      <c r="D612" s="540"/>
    </row>
    <row r="613">
      <c r="D613" s="540"/>
    </row>
    <row r="614">
      <c r="D614" s="540"/>
    </row>
    <row r="615">
      <c r="D615" s="540"/>
    </row>
    <row r="616">
      <c r="D616" s="540"/>
    </row>
    <row r="617">
      <c r="D617" s="540"/>
    </row>
    <row r="618">
      <c r="D618" s="540"/>
    </row>
    <row r="619">
      <c r="D619" s="540"/>
    </row>
    <row r="620">
      <c r="D620" s="540"/>
    </row>
    <row r="621">
      <c r="D621" s="540"/>
    </row>
    <row r="622">
      <c r="D622" s="540"/>
    </row>
    <row r="623">
      <c r="D623" s="540"/>
    </row>
    <row r="624">
      <c r="D624" s="540"/>
    </row>
    <row r="625">
      <c r="D625" s="540"/>
    </row>
    <row r="626">
      <c r="D626" s="540"/>
    </row>
    <row r="627">
      <c r="D627" s="540"/>
    </row>
    <row r="628">
      <c r="D628" s="540"/>
    </row>
    <row r="629">
      <c r="D629" s="540"/>
    </row>
    <row r="630">
      <c r="D630" s="540"/>
    </row>
    <row r="631">
      <c r="D631" s="540"/>
    </row>
    <row r="632">
      <c r="D632" s="540"/>
    </row>
    <row r="633">
      <c r="D633" s="540"/>
    </row>
    <row r="634">
      <c r="D634" s="540"/>
    </row>
    <row r="635">
      <c r="D635" s="540"/>
    </row>
    <row r="636">
      <c r="D636" s="540"/>
    </row>
    <row r="637">
      <c r="D637" s="540"/>
    </row>
    <row r="638">
      <c r="D638" s="540"/>
    </row>
    <row r="639">
      <c r="D639" s="540"/>
    </row>
    <row r="640">
      <c r="D640" s="540"/>
    </row>
    <row r="641">
      <c r="D641" s="540"/>
    </row>
    <row r="642">
      <c r="D642" s="540"/>
    </row>
    <row r="643">
      <c r="D643" s="540"/>
    </row>
    <row r="644">
      <c r="D644" s="540"/>
    </row>
    <row r="645">
      <c r="D645" s="540"/>
    </row>
    <row r="646">
      <c r="D646" s="540"/>
    </row>
    <row r="647">
      <c r="D647" s="540"/>
    </row>
    <row r="648">
      <c r="D648" s="540"/>
    </row>
    <row r="649">
      <c r="D649" s="540"/>
    </row>
    <row r="650">
      <c r="D650" s="540"/>
    </row>
    <row r="651">
      <c r="D651" s="540"/>
    </row>
    <row r="652">
      <c r="D652" s="540"/>
    </row>
    <row r="653">
      <c r="D653" s="540"/>
    </row>
    <row r="654">
      <c r="D654" s="540"/>
    </row>
    <row r="655">
      <c r="D655" s="540"/>
    </row>
    <row r="656">
      <c r="D656" s="540"/>
    </row>
    <row r="657">
      <c r="D657" s="540"/>
    </row>
    <row r="658">
      <c r="D658" s="540"/>
    </row>
    <row r="659">
      <c r="D659" s="540"/>
    </row>
    <row r="660">
      <c r="D660" s="540"/>
    </row>
    <row r="661">
      <c r="D661" s="540"/>
    </row>
    <row r="662">
      <c r="D662" s="540"/>
    </row>
    <row r="663">
      <c r="D663" s="540"/>
    </row>
    <row r="664">
      <c r="D664" s="540"/>
    </row>
    <row r="665">
      <c r="D665" s="540"/>
    </row>
    <row r="666">
      <c r="D666" s="540"/>
    </row>
    <row r="667">
      <c r="D667" s="540"/>
    </row>
    <row r="668">
      <c r="D668" s="540"/>
    </row>
    <row r="669">
      <c r="D669" s="540"/>
    </row>
    <row r="670">
      <c r="D670" s="540"/>
    </row>
    <row r="671">
      <c r="D671" s="540"/>
    </row>
    <row r="672">
      <c r="D672" s="540"/>
    </row>
    <row r="673">
      <c r="D673" s="540"/>
    </row>
    <row r="674">
      <c r="D674" s="540"/>
    </row>
    <row r="675">
      <c r="D675" s="540"/>
    </row>
    <row r="676">
      <c r="D676" s="540"/>
    </row>
    <row r="677">
      <c r="D677" s="540"/>
    </row>
    <row r="678">
      <c r="D678" s="540"/>
    </row>
    <row r="679">
      <c r="D679" s="540"/>
    </row>
    <row r="680">
      <c r="D680" s="540"/>
    </row>
    <row r="681">
      <c r="D681" s="540"/>
    </row>
    <row r="682">
      <c r="D682" s="540"/>
    </row>
    <row r="683">
      <c r="D683" s="540"/>
    </row>
    <row r="684">
      <c r="D684" s="540"/>
    </row>
    <row r="685">
      <c r="D685" s="540"/>
    </row>
    <row r="686">
      <c r="D686" s="540"/>
    </row>
    <row r="687">
      <c r="D687" s="540"/>
    </row>
    <row r="688">
      <c r="D688" s="540"/>
    </row>
    <row r="689">
      <c r="D689" s="540"/>
    </row>
    <row r="690">
      <c r="D690" s="540"/>
    </row>
    <row r="691">
      <c r="D691" s="540"/>
    </row>
    <row r="692">
      <c r="D692" s="540"/>
    </row>
    <row r="693">
      <c r="D693" s="540"/>
    </row>
    <row r="694">
      <c r="D694" s="540"/>
    </row>
    <row r="695">
      <c r="D695" s="540"/>
    </row>
    <row r="696">
      <c r="D696" s="540"/>
    </row>
    <row r="697">
      <c r="D697" s="540"/>
    </row>
    <row r="698">
      <c r="D698" s="540"/>
    </row>
    <row r="699">
      <c r="D699" s="540"/>
    </row>
    <row r="700">
      <c r="D700" s="540"/>
    </row>
    <row r="701">
      <c r="D701" s="540"/>
    </row>
    <row r="702">
      <c r="D702" s="540"/>
    </row>
    <row r="703">
      <c r="D703" s="540"/>
    </row>
    <row r="704">
      <c r="D704" s="540"/>
    </row>
    <row r="705">
      <c r="D705" s="540"/>
    </row>
    <row r="706">
      <c r="D706" s="540"/>
    </row>
    <row r="707">
      <c r="D707" s="540"/>
    </row>
    <row r="708">
      <c r="D708" s="540"/>
    </row>
    <row r="709">
      <c r="D709" s="540"/>
    </row>
    <row r="710">
      <c r="D710" s="540"/>
    </row>
    <row r="711">
      <c r="D711" s="540"/>
    </row>
    <row r="712">
      <c r="D712" s="540"/>
    </row>
    <row r="713">
      <c r="D713" s="540"/>
    </row>
    <row r="714">
      <c r="D714" s="540"/>
    </row>
    <row r="715">
      <c r="D715" s="540"/>
    </row>
    <row r="716">
      <c r="D716" s="540"/>
    </row>
    <row r="717">
      <c r="D717" s="540"/>
    </row>
    <row r="718">
      <c r="D718" s="540"/>
    </row>
    <row r="719">
      <c r="D719" s="540"/>
    </row>
    <row r="720">
      <c r="D720" s="540"/>
    </row>
    <row r="721">
      <c r="D721" s="540"/>
    </row>
    <row r="722">
      <c r="D722" s="540"/>
    </row>
    <row r="723">
      <c r="D723" s="540"/>
    </row>
    <row r="724">
      <c r="D724" s="540"/>
    </row>
    <row r="725">
      <c r="D725" s="540"/>
    </row>
    <row r="726">
      <c r="D726" s="540"/>
    </row>
    <row r="727">
      <c r="D727" s="540"/>
    </row>
    <row r="728">
      <c r="D728" s="540"/>
    </row>
    <row r="729">
      <c r="D729" s="540"/>
    </row>
    <row r="730">
      <c r="D730" s="540"/>
    </row>
    <row r="731">
      <c r="D731" s="540"/>
    </row>
    <row r="732">
      <c r="D732" s="540"/>
    </row>
    <row r="733">
      <c r="D733" s="540"/>
    </row>
    <row r="734">
      <c r="D734" s="540"/>
    </row>
    <row r="735">
      <c r="D735" s="540"/>
    </row>
    <row r="736">
      <c r="D736" s="540"/>
    </row>
    <row r="737">
      <c r="D737" s="540"/>
    </row>
    <row r="738">
      <c r="D738" s="540"/>
    </row>
    <row r="739">
      <c r="D739" s="540"/>
    </row>
    <row r="740">
      <c r="D740" s="540"/>
    </row>
    <row r="741">
      <c r="D741" s="540"/>
    </row>
    <row r="742">
      <c r="D742" s="540"/>
    </row>
    <row r="743">
      <c r="D743" s="540"/>
    </row>
    <row r="744">
      <c r="D744" s="540"/>
    </row>
    <row r="745">
      <c r="D745" s="540"/>
    </row>
    <row r="746">
      <c r="D746" s="540"/>
    </row>
    <row r="747">
      <c r="D747" s="540"/>
    </row>
    <row r="748">
      <c r="D748" s="540"/>
    </row>
    <row r="749">
      <c r="D749" s="540"/>
    </row>
    <row r="750">
      <c r="D750" s="540"/>
    </row>
    <row r="751">
      <c r="D751" s="540"/>
    </row>
    <row r="752">
      <c r="D752" s="540"/>
    </row>
    <row r="753">
      <c r="D753" s="540"/>
    </row>
    <row r="754">
      <c r="D754" s="540"/>
    </row>
    <row r="755">
      <c r="D755" s="540"/>
    </row>
    <row r="756">
      <c r="D756" s="540"/>
    </row>
    <row r="757">
      <c r="D757" s="540"/>
    </row>
    <row r="758">
      <c r="D758" s="540"/>
    </row>
    <row r="759">
      <c r="D759" s="540"/>
    </row>
    <row r="760">
      <c r="D760" s="540"/>
    </row>
    <row r="761">
      <c r="D761" s="540"/>
    </row>
    <row r="762">
      <c r="D762" s="540"/>
    </row>
    <row r="763">
      <c r="D763" s="540"/>
    </row>
    <row r="764">
      <c r="D764" s="540"/>
    </row>
    <row r="765">
      <c r="D765" s="540"/>
    </row>
    <row r="766">
      <c r="D766" s="540"/>
    </row>
    <row r="767">
      <c r="D767" s="540"/>
    </row>
    <row r="768">
      <c r="D768" s="540"/>
    </row>
    <row r="769">
      <c r="D769" s="540"/>
    </row>
    <row r="770">
      <c r="D770" s="540"/>
    </row>
    <row r="771">
      <c r="D771" s="540"/>
    </row>
    <row r="772">
      <c r="D772" s="540"/>
    </row>
    <row r="773">
      <c r="D773" s="540"/>
    </row>
    <row r="774">
      <c r="D774" s="540"/>
    </row>
    <row r="775">
      <c r="D775" s="540"/>
    </row>
    <row r="776">
      <c r="D776" s="540"/>
    </row>
    <row r="777">
      <c r="D777" s="540"/>
    </row>
    <row r="778">
      <c r="D778" s="540"/>
    </row>
    <row r="779">
      <c r="D779" s="540"/>
    </row>
    <row r="780">
      <c r="D780" s="540"/>
    </row>
    <row r="781">
      <c r="D781" s="540"/>
    </row>
    <row r="782">
      <c r="D782" s="540"/>
    </row>
    <row r="783">
      <c r="D783" s="540"/>
    </row>
    <row r="784">
      <c r="D784" s="540"/>
    </row>
    <row r="785">
      <c r="D785" s="540"/>
    </row>
    <row r="786">
      <c r="D786" s="540"/>
    </row>
    <row r="787">
      <c r="D787" s="540"/>
    </row>
    <row r="788">
      <c r="D788" s="540"/>
    </row>
    <row r="789">
      <c r="D789" s="540"/>
    </row>
    <row r="790">
      <c r="D790" s="540"/>
    </row>
    <row r="791">
      <c r="D791" s="540"/>
    </row>
    <row r="792">
      <c r="D792" s="540"/>
    </row>
    <row r="793">
      <c r="D793" s="540"/>
    </row>
    <row r="794">
      <c r="D794" s="540"/>
    </row>
    <row r="795">
      <c r="D795" s="540"/>
    </row>
    <row r="796">
      <c r="D796" s="540"/>
    </row>
    <row r="797">
      <c r="D797" s="540"/>
    </row>
    <row r="798">
      <c r="D798" s="540"/>
    </row>
    <row r="799">
      <c r="D799" s="540"/>
    </row>
    <row r="800">
      <c r="D800" s="540"/>
    </row>
    <row r="801">
      <c r="D801" s="540"/>
    </row>
    <row r="802">
      <c r="D802" s="540"/>
    </row>
    <row r="803">
      <c r="D803" s="540"/>
    </row>
    <row r="804">
      <c r="D804" s="540"/>
    </row>
    <row r="805">
      <c r="D805" s="540"/>
    </row>
    <row r="806">
      <c r="D806" s="540"/>
    </row>
    <row r="807">
      <c r="D807" s="540"/>
    </row>
    <row r="808">
      <c r="D808" s="540"/>
    </row>
    <row r="809">
      <c r="D809" s="540"/>
    </row>
    <row r="810">
      <c r="D810" s="540"/>
    </row>
    <row r="811">
      <c r="D811" s="540"/>
    </row>
    <row r="812">
      <c r="D812" s="540"/>
    </row>
    <row r="813">
      <c r="D813" s="540"/>
    </row>
    <row r="814">
      <c r="D814" s="540"/>
    </row>
    <row r="815">
      <c r="D815" s="540"/>
    </row>
    <row r="816">
      <c r="D816" s="540"/>
    </row>
    <row r="817">
      <c r="D817" s="540"/>
    </row>
    <row r="818">
      <c r="D818" s="540"/>
    </row>
    <row r="819">
      <c r="D819" s="540"/>
    </row>
    <row r="820">
      <c r="D820" s="540"/>
    </row>
    <row r="821">
      <c r="D821" s="540"/>
    </row>
    <row r="822">
      <c r="D822" s="540"/>
    </row>
    <row r="823">
      <c r="D823" s="540"/>
    </row>
    <row r="824">
      <c r="D824" s="540"/>
    </row>
    <row r="825">
      <c r="D825" s="540"/>
    </row>
    <row r="826">
      <c r="D826" s="540"/>
    </row>
    <row r="827">
      <c r="D827" s="540"/>
    </row>
    <row r="828">
      <c r="D828" s="540"/>
    </row>
    <row r="829">
      <c r="D829" s="540"/>
    </row>
    <row r="830">
      <c r="D830" s="540"/>
    </row>
    <row r="831">
      <c r="D831" s="540"/>
    </row>
    <row r="832">
      <c r="D832" s="540"/>
    </row>
    <row r="833">
      <c r="D833" s="540"/>
    </row>
    <row r="834">
      <c r="D834" s="540"/>
    </row>
    <row r="835">
      <c r="D835" s="540"/>
    </row>
    <row r="836">
      <c r="D836" s="540"/>
    </row>
    <row r="837">
      <c r="D837" s="540"/>
    </row>
    <row r="838">
      <c r="D838" s="540"/>
    </row>
    <row r="839">
      <c r="D839" s="540"/>
    </row>
    <row r="840">
      <c r="D840" s="540"/>
    </row>
    <row r="841">
      <c r="D841" s="540"/>
    </row>
    <row r="842">
      <c r="D842" s="540"/>
    </row>
    <row r="843">
      <c r="D843" s="540"/>
    </row>
    <row r="844">
      <c r="D844" s="540"/>
    </row>
    <row r="845">
      <c r="D845" s="540"/>
    </row>
    <row r="846">
      <c r="D846" s="540"/>
    </row>
    <row r="847">
      <c r="D847" s="540"/>
    </row>
    <row r="848">
      <c r="D848" s="540"/>
    </row>
    <row r="849">
      <c r="D849" s="540"/>
    </row>
    <row r="850">
      <c r="D850" s="540"/>
    </row>
    <row r="851">
      <c r="D851" s="540"/>
    </row>
    <row r="852">
      <c r="D852" s="540"/>
    </row>
    <row r="853">
      <c r="D853" s="540"/>
    </row>
    <row r="854">
      <c r="D854" s="540"/>
    </row>
    <row r="855">
      <c r="D855" s="540"/>
    </row>
    <row r="856">
      <c r="D856" s="540"/>
    </row>
    <row r="857">
      <c r="D857" s="540"/>
    </row>
    <row r="858">
      <c r="D858" s="540"/>
    </row>
    <row r="859">
      <c r="D859" s="540"/>
    </row>
    <row r="860">
      <c r="D860" s="540"/>
    </row>
    <row r="861">
      <c r="D861" s="540"/>
    </row>
    <row r="862">
      <c r="D862" s="540"/>
    </row>
    <row r="863">
      <c r="D863" s="540"/>
    </row>
    <row r="864">
      <c r="D864" s="540"/>
    </row>
    <row r="865">
      <c r="D865" s="540"/>
    </row>
    <row r="866">
      <c r="D866" s="540"/>
    </row>
    <row r="867">
      <c r="D867" s="540"/>
    </row>
    <row r="868">
      <c r="D868" s="540"/>
    </row>
    <row r="869">
      <c r="D869" s="540"/>
    </row>
    <row r="870">
      <c r="D870" s="540"/>
    </row>
    <row r="871">
      <c r="D871" s="540"/>
    </row>
    <row r="872">
      <c r="D872" s="540"/>
    </row>
    <row r="873">
      <c r="D873" s="540"/>
    </row>
    <row r="874">
      <c r="D874" s="540"/>
    </row>
    <row r="875">
      <c r="D875" s="540"/>
    </row>
    <row r="876">
      <c r="D876" s="540"/>
    </row>
    <row r="877">
      <c r="D877" s="540"/>
    </row>
    <row r="878">
      <c r="D878" s="540"/>
    </row>
    <row r="879">
      <c r="D879" s="540"/>
    </row>
    <row r="880">
      <c r="D880" s="540"/>
    </row>
    <row r="881">
      <c r="D881" s="540"/>
    </row>
    <row r="882">
      <c r="D882" s="540"/>
    </row>
    <row r="883">
      <c r="D883" s="540"/>
    </row>
    <row r="884">
      <c r="D884" s="540"/>
    </row>
    <row r="885">
      <c r="D885" s="540"/>
    </row>
    <row r="886">
      <c r="D886" s="540"/>
    </row>
    <row r="887">
      <c r="D887" s="540"/>
    </row>
    <row r="888">
      <c r="D888" s="540"/>
    </row>
    <row r="889">
      <c r="D889" s="540"/>
    </row>
    <row r="890">
      <c r="D890" s="540"/>
    </row>
    <row r="891">
      <c r="D891" s="540"/>
    </row>
    <row r="892">
      <c r="D892" s="540"/>
    </row>
    <row r="893">
      <c r="D893" s="540"/>
    </row>
    <row r="894">
      <c r="D894" s="540"/>
    </row>
    <row r="895">
      <c r="D895" s="540"/>
    </row>
    <row r="896">
      <c r="D896" s="540"/>
    </row>
    <row r="897">
      <c r="D897" s="540"/>
    </row>
    <row r="898">
      <c r="D898" s="540"/>
    </row>
    <row r="899">
      <c r="D899" s="540"/>
    </row>
    <row r="900">
      <c r="D900" s="540"/>
    </row>
    <row r="901">
      <c r="D901" s="540"/>
    </row>
    <row r="902">
      <c r="D902" s="540"/>
    </row>
    <row r="903">
      <c r="D903" s="540"/>
    </row>
    <row r="904">
      <c r="D904" s="540"/>
    </row>
    <row r="905">
      <c r="D905" s="540"/>
    </row>
    <row r="906">
      <c r="D906" s="540"/>
    </row>
    <row r="907">
      <c r="D907" s="540"/>
    </row>
    <row r="908">
      <c r="D908" s="540"/>
    </row>
    <row r="909">
      <c r="D909" s="540"/>
    </row>
    <row r="910">
      <c r="D910" s="540"/>
    </row>
    <row r="911">
      <c r="D911" s="540"/>
    </row>
    <row r="912">
      <c r="D912" s="540"/>
    </row>
    <row r="913">
      <c r="D913" s="540"/>
    </row>
    <row r="914">
      <c r="D914" s="540"/>
    </row>
    <row r="915">
      <c r="D915" s="540"/>
    </row>
    <row r="916">
      <c r="D916" s="540"/>
    </row>
    <row r="917">
      <c r="D917" s="540"/>
    </row>
    <row r="918">
      <c r="D918" s="540"/>
    </row>
    <row r="919">
      <c r="D919" s="540"/>
    </row>
    <row r="920">
      <c r="D920" s="540"/>
    </row>
    <row r="921">
      <c r="D921" s="540"/>
    </row>
    <row r="922">
      <c r="D922" s="540"/>
    </row>
    <row r="923">
      <c r="D923" s="540"/>
    </row>
    <row r="924">
      <c r="D924" s="540"/>
    </row>
    <row r="925">
      <c r="D925" s="540"/>
    </row>
    <row r="926">
      <c r="D926" s="540"/>
    </row>
    <row r="927">
      <c r="D927" s="540"/>
    </row>
    <row r="928">
      <c r="D928" s="540"/>
    </row>
    <row r="929">
      <c r="D929" s="540"/>
    </row>
    <row r="930">
      <c r="D930" s="540"/>
    </row>
    <row r="931">
      <c r="D931" s="540"/>
    </row>
    <row r="932">
      <c r="D932" s="540"/>
    </row>
    <row r="933">
      <c r="D933" s="540"/>
    </row>
    <row r="934">
      <c r="D934" s="540"/>
    </row>
    <row r="935">
      <c r="D935" s="540"/>
    </row>
    <row r="936">
      <c r="D936" s="540"/>
    </row>
    <row r="937">
      <c r="D937" s="540"/>
    </row>
    <row r="938">
      <c r="D938" s="540"/>
    </row>
    <row r="939">
      <c r="D939" s="540"/>
    </row>
    <row r="940">
      <c r="D940" s="540"/>
    </row>
    <row r="941">
      <c r="D941" s="540"/>
    </row>
    <row r="942">
      <c r="D942" s="540"/>
    </row>
    <row r="943">
      <c r="D943" s="540"/>
    </row>
    <row r="944">
      <c r="D944" s="540"/>
    </row>
    <row r="945">
      <c r="D945" s="540"/>
    </row>
    <row r="946">
      <c r="D946" s="540"/>
    </row>
    <row r="947">
      <c r="D947" s="540"/>
    </row>
    <row r="948">
      <c r="D948" s="540"/>
    </row>
    <row r="949">
      <c r="D949" s="540"/>
    </row>
    <row r="950">
      <c r="D950" s="540"/>
    </row>
    <row r="951">
      <c r="D951" s="540"/>
    </row>
    <row r="952">
      <c r="D952" s="540"/>
    </row>
    <row r="953">
      <c r="D953" s="540"/>
    </row>
    <row r="954">
      <c r="D954" s="540"/>
    </row>
    <row r="955">
      <c r="D955" s="540"/>
    </row>
    <row r="956">
      <c r="D956" s="540"/>
    </row>
    <row r="957">
      <c r="D957" s="540"/>
    </row>
    <row r="958">
      <c r="D958" s="540"/>
    </row>
    <row r="959">
      <c r="D959" s="540"/>
    </row>
    <row r="960">
      <c r="D960" s="540"/>
    </row>
    <row r="961">
      <c r="D961" s="540"/>
    </row>
    <row r="962">
      <c r="D962" s="540"/>
    </row>
    <row r="963">
      <c r="D963" s="540"/>
    </row>
    <row r="964">
      <c r="D964" s="540"/>
    </row>
    <row r="965">
      <c r="D965" s="540"/>
    </row>
    <row r="966">
      <c r="D966" s="540"/>
    </row>
    <row r="967">
      <c r="D967" s="540"/>
    </row>
    <row r="968">
      <c r="D968" s="540"/>
    </row>
    <row r="969">
      <c r="D969" s="540"/>
    </row>
    <row r="970">
      <c r="D970" s="540"/>
    </row>
    <row r="971">
      <c r="D971" s="540"/>
    </row>
    <row r="972">
      <c r="D972" s="540"/>
    </row>
    <row r="973">
      <c r="D973" s="540"/>
    </row>
    <row r="974">
      <c r="D974" s="540"/>
    </row>
    <row r="975">
      <c r="D975" s="540"/>
    </row>
    <row r="976">
      <c r="D976" s="540"/>
    </row>
    <row r="977">
      <c r="D977" s="540"/>
    </row>
    <row r="978">
      <c r="D978" s="540"/>
    </row>
    <row r="979">
      <c r="D979" s="540"/>
    </row>
    <row r="980">
      <c r="D980" s="540"/>
    </row>
    <row r="981">
      <c r="D981" s="540"/>
    </row>
    <row r="982">
      <c r="D982" s="540"/>
    </row>
    <row r="983">
      <c r="D983" s="540"/>
    </row>
    <row r="984">
      <c r="D984" s="540"/>
    </row>
    <row r="985">
      <c r="D985" s="540"/>
    </row>
    <row r="986">
      <c r="D986" s="540"/>
    </row>
    <row r="987">
      <c r="D987" s="540"/>
    </row>
    <row r="988">
      <c r="D988" s="540"/>
    </row>
    <row r="989">
      <c r="D989" s="540"/>
    </row>
    <row r="990">
      <c r="D990" s="540"/>
    </row>
    <row r="991">
      <c r="D991" s="540"/>
    </row>
    <row r="992">
      <c r="D992" s="540"/>
    </row>
    <row r="993">
      <c r="D993" s="540"/>
    </row>
    <row r="994">
      <c r="D994" s="540"/>
    </row>
    <row r="995">
      <c r="D995" s="540"/>
    </row>
    <row r="996">
      <c r="D996" s="540"/>
    </row>
    <row r="997">
      <c r="D997" s="540"/>
    </row>
    <row r="998">
      <c r="D998" s="540"/>
    </row>
    <row r="999">
      <c r="D999" s="540"/>
    </row>
    <row r="1000">
      <c r="D1000" s="540"/>
    </row>
    <row r="1001">
      <c r="D1001" s="540"/>
    </row>
    <row r="1002">
      <c r="D1002" s="540"/>
    </row>
    <row r="1003">
      <c r="D1003" s="540"/>
    </row>
    <row r="1004">
      <c r="D1004" s="540"/>
    </row>
    <row r="1005">
      <c r="D1005" s="540"/>
    </row>
    <row r="1006">
      <c r="D1006" s="540"/>
    </row>
    <row r="1007">
      <c r="D1007" s="540"/>
    </row>
    <row r="1008">
      <c r="D1008" s="540"/>
    </row>
    <row r="1009">
      <c r="D1009" s="540"/>
    </row>
    <row r="1010">
      <c r="D1010" s="540"/>
    </row>
    <row r="1011">
      <c r="D1011" s="540"/>
    </row>
    <row r="1012">
      <c r="D1012" s="540"/>
    </row>
    <row r="1013">
      <c r="D1013" s="540"/>
    </row>
    <row r="1014">
      <c r="D1014" s="540"/>
    </row>
    <row r="1015">
      <c r="D1015" s="540"/>
    </row>
    <row r="1016">
      <c r="D1016" s="540"/>
    </row>
    <row r="1017">
      <c r="D1017" s="540"/>
    </row>
    <row r="1018">
      <c r="D1018" s="540"/>
    </row>
    <row r="1019">
      <c r="D1019" s="540"/>
    </row>
    <row r="1020">
      <c r="D1020" s="540"/>
    </row>
    <row r="1021">
      <c r="D1021" s="540"/>
    </row>
    <row r="1022">
      <c r="D1022" s="540"/>
    </row>
    <row r="1023">
      <c r="D1023" s="540"/>
    </row>
    <row r="1024">
      <c r="D1024" s="540"/>
    </row>
    <row r="1025">
      <c r="D1025" s="540"/>
    </row>
    <row r="1026">
      <c r="D1026" s="540"/>
    </row>
    <row r="1027">
      <c r="D1027" s="540"/>
    </row>
    <row r="1028">
      <c r="D1028" s="540"/>
    </row>
    <row r="1029">
      <c r="D1029" s="540"/>
    </row>
    <row r="1030">
      <c r="D1030" s="540"/>
    </row>
    <row r="1031">
      <c r="D1031" s="540"/>
    </row>
    <row r="1032">
      <c r="D1032" s="540"/>
    </row>
    <row r="1033">
      <c r="D1033" s="540"/>
    </row>
    <row r="1034">
      <c r="D1034" s="540"/>
    </row>
    <row r="1035">
      <c r="D1035" s="540"/>
    </row>
    <row r="1036">
      <c r="D1036" s="540"/>
    </row>
    <row r="1037">
      <c r="D1037" s="540"/>
    </row>
    <row r="1038">
      <c r="D1038" s="540"/>
    </row>
    <row r="1039">
      <c r="D1039" s="540"/>
    </row>
    <row r="1040">
      <c r="D1040" s="540"/>
    </row>
    <row r="1041">
      <c r="D1041" s="540"/>
    </row>
    <row r="1042">
      <c r="D1042" s="540"/>
    </row>
    <row r="1043">
      <c r="D1043" s="540"/>
    </row>
    <row r="1044">
      <c r="D1044" s="540"/>
    </row>
    <row r="1045">
      <c r="D1045" s="540"/>
    </row>
    <row r="1046">
      <c r="D1046" s="540"/>
    </row>
    <row r="1047">
      <c r="D1047" s="540"/>
    </row>
    <row r="1048">
      <c r="D1048" s="540"/>
    </row>
    <row r="1049">
      <c r="D1049" s="540"/>
    </row>
    <row r="1050">
      <c r="D1050" s="54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324</v>
      </c>
      <c r="D1" s="216"/>
      <c r="E1" s="411">
        <v>9.171844581E9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5863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S2" s="2" t="s">
        <v>7495</v>
      </c>
      <c r="T2" s="2" t="s">
        <v>1958</v>
      </c>
    </row>
    <row r="3">
      <c r="A3" s="2"/>
      <c r="B3" s="229" t="s">
        <v>811</v>
      </c>
      <c r="C3" s="2" t="s">
        <v>75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7496</v>
      </c>
      <c r="S3" s="2" t="s">
        <v>7497</v>
      </c>
      <c r="T3" s="2" t="s">
        <v>1568</v>
      </c>
      <c r="U3" s="2" t="s">
        <v>55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</row>
    <row r="5">
      <c r="A5" s="2"/>
      <c r="B5" s="229" t="s">
        <v>818</v>
      </c>
      <c r="C5" s="2" t="s">
        <v>1221</v>
      </c>
      <c r="D5" s="2"/>
      <c r="E5" s="237">
        <v>9.84323197E9</v>
      </c>
      <c r="F5" s="2"/>
      <c r="G5" s="2"/>
      <c r="H5" s="2" t="s">
        <v>819</v>
      </c>
      <c r="I5" s="2"/>
      <c r="K5" s="2"/>
      <c r="L5" s="2"/>
      <c r="M5" s="229" t="s">
        <v>14</v>
      </c>
      <c r="O5" s="237"/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</row>
    <row r="7">
      <c r="A7" s="2"/>
      <c r="B7" s="229" t="s">
        <v>822</v>
      </c>
      <c r="C7" s="2" t="s">
        <v>7498</v>
      </c>
      <c r="D7" s="2"/>
      <c r="E7" s="237">
        <v>9.443654522E9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2"/>
      <c r="E17" s="2" t="s">
        <v>7499</v>
      </c>
      <c r="J17" s="2" t="s">
        <v>320</v>
      </c>
    </row>
    <row r="18">
      <c r="A18" s="2"/>
      <c r="B18" s="2" t="s">
        <v>30</v>
      </c>
      <c r="C18" s="2" t="s">
        <v>5477</v>
      </c>
      <c r="D18" s="2"/>
      <c r="E18" s="2" t="s">
        <v>7499</v>
      </c>
      <c r="J18" s="2" t="s">
        <v>320</v>
      </c>
    </row>
    <row r="19">
      <c r="A19" s="2"/>
      <c r="B19" s="2" t="s">
        <v>30</v>
      </c>
      <c r="C19" s="2" t="s">
        <v>5477</v>
      </c>
      <c r="D19" s="2"/>
      <c r="E19" s="2" t="s">
        <v>7499</v>
      </c>
      <c r="J19" s="2" t="s">
        <v>320</v>
      </c>
    </row>
    <row r="20">
      <c r="A20" s="2"/>
      <c r="B20" s="2" t="s">
        <v>30</v>
      </c>
      <c r="C20" s="2" t="s">
        <v>5477</v>
      </c>
      <c r="D20" s="2"/>
      <c r="E20" s="2" t="s">
        <v>7499</v>
      </c>
      <c r="J20" s="2" t="s">
        <v>320</v>
      </c>
    </row>
    <row r="21">
      <c r="A21" s="2"/>
      <c r="B21" s="2" t="s">
        <v>30</v>
      </c>
      <c r="C21" s="2" t="s">
        <v>5477</v>
      </c>
      <c r="D21" s="2"/>
      <c r="E21" s="2" t="s">
        <v>7499</v>
      </c>
      <c r="J21" s="2" t="s">
        <v>320</v>
      </c>
    </row>
    <row r="22">
      <c r="A22" s="2"/>
      <c r="B22" s="2" t="s">
        <v>30</v>
      </c>
      <c r="C22" s="2" t="s">
        <v>5477</v>
      </c>
      <c r="D22" s="2"/>
      <c r="E22" s="2" t="s">
        <v>7499</v>
      </c>
      <c r="J22" s="2" t="s">
        <v>320</v>
      </c>
    </row>
    <row r="23">
      <c r="A23" s="2"/>
      <c r="B23" s="2" t="s">
        <v>30</v>
      </c>
      <c r="C23" s="2" t="s">
        <v>5477</v>
      </c>
      <c r="D23" s="2"/>
      <c r="E23" s="2" t="s">
        <v>7499</v>
      </c>
      <c r="J23" s="2" t="s">
        <v>320</v>
      </c>
    </row>
    <row r="24">
      <c r="A24" s="2"/>
      <c r="B24" s="2" t="s">
        <v>30</v>
      </c>
      <c r="C24" s="2" t="s">
        <v>5477</v>
      </c>
      <c r="D24" s="2"/>
      <c r="E24" s="2" t="s">
        <v>7499</v>
      </c>
      <c r="J24" s="2" t="s">
        <v>320</v>
      </c>
    </row>
    <row r="25">
      <c r="A25" s="2"/>
      <c r="B25" s="2" t="s">
        <v>30</v>
      </c>
      <c r="C25" s="2" t="s">
        <v>5477</v>
      </c>
      <c r="D25" s="2"/>
      <c r="E25" s="2" t="s">
        <v>7499</v>
      </c>
      <c r="J25" s="2" t="s">
        <v>320</v>
      </c>
    </row>
    <row r="26">
      <c r="A26" s="2"/>
      <c r="B26" s="2" t="s">
        <v>30</v>
      </c>
      <c r="C26" s="2" t="s">
        <v>5283</v>
      </c>
      <c r="D26" s="2"/>
      <c r="E26" s="2" t="s">
        <v>7500</v>
      </c>
      <c r="J26" s="2" t="s">
        <v>320</v>
      </c>
    </row>
    <row r="27">
      <c r="A27" s="2"/>
      <c r="B27" s="2" t="s">
        <v>30</v>
      </c>
      <c r="C27" s="2" t="s">
        <v>1545</v>
      </c>
      <c r="D27" s="2"/>
      <c r="E27" s="2" t="s">
        <v>4839</v>
      </c>
      <c r="J27" s="2" t="s">
        <v>320</v>
      </c>
    </row>
    <row r="28">
      <c r="A28" s="2"/>
      <c r="B28" s="2" t="s">
        <v>868</v>
      </c>
      <c r="C28" s="2" t="s">
        <v>7245</v>
      </c>
      <c r="D28" s="2"/>
      <c r="E28" s="2" t="s">
        <v>1488</v>
      </c>
      <c r="J28" s="2" t="s">
        <v>320</v>
      </c>
    </row>
    <row r="29" ht="18.0" customHeight="1"/>
    <row r="30" ht="15.0" customHeight="1">
      <c r="A30" s="2" t="s">
        <v>7267</v>
      </c>
      <c r="B30" s="2" t="s">
        <v>3908</v>
      </c>
      <c r="C30" s="2" t="s">
        <v>3515</v>
      </c>
      <c r="D30" s="2"/>
      <c r="E30" s="2" t="s">
        <v>3987</v>
      </c>
      <c r="J30" s="2" t="s">
        <v>320</v>
      </c>
    </row>
    <row r="31">
      <c r="A31" s="2"/>
      <c r="B31" s="2" t="s">
        <v>3908</v>
      </c>
      <c r="C31" s="2" t="s">
        <v>4099</v>
      </c>
      <c r="D31" s="2"/>
      <c r="E31" s="2" t="s">
        <v>3989</v>
      </c>
      <c r="J31" s="2" t="s">
        <v>320</v>
      </c>
    </row>
    <row r="32">
      <c r="A32" s="2"/>
      <c r="B32" s="2" t="s">
        <v>3908</v>
      </c>
      <c r="C32" s="2" t="s">
        <v>5482</v>
      </c>
      <c r="D32" s="2"/>
      <c r="E32" s="2" t="s">
        <v>3991</v>
      </c>
      <c r="J32" s="2" t="s">
        <v>320</v>
      </c>
    </row>
    <row r="33">
      <c r="A33" s="2"/>
      <c r="B33" s="2" t="s">
        <v>960</v>
      </c>
      <c r="C33" s="2" t="s">
        <v>1556</v>
      </c>
      <c r="D33" s="275"/>
      <c r="E33" s="275" t="s">
        <v>947</v>
      </c>
      <c r="J33" s="2" t="s">
        <v>320</v>
      </c>
    </row>
    <row r="34">
      <c r="A34" s="2"/>
      <c r="B34" s="2" t="s">
        <v>960</v>
      </c>
      <c r="C34" s="2" t="s">
        <v>1556</v>
      </c>
      <c r="D34" s="275"/>
      <c r="E34" s="275" t="s">
        <v>947</v>
      </c>
      <c r="J34" s="2" t="s">
        <v>320</v>
      </c>
    </row>
    <row r="35">
      <c r="A35" s="2"/>
      <c r="B35" s="2" t="s">
        <v>960</v>
      </c>
      <c r="C35" s="2" t="s">
        <v>1556</v>
      </c>
      <c r="D35" s="275"/>
      <c r="E35" s="275" t="s">
        <v>947</v>
      </c>
      <c r="J35" s="2" t="s">
        <v>320</v>
      </c>
    </row>
    <row r="36">
      <c r="A36" s="2"/>
      <c r="B36" s="2" t="s">
        <v>960</v>
      </c>
      <c r="C36" s="2" t="s">
        <v>1556</v>
      </c>
      <c r="D36" s="275"/>
      <c r="E36" s="275" t="s">
        <v>947</v>
      </c>
      <c r="J36" s="2" t="s">
        <v>320</v>
      </c>
    </row>
    <row r="37">
      <c r="A37" s="2"/>
      <c r="B37" s="2" t="s">
        <v>960</v>
      </c>
      <c r="C37" s="492" t="s">
        <v>7501</v>
      </c>
      <c r="D37" s="494"/>
      <c r="E37" s="494" t="s">
        <v>1056</v>
      </c>
      <c r="J37" s="2" t="s">
        <v>320</v>
      </c>
    </row>
    <row r="38">
      <c r="A38" s="2"/>
      <c r="B38" s="2" t="s">
        <v>960</v>
      </c>
      <c r="C38" s="492" t="s">
        <v>1055</v>
      </c>
      <c r="D38" s="494"/>
      <c r="E38" s="494" t="s">
        <v>1056</v>
      </c>
      <c r="J38" s="2" t="s">
        <v>320</v>
      </c>
    </row>
    <row r="39">
      <c r="A39" s="2"/>
      <c r="B39" s="2" t="s">
        <v>3908</v>
      </c>
      <c r="C39" s="2" t="s">
        <v>6193</v>
      </c>
      <c r="D39" s="2"/>
      <c r="E39" s="2" t="s">
        <v>2569</v>
      </c>
      <c r="J39" s="2" t="s">
        <v>320</v>
      </c>
    </row>
    <row r="40">
      <c r="A40" s="2"/>
      <c r="B40" s="2" t="s">
        <v>3908</v>
      </c>
      <c r="C40" s="2" t="s">
        <v>4100</v>
      </c>
      <c r="D40" s="2"/>
      <c r="E40" s="2" t="s">
        <v>4101</v>
      </c>
      <c r="J40" s="2" t="s">
        <v>320</v>
      </c>
    </row>
    <row r="41">
      <c r="A41" s="2"/>
      <c r="B41" s="2" t="s">
        <v>3908</v>
      </c>
      <c r="C41" s="2" t="s">
        <v>7142</v>
      </c>
      <c r="D41" s="2"/>
      <c r="E41" s="2" t="s">
        <v>6744</v>
      </c>
      <c r="J41" s="2" t="s">
        <v>320</v>
      </c>
    </row>
    <row r="42">
      <c r="A42" s="2"/>
      <c r="B42" s="2" t="s">
        <v>3908</v>
      </c>
      <c r="C42" s="2" t="s">
        <v>7143</v>
      </c>
      <c r="D42" s="2"/>
      <c r="E42" s="2" t="s">
        <v>7502</v>
      </c>
      <c r="J42" s="2" t="s">
        <v>320</v>
      </c>
    </row>
    <row r="43">
      <c r="A43" s="2"/>
      <c r="B43" s="2"/>
      <c r="C43" s="2" t="s">
        <v>7144</v>
      </c>
      <c r="D43" s="2"/>
      <c r="E43" s="2" t="s">
        <v>7503</v>
      </c>
      <c r="J43" s="2" t="s">
        <v>320</v>
      </c>
    </row>
    <row r="44">
      <c r="A44" s="2"/>
      <c r="B44" s="2"/>
      <c r="C44" s="2"/>
      <c r="D44" s="2"/>
      <c r="E44" s="2"/>
    </row>
    <row r="45">
      <c r="A45" s="2" t="s">
        <v>995</v>
      </c>
      <c r="B45" s="2" t="s">
        <v>862</v>
      </c>
      <c r="C45" s="2" t="s">
        <v>1409</v>
      </c>
      <c r="D45" s="2"/>
      <c r="E45" s="2" t="s">
        <v>893</v>
      </c>
      <c r="J45" s="2" t="s">
        <v>320</v>
      </c>
    </row>
    <row r="46">
      <c r="A46" s="2"/>
      <c r="B46" s="2" t="s">
        <v>862</v>
      </c>
      <c r="C46" s="2" t="s">
        <v>1412</v>
      </c>
      <c r="D46" s="2"/>
      <c r="E46" s="2" t="s">
        <v>7504</v>
      </c>
      <c r="J46" s="2" t="s">
        <v>320</v>
      </c>
    </row>
    <row r="47">
      <c r="B47" s="2" t="s">
        <v>862</v>
      </c>
      <c r="C47" s="2" t="s">
        <v>1412</v>
      </c>
      <c r="D47" s="2"/>
      <c r="E47" s="2" t="s">
        <v>7504</v>
      </c>
      <c r="J47" s="2" t="s">
        <v>320</v>
      </c>
    </row>
    <row r="48">
      <c r="C48" s="2"/>
    </row>
    <row r="50">
      <c r="A50" s="2" t="s">
        <v>933</v>
      </c>
      <c r="B50" s="2" t="s">
        <v>868</v>
      </c>
      <c r="C50" s="2" t="s">
        <v>1390</v>
      </c>
      <c r="D50" s="2"/>
      <c r="E50" s="2" t="s">
        <v>935</v>
      </c>
      <c r="J50" s="2" t="s">
        <v>320</v>
      </c>
    </row>
    <row r="51">
      <c r="C51" s="2" t="s">
        <v>1390</v>
      </c>
      <c r="D51" s="2"/>
      <c r="E51" s="2" t="s">
        <v>935</v>
      </c>
      <c r="J51" s="2" t="s">
        <v>320</v>
      </c>
    </row>
    <row r="54">
      <c r="A54" s="239"/>
      <c r="B54" s="239"/>
      <c r="C54" s="2" t="s">
        <v>7505</v>
      </c>
      <c r="D54" s="291" t="s">
        <v>7506</v>
      </c>
      <c r="E54" s="359" t="s">
        <v>7507</v>
      </c>
      <c r="J54" s="2" t="s">
        <v>2173</v>
      </c>
      <c r="K54" s="2" t="s">
        <v>7497</v>
      </c>
      <c r="L54" s="2" t="s">
        <v>4752</v>
      </c>
      <c r="M54" s="2" t="s">
        <v>17</v>
      </c>
      <c r="N54" s="2" t="s">
        <v>7497</v>
      </c>
      <c r="R54" s="2" t="s">
        <v>7496</v>
      </c>
      <c r="S54" s="2">
        <v>325.0</v>
      </c>
    </row>
    <row r="55">
      <c r="A55" s="2"/>
      <c r="C55" s="359" t="s">
        <v>7505</v>
      </c>
      <c r="D55" s="291" t="s">
        <v>7508</v>
      </c>
      <c r="E55" s="359" t="s">
        <v>7507</v>
      </c>
      <c r="J55" s="2" t="s">
        <v>2173</v>
      </c>
      <c r="K55" s="2" t="s">
        <v>7497</v>
      </c>
      <c r="L55" s="2" t="s">
        <v>4752</v>
      </c>
      <c r="M55" s="2" t="s">
        <v>17</v>
      </c>
      <c r="N55" s="2" t="s">
        <v>7497</v>
      </c>
      <c r="R55" s="2" t="s">
        <v>7496</v>
      </c>
      <c r="S55" s="2">
        <v>325.0</v>
      </c>
    </row>
    <row r="56">
      <c r="A56" s="2"/>
    </row>
    <row r="57">
      <c r="A57" s="2"/>
    </row>
    <row r="58">
      <c r="A58" s="239"/>
    </row>
    <row r="60">
      <c r="J60" s="195"/>
    </row>
    <row r="61">
      <c r="J61" s="195"/>
    </row>
    <row r="62">
      <c r="J62" s="195"/>
    </row>
    <row r="63">
      <c r="J63" s="195"/>
    </row>
    <row r="64">
      <c r="J64" s="229"/>
    </row>
    <row r="68">
      <c r="B68" s="239"/>
    </row>
    <row r="72">
      <c r="B72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7509</v>
      </c>
      <c r="D1" s="216"/>
      <c r="E1" s="549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20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550"/>
      <c r="F2" s="2"/>
      <c r="G2" s="2"/>
      <c r="H2" s="227" t="s">
        <v>320</v>
      </c>
      <c r="I2" s="227"/>
      <c r="J2" s="469"/>
      <c r="K2" s="227"/>
      <c r="L2" s="227"/>
      <c r="M2" s="2" t="s">
        <v>11</v>
      </c>
      <c r="N2" s="469"/>
      <c r="O2" s="490"/>
      <c r="Q2" s="2">
        <v>1.0</v>
      </c>
      <c r="R2" s="2" t="s">
        <v>7510</v>
      </c>
      <c r="S2" s="2" t="s">
        <v>424</v>
      </c>
      <c r="T2" s="2" t="s">
        <v>7511</v>
      </c>
    </row>
    <row r="3">
      <c r="A3" s="2"/>
      <c r="B3" s="229" t="s">
        <v>811</v>
      </c>
      <c r="C3" s="2" t="s">
        <v>7512</v>
      </c>
      <c r="E3" s="551"/>
      <c r="F3" s="2"/>
      <c r="G3" s="2"/>
      <c r="H3" s="2" t="s">
        <v>812</v>
      </c>
      <c r="I3" s="2"/>
      <c r="K3" s="2"/>
      <c r="L3" s="2"/>
      <c r="M3" s="2" t="s">
        <v>12</v>
      </c>
      <c r="O3" s="230"/>
      <c r="Q3" s="2">
        <v>2.0</v>
      </c>
      <c r="R3" s="2" t="s">
        <v>7513</v>
      </c>
      <c r="S3" s="2" t="s">
        <v>7514</v>
      </c>
      <c r="T3" s="2" t="s">
        <v>7515</v>
      </c>
    </row>
    <row r="4">
      <c r="A4" s="2"/>
      <c r="B4" s="229" t="s">
        <v>816</v>
      </c>
      <c r="C4" s="2"/>
      <c r="E4" s="551"/>
      <c r="F4" s="2"/>
      <c r="G4" s="2"/>
      <c r="H4" s="2" t="s">
        <v>817</v>
      </c>
      <c r="I4" s="2"/>
      <c r="K4" s="2"/>
      <c r="L4" s="2"/>
      <c r="M4" s="2" t="s">
        <v>13</v>
      </c>
      <c r="O4" s="230"/>
      <c r="Q4" s="2">
        <v>3.0</v>
      </c>
      <c r="R4" s="2" t="s">
        <v>7516</v>
      </c>
      <c r="S4" s="2" t="s">
        <v>7339</v>
      </c>
      <c r="T4" s="2" t="s">
        <v>2168</v>
      </c>
    </row>
    <row r="5">
      <c r="A5" s="2"/>
      <c r="B5" s="229" t="s">
        <v>818</v>
      </c>
      <c r="C5" s="2"/>
      <c r="E5" s="551"/>
      <c r="F5" s="2"/>
      <c r="G5" s="2"/>
      <c r="H5" s="2" t="s">
        <v>819</v>
      </c>
      <c r="I5" s="2"/>
      <c r="K5" s="2"/>
      <c r="L5" s="2"/>
      <c r="M5" s="2" t="s">
        <v>14</v>
      </c>
      <c r="O5" s="237"/>
      <c r="Q5" s="2">
        <v>4.0</v>
      </c>
      <c r="R5" s="2" t="s">
        <v>7517</v>
      </c>
      <c r="S5" s="2" t="s">
        <v>7518</v>
      </c>
      <c r="T5" s="2" t="s">
        <v>1568</v>
      </c>
    </row>
    <row r="6">
      <c r="A6" s="2"/>
      <c r="B6" s="229" t="s">
        <v>820</v>
      </c>
      <c r="C6" s="2" t="s">
        <v>7519</v>
      </c>
      <c r="E6" s="550">
        <v>8.838980785E9</v>
      </c>
      <c r="F6" s="2"/>
      <c r="G6" s="2"/>
      <c r="H6" s="2" t="s">
        <v>821</v>
      </c>
      <c r="K6" s="2"/>
      <c r="L6" s="2"/>
      <c r="M6" s="2" t="s">
        <v>15</v>
      </c>
      <c r="O6" s="237"/>
      <c r="Q6" s="2">
        <v>5.0</v>
      </c>
      <c r="R6" s="2" t="s">
        <v>7517</v>
      </c>
      <c r="S6" s="2" t="s">
        <v>7520</v>
      </c>
      <c r="T6" s="2" t="s">
        <v>7521</v>
      </c>
    </row>
    <row r="7">
      <c r="A7" s="2"/>
      <c r="B7" s="229" t="s">
        <v>822</v>
      </c>
      <c r="D7" s="2"/>
      <c r="E7" s="550"/>
      <c r="F7" s="2"/>
      <c r="G7" s="2"/>
      <c r="H7" s="2" t="s">
        <v>823</v>
      </c>
      <c r="I7" s="2"/>
      <c r="K7" s="2"/>
      <c r="L7" s="2"/>
      <c r="M7" s="2" t="s">
        <v>17</v>
      </c>
      <c r="O7" s="237"/>
      <c r="Q7" s="2">
        <v>6.0</v>
      </c>
      <c r="R7" s="2" t="s">
        <v>7522</v>
      </c>
      <c r="S7" s="2" t="s">
        <v>7523</v>
      </c>
      <c r="T7" s="2" t="s">
        <v>7524</v>
      </c>
    </row>
    <row r="8">
      <c r="A8" s="2"/>
      <c r="B8" s="229" t="s">
        <v>824</v>
      </c>
      <c r="C8" s="2"/>
      <c r="E8" s="551"/>
      <c r="F8" s="2"/>
      <c r="G8" s="2"/>
      <c r="H8" s="2" t="s">
        <v>825</v>
      </c>
      <c r="I8" s="2"/>
      <c r="K8" s="2"/>
      <c r="L8" s="2"/>
      <c r="M8" s="2" t="s">
        <v>18</v>
      </c>
      <c r="O8" s="237"/>
    </row>
    <row r="9">
      <c r="A9" s="2"/>
      <c r="B9" s="229" t="s">
        <v>826</v>
      </c>
      <c r="C9" s="2"/>
      <c r="D9" s="2"/>
      <c r="E9" s="550"/>
      <c r="F9" s="2"/>
      <c r="G9" s="2"/>
      <c r="H9" s="2" t="s">
        <v>827</v>
      </c>
      <c r="I9" s="2"/>
      <c r="J9" s="2"/>
      <c r="K9" s="2"/>
      <c r="L9" s="2"/>
      <c r="M9" s="2" t="s">
        <v>19</v>
      </c>
      <c r="N9" s="2"/>
      <c r="O9" s="237"/>
      <c r="Q9" s="2">
        <v>1.0</v>
      </c>
      <c r="R9" s="2" t="s">
        <v>7525</v>
      </c>
      <c r="S9" s="2" t="s">
        <v>7290</v>
      </c>
      <c r="T9" s="2" t="s">
        <v>7526</v>
      </c>
    </row>
    <row r="10">
      <c r="A10" s="2"/>
      <c r="B10" s="229" t="s">
        <v>828</v>
      </c>
      <c r="C10" s="2"/>
      <c r="D10" s="2"/>
      <c r="E10" s="550"/>
      <c r="F10" s="2"/>
      <c r="G10" s="2"/>
      <c r="H10" s="2" t="s">
        <v>829</v>
      </c>
      <c r="I10" s="2"/>
      <c r="J10" s="2"/>
      <c r="K10" s="2"/>
      <c r="L10" s="2"/>
      <c r="M10" s="2" t="s">
        <v>20</v>
      </c>
      <c r="N10" s="2"/>
      <c r="O10" s="237"/>
      <c r="Q10" s="2">
        <v>2.0</v>
      </c>
      <c r="R10" s="2" t="s">
        <v>7527</v>
      </c>
      <c r="S10" s="2" t="s">
        <v>7528</v>
      </c>
      <c r="T10" s="2" t="s">
        <v>1010</v>
      </c>
    </row>
    <row r="11">
      <c r="A11" s="2"/>
      <c r="B11" s="229" t="s">
        <v>830</v>
      </c>
      <c r="C11" s="2"/>
      <c r="D11" s="2"/>
      <c r="E11" s="550"/>
      <c r="F11" s="2"/>
      <c r="G11" s="2"/>
      <c r="H11" s="2" t="s">
        <v>831</v>
      </c>
      <c r="I11" s="2"/>
      <c r="J11" s="2"/>
      <c r="K11" s="2"/>
      <c r="L11" s="2"/>
      <c r="M11" s="2" t="s">
        <v>21</v>
      </c>
      <c r="N11" s="2"/>
      <c r="O11" s="237"/>
      <c r="Q11" s="2">
        <v>3.0</v>
      </c>
      <c r="R11" s="2" t="s">
        <v>7529</v>
      </c>
      <c r="S11" s="2" t="s">
        <v>517</v>
      </c>
      <c r="T11" s="2" t="s">
        <v>3081</v>
      </c>
    </row>
    <row r="12">
      <c r="A12" s="2"/>
      <c r="B12" s="241" t="s">
        <v>7132</v>
      </c>
      <c r="C12" s="242" t="s">
        <v>7530</v>
      </c>
      <c r="D12" s="242"/>
      <c r="E12" s="552">
        <v>9.443419687E9</v>
      </c>
      <c r="F12" s="2"/>
      <c r="G12" s="2"/>
      <c r="H12" s="2" t="s">
        <v>833</v>
      </c>
      <c r="I12" s="2"/>
      <c r="J12" s="2"/>
      <c r="K12" s="2"/>
      <c r="L12" s="2"/>
      <c r="M12" s="2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31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31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31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404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B17" s="2" t="s">
        <v>30</v>
      </c>
      <c r="C17" s="2" t="s">
        <v>7531</v>
      </c>
      <c r="D17" s="291">
        <v>8.801994911504E12</v>
      </c>
      <c r="E17" s="231" t="s">
        <v>7532</v>
      </c>
      <c r="J17" s="2" t="s">
        <v>2173</v>
      </c>
      <c r="K17" s="2" t="s">
        <v>7514</v>
      </c>
      <c r="L17" s="2" t="s">
        <v>860</v>
      </c>
      <c r="M17" s="2" t="s">
        <v>17</v>
      </c>
      <c r="N17" s="2" t="s">
        <v>7533</v>
      </c>
      <c r="R17" s="2" t="s">
        <v>7513</v>
      </c>
      <c r="S17" s="2">
        <v>233.0</v>
      </c>
    </row>
    <row r="18">
      <c r="B18" s="2" t="s">
        <v>30</v>
      </c>
      <c r="C18" s="2" t="s">
        <v>7531</v>
      </c>
      <c r="D18" s="291" t="s">
        <v>7534</v>
      </c>
      <c r="E18" s="231" t="s">
        <v>7532</v>
      </c>
      <c r="J18" s="2" t="s">
        <v>2173</v>
      </c>
      <c r="K18" s="2" t="s">
        <v>7514</v>
      </c>
      <c r="L18" s="2" t="s">
        <v>860</v>
      </c>
      <c r="M18" s="2" t="s">
        <v>17</v>
      </c>
      <c r="N18" s="2" t="s">
        <v>7533</v>
      </c>
      <c r="R18" s="2" t="s">
        <v>7513</v>
      </c>
      <c r="S18" s="2">
        <v>233.0</v>
      </c>
    </row>
    <row r="19">
      <c r="B19" s="2" t="s">
        <v>30</v>
      </c>
      <c r="C19" s="2" t="s">
        <v>7531</v>
      </c>
      <c r="D19" s="291" t="s">
        <v>7535</v>
      </c>
      <c r="E19" s="231" t="s">
        <v>7532</v>
      </c>
      <c r="J19" s="2" t="s">
        <v>2173</v>
      </c>
      <c r="K19" s="2" t="s">
        <v>7514</v>
      </c>
      <c r="L19" s="2" t="s">
        <v>860</v>
      </c>
      <c r="M19" s="2" t="s">
        <v>17</v>
      </c>
      <c r="N19" s="2" t="s">
        <v>7533</v>
      </c>
      <c r="R19" s="2" t="s">
        <v>7513</v>
      </c>
      <c r="S19" s="2">
        <v>233.0</v>
      </c>
    </row>
    <row r="20">
      <c r="B20" s="2" t="s">
        <v>30</v>
      </c>
      <c r="C20" s="2" t="s">
        <v>7531</v>
      </c>
      <c r="D20" s="291">
        <v>8.801216757643E12</v>
      </c>
      <c r="E20" s="231" t="s">
        <v>7532</v>
      </c>
      <c r="J20" s="2" t="s">
        <v>2173</v>
      </c>
      <c r="K20" s="2" t="s">
        <v>7514</v>
      </c>
      <c r="L20" s="2" t="s">
        <v>860</v>
      </c>
      <c r="M20" s="2" t="s">
        <v>17</v>
      </c>
      <c r="N20" s="2" t="s">
        <v>7533</v>
      </c>
      <c r="R20" s="2" t="s">
        <v>7513</v>
      </c>
      <c r="S20" s="2">
        <v>233.0</v>
      </c>
    </row>
    <row r="21">
      <c r="B21" s="2" t="s">
        <v>30</v>
      </c>
      <c r="C21" s="2" t="s">
        <v>1543</v>
      </c>
      <c r="D21" s="291">
        <v>8.701567677024E12</v>
      </c>
      <c r="E21" s="231" t="s">
        <v>7536</v>
      </c>
      <c r="J21" s="2" t="s">
        <v>2173</v>
      </c>
      <c r="K21" s="2" t="s">
        <v>7514</v>
      </c>
      <c r="L21" s="2" t="s">
        <v>860</v>
      </c>
      <c r="M21" s="2" t="s">
        <v>17</v>
      </c>
      <c r="N21" s="2" t="s">
        <v>7533</v>
      </c>
      <c r="R21" s="2" t="s">
        <v>7513</v>
      </c>
      <c r="S21" s="2">
        <v>233.0</v>
      </c>
    </row>
    <row r="22">
      <c r="B22" s="2" t="s">
        <v>30</v>
      </c>
      <c r="C22" s="2" t="s">
        <v>4132</v>
      </c>
      <c r="D22" s="291" t="s">
        <v>7537</v>
      </c>
      <c r="E22" s="359" t="s">
        <v>6621</v>
      </c>
      <c r="F22" s="2"/>
      <c r="G22" s="2"/>
      <c r="H22" s="229"/>
      <c r="J22" s="2" t="s">
        <v>2173</v>
      </c>
      <c r="K22" s="2" t="s">
        <v>7514</v>
      </c>
      <c r="L22" s="2" t="s">
        <v>860</v>
      </c>
      <c r="M22" s="2" t="s">
        <v>17</v>
      </c>
      <c r="N22" s="2" t="s">
        <v>7533</v>
      </c>
      <c r="R22" s="2" t="s">
        <v>7513</v>
      </c>
      <c r="S22" s="2">
        <v>233.0</v>
      </c>
    </row>
    <row r="23">
      <c r="B23" s="2" t="s">
        <v>30</v>
      </c>
      <c r="C23" s="2" t="s">
        <v>5711</v>
      </c>
      <c r="D23" s="291">
        <v>2.02008220082E11</v>
      </c>
      <c r="E23" s="359" t="s">
        <v>7138</v>
      </c>
      <c r="J23" s="2" t="s">
        <v>2173</v>
      </c>
      <c r="K23" s="2" t="s">
        <v>7514</v>
      </c>
      <c r="L23" s="2" t="s">
        <v>860</v>
      </c>
      <c r="M23" s="2" t="s">
        <v>17</v>
      </c>
      <c r="N23" s="2" t="s">
        <v>7533</v>
      </c>
      <c r="R23" s="2" t="s">
        <v>7513</v>
      </c>
      <c r="S23" s="2">
        <v>233.0</v>
      </c>
    </row>
    <row r="24">
      <c r="E24" s="240"/>
      <c r="R24" s="2" t="s">
        <v>7513</v>
      </c>
      <c r="S24" s="2">
        <v>233.0</v>
      </c>
    </row>
    <row r="25">
      <c r="A25" s="239" t="s">
        <v>3534</v>
      </c>
      <c r="B25" s="2" t="s">
        <v>3908</v>
      </c>
      <c r="C25" s="2" t="s">
        <v>3515</v>
      </c>
      <c r="E25" s="231" t="s">
        <v>3987</v>
      </c>
      <c r="J25" s="2" t="s">
        <v>2173</v>
      </c>
      <c r="K25" s="2" t="s">
        <v>7518</v>
      </c>
      <c r="L25" s="2" t="s">
        <v>860</v>
      </c>
      <c r="M25" s="2" t="s">
        <v>17</v>
      </c>
    </row>
    <row r="26">
      <c r="B26" s="2" t="s">
        <v>3908</v>
      </c>
      <c r="C26" s="2" t="s">
        <v>4099</v>
      </c>
      <c r="E26" s="231" t="s">
        <v>3989</v>
      </c>
      <c r="J26" s="2" t="s">
        <v>2173</v>
      </c>
      <c r="K26" s="2" t="s">
        <v>7518</v>
      </c>
      <c r="L26" s="2" t="s">
        <v>860</v>
      </c>
      <c r="M26" s="2" t="s">
        <v>17</v>
      </c>
      <c r="R26" s="2" t="s">
        <v>7517</v>
      </c>
    </row>
    <row r="27">
      <c r="B27" s="2" t="s">
        <v>3908</v>
      </c>
      <c r="C27" s="2" t="s">
        <v>5482</v>
      </c>
      <c r="E27" s="231" t="s">
        <v>3991</v>
      </c>
      <c r="J27" s="2" t="s">
        <v>2173</v>
      </c>
      <c r="K27" s="2" t="s">
        <v>7518</v>
      </c>
      <c r="L27" s="2" t="s">
        <v>860</v>
      </c>
      <c r="M27" s="2" t="s">
        <v>17</v>
      </c>
      <c r="R27" s="2" t="s">
        <v>7517</v>
      </c>
    </row>
    <row r="28">
      <c r="B28" s="2" t="s">
        <v>960</v>
      </c>
      <c r="C28" s="2" t="s">
        <v>1556</v>
      </c>
      <c r="E28" s="231" t="s">
        <v>947</v>
      </c>
      <c r="J28" s="2" t="s">
        <v>2173</v>
      </c>
      <c r="K28" s="2" t="s">
        <v>424</v>
      </c>
      <c r="L28" s="2" t="s">
        <v>860</v>
      </c>
      <c r="M28" s="2" t="s">
        <v>17</v>
      </c>
      <c r="N28" s="2" t="s">
        <v>424</v>
      </c>
      <c r="R28" s="2" t="s">
        <v>7510</v>
      </c>
      <c r="S28" s="2">
        <v>195.0</v>
      </c>
    </row>
    <row r="29">
      <c r="B29" s="2" t="s">
        <v>960</v>
      </c>
      <c r="C29" s="2" t="s">
        <v>1556</v>
      </c>
      <c r="E29" s="231" t="s">
        <v>947</v>
      </c>
      <c r="J29" s="2" t="s">
        <v>2173</v>
      </c>
      <c r="K29" s="2" t="s">
        <v>424</v>
      </c>
      <c r="L29" s="2" t="s">
        <v>860</v>
      </c>
      <c r="M29" s="2" t="s">
        <v>17</v>
      </c>
      <c r="N29" s="2" t="s">
        <v>424</v>
      </c>
      <c r="R29" s="2" t="s">
        <v>7510</v>
      </c>
      <c r="S29" s="2">
        <v>195.0</v>
      </c>
    </row>
    <row r="30">
      <c r="B30" s="2" t="s">
        <v>960</v>
      </c>
      <c r="C30" s="2" t="s">
        <v>1556</v>
      </c>
      <c r="E30" s="231" t="s">
        <v>947</v>
      </c>
      <c r="F30" s="2"/>
      <c r="G30" s="2"/>
      <c r="H30" s="2" t="s">
        <v>32</v>
      </c>
      <c r="J30" s="2" t="s">
        <v>2173</v>
      </c>
      <c r="K30" s="2" t="s">
        <v>424</v>
      </c>
      <c r="L30" s="2" t="s">
        <v>860</v>
      </c>
      <c r="M30" s="2" t="s">
        <v>17</v>
      </c>
      <c r="N30" s="2" t="s">
        <v>424</v>
      </c>
      <c r="R30" s="2" t="s">
        <v>7510</v>
      </c>
      <c r="S30" s="2">
        <v>195.0</v>
      </c>
    </row>
    <row r="31" ht="18.0" customHeight="1">
      <c r="C31" s="2" t="s">
        <v>7538</v>
      </c>
      <c r="E31" s="231" t="s">
        <v>1056</v>
      </c>
      <c r="J31" s="2" t="s">
        <v>2173</v>
      </c>
      <c r="K31" s="2" t="s">
        <v>424</v>
      </c>
      <c r="L31" s="2" t="s">
        <v>860</v>
      </c>
      <c r="M31" s="2" t="s">
        <v>17</v>
      </c>
      <c r="N31" s="2" t="s">
        <v>424</v>
      </c>
      <c r="R31" s="2" t="s">
        <v>7510</v>
      </c>
      <c r="S31" s="2">
        <v>195.0</v>
      </c>
    </row>
    <row r="32">
      <c r="B32" s="2"/>
      <c r="C32" s="2" t="s">
        <v>7538</v>
      </c>
      <c r="E32" s="231" t="s">
        <v>1056</v>
      </c>
      <c r="J32" s="2" t="s">
        <v>2173</v>
      </c>
      <c r="K32" s="2" t="s">
        <v>7520</v>
      </c>
      <c r="L32" s="2" t="s">
        <v>860</v>
      </c>
      <c r="M32" s="2" t="s">
        <v>17</v>
      </c>
      <c r="R32" s="2" t="s">
        <v>7517</v>
      </c>
    </row>
    <row r="33">
      <c r="B33" s="2"/>
      <c r="C33" s="2" t="s">
        <v>7538</v>
      </c>
      <c r="E33" s="231" t="s">
        <v>1056</v>
      </c>
      <c r="J33" s="2" t="s">
        <v>2173</v>
      </c>
      <c r="K33" s="2" t="s">
        <v>7520</v>
      </c>
      <c r="L33" s="2" t="s">
        <v>860</v>
      </c>
      <c r="M33" s="2" t="s">
        <v>17</v>
      </c>
      <c r="R33" s="2" t="s">
        <v>7517</v>
      </c>
    </row>
    <row r="34">
      <c r="B34" s="2"/>
      <c r="C34" s="2" t="s">
        <v>7538</v>
      </c>
      <c r="E34" s="231" t="s">
        <v>1056</v>
      </c>
      <c r="J34" s="2" t="s">
        <v>2173</v>
      </c>
      <c r="K34" s="2" t="s">
        <v>7520</v>
      </c>
      <c r="L34" s="2" t="s">
        <v>860</v>
      </c>
      <c r="M34" s="2" t="s">
        <v>17</v>
      </c>
      <c r="R34" s="2" t="s">
        <v>7517</v>
      </c>
    </row>
    <row r="35">
      <c r="B35" s="2"/>
      <c r="C35" s="2" t="s">
        <v>7538</v>
      </c>
      <c r="E35" s="231" t="s">
        <v>1056</v>
      </c>
      <c r="J35" s="2" t="s">
        <v>2173</v>
      </c>
      <c r="K35" s="2" t="s">
        <v>7520</v>
      </c>
      <c r="L35" s="2" t="s">
        <v>860</v>
      </c>
      <c r="M35" s="2" t="s">
        <v>17</v>
      </c>
      <c r="R35" s="2" t="s">
        <v>7517</v>
      </c>
    </row>
    <row r="36">
      <c r="B36" s="2"/>
      <c r="C36" s="2" t="s">
        <v>7538</v>
      </c>
      <c r="E36" s="231" t="s">
        <v>1056</v>
      </c>
      <c r="J36" s="2" t="s">
        <v>2173</v>
      </c>
      <c r="K36" s="2" t="s">
        <v>7520</v>
      </c>
      <c r="L36" s="2" t="s">
        <v>860</v>
      </c>
      <c r="M36" s="2" t="s">
        <v>17</v>
      </c>
      <c r="R36" s="2" t="s">
        <v>7517</v>
      </c>
    </row>
    <row r="37">
      <c r="B37" s="2"/>
      <c r="C37" s="2" t="s">
        <v>7538</v>
      </c>
      <c r="E37" s="231" t="s">
        <v>1056</v>
      </c>
      <c r="J37" s="2" t="s">
        <v>2173</v>
      </c>
      <c r="K37" s="2" t="s">
        <v>7520</v>
      </c>
      <c r="L37" s="2" t="s">
        <v>860</v>
      </c>
      <c r="M37" s="2" t="s">
        <v>17</v>
      </c>
      <c r="R37" s="2" t="s">
        <v>7517</v>
      </c>
    </row>
    <row r="38">
      <c r="B38" s="2"/>
      <c r="C38" s="2" t="s">
        <v>7538</v>
      </c>
      <c r="E38" s="231" t="s">
        <v>1056</v>
      </c>
      <c r="J38" s="2" t="s">
        <v>2173</v>
      </c>
      <c r="K38" s="2" t="s">
        <v>7520</v>
      </c>
      <c r="L38" s="2" t="s">
        <v>860</v>
      </c>
      <c r="M38" s="2" t="s">
        <v>17</v>
      </c>
      <c r="R38" s="2" t="s">
        <v>7517</v>
      </c>
    </row>
    <row r="39">
      <c r="B39" s="2"/>
      <c r="C39" s="2" t="s">
        <v>7538</v>
      </c>
      <c r="E39" s="231" t="s">
        <v>1056</v>
      </c>
      <c r="J39" s="2" t="s">
        <v>2173</v>
      </c>
      <c r="K39" s="2" t="s">
        <v>7520</v>
      </c>
      <c r="L39" s="2" t="s">
        <v>860</v>
      </c>
      <c r="M39" s="2" t="s">
        <v>17</v>
      </c>
      <c r="R39" s="2" t="s">
        <v>7517</v>
      </c>
    </row>
    <row r="40">
      <c r="B40" s="2"/>
      <c r="C40" s="2" t="s">
        <v>7538</v>
      </c>
      <c r="E40" s="231" t="s">
        <v>1056</v>
      </c>
      <c r="J40" s="2" t="s">
        <v>2173</v>
      </c>
      <c r="K40" s="2" t="s">
        <v>7520</v>
      </c>
      <c r="L40" s="2" t="s">
        <v>860</v>
      </c>
      <c r="M40" s="2" t="s">
        <v>17</v>
      </c>
      <c r="R40" s="2" t="s">
        <v>7517</v>
      </c>
    </row>
    <row r="41">
      <c r="B41" s="2"/>
      <c r="C41" s="2" t="s">
        <v>7538</v>
      </c>
      <c r="E41" s="231" t="s">
        <v>1056</v>
      </c>
      <c r="J41" s="2" t="s">
        <v>2173</v>
      </c>
      <c r="K41" s="2" t="s">
        <v>7520</v>
      </c>
      <c r="L41" s="2" t="s">
        <v>860</v>
      </c>
      <c r="M41" s="2" t="s">
        <v>17</v>
      </c>
      <c r="R41" s="2" t="s">
        <v>7517</v>
      </c>
    </row>
    <row r="42">
      <c r="B42" s="2"/>
      <c r="C42" s="2" t="s">
        <v>7538</v>
      </c>
      <c r="E42" s="231" t="s">
        <v>1056</v>
      </c>
      <c r="J42" s="2" t="s">
        <v>2173</v>
      </c>
      <c r="K42" s="2" t="s">
        <v>7520</v>
      </c>
      <c r="L42" s="2" t="s">
        <v>860</v>
      </c>
      <c r="M42" s="2" t="s">
        <v>17</v>
      </c>
      <c r="R42" s="2" t="s">
        <v>7517</v>
      </c>
    </row>
    <row r="43">
      <c r="B43" s="2"/>
      <c r="C43" s="2" t="s">
        <v>7538</v>
      </c>
      <c r="E43" s="231" t="s">
        <v>1056</v>
      </c>
      <c r="J43" s="2" t="s">
        <v>2173</v>
      </c>
      <c r="K43" s="2" t="s">
        <v>7520</v>
      </c>
      <c r="L43" s="2" t="s">
        <v>860</v>
      </c>
      <c r="M43" s="2" t="s">
        <v>17</v>
      </c>
      <c r="R43" s="2" t="s">
        <v>7517</v>
      </c>
    </row>
    <row r="44">
      <c r="B44" s="2"/>
      <c r="C44" s="2" t="s">
        <v>7538</v>
      </c>
      <c r="E44" s="231" t="s">
        <v>1056</v>
      </c>
      <c r="J44" s="2" t="s">
        <v>2173</v>
      </c>
      <c r="K44" s="2" t="s">
        <v>7520</v>
      </c>
      <c r="L44" s="2" t="s">
        <v>860</v>
      </c>
      <c r="M44" s="2" t="s">
        <v>17</v>
      </c>
      <c r="R44" s="2" t="s">
        <v>7517</v>
      </c>
    </row>
    <row r="45">
      <c r="B45" s="2"/>
      <c r="C45" s="2" t="s">
        <v>7538</v>
      </c>
      <c r="E45" s="231" t="s">
        <v>1056</v>
      </c>
      <c r="J45" s="2" t="s">
        <v>2173</v>
      </c>
      <c r="K45" s="2" t="s">
        <v>7520</v>
      </c>
      <c r="L45" s="2" t="s">
        <v>860</v>
      </c>
      <c r="M45" s="2" t="s">
        <v>17</v>
      </c>
      <c r="R45" s="2" t="s">
        <v>7517</v>
      </c>
    </row>
    <row r="46">
      <c r="B46" s="2"/>
      <c r="C46" s="2" t="s">
        <v>7538</v>
      </c>
      <c r="E46" s="231" t="s">
        <v>1056</v>
      </c>
      <c r="J46" s="2" t="s">
        <v>2173</v>
      </c>
      <c r="K46" s="2" t="s">
        <v>7520</v>
      </c>
      <c r="L46" s="2" t="s">
        <v>860</v>
      </c>
      <c r="M46" s="2" t="s">
        <v>17</v>
      </c>
      <c r="R46" s="2" t="s">
        <v>7517</v>
      </c>
    </row>
    <row r="47">
      <c r="B47" s="2"/>
      <c r="C47" s="2" t="s">
        <v>7538</v>
      </c>
      <c r="E47" s="231" t="s">
        <v>1056</v>
      </c>
      <c r="J47" s="2" t="s">
        <v>2173</v>
      </c>
      <c r="K47" s="2" t="s">
        <v>7520</v>
      </c>
      <c r="L47" s="2" t="s">
        <v>860</v>
      </c>
      <c r="M47" s="2" t="s">
        <v>17</v>
      </c>
      <c r="R47" s="2" t="s">
        <v>7517</v>
      </c>
    </row>
    <row r="48">
      <c r="B48" s="2"/>
      <c r="C48" s="2" t="s">
        <v>7538</v>
      </c>
      <c r="E48" s="231" t="s">
        <v>1056</v>
      </c>
      <c r="J48" s="2" t="s">
        <v>2173</v>
      </c>
      <c r="K48" s="2" t="s">
        <v>7520</v>
      </c>
      <c r="L48" s="2" t="s">
        <v>860</v>
      </c>
      <c r="M48" s="2" t="s">
        <v>17</v>
      </c>
      <c r="R48" s="2" t="s">
        <v>7517</v>
      </c>
    </row>
    <row r="49">
      <c r="B49" s="2" t="s">
        <v>3908</v>
      </c>
      <c r="C49" s="2" t="s">
        <v>7539</v>
      </c>
      <c r="E49" s="231" t="s">
        <v>6744</v>
      </c>
      <c r="J49" s="2" t="s">
        <v>2173</v>
      </c>
      <c r="K49" s="2" t="s">
        <v>7520</v>
      </c>
      <c r="L49" s="2" t="s">
        <v>860</v>
      </c>
      <c r="M49" s="2" t="s">
        <v>17</v>
      </c>
    </row>
    <row r="50">
      <c r="B50" s="2" t="s">
        <v>3908</v>
      </c>
      <c r="C50" s="2" t="s">
        <v>4100</v>
      </c>
      <c r="D50" s="275"/>
      <c r="E50" s="553" t="s">
        <v>4101</v>
      </c>
      <c r="F50" s="231"/>
      <c r="G50" s="231"/>
      <c r="H50" s="231"/>
      <c r="J50" s="2" t="s">
        <v>2173</v>
      </c>
      <c r="K50" s="2" t="s">
        <v>7520</v>
      </c>
      <c r="L50" s="2" t="s">
        <v>860</v>
      </c>
      <c r="M50" s="2" t="s">
        <v>17</v>
      </c>
    </row>
    <row r="51">
      <c r="B51" s="2" t="s">
        <v>3908</v>
      </c>
      <c r="C51" s="2" t="s">
        <v>2568</v>
      </c>
      <c r="D51" s="275"/>
      <c r="E51" s="553" t="s">
        <v>2569</v>
      </c>
      <c r="F51" s="231"/>
      <c r="G51" s="231"/>
      <c r="H51" s="231"/>
      <c r="J51" s="2" t="s">
        <v>2173</v>
      </c>
      <c r="K51" s="2" t="s">
        <v>7520</v>
      </c>
      <c r="L51" s="2" t="s">
        <v>860</v>
      </c>
      <c r="M51" s="2" t="s">
        <v>17</v>
      </c>
    </row>
    <row r="52">
      <c r="B52" s="2" t="s">
        <v>3908</v>
      </c>
      <c r="C52" s="2" t="s">
        <v>7143</v>
      </c>
      <c r="D52" s="275"/>
      <c r="E52" s="553" t="s">
        <v>5483</v>
      </c>
      <c r="F52" s="231"/>
      <c r="G52" s="231"/>
      <c r="H52" s="231"/>
      <c r="J52" s="2" t="s">
        <v>2173</v>
      </c>
      <c r="K52" s="2" t="s">
        <v>7520</v>
      </c>
      <c r="L52" s="2" t="s">
        <v>860</v>
      </c>
      <c r="M52" s="2" t="s">
        <v>17</v>
      </c>
    </row>
    <row r="53">
      <c r="C53" s="2" t="s">
        <v>7484</v>
      </c>
      <c r="D53" s="275"/>
      <c r="E53" s="553" t="s">
        <v>7540</v>
      </c>
      <c r="F53" s="231"/>
      <c r="G53" s="231"/>
      <c r="H53" s="231"/>
      <c r="J53" s="2" t="s">
        <v>2173</v>
      </c>
      <c r="K53" s="2" t="s">
        <v>7520</v>
      </c>
      <c r="L53" s="2" t="s">
        <v>860</v>
      </c>
      <c r="M53" s="2" t="s">
        <v>17</v>
      </c>
    </row>
    <row r="54">
      <c r="D54" s="275"/>
      <c r="E54" s="553"/>
      <c r="F54" s="231"/>
      <c r="G54" s="231"/>
      <c r="H54" s="231"/>
    </row>
    <row r="55">
      <c r="A55" s="2" t="s">
        <v>995</v>
      </c>
      <c r="B55" s="2" t="s">
        <v>862</v>
      </c>
      <c r="C55" s="2" t="s">
        <v>1409</v>
      </c>
      <c r="D55" s="275"/>
      <c r="E55" s="553" t="s">
        <v>7541</v>
      </c>
      <c r="F55" s="231"/>
      <c r="G55" s="231"/>
      <c r="H55" s="231"/>
      <c r="J55" s="2" t="s">
        <v>268</v>
      </c>
    </row>
    <row r="56">
      <c r="B56" s="2" t="s">
        <v>862</v>
      </c>
      <c r="C56" s="2" t="s">
        <v>1412</v>
      </c>
      <c r="D56" s="275"/>
      <c r="E56" s="553" t="s">
        <v>7542</v>
      </c>
      <c r="F56" s="231"/>
      <c r="G56" s="231"/>
      <c r="H56" s="231"/>
      <c r="J56" s="2" t="s">
        <v>268</v>
      </c>
    </row>
    <row r="57">
      <c r="D57" s="275"/>
      <c r="E57" s="553"/>
      <c r="F57" s="231"/>
      <c r="G57" s="231"/>
      <c r="H57" s="231"/>
    </row>
    <row r="58">
      <c r="A58" s="2" t="s">
        <v>2681</v>
      </c>
      <c r="B58" s="2" t="s">
        <v>868</v>
      </c>
      <c r="C58" s="2" t="s">
        <v>1390</v>
      </c>
      <c r="D58" s="275"/>
      <c r="E58" s="553" t="s">
        <v>935</v>
      </c>
      <c r="F58" s="231"/>
      <c r="G58" s="231"/>
      <c r="H58" s="231"/>
      <c r="J58" s="2" t="s">
        <v>7543</v>
      </c>
    </row>
    <row r="59">
      <c r="B59" s="2" t="s">
        <v>868</v>
      </c>
      <c r="C59" s="2" t="s">
        <v>7544</v>
      </c>
      <c r="D59" s="275"/>
      <c r="E59" s="553" t="s">
        <v>7486</v>
      </c>
      <c r="F59" s="231"/>
      <c r="G59" s="231"/>
      <c r="H59" s="231"/>
      <c r="J59" s="2" t="s">
        <v>7543</v>
      </c>
    </row>
    <row r="60">
      <c r="D60" s="275"/>
      <c r="E60" s="553"/>
      <c r="F60" s="231"/>
      <c r="G60" s="231"/>
      <c r="H60" s="231"/>
    </row>
    <row r="61">
      <c r="C61" s="359" t="s">
        <v>6280</v>
      </c>
      <c r="D61" s="275"/>
      <c r="E61" s="359" t="s">
        <v>6281</v>
      </c>
      <c r="F61" s="231"/>
      <c r="G61" s="231"/>
      <c r="H61" s="231"/>
      <c r="J61" s="2" t="s">
        <v>2245</v>
      </c>
      <c r="L61" s="2" t="s">
        <v>1019</v>
      </c>
      <c r="M61" s="2" t="s">
        <v>17</v>
      </c>
      <c r="N61" s="2" t="s">
        <v>7514</v>
      </c>
      <c r="S61" s="2">
        <v>234.0</v>
      </c>
    </row>
    <row r="62">
      <c r="C62" s="359" t="s">
        <v>7545</v>
      </c>
      <c r="D62" s="275"/>
      <c r="E62" s="359">
        <v>8538.0</v>
      </c>
      <c r="F62" s="231"/>
      <c r="G62" s="231"/>
      <c r="H62" s="231"/>
      <c r="J62" s="2" t="s">
        <v>2245</v>
      </c>
      <c r="L62" s="2" t="s">
        <v>1019</v>
      </c>
      <c r="M62" s="2" t="s">
        <v>17</v>
      </c>
      <c r="N62" s="2" t="s">
        <v>7514</v>
      </c>
      <c r="S62" s="2">
        <v>234.0</v>
      </c>
    </row>
    <row r="63">
      <c r="C63" s="359" t="s">
        <v>7545</v>
      </c>
      <c r="D63" s="275"/>
      <c r="E63" s="359">
        <v>8538.0</v>
      </c>
      <c r="F63" s="231"/>
      <c r="G63" s="231"/>
      <c r="H63" s="231"/>
      <c r="J63" s="2" t="s">
        <v>2245</v>
      </c>
      <c r="L63" s="2" t="s">
        <v>1019</v>
      </c>
      <c r="M63" s="2" t="s">
        <v>17</v>
      </c>
      <c r="N63" s="2" t="s">
        <v>7514</v>
      </c>
      <c r="S63" s="2">
        <v>234.0</v>
      </c>
    </row>
    <row r="64" ht="15.0" customHeight="1">
      <c r="C64" s="359" t="s">
        <v>1020</v>
      </c>
      <c r="E64" s="359">
        <v>8538.0</v>
      </c>
      <c r="F64" s="231"/>
      <c r="G64" s="231"/>
      <c r="H64" s="231"/>
      <c r="J64" s="2" t="s">
        <v>2245</v>
      </c>
      <c r="L64" s="2" t="s">
        <v>1019</v>
      </c>
      <c r="M64" s="2" t="s">
        <v>17</v>
      </c>
      <c r="N64" s="2" t="s">
        <v>7514</v>
      </c>
      <c r="S64" s="2">
        <v>234.0</v>
      </c>
    </row>
    <row r="65" ht="15.0" customHeight="1">
      <c r="C65" s="2" t="s">
        <v>7546</v>
      </c>
      <c r="E65" s="380" t="s">
        <v>7547</v>
      </c>
      <c r="J65" s="2" t="s">
        <v>7548</v>
      </c>
      <c r="K65" s="2" t="s">
        <v>7339</v>
      </c>
      <c r="L65" s="2" t="s">
        <v>1019</v>
      </c>
      <c r="M65" s="2" t="s">
        <v>17</v>
      </c>
      <c r="N65" s="2" t="s">
        <v>7339</v>
      </c>
      <c r="R65" s="2" t="s">
        <v>7516</v>
      </c>
      <c r="S65" s="2">
        <v>244.0</v>
      </c>
    </row>
    <row r="66" ht="15.0" customHeight="1">
      <c r="C66" s="2" t="s">
        <v>7549</v>
      </c>
      <c r="E66" s="359" t="s">
        <v>7550</v>
      </c>
      <c r="J66" s="2" t="s">
        <v>7548</v>
      </c>
      <c r="K66" s="2" t="s">
        <v>7523</v>
      </c>
      <c r="L66" s="2" t="s">
        <v>1019</v>
      </c>
      <c r="M66" s="2" t="s">
        <v>17</v>
      </c>
      <c r="N66" s="2" t="s">
        <v>7551</v>
      </c>
      <c r="R66" s="2" t="s">
        <v>7522</v>
      </c>
      <c r="S66" s="2">
        <v>281.0</v>
      </c>
    </row>
    <row r="67" ht="15.0" customHeight="1">
      <c r="E67" s="240"/>
    </row>
    <row r="68" ht="15.0" customHeight="1">
      <c r="E68" s="240"/>
    </row>
    <row r="69">
      <c r="A69" s="2" t="s">
        <v>7552</v>
      </c>
      <c r="B69" s="2" t="s">
        <v>3908</v>
      </c>
      <c r="C69" s="359" t="s">
        <v>3990</v>
      </c>
      <c r="E69" s="380" t="s">
        <v>3991</v>
      </c>
      <c r="J69" s="2" t="s">
        <v>2173</v>
      </c>
      <c r="K69" s="2" t="s">
        <v>7528</v>
      </c>
      <c r="L69" s="2" t="s">
        <v>1019</v>
      </c>
      <c r="M69" s="2" t="s">
        <v>17</v>
      </c>
      <c r="N69" s="2" t="s">
        <v>7290</v>
      </c>
      <c r="R69" s="2" t="s">
        <v>7527</v>
      </c>
      <c r="S69" s="2">
        <v>360.0</v>
      </c>
    </row>
    <row r="70">
      <c r="A70" s="2"/>
      <c r="C70" s="359" t="s">
        <v>7553</v>
      </c>
      <c r="E70" s="367"/>
      <c r="J70" s="2" t="s">
        <v>2173</v>
      </c>
      <c r="K70" s="2" t="s">
        <v>7528</v>
      </c>
      <c r="L70" s="2" t="s">
        <v>1019</v>
      </c>
      <c r="M70" s="2" t="s">
        <v>17</v>
      </c>
      <c r="N70" s="2" t="s">
        <v>7528</v>
      </c>
      <c r="R70" s="2" t="s">
        <v>7527</v>
      </c>
      <c r="S70" s="2">
        <v>27.0</v>
      </c>
    </row>
    <row r="71">
      <c r="E71" s="378"/>
    </row>
    <row r="72">
      <c r="E72" s="240"/>
    </row>
    <row r="73">
      <c r="D73" s="275"/>
      <c r="E73" s="553"/>
    </row>
    <row r="74">
      <c r="D74" s="275"/>
      <c r="E74" s="553"/>
    </row>
    <row r="75">
      <c r="D75" s="275"/>
      <c r="E75" s="553"/>
    </row>
    <row r="76">
      <c r="D76" s="275"/>
      <c r="E76" s="553"/>
    </row>
    <row r="77">
      <c r="C77" s="492"/>
      <c r="D77" s="494"/>
      <c r="E77" s="554"/>
    </row>
    <row r="78">
      <c r="C78" s="492"/>
      <c r="D78" s="494"/>
      <c r="E78" s="554"/>
    </row>
    <row r="79">
      <c r="E79" s="240"/>
    </row>
    <row r="80">
      <c r="E80" s="240"/>
    </row>
    <row r="81">
      <c r="E81" s="240"/>
    </row>
    <row r="82">
      <c r="E82" s="240"/>
    </row>
    <row r="83">
      <c r="E83" s="240"/>
    </row>
    <row r="84">
      <c r="E84" s="240"/>
    </row>
    <row r="85">
      <c r="E85" s="240"/>
    </row>
    <row r="86">
      <c r="E86" s="240"/>
    </row>
    <row r="87">
      <c r="E87" s="240"/>
    </row>
    <row r="88">
      <c r="E88" s="240"/>
    </row>
    <row r="89">
      <c r="E89" s="240"/>
    </row>
    <row r="90">
      <c r="E90" s="240"/>
    </row>
    <row r="91">
      <c r="E91" s="240"/>
    </row>
    <row r="92">
      <c r="E92" s="240"/>
    </row>
    <row r="93">
      <c r="A93" s="239"/>
      <c r="B93" s="239"/>
      <c r="E93" s="240"/>
    </row>
    <row r="94">
      <c r="E94" s="240"/>
    </row>
    <row r="95">
      <c r="E95" s="240"/>
    </row>
    <row r="96">
      <c r="E96" s="240"/>
    </row>
    <row r="97">
      <c r="A97" s="239"/>
      <c r="E97" s="240"/>
    </row>
    <row r="98">
      <c r="E98" s="240"/>
    </row>
    <row r="99">
      <c r="E99" s="240"/>
      <c r="J99" s="195"/>
    </row>
    <row r="100">
      <c r="E100" s="240"/>
      <c r="J100" s="195"/>
    </row>
    <row r="101">
      <c r="E101" s="240"/>
      <c r="J101" s="195"/>
    </row>
    <row r="102">
      <c r="E102" s="240"/>
      <c r="J102" s="195"/>
    </row>
    <row r="103">
      <c r="E103" s="240"/>
      <c r="J103" s="229"/>
    </row>
    <row r="104">
      <c r="E104" s="240"/>
    </row>
    <row r="105">
      <c r="E105" s="240"/>
    </row>
    <row r="106">
      <c r="E106" s="240"/>
    </row>
    <row r="107">
      <c r="B107" s="239"/>
      <c r="E107" s="240"/>
    </row>
    <row r="108">
      <c r="E108" s="240"/>
    </row>
    <row r="109">
      <c r="E109" s="240"/>
    </row>
    <row r="110">
      <c r="E110" s="240"/>
    </row>
    <row r="111">
      <c r="B111" s="239"/>
      <c r="E111" s="240"/>
    </row>
    <row r="112">
      <c r="E112" s="240"/>
    </row>
    <row r="113">
      <c r="E113" s="240"/>
    </row>
    <row r="114">
      <c r="E114" s="240"/>
    </row>
    <row r="115">
      <c r="E115" s="240"/>
    </row>
    <row r="116">
      <c r="E116" s="240"/>
    </row>
    <row r="117">
      <c r="E117" s="240"/>
    </row>
    <row r="118">
      <c r="E118" s="240"/>
    </row>
    <row r="119">
      <c r="E119" s="240"/>
    </row>
    <row r="120">
      <c r="E120" s="240"/>
    </row>
    <row r="121">
      <c r="E121" s="240"/>
    </row>
    <row r="122">
      <c r="E122" s="240"/>
    </row>
    <row r="123">
      <c r="E123" s="240"/>
    </row>
    <row r="124">
      <c r="E124" s="240"/>
    </row>
    <row r="125">
      <c r="E125" s="240"/>
    </row>
    <row r="126">
      <c r="E126" s="240"/>
    </row>
    <row r="127">
      <c r="E127" s="240"/>
    </row>
    <row r="128">
      <c r="E128" s="240"/>
    </row>
    <row r="129">
      <c r="E129" s="240"/>
    </row>
    <row r="130">
      <c r="E130" s="240"/>
    </row>
    <row r="131">
      <c r="E131" s="240"/>
    </row>
    <row r="132">
      <c r="E132" s="240"/>
    </row>
    <row r="133">
      <c r="E133" s="240"/>
    </row>
    <row r="134">
      <c r="E134" s="240"/>
    </row>
    <row r="135">
      <c r="E135" s="240"/>
    </row>
    <row r="136">
      <c r="E136" s="240"/>
    </row>
    <row r="137">
      <c r="E137" s="240"/>
    </row>
    <row r="138">
      <c r="E138" s="240"/>
    </row>
    <row r="139">
      <c r="E139" s="240"/>
    </row>
    <row r="140">
      <c r="E140" s="240"/>
    </row>
    <row r="141">
      <c r="E141" s="240"/>
    </row>
    <row r="142">
      <c r="E142" s="240"/>
    </row>
    <row r="143">
      <c r="E143" s="240"/>
    </row>
    <row r="144">
      <c r="E144" s="240"/>
    </row>
    <row r="145">
      <c r="E145" s="240"/>
    </row>
    <row r="146">
      <c r="E146" s="240"/>
    </row>
    <row r="147">
      <c r="E147" s="240"/>
    </row>
    <row r="148">
      <c r="E148" s="240"/>
    </row>
    <row r="149">
      <c r="E149" s="240"/>
    </row>
    <row r="150">
      <c r="E150" s="240"/>
    </row>
    <row r="151">
      <c r="E151" s="240"/>
    </row>
    <row r="152">
      <c r="E152" s="240"/>
    </row>
    <row r="153">
      <c r="E153" s="240"/>
    </row>
    <row r="154">
      <c r="E154" s="240"/>
    </row>
    <row r="155">
      <c r="E155" s="240"/>
    </row>
    <row r="156">
      <c r="E156" s="240"/>
    </row>
    <row r="157">
      <c r="E157" s="240"/>
    </row>
    <row r="158">
      <c r="E158" s="240"/>
    </row>
    <row r="159">
      <c r="E159" s="240"/>
    </row>
    <row r="160">
      <c r="E160" s="240"/>
    </row>
    <row r="161">
      <c r="E161" s="240"/>
    </row>
    <row r="162">
      <c r="E162" s="240"/>
    </row>
    <row r="163">
      <c r="E163" s="240"/>
    </row>
    <row r="164">
      <c r="E164" s="240"/>
    </row>
    <row r="165">
      <c r="E165" s="240"/>
    </row>
    <row r="166">
      <c r="E166" s="240"/>
    </row>
    <row r="167">
      <c r="E167" s="240"/>
    </row>
    <row r="168">
      <c r="E168" s="240"/>
    </row>
    <row r="169">
      <c r="E169" s="240"/>
    </row>
    <row r="170">
      <c r="E170" s="240"/>
    </row>
    <row r="171">
      <c r="E171" s="240"/>
    </row>
    <row r="172">
      <c r="E172" s="240"/>
    </row>
    <row r="173">
      <c r="E173" s="240"/>
    </row>
    <row r="174">
      <c r="E174" s="240"/>
    </row>
    <row r="175">
      <c r="E175" s="240"/>
    </row>
    <row r="176">
      <c r="E176" s="240"/>
    </row>
    <row r="177">
      <c r="E177" s="240"/>
    </row>
    <row r="178">
      <c r="E178" s="240"/>
    </row>
    <row r="179">
      <c r="E179" s="240"/>
    </row>
    <row r="180">
      <c r="E180" s="240"/>
    </row>
    <row r="181">
      <c r="E181" s="240"/>
    </row>
    <row r="182">
      <c r="E182" s="240"/>
    </row>
    <row r="183">
      <c r="E183" s="240"/>
    </row>
    <row r="184">
      <c r="E184" s="240"/>
    </row>
    <row r="185">
      <c r="E185" s="240"/>
    </row>
    <row r="186">
      <c r="E186" s="240"/>
    </row>
    <row r="187">
      <c r="E187" s="240"/>
    </row>
    <row r="188">
      <c r="E188" s="240"/>
    </row>
    <row r="189">
      <c r="E189" s="240"/>
    </row>
    <row r="190">
      <c r="E190" s="240"/>
    </row>
    <row r="191">
      <c r="E191" s="240"/>
    </row>
    <row r="192">
      <c r="E192" s="240"/>
    </row>
    <row r="193">
      <c r="E193" s="240"/>
    </row>
    <row r="194">
      <c r="E194" s="240"/>
    </row>
    <row r="195">
      <c r="E195" s="240"/>
    </row>
    <row r="196">
      <c r="E196" s="240"/>
    </row>
    <row r="197">
      <c r="E197" s="240"/>
    </row>
    <row r="198">
      <c r="E198" s="240"/>
    </row>
    <row r="199">
      <c r="E199" s="240"/>
    </row>
    <row r="200">
      <c r="E200" s="240"/>
    </row>
    <row r="201">
      <c r="E201" s="240"/>
    </row>
    <row r="202">
      <c r="E202" s="240"/>
    </row>
    <row r="203">
      <c r="E203" s="240"/>
    </row>
    <row r="204">
      <c r="E204" s="240"/>
    </row>
    <row r="205">
      <c r="E205" s="240"/>
    </row>
    <row r="206">
      <c r="E206" s="240"/>
    </row>
    <row r="207">
      <c r="E207" s="240"/>
    </row>
    <row r="208">
      <c r="E208" s="240"/>
    </row>
    <row r="209">
      <c r="E209" s="240"/>
    </row>
    <row r="210">
      <c r="E210" s="240"/>
    </row>
    <row r="211">
      <c r="E211" s="240"/>
    </row>
    <row r="212">
      <c r="E212" s="240"/>
    </row>
    <row r="213">
      <c r="E213" s="240"/>
    </row>
    <row r="214">
      <c r="E214" s="240"/>
    </row>
    <row r="215">
      <c r="E215" s="240"/>
    </row>
    <row r="216">
      <c r="E216" s="240"/>
    </row>
    <row r="217">
      <c r="E217" s="240"/>
    </row>
    <row r="218">
      <c r="E218" s="240"/>
    </row>
    <row r="219">
      <c r="E219" s="240"/>
    </row>
    <row r="220">
      <c r="E220" s="240"/>
    </row>
    <row r="221">
      <c r="E221" s="240"/>
    </row>
    <row r="222">
      <c r="E222" s="240"/>
    </row>
    <row r="223">
      <c r="E223" s="240"/>
    </row>
    <row r="224">
      <c r="E224" s="240"/>
    </row>
    <row r="225">
      <c r="E225" s="240"/>
    </row>
    <row r="226">
      <c r="E226" s="240"/>
    </row>
    <row r="227">
      <c r="E227" s="240"/>
    </row>
    <row r="228">
      <c r="E228" s="240"/>
    </row>
    <row r="229">
      <c r="E229" s="240"/>
    </row>
    <row r="230">
      <c r="E230" s="240"/>
    </row>
    <row r="231">
      <c r="E231" s="240"/>
    </row>
    <row r="232">
      <c r="E232" s="240"/>
    </row>
    <row r="233">
      <c r="E233" s="240"/>
    </row>
    <row r="234">
      <c r="E234" s="240"/>
    </row>
    <row r="235">
      <c r="E235" s="240"/>
    </row>
    <row r="236">
      <c r="E236" s="240"/>
    </row>
    <row r="237">
      <c r="E237" s="240"/>
    </row>
    <row r="238">
      <c r="E238" s="240"/>
    </row>
    <row r="239">
      <c r="E239" s="240"/>
    </row>
    <row r="240">
      <c r="E240" s="240"/>
    </row>
    <row r="241">
      <c r="E241" s="240"/>
    </row>
    <row r="242">
      <c r="E242" s="240"/>
    </row>
    <row r="243">
      <c r="E243" s="240"/>
    </row>
    <row r="244">
      <c r="E244" s="240"/>
    </row>
    <row r="245">
      <c r="E245" s="240"/>
    </row>
    <row r="246">
      <c r="E246" s="240"/>
    </row>
    <row r="247">
      <c r="E247" s="240"/>
    </row>
    <row r="248">
      <c r="E248" s="240"/>
    </row>
    <row r="249">
      <c r="E249" s="240"/>
    </row>
    <row r="250">
      <c r="E250" s="240"/>
    </row>
    <row r="251">
      <c r="E251" s="240"/>
    </row>
    <row r="252">
      <c r="E252" s="240"/>
    </row>
    <row r="253">
      <c r="E253" s="240"/>
    </row>
    <row r="254">
      <c r="E254" s="240"/>
    </row>
    <row r="255">
      <c r="E255" s="240"/>
    </row>
    <row r="256">
      <c r="E256" s="240"/>
    </row>
    <row r="257">
      <c r="E257" s="240"/>
    </row>
    <row r="258">
      <c r="E258" s="240"/>
    </row>
    <row r="259">
      <c r="E259" s="240"/>
    </row>
    <row r="260">
      <c r="E260" s="240"/>
    </row>
    <row r="261">
      <c r="E261" s="240"/>
    </row>
    <row r="262">
      <c r="E262" s="240"/>
    </row>
    <row r="263">
      <c r="E263" s="240"/>
    </row>
    <row r="264">
      <c r="E264" s="240"/>
    </row>
    <row r="265">
      <c r="E265" s="240"/>
    </row>
    <row r="266">
      <c r="E266" s="240"/>
    </row>
    <row r="267">
      <c r="E267" s="240"/>
    </row>
    <row r="268">
      <c r="E268" s="240"/>
    </row>
    <row r="269">
      <c r="E269" s="240"/>
    </row>
    <row r="270">
      <c r="E270" s="240"/>
    </row>
    <row r="271">
      <c r="E271" s="240"/>
    </row>
    <row r="272">
      <c r="E272" s="240"/>
    </row>
    <row r="273">
      <c r="E273" s="240"/>
    </row>
    <row r="274">
      <c r="E274" s="240"/>
    </row>
    <row r="275">
      <c r="E275" s="240"/>
    </row>
    <row r="276">
      <c r="E276" s="240"/>
    </row>
    <row r="277">
      <c r="E277" s="240"/>
    </row>
    <row r="278">
      <c r="E278" s="240"/>
    </row>
    <row r="279">
      <c r="E279" s="240"/>
    </row>
    <row r="280">
      <c r="E280" s="240"/>
    </row>
    <row r="281">
      <c r="E281" s="240"/>
    </row>
    <row r="282">
      <c r="E282" s="240"/>
    </row>
    <row r="283">
      <c r="E283" s="240"/>
    </row>
    <row r="284">
      <c r="E284" s="240"/>
    </row>
    <row r="285">
      <c r="E285" s="240"/>
    </row>
    <row r="286">
      <c r="E286" s="240"/>
    </row>
    <row r="287">
      <c r="E287" s="240"/>
    </row>
    <row r="288">
      <c r="E288" s="240"/>
    </row>
    <row r="289">
      <c r="E289" s="240"/>
    </row>
    <row r="290">
      <c r="E290" s="240"/>
    </row>
    <row r="291">
      <c r="E291" s="240"/>
    </row>
    <row r="292">
      <c r="E292" s="240"/>
    </row>
    <row r="293">
      <c r="E293" s="240"/>
    </row>
    <row r="294">
      <c r="E294" s="240"/>
    </row>
    <row r="295">
      <c r="E295" s="240"/>
    </row>
    <row r="296">
      <c r="E296" s="240"/>
    </row>
    <row r="297">
      <c r="E297" s="240"/>
    </row>
    <row r="298">
      <c r="E298" s="240"/>
    </row>
    <row r="299">
      <c r="E299" s="240"/>
    </row>
    <row r="300">
      <c r="E300" s="240"/>
    </row>
    <row r="301">
      <c r="E301" s="240"/>
    </row>
    <row r="302">
      <c r="E302" s="240"/>
    </row>
    <row r="303">
      <c r="E303" s="240"/>
    </row>
    <row r="304">
      <c r="E304" s="240"/>
    </row>
    <row r="305">
      <c r="E305" s="240"/>
    </row>
    <row r="306">
      <c r="E306" s="240"/>
    </row>
    <row r="307">
      <c r="E307" s="240"/>
    </row>
    <row r="308">
      <c r="E308" s="240"/>
    </row>
    <row r="309">
      <c r="E309" s="240"/>
    </row>
    <row r="310">
      <c r="E310" s="240"/>
    </row>
    <row r="311">
      <c r="E311" s="240"/>
    </row>
    <row r="312">
      <c r="E312" s="240"/>
    </row>
    <row r="313">
      <c r="E313" s="240"/>
    </row>
    <row r="314">
      <c r="E314" s="240"/>
    </row>
    <row r="315">
      <c r="E315" s="240"/>
    </row>
    <row r="316">
      <c r="E316" s="240"/>
    </row>
    <row r="317">
      <c r="E317" s="240"/>
    </row>
    <row r="318">
      <c r="E318" s="240"/>
    </row>
    <row r="319">
      <c r="E319" s="240"/>
    </row>
    <row r="320">
      <c r="E320" s="240"/>
    </row>
    <row r="321">
      <c r="E321" s="240"/>
    </row>
    <row r="322">
      <c r="E322" s="240"/>
    </row>
    <row r="323">
      <c r="E323" s="240"/>
    </row>
    <row r="324">
      <c r="E324" s="240"/>
    </row>
    <row r="325">
      <c r="E325" s="240"/>
    </row>
    <row r="326">
      <c r="E326" s="240"/>
    </row>
    <row r="327">
      <c r="E327" s="240"/>
    </row>
    <row r="328">
      <c r="E328" s="240"/>
    </row>
    <row r="329">
      <c r="E329" s="240"/>
    </row>
    <row r="330">
      <c r="E330" s="240"/>
    </row>
    <row r="331">
      <c r="E331" s="240"/>
    </row>
    <row r="332">
      <c r="E332" s="240"/>
    </row>
    <row r="333">
      <c r="E333" s="240"/>
    </row>
    <row r="334">
      <c r="E334" s="240"/>
    </row>
    <row r="335">
      <c r="E335" s="240"/>
    </row>
    <row r="336">
      <c r="E336" s="240"/>
    </row>
    <row r="337">
      <c r="E337" s="240"/>
    </row>
    <row r="338">
      <c r="E338" s="240"/>
    </row>
    <row r="339">
      <c r="E339" s="240"/>
    </row>
    <row r="340">
      <c r="E340" s="240"/>
    </row>
    <row r="341">
      <c r="E341" s="240"/>
    </row>
    <row r="342">
      <c r="E342" s="240"/>
    </row>
    <row r="343">
      <c r="E343" s="240"/>
    </row>
    <row r="344">
      <c r="E344" s="240"/>
    </row>
    <row r="345">
      <c r="E345" s="240"/>
    </row>
    <row r="346">
      <c r="E346" s="240"/>
    </row>
    <row r="347">
      <c r="E347" s="240"/>
    </row>
    <row r="348">
      <c r="E348" s="240"/>
    </row>
    <row r="349">
      <c r="E349" s="240"/>
    </row>
    <row r="350">
      <c r="E350" s="240"/>
    </row>
    <row r="351">
      <c r="E351" s="240"/>
    </row>
    <row r="352">
      <c r="E352" s="240"/>
    </row>
    <row r="353">
      <c r="E353" s="240"/>
    </row>
    <row r="354">
      <c r="E354" s="240"/>
    </row>
    <row r="355">
      <c r="E355" s="240"/>
    </row>
    <row r="356">
      <c r="E356" s="240"/>
    </row>
    <row r="357">
      <c r="E357" s="240"/>
    </row>
    <row r="358">
      <c r="E358" s="240"/>
    </row>
    <row r="359">
      <c r="E359" s="240"/>
    </row>
    <row r="360">
      <c r="E360" s="240"/>
    </row>
    <row r="361">
      <c r="E361" s="240"/>
    </row>
    <row r="362">
      <c r="E362" s="240"/>
    </row>
    <row r="363">
      <c r="E363" s="240"/>
    </row>
    <row r="364">
      <c r="E364" s="240"/>
    </row>
    <row r="365">
      <c r="E365" s="240"/>
    </row>
    <row r="366">
      <c r="E366" s="240"/>
    </row>
    <row r="367">
      <c r="E367" s="240"/>
    </row>
    <row r="368">
      <c r="E368" s="240"/>
    </row>
    <row r="369">
      <c r="E369" s="240"/>
    </row>
    <row r="370">
      <c r="E370" s="240"/>
    </row>
    <row r="371">
      <c r="E371" s="240"/>
    </row>
    <row r="372">
      <c r="E372" s="240"/>
    </row>
    <row r="373">
      <c r="E373" s="240"/>
    </row>
    <row r="374">
      <c r="E374" s="240"/>
    </row>
    <row r="375">
      <c r="E375" s="240"/>
    </row>
    <row r="376">
      <c r="E376" s="240"/>
    </row>
    <row r="377">
      <c r="E377" s="240"/>
    </row>
    <row r="378">
      <c r="E378" s="240"/>
    </row>
    <row r="379">
      <c r="E379" s="240"/>
    </row>
    <row r="380">
      <c r="E380" s="240"/>
    </row>
    <row r="381">
      <c r="E381" s="240"/>
    </row>
    <row r="382">
      <c r="E382" s="240"/>
    </row>
    <row r="383">
      <c r="E383" s="240"/>
    </row>
    <row r="384">
      <c r="E384" s="240"/>
    </row>
    <row r="385">
      <c r="E385" s="240"/>
    </row>
    <row r="386">
      <c r="E386" s="240"/>
    </row>
    <row r="387">
      <c r="E387" s="240"/>
    </row>
    <row r="388">
      <c r="E388" s="240"/>
    </row>
    <row r="389">
      <c r="E389" s="240"/>
    </row>
    <row r="390">
      <c r="E390" s="240"/>
    </row>
    <row r="391">
      <c r="E391" s="240"/>
    </row>
    <row r="392">
      <c r="E392" s="240"/>
    </row>
    <row r="393">
      <c r="E393" s="240"/>
    </row>
    <row r="394">
      <c r="E394" s="240"/>
    </row>
    <row r="395">
      <c r="E395" s="240"/>
    </row>
    <row r="396">
      <c r="E396" s="240"/>
    </row>
    <row r="397">
      <c r="E397" s="240"/>
    </row>
    <row r="398">
      <c r="E398" s="240"/>
    </row>
    <row r="399">
      <c r="E399" s="240"/>
    </row>
    <row r="400">
      <c r="E400" s="240"/>
    </row>
    <row r="401">
      <c r="E401" s="240"/>
    </row>
    <row r="402">
      <c r="E402" s="240"/>
    </row>
    <row r="403">
      <c r="E403" s="240"/>
    </row>
    <row r="404">
      <c r="E404" s="240"/>
    </row>
    <row r="405">
      <c r="E405" s="240"/>
    </row>
    <row r="406">
      <c r="E406" s="240"/>
    </row>
    <row r="407">
      <c r="E407" s="240"/>
    </row>
    <row r="408">
      <c r="E408" s="240"/>
    </row>
    <row r="409">
      <c r="E409" s="240"/>
    </row>
    <row r="410">
      <c r="E410" s="240"/>
    </row>
    <row r="411">
      <c r="E411" s="240"/>
    </row>
    <row r="412">
      <c r="E412" s="240"/>
    </row>
    <row r="413">
      <c r="E413" s="240"/>
    </row>
    <row r="414">
      <c r="E414" s="240"/>
    </row>
    <row r="415">
      <c r="E415" s="240"/>
    </row>
    <row r="416">
      <c r="E416" s="240"/>
    </row>
    <row r="417">
      <c r="E417" s="240"/>
    </row>
    <row r="418">
      <c r="E418" s="240"/>
    </row>
    <row r="419">
      <c r="E419" s="240"/>
    </row>
    <row r="420">
      <c r="E420" s="240"/>
    </row>
    <row r="421">
      <c r="E421" s="240"/>
    </row>
    <row r="422">
      <c r="E422" s="240"/>
    </row>
    <row r="423">
      <c r="E423" s="240"/>
    </row>
    <row r="424">
      <c r="E424" s="240"/>
    </row>
    <row r="425">
      <c r="E425" s="240"/>
    </row>
    <row r="426">
      <c r="E426" s="240"/>
    </row>
    <row r="427">
      <c r="E427" s="240"/>
    </row>
    <row r="428">
      <c r="E428" s="240"/>
    </row>
    <row r="429">
      <c r="E429" s="240"/>
    </row>
    <row r="430">
      <c r="E430" s="240"/>
    </row>
    <row r="431">
      <c r="E431" s="240"/>
    </row>
    <row r="432">
      <c r="E432" s="240"/>
    </row>
    <row r="433">
      <c r="E433" s="240"/>
    </row>
    <row r="434">
      <c r="E434" s="240"/>
    </row>
    <row r="435">
      <c r="E435" s="240"/>
    </row>
    <row r="436">
      <c r="E436" s="240"/>
    </row>
    <row r="437">
      <c r="E437" s="240"/>
    </row>
    <row r="438">
      <c r="E438" s="240"/>
    </row>
    <row r="439">
      <c r="E439" s="240"/>
    </row>
    <row r="440">
      <c r="E440" s="240"/>
    </row>
    <row r="441">
      <c r="E441" s="240"/>
    </row>
    <row r="442">
      <c r="E442" s="240"/>
    </row>
    <row r="443">
      <c r="E443" s="240"/>
    </row>
    <row r="444">
      <c r="E444" s="240"/>
    </row>
    <row r="445">
      <c r="E445" s="240"/>
    </row>
    <row r="446">
      <c r="E446" s="240"/>
    </row>
    <row r="447">
      <c r="E447" s="240"/>
    </row>
    <row r="448">
      <c r="E448" s="240"/>
    </row>
    <row r="449">
      <c r="E449" s="240"/>
    </row>
    <row r="450">
      <c r="E450" s="240"/>
    </row>
    <row r="451">
      <c r="E451" s="240"/>
    </row>
    <row r="452">
      <c r="E452" s="240"/>
    </row>
    <row r="453">
      <c r="E453" s="240"/>
    </row>
    <row r="454">
      <c r="E454" s="240"/>
    </row>
    <row r="455">
      <c r="E455" s="240"/>
    </row>
    <row r="456">
      <c r="E456" s="240"/>
    </row>
    <row r="457">
      <c r="E457" s="240"/>
    </row>
    <row r="458">
      <c r="E458" s="240"/>
    </row>
    <row r="459">
      <c r="E459" s="240"/>
    </row>
    <row r="460">
      <c r="E460" s="240"/>
    </row>
    <row r="461">
      <c r="E461" s="240"/>
    </row>
    <row r="462">
      <c r="E462" s="240"/>
    </row>
    <row r="463">
      <c r="E463" s="240"/>
    </row>
    <row r="464">
      <c r="E464" s="240"/>
    </row>
    <row r="465">
      <c r="E465" s="240"/>
    </row>
    <row r="466">
      <c r="E466" s="240"/>
    </row>
    <row r="467">
      <c r="E467" s="240"/>
    </row>
    <row r="468">
      <c r="E468" s="240"/>
    </row>
    <row r="469">
      <c r="E469" s="240"/>
    </row>
    <row r="470">
      <c r="E470" s="240"/>
    </row>
    <row r="471">
      <c r="E471" s="240"/>
    </row>
    <row r="472">
      <c r="E472" s="240"/>
    </row>
    <row r="473">
      <c r="E473" s="240"/>
    </row>
    <row r="474">
      <c r="E474" s="240"/>
    </row>
    <row r="475">
      <c r="E475" s="240"/>
    </row>
    <row r="476">
      <c r="E476" s="240"/>
    </row>
    <row r="477">
      <c r="E477" s="240"/>
    </row>
    <row r="478">
      <c r="E478" s="240"/>
    </row>
    <row r="479">
      <c r="E479" s="240"/>
    </row>
    <row r="480">
      <c r="E480" s="240"/>
    </row>
    <row r="481">
      <c r="E481" s="240"/>
    </row>
    <row r="482">
      <c r="E482" s="240"/>
    </row>
    <row r="483">
      <c r="E483" s="240"/>
    </row>
    <row r="484">
      <c r="E484" s="240"/>
    </row>
    <row r="485">
      <c r="E485" s="240"/>
    </row>
    <row r="486">
      <c r="E486" s="240"/>
    </row>
    <row r="487">
      <c r="E487" s="240"/>
    </row>
    <row r="488">
      <c r="E488" s="240"/>
    </row>
    <row r="489">
      <c r="E489" s="240"/>
    </row>
    <row r="490">
      <c r="E490" s="240"/>
    </row>
    <row r="491">
      <c r="E491" s="240"/>
    </row>
    <row r="492">
      <c r="E492" s="240"/>
    </row>
    <row r="493">
      <c r="E493" s="240"/>
    </row>
    <row r="494">
      <c r="E494" s="240"/>
    </row>
    <row r="495">
      <c r="E495" s="240"/>
    </row>
    <row r="496">
      <c r="E496" s="240"/>
    </row>
    <row r="497">
      <c r="E497" s="240"/>
    </row>
    <row r="498">
      <c r="E498" s="240"/>
    </row>
    <row r="499">
      <c r="E499" s="240"/>
    </row>
    <row r="500">
      <c r="E500" s="240"/>
    </row>
    <row r="501">
      <c r="E501" s="240"/>
    </row>
    <row r="502">
      <c r="E502" s="240"/>
    </row>
    <row r="503">
      <c r="E503" s="240"/>
    </row>
    <row r="504">
      <c r="E504" s="240"/>
    </row>
    <row r="505">
      <c r="E505" s="240"/>
    </row>
    <row r="506">
      <c r="E506" s="240"/>
    </row>
    <row r="507">
      <c r="E507" s="240"/>
    </row>
    <row r="508">
      <c r="E508" s="240"/>
    </row>
    <row r="509">
      <c r="E509" s="240"/>
    </row>
    <row r="510">
      <c r="E510" s="240"/>
    </row>
    <row r="511">
      <c r="E511" s="240"/>
    </row>
    <row r="512">
      <c r="E512" s="240"/>
    </row>
    <row r="513">
      <c r="E513" s="240"/>
    </row>
    <row r="514">
      <c r="E514" s="240"/>
    </row>
    <row r="515">
      <c r="E515" s="240"/>
    </row>
    <row r="516">
      <c r="E516" s="240"/>
    </row>
    <row r="517">
      <c r="E517" s="240"/>
    </row>
    <row r="518">
      <c r="E518" s="240"/>
    </row>
    <row r="519">
      <c r="E519" s="240"/>
    </row>
    <row r="520">
      <c r="E520" s="240"/>
    </row>
    <row r="521">
      <c r="E521" s="240"/>
    </row>
    <row r="522">
      <c r="E522" s="240"/>
    </row>
    <row r="523">
      <c r="E523" s="240"/>
    </row>
    <row r="524">
      <c r="E524" s="240"/>
    </row>
    <row r="525">
      <c r="E525" s="240"/>
    </row>
    <row r="526">
      <c r="E526" s="240"/>
    </row>
    <row r="527">
      <c r="E527" s="240"/>
    </row>
    <row r="528">
      <c r="E528" s="240"/>
    </row>
    <row r="529">
      <c r="E529" s="240"/>
    </row>
    <row r="530">
      <c r="E530" s="240"/>
    </row>
    <row r="531">
      <c r="E531" s="240"/>
    </row>
    <row r="532">
      <c r="E532" s="240"/>
    </row>
    <row r="533">
      <c r="E533" s="240"/>
    </row>
    <row r="534">
      <c r="E534" s="240"/>
    </row>
    <row r="535">
      <c r="E535" s="240"/>
    </row>
    <row r="536">
      <c r="E536" s="240"/>
    </row>
    <row r="537">
      <c r="E537" s="240"/>
    </row>
    <row r="538">
      <c r="E538" s="240"/>
    </row>
    <row r="539">
      <c r="E539" s="240"/>
    </row>
    <row r="540">
      <c r="E540" s="240"/>
    </row>
    <row r="541">
      <c r="E541" s="240"/>
    </row>
    <row r="542">
      <c r="E542" s="240"/>
    </row>
    <row r="543">
      <c r="E543" s="240"/>
    </row>
    <row r="544">
      <c r="E544" s="240"/>
    </row>
    <row r="545">
      <c r="E545" s="240"/>
    </row>
    <row r="546">
      <c r="E546" s="240"/>
    </row>
    <row r="547">
      <c r="E547" s="240"/>
    </row>
    <row r="548">
      <c r="E548" s="240"/>
    </row>
    <row r="549">
      <c r="E549" s="240"/>
    </row>
    <row r="550">
      <c r="E550" s="240"/>
    </row>
    <row r="551">
      <c r="E551" s="240"/>
    </row>
    <row r="552">
      <c r="E552" s="240"/>
    </row>
    <row r="553">
      <c r="E553" s="240"/>
    </row>
    <row r="554">
      <c r="E554" s="240"/>
    </row>
    <row r="555">
      <c r="E555" s="240"/>
    </row>
    <row r="556">
      <c r="E556" s="240"/>
    </row>
    <row r="557">
      <c r="E557" s="240"/>
    </row>
    <row r="558">
      <c r="E558" s="240"/>
    </row>
    <row r="559">
      <c r="E559" s="240"/>
    </row>
    <row r="560">
      <c r="E560" s="240"/>
    </row>
    <row r="561">
      <c r="E561" s="240"/>
    </row>
    <row r="562">
      <c r="E562" s="240"/>
    </row>
    <row r="563">
      <c r="E563" s="240"/>
    </row>
    <row r="564">
      <c r="E564" s="240"/>
    </row>
    <row r="565">
      <c r="E565" s="240"/>
    </row>
    <row r="566">
      <c r="E566" s="240"/>
    </row>
    <row r="567">
      <c r="E567" s="240"/>
    </row>
    <row r="568">
      <c r="E568" s="240"/>
    </row>
    <row r="569">
      <c r="E569" s="240"/>
    </row>
    <row r="570">
      <c r="E570" s="240"/>
    </row>
    <row r="571">
      <c r="E571" s="240"/>
    </row>
    <row r="572">
      <c r="E572" s="240"/>
    </row>
    <row r="573">
      <c r="E573" s="240"/>
    </row>
    <row r="574">
      <c r="E574" s="240"/>
    </row>
    <row r="575">
      <c r="E575" s="240"/>
    </row>
    <row r="576">
      <c r="E576" s="240"/>
    </row>
    <row r="577">
      <c r="E577" s="240"/>
    </row>
    <row r="578">
      <c r="E578" s="240"/>
    </row>
    <row r="579">
      <c r="E579" s="240"/>
    </row>
    <row r="580">
      <c r="E580" s="240"/>
    </row>
    <row r="581">
      <c r="E581" s="240"/>
    </row>
    <row r="582">
      <c r="E582" s="240"/>
    </row>
    <row r="583">
      <c r="E583" s="240"/>
    </row>
    <row r="584">
      <c r="E584" s="240"/>
    </row>
    <row r="585">
      <c r="E585" s="240"/>
    </row>
    <row r="586">
      <c r="E586" s="240"/>
    </row>
    <row r="587">
      <c r="E587" s="240"/>
    </row>
    <row r="588">
      <c r="E588" s="240"/>
    </row>
    <row r="589">
      <c r="E589" s="240"/>
    </row>
    <row r="590">
      <c r="E590" s="240"/>
    </row>
    <row r="591">
      <c r="E591" s="240"/>
    </row>
    <row r="592">
      <c r="E592" s="240"/>
    </row>
    <row r="593">
      <c r="E593" s="240"/>
    </row>
    <row r="594">
      <c r="E594" s="240"/>
    </row>
    <row r="595">
      <c r="E595" s="240"/>
    </row>
    <row r="596">
      <c r="E596" s="240"/>
    </row>
    <row r="597">
      <c r="E597" s="240"/>
    </row>
    <row r="598">
      <c r="E598" s="240"/>
    </row>
    <row r="599">
      <c r="E599" s="240"/>
    </row>
    <row r="600">
      <c r="E600" s="240"/>
    </row>
    <row r="601">
      <c r="E601" s="240"/>
    </row>
    <row r="602">
      <c r="E602" s="240"/>
    </row>
    <row r="603">
      <c r="E603" s="240"/>
    </row>
    <row r="604">
      <c r="E604" s="240"/>
    </row>
    <row r="605">
      <c r="E605" s="240"/>
    </row>
    <row r="606">
      <c r="E606" s="240"/>
    </row>
    <row r="607">
      <c r="E607" s="240"/>
    </row>
    <row r="608">
      <c r="E608" s="240"/>
    </row>
    <row r="609">
      <c r="E609" s="240"/>
    </row>
    <row r="610">
      <c r="E610" s="240"/>
    </row>
    <row r="611">
      <c r="E611" s="240"/>
    </row>
    <row r="612">
      <c r="E612" s="240"/>
    </row>
    <row r="613">
      <c r="E613" s="240"/>
    </row>
    <row r="614">
      <c r="E614" s="240"/>
    </row>
    <row r="615">
      <c r="E615" s="240"/>
    </row>
    <row r="616">
      <c r="E616" s="240"/>
    </row>
    <row r="617">
      <c r="E617" s="240"/>
    </row>
    <row r="618">
      <c r="E618" s="240"/>
    </row>
    <row r="619">
      <c r="E619" s="240"/>
    </row>
    <row r="620">
      <c r="E620" s="240"/>
    </row>
    <row r="621">
      <c r="E621" s="240"/>
    </row>
    <row r="622">
      <c r="E622" s="240"/>
    </row>
    <row r="623">
      <c r="E623" s="240"/>
    </row>
    <row r="624">
      <c r="E624" s="240"/>
    </row>
    <row r="625">
      <c r="E625" s="240"/>
    </row>
    <row r="626">
      <c r="E626" s="240"/>
    </row>
    <row r="627">
      <c r="E627" s="240"/>
    </row>
    <row r="628">
      <c r="E628" s="240"/>
    </row>
    <row r="629">
      <c r="E629" s="240"/>
    </row>
    <row r="630">
      <c r="E630" s="240"/>
    </row>
    <row r="631">
      <c r="E631" s="240"/>
    </row>
    <row r="632">
      <c r="E632" s="240"/>
    </row>
    <row r="633">
      <c r="E633" s="240"/>
    </row>
    <row r="634">
      <c r="E634" s="240"/>
    </row>
    <row r="635">
      <c r="E635" s="240"/>
    </row>
    <row r="636">
      <c r="E636" s="240"/>
    </row>
    <row r="637">
      <c r="E637" s="240"/>
    </row>
    <row r="638">
      <c r="E638" s="240"/>
    </row>
    <row r="639">
      <c r="E639" s="240"/>
    </row>
    <row r="640">
      <c r="E640" s="240"/>
    </row>
    <row r="641">
      <c r="E641" s="240"/>
    </row>
    <row r="642">
      <c r="E642" s="240"/>
    </row>
    <row r="643">
      <c r="E643" s="240"/>
    </row>
    <row r="644">
      <c r="E644" s="240"/>
    </row>
    <row r="645">
      <c r="E645" s="240"/>
    </row>
    <row r="646">
      <c r="E646" s="240"/>
    </row>
    <row r="647">
      <c r="E647" s="240"/>
    </row>
    <row r="648">
      <c r="E648" s="240"/>
    </row>
    <row r="649">
      <c r="E649" s="240"/>
    </row>
    <row r="650">
      <c r="E650" s="240"/>
    </row>
    <row r="651">
      <c r="E651" s="240"/>
    </row>
    <row r="652">
      <c r="E652" s="240"/>
    </row>
    <row r="653">
      <c r="E653" s="240"/>
    </row>
    <row r="654">
      <c r="E654" s="240"/>
    </row>
    <row r="655">
      <c r="E655" s="240"/>
    </row>
    <row r="656">
      <c r="E656" s="240"/>
    </row>
    <row r="657">
      <c r="E657" s="240"/>
    </row>
    <row r="658">
      <c r="E658" s="240"/>
    </row>
    <row r="659">
      <c r="E659" s="240"/>
    </row>
    <row r="660">
      <c r="E660" s="240"/>
    </row>
    <row r="661">
      <c r="E661" s="240"/>
    </row>
    <row r="662">
      <c r="E662" s="240"/>
    </row>
    <row r="663">
      <c r="E663" s="240"/>
    </row>
    <row r="664">
      <c r="E664" s="240"/>
    </row>
    <row r="665">
      <c r="E665" s="240"/>
    </row>
    <row r="666">
      <c r="E666" s="240"/>
    </row>
    <row r="667">
      <c r="E667" s="240"/>
    </row>
    <row r="668">
      <c r="E668" s="240"/>
    </row>
    <row r="669">
      <c r="E669" s="240"/>
    </row>
    <row r="670">
      <c r="E670" s="240"/>
    </row>
    <row r="671">
      <c r="E671" s="240"/>
    </row>
    <row r="672">
      <c r="E672" s="240"/>
    </row>
    <row r="673">
      <c r="E673" s="240"/>
    </row>
    <row r="674">
      <c r="E674" s="240"/>
    </row>
    <row r="675">
      <c r="E675" s="240"/>
    </row>
    <row r="676">
      <c r="E676" s="240"/>
    </row>
    <row r="677">
      <c r="E677" s="240"/>
    </row>
    <row r="678">
      <c r="E678" s="240"/>
    </row>
    <row r="679">
      <c r="E679" s="240"/>
    </row>
    <row r="680">
      <c r="E680" s="240"/>
    </row>
    <row r="681">
      <c r="E681" s="240"/>
    </row>
    <row r="682">
      <c r="E682" s="240"/>
    </row>
    <row r="683">
      <c r="E683" s="240"/>
    </row>
    <row r="684">
      <c r="E684" s="240"/>
    </row>
    <row r="685">
      <c r="E685" s="240"/>
    </row>
    <row r="686">
      <c r="E686" s="240"/>
    </row>
    <row r="687">
      <c r="E687" s="240"/>
    </row>
    <row r="688">
      <c r="E688" s="240"/>
    </row>
    <row r="689">
      <c r="E689" s="240"/>
    </row>
    <row r="690">
      <c r="E690" s="240"/>
    </row>
    <row r="691">
      <c r="E691" s="240"/>
    </row>
    <row r="692">
      <c r="E692" s="240"/>
    </row>
    <row r="693">
      <c r="E693" s="240"/>
    </row>
    <row r="694">
      <c r="E694" s="240"/>
    </row>
    <row r="695">
      <c r="E695" s="240"/>
    </row>
    <row r="696">
      <c r="E696" s="240"/>
    </row>
    <row r="697">
      <c r="E697" s="240"/>
    </row>
    <row r="698">
      <c r="E698" s="240"/>
    </row>
    <row r="699">
      <c r="E699" s="240"/>
    </row>
    <row r="700">
      <c r="E700" s="240"/>
    </row>
    <row r="701">
      <c r="E701" s="240"/>
    </row>
    <row r="702">
      <c r="E702" s="240"/>
    </row>
    <row r="703">
      <c r="E703" s="240"/>
    </row>
    <row r="704">
      <c r="E704" s="240"/>
    </row>
    <row r="705">
      <c r="E705" s="240"/>
    </row>
    <row r="706">
      <c r="E706" s="240"/>
    </row>
    <row r="707">
      <c r="E707" s="240"/>
    </row>
    <row r="708">
      <c r="E708" s="240"/>
    </row>
    <row r="709">
      <c r="E709" s="240"/>
    </row>
    <row r="710">
      <c r="E710" s="240"/>
    </row>
    <row r="711">
      <c r="E711" s="240"/>
    </row>
    <row r="712">
      <c r="E712" s="240"/>
    </row>
    <row r="713">
      <c r="E713" s="240"/>
    </row>
    <row r="714">
      <c r="E714" s="240"/>
    </row>
    <row r="715">
      <c r="E715" s="240"/>
    </row>
    <row r="716">
      <c r="E716" s="240"/>
    </row>
    <row r="717">
      <c r="E717" s="240"/>
    </row>
    <row r="718">
      <c r="E718" s="240"/>
    </row>
    <row r="719">
      <c r="E719" s="240"/>
    </row>
    <row r="720">
      <c r="E720" s="240"/>
    </row>
    <row r="721">
      <c r="E721" s="240"/>
    </row>
    <row r="722">
      <c r="E722" s="240"/>
    </row>
    <row r="723">
      <c r="E723" s="240"/>
    </row>
    <row r="724">
      <c r="E724" s="240"/>
    </row>
    <row r="725">
      <c r="E725" s="240"/>
    </row>
    <row r="726">
      <c r="E726" s="240"/>
    </row>
    <row r="727">
      <c r="E727" s="240"/>
    </row>
    <row r="728">
      <c r="E728" s="240"/>
    </row>
    <row r="729">
      <c r="E729" s="240"/>
    </row>
    <row r="730">
      <c r="E730" s="240"/>
    </row>
    <row r="731">
      <c r="E731" s="240"/>
    </row>
    <row r="732">
      <c r="E732" s="240"/>
    </row>
    <row r="733">
      <c r="E733" s="240"/>
    </row>
    <row r="734">
      <c r="E734" s="240"/>
    </row>
    <row r="735">
      <c r="E735" s="240"/>
    </row>
    <row r="736">
      <c r="E736" s="240"/>
    </row>
    <row r="737">
      <c r="E737" s="240"/>
    </row>
    <row r="738">
      <c r="E738" s="240"/>
    </row>
    <row r="739">
      <c r="E739" s="240"/>
    </row>
    <row r="740">
      <c r="E740" s="240"/>
    </row>
    <row r="741">
      <c r="E741" s="240"/>
    </row>
    <row r="742">
      <c r="E742" s="240"/>
    </row>
    <row r="743">
      <c r="E743" s="240"/>
    </row>
    <row r="744">
      <c r="E744" s="240"/>
    </row>
    <row r="745">
      <c r="E745" s="240"/>
    </row>
    <row r="746">
      <c r="E746" s="240"/>
    </row>
    <row r="747">
      <c r="E747" s="240"/>
    </row>
    <row r="748">
      <c r="E748" s="240"/>
    </row>
    <row r="749">
      <c r="E749" s="240"/>
    </row>
    <row r="750">
      <c r="E750" s="240"/>
    </row>
    <row r="751">
      <c r="E751" s="240"/>
    </row>
    <row r="752">
      <c r="E752" s="240"/>
    </row>
    <row r="753">
      <c r="E753" s="240"/>
    </row>
    <row r="754">
      <c r="E754" s="240"/>
    </row>
    <row r="755">
      <c r="E755" s="240"/>
    </row>
    <row r="756">
      <c r="E756" s="240"/>
    </row>
    <row r="757">
      <c r="E757" s="240"/>
    </row>
    <row r="758">
      <c r="E758" s="240"/>
    </row>
    <row r="759">
      <c r="E759" s="240"/>
    </row>
    <row r="760">
      <c r="E760" s="240"/>
    </row>
    <row r="761">
      <c r="E761" s="240"/>
    </row>
    <row r="762">
      <c r="E762" s="240"/>
    </row>
    <row r="763">
      <c r="E763" s="240"/>
    </row>
    <row r="764">
      <c r="E764" s="240"/>
    </row>
    <row r="765">
      <c r="E765" s="240"/>
    </row>
    <row r="766">
      <c r="E766" s="240"/>
    </row>
    <row r="767">
      <c r="E767" s="240"/>
    </row>
    <row r="768">
      <c r="E768" s="240"/>
    </row>
    <row r="769">
      <c r="E769" s="240"/>
    </row>
    <row r="770">
      <c r="E770" s="240"/>
    </row>
    <row r="771">
      <c r="E771" s="240"/>
    </row>
    <row r="772">
      <c r="E772" s="240"/>
    </row>
    <row r="773">
      <c r="E773" s="240"/>
    </row>
    <row r="774">
      <c r="E774" s="240"/>
    </row>
    <row r="775">
      <c r="E775" s="240"/>
    </row>
    <row r="776">
      <c r="E776" s="240"/>
    </row>
    <row r="777">
      <c r="E777" s="240"/>
    </row>
    <row r="778">
      <c r="E778" s="240"/>
    </row>
    <row r="779">
      <c r="E779" s="240"/>
    </row>
    <row r="780">
      <c r="E780" s="240"/>
    </row>
    <row r="781">
      <c r="E781" s="240"/>
    </row>
    <row r="782">
      <c r="E782" s="240"/>
    </row>
    <row r="783">
      <c r="E783" s="240"/>
    </row>
    <row r="784">
      <c r="E784" s="240"/>
    </row>
    <row r="785">
      <c r="E785" s="240"/>
    </row>
    <row r="786">
      <c r="E786" s="240"/>
    </row>
    <row r="787">
      <c r="E787" s="240"/>
    </row>
    <row r="788">
      <c r="E788" s="240"/>
    </row>
    <row r="789">
      <c r="E789" s="240"/>
    </row>
    <row r="790">
      <c r="E790" s="240"/>
    </row>
    <row r="791">
      <c r="E791" s="240"/>
    </row>
    <row r="792">
      <c r="E792" s="240"/>
    </row>
    <row r="793">
      <c r="E793" s="240"/>
    </row>
    <row r="794">
      <c r="E794" s="240"/>
    </row>
    <row r="795">
      <c r="E795" s="240"/>
    </row>
    <row r="796">
      <c r="E796" s="240"/>
    </row>
    <row r="797">
      <c r="E797" s="240"/>
    </row>
    <row r="798">
      <c r="E798" s="240"/>
    </row>
    <row r="799">
      <c r="E799" s="240"/>
    </row>
    <row r="800">
      <c r="E800" s="240"/>
    </row>
    <row r="801">
      <c r="E801" s="240"/>
    </row>
    <row r="802">
      <c r="E802" s="240"/>
    </row>
    <row r="803">
      <c r="E803" s="240"/>
    </row>
    <row r="804">
      <c r="E804" s="240"/>
    </row>
    <row r="805">
      <c r="E805" s="240"/>
    </row>
    <row r="806">
      <c r="E806" s="240"/>
    </row>
    <row r="807">
      <c r="E807" s="240"/>
    </row>
    <row r="808">
      <c r="E808" s="240"/>
    </row>
    <row r="809">
      <c r="E809" s="240"/>
    </row>
    <row r="810">
      <c r="E810" s="240"/>
    </row>
    <row r="811">
      <c r="E811" s="240"/>
    </row>
    <row r="812">
      <c r="E812" s="240"/>
    </row>
    <row r="813">
      <c r="E813" s="240"/>
    </row>
    <row r="814">
      <c r="E814" s="240"/>
    </row>
    <row r="815">
      <c r="E815" s="240"/>
    </row>
    <row r="816">
      <c r="E816" s="240"/>
    </row>
    <row r="817">
      <c r="E817" s="240"/>
    </row>
    <row r="818">
      <c r="E818" s="240"/>
    </row>
    <row r="819">
      <c r="E819" s="240"/>
    </row>
    <row r="820">
      <c r="E820" s="240"/>
    </row>
    <row r="821">
      <c r="E821" s="240"/>
    </row>
    <row r="822">
      <c r="E822" s="240"/>
    </row>
    <row r="823">
      <c r="E823" s="240"/>
    </row>
    <row r="824">
      <c r="E824" s="240"/>
    </row>
    <row r="825">
      <c r="E825" s="240"/>
    </row>
    <row r="826">
      <c r="E826" s="240"/>
    </row>
    <row r="827">
      <c r="E827" s="240"/>
    </row>
    <row r="828">
      <c r="E828" s="240"/>
    </row>
    <row r="829">
      <c r="E829" s="240"/>
    </row>
    <row r="830">
      <c r="E830" s="240"/>
    </row>
    <row r="831">
      <c r="E831" s="240"/>
    </row>
    <row r="832">
      <c r="E832" s="240"/>
    </row>
    <row r="833">
      <c r="E833" s="240"/>
    </row>
    <row r="834">
      <c r="E834" s="240"/>
    </row>
    <row r="835">
      <c r="E835" s="240"/>
    </row>
    <row r="836">
      <c r="E836" s="240"/>
    </row>
    <row r="837">
      <c r="E837" s="240"/>
    </row>
    <row r="838">
      <c r="E838" s="240"/>
    </row>
    <row r="839">
      <c r="E839" s="240"/>
    </row>
    <row r="840">
      <c r="E840" s="240"/>
    </row>
    <row r="841">
      <c r="E841" s="240"/>
    </row>
    <row r="842">
      <c r="E842" s="240"/>
    </row>
    <row r="843">
      <c r="E843" s="240"/>
    </row>
    <row r="844">
      <c r="E844" s="240"/>
    </row>
    <row r="845">
      <c r="E845" s="240"/>
    </row>
    <row r="846">
      <c r="E846" s="240"/>
    </row>
    <row r="847">
      <c r="E847" s="240"/>
    </row>
    <row r="848">
      <c r="E848" s="240"/>
    </row>
    <row r="849">
      <c r="E849" s="240"/>
    </row>
    <row r="850">
      <c r="E850" s="240"/>
    </row>
    <row r="851">
      <c r="E851" s="240"/>
    </row>
    <row r="852">
      <c r="E852" s="240"/>
    </row>
    <row r="853">
      <c r="E853" s="240"/>
    </row>
    <row r="854">
      <c r="E854" s="240"/>
    </row>
    <row r="855">
      <c r="E855" s="240"/>
    </row>
    <row r="856">
      <c r="E856" s="240"/>
    </row>
    <row r="857">
      <c r="E857" s="240"/>
    </row>
    <row r="858">
      <c r="E858" s="240"/>
    </row>
    <row r="859">
      <c r="E859" s="240"/>
    </row>
    <row r="860">
      <c r="E860" s="240"/>
    </row>
    <row r="861">
      <c r="E861" s="240"/>
    </row>
    <row r="862">
      <c r="E862" s="240"/>
    </row>
    <row r="863">
      <c r="E863" s="240"/>
    </row>
    <row r="864">
      <c r="E864" s="240"/>
    </row>
    <row r="865">
      <c r="E865" s="240"/>
    </row>
    <row r="866">
      <c r="E866" s="240"/>
    </row>
    <row r="867">
      <c r="E867" s="240"/>
    </row>
    <row r="868">
      <c r="E868" s="240"/>
    </row>
    <row r="869">
      <c r="E869" s="240"/>
    </row>
    <row r="870">
      <c r="E870" s="240"/>
    </row>
    <row r="871">
      <c r="E871" s="240"/>
    </row>
    <row r="872">
      <c r="E872" s="240"/>
    </row>
    <row r="873">
      <c r="E873" s="240"/>
    </row>
    <row r="874">
      <c r="E874" s="240"/>
    </row>
    <row r="875">
      <c r="E875" s="240"/>
    </row>
    <row r="876">
      <c r="E876" s="240"/>
    </row>
    <row r="877">
      <c r="E877" s="240"/>
    </row>
    <row r="878">
      <c r="E878" s="240"/>
    </row>
    <row r="879">
      <c r="E879" s="240"/>
    </row>
    <row r="880">
      <c r="E880" s="240"/>
    </row>
    <row r="881">
      <c r="E881" s="240"/>
    </row>
    <row r="882">
      <c r="E882" s="240"/>
    </row>
    <row r="883">
      <c r="E883" s="240"/>
    </row>
    <row r="884">
      <c r="E884" s="240"/>
    </row>
    <row r="885">
      <c r="E885" s="240"/>
    </row>
    <row r="886">
      <c r="E886" s="240"/>
    </row>
    <row r="887">
      <c r="E887" s="240"/>
    </row>
    <row r="888">
      <c r="E888" s="240"/>
    </row>
    <row r="889">
      <c r="E889" s="240"/>
    </row>
    <row r="890">
      <c r="E890" s="240"/>
    </row>
    <row r="891">
      <c r="E891" s="240"/>
    </row>
    <row r="892">
      <c r="E892" s="240"/>
    </row>
    <row r="893">
      <c r="E893" s="240"/>
    </row>
    <row r="894">
      <c r="E894" s="240"/>
    </row>
    <row r="895">
      <c r="E895" s="240"/>
    </row>
    <row r="896">
      <c r="E896" s="240"/>
    </row>
    <row r="897">
      <c r="E897" s="240"/>
    </row>
    <row r="898">
      <c r="E898" s="240"/>
    </row>
    <row r="899">
      <c r="E899" s="240"/>
    </row>
    <row r="900">
      <c r="E900" s="240"/>
    </row>
    <row r="901">
      <c r="E901" s="240"/>
    </row>
    <row r="902">
      <c r="E902" s="240"/>
    </row>
    <row r="903">
      <c r="E903" s="240"/>
    </row>
    <row r="904">
      <c r="E904" s="240"/>
    </row>
    <row r="905">
      <c r="E905" s="240"/>
    </row>
    <row r="906">
      <c r="E906" s="240"/>
    </row>
    <row r="907">
      <c r="E907" s="240"/>
    </row>
    <row r="908">
      <c r="E908" s="240"/>
    </row>
    <row r="909">
      <c r="E909" s="240"/>
    </row>
    <row r="910">
      <c r="E910" s="240"/>
    </row>
    <row r="911">
      <c r="E911" s="240"/>
    </row>
    <row r="912">
      <c r="E912" s="240"/>
    </row>
    <row r="913">
      <c r="E913" s="240"/>
    </row>
    <row r="914">
      <c r="E914" s="240"/>
    </row>
    <row r="915">
      <c r="E915" s="240"/>
    </row>
    <row r="916">
      <c r="E916" s="240"/>
    </row>
    <row r="917">
      <c r="E917" s="240"/>
    </row>
    <row r="918">
      <c r="E918" s="240"/>
    </row>
    <row r="919">
      <c r="E919" s="240"/>
    </row>
    <row r="920">
      <c r="E920" s="240"/>
    </row>
    <row r="921">
      <c r="E921" s="240"/>
    </row>
    <row r="922">
      <c r="E922" s="240"/>
    </row>
    <row r="923">
      <c r="E923" s="240"/>
    </row>
    <row r="924">
      <c r="E924" s="240"/>
    </row>
    <row r="925">
      <c r="E925" s="240"/>
    </row>
    <row r="926">
      <c r="E926" s="240"/>
    </row>
    <row r="927">
      <c r="E927" s="240"/>
    </row>
    <row r="928">
      <c r="E928" s="240"/>
    </row>
    <row r="929">
      <c r="E929" s="240"/>
    </row>
    <row r="930">
      <c r="E930" s="240"/>
    </row>
    <row r="931">
      <c r="E931" s="240"/>
    </row>
    <row r="932">
      <c r="E932" s="240"/>
    </row>
    <row r="933">
      <c r="E933" s="240"/>
    </row>
    <row r="934">
      <c r="E934" s="240"/>
    </row>
    <row r="935">
      <c r="E935" s="240"/>
    </row>
    <row r="936">
      <c r="E936" s="240"/>
    </row>
    <row r="937">
      <c r="E937" s="240"/>
    </row>
    <row r="938">
      <c r="E938" s="240"/>
    </row>
    <row r="939">
      <c r="E939" s="240"/>
    </row>
    <row r="940">
      <c r="E940" s="240"/>
    </row>
    <row r="941">
      <c r="E941" s="240"/>
    </row>
    <row r="942">
      <c r="E942" s="240"/>
    </row>
    <row r="943">
      <c r="E943" s="240"/>
    </row>
    <row r="944">
      <c r="E944" s="240"/>
    </row>
    <row r="945">
      <c r="E945" s="240"/>
    </row>
    <row r="946">
      <c r="E946" s="240"/>
    </row>
    <row r="947">
      <c r="E947" s="240"/>
    </row>
    <row r="948">
      <c r="E948" s="240"/>
    </row>
    <row r="949">
      <c r="E949" s="240"/>
    </row>
    <row r="950">
      <c r="E950" s="240"/>
    </row>
    <row r="951">
      <c r="E951" s="240"/>
    </row>
    <row r="952">
      <c r="E952" s="240"/>
    </row>
    <row r="953">
      <c r="E953" s="240"/>
    </row>
    <row r="954">
      <c r="E954" s="240"/>
    </row>
    <row r="955">
      <c r="E955" s="240"/>
    </row>
    <row r="956">
      <c r="E956" s="240"/>
    </row>
    <row r="957">
      <c r="E957" s="240"/>
    </row>
    <row r="958">
      <c r="E958" s="240"/>
    </row>
    <row r="959">
      <c r="E959" s="240"/>
    </row>
    <row r="960">
      <c r="E960" s="240"/>
    </row>
    <row r="961">
      <c r="E961" s="240"/>
    </row>
    <row r="962">
      <c r="E962" s="240"/>
    </row>
    <row r="963">
      <c r="E963" s="240"/>
    </row>
    <row r="964">
      <c r="E964" s="240"/>
    </row>
    <row r="965">
      <c r="E965" s="240"/>
    </row>
    <row r="966">
      <c r="E966" s="240"/>
    </row>
    <row r="967">
      <c r="E967" s="240"/>
    </row>
    <row r="968">
      <c r="E968" s="240"/>
    </row>
    <row r="969">
      <c r="E969" s="240"/>
    </row>
    <row r="970">
      <c r="E970" s="240"/>
    </row>
    <row r="971">
      <c r="E971" s="240"/>
    </row>
    <row r="972">
      <c r="E972" s="240"/>
    </row>
    <row r="973">
      <c r="E973" s="240"/>
    </row>
    <row r="974">
      <c r="E974" s="240"/>
    </row>
    <row r="975">
      <c r="E975" s="240"/>
    </row>
    <row r="976">
      <c r="E976" s="240"/>
    </row>
    <row r="977">
      <c r="E977" s="240"/>
    </row>
    <row r="978">
      <c r="E978" s="240"/>
    </row>
    <row r="979">
      <c r="E979" s="240"/>
    </row>
    <row r="980">
      <c r="E980" s="240"/>
    </row>
    <row r="981">
      <c r="E981" s="240"/>
    </row>
    <row r="982">
      <c r="E982" s="240"/>
    </row>
    <row r="983">
      <c r="E983" s="240"/>
    </row>
    <row r="984">
      <c r="E984" s="240"/>
    </row>
    <row r="985">
      <c r="E985" s="240"/>
    </row>
    <row r="986">
      <c r="E986" s="240"/>
    </row>
    <row r="987">
      <c r="E987" s="240"/>
    </row>
    <row r="988">
      <c r="E988" s="240"/>
    </row>
    <row r="989">
      <c r="E989" s="240"/>
    </row>
    <row r="990">
      <c r="E990" s="240"/>
    </row>
    <row r="991">
      <c r="E991" s="240"/>
    </row>
    <row r="992">
      <c r="E992" s="240"/>
    </row>
    <row r="993">
      <c r="E993" s="240"/>
    </row>
    <row r="994">
      <c r="E994" s="240"/>
    </row>
    <row r="995">
      <c r="E995" s="240"/>
    </row>
    <row r="996">
      <c r="E996" s="240"/>
    </row>
    <row r="997">
      <c r="E997" s="240"/>
    </row>
    <row r="998">
      <c r="E998" s="240"/>
    </row>
    <row r="999">
      <c r="E999" s="240"/>
    </row>
    <row r="1000">
      <c r="E1000" s="240"/>
    </row>
    <row r="1001">
      <c r="E1001" s="240"/>
    </row>
    <row r="1002">
      <c r="E1002" s="240"/>
    </row>
    <row r="1003">
      <c r="E1003" s="240"/>
    </row>
    <row r="1004">
      <c r="E1004" s="240"/>
    </row>
    <row r="1005">
      <c r="E1005" s="240"/>
    </row>
    <row r="1006">
      <c r="E1006" s="240"/>
    </row>
    <row r="1007">
      <c r="E1007" s="240"/>
    </row>
    <row r="1008">
      <c r="E1008" s="240"/>
    </row>
    <row r="1009">
      <c r="E1009" s="240"/>
    </row>
    <row r="1010">
      <c r="E1010" s="240"/>
    </row>
    <row r="1011">
      <c r="E1011" s="240"/>
    </row>
    <row r="1012">
      <c r="E1012" s="240"/>
    </row>
    <row r="1013">
      <c r="E1013" s="240"/>
    </row>
    <row r="1014">
      <c r="E1014" s="240"/>
    </row>
    <row r="1015">
      <c r="E1015" s="240"/>
    </row>
    <row r="1016">
      <c r="E1016" s="240"/>
    </row>
    <row r="1017">
      <c r="E1017" s="240"/>
    </row>
    <row r="1018">
      <c r="E1018" s="240"/>
    </row>
    <row r="1019">
      <c r="E1019" s="240"/>
    </row>
    <row r="1020">
      <c r="E1020" s="240"/>
    </row>
    <row r="1021">
      <c r="E1021" s="240"/>
    </row>
    <row r="1022">
      <c r="E1022" s="240"/>
    </row>
    <row r="1023">
      <c r="E1023" s="240"/>
    </row>
    <row r="1024">
      <c r="E1024" s="240"/>
    </row>
    <row r="1025">
      <c r="E1025" s="240"/>
    </row>
    <row r="1026">
      <c r="E1026" s="240"/>
    </row>
    <row r="1027">
      <c r="E1027" s="240"/>
    </row>
    <row r="1028">
      <c r="E1028" s="240"/>
    </row>
    <row r="1029">
      <c r="E1029" s="240"/>
    </row>
    <row r="1030">
      <c r="E1030" s="240"/>
    </row>
    <row r="1031">
      <c r="E1031" s="240"/>
    </row>
    <row r="1032">
      <c r="E1032" s="240"/>
    </row>
    <row r="1033">
      <c r="E1033" s="240"/>
    </row>
    <row r="1034">
      <c r="E1034" s="240"/>
    </row>
    <row r="1035">
      <c r="E1035" s="240"/>
    </row>
    <row r="1036">
      <c r="E1036" s="240"/>
    </row>
    <row r="1037">
      <c r="E1037" s="240"/>
    </row>
    <row r="1038">
      <c r="E1038" s="240"/>
    </row>
    <row r="1039">
      <c r="E1039" s="240"/>
    </row>
    <row r="1040">
      <c r="E1040" s="240"/>
    </row>
    <row r="1041">
      <c r="E1041" s="240"/>
    </row>
    <row r="1042">
      <c r="E1042" s="240"/>
    </row>
    <row r="1043">
      <c r="E1043" s="240"/>
    </row>
    <row r="1044">
      <c r="E1044" s="240"/>
    </row>
    <row r="1045">
      <c r="E1045" s="240"/>
    </row>
    <row r="1046">
      <c r="E1046" s="240"/>
    </row>
    <row r="1047">
      <c r="E1047" s="240"/>
    </row>
    <row r="1048">
      <c r="E1048" s="240"/>
    </row>
    <row r="1049">
      <c r="E1049" s="240"/>
    </row>
    <row r="1050">
      <c r="E1050" s="240"/>
    </row>
    <row r="1051">
      <c r="E1051" s="240"/>
    </row>
    <row r="1052">
      <c r="E1052" s="240"/>
    </row>
    <row r="1053">
      <c r="E1053" s="240"/>
    </row>
    <row r="1054">
      <c r="E1054" s="240"/>
    </row>
    <row r="1055">
      <c r="E1055" s="240"/>
    </row>
    <row r="1056">
      <c r="E1056" s="240"/>
    </row>
    <row r="1057">
      <c r="E1057" s="240"/>
    </row>
    <row r="1058">
      <c r="E1058" s="240"/>
    </row>
    <row r="1059">
      <c r="E1059" s="240"/>
    </row>
    <row r="1060">
      <c r="E1060" s="240"/>
    </row>
    <row r="1061">
      <c r="E1061" s="240"/>
    </row>
    <row r="1062">
      <c r="E1062" s="240"/>
    </row>
    <row r="1063">
      <c r="E1063" s="240"/>
    </row>
    <row r="1064">
      <c r="E1064" s="240"/>
    </row>
    <row r="1065">
      <c r="E1065" s="240"/>
    </row>
    <row r="1066">
      <c r="E1066" s="240"/>
    </row>
    <row r="1067">
      <c r="E1067" s="240"/>
    </row>
    <row r="1068">
      <c r="E1068" s="240"/>
    </row>
    <row r="1069">
      <c r="E1069" s="240"/>
    </row>
    <row r="1070">
      <c r="E1070" s="240"/>
    </row>
    <row r="1071">
      <c r="E1071" s="240"/>
    </row>
    <row r="1072">
      <c r="E1072" s="240"/>
    </row>
    <row r="1073">
      <c r="E1073" s="240"/>
    </row>
    <row r="1074">
      <c r="E1074" s="240"/>
    </row>
    <row r="1075">
      <c r="E1075" s="240"/>
    </row>
    <row r="1076">
      <c r="E1076" s="240"/>
      <c r="M1076" s="2" t="s">
        <v>12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5" width="17.63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404</v>
      </c>
      <c r="D1" s="216"/>
      <c r="E1" s="411"/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227"/>
      <c r="O2" s="490"/>
      <c r="Q2" s="2">
        <v>1.0</v>
      </c>
      <c r="S2" s="2" t="s">
        <v>7495</v>
      </c>
      <c r="T2" s="2" t="s">
        <v>1958</v>
      </c>
    </row>
    <row r="3">
      <c r="A3" s="2"/>
      <c r="B3" s="229" t="s">
        <v>811</v>
      </c>
      <c r="C3" s="2" t="s">
        <v>406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7554</v>
      </c>
      <c r="S3" s="2" t="s">
        <v>7555</v>
      </c>
      <c r="T3" s="2" t="s">
        <v>1568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7554</v>
      </c>
      <c r="S4" s="2" t="s">
        <v>7556</v>
      </c>
      <c r="T4" s="2" t="s">
        <v>1010</v>
      </c>
    </row>
    <row r="5">
      <c r="A5" s="2"/>
      <c r="B5" s="229" t="s">
        <v>818</v>
      </c>
      <c r="D5" s="2"/>
      <c r="E5" s="237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/>
      <c r="S5" s="2" t="s">
        <v>412</v>
      </c>
      <c r="T5" s="2" t="s">
        <v>1010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7557</v>
      </c>
      <c r="S6" s="2" t="s">
        <v>408</v>
      </c>
      <c r="T6" s="2" t="s">
        <v>7558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7559</v>
      </c>
      <c r="S7" s="2" t="s">
        <v>7560</v>
      </c>
      <c r="T7" s="2" t="s">
        <v>7561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7562</v>
      </c>
      <c r="S8" s="2" t="s">
        <v>7563</v>
      </c>
      <c r="T8" s="2" t="s">
        <v>1568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7562</v>
      </c>
      <c r="S9" s="2" t="s">
        <v>7564</v>
      </c>
      <c r="T9" s="2" t="s">
        <v>7565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 t="s">
        <v>7566</v>
      </c>
      <c r="D12" s="242"/>
      <c r="E12" s="243">
        <v>9.976057456E9</v>
      </c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862</v>
      </c>
      <c r="C17" s="2" t="s">
        <v>1101</v>
      </c>
      <c r="D17" s="496" t="s">
        <v>7567</v>
      </c>
      <c r="E17" s="380" t="s">
        <v>5094</v>
      </c>
      <c r="J17" s="2" t="s">
        <v>2173</v>
      </c>
      <c r="K17" s="2" t="s">
        <v>7555</v>
      </c>
      <c r="L17" s="2" t="s">
        <v>7239</v>
      </c>
      <c r="M17" s="2" t="s">
        <v>17</v>
      </c>
      <c r="N17" s="2" t="s">
        <v>7568</v>
      </c>
      <c r="R17" s="2" t="s">
        <v>7554</v>
      </c>
      <c r="S17" s="2" t="s">
        <v>7569</v>
      </c>
    </row>
    <row r="18">
      <c r="A18" s="2"/>
      <c r="B18" s="2" t="s">
        <v>862</v>
      </c>
      <c r="C18" s="2" t="s">
        <v>1101</v>
      </c>
      <c r="D18" s="496" t="s">
        <v>7570</v>
      </c>
      <c r="E18" s="380" t="s">
        <v>5094</v>
      </c>
      <c r="J18" s="2" t="s">
        <v>2173</v>
      </c>
      <c r="K18" s="2" t="s">
        <v>7555</v>
      </c>
      <c r="L18" s="2" t="s">
        <v>7239</v>
      </c>
      <c r="M18" s="2" t="s">
        <v>17</v>
      </c>
      <c r="N18" s="2" t="s">
        <v>7568</v>
      </c>
      <c r="R18" s="2" t="s">
        <v>7554</v>
      </c>
      <c r="S18" s="2" t="s">
        <v>7569</v>
      </c>
    </row>
    <row r="19">
      <c r="A19" s="2"/>
      <c r="B19" s="2" t="s">
        <v>862</v>
      </c>
      <c r="C19" s="2" t="s">
        <v>1101</v>
      </c>
      <c r="D19" s="496" t="s">
        <v>7571</v>
      </c>
      <c r="E19" s="380" t="s">
        <v>5094</v>
      </c>
      <c r="J19" s="2" t="s">
        <v>2173</v>
      </c>
      <c r="K19" s="2" t="s">
        <v>7555</v>
      </c>
      <c r="L19" s="2" t="s">
        <v>7239</v>
      </c>
      <c r="M19" s="2" t="s">
        <v>17</v>
      </c>
      <c r="N19" s="2" t="s">
        <v>7568</v>
      </c>
      <c r="R19" s="2" t="s">
        <v>7554</v>
      </c>
      <c r="S19" s="2" t="s">
        <v>7569</v>
      </c>
    </row>
    <row r="20">
      <c r="A20" s="2"/>
      <c r="B20" s="2" t="s">
        <v>862</v>
      </c>
      <c r="C20" s="2" t="s">
        <v>1101</v>
      </c>
      <c r="D20" s="496" t="s">
        <v>7572</v>
      </c>
      <c r="E20" s="380" t="s">
        <v>5094</v>
      </c>
      <c r="J20" s="2" t="s">
        <v>2173</v>
      </c>
      <c r="K20" s="2" t="s">
        <v>7555</v>
      </c>
      <c r="L20" s="2" t="s">
        <v>7239</v>
      </c>
      <c r="M20" s="2" t="s">
        <v>17</v>
      </c>
      <c r="N20" s="2" t="s">
        <v>7568</v>
      </c>
      <c r="R20" s="2" t="s">
        <v>7554</v>
      </c>
      <c r="S20" s="2" t="s">
        <v>7569</v>
      </c>
    </row>
    <row r="21">
      <c r="A21" s="2"/>
      <c r="B21" s="2" t="s">
        <v>862</v>
      </c>
      <c r="C21" s="2" t="s">
        <v>1101</v>
      </c>
      <c r="D21" s="555" t="s">
        <v>7573</v>
      </c>
      <c r="E21" s="380" t="s">
        <v>5094</v>
      </c>
      <c r="J21" s="2" t="s">
        <v>2173</v>
      </c>
      <c r="K21" s="2" t="s">
        <v>7555</v>
      </c>
      <c r="L21" s="2" t="s">
        <v>7239</v>
      </c>
      <c r="M21" s="2" t="s">
        <v>17</v>
      </c>
      <c r="N21" s="2" t="s">
        <v>7568</v>
      </c>
      <c r="R21" s="2" t="s">
        <v>7554</v>
      </c>
      <c r="S21" s="2" t="s">
        <v>7569</v>
      </c>
    </row>
    <row r="22">
      <c r="A22" s="2"/>
      <c r="B22" s="2" t="s">
        <v>862</v>
      </c>
      <c r="C22" s="2" t="s">
        <v>1101</v>
      </c>
      <c r="D22" s="496" t="s">
        <v>7574</v>
      </c>
      <c r="E22" s="380" t="s">
        <v>5094</v>
      </c>
      <c r="J22" s="2" t="s">
        <v>2173</v>
      </c>
      <c r="K22" s="2" t="s">
        <v>7575</v>
      </c>
      <c r="L22" s="2" t="s">
        <v>7239</v>
      </c>
      <c r="M22" s="2" t="s">
        <v>17</v>
      </c>
      <c r="N22" s="2" t="s">
        <v>7568</v>
      </c>
      <c r="R22" s="2" t="s">
        <v>7554</v>
      </c>
      <c r="S22" s="2" t="s">
        <v>7569</v>
      </c>
    </row>
    <row r="23">
      <c r="A23" s="2"/>
      <c r="B23" s="2" t="s">
        <v>862</v>
      </c>
      <c r="C23" s="2" t="s">
        <v>1101</v>
      </c>
      <c r="D23" s="496" t="s">
        <v>7576</v>
      </c>
      <c r="E23" s="380" t="s">
        <v>5094</v>
      </c>
      <c r="J23" s="2" t="s">
        <v>2173</v>
      </c>
      <c r="K23" s="2" t="s">
        <v>7575</v>
      </c>
      <c r="L23" s="2" t="s">
        <v>7239</v>
      </c>
      <c r="M23" s="2" t="s">
        <v>17</v>
      </c>
      <c r="N23" s="2" t="s">
        <v>7568</v>
      </c>
      <c r="R23" s="2" t="s">
        <v>7554</v>
      </c>
      <c r="S23" s="2" t="s">
        <v>7569</v>
      </c>
    </row>
    <row r="24">
      <c r="A24" s="2"/>
      <c r="B24" s="2" t="s">
        <v>862</v>
      </c>
      <c r="C24" s="2" t="s">
        <v>1101</v>
      </c>
      <c r="D24" s="496" t="s">
        <v>7577</v>
      </c>
      <c r="E24" s="380" t="s">
        <v>5094</v>
      </c>
      <c r="J24" s="2" t="s">
        <v>2173</v>
      </c>
      <c r="K24" s="2" t="s">
        <v>7575</v>
      </c>
      <c r="L24" s="2" t="s">
        <v>7239</v>
      </c>
      <c r="M24" s="2" t="s">
        <v>17</v>
      </c>
      <c r="N24" s="2" t="s">
        <v>7568</v>
      </c>
      <c r="R24" s="2" t="s">
        <v>7554</v>
      </c>
      <c r="S24" s="2" t="s">
        <v>7569</v>
      </c>
    </row>
    <row r="25">
      <c r="A25" s="2"/>
      <c r="B25" s="2" t="s">
        <v>862</v>
      </c>
      <c r="C25" s="2" t="s">
        <v>1101</v>
      </c>
      <c r="D25" s="496" t="s">
        <v>7578</v>
      </c>
      <c r="E25" s="380" t="s">
        <v>5094</v>
      </c>
      <c r="J25" s="2" t="s">
        <v>2173</v>
      </c>
      <c r="K25" s="2" t="s">
        <v>7575</v>
      </c>
      <c r="L25" s="2" t="s">
        <v>7239</v>
      </c>
      <c r="M25" s="2" t="s">
        <v>17</v>
      </c>
      <c r="N25" s="2" t="s">
        <v>7568</v>
      </c>
      <c r="R25" s="2" t="s">
        <v>7554</v>
      </c>
      <c r="S25" s="2" t="s">
        <v>7569</v>
      </c>
    </row>
    <row r="26">
      <c r="A26" s="2"/>
      <c r="B26" s="2" t="s">
        <v>862</v>
      </c>
      <c r="C26" s="2" t="s">
        <v>1101</v>
      </c>
      <c r="D26" s="496" t="s">
        <v>7579</v>
      </c>
      <c r="E26" s="380" t="s">
        <v>5094</v>
      </c>
      <c r="J26" s="2" t="s">
        <v>2173</v>
      </c>
      <c r="K26" s="2" t="s">
        <v>7575</v>
      </c>
      <c r="L26" s="2" t="s">
        <v>7239</v>
      </c>
      <c r="M26" s="2" t="s">
        <v>17</v>
      </c>
      <c r="N26" s="2" t="s">
        <v>7568</v>
      </c>
      <c r="R26" s="2" t="s">
        <v>7554</v>
      </c>
      <c r="S26" s="2" t="s">
        <v>7569</v>
      </c>
    </row>
    <row r="27">
      <c r="A27" s="2"/>
      <c r="B27" s="2" t="s">
        <v>862</v>
      </c>
      <c r="C27" s="2" t="s">
        <v>1101</v>
      </c>
      <c r="D27" s="496" t="s">
        <v>7580</v>
      </c>
      <c r="E27" s="380" t="s">
        <v>5094</v>
      </c>
      <c r="J27" s="2" t="s">
        <v>2173</v>
      </c>
      <c r="K27" s="2" t="s">
        <v>7575</v>
      </c>
      <c r="L27" s="2" t="s">
        <v>7239</v>
      </c>
      <c r="M27" s="2" t="s">
        <v>17</v>
      </c>
      <c r="N27" s="2" t="s">
        <v>7568</v>
      </c>
      <c r="R27" s="2" t="s">
        <v>7554</v>
      </c>
      <c r="S27" s="2" t="s">
        <v>7569</v>
      </c>
    </row>
    <row r="28">
      <c r="A28" s="2"/>
      <c r="B28" s="2" t="s">
        <v>862</v>
      </c>
      <c r="C28" s="2" t="s">
        <v>1101</v>
      </c>
      <c r="D28" s="556" t="s">
        <v>7581</v>
      </c>
      <c r="E28" s="380" t="s">
        <v>5094</v>
      </c>
      <c r="J28" s="2" t="s">
        <v>2173</v>
      </c>
      <c r="K28" s="2" t="s">
        <v>7575</v>
      </c>
      <c r="L28" s="2" t="s">
        <v>7239</v>
      </c>
      <c r="M28" s="2" t="s">
        <v>17</v>
      </c>
      <c r="N28" s="2" t="s">
        <v>7568</v>
      </c>
      <c r="R28" s="2" t="s">
        <v>7554</v>
      </c>
      <c r="S28" s="2" t="s">
        <v>7569</v>
      </c>
    </row>
    <row r="29">
      <c r="A29" s="2"/>
      <c r="B29" s="2" t="s">
        <v>862</v>
      </c>
      <c r="C29" s="2" t="s">
        <v>1101</v>
      </c>
      <c r="D29" s="556" t="s">
        <v>7582</v>
      </c>
      <c r="E29" s="380" t="s">
        <v>5094</v>
      </c>
      <c r="J29" s="2" t="s">
        <v>2173</v>
      </c>
      <c r="K29" s="2" t="s">
        <v>7575</v>
      </c>
      <c r="L29" s="2" t="s">
        <v>7239</v>
      </c>
      <c r="M29" s="2" t="s">
        <v>17</v>
      </c>
      <c r="N29" s="2" t="s">
        <v>7568</v>
      </c>
      <c r="R29" s="2" t="s">
        <v>7554</v>
      </c>
      <c r="S29" s="2" t="s">
        <v>7569</v>
      </c>
    </row>
    <row r="30">
      <c r="A30" s="2"/>
      <c r="B30" s="2" t="s">
        <v>862</v>
      </c>
      <c r="C30" s="2" t="s">
        <v>1101</v>
      </c>
      <c r="D30" s="556" t="s">
        <v>7583</v>
      </c>
      <c r="E30" s="380" t="s">
        <v>5094</v>
      </c>
      <c r="J30" s="2" t="s">
        <v>2173</v>
      </c>
      <c r="K30" s="2" t="s">
        <v>7575</v>
      </c>
      <c r="L30" s="2" t="s">
        <v>7239</v>
      </c>
      <c r="M30" s="2" t="s">
        <v>17</v>
      </c>
      <c r="N30" s="2" t="s">
        <v>7568</v>
      </c>
      <c r="R30" s="2" t="s">
        <v>7554</v>
      </c>
      <c r="S30" s="2" t="s">
        <v>7569</v>
      </c>
    </row>
    <row r="31">
      <c r="A31" s="2"/>
      <c r="B31" s="2" t="s">
        <v>862</v>
      </c>
      <c r="C31" s="2" t="s">
        <v>1101</v>
      </c>
      <c r="D31" s="496" t="s">
        <v>7584</v>
      </c>
      <c r="E31" s="380" t="s">
        <v>5094</v>
      </c>
      <c r="J31" s="2" t="s">
        <v>2173</v>
      </c>
      <c r="K31" s="2" t="s">
        <v>7575</v>
      </c>
      <c r="L31" s="2" t="s">
        <v>7239</v>
      </c>
      <c r="M31" s="2" t="s">
        <v>17</v>
      </c>
      <c r="N31" s="2" t="s">
        <v>7568</v>
      </c>
      <c r="R31" s="2" t="s">
        <v>7554</v>
      </c>
      <c r="S31" s="2" t="s">
        <v>7569</v>
      </c>
    </row>
    <row r="32">
      <c r="A32" s="2"/>
      <c r="B32" s="2" t="s">
        <v>862</v>
      </c>
      <c r="C32" s="2" t="s">
        <v>1101</v>
      </c>
      <c r="D32" s="555" t="s">
        <v>7585</v>
      </c>
      <c r="E32" s="380" t="s">
        <v>5094</v>
      </c>
      <c r="J32" s="2" t="s">
        <v>2173</v>
      </c>
      <c r="K32" s="2" t="s">
        <v>7575</v>
      </c>
      <c r="L32" s="2" t="s">
        <v>7239</v>
      </c>
      <c r="M32" s="2" t="s">
        <v>17</v>
      </c>
      <c r="N32" s="2" t="s">
        <v>7568</v>
      </c>
      <c r="R32" s="2" t="s">
        <v>7554</v>
      </c>
      <c r="S32" s="2" t="s">
        <v>7569</v>
      </c>
    </row>
    <row r="33">
      <c r="A33" s="2"/>
      <c r="B33" s="2" t="s">
        <v>862</v>
      </c>
      <c r="C33" s="2" t="s">
        <v>4347</v>
      </c>
      <c r="D33" s="496" t="s">
        <v>7586</v>
      </c>
      <c r="E33" s="497" t="s">
        <v>7587</v>
      </c>
      <c r="J33" s="2" t="s">
        <v>2173</v>
      </c>
      <c r="K33" s="2" t="s">
        <v>7588</v>
      </c>
      <c r="L33" s="2" t="s">
        <v>7239</v>
      </c>
      <c r="M33" s="2" t="s">
        <v>17</v>
      </c>
      <c r="N33" s="2" t="s">
        <v>408</v>
      </c>
      <c r="R33" s="2" t="s">
        <v>805</v>
      </c>
      <c r="S33" s="231">
        <v>213.0</v>
      </c>
    </row>
    <row r="34">
      <c r="A34" s="2"/>
      <c r="B34" s="2" t="s">
        <v>30</v>
      </c>
      <c r="C34" s="2" t="s">
        <v>1408</v>
      </c>
      <c r="D34" s="496" t="s">
        <v>7589</v>
      </c>
      <c r="E34" s="359" t="s">
        <v>4349</v>
      </c>
      <c r="J34" s="2" t="s">
        <v>2173</v>
      </c>
      <c r="K34" s="2" t="s">
        <v>7575</v>
      </c>
      <c r="L34" s="2" t="s">
        <v>7239</v>
      </c>
      <c r="M34" s="2" t="s">
        <v>17</v>
      </c>
      <c r="N34" s="2" t="s">
        <v>7568</v>
      </c>
      <c r="R34" s="2" t="s">
        <v>7554</v>
      </c>
      <c r="S34" s="2" t="s">
        <v>7569</v>
      </c>
    </row>
    <row r="35">
      <c r="A35" s="2"/>
      <c r="B35" s="2" t="s">
        <v>4599</v>
      </c>
      <c r="C35" s="2" t="s">
        <v>7245</v>
      </c>
      <c r="D35" s="557" t="s">
        <v>7590</v>
      </c>
      <c r="E35" s="359" t="s">
        <v>5960</v>
      </c>
      <c r="J35" s="2" t="s">
        <v>2173</v>
      </c>
      <c r="K35" s="2" t="s">
        <v>7575</v>
      </c>
      <c r="L35" s="2" t="s">
        <v>7239</v>
      </c>
      <c r="M35" s="2" t="s">
        <v>17</v>
      </c>
      <c r="N35" s="2" t="s">
        <v>7568</v>
      </c>
      <c r="R35" s="2" t="s">
        <v>7554</v>
      </c>
      <c r="S35" s="2" t="s">
        <v>7569</v>
      </c>
    </row>
    <row r="36" ht="18.0" customHeight="1">
      <c r="D36" s="558"/>
    </row>
    <row r="37" ht="15.0" customHeight="1">
      <c r="C37" s="275"/>
      <c r="D37" s="559"/>
      <c r="E37" s="266"/>
    </row>
    <row r="38">
      <c r="C38" s="275"/>
      <c r="D38" s="559"/>
      <c r="E38" s="266"/>
    </row>
    <row r="39">
      <c r="C39" s="275"/>
      <c r="D39" s="559"/>
      <c r="E39" s="266"/>
    </row>
    <row r="40">
      <c r="C40" s="266"/>
      <c r="D40" s="559"/>
      <c r="E40" s="266"/>
    </row>
    <row r="41">
      <c r="B41" s="2" t="s">
        <v>862</v>
      </c>
      <c r="C41" s="359" t="s">
        <v>1101</v>
      </c>
      <c r="D41" s="291" t="s">
        <v>7591</v>
      </c>
      <c r="E41" s="380" t="s">
        <v>7592</v>
      </c>
      <c r="J41" s="2" t="s">
        <v>2173</v>
      </c>
      <c r="K41" s="2" t="s">
        <v>7593</v>
      </c>
      <c r="L41" s="2" t="s">
        <v>3819</v>
      </c>
      <c r="M41" s="2" t="s">
        <v>17</v>
      </c>
      <c r="N41" s="560">
        <v>44260.0</v>
      </c>
      <c r="R41" s="2" t="s">
        <v>7562</v>
      </c>
      <c r="S41" s="231">
        <v>28.0</v>
      </c>
    </row>
    <row r="42">
      <c r="B42" s="2" t="s">
        <v>862</v>
      </c>
      <c r="C42" s="359" t="s">
        <v>1101</v>
      </c>
      <c r="D42" s="291" t="s">
        <v>7594</v>
      </c>
      <c r="E42" s="380" t="s">
        <v>7592</v>
      </c>
      <c r="J42" s="2" t="s">
        <v>2173</v>
      </c>
      <c r="K42" s="2" t="s">
        <v>7593</v>
      </c>
      <c r="L42" s="2" t="s">
        <v>3819</v>
      </c>
      <c r="M42" s="2" t="s">
        <v>17</v>
      </c>
      <c r="N42" s="560">
        <v>44260.0</v>
      </c>
      <c r="R42" s="2" t="s">
        <v>7562</v>
      </c>
      <c r="S42" s="231">
        <v>28.0</v>
      </c>
    </row>
    <row r="43">
      <c r="B43" s="2" t="s">
        <v>862</v>
      </c>
      <c r="C43" s="359" t="s">
        <v>7595</v>
      </c>
      <c r="D43" s="291" t="s">
        <v>7596</v>
      </c>
      <c r="E43" s="359" t="s">
        <v>1252</v>
      </c>
      <c r="J43" s="2" t="s">
        <v>2173</v>
      </c>
      <c r="K43" s="2" t="s">
        <v>7597</v>
      </c>
      <c r="L43" s="2" t="s">
        <v>3819</v>
      </c>
      <c r="M43" s="2" t="s">
        <v>17</v>
      </c>
      <c r="N43" s="561">
        <v>44260.0</v>
      </c>
      <c r="R43" s="2" t="s">
        <v>7562</v>
      </c>
      <c r="S43" s="231">
        <v>28.0</v>
      </c>
    </row>
    <row r="44">
      <c r="B44" s="2" t="s">
        <v>862</v>
      </c>
      <c r="C44" s="359" t="s">
        <v>4993</v>
      </c>
      <c r="D44" s="291" t="s">
        <v>7598</v>
      </c>
      <c r="E44" s="359" t="s">
        <v>7599</v>
      </c>
      <c r="J44" s="2" t="s">
        <v>2173</v>
      </c>
      <c r="K44" s="2" t="s">
        <v>7597</v>
      </c>
      <c r="L44" s="2" t="s">
        <v>3819</v>
      </c>
      <c r="M44" s="2" t="s">
        <v>17</v>
      </c>
      <c r="N44" s="561">
        <v>44260.0</v>
      </c>
      <c r="R44" s="2" t="s">
        <v>7562</v>
      </c>
      <c r="S44" s="231">
        <v>28.0</v>
      </c>
    </row>
    <row r="45">
      <c r="C45" s="492"/>
      <c r="D45" s="562"/>
      <c r="E45" s="494"/>
    </row>
    <row r="46">
      <c r="C46" s="492"/>
      <c r="D46" s="558"/>
    </row>
    <row r="47">
      <c r="C47" s="492"/>
      <c r="D47" s="558"/>
    </row>
    <row r="48">
      <c r="C48" s="492"/>
      <c r="D48" s="558"/>
    </row>
    <row r="49">
      <c r="C49" s="492"/>
      <c r="D49" s="558"/>
    </row>
    <row r="50">
      <c r="C50" s="492"/>
      <c r="D50" s="558"/>
    </row>
    <row r="51">
      <c r="C51" s="492"/>
      <c r="D51" s="558"/>
    </row>
    <row r="52">
      <c r="C52" s="492"/>
      <c r="D52" s="558"/>
    </row>
    <row r="53">
      <c r="D53" s="556"/>
    </row>
    <row r="54">
      <c r="D54" s="556"/>
    </row>
    <row r="55">
      <c r="D55" s="556"/>
    </row>
    <row r="56">
      <c r="D56" s="556"/>
    </row>
    <row r="57">
      <c r="D57" s="556"/>
    </row>
    <row r="58">
      <c r="D58" s="556"/>
    </row>
    <row r="59">
      <c r="D59" s="556"/>
    </row>
    <row r="60">
      <c r="D60" s="556"/>
    </row>
    <row r="61">
      <c r="A61" s="239"/>
      <c r="B61" s="239"/>
    </row>
    <row r="64">
      <c r="A64" s="2"/>
    </row>
    <row r="65">
      <c r="A65" s="239"/>
    </row>
    <row r="67">
      <c r="J67" s="195"/>
    </row>
    <row r="68">
      <c r="J68" s="195"/>
    </row>
    <row r="69">
      <c r="J69" s="195"/>
    </row>
    <row r="70">
      <c r="J70" s="195"/>
    </row>
    <row r="71">
      <c r="J71" s="229"/>
    </row>
    <row r="75">
      <c r="B75" s="239"/>
    </row>
    <row r="79">
      <c r="B79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5" width="16.13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7600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477" t="s">
        <v>807</v>
      </c>
      <c r="C2" s="2" t="s">
        <v>238</v>
      </c>
      <c r="D2" s="2"/>
      <c r="E2" s="237">
        <v>9.345583544E9</v>
      </c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S2" s="2" t="s">
        <v>7495</v>
      </c>
      <c r="T2" s="2" t="s">
        <v>1958</v>
      </c>
      <c r="U2" s="2">
        <v>14.0</v>
      </c>
      <c r="V2" s="2" t="s">
        <v>7601</v>
      </c>
      <c r="W2" s="2" t="s">
        <v>7343</v>
      </c>
      <c r="X2" s="2" t="s">
        <v>1010</v>
      </c>
    </row>
    <row r="3">
      <c r="A3" s="2"/>
      <c r="B3" s="229" t="s">
        <v>811</v>
      </c>
      <c r="C3" s="2" t="s">
        <v>438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7602</v>
      </c>
      <c r="S3" s="2" t="s">
        <v>412</v>
      </c>
      <c r="T3" s="2" t="s">
        <v>1568</v>
      </c>
      <c r="U3" s="2">
        <v>15.0</v>
      </c>
      <c r="V3" s="2" t="s">
        <v>7603</v>
      </c>
      <c r="W3" s="2" t="s">
        <v>434</v>
      </c>
      <c r="X3" s="2" t="s">
        <v>626</v>
      </c>
    </row>
    <row r="4">
      <c r="A4" s="2"/>
      <c r="B4" s="229" t="s">
        <v>816</v>
      </c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7604</v>
      </c>
      <c r="S4" s="2" t="s">
        <v>7605</v>
      </c>
      <c r="T4" s="2" t="s">
        <v>1010</v>
      </c>
      <c r="U4" s="2">
        <v>16.0</v>
      </c>
      <c r="V4" s="2" t="s">
        <v>7606</v>
      </c>
      <c r="W4" s="2" t="s">
        <v>467</v>
      </c>
      <c r="X4" s="2" t="s">
        <v>7607</v>
      </c>
    </row>
    <row r="5">
      <c r="A5" s="2"/>
      <c r="B5" s="229" t="s">
        <v>818</v>
      </c>
      <c r="D5" s="2"/>
      <c r="E5" s="237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7608</v>
      </c>
      <c r="S5" s="2" t="s">
        <v>415</v>
      </c>
      <c r="T5" s="2" t="s">
        <v>1010</v>
      </c>
    </row>
    <row r="6">
      <c r="A6" s="2"/>
      <c r="B6" s="229" t="s">
        <v>820</v>
      </c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7608</v>
      </c>
      <c r="S6" s="2" t="s">
        <v>7609</v>
      </c>
      <c r="T6" s="2" t="s">
        <v>7610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7611</v>
      </c>
      <c r="S7" s="2" t="s">
        <v>7472</v>
      </c>
      <c r="T7" s="2" t="s">
        <v>7612</v>
      </c>
    </row>
    <row r="8">
      <c r="A8" s="2"/>
      <c r="B8" s="229" t="s">
        <v>824</v>
      </c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7613</v>
      </c>
      <c r="S8" s="2" t="s">
        <v>7533</v>
      </c>
      <c r="T8" s="2" t="s">
        <v>1010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7614</v>
      </c>
      <c r="S9" s="2" t="s">
        <v>5853</v>
      </c>
      <c r="T9" s="2" t="s">
        <v>1010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7615</v>
      </c>
      <c r="S10" s="2" t="s">
        <v>7372</v>
      </c>
      <c r="T10" s="2" t="s">
        <v>1010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7615</v>
      </c>
      <c r="S11" s="2" t="s">
        <v>7616</v>
      </c>
      <c r="T11" s="2" t="s">
        <v>1010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7617</v>
      </c>
      <c r="S12" s="2" t="s">
        <v>7618</v>
      </c>
      <c r="T12" s="2" t="s">
        <v>1010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7619</v>
      </c>
      <c r="S13" s="2" t="s">
        <v>7620</v>
      </c>
      <c r="T13" s="2" t="s">
        <v>1010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>
        <v>13.0</v>
      </c>
      <c r="R14" s="2" t="s">
        <v>7621</v>
      </c>
      <c r="S14" s="2" t="s">
        <v>7523</v>
      </c>
      <c r="T14" s="2" t="s">
        <v>1010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359" t="s">
        <v>7622</v>
      </c>
      <c r="D17" s="291">
        <v>8.804033612752E12</v>
      </c>
      <c r="E17" s="434" t="s">
        <v>5771</v>
      </c>
      <c r="K17" s="2" t="s">
        <v>7568</v>
      </c>
      <c r="L17" s="2" t="s">
        <v>860</v>
      </c>
      <c r="M17" s="2" t="s">
        <v>1152</v>
      </c>
      <c r="N17" s="2" t="s">
        <v>7568</v>
      </c>
      <c r="R17" s="2"/>
      <c r="S17" s="2">
        <v>180.0</v>
      </c>
    </row>
    <row r="18">
      <c r="A18" s="2"/>
      <c r="B18" s="2" t="s">
        <v>30</v>
      </c>
      <c r="C18" s="359" t="s">
        <v>7622</v>
      </c>
      <c r="D18" s="291">
        <v>8.801414143563E12</v>
      </c>
      <c r="E18" s="434" t="s">
        <v>5771</v>
      </c>
      <c r="J18" s="2"/>
      <c r="K18" s="2" t="s">
        <v>7568</v>
      </c>
      <c r="L18" s="2" t="s">
        <v>860</v>
      </c>
      <c r="M18" s="2" t="s">
        <v>1152</v>
      </c>
      <c r="N18" s="2" t="s">
        <v>7568</v>
      </c>
      <c r="R18" s="2"/>
      <c r="S18" s="2">
        <v>180.0</v>
      </c>
    </row>
    <row r="19">
      <c r="A19" s="2"/>
      <c r="B19" s="2" t="s">
        <v>30</v>
      </c>
      <c r="C19" s="359" t="s">
        <v>7622</v>
      </c>
      <c r="D19" s="291">
        <v>8.801480683965E12</v>
      </c>
      <c r="E19" s="434" t="s">
        <v>5771</v>
      </c>
      <c r="J19" s="2"/>
      <c r="K19" s="2" t="s">
        <v>7568</v>
      </c>
      <c r="L19" s="2" t="s">
        <v>860</v>
      </c>
      <c r="M19" s="2" t="s">
        <v>1152</v>
      </c>
      <c r="N19" s="2" t="s">
        <v>7568</v>
      </c>
      <c r="R19" s="2"/>
      <c r="S19" s="2">
        <v>180.0</v>
      </c>
    </row>
    <row r="20">
      <c r="A20" s="2"/>
      <c r="B20" s="2" t="s">
        <v>30</v>
      </c>
      <c r="C20" s="359" t="s">
        <v>7622</v>
      </c>
      <c r="D20" s="291">
        <v>8.801087853421E12</v>
      </c>
      <c r="E20" s="434" t="s">
        <v>5771</v>
      </c>
      <c r="J20" s="2"/>
      <c r="K20" s="2" t="s">
        <v>7568</v>
      </c>
      <c r="L20" s="2" t="s">
        <v>860</v>
      </c>
      <c r="M20" s="2" t="s">
        <v>1152</v>
      </c>
      <c r="N20" s="2" t="s">
        <v>7568</v>
      </c>
      <c r="R20" s="2"/>
      <c r="S20" s="2">
        <v>180.0</v>
      </c>
    </row>
    <row r="21">
      <c r="A21" s="2"/>
      <c r="B21" s="2" t="s">
        <v>30</v>
      </c>
      <c r="C21" s="359" t="s">
        <v>7622</v>
      </c>
      <c r="D21" s="291">
        <v>8.801020461899E12</v>
      </c>
      <c r="E21" s="434" t="s">
        <v>5771</v>
      </c>
      <c r="J21" s="2"/>
      <c r="K21" s="2" t="s">
        <v>7568</v>
      </c>
      <c r="L21" s="2" t="s">
        <v>860</v>
      </c>
      <c r="M21" s="2" t="s">
        <v>1152</v>
      </c>
      <c r="N21" s="2" t="s">
        <v>7568</v>
      </c>
      <c r="R21" s="2"/>
      <c r="S21" s="2">
        <v>180.0</v>
      </c>
    </row>
    <row r="22">
      <c r="B22" s="2" t="s">
        <v>30</v>
      </c>
      <c r="C22" s="359" t="s">
        <v>7622</v>
      </c>
      <c r="D22" s="291">
        <v>8.801987261764E12</v>
      </c>
      <c r="E22" s="434" t="s">
        <v>5771</v>
      </c>
      <c r="J22" s="2"/>
      <c r="K22" s="2" t="s">
        <v>7568</v>
      </c>
      <c r="L22" s="2" t="s">
        <v>860</v>
      </c>
      <c r="M22" s="2" t="s">
        <v>1152</v>
      </c>
      <c r="N22" s="2" t="s">
        <v>7568</v>
      </c>
      <c r="R22" s="2"/>
      <c r="S22" s="2">
        <v>180.0</v>
      </c>
    </row>
    <row r="23">
      <c r="B23" s="2" t="s">
        <v>30</v>
      </c>
      <c r="C23" s="359" t="s">
        <v>7622</v>
      </c>
      <c r="D23" s="291">
        <v>8.80115214316E12</v>
      </c>
      <c r="E23" s="434" t="s">
        <v>5771</v>
      </c>
      <c r="J23" s="2"/>
      <c r="K23" s="2" t="s">
        <v>7568</v>
      </c>
      <c r="L23" s="2" t="s">
        <v>860</v>
      </c>
      <c r="M23" s="2" t="s">
        <v>17</v>
      </c>
      <c r="N23" s="2" t="s">
        <v>7568</v>
      </c>
      <c r="R23" s="2"/>
      <c r="S23" s="2">
        <v>180.0</v>
      </c>
    </row>
    <row r="24">
      <c r="B24" s="2" t="s">
        <v>30</v>
      </c>
      <c r="C24" s="359" t="s">
        <v>7622</v>
      </c>
      <c r="D24" s="291">
        <v>8.8014014115646E13</v>
      </c>
      <c r="E24" s="434" t="s">
        <v>5771</v>
      </c>
      <c r="J24" s="2"/>
      <c r="K24" s="2" t="s">
        <v>7568</v>
      </c>
      <c r="L24" s="2" t="s">
        <v>860</v>
      </c>
      <c r="M24" s="2" t="s">
        <v>1152</v>
      </c>
      <c r="N24" s="2" t="s">
        <v>7568</v>
      </c>
      <c r="R24" s="2"/>
      <c r="S24" s="2">
        <v>180.0</v>
      </c>
    </row>
    <row r="25">
      <c r="B25" s="2" t="s">
        <v>30</v>
      </c>
      <c r="C25" s="359" t="s">
        <v>7623</v>
      </c>
      <c r="D25" s="291"/>
      <c r="E25" s="434" t="s">
        <v>5771</v>
      </c>
      <c r="J25" s="2"/>
      <c r="K25" s="2"/>
      <c r="L25" s="2" t="s">
        <v>860</v>
      </c>
      <c r="M25" s="2" t="s">
        <v>7624</v>
      </c>
      <c r="N25" s="2"/>
      <c r="R25" s="2"/>
      <c r="S25" s="2"/>
    </row>
    <row r="26">
      <c r="B26" s="2" t="s">
        <v>30</v>
      </c>
      <c r="C26" s="359" t="s">
        <v>7623</v>
      </c>
      <c r="D26" s="291"/>
      <c r="E26" s="434" t="s">
        <v>5771</v>
      </c>
      <c r="J26" s="2"/>
      <c r="K26" s="2"/>
      <c r="L26" s="2" t="s">
        <v>860</v>
      </c>
      <c r="M26" s="2" t="s">
        <v>7624</v>
      </c>
      <c r="N26" s="2"/>
      <c r="R26" s="2"/>
      <c r="S26" s="2"/>
    </row>
    <row r="27">
      <c r="B27" s="2" t="s">
        <v>30</v>
      </c>
      <c r="C27" s="359" t="s">
        <v>3636</v>
      </c>
      <c r="D27" s="291">
        <v>9.890423431147E12</v>
      </c>
      <c r="E27" s="434" t="s">
        <v>423</v>
      </c>
      <c r="J27" s="2" t="s">
        <v>2173</v>
      </c>
      <c r="K27" s="2" t="s">
        <v>412</v>
      </c>
      <c r="L27" s="2" t="s">
        <v>860</v>
      </c>
      <c r="M27" s="2" t="s">
        <v>17</v>
      </c>
      <c r="N27" s="2" t="s">
        <v>412</v>
      </c>
      <c r="R27" s="2" t="s">
        <v>7602</v>
      </c>
      <c r="S27" s="2">
        <v>187.0</v>
      </c>
    </row>
    <row r="28">
      <c r="A28" s="2"/>
      <c r="B28" s="2" t="s">
        <v>30</v>
      </c>
      <c r="C28" s="359" t="s">
        <v>3636</v>
      </c>
      <c r="D28" s="291">
        <v>9.890423249181E12</v>
      </c>
      <c r="E28" s="434" t="s">
        <v>423</v>
      </c>
      <c r="J28" s="2" t="s">
        <v>2173</v>
      </c>
      <c r="K28" s="2" t="s">
        <v>412</v>
      </c>
      <c r="L28" s="2" t="s">
        <v>860</v>
      </c>
      <c r="M28" s="2" t="s">
        <v>17</v>
      </c>
      <c r="N28" s="2" t="s">
        <v>412</v>
      </c>
      <c r="R28" s="2" t="s">
        <v>7602</v>
      </c>
      <c r="S28" s="2">
        <v>187.0</v>
      </c>
    </row>
    <row r="29">
      <c r="A29" s="2"/>
      <c r="B29" s="2" t="s">
        <v>30</v>
      </c>
      <c r="C29" s="359" t="s">
        <v>3636</v>
      </c>
      <c r="D29" s="291" t="s">
        <v>7625</v>
      </c>
      <c r="E29" s="434" t="s">
        <v>423</v>
      </c>
      <c r="J29" s="2" t="s">
        <v>2173</v>
      </c>
      <c r="K29" s="2" t="s">
        <v>412</v>
      </c>
      <c r="L29" s="2" t="s">
        <v>860</v>
      </c>
      <c r="M29" s="2" t="s">
        <v>17</v>
      </c>
      <c r="N29" s="2" t="s">
        <v>412</v>
      </c>
      <c r="R29" s="2" t="s">
        <v>7602</v>
      </c>
      <c r="S29" s="2">
        <v>187.0</v>
      </c>
    </row>
    <row r="30">
      <c r="A30" s="2"/>
      <c r="B30" s="2" t="s">
        <v>30</v>
      </c>
      <c r="C30" s="359" t="s">
        <v>3636</v>
      </c>
      <c r="D30" s="291">
        <v>9.890426687292E12</v>
      </c>
      <c r="E30" s="434" t="s">
        <v>423</v>
      </c>
      <c r="J30" s="2" t="s">
        <v>2173</v>
      </c>
      <c r="K30" s="2" t="s">
        <v>412</v>
      </c>
      <c r="L30" s="2" t="s">
        <v>860</v>
      </c>
      <c r="M30" s="2" t="s">
        <v>17</v>
      </c>
      <c r="N30" s="2" t="s">
        <v>412</v>
      </c>
      <c r="R30" s="2" t="s">
        <v>7602</v>
      </c>
      <c r="S30" s="2">
        <v>187.0</v>
      </c>
    </row>
    <row r="31">
      <c r="A31" s="2"/>
      <c r="B31" s="2" t="s">
        <v>30</v>
      </c>
      <c r="C31" s="359" t="s">
        <v>4423</v>
      </c>
      <c r="D31" s="291">
        <v>8.801279472685E12</v>
      </c>
      <c r="E31" s="359" t="s">
        <v>4424</v>
      </c>
      <c r="J31" s="2" t="s">
        <v>2173</v>
      </c>
      <c r="K31" s="2" t="s">
        <v>5853</v>
      </c>
      <c r="L31" s="2" t="s">
        <v>860</v>
      </c>
      <c r="M31" s="2" t="s">
        <v>17</v>
      </c>
      <c r="N31" s="2" t="s">
        <v>5853</v>
      </c>
      <c r="R31" s="2" t="s">
        <v>7614</v>
      </c>
      <c r="S31" s="2">
        <v>237.0</v>
      </c>
    </row>
    <row r="32">
      <c r="A32" s="2"/>
      <c r="B32" s="2" t="s">
        <v>30</v>
      </c>
      <c r="C32" s="359" t="s">
        <v>4423</v>
      </c>
      <c r="D32" s="291">
        <v>8.801740268928E12</v>
      </c>
      <c r="E32" s="359" t="s">
        <v>4424</v>
      </c>
      <c r="J32" s="2" t="s">
        <v>2173</v>
      </c>
      <c r="K32" s="2" t="s">
        <v>5853</v>
      </c>
      <c r="L32" s="2" t="s">
        <v>860</v>
      </c>
      <c r="M32" s="2" t="s">
        <v>17</v>
      </c>
      <c r="N32" s="2" t="s">
        <v>5853</v>
      </c>
      <c r="R32" s="2" t="s">
        <v>7614</v>
      </c>
      <c r="S32" s="2">
        <v>237.0</v>
      </c>
    </row>
    <row r="33">
      <c r="A33" s="2"/>
      <c r="B33" s="2" t="s">
        <v>30</v>
      </c>
      <c r="C33" s="359" t="s">
        <v>4423</v>
      </c>
      <c r="D33" s="291">
        <v>8.801740268928E12</v>
      </c>
      <c r="E33" s="359" t="s">
        <v>4424</v>
      </c>
      <c r="J33" s="2" t="s">
        <v>2173</v>
      </c>
      <c r="K33" s="2" t="s">
        <v>5853</v>
      </c>
      <c r="L33" s="2" t="s">
        <v>860</v>
      </c>
      <c r="M33" s="2" t="s">
        <v>17</v>
      </c>
      <c r="N33" s="2" t="s">
        <v>5853</v>
      </c>
      <c r="R33" s="2" t="s">
        <v>7614</v>
      </c>
      <c r="S33" s="2">
        <v>237.0</v>
      </c>
    </row>
    <row r="34">
      <c r="A34" s="2"/>
      <c r="B34" s="2" t="s">
        <v>30</v>
      </c>
      <c r="C34" s="359" t="s">
        <v>4423</v>
      </c>
      <c r="D34" s="291">
        <v>8.8019087681E11</v>
      </c>
      <c r="E34" s="359" t="s">
        <v>4424</v>
      </c>
      <c r="J34" s="2" t="s">
        <v>2173</v>
      </c>
      <c r="K34" s="2" t="s">
        <v>5853</v>
      </c>
      <c r="L34" s="2" t="s">
        <v>860</v>
      </c>
      <c r="M34" s="2" t="s">
        <v>17</v>
      </c>
      <c r="N34" s="2" t="s">
        <v>5853</v>
      </c>
      <c r="R34" s="2" t="s">
        <v>7614</v>
      </c>
      <c r="S34" s="2">
        <v>237.0</v>
      </c>
    </row>
    <row r="35">
      <c r="A35" s="2"/>
      <c r="B35" s="2" t="s">
        <v>30</v>
      </c>
      <c r="C35" s="359" t="s">
        <v>4423</v>
      </c>
      <c r="D35" s="291">
        <v>8.8013728273E12</v>
      </c>
      <c r="E35" s="359" t="s">
        <v>4424</v>
      </c>
      <c r="J35" s="2" t="s">
        <v>2173</v>
      </c>
      <c r="L35" s="2" t="s">
        <v>860</v>
      </c>
      <c r="M35" s="2" t="s">
        <v>17</v>
      </c>
      <c r="N35" s="2" t="s">
        <v>7457</v>
      </c>
      <c r="S35" s="2">
        <v>278.0</v>
      </c>
    </row>
    <row r="36">
      <c r="A36" s="2"/>
      <c r="B36" s="2" t="s">
        <v>30</v>
      </c>
      <c r="C36" s="2" t="s">
        <v>5283</v>
      </c>
      <c r="D36" s="557">
        <v>8.701529456358E12</v>
      </c>
      <c r="E36" s="2" t="s">
        <v>7500</v>
      </c>
      <c r="J36" s="2" t="s">
        <v>2173</v>
      </c>
      <c r="L36" s="2" t="s">
        <v>860</v>
      </c>
      <c r="M36" s="2" t="s">
        <v>17</v>
      </c>
      <c r="N36" s="2" t="s">
        <v>7568</v>
      </c>
      <c r="S36" s="2">
        <v>180.0</v>
      </c>
    </row>
    <row r="37">
      <c r="A37" s="2"/>
      <c r="B37" s="2" t="s">
        <v>30</v>
      </c>
      <c r="C37" s="2" t="s">
        <v>1545</v>
      </c>
      <c r="D37" s="557" t="s">
        <v>7626</v>
      </c>
      <c r="E37" s="2" t="s">
        <v>4839</v>
      </c>
      <c r="J37" s="2" t="s">
        <v>2173</v>
      </c>
      <c r="L37" s="2" t="s">
        <v>860</v>
      </c>
      <c r="M37" s="2" t="s">
        <v>17</v>
      </c>
      <c r="N37" s="2" t="s">
        <v>7568</v>
      </c>
      <c r="S37" s="2">
        <v>180.0</v>
      </c>
    </row>
    <row r="38">
      <c r="A38" s="2"/>
      <c r="B38" s="2" t="s">
        <v>868</v>
      </c>
      <c r="C38" s="2" t="s">
        <v>5711</v>
      </c>
      <c r="D38" s="557">
        <v>2.0200702005E11</v>
      </c>
      <c r="E38" s="563" t="s">
        <v>7627</v>
      </c>
      <c r="J38" s="2" t="s">
        <v>4509</v>
      </c>
      <c r="L38" s="2" t="s">
        <v>860</v>
      </c>
      <c r="M38" s="2" t="s">
        <v>17</v>
      </c>
      <c r="N38" s="2" t="s">
        <v>7568</v>
      </c>
      <c r="S38" s="2">
        <v>180.0</v>
      </c>
    </row>
    <row r="39">
      <c r="C39" s="2" t="s">
        <v>6399</v>
      </c>
      <c r="E39" s="434">
        <v>8.544492E7</v>
      </c>
      <c r="J39" s="195"/>
      <c r="L39" s="2" t="s">
        <v>860</v>
      </c>
      <c r="M39" s="2" t="s">
        <v>17</v>
      </c>
      <c r="N39" s="2" t="s">
        <v>7568</v>
      </c>
      <c r="S39" s="2">
        <v>180.0</v>
      </c>
    </row>
    <row r="40">
      <c r="A40" s="2"/>
      <c r="B40" s="2"/>
      <c r="C40" s="239" t="s">
        <v>7144</v>
      </c>
      <c r="D40" s="291">
        <v>1.12023493E8</v>
      </c>
      <c r="E40" s="2" t="s">
        <v>7503</v>
      </c>
      <c r="J40" s="2" t="s">
        <v>2173</v>
      </c>
      <c r="K40" s="2" t="s">
        <v>7628</v>
      </c>
      <c r="L40" s="2" t="s">
        <v>860</v>
      </c>
      <c r="M40" s="2" t="s">
        <v>17</v>
      </c>
      <c r="N40" s="2" t="s">
        <v>7339</v>
      </c>
      <c r="R40" s="2" t="s">
        <v>7617</v>
      </c>
      <c r="S40" s="2">
        <v>243.0</v>
      </c>
    </row>
    <row r="41">
      <c r="B41" s="2" t="s">
        <v>5442</v>
      </c>
      <c r="C41" s="2" t="s">
        <v>7629</v>
      </c>
      <c r="E41" s="359" t="s">
        <v>5559</v>
      </c>
      <c r="J41" s="195"/>
      <c r="L41" s="2" t="s">
        <v>860</v>
      </c>
      <c r="M41" s="2" t="s">
        <v>17</v>
      </c>
      <c r="N41" s="2" t="s">
        <v>7568</v>
      </c>
      <c r="S41" s="2">
        <v>180.0</v>
      </c>
    </row>
    <row r="42">
      <c r="B42" s="2" t="s">
        <v>868</v>
      </c>
      <c r="C42" s="564" t="s">
        <v>7630</v>
      </c>
      <c r="D42" s="291" t="s">
        <v>7631</v>
      </c>
      <c r="E42" s="380" t="s">
        <v>3978</v>
      </c>
      <c r="F42" s="472"/>
      <c r="G42" s="472"/>
      <c r="H42" s="472"/>
      <c r="L42" s="2" t="s">
        <v>860</v>
      </c>
      <c r="M42" s="2" t="s">
        <v>17</v>
      </c>
      <c r="N42" s="2" t="s">
        <v>5853</v>
      </c>
      <c r="S42" s="2">
        <v>237.0</v>
      </c>
    </row>
    <row r="43">
      <c r="E43" s="383"/>
    </row>
    <row r="44">
      <c r="A44" s="239" t="s">
        <v>7632</v>
      </c>
      <c r="B44" s="565"/>
      <c r="C44" s="565" t="s">
        <v>1319</v>
      </c>
      <c r="D44" s="522" t="s">
        <v>7633</v>
      </c>
      <c r="E44" s="565" t="s">
        <v>1320</v>
      </c>
      <c r="F44" s="266"/>
      <c r="G44" s="266"/>
      <c r="H44" s="266"/>
      <c r="I44" s="266"/>
      <c r="J44" s="266" t="s">
        <v>2173</v>
      </c>
      <c r="K44" s="266" t="s">
        <v>7616</v>
      </c>
      <c r="L44" s="275" t="s">
        <v>860</v>
      </c>
      <c r="M44" s="357" t="s">
        <v>17</v>
      </c>
      <c r="N44" s="463" t="s">
        <v>7568</v>
      </c>
      <c r="O44" s="266"/>
      <c r="P44" s="266"/>
      <c r="Q44" s="266"/>
      <c r="R44" s="266" t="s">
        <v>7614</v>
      </c>
      <c r="S44" s="437">
        <v>180.0</v>
      </c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</row>
    <row r="45">
      <c r="B45" s="359"/>
      <c r="C45" s="359" t="s">
        <v>1321</v>
      </c>
      <c r="D45" s="566" t="s">
        <v>7634</v>
      </c>
      <c r="E45" s="359" t="s">
        <v>1322</v>
      </c>
      <c r="J45" s="2" t="s">
        <v>2173</v>
      </c>
      <c r="K45" s="2" t="s">
        <v>412</v>
      </c>
      <c r="L45" s="275" t="s">
        <v>860</v>
      </c>
      <c r="M45" s="2" t="s">
        <v>17</v>
      </c>
      <c r="N45" s="2" t="s">
        <v>7568</v>
      </c>
      <c r="R45" s="2" t="s">
        <v>7602</v>
      </c>
      <c r="S45" s="2">
        <v>187.0</v>
      </c>
    </row>
    <row r="46">
      <c r="B46" s="359"/>
      <c r="C46" s="359" t="s">
        <v>1321</v>
      </c>
      <c r="D46" s="291" t="s">
        <v>7635</v>
      </c>
      <c r="E46" s="359" t="s">
        <v>1322</v>
      </c>
      <c r="J46" s="2" t="s">
        <v>2173</v>
      </c>
      <c r="K46" s="2" t="s">
        <v>412</v>
      </c>
      <c r="L46" s="275" t="s">
        <v>860</v>
      </c>
      <c r="M46" s="2" t="s">
        <v>17</v>
      </c>
      <c r="N46" s="2" t="s">
        <v>7568</v>
      </c>
      <c r="R46" s="2" t="s">
        <v>7602</v>
      </c>
      <c r="S46" s="2">
        <v>187.0</v>
      </c>
    </row>
    <row r="47">
      <c r="B47" s="359"/>
      <c r="C47" s="359" t="s">
        <v>1321</v>
      </c>
      <c r="D47" s="291" t="s">
        <v>7636</v>
      </c>
      <c r="E47" s="359" t="s">
        <v>1322</v>
      </c>
      <c r="J47" s="2" t="s">
        <v>2173</v>
      </c>
      <c r="K47" s="2" t="s">
        <v>412</v>
      </c>
      <c r="L47" s="275" t="s">
        <v>860</v>
      </c>
      <c r="M47" s="2" t="s">
        <v>17</v>
      </c>
      <c r="N47" s="2" t="s">
        <v>7568</v>
      </c>
      <c r="R47" s="2" t="s">
        <v>7602</v>
      </c>
      <c r="S47" s="2">
        <v>187.0</v>
      </c>
    </row>
    <row r="48">
      <c r="B48" s="359"/>
      <c r="C48" s="359" t="s">
        <v>1321</v>
      </c>
      <c r="D48" s="291" t="s">
        <v>7637</v>
      </c>
      <c r="E48" s="359" t="s">
        <v>1322</v>
      </c>
      <c r="J48" s="2" t="s">
        <v>2173</v>
      </c>
      <c r="K48" s="2" t="s">
        <v>412</v>
      </c>
      <c r="L48" s="275" t="s">
        <v>860</v>
      </c>
      <c r="M48" s="2" t="s">
        <v>17</v>
      </c>
      <c r="N48" s="2" t="s">
        <v>412</v>
      </c>
      <c r="R48" s="2" t="s">
        <v>7602</v>
      </c>
      <c r="S48" s="2">
        <v>187.0</v>
      </c>
    </row>
    <row r="49">
      <c r="A49" s="239"/>
      <c r="B49" s="2"/>
      <c r="C49" s="359" t="s">
        <v>1321</v>
      </c>
      <c r="D49" s="291" t="s">
        <v>7637</v>
      </c>
      <c r="E49" s="359" t="s">
        <v>1322</v>
      </c>
      <c r="L49" s="275" t="s">
        <v>860</v>
      </c>
      <c r="M49" s="2" t="s">
        <v>7624</v>
      </c>
      <c r="N49" s="2"/>
      <c r="S49" s="2"/>
    </row>
    <row r="50">
      <c r="A50" s="239"/>
      <c r="B50" s="2"/>
      <c r="C50" s="359" t="s">
        <v>1321</v>
      </c>
      <c r="D50" s="291" t="s">
        <v>7637</v>
      </c>
      <c r="E50" s="359" t="s">
        <v>1322</v>
      </c>
      <c r="L50" s="275" t="s">
        <v>860</v>
      </c>
      <c r="M50" s="2" t="s">
        <v>7624</v>
      </c>
      <c r="N50" s="2"/>
      <c r="S50" s="2"/>
    </row>
    <row r="51">
      <c r="A51" s="239"/>
      <c r="B51" s="2"/>
      <c r="C51" s="359" t="s">
        <v>1321</v>
      </c>
      <c r="D51" s="291" t="s">
        <v>7637</v>
      </c>
      <c r="E51" s="359" t="s">
        <v>1322</v>
      </c>
      <c r="L51" s="275" t="s">
        <v>860</v>
      </c>
      <c r="M51" s="2" t="s">
        <v>7624</v>
      </c>
      <c r="N51" s="2"/>
      <c r="S51" s="2"/>
    </row>
    <row r="52">
      <c r="A52" s="239"/>
      <c r="B52" s="2"/>
      <c r="C52" s="359" t="s">
        <v>1321</v>
      </c>
      <c r="D52" s="291" t="s">
        <v>7637</v>
      </c>
      <c r="E52" s="359" t="s">
        <v>1322</v>
      </c>
      <c r="L52" s="275" t="s">
        <v>860</v>
      </c>
      <c r="M52" s="2" t="s">
        <v>7624</v>
      </c>
      <c r="N52" s="2"/>
      <c r="S52" s="2"/>
    </row>
    <row r="53">
      <c r="A53" s="239"/>
      <c r="C53" s="359" t="s">
        <v>1321</v>
      </c>
      <c r="D53" s="291" t="s">
        <v>7637</v>
      </c>
      <c r="E53" s="359" t="s">
        <v>1322</v>
      </c>
      <c r="L53" s="275" t="s">
        <v>860</v>
      </c>
      <c r="M53" s="2" t="s">
        <v>7624</v>
      </c>
      <c r="N53" s="2"/>
      <c r="S53" s="2"/>
    </row>
    <row r="54">
      <c r="B54" s="2"/>
      <c r="C54" s="563" t="s">
        <v>5589</v>
      </c>
      <c r="D54" s="291" t="s">
        <v>7638</v>
      </c>
      <c r="E54" s="359" t="s">
        <v>5591</v>
      </c>
      <c r="J54" s="229"/>
      <c r="L54" s="2" t="s">
        <v>860</v>
      </c>
      <c r="M54" s="2" t="s">
        <v>17</v>
      </c>
      <c r="N54" s="2" t="s">
        <v>7568</v>
      </c>
      <c r="S54" s="2">
        <v>180.0</v>
      </c>
    </row>
    <row r="55">
      <c r="B55" s="563"/>
      <c r="C55" s="563" t="s">
        <v>5586</v>
      </c>
      <c r="D55" s="291" t="s">
        <v>7639</v>
      </c>
      <c r="E55" s="359" t="s">
        <v>5588</v>
      </c>
      <c r="J55" s="195"/>
      <c r="L55" s="2" t="s">
        <v>860</v>
      </c>
      <c r="M55" s="2" t="s">
        <v>17</v>
      </c>
      <c r="N55" s="2" t="s">
        <v>7568</v>
      </c>
      <c r="S55" s="2">
        <v>180.0</v>
      </c>
    </row>
    <row r="56">
      <c r="A56" s="239"/>
      <c r="B56" s="2"/>
      <c r="D56" s="2"/>
      <c r="E56" s="2"/>
      <c r="L56" s="2" t="s">
        <v>860</v>
      </c>
      <c r="M56" s="2"/>
      <c r="N56" s="2"/>
      <c r="S56" s="2"/>
    </row>
    <row r="57">
      <c r="A57" s="239" t="s">
        <v>7640</v>
      </c>
      <c r="B57" s="2" t="s">
        <v>5442</v>
      </c>
      <c r="C57" s="298" t="s">
        <v>7641</v>
      </c>
      <c r="D57" s="2"/>
      <c r="E57" s="2">
        <v>8544.0</v>
      </c>
      <c r="L57" s="2" t="s">
        <v>860</v>
      </c>
      <c r="M57" s="2" t="s">
        <v>17</v>
      </c>
      <c r="N57" s="2" t="s">
        <v>7642</v>
      </c>
      <c r="S57" s="2">
        <v>154.0</v>
      </c>
    </row>
    <row r="58" ht="15.0" customHeight="1">
      <c r="A58" s="239"/>
      <c r="B58" s="2"/>
      <c r="C58" s="298" t="s">
        <v>7643</v>
      </c>
      <c r="D58" s="2"/>
      <c r="E58" s="2">
        <v>8.544709E7</v>
      </c>
      <c r="L58" s="2" t="s">
        <v>860</v>
      </c>
      <c r="M58" s="2" t="s">
        <v>17</v>
      </c>
      <c r="N58" s="2" t="s">
        <v>7642</v>
      </c>
      <c r="S58" s="2">
        <v>154.0</v>
      </c>
      <c r="T58" s="2" t="s">
        <v>7644</v>
      </c>
    </row>
    <row r="59">
      <c r="A59" s="239"/>
      <c r="B59" s="2"/>
      <c r="C59" s="298" t="s">
        <v>7645</v>
      </c>
      <c r="D59" s="2"/>
      <c r="E59" s="567">
        <v>8.544709E7</v>
      </c>
      <c r="L59" s="2" t="s">
        <v>4752</v>
      </c>
      <c r="M59" s="2" t="s">
        <v>17</v>
      </c>
      <c r="N59" s="2" t="s">
        <v>7646</v>
      </c>
      <c r="S59" s="2">
        <v>209.0</v>
      </c>
    </row>
    <row r="60">
      <c r="B60" s="359"/>
      <c r="C60" s="399" t="s">
        <v>7645</v>
      </c>
      <c r="E60" s="567">
        <v>8.544709E7</v>
      </c>
      <c r="J60" s="2"/>
      <c r="K60" s="2"/>
      <c r="L60" s="2" t="s">
        <v>4752</v>
      </c>
      <c r="M60" s="2" t="s">
        <v>17</v>
      </c>
      <c r="N60" s="2" t="s">
        <v>7533</v>
      </c>
      <c r="R60" s="2"/>
      <c r="S60" s="2">
        <v>231.0</v>
      </c>
    </row>
    <row r="61">
      <c r="A61" s="2"/>
      <c r="B61" s="564"/>
      <c r="J61" s="2"/>
      <c r="K61" s="2"/>
      <c r="L61" s="2"/>
      <c r="M61" s="2"/>
      <c r="N61" s="2"/>
      <c r="R61" s="2"/>
      <c r="S61" s="2"/>
    </row>
    <row r="62">
      <c r="A62" s="2"/>
      <c r="B62" s="564"/>
      <c r="J62" s="2"/>
      <c r="K62" s="2"/>
      <c r="L62" s="2"/>
      <c r="M62" s="2"/>
      <c r="N62" s="2"/>
      <c r="R62" s="2"/>
      <c r="S62" s="2"/>
    </row>
    <row r="63">
      <c r="A63" s="2" t="s">
        <v>3819</v>
      </c>
      <c r="B63" s="564"/>
      <c r="J63" s="2"/>
      <c r="K63" s="2"/>
      <c r="L63" s="2"/>
      <c r="M63" s="2"/>
      <c r="N63" s="2"/>
      <c r="R63" s="2"/>
      <c r="S63" s="2"/>
    </row>
    <row r="64">
      <c r="B64" s="359" t="s">
        <v>7647</v>
      </c>
      <c r="J64" s="2" t="s">
        <v>2173</v>
      </c>
      <c r="K64" s="2" t="s">
        <v>7605</v>
      </c>
      <c r="L64" s="2" t="s">
        <v>4752</v>
      </c>
      <c r="M64" s="2" t="s">
        <v>17</v>
      </c>
      <c r="N64" s="2" t="s">
        <v>7605</v>
      </c>
      <c r="R64" s="2" t="s">
        <v>7604</v>
      </c>
      <c r="S64" s="2">
        <v>192.0</v>
      </c>
    </row>
    <row r="65">
      <c r="B65" s="359" t="s">
        <v>7647</v>
      </c>
      <c r="J65" s="2" t="s">
        <v>2173</v>
      </c>
      <c r="K65" s="2" t="s">
        <v>7605</v>
      </c>
      <c r="L65" s="2" t="s">
        <v>4752</v>
      </c>
      <c r="M65" s="2" t="s">
        <v>17</v>
      </c>
      <c r="N65" s="2" t="s">
        <v>7605</v>
      </c>
      <c r="R65" s="2" t="s">
        <v>7604</v>
      </c>
      <c r="S65" s="2">
        <v>192.0</v>
      </c>
    </row>
    <row r="66">
      <c r="B66" s="359" t="s">
        <v>7647</v>
      </c>
      <c r="J66" s="2" t="s">
        <v>2173</v>
      </c>
      <c r="K66" s="2" t="s">
        <v>7605</v>
      </c>
      <c r="L66" s="2" t="s">
        <v>4752</v>
      </c>
      <c r="M66" s="2" t="s">
        <v>17</v>
      </c>
      <c r="N66" s="2" t="s">
        <v>7605</v>
      </c>
      <c r="R66" s="2" t="s">
        <v>7604</v>
      </c>
      <c r="S66" s="2">
        <v>192.0</v>
      </c>
    </row>
    <row r="67">
      <c r="B67" s="359" t="s">
        <v>7647</v>
      </c>
      <c r="J67" s="2" t="s">
        <v>2173</v>
      </c>
      <c r="K67" s="2" t="s">
        <v>7605</v>
      </c>
      <c r="L67" s="2" t="s">
        <v>4752</v>
      </c>
      <c r="M67" s="2" t="s">
        <v>17</v>
      </c>
      <c r="N67" s="2" t="s">
        <v>7605</v>
      </c>
      <c r="R67" s="2" t="s">
        <v>7604</v>
      </c>
      <c r="S67" s="2">
        <v>192.0</v>
      </c>
    </row>
    <row r="68">
      <c r="B68" s="359" t="s">
        <v>7647</v>
      </c>
      <c r="J68" s="2" t="s">
        <v>2173</v>
      </c>
      <c r="K68" s="2" t="s">
        <v>7605</v>
      </c>
      <c r="L68" s="2" t="s">
        <v>4752</v>
      </c>
      <c r="M68" s="2" t="s">
        <v>17</v>
      </c>
      <c r="N68" s="2" t="s">
        <v>7605</v>
      </c>
      <c r="R68" s="2" t="s">
        <v>7604</v>
      </c>
      <c r="S68" s="2">
        <v>192.0</v>
      </c>
    </row>
    <row r="69">
      <c r="B69" s="359" t="s">
        <v>7648</v>
      </c>
      <c r="J69" s="2" t="s">
        <v>2173</v>
      </c>
      <c r="K69" s="2" t="s">
        <v>7605</v>
      </c>
      <c r="L69" s="2" t="s">
        <v>4752</v>
      </c>
      <c r="M69" s="2" t="s">
        <v>17</v>
      </c>
      <c r="N69" s="2" t="s">
        <v>7605</v>
      </c>
      <c r="R69" s="2" t="s">
        <v>7604</v>
      </c>
      <c r="S69" s="2">
        <v>192.0</v>
      </c>
    </row>
    <row r="70">
      <c r="B70" s="359" t="s">
        <v>7648</v>
      </c>
      <c r="J70" s="2" t="s">
        <v>2173</v>
      </c>
      <c r="K70" s="2" t="s">
        <v>7605</v>
      </c>
      <c r="L70" s="2" t="s">
        <v>4752</v>
      </c>
      <c r="M70" s="2" t="s">
        <v>17</v>
      </c>
      <c r="N70" s="2" t="s">
        <v>7605</v>
      </c>
      <c r="R70" s="2" t="s">
        <v>7604</v>
      </c>
      <c r="S70" s="2">
        <v>192.0</v>
      </c>
    </row>
    <row r="71">
      <c r="B71" s="359" t="s">
        <v>7648</v>
      </c>
      <c r="J71" s="2" t="s">
        <v>2173</v>
      </c>
      <c r="K71" s="2" t="s">
        <v>7605</v>
      </c>
      <c r="L71" s="2" t="s">
        <v>4752</v>
      </c>
      <c r="M71" s="2" t="s">
        <v>17</v>
      </c>
      <c r="N71" s="2" t="s">
        <v>7605</v>
      </c>
      <c r="R71" s="2" t="s">
        <v>7604</v>
      </c>
      <c r="S71" s="2">
        <v>192.0</v>
      </c>
    </row>
    <row r="72">
      <c r="B72" s="359" t="s">
        <v>7648</v>
      </c>
      <c r="J72" s="2" t="s">
        <v>2173</v>
      </c>
      <c r="K72" s="2" t="s">
        <v>7605</v>
      </c>
      <c r="L72" s="2" t="s">
        <v>4752</v>
      </c>
      <c r="M72" s="2" t="s">
        <v>17</v>
      </c>
      <c r="N72" s="2" t="s">
        <v>7605</v>
      </c>
      <c r="R72" s="2" t="s">
        <v>7604</v>
      </c>
      <c r="S72" s="2">
        <v>192.0</v>
      </c>
    </row>
    <row r="73">
      <c r="B73" s="359" t="s">
        <v>7648</v>
      </c>
      <c r="J73" s="2" t="s">
        <v>2173</v>
      </c>
      <c r="K73" s="2" t="s">
        <v>7605</v>
      </c>
      <c r="L73" s="2" t="s">
        <v>4752</v>
      </c>
      <c r="M73" s="2" t="s">
        <v>17</v>
      </c>
      <c r="N73" s="2" t="s">
        <v>7605</v>
      </c>
      <c r="R73" s="2" t="s">
        <v>7604</v>
      </c>
      <c r="S73" s="2">
        <v>192.0</v>
      </c>
    </row>
    <row r="74">
      <c r="B74" s="359" t="s">
        <v>1319</v>
      </c>
      <c r="D74" s="383"/>
      <c r="J74" s="2" t="s">
        <v>7649</v>
      </c>
      <c r="K74" s="2" t="s">
        <v>7616</v>
      </c>
      <c r="L74" s="2" t="s">
        <v>4752</v>
      </c>
      <c r="M74" s="2" t="s">
        <v>17</v>
      </c>
      <c r="N74" s="2" t="s">
        <v>7533</v>
      </c>
      <c r="R74" s="2" t="s">
        <v>7614</v>
      </c>
      <c r="S74" s="2">
        <v>231.0</v>
      </c>
    </row>
    <row r="75">
      <c r="A75" s="2" t="s">
        <v>7650</v>
      </c>
      <c r="B75" s="564" t="s">
        <v>7651</v>
      </c>
      <c r="L75" s="2" t="s">
        <v>4752</v>
      </c>
      <c r="M75" s="2" t="s">
        <v>17</v>
      </c>
      <c r="N75" s="2" t="s">
        <v>7533</v>
      </c>
      <c r="S75" s="2">
        <v>231.0</v>
      </c>
    </row>
    <row r="76">
      <c r="A76" s="2" t="s">
        <v>7652</v>
      </c>
      <c r="B76" s="564" t="s">
        <v>6280</v>
      </c>
      <c r="D76" s="359" t="s">
        <v>6281</v>
      </c>
      <c r="L76" s="2" t="s">
        <v>4752</v>
      </c>
      <c r="M76" s="2" t="s">
        <v>17</v>
      </c>
      <c r="N76" s="2" t="s">
        <v>5853</v>
      </c>
      <c r="S76" s="2">
        <v>237.0</v>
      </c>
    </row>
    <row r="77">
      <c r="B77" s="564" t="s">
        <v>7653</v>
      </c>
      <c r="D77" s="359" t="s">
        <v>1528</v>
      </c>
      <c r="L77" s="2" t="s">
        <v>4752</v>
      </c>
      <c r="M77" s="2" t="s">
        <v>17</v>
      </c>
      <c r="N77" s="2" t="s">
        <v>7618</v>
      </c>
      <c r="S77" s="2">
        <v>253.0</v>
      </c>
    </row>
    <row r="78">
      <c r="B78" s="564" t="s">
        <v>7654</v>
      </c>
      <c r="L78" s="2" t="s">
        <v>4752</v>
      </c>
      <c r="M78" s="275" t="s">
        <v>17</v>
      </c>
      <c r="N78" s="2" t="s">
        <v>7618</v>
      </c>
      <c r="S78" s="2">
        <v>253.0</v>
      </c>
    </row>
    <row r="79">
      <c r="A79" s="2"/>
      <c r="B79" s="564" t="s">
        <v>889</v>
      </c>
      <c r="E79" s="2" t="s">
        <v>7503</v>
      </c>
      <c r="L79" s="2" t="s">
        <v>4752</v>
      </c>
      <c r="M79" s="2" t="s">
        <v>17</v>
      </c>
      <c r="N79" s="2" t="s">
        <v>7618</v>
      </c>
      <c r="S79" s="2">
        <v>253.0</v>
      </c>
    </row>
    <row r="80">
      <c r="A80" s="2" t="s">
        <v>7655</v>
      </c>
      <c r="B80" s="2" t="s">
        <v>7656</v>
      </c>
      <c r="C80" s="291" t="s">
        <v>7657</v>
      </c>
      <c r="L80" s="2" t="s">
        <v>4752</v>
      </c>
      <c r="M80" s="2" t="s">
        <v>17</v>
      </c>
      <c r="N80" s="2" t="s">
        <v>7658</v>
      </c>
      <c r="S80" s="2">
        <v>272.0</v>
      </c>
    </row>
    <row r="81">
      <c r="A81" s="2" t="s">
        <v>7659</v>
      </c>
      <c r="B81" s="2" t="s">
        <v>7660</v>
      </c>
      <c r="C81" s="291" t="s">
        <v>7661</v>
      </c>
      <c r="D81" s="359" t="s">
        <v>7662</v>
      </c>
      <c r="L81" s="2" t="s">
        <v>4752</v>
      </c>
      <c r="M81" s="2" t="s">
        <v>17</v>
      </c>
      <c r="N81" s="2" t="s">
        <v>7658</v>
      </c>
      <c r="S81" s="2">
        <v>272.0</v>
      </c>
    </row>
    <row r="82">
      <c r="A82" s="2" t="s">
        <v>7659</v>
      </c>
      <c r="B82" s="2" t="s">
        <v>7663</v>
      </c>
      <c r="C82" s="291" t="s">
        <v>7664</v>
      </c>
      <c r="D82" s="359" t="s">
        <v>2685</v>
      </c>
      <c r="L82" s="2" t="s">
        <v>4752</v>
      </c>
      <c r="M82" s="2" t="s">
        <v>17</v>
      </c>
      <c r="N82" s="2" t="s">
        <v>7658</v>
      </c>
      <c r="S82" s="2">
        <v>272.0</v>
      </c>
    </row>
    <row r="83">
      <c r="A83" s="2" t="s">
        <v>7665</v>
      </c>
      <c r="B83" s="239" t="s">
        <v>6206</v>
      </c>
      <c r="L83" s="2" t="s">
        <v>4752</v>
      </c>
      <c r="M83" s="2" t="s">
        <v>17</v>
      </c>
      <c r="N83" s="2" t="s">
        <v>7457</v>
      </c>
      <c r="S83" s="2">
        <v>277.0</v>
      </c>
    </row>
    <row r="84">
      <c r="B84" s="239" t="s">
        <v>6399</v>
      </c>
      <c r="D84" s="2" t="s">
        <v>3850</v>
      </c>
      <c r="J84" s="2" t="s">
        <v>2173</v>
      </c>
      <c r="K84" s="2" t="s">
        <v>441</v>
      </c>
      <c r="L84" s="2" t="s">
        <v>4752</v>
      </c>
      <c r="M84" s="2" t="s">
        <v>17</v>
      </c>
      <c r="N84" s="2" t="s">
        <v>434</v>
      </c>
      <c r="R84" s="2" t="s">
        <v>7666</v>
      </c>
      <c r="S84" s="2">
        <v>298.0</v>
      </c>
    </row>
    <row r="85">
      <c r="B85" s="564" t="s">
        <v>7667</v>
      </c>
      <c r="C85" s="291">
        <v>1.4540807366E10</v>
      </c>
      <c r="D85" s="359" t="s">
        <v>7668</v>
      </c>
      <c r="L85" s="2" t="s">
        <v>4752</v>
      </c>
      <c r="M85" s="2" t="s">
        <v>17</v>
      </c>
      <c r="N85" s="2" t="s">
        <v>7669</v>
      </c>
      <c r="S85" s="2">
        <v>338.0</v>
      </c>
    </row>
    <row r="88">
      <c r="A88" s="239" t="s">
        <v>7670</v>
      </c>
      <c r="B88" s="359" t="s">
        <v>6280</v>
      </c>
      <c r="D88" s="359" t="s">
        <v>6281</v>
      </c>
      <c r="L88" s="2" t="s">
        <v>4752</v>
      </c>
      <c r="M88" s="2" t="s">
        <v>17</v>
      </c>
      <c r="N88" s="2" t="s">
        <v>7671</v>
      </c>
      <c r="S88" s="2">
        <v>120.0</v>
      </c>
    </row>
    <row r="89">
      <c r="B89" s="359" t="s">
        <v>5780</v>
      </c>
      <c r="D89" s="359" t="s">
        <v>1528</v>
      </c>
      <c r="L89" s="2" t="s">
        <v>4752</v>
      </c>
      <c r="M89" s="2" t="s">
        <v>17</v>
      </c>
      <c r="N89" s="2" t="s">
        <v>7671</v>
      </c>
      <c r="S89" s="2">
        <v>120.0</v>
      </c>
    </row>
    <row r="90">
      <c r="B90" s="359" t="s">
        <v>7672</v>
      </c>
      <c r="D90" s="359" t="s">
        <v>7673</v>
      </c>
      <c r="L90" s="2" t="s">
        <v>4752</v>
      </c>
      <c r="M90" s="2" t="s">
        <v>17</v>
      </c>
      <c r="N90" s="2" t="s">
        <v>7671</v>
      </c>
      <c r="S90" s="2">
        <v>120.0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10.3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414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805</v>
      </c>
      <c r="S2" s="2" t="s">
        <v>7674</v>
      </c>
      <c r="T2" s="2" t="s">
        <v>5692</v>
      </c>
    </row>
    <row r="3">
      <c r="A3" s="2"/>
      <c r="B3" s="229" t="s">
        <v>811</v>
      </c>
      <c r="C3" s="2" t="s">
        <v>80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2.0</v>
      </c>
      <c r="R4" s="2" t="s">
        <v>7675</v>
      </c>
      <c r="S4" s="2" t="s">
        <v>7495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3.0</v>
      </c>
      <c r="R5" s="2" t="s">
        <v>7676</v>
      </c>
      <c r="S5" s="2" t="s">
        <v>7677</v>
      </c>
      <c r="T5" s="2" t="s">
        <v>7678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7679</v>
      </c>
      <c r="C10" s="2" t="s">
        <v>1879</v>
      </c>
      <c r="D10" s="2"/>
      <c r="E10" s="237">
        <v>9.940849587E9</v>
      </c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7680</v>
      </c>
      <c r="C11" s="2" t="s">
        <v>7681</v>
      </c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7682</v>
      </c>
      <c r="C12" s="568" t="s">
        <v>7683</v>
      </c>
      <c r="D12" s="242"/>
      <c r="E12" s="243">
        <v>8.489901061E9</v>
      </c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557">
        <v>8.801322651248E12</v>
      </c>
      <c r="E17" s="2" t="s">
        <v>7532</v>
      </c>
      <c r="J17" s="266" t="s">
        <v>2173</v>
      </c>
      <c r="L17" s="2" t="s">
        <v>860</v>
      </c>
      <c r="M17" s="2" t="s">
        <v>17</v>
      </c>
      <c r="N17" s="2" t="s">
        <v>7684</v>
      </c>
      <c r="S17" s="2">
        <v>150.0</v>
      </c>
    </row>
    <row r="18">
      <c r="A18" s="2"/>
      <c r="B18" s="2" t="s">
        <v>30</v>
      </c>
      <c r="C18" s="2" t="s">
        <v>5477</v>
      </c>
      <c r="D18" s="557">
        <v>8.80155314238E12</v>
      </c>
      <c r="E18" s="2" t="s">
        <v>7532</v>
      </c>
      <c r="J18" s="266" t="s">
        <v>2173</v>
      </c>
      <c r="L18" s="2" t="s">
        <v>860</v>
      </c>
      <c r="M18" s="2" t="s">
        <v>17</v>
      </c>
      <c r="N18" s="2" t="s">
        <v>7684</v>
      </c>
      <c r="S18" s="2">
        <v>150.0</v>
      </c>
    </row>
    <row r="19">
      <c r="A19" s="2"/>
      <c r="B19" s="2" t="s">
        <v>30</v>
      </c>
      <c r="C19" s="2" t="s">
        <v>5477</v>
      </c>
      <c r="D19" s="557">
        <v>9.81012066281E11</v>
      </c>
      <c r="E19" s="2" t="s">
        <v>7532</v>
      </c>
      <c r="J19" s="266" t="s">
        <v>2173</v>
      </c>
      <c r="L19" s="2" t="s">
        <v>860</v>
      </c>
      <c r="M19" s="2" t="s">
        <v>17</v>
      </c>
      <c r="N19" s="2" t="s">
        <v>7684</v>
      </c>
      <c r="S19" s="2">
        <v>150.0</v>
      </c>
    </row>
    <row r="20">
      <c r="A20" s="2"/>
      <c r="B20" s="2" t="s">
        <v>30</v>
      </c>
      <c r="C20" s="2" t="s">
        <v>5477</v>
      </c>
      <c r="D20" s="557">
        <v>9.89108591887E12</v>
      </c>
      <c r="E20" s="2" t="s">
        <v>7532</v>
      </c>
      <c r="J20" s="266" t="s">
        <v>2173</v>
      </c>
      <c r="L20" s="2" t="s">
        <v>860</v>
      </c>
      <c r="M20" s="2" t="s">
        <v>17</v>
      </c>
      <c r="N20" s="2" t="s">
        <v>7684</v>
      </c>
      <c r="S20" s="2">
        <v>150.0</v>
      </c>
    </row>
    <row r="21">
      <c r="A21" s="2"/>
      <c r="B21" s="2" t="s">
        <v>30</v>
      </c>
      <c r="C21" s="2" t="s">
        <v>5477</v>
      </c>
      <c r="D21" s="557">
        <v>8.801022914349E12</v>
      </c>
      <c r="E21" s="2" t="s">
        <v>7532</v>
      </c>
      <c r="J21" s="266" t="s">
        <v>2173</v>
      </c>
      <c r="L21" s="2" t="s">
        <v>860</v>
      </c>
      <c r="M21" s="2" t="s">
        <v>17</v>
      </c>
      <c r="N21" s="2" t="s">
        <v>7684</v>
      </c>
      <c r="S21" s="2">
        <v>150.0</v>
      </c>
    </row>
    <row r="22">
      <c r="A22" s="2"/>
      <c r="B22" s="2" t="s">
        <v>30</v>
      </c>
      <c r="C22" s="2" t="s">
        <v>3636</v>
      </c>
      <c r="D22" s="557">
        <v>9.890428117236E12</v>
      </c>
      <c r="E22" s="2"/>
      <c r="J22" s="266" t="s">
        <v>2173</v>
      </c>
      <c r="L22" s="2" t="s">
        <v>860</v>
      </c>
      <c r="M22" s="2" t="s">
        <v>17</v>
      </c>
      <c r="N22" s="2" t="s">
        <v>7685</v>
      </c>
      <c r="S22" s="2">
        <v>167.0</v>
      </c>
    </row>
    <row r="23">
      <c r="A23" s="2"/>
      <c r="B23" s="2" t="s">
        <v>30</v>
      </c>
      <c r="C23" s="2" t="s">
        <v>3636</v>
      </c>
      <c r="D23" s="557">
        <v>9.890415382225E12</v>
      </c>
      <c r="E23" s="2"/>
      <c r="J23" s="266" t="s">
        <v>2173</v>
      </c>
      <c r="L23" s="2" t="s">
        <v>860</v>
      </c>
      <c r="M23" s="2" t="s">
        <v>17</v>
      </c>
      <c r="N23" s="2" t="s">
        <v>7685</v>
      </c>
      <c r="S23" s="2">
        <v>167.0</v>
      </c>
    </row>
    <row r="24">
      <c r="A24" s="2"/>
      <c r="B24" s="2" t="s">
        <v>30</v>
      </c>
      <c r="C24" s="2" t="s">
        <v>3636</v>
      </c>
      <c r="D24" s="557">
        <v>9.890434231059E12</v>
      </c>
      <c r="E24" s="2"/>
      <c r="J24" s="266" t="s">
        <v>2173</v>
      </c>
      <c r="L24" s="2" t="s">
        <v>860</v>
      </c>
      <c r="M24" s="2" t="s">
        <v>17</v>
      </c>
      <c r="N24" s="2" t="s">
        <v>7685</v>
      </c>
      <c r="S24" s="2">
        <v>167.0</v>
      </c>
    </row>
    <row r="25">
      <c r="A25" s="2"/>
      <c r="B25" s="2" t="s">
        <v>30</v>
      </c>
      <c r="C25" s="2" t="s">
        <v>5283</v>
      </c>
      <c r="D25" s="557">
        <v>8.701849550071E12</v>
      </c>
      <c r="E25" s="2" t="s">
        <v>7686</v>
      </c>
      <c r="J25" s="266" t="s">
        <v>2173</v>
      </c>
      <c r="L25" s="2" t="s">
        <v>860</v>
      </c>
      <c r="M25" s="2" t="s">
        <v>17</v>
      </c>
      <c r="N25" s="2" t="s">
        <v>7684</v>
      </c>
      <c r="S25" s="2">
        <v>150.0</v>
      </c>
    </row>
    <row r="26">
      <c r="A26" s="2"/>
      <c r="B26" s="2" t="s">
        <v>30</v>
      </c>
      <c r="C26" s="2" t="s">
        <v>1545</v>
      </c>
      <c r="D26" s="557" t="s">
        <v>7687</v>
      </c>
      <c r="E26" s="2" t="s">
        <v>4839</v>
      </c>
      <c r="J26" s="266" t="s">
        <v>2173</v>
      </c>
      <c r="L26" s="2" t="s">
        <v>860</v>
      </c>
      <c r="M26" s="2" t="s">
        <v>17</v>
      </c>
      <c r="N26" s="2" t="s">
        <v>7684</v>
      </c>
      <c r="S26" s="2">
        <v>150.0</v>
      </c>
    </row>
    <row r="27" ht="18.0" customHeight="1">
      <c r="A27" s="2"/>
      <c r="B27" s="2" t="s">
        <v>30</v>
      </c>
      <c r="C27" s="2" t="s">
        <v>7688</v>
      </c>
      <c r="D27" s="557">
        <v>2.02007010037E11</v>
      </c>
      <c r="E27" s="2" t="s">
        <v>6889</v>
      </c>
      <c r="J27" s="266" t="s">
        <v>2173</v>
      </c>
      <c r="L27" s="2" t="s">
        <v>860</v>
      </c>
      <c r="M27" s="2" t="s">
        <v>17</v>
      </c>
      <c r="N27" s="2" t="s">
        <v>7684</v>
      </c>
      <c r="S27" s="2">
        <v>150.0</v>
      </c>
    </row>
    <row r="28">
      <c r="A28" s="2"/>
      <c r="B28" s="2"/>
      <c r="C28" s="2" t="s">
        <v>7689</v>
      </c>
      <c r="D28" s="2"/>
      <c r="E28" s="2" t="s">
        <v>7690</v>
      </c>
      <c r="J28" s="266" t="s">
        <v>2173</v>
      </c>
      <c r="L28" s="2" t="s">
        <v>860</v>
      </c>
      <c r="M28" s="2" t="s">
        <v>17</v>
      </c>
      <c r="N28" s="2" t="s">
        <v>7684</v>
      </c>
      <c r="S28" s="2">
        <v>150.0</v>
      </c>
    </row>
    <row r="29">
      <c r="C29" s="2" t="s">
        <v>2953</v>
      </c>
      <c r="D29" s="275"/>
      <c r="E29" s="275"/>
      <c r="F29" s="231"/>
      <c r="G29" s="231"/>
      <c r="H29" s="231"/>
      <c r="J29" s="266" t="s">
        <v>2173</v>
      </c>
      <c r="L29" s="2" t="s">
        <v>860</v>
      </c>
      <c r="M29" s="2" t="s">
        <v>17</v>
      </c>
      <c r="N29" s="2" t="s">
        <v>7684</v>
      </c>
      <c r="S29" s="2">
        <v>150.0</v>
      </c>
    </row>
    <row r="30">
      <c r="C30" s="2" t="s">
        <v>2301</v>
      </c>
      <c r="D30" s="275"/>
      <c r="E30" s="487">
        <v>8.4733099E7</v>
      </c>
      <c r="F30" s="231"/>
      <c r="G30" s="231"/>
      <c r="H30" s="231"/>
      <c r="J30" s="266" t="s">
        <v>2173</v>
      </c>
      <c r="L30" s="2" t="s">
        <v>860</v>
      </c>
      <c r="M30" s="2" t="s">
        <v>17</v>
      </c>
      <c r="N30" s="2" t="s">
        <v>7684</v>
      </c>
      <c r="S30" s="2">
        <v>150.0</v>
      </c>
    </row>
    <row r="31">
      <c r="C31" s="2" t="s">
        <v>2302</v>
      </c>
      <c r="D31" s="275"/>
      <c r="E31" s="487">
        <v>8538.0</v>
      </c>
      <c r="F31" s="231"/>
      <c r="G31" s="231"/>
      <c r="H31" s="231"/>
      <c r="J31" s="266" t="s">
        <v>2173</v>
      </c>
      <c r="L31" s="2" t="s">
        <v>860</v>
      </c>
      <c r="M31" s="2" t="s">
        <v>17</v>
      </c>
      <c r="N31" s="2" t="s">
        <v>7684</v>
      </c>
      <c r="S31" s="2">
        <v>150.0</v>
      </c>
    </row>
    <row r="32">
      <c r="C32" s="2" t="s">
        <v>1182</v>
      </c>
      <c r="D32" s="275"/>
      <c r="E32" s="275"/>
      <c r="F32" s="231"/>
      <c r="G32" s="231"/>
      <c r="H32" s="231"/>
      <c r="J32" s="266" t="s">
        <v>2173</v>
      </c>
      <c r="L32" s="2" t="s">
        <v>860</v>
      </c>
      <c r="M32" s="2" t="s">
        <v>17</v>
      </c>
      <c r="N32" s="2" t="s">
        <v>7684</v>
      </c>
      <c r="S32" s="2">
        <v>150.0</v>
      </c>
    </row>
    <row r="33">
      <c r="C33" s="2" t="s">
        <v>1182</v>
      </c>
      <c r="D33" s="275"/>
      <c r="E33" s="275"/>
      <c r="F33" s="231"/>
      <c r="G33" s="231"/>
      <c r="H33" s="231"/>
      <c r="J33" s="266" t="s">
        <v>2173</v>
      </c>
      <c r="L33" s="2" t="s">
        <v>860</v>
      </c>
      <c r="M33" s="2" t="s">
        <v>17</v>
      </c>
      <c r="N33" s="2" t="s">
        <v>7684</v>
      </c>
      <c r="S33" s="2">
        <v>150.0</v>
      </c>
    </row>
    <row r="34">
      <c r="C34" s="2" t="s">
        <v>1182</v>
      </c>
      <c r="D34" s="275"/>
      <c r="E34" s="275"/>
      <c r="F34" s="231"/>
      <c r="G34" s="231"/>
      <c r="H34" s="231"/>
      <c r="J34" s="266" t="s">
        <v>2173</v>
      </c>
      <c r="L34" s="2" t="s">
        <v>860</v>
      </c>
      <c r="M34" s="2" t="s">
        <v>17</v>
      </c>
      <c r="N34" s="2" t="s">
        <v>7684</v>
      </c>
      <c r="S34" s="2">
        <v>150.0</v>
      </c>
    </row>
    <row r="35">
      <c r="C35" s="2" t="s">
        <v>1182</v>
      </c>
      <c r="D35" s="275"/>
      <c r="E35" s="275"/>
      <c r="F35" s="231"/>
      <c r="G35" s="231"/>
      <c r="H35" s="231"/>
      <c r="J35" s="266" t="s">
        <v>2173</v>
      </c>
      <c r="L35" s="2" t="s">
        <v>860</v>
      </c>
      <c r="M35" s="2" t="s">
        <v>17</v>
      </c>
      <c r="N35" s="2" t="s">
        <v>7684</v>
      </c>
      <c r="S35" s="2">
        <v>150.0</v>
      </c>
    </row>
    <row r="36">
      <c r="C36" s="2" t="s">
        <v>1182</v>
      </c>
      <c r="D36" s="275"/>
      <c r="E36" s="275"/>
      <c r="F36" s="231"/>
      <c r="G36" s="231"/>
      <c r="H36" s="231"/>
      <c r="J36" s="266" t="s">
        <v>2173</v>
      </c>
      <c r="L36" s="2" t="s">
        <v>860</v>
      </c>
      <c r="M36" s="2" t="s">
        <v>17</v>
      </c>
      <c r="N36" s="2" t="s">
        <v>7684</v>
      </c>
      <c r="S36" s="2">
        <v>150.0</v>
      </c>
    </row>
    <row r="37">
      <c r="C37" s="2" t="s">
        <v>1182</v>
      </c>
      <c r="D37" s="275"/>
      <c r="E37" s="275"/>
      <c r="F37" s="231"/>
      <c r="G37" s="231"/>
      <c r="H37" s="231"/>
      <c r="J37" s="266" t="s">
        <v>2173</v>
      </c>
      <c r="L37" s="2" t="s">
        <v>860</v>
      </c>
      <c r="M37" s="2" t="s">
        <v>17</v>
      </c>
      <c r="N37" s="2" t="s">
        <v>7684</v>
      </c>
      <c r="S37" s="2">
        <v>150.0</v>
      </c>
    </row>
    <row r="38">
      <c r="C38" s="2" t="s">
        <v>1182</v>
      </c>
      <c r="D38" s="275"/>
      <c r="E38" s="275"/>
      <c r="F38" s="231"/>
      <c r="G38" s="231"/>
      <c r="H38" s="231"/>
      <c r="J38" s="266" t="s">
        <v>2173</v>
      </c>
      <c r="L38" s="2" t="s">
        <v>860</v>
      </c>
      <c r="M38" s="2" t="s">
        <v>17</v>
      </c>
      <c r="N38" s="2" t="s">
        <v>7684</v>
      </c>
      <c r="S38" s="2">
        <v>150.0</v>
      </c>
    </row>
    <row r="39">
      <c r="C39" s="2" t="s">
        <v>1182</v>
      </c>
      <c r="D39" s="275"/>
      <c r="E39" s="275"/>
      <c r="F39" s="231"/>
      <c r="G39" s="231"/>
      <c r="H39" s="231"/>
      <c r="J39" s="266" t="s">
        <v>2173</v>
      </c>
      <c r="L39" s="2" t="s">
        <v>860</v>
      </c>
      <c r="M39" s="2" t="s">
        <v>17</v>
      </c>
      <c r="N39" s="2" t="s">
        <v>7684</v>
      </c>
      <c r="S39" s="2">
        <v>150.0</v>
      </c>
    </row>
    <row r="40">
      <c r="C40" s="2" t="s">
        <v>1182</v>
      </c>
      <c r="D40" s="275"/>
      <c r="E40" s="275"/>
      <c r="F40" s="231"/>
      <c r="G40" s="231"/>
      <c r="H40" s="231"/>
      <c r="J40" s="266" t="s">
        <v>2173</v>
      </c>
      <c r="L40" s="2" t="s">
        <v>3819</v>
      </c>
      <c r="M40" s="2" t="s">
        <v>17</v>
      </c>
      <c r="N40" s="2" t="s">
        <v>415</v>
      </c>
      <c r="S40" s="2">
        <v>207.0</v>
      </c>
    </row>
    <row r="41">
      <c r="A41" s="266"/>
      <c r="B41" s="266"/>
      <c r="C41" s="266" t="s">
        <v>5477</v>
      </c>
      <c r="D41" s="437">
        <v>8.80115997331E12</v>
      </c>
      <c r="E41" s="463" t="s">
        <v>7532</v>
      </c>
      <c r="F41" s="357"/>
      <c r="G41" s="357"/>
      <c r="H41" s="357"/>
      <c r="I41" s="266"/>
      <c r="J41" s="266" t="s">
        <v>2173</v>
      </c>
      <c r="K41" s="266"/>
      <c r="L41" s="266" t="s">
        <v>3819</v>
      </c>
      <c r="M41" s="266" t="s">
        <v>17</v>
      </c>
      <c r="N41" s="492" t="s">
        <v>415</v>
      </c>
      <c r="O41" s="266"/>
      <c r="P41" s="266"/>
      <c r="Q41" s="266"/>
      <c r="R41" s="266"/>
      <c r="S41" s="451">
        <v>207.0</v>
      </c>
      <c r="T41" s="266"/>
      <c r="U41" s="266"/>
      <c r="V41" s="266"/>
      <c r="W41" s="266"/>
      <c r="X41" s="266"/>
      <c r="Y41" s="266"/>
      <c r="Z41" s="266"/>
      <c r="AA41" s="266"/>
      <c r="AB41" s="266"/>
      <c r="AC41" s="266"/>
      <c r="AD41" s="266"/>
      <c r="AE41" s="266"/>
      <c r="AF41" s="266"/>
    </row>
    <row r="42">
      <c r="D42" s="557"/>
      <c r="E42" s="359"/>
      <c r="F42" s="231"/>
      <c r="G42" s="231"/>
      <c r="H42" s="231"/>
    </row>
    <row r="43" ht="15.0" customHeight="1">
      <c r="F43" s="231"/>
      <c r="G43" s="231"/>
      <c r="H43" s="231"/>
    </row>
    <row r="44" ht="15.0" customHeight="1"/>
    <row r="45" ht="15.0" customHeight="1"/>
    <row r="46" ht="15.0" customHeight="1"/>
    <row r="47" ht="15.0" customHeight="1"/>
    <row r="52">
      <c r="D52" s="275"/>
      <c r="E52" s="275"/>
    </row>
    <row r="53">
      <c r="D53" s="275"/>
      <c r="E53" s="275"/>
    </row>
    <row r="54">
      <c r="D54" s="275"/>
      <c r="E54" s="275"/>
    </row>
    <row r="55">
      <c r="D55" s="275"/>
      <c r="E55" s="275"/>
    </row>
    <row r="56">
      <c r="C56" s="492"/>
      <c r="D56" s="494"/>
      <c r="E56" s="494"/>
    </row>
    <row r="57">
      <c r="C57" s="492"/>
      <c r="D57" s="494"/>
      <c r="E57" s="494"/>
    </row>
    <row r="72">
      <c r="A72" s="239"/>
      <c r="B72" s="239"/>
    </row>
    <row r="76">
      <c r="A76" s="239"/>
    </row>
    <row r="78">
      <c r="J78" s="195"/>
    </row>
    <row r="79">
      <c r="J79" s="195"/>
    </row>
    <row r="80">
      <c r="J80" s="195"/>
    </row>
    <row r="81">
      <c r="J81" s="195"/>
    </row>
    <row r="82">
      <c r="J82" s="229"/>
    </row>
    <row r="86">
      <c r="B86" s="239"/>
    </row>
    <row r="90">
      <c r="B90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9.25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411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805</v>
      </c>
      <c r="S2" s="2" t="s">
        <v>7495</v>
      </c>
      <c r="T2" s="2" t="s">
        <v>1010</v>
      </c>
    </row>
    <row r="3">
      <c r="A3" s="2"/>
      <c r="B3" s="229" t="s">
        <v>811</v>
      </c>
      <c r="C3" s="2" t="s">
        <v>80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7675</v>
      </c>
      <c r="S3" s="2" t="s">
        <v>7691</v>
      </c>
      <c r="T3" s="2" t="s">
        <v>1010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7692</v>
      </c>
      <c r="S4" s="2" t="s">
        <v>7693</v>
      </c>
      <c r="T4" s="2" t="s">
        <v>7694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7695</v>
      </c>
      <c r="S5" s="2" t="s">
        <v>7696</v>
      </c>
      <c r="T5" s="2" t="s">
        <v>7697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7679</v>
      </c>
      <c r="C10" s="2" t="s">
        <v>1879</v>
      </c>
      <c r="D10" s="2"/>
      <c r="E10" s="237">
        <v>9.940849587E9</v>
      </c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7680</v>
      </c>
      <c r="C11" s="2" t="s">
        <v>7681</v>
      </c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7682</v>
      </c>
      <c r="C12" s="568" t="s">
        <v>7683</v>
      </c>
      <c r="D12" s="242"/>
      <c r="E12" s="243">
        <v>8.489901061E9</v>
      </c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496">
        <v>9.891015919297E13</v>
      </c>
      <c r="E17" s="2" t="s">
        <v>7532</v>
      </c>
      <c r="J17" s="2" t="s">
        <v>2173</v>
      </c>
      <c r="L17" s="2" t="s">
        <v>860</v>
      </c>
      <c r="M17" s="2" t="s">
        <v>17</v>
      </c>
      <c r="N17" s="2" t="s">
        <v>7684</v>
      </c>
      <c r="S17" s="2">
        <v>151.0</v>
      </c>
    </row>
    <row r="18">
      <c r="A18" s="2"/>
      <c r="B18" s="2" t="s">
        <v>30</v>
      </c>
      <c r="C18" s="2" t="s">
        <v>5477</v>
      </c>
      <c r="D18" s="496">
        <v>9.890510695869E12</v>
      </c>
      <c r="E18" s="2" t="s">
        <v>7532</v>
      </c>
      <c r="J18" s="2" t="s">
        <v>2173</v>
      </c>
      <c r="L18" s="2" t="s">
        <v>860</v>
      </c>
      <c r="M18" s="2" t="s">
        <v>17</v>
      </c>
      <c r="N18" s="2" t="s">
        <v>7684</v>
      </c>
      <c r="S18" s="2">
        <v>151.0</v>
      </c>
    </row>
    <row r="19">
      <c r="A19" s="2"/>
      <c r="B19" s="2" t="s">
        <v>30</v>
      </c>
      <c r="C19" s="2" t="s">
        <v>5477</v>
      </c>
      <c r="D19" s="496">
        <v>9.884726422314E12</v>
      </c>
      <c r="E19" s="2" t="s">
        <v>7532</v>
      </c>
      <c r="J19" s="2" t="s">
        <v>2173</v>
      </c>
      <c r="L19" s="2" t="s">
        <v>860</v>
      </c>
      <c r="M19" s="2" t="s">
        <v>17</v>
      </c>
      <c r="N19" s="2" t="s">
        <v>7684</v>
      </c>
      <c r="S19" s="2">
        <v>151.0</v>
      </c>
    </row>
    <row r="20">
      <c r="A20" s="2"/>
      <c r="B20" s="2" t="s">
        <v>30</v>
      </c>
      <c r="C20" s="2" t="s">
        <v>5477</v>
      </c>
      <c r="D20" s="496">
        <v>9.891041539381E12</v>
      </c>
      <c r="E20" s="2" t="s">
        <v>7532</v>
      </c>
      <c r="J20" s="2" t="s">
        <v>2173</v>
      </c>
      <c r="L20" s="2" t="s">
        <v>860</v>
      </c>
      <c r="M20" s="2" t="s">
        <v>17</v>
      </c>
      <c r="N20" s="2" t="s">
        <v>7684</v>
      </c>
      <c r="S20" s="2">
        <v>151.0</v>
      </c>
    </row>
    <row r="21">
      <c r="A21" s="2"/>
      <c r="B21" s="2" t="s">
        <v>30</v>
      </c>
      <c r="C21" s="2" t="s">
        <v>5477</v>
      </c>
      <c r="D21" s="496">
        <v>9.890436531103E12</v>
      </c>
      <c r="E21" s="2" t="s">
        <v>7532</v>
      </c>
      <c r="J21" s="2" t="s">
        <v>2173</v>
      </c>
      <c r="L21" s="2" t="s">
        <v>860</v>
      </c>
      <c r="M21" s="2" t="s">
        <v>17</v>
      </c>
      <c r="N21" s="2" t="s">
        <v>7684</v>
      </c>
      <c r="S21" s="2">
        <v>151.0</v>
      </c>
    </row>
    <row r="22">
      <c r="A22" s="2"/>
      <c r="B22" s="2" t="s">
        <v>30</v>
      </c>
      <c r="C22" s="2" t="s">
        <v>5477</v>
      </c>
      <c r="D22" s="496">
        <v>9.890526338269E12</v>
      </c>
      <c r="E22" s="2" t="s">
        <v>7532</v>
      </c>
      <c r="J22" s="2" t="s">
        <v>2173</v>
      </c>
      <c r="L22" s="2" t="s">
        <v>860</v>
      </c>
      <c r="M22" s="2" t="s">
        <v>17</v>
      </c>
      <c r="N22" s="2" t="s">
        <v>7684</v>
      </c>
      <c r="S22" s="2">
        <v>151.0</v>
      </c>
    </row>
    <row r="23">
      <c r="A23" s="2"/>
      <c r="B23" s="2" t="s">
        <v>30</v>
      </c>
      <c r="C23" s="2" t="s">
        <v>5477</v>
      </c>
      <c r="D23" s="496">
        <v>9.891019968125E12</v>
      </c>
      <c r="E23" s="2" t="s">
        <v>7532</v>
      </c>
      <c r="J23" s="2" t="s">
        <v>2173</v>
      </c>
      <c r="L23" s="2" t="s">
        <v>860</v>
      </c>
      <c r="M23" s="2" t="s">
        <v>17</v>
      </c>
      <c r="N23" s="2" t="s">
        <v>7684</v>
      </c>
      <c r="S23" s="2">
        <v>151.0</v>
      </c>
    </row>
    <row r="24">
      <c r="A24" s="2"/>
      <c r="B24" s="2" t="s">
        <v>30</v>
      </c>
      <c r="C24" s="2" t="s">
        <v>5477</v>
      </c>
      <c r="D24" s="496">
        <v>8.801837803849E12</v>
      </c>
      <c r="E24" s="2" t="s">
        <v>7532</v>
      </c>
      <c r="J24" s="2" t="s">
        <v>2173</v>
      </c>
      <c r="L24" s="2" t="s">
        <v>860</v>
      </c>
      <c r="M24" s="2" t="s">
        <v>17</v>
      </c>
      <c r="N24" s="2" t="s">
        <v>7684</v>
      </c>
      <c r="S24" s="2">
        <v>151.0</v>
      </c>
    </row>
    <row r="25">
      <c r="A25" s="2"/>
      <c r="B25" s="2" t="s">
        <v>30</v>
      </c>
      <c r="C25" s="2" t="s">
        <v>5477</v>
      </c>
      <c r="D25" s="496">
        <v>9.890535652692E12</v>
      </c>
      <c r="E25" s="2" t="s">
        <v>7532</v>
      </c>
      <c r="J25" s="2" t="s">
        <v>2173</v>
      </c>
      <c r="L25" s="2" t="s">
        <v>860</v>
      </c>
      <c r="M25" s="2" t="s">
        <v>17</v>
      </c>
      <c r="N25" s="2" t="s">
        <v>7684</v>
      </c>
      <c r="S25" s="2">
        <v>151.0</v>
      </c>
    </row>
    <row r="26">
      <c r="A26" s="2"/>
      <c r="B26" s="2" t="s">
        <v>30</v>
      </c>
      <c r="C26" s="2" t="s">
        <v>5283</v>
      </c>
      <c r="D26" s="496">
        <v>8.701072154671E12</v>
      </c>
      <c r="E26" s="2" t="s">
        <v>7686</v>
      </c>
      <c r="J26" s="2" t="s">
        <v>2173</v>
      </c>
      <c r="L26" s="2" t="s">
        <v>860</v>
      </c>
      <c r="M26" s="2" t="s">
        <v>17</v>
      </c>
      <c r="N26" s="2" t="s">
        <v>7684</v>
      </c>
      <c r="S26" s="2">
        <v>151.0</v>
      </c>
    </row>
    <row r="27">
      <c r="A27" s="2"/>
      <c r="B27" s="2" t="s">
        <v>30</v>
      </c>
      <c r="C27" s="2" t="s">
        <v>1545</v>
      </c>
      <c r="D27" s="496" t="s">
        <v>7698</v>
      </c>
      <c r="E27" s="2" t="s">
        <v>4839</v>
      </c>
      <c r="J27" s="2" t="s">
        <v>2173</v>
      </c>
      <c r="L27" s="2" t="s">
        <v>860</v>
      </c>
      <c r="M27" s="2" t="s">
        <v>17</v>
      </c>
      <c r="N27" s="2" t="s">
        <v>7684</v>
      </c>
      <c r="S27" s="2">
        <v>151.0</v>
      </c>
    </row>
    <row r="28" ht="18.0" customHeight="1">
      <c r="A28" s="2"/>
      <c r="B28" s="2" t="s">
        <v>30</v>
      </c>
      <c r="C28" s="2" t="s">
        <v>7688</v>
      </c>
      <c r="D28" s="496">
        <v>2.02008210124E11</v>
      </c>
      <c r="E28" s="2" t="s">
        <v>6889</v>
      </c>
      <c r="J28" s="2" t="s">
        <v>2173</v>
      </c>
      <c r="L28" s="2" t="s">
        <v>860</v>
      </c>
      <c r="M28" s="2" t="s">
        <v>17</v>
      </c>
      <c r="N28" s="2" t="s">
        <v>7684</v>
      </c>
      <c r="S28" s="2">
        <v>151.0</v>
      </c>
    </row>
    <row r="29">
      <c r="A29" s="2"/>
      <c r="B29" s="2" t="s">
        <v>30</v>
      </c>
      <c r="C29" s="2" t="s">
        <v>6616</v>
      </c>
      <c r="D29" s="496">
        <v>2.02008070334E11</v>
      </c>
      <c r="E29" s="2" t="s">
        <v>7699</v>
      </c>
      <c r="J29" s="2" t="s">
        <v>2173</v>
      </c>
      <c r="L29" s="2" t="s">
        <v>860</v>
      </c>
      <c r="M29" s="2" t="s">
        <v>17</v>
      </c>
      <c r="N29" s="2" t="s">
        <v>7684</v>
      </c>
      <c r="S29" s="2">
        <v>151.0</v>
      </c>
    </row>
    <row r="30">
      <c r="A30" s="2"/>
      <c r="B30" s="2"/>
      <c r="C30" s="2" t="s">
        <v>7689</v>
      </c>
      <c r="D30" s="2"/>
      <c r="E30" s="2" t="s">
        <v>7690</v>
      </c>
      <c r="J30" s="2" t="s">
        <v>2173</v>
      </c>
      <c r="L30" s="2" t="s">
        <v>860</v>
      </c>
      <c r="M30" s="2" t="s">
        <v>17</v>
      </c>
      <c r="N30" s="2" t="s">
        <v>7684</v>
      </c>
      <c r="S30" s="2">
        <v>151.0</v>
      </c>
    </row>
    <row r="31">
      <c r="C31" s="2" t="s">
        <v>2953</v>
      </c>
      <c r="D31" s="275"/>
      <c r="E31" s="275"/>
      <c r="F31" s="231"/>
      <c r="G31" s="231"/>
      <c r="H31" s="231"/>
      <c r="J31" s="2" t="s">
        <v>2173</v>
      </c>
      <c r="L31" s="2" t="s">
        <v>860</v>
      </c>
      <c r="M31" s="2" t="s">
        <v>17</v>
      </c>
      <c r="N31" s="2" t="s">
        <v>7684</v>
      </c>
      <c r="S31" s="2">
        <v>151.0</v>
      </c>
    </row>
    <row r="32">
      <c r="C32" s="2" t="s">
        <v>2301</v>
      </c>
      <c r="D32" s="275"/>
      <c r="E32" s="569">
        <v>8.4733099E7</v>
      </c>
      <c r="F32" s="231"/>
      <c r="G32" s="231"/>
      <c r="H32" s="231"/>
      <c r="J32" s="2" t="s">
        <v>2173</v>
      </c>
      <c r="L32" s="2" t="s">
        <v>860</v>
      </c>
      <c r="M32" s="2" t="s">
        <v>17</v>
      </c>
      <c r="N32" s="2" t="s">
        <v>7684</v>
      </c>
      <c r="S32" s="2">
        <v>151.0</v>
      </c>
    </row>
    <row r="33">
      <c r="C33" s="2" t="s">
        <v>2302</v>
      </c>
      <c r="D33" s="275"/>
      <c r="E33" s="496">
        <v>8538.0</v>
      </c>
      <c r="F33" s="231"/>
      <c r="G33" s="231"/>
      <c r="H33" s="231"/>
      <c r="J33" s="2" t="s">
        <v>2173</v>
      </c>
      <c r="L33" s="2" t="s">
        <v>860</v>
      </c>
      <c r="M33" s="2" t="s">
        <v>17</v>
      </c>
      <c r="N33" s="2" t="s">
        <v>7684</v>
      </c>
      <c r="S33" s="2">
        <v>151.0</v>
      </c>
    </row>
    <row r="34">
      <c r="C34" s="2" t="s">
        <v>1182</v>
      </c>
      <c r="D34" s="275"/>
      <c r="E34" s="275"/>
      <c r="F34" s="231"/>
      <c r="G34" s="231"/>
      <c r="H34" s="231" t="s">
        <v>34</v>
      </c>
      <c r="J34" s="2" t="s">
        <v>2173</v>
      </c>
      <c r="L34" s="2" t="s">
        <v>860</v>
      </c>
      <c r="M34" s="2" t="s">
        <v>17</v>
      </c>
      <c r="N34" s="2" t="s">
        <v>7684</v>
      </c>
      <c r="S34" s="2">
        <v>151.0</v>
      </c>
    </row>
    <row r="35">
      <c r="C35" s="2" t="s">
        <v>1182</v>
      </c>
      <c r="D35" s="275"/>
      <c r="E35" s="275"/>
      <c r="F35" s="231"/>
      <c r="G35" s="231"/>
      <c r="H35" s="231"/>
      <c r="J35" s="2" t="s">
        <v>2173</v>
      </c>
      <c r="L35" s="2" t="s">
        <v>860</v>
      </c>
      <c r="M35" s="2" t="s">
        <v>17</v>
      </c>
      <c r="N35" s="2" t="s">
        <v>7684</v>
      </c>
      <c r="S35" s="2">
        <v>151.0</v>
      </c>
    </row>
    <row r="36">
      <c r="C36" s="2" t="s">
        <v>1182</v>
      </c>
      <c r="D36" s="275"/>
      <c r="E36" s="275"/>
      <c r="F36" s="231"/>
      <c r="G36" s="231"/>
      <c r="H36" s="231"/>
      <c r="J36" s="2" t="s">
        <v>2173</v>
      </c>
      <c r="L36" s="2" t="s">
        <v>860</v>
      </c>
      <c r="M36" s="2" t="s">
        <v>17</v>
      </c>
      <c r="N36" s="2" t="s">
        <v>7684</v>
      </c>
      <c r="S36" s="2">
        <v>151.0</v>
      </c>
    </row>
    <row r="37">
      <c r="C37" s="2" t="s">
        <v>1182</v>
      </c>
      <c r="D37" s="275"/>
      <c r="E37" s="275"/>
      <c r="F37" s="231"/>
      <c r="G37" s="231"/>
      <c r="H37" s="231"/>
      <c r="J37" s="2" t="s">
        <v>2173</v>
      </c>
      <c r="L37" s="2" t="s">
        <v>860</v>
      </c>
      <c r="M37" s="2" t="s">
        <v>17</v>
      </c>
      <c r="N37" s="2" t="s">
        <v>7684</v>
      </c>
      <c r="S37" s="2">
        <v>151.0</v>
      </c>
    </row>
    <row r="38">
      <c r="C38" s="2" t="s">
        <v>1182</v>
      </c>
      <c r="D38" s="275"/>
      <c r="E38" s="275"/>
      <c r="F38" s="231"/>
      <c r="G38" s="231"/>
      <c r="H38" s="231"/>
      <c r="J38" s="2" t="s">
        <v>2173</v>
      </c>
      <c r="L38" s="2" t="s">
        <v>860</v>
      </c>
      <c r="M38" s="2" t="s">
        <v>17</v>
      </c>
      <c r="N38" s="2" t="s">
        <v>7684</v>
      </c>
      <c r="S38" s="2">
        <v>151.0</v>
      </c>
    </row>
    <row r="39">
      <c r="C39" s="2" t="s">
        <v>1182</v>
      </c>
      <c r="D39" s="275"/>
      <c r="E39" s="275"/>
      <c r="F39" s="231"/>
      <c r="G39" s="231"/>
      <c r="H39" s="231"/>
      <c r="J39" s="2" t="s">
        <v>2173</v>
      </c>
      <c r="L39" s="2" t="s">
        <v>860</v>
      </c>
      <c r="M39" s="2" t="s">
        <v>17</v>
      </c>
      <c r="N39" s="2" t="s">
        <v>7684</v>
      </c>
      <c r="S39" s="2">
        <v>151.0</v>
      </c>
    </row>
    <row r="40">
      <c r="C40" s="2" t="s">
        <v>1182</v>
      </c>
      <c r="D40" s="275"/>
      <c r="E40" s="275"/>
      <c r="F40" s="231"/>
      <c r="G40" s="231"/>
      <c r="H40" s="231"/>
      <c r="J40" s="2" t="s">
        <v>2173</v>
      </c>
      <c r="L40" s="2" t="s">
        <v>860</v>
      </c>
      <c r="M40" s="2" t="s">
        <v>17</v>
      </c>
      <c r="N40" s="2" t="s">
        <v>7684</v>
      </c>
      <c r="S40" s="2">
        <v>151.0</v>
      </c>
    </row>
    <row r="41">
      <c r="C41" s="2" t="s">
        <v>1182</v>
      </c>
      <c r="D41" s="275"/>
      <c r="E41" s="275"/>
      <c r="F41" s="231"/>
      <c r="G41" s="231"/>
      <c r="H41" s="231"/>
      <c r="J41" s="2" t="s">
        <v>2173</v>
      </c>
      <c r="L41" s="2" t="s">
        <v>860</v>
      </c>
      <c r="M41" s="2" t="s">
        <v>17</v>
      </c>
      <c r="N41" s="2" t="s">
        <v>7684</v>
      </c>
      <c r="S41" s="2">
        <v>151.0</v>
      </c>
    </row>
    <row r="42">
      <c r="C42" s="2" t="s">
        <v>1182</v>
      </c>
      <c r="D42" s="275"/>
      <c r="E42" s="275"/>
      <c r="F42" s="231"/>
      <c r="G42" s="231"/>
      <c r="H42" s="231"/>
      <c r="J42" s="2" t="s">
        <v>2173</v>
      </c>
      <c r="L42" s="2" t="s">
        <v>860</v>
      </c>
      <c r="M42" s="2" t="s">
        <v>17</v>
      </c>
      <c r="N42" s="2" t="s">
        <v>7684</v>
      </c>
      <c r="S42" s="2">
        <v>151.0</v>
      </c>
    </row>
    <row r="43">
      <c r="C43" s="2" t="s">
        <v>1182</v>
      </c>
      <c r="D43" s="275"/>
      <c r="E43" s="275"/>
      <c r="F43" s="231"/>
      <c r="G43" s="231"/>
      <c r="H43" s="231"/>
      <c r="J43" s="2" t="s">
        <v>2173</v>
      </c>
      <c r="L43" s="2" t="s">
        <v>860</v>
      </c>
      <c r="M43" s="2" t="s">
        <v>17</v>
      </c>
      <c r="N43" s="2" t="s">
        <v>412</v>
      </c>
      <c r="S43" s="2">
        <v>186.0</v>
      </c>
    </row>
    <row r="44">
      <c r="D44" s="275"/>
      <c r="E44" s="275"/>
      <c r="F44" s="231"/>
      <c r="G44" s="231"/>
      <c r="H44" s="231"/>
    </row>
    <row r="45" ht="15.0" customHeight="1">
      <c r="F45" s="231"/>
      <c r="G45" s="231"/>
      <c r="H45" s="231"/>
    </row>
    <row r="46" ht="15.0" customHeight="1"/>
    <row r="47" ht="15.0" customHeight="1"/>
    <row r="48" ht="15.0" customHeight="1"/>
    <row r="49" ht="15.0" customHeight="1"/>
    <row r="54">
      <c r="D54" s="275"/>
      <c r="E54" s="275"/>
    </row>
    <row r="55">
      <c r="D55" s="275"/>
      <c r="E55" s="275"/>
    </row>
    <row r="56">
      <c r="D56" s="275"/>
      <c r="E56" s="275"/>
    </row>
    <row r="57">
      <c r="D57" s="275"/>
      <c r="E57" s="275"/>
    </row>
    <row r="58">
      <c r="C58" s="492"/>
      <c r="D58" s="494"/>
      <c r="E58" s="494"/>
    </row>
    <row r="59">
      <c r="C59" s="492"/>
      <c r="D59" s="494"/>
      <c r="E59" s="494"/>
    </row>
    <row r="74">
      <c r="A74" s="239"/>
      <c r="B74" s="239"/>
    </row>
    <row r="78">
      <c r="A78" s="239"/>
    </row>
    <row r="80">
      <c r="J80" s="195"/>
    </row>
    <row r="81">
      <c r="J81" s="195"/>
    </row>
    <row r="82">
      <c r="J82" s="195"/>
    </row>
    <row r="83">
      <c r="J83" s="195"/>
    </row>
    <row r="84">
      <c r="J84" s="229"/>
    </row>
    <row r="88">
      <c r="B88" s="239"/>
    </row>
    <row r="92">
      <c r="B92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7700</v>
      </c>
      <c r="D1" s="216"/>
      <c r="E1" s="411">
        <v>9.003914553E9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805</v>
      </c>
      <c r="S2" s="2" t="s">
        <v>7555</v>
      </c>
      <c r="U2" s="398" t="s">
        <v>355</v>
      </c>
      <c r="V2" s="2">
        <v>13.0</v>
      </c>
      <c r="W2" s="2" t="s">
        <v>7701</v>
      </c>
      <c r="X2" s="2" t="s">
        <v>4738</v>
      </c>
    </row>
    <row r="3">
      <c r="A3" s="2"/>
      <c r="B3" s="229" t="s">
        <v>811</v>
      </c>
      <c r="C3" s="2" t="s">
        <v>68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805</v>
      </c>
      <c r="S3" s="2" t="s">
        <v>7575</v>
      </c>
      <c r="U3" s="398" t="s">
        <v>355</v>
      </c>
      <c r="V3" s="2">
        <v>14.0</v>
      </c>
      <c r="W3" s="2" t="s">
        <v>7702</v>
      </c>
      <c r="X3" s="2" t="s">
        <v>4711</v>
      </c>
      <c r="Y3" s="2" t="s">
        <v>3081</v>
      </c>
      <c r="Z3" s="2" t="s">
        <v>87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805</v>
      </c>
      <c r="S4" s="2" t="s">
        <v>7703</v>
      </c>
      <c r="T4" s="2" t="s">
        <v>1010</v>
      </c>
      <c r="U4" s="398" t="s">
        <v>349</v>
      </c>
    </row>
    <row r="5">
      <c r="A5" s="2"/>
      <c r="B5" s="229" t="s">
        <v>818</v>
      </c>
      <c r="C5" s="2" t="s">
        <v>7704</v>
      </c>
      <c r="D5" s="2"/>
      <c r="E5" s="237">
        <v>9.952421822E9</v>
      </c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805</v>
      </c>
      <c r="S5" s="2" t="s">
        <v>476</v>
      </c>
      <c r="T5" s="2" t="s">
        <v>7705</v>
      </c>
      <c r="U5" s="398" t="s">
        <v>5460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805</v>
      </c>
      <c r="S6" s="2" t="s">
        <v>6671</v>
      </c>
      <c r="T6" s="2" t="s">
        <v>1272</v>
      </c>
      <c r="U6" s="398" t="s">
        <v>5460</v>
      </c>
    </row>
    <row r="7">
      <c r="A7" s="2"/>
      <c r="B7" s="229" t="s">
        <v>822</v>
      </c>
      <c r="C7" s="2" t="s">
        <v>7706</v>
      </c>
      <c r="D7" s="2"/>
      <c r="E7" s="237">
        <v>9.842215123E9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805</v>
      </c>
      <c r="S7" s="2" t="s">
        <v>5855</v>
      </c>
      <c r="U7" s="398" t="s">
        <v>7707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7708</v>
      </c>
      <c r="S8" s="2" t="s">
        <v>5666</v>
      </c>
      <c r="T8" s="2" t="s">
        <v>1010</v>
      </c>
      <c r="U8" s="398" t="s">
        <v>5460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7709</v>
      </c>
      <c r="S9" s="2" t="s">
        <v>7710</v>
      </c>
      <c r="T9" s="2" t="s">
        <v>2628</v>
      </c>
      <c r="U9" s="398" t="s">
        <v>5460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805</v>
      </c>
      <c r="S10" s="2" t="s">
        <v>7711</v>
      </c>
      <c r="T10" s="2"/>
      <c r="U10" s="398" t="s">
        <v>366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7712</v>
      </c>
      <c r="S11" s="2" t="s">
        <v>7677</v>
      </c>
      <c r="T11" s="2" t="s">
        <v>7713</v>
      </c>
      <c r="U11" s="398" t="s">
        <v>5460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7714</v>
      </c>
      <c r="S12" s="2" t="s">
        <v>4987</v>
      </c>
      <c r="T12" s="2" t="s">
        <v>7715</v>
      </c>
      <c r="U12" s="2" t="s">
        <v>4394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7716</v>
      </c>
      <c r="S13" s="2" t="s">
        <v>7717</v>
      </c>
      <c r="T13" s="2" t="s">
        <v>7715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>
        <v>13.0</v>
      </c>
      <c r="R14" s="2" t="s">
        <v>3932</v>
      </c>
      <c r="S14" s="2" t="s">
        <v>1686</v>
      </c>
      <c r="T14" s="2" t="s">
        <v>7718</v>
      </c>
      <c r="U14" s="2" t="s">
        <v>55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" t="s">
        <v>3881</v>
      </c>
      <c r="C17" s="2" t="s">
        <v>7719</v>
      </c>
      <c r="D17" s="291">
        <v>859782.0</v>
      </c>
      <c r="E17" s="275" t="s">
        <v>7720</v>
      </c>
      <c r="F17" s="231"/>
      <c r="G17" s="231"/>
      <c r="H17" s="231"/>
      <c r="J17" s="2" t="s">
        <v>2173</v>
      </c>
      <c r="K17" s="2" t="s">
        <v>5829</v>
      </c>
      <c r="L17" s="2" t="s">
        <v>860</v>
      </c>
      <c r="M17" s="2" t="s">
        <v>17</v>
      </c>
      <c r="N17" s="2" t="s">
        <v>5666</v>
      </c>
      <c r="R17" s="2" t="s">
        <v>7708</v>
      </c>
      <c r="S17" s="2">
        <v>310.0</v>
      </c>
    </row>
    <row r="18">
      <c r="A18" s="2"/>
      <c r="B18" s="2" t="s">
        <v>3881</v>
      </c>
      <c r="C18" s="2" t="s">
        <v>7719</v>
      </c>
      <c r="D18" s="455">
        <v>853411.0</v>
      </c>
      <c r="E18" s="275" t="s">
        <v>7720</v>
      </c>
      <c r="F18" s="231"/>
      <c r="G18" s="231"/>
      <c r="H18" s="231"/>
      <c r="J18" s="2" t="s">
        <v>2173</v>
      </c>
      <c r="K18" s="2" t="s">
        <v>5829</v>
      </c>
      <c r="L18" s="2" t="s">
        <v>860</v>
      </c>
      <c r="M18" s="2" t="s">
        <v>17</v>
      </c>
      <c r="N18" s="2" t="s">
        <v>5666</v>
      </c>
      <c r="R18" s="2" t="s">
        <v>7708</v>
      </c>
      <c r="S18" s="2">
        <v>310.0</v>
      </c>
    </row>
    <row r="19">
      <c r="A19" s="2"/>
      <c r="B19" s="2" t="s">
        <v>3881</v>
      </c>
      <c r="C19" s="2" t="s">
        <v>7719</v>
      </c>
      <c r="D19" s="291">
        <v>853692.0</v>
      </c>
      <c r="E19" s="275" t="s">
        <v>7720</v>
      </c>
      <c r="F19" s="231"/>
      <c r="G19" s="231"/>
      <c r="H19" s="231"/>
      <c r="J19" s="2" t="s">
        <v>2173</v>
      </c>
      <c r="K19" s="2" t="s">
        <v>5829</v>
      </c>
      <c r="L19" s="2" t="s">
        <v>860</v>
      </c>
      <c r="M19" s="2" t="s">
        <v>17</v>
      </c>
      <c r="N19" s="2" t="s">
        <v>5666</v>
      </c>
      <c r="R19" s="2" t="s">
        <v>7708</v>
      </c>
      <c r="S19" s="2">
        <v>310.0</v>
      </c>
    </row>
    <row r="20">
      <c r="A20" s="2"/>
      <c r="B20" s="2" t="s">
        <v>3881</v>
      </c>
      <c r="C20" s="2" t="s">
        <v>7719</v>
      </c>
      <c r="D20" s="291">
        <v>853679.0</v>
      </c>
      <c r="E20" s="275" t="s">
        <v>7720</v>
      </c>
      <c r="F20" s="231"/>
      <c r="G20" s="231"/>
      <c r="H20" s="231"/>
      <c r="J20" s="2" t="s">
        <v>2173</v>
      </c>
      <c r="K20" s="2" t="s">
        <v>5829</v>
      </c>
      <c r="L20" s="2" t="s">
        <v>860</v>
      </c>
      <c r="M20" s="2" t="s">
        <v>17</v>
      </c>
      <c r="N20" s="2" t="s">
        <v>5666</v>
      </c>
      <c r="R20" s="2" t="s">
        <v>7708</v>
      </c>
      <c r="S20" s="2">
        <v>310.0</v>
      </c>
    </row>
    <row r="21">
      <c r="A21" s="2"/>
      <c r="B21" s="2" t="s">
        <v>3881</v>
      </c>
      <c r="C21" s="2" t="s">
        <v>7719</v>
      </c>
      <c r="D21" s="291">
        <v>853416.0</v>
      </c>
      <c r="E21" s="275" t="s">
        <v>7720</v>
      </c>
      <c r="F21" s="231"/>
      <c r="G21" s="231"/>
      <c r="H21" s="231"/>
      <c r="J21" s="2" t="s">
        <v>2173</v>
      </c>
      <c r="K21" s="2" t="s">
        <v>5829</v>
      </c>
      <c r="L21" s="2" t="s">
        <v>860</v>
      </c>
      <c r="M21" s="2" t="s">
        <v>17</v>
      </c>
      <c r="N21" s="2" t="s">
        <v>5666</v>
      </c>
      <c r="R21" s="2" t="s">
        <v>7708</v>
      </c>
      <c r="S21" s="2">
        <v>310.0</v>
      </c>
    </row>
    <row r="22">
      <c r="A22" s="2"/>
      <c r="B22" s="2" t="s">
        <v>3881</v>
      </c>
      <c r="C22" s="2" t="s">
        <v>7719</v>
      </c>
      <c r="D22" s="291">
        <v>853633.0</v>
      </c>
      <c r="E22" s="275" t="s">
        <v>7720</v>
      </c>
      <c r="F22" s="231"/>
      <c r="G22" s="231"/>
      <c r="H22" s="231"/>
      <c r="J22" s="2" t="s">
        <v>2173</v>
      </c>
      <c r="K22" s="2" t="s">
        <v>5829</v>
      </c>
      <c r="L22" s="2" t="s">
        <v>860</v>
      </c>
      <c r="M22" s="2" t="s">
        <v>17</v>
      </c>
      <c r="N22" s="2" t="s">
        <v>5666</v>
      </c>
      <c r="R22" s="2" t="s">
        <v>7708</v>
      </c>
      <c r="S22" s="2">
        <v>310.0</v>
      </c>
    </row>
    <row r="23">
      <c r="A23" s="2"/>
      <c r="B23" s="2" t="s">
        <v>3881</v>
      </c>
      <c r="C23" s="2" t="s">
        <v>7719</v>
      </c>
      <c r="D23" s="291">
        <v>853704.0</v>
      </c>
      <c r="E23" s="275" t="s">
        <v>7720</v>
      </c>
      <c r="F23" s="231"/>
      <c r="G23" s="231"/>
      <c r="H23" s="231"/>
      <c r="J23" s="2" t="s">
        <v>2173</v>
      </c>
      <c r="K23" s="2" t="s">
        <v>5829</v>
      </c>
      <c r="L23" s="2" t="s">
        <v>860</v>
      </c>
      <c r="M23" s="2" t="s">
        <v>17</v>
      </c>
      <c r="N23" s="2" t="s">
        <v>5666</v>
      </c>
      <c r="R23" s="2" t="s">
        <v>7708</v>
      </c>
      <c r="S23" s="2">
        <v>310.0</v>
      </c>
    </row>
    <row r="24">
      <c r="A24" s="2"/>
      <c r="B24" s="2" t="s">
        <v>3881</v>
      </c>
      <c r="C24" s="2" t="s">
        <v>7719</v>
      </c>
      <c r="D24" s="291">
        <v>857668.0</v>
      </c>
      <c r="E24" s="275" t="s">
        <v>7720</v>
      </c>
      <c r="F24" s="231"/>
      <c r="G24" s="231"/>
      <c r="H24" s="231"/>
      <c r="J24" s="2" t="s">
        <v>2173</v>
      </c>
      <c r="K24" s="2" t="s">
        <v>5829</v>
      </c>
      <c r="L24" s="2" t="s">
        <v>860</v>
      </c>
      <c r="M24" s="2" t="s">
        <v>17</v>
      </c>
      <c r="N24" s="2" t="s">
        <v>5666</v>
      </c>
      <c r="R24" s="2" t="s">
        <v>7708</v>
      </c>
      <c r="S24" s="2">
        <v>310.0</v>
      </c>
    </row>
    <row r="25">
      <c r="A25" s="2"/>
      <c r="B25" s="2" t="s">
        <v>3881</v>
      </c>
      <c r="C25" s="2" t="s">
        <v>7719</v>
      </c>
      <c r="D25" s="291">
        <v>859561.0</v>
      </c>
      <c r="E25" s="275" t="s">
        <v>7720</v>
      </c>
      <c r="F25" s="231"/>
      <c r="G25" s="231"/>
      <c r="H25" s="231"/>
      <c r="J25" s="2" t="s">
        <v>2173</v>
      </c>
      <c r="K25" s="2" t="s">
        <v>5829</v>
      </c>
      <c r="L25" s="2" t="s">
        <v>860</v>
      </c>
      <c r="M25" s="2" t="s">
        <v>17</v>
      </c>
      <c r="N25" s="2" t="s">
        <v>5666</v>
      </c>
      <c r="R25" s="2" t="s">
        <v>7708</v>
      </c>
      <c r="S25" s="2">
        <v>310.0</v>
      </c>
    </row>
    <row r="26">
      <c r="B26" s="2" t="s">
        <v>3881</v>
      </c>
      <c r="C26" s="2" t="s">
        <v>7721</v>
      </c>
      <c r="D26" s="291">
        <v>32050.0</v>
      </c>
      <c r="E26" s="275" t="s">
        <v>7722</v>
      </c>
      <c r="F26" s="231"/>
      <c r="G26" s="231"/>
      <c r="H26" s="231"/>
      <c r="J26" s="2" t="s">
        <v>2173</v>
      </c>
      <c r="K26" s="2" t="s">
        <v>7575</v>
      </c>
      <c r="L26" s="2" t="s">
        <v>860</v>
      </c>
      <c r="M26" s="2" t="s">
        <v>17</v>
      </c>
      <c r="N26" s="2" t="s">
        <v>5666</v>
      </c>
      <c r="S26" s="2">
        <v>310.0</v>
      </c>
    </row>
    <row r="27">
      <c r="B27" s="2" t="s">
        <v>7723</v>
      </c>
      <c r="C27" s="2" t="s">
        <v>7724</v>
      </c>
      <c r="D27" s="275"/>
      <c r="E27" s="359" t="s">
        <v>974</v>
      </c>
      <c r="F27" s="231"/>
      <c r="G27" s="231"/>
      <c r="H27" s="231"/>
      <c r="J27" s="2" t="s">
        <v>2173</v>
      </c>
      <c r="K27" s="2" t="s">
        <v>5829</v>
      </c>
      <c r="L27" s="2" t="s">
        <v>860</v>
      </c>
      <c r="M27" s="2" t="s">
        <v>17</v>
      </c>
      <c r="N27" s="2" t="s">
        <v>5855</v>
      </c>
      <c r="S27" s="2">
        <v>292.0</v>
      </c>
    </row>
    <row r="28">
      <c r="B28" s="2" t="s">
        <v>7723</v>
      </c>
      <c r="C28" s="2" t="s">
        <v>7724</v>
      </c>
      <c r="D28" s="275"/>
      <c r="E28" s="359" t="s">
        <v>974</v>
      </c>
      <c r="F28" s="231"/>
      <c r="G28" s="231"/>
      <c r="H28" s="231"/>
      <c r="J28" s="2" t="s">
        <v>2173</v>
      </c>
      <c r="K28" s="2" t="s">
        <v>5829</v>
      </c>
      <c r="L28" s="2" t="s">
        <v>860</v>
      </c>
      <c r="M28" s="2" t="s">
        <v>17</v>
      </c>
      <c r="N28" s="2" t="s">
        <v>5855</v>
      </c>
      <c r="S28" s="2">
        <v>292.0</v>
      </c>
    </row>
    <row r="29">
      <c r="B29" s="2" t="s">
        <v>7723</v>
      </c>
      <c r="C29" s="2" t="s">
        <v>7724</v>
      </c>
      <c r="D29" s="275"/>
      <c r="E29" s="359" t="s">
        <v>974</v>
      </c>
      <c r="F29" s="231"/>
      <c r="G29" s="231"/>
      <c r="H29" s="231"/>
      <c r="J29" s="2" t="s">
        <v>2173</v>
      </c>
      <c r="K29" s="2" t="s">
        <v>5829</v>
      </c>
      <c r="L29" s="2" t="s">
        <v>860</v>
      </c>
      <c r="M29" s="2" t="s">
        <v>17</v>
      </c>
      <c r="N29" s="2" t="s">
        <v>5855</v>
      </c>
      <c r="S29" s="2">
        <v>292.0</v>
      </c>
    </row>
    <row r="30" ht="15.0" customHeight="1">
      <c r="B30" s="2" t="s">
        <v>7723</v>
      </c>
      <c r="C30" s="2" t="s">
        <v>7724</v>
      </c>
      <c r="D30" s="275"/>
      <c r="E30" s="359" t="s">
        <v>974</v>
      </c>
      <c r="F30" s="231"/>
      <c r="G30" s="231"/>
      <c r="H30" s="231"/>
      <c r="J30" s="2" t="s">
        <v>2173</v>
      </c>
      <c r="K30" s="2" t="s">
        <v>5829</v>
      </c>
      <c r="L30" s="2" t="s">
        <v>860</v>
      </c>
      <c r="M30" s="2" t="s">
        <v>17</v>
      </c>
      <c r="N30" s="2" t="s">
        <v>5855</v>
      </c>
      <c r="S30" s="2">
        <v>292.0</v>
      </c>
    </row>
    <row r="31" ht="15.0" customHeight="1">
      <c r="B31" s="2" t="s">
        <v>7723</v>
      </c>
      <c r="C31" s="2" t="s">
        <v>7725</v>
      </c>
      <c r="E31" s="383"/>
      <c r="L31" s="2" t="s">
        <v>860</v>
      </c>
      <c r="M31" s="2" t="s">
        <v>18</v>
      </c>
    </row>
    <row r="32" ht="15.0" customHeight="1">
      <c r="B32" s="2" t="s">
        <v>7723</v>
      </c>
      <c r="C32" s="2" t="s">
        <v>7725</v>
      </c>
      <c r="L32" s="2" t="s">
        <v>860</v>
      </c>
      <c r="M32" s="2" t="s">
        <v>18</v>
      </c>
    </row>
    <row r="33" ht="15.0" customHeight="1">
      <c r="B33" s="2" t="s">
        <v>7723</v>
      </c>
      <c r="C33" s="2" t="s">
        <v>7725</v>
      </c>
      <c r="L33" s="2" t="s">
        <v>860</v>
      </c>
      <c r="M33" s="2" t="s">
        <v>18</v>
      </c>
    </row>
    <row r="34" ht="15.0" customHeight="1">
      <c r="B34" s="2" t="s">
        <v>7723</v>
      </c>
      <c r="C34" s="2" t="s">
        <v>7725</v>
      </c>
      <c r="L34" s="2" t="s">
        <v>860</v>
      </c>
      <c r="M34" s="2" t="s">
        <v>18</v>
      </c>
    </row>
    <row r="35" ht="15.0" customHeight="1">
      <c r="B35" s="2" t="s">
        <v>7723</v>
      </c>
      <c r="C35" s="2" t="s">
        <v>7725</v>
      </c>
      <c r="L35" s="2" t="s">
        <v>860</v>
      </c>
      <c r="M35" s="2" t="s">
        <v>18</v>
      </c>
    </row>
    <row r="36" ht="15.0" customHeight="1">
      <c r="C36" s="2" t="s">
        <v>7726</v>
      </c>
      <c r="L36" s="2" t="s">
        <v>860</v>
      </c>
      <c r="M36" s="2" t="s">
        <v>18</v>
      </c>
    </row>
    <row r="37" ht="15.0" customHeight="1">
      <c r="C37" s="2" t="s">
        <v>7726</v>
      </c>
      <c r="L37" s="2" t="s">
        <v>860</v>
      </c>
      <c r="M37" s="2" t="s">
        <v>18</v>
      </c>
    </row>
    <row r="38" ht="15.0" customHeight="1">
      <c r="B38" s="2" t="s">
        <v>3881</v>
      </c>
      <c r="C38" s="2" t="s">
        <v>7727</v>
      </c>
      <c r="D38" s="291" t="s">
        <v>7728</v>
      </c>
      <c r="E38" s="2" t="s">
        <v>4106</v>
      </c>
      <c r="J38" s="2" t="s">
        <v>2173</v>
      </c>
      <c r="K38" s="2" t="s">
        <v>7710</v>
      </c>
      <c r="L38" s="2" t="s">
        <v>860</v>
      </c>
      <c r="M38" s="2" t="s">
        <v>17</v>
      </c>
      <c r="N38" s="2" t="s">
        <v>5666</v>
      </c>
      <c r="R38" s="2" t="s">
        <v>7709</v>
      </c>
      <c r="S38" s="2">
        <v>292.0</v>
      </c>
    </row>
    <row r="39">
      <c r="A39" s="2"/>
      <c r="B39" s="2"/>
      <c r="C39" s="2"/>
      <c r="D39" s="2"/>
      <c r="E39" s="2"/>
    </row>
    <row r="40">
      <c r="A40" s="2" t="s">
        <v>2059</v>
      </c>
      <c r="C40" s="239" t="s">
        <v>7729</v>
      </c>
      <c r="D40" s="239"/>
      <c r="E40" s="239" t="s">
        <v>7730</v>
      </c>
      <c r="F40" s="239"/>
      <c r="G40" s="239"/>
      <c r="H40" s="239" t="s">
        <v>7730</v>
      </c>
      <c r="M40" s="2"/>
    </row>
    <row r="41">
      <c r="A41" s="2"/>
      <c r="C41" s="239" t="s">
        <v>7731</v>
      </c>
      <c r="D41" s="239"/>
      <c r="E41" s="239"/>
      <c r="F41" s="450"/>
      <c r="G41" s="450"/>
      <c r="H41" s="450"/>
    </row>
    <row r="42">
      <c r="A42" s="2"/>
      <c r="B42" s="2"/>
      <c r="C42" s="2" t="s">
        <v>7732</v>
      </c>
      <c r="D42" s="2"/>
      <c r="E42" s="2"/>
      <c r="J42" s="2" t="s">
        <v>2173</v>
      </c>
      <c r="K42" s="2" t="s">
        <v>7703</v>
      </c>
      <c r="L42" s="2" t="s">
        <v>860</v>
      </c>
      <c r="M42" s="266" t="s">
        <v>17</v>
      </c>
      <c r="N42" s="495" t="s">
        <v>7733</v>
      </c>
      <c r="O42" s="266"/>
      <c r="P42" s="266"/>
      <c r="Q42" s="266"/>
      <c r="R42" s="266"/>
      <c r="S42" s="358">
        <v>200.0</v>
      </c>
    </row>
    <row r="43">
      <c r="A43" s="2"/>
      <c r="B43" s="2"/>
      <c r="C43" s="2" t="s">
        <v>7732</v>
      </c>
      <c r="D43" s="2"/>
      <c r="E43" s="2"/>
      <c r="J43" s="2" t="s">
        <v>2173</v>
      </c>
      <c r="K43" s="2" t="s">
        <v>7703</v>
      </c>
      <c r="L43" s="2" t="s">
        <v>860</v>
      </c>
      <c r="M43" s="266" t="s">
        <v>17</v>
      </c>
      <c r="N43" s="495" t="s">
        <v>7733</v>
      </c>
      <c r="O43" s="266"/>
      <c r="P43" s="266"/>
      <c r="Q43" s="266"/>
      <c r="R43" s="266"/>
      <c r="S43" s="358">
        <v>200.0</v>
      </c>
    </row>
    <row r="44">
      <c r="A44" s="2"/>
      <c r="B44" s="2"/>
      <c r="C44" s="2" t="s">
        <v>7734</v>
      </c>
      <c r="D44" s="2"/>
      <c r="E44" s="2"/>
      <c r="J44" s="2" t="s">
        <v>2173</v>
      </c>
      <c r="K44" s="2" t="s">
        <v>7703</v>
      </c>
      <c r="L44" s="2" t="s">
        <v>860</v>
      </c>
      <c r="M44" s="266" t="s">
        <v>17</v>
      </c>
      <c r="N44" s="495" t="s">
        <v>7733</v>
      </c>
      <c r="O44" s="266"/>
      <c r="P44" s="266"/>
      <c r="Q44" s="266"/>
      <c r="R44" s="266"/>
      <c r="S44" s="358">
        <v>200.0</v>
      </c>
    </row>
    <row r="45">
      <c r="A45" s="2"/>
      <c r="B45" s="2"/>
      <c r="C45" s="2" t="s">
        <v>7735</v>
      </c>
      <c r="D45" s="2"/>
      <c r="E45" s="2"/>
      <c r="J45" s="2" t="s">
        <v>2173</v>
      </c>
      <c r="K45" s="2" t="s">
        <v>7703</v>
      </c>
      <c r="L45" s="2" t="s">
        <v>860</v>
      </c>
      <c r="M45" s="266" t="s">
        <v>17</v>
      </c>
      <c r="N45" s="495" t="s">
        <v>7733</v>
      </c>
      <c r="O45" s="266"/>
      <c r="P45" s="266"/>
      <c r="Q45" s="266"/>
      <c r="R45" s="266"/>
      <c r="S45" s="358">
        <v>200.0</v>
      </c>
    </row>
    <row r="46">
      <c r="A46" s="2"/>
      <c r="B46" s="2"/>
      <c r="C46" s="2" t="s">
        <v>7735</v>
      </c>
      <c r="D46" s="2"/>
      <c r="E46" s="2"/>
      <c r="J46" s="2" t="s">
        <v>2173</v>
      </c>
      <c r="K46" s="2" t="s">
        <v>7703</v>
      </c>
      <c r="L46" s="2" t="s">
        <v>860</v>
      </c>
      <c r="M46" s="266" t="s">
        <v>17</v>
      </c>
      <c r="N46" s="495" t="s">
        <v>7733</v>
      </c>
      <c r="O46" s="266"/>
      <c r="P46" s="266"/>
      <c r="Q46" s="266"/>
      <c r="R46" s="266"/>
      <c r="S46" s="358">
        <v>200.0</v>
      </c>
    </row>
    <row r="47">
      <c r="A47" s="2"/>
      <c r="B47" s="2"/>
      <c r="C47" s="2" t="s">
        <v>7736</v>
      </c>
      <c r="D47" s="2"/>
      <c r="E47" s="2"/>
      <c r="J47" s="2" t="s">
        <v>2173</v>
      </c>
      <c r="K47" s="2" t="s">
        <v>7703</v>
      </c>
      <c r="L47" s="2" t="s">
        <v>860</v>
      </c>
      <c r="M47" s="266" t="s">
        <v>17</v>
      </c>
      <c r="N47" s="495" t="s">
        <v>7733</v>
      </c>
      <c r="O47" s="266"/>
      <c r="P47" s="266"/>
      <c r="Q47" s="266"/>
      <c r="R47" s="266"/>
      <c r="S47" s="358">
        <v>200.0</v>
      </c>
    </row>
    <row r="48">
      <c r="A48" s="2"/>
      <c r="B48" s="2"/>
      <c r="C48" s="2" t="s">
        <v>7737</v>
      </c>
      <c r="D48" s="291" t="s">
        <v>7738</v>
      </c>
      <c r="E48" s="359" t="s">
        <v>7739</v>
      </c>
      <c r="J48" s="2" t="s">
        <v>2173</v>
      </c>
      <c r="K48" s="2" t="s">
        <v>7703</v>
      </c>
      <c r="L48" s="2" t="s">
        <v>860</v>
      </c>
      <c r="M48" s="2" t="s">
        <v>17</v>
      </c>
      <c r="N48" s="2" t="s">
        <v>7733</v>
      </c>
      <c r="S48" s="2">
        <v>200.0</v>
      </c>
    </row>
    <row r="49">
      <c r="A49" s="2"/>
      <c r="B49" s="2"/>
      <c r="C49" s="2" t="s">
        <v>7740</v>
      </c>
      <c r="D49" s="2"/>
      <c r="E49" s="2"/>
    </row>
    <row r="50">
      <c r="A50" s="2"/>
      <c r="B50" s="2"/>
      <c r="C50" s="2" t="s">
        <v>7741</v>
      </c>
      <c r="D50" s="2"/>
      <c r="E50" s="2"/>
      <c r="J50" s="2" t="s">
        <v>2173</v>
      </c>
      <c r="K50" s="2" t="s">
        <v>7703</v>
      </c>
      <c r="L50" s="2" t="s">
        <v>860</v>
      </c>
      <c r="M50" s="2" t="s">
        <v>17</v>
      </c>
      <c r="N50" s="2" t="s">
        <v>7733</v>
      </c>
      <c r="S50" s="2">
        <v>200.0</v>
      </c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 t="s">
        <v>933</v>
      </c>
      <c r="B53" s="2" t="s">
        <v>868</v>
      </c>
      <c r="C53" s="2" t="s">
        <v>1390</v>
      </c>
      <c r="D53" s="291">
        <v>2.219468005593E12</v>
      </c>
      <c r="E53" s="2" t="s">
        <v>935</v>
      </c>
      <c r="J53" s="2" t="s">
        <v>2173</v>
      </c>
      <c r="K53" s="2" t="s">
        <v>5829</v>
      </c>
      <c r="L53" s="2" t="s">
        <v>860</v>
      </c>
      <c r="M53" s="2" t="s">
        <v>17</v>
      </c>
      <c r="N53" s="2" t="s">
        <v>5855</v>
      </c>
      <c r="R53" s="2" t="s">
        <v>7708</v>
      </c>
      <c r="S53" s="2">
        <v>292.0</v>
      </c>
    </row>
    <row r="54">
      <c r="B54" s="2" t="s">
        <v>868</v>
      </c>
      <c r="C54" s="2" t="s">
        <v>1390</v>
      </c>
      <c r="D54" s="291">
        <v>2.219468005595E12</v>
      </c>
      <c r="E54" s="2" t="s">
        <v>935</v>
      </c>
      <c r="J54" s="2" t="s">
        <v>2173</v>
      </c>
      <c r="K54" s="2" t="s">
        <v>5829</v>
      </c>
      <c r="L54" s="2" t="s">
        <v>860</v>
      </c>
      <c r="M54" s="2" t="s">
        <v>17</v>
      </c>
      <c r="N54" s="2" t="s">
        <v>5855</v>
      </c>
      <c r="R54" s="2" t="s">
        <v>7708</v>
      </c>
      <c r="S54" s="2">
        <v>292.0</v>
      </c>
    </row>
    <row r="55">
      <c r="B55" s="2" t="s">
        <v>868</v>
      </c>
      <c r="C55" s="2" t="s">
        <v>1390</v>
      </c>
      <c r="D55" s="291">
        <v>2.2194680056E12</v>
      </c>
      <c r="E55" s="2" t="s">
        <v>935</v>
      </c>
      <c r="J55" s="2" t="s">
        <v>2173</v>
      </c>
      <c r="K55" s="2" t="s">
        <v>5829</v>
      </c>
      <c r="L55" s="2" t="s">
        <v>860</v>
      </c>
      <c r="M55" s="2" t="s">
        <v>17</v>
      </c>
      <c r="N55" s="2" t="s">
        <v>5855</v>
      </c>
      <c r="R55" s="2" t="s">
        <v>7708</v>
      </c>
      <c r="S55" s="2">
        <v>292.0</v>
      </c>
    </row>
    <row r="56">
      <c r="B56" s="2" t="s">
        <v>868</v>
      </c>
      <c r="C56" s="2" t="s">
        <v>1390</v>
      </c>
      <c r="D56" s="291" t="s">
        <v>7742</v>
      </c>
      <c r="E56" s="2" t="s">
        <v>935</v>
      </c>
      <c r="J56" s="2" t="s">
        <v>2173</v>
      </c>
      <c r="K56" s="2" t="s">
        <v>7710</v>
      </c>
      <c r="L56" s="2" t="s">
        <v>1019</v>
      </c>
      <c r="M56" s="2" t="s">
        <v>17</v>
      </c>
      <c r="N56" s="2" t="s">
        <v>5855</v>
      </c>
      <c r="R56" s="2" t="s">
        <v>7709</v>
      </c>
      <c r="S56" s="2">
        <v>292.0</v>
      </c>
    </row>
    <row r="57">
      <c r="A57" s="239"/>
      <c r="B57" s="239"/>
    </row>
    <row r="59">
      <c r="B59" s="2" t="s">
        <v>3881</v>
      </c>
      <c r="C59" s="359" t="s">
        <v>4317</v>
      </c>
      <c r="D59" s="291">
        <v>912848.0</v>
      </c>
      <c r="E59" s="359" t="s">
        <v>4318</v>
      </c>
      <c r="J59" s="2" t="s">
        <v>2173</v>
      </c>
      <c r="K59" s="2" t="s">
        <v>7711</v>
      </c>
      <c r="L59" s="2" t="s">
        <v>1019</v>
      </c>
      <c r="M59" s="2" t="s">
        <v>17</v>
      </c>
      <c r="N59" s="2" t="s">
        <v>7710</v>
      </c>
      <c r="S59" s="2">
        <v>336.0</v>
      </c>
    </row>
    <row r="60">
      <c r="A60" s="239"/>
      <c r="B60" s="2" t="s">
        <v>3881</v>
      </c>
      <c r="C60" s="359" t="s">
        <v>4317</v>
      </c>
      <c r="D60" s="291">
        <v>886392.0</v>
      </c>
      <c r="E60" s="359" t="s">
        <v>4318</v>
      </c>
      <c r="J60" s="2" t="s">
        <v>2173</v>
      </c>
      <c r="K60" s="2" t="s">
        <v>7711</v>
      </c>
      <c r="L60" s="2" t="s">
        <v>1019</v>
      </c>
      <c r="M60" s="2" t="s">
        <v>17</v>
      </c>
      <c r="N60" s="2" t="s">
        <v>7710</v>
      </c>
      <c r="S60" s="2">
        <v>336.0</v>
      </c>
    </row>
    <row r="61">
      <c r="C61" s="359" t="s">
        <v>7743</v>
      </c>
      <c r="J61" s="2" t="s">
        <v>2173</v>
      </c>
      <c r="K61" s="2" t="s">
        <v>7711</v>
      </c>
      <c r="L61" s="2" t="s">
        <v>1019</v>
      </c>
      <c r="M61" s="2" t="s">
        <v>17</v>
      </c>
      <c r="N61" s="2" t="s">
        <v>7710</v>
      </c>
      <c r="S61" s="2">
        <v>336.0</v>
      </c>
    </row>
    <row r="62">
      <c r="B62" s="2" t="s">
        <v>3881</v>
      </c>
      <c r="C62" s="359" t="s">
        <v>4317</v>
      </c>
      <c r="D62" s="291">
        <v>906566.0</v>
      </c>
      <c r="E62" s="359" t="s">
        <v>4318</v>
      </c>
      <c r="J62" s="2" t="s">
        <v>2173</v>
      </c>
      <c r="K62" s="2" t="s">
        <v>7711</v>
      </c>
      <c r="L62" s="2" t="s">
        <v>1019</v>
      </c>
      <c r="M62" s="2" t="s">
        <v>17</v>
      </c>
      <c r="N62" s="2" t="s">
        <v>5673</v>
      </c>
      <c r="S62" s="2">
        <v>349.0</v>
      </c>
    </row>
    <row r="63">
      <c r="B63" s="2" t="s">
        <v>3881</v>
      </c>
      <c r="C63" s="359" t="s">
        <v>4317</v>
      </c>
      <c r="D63" s="291">
        <v>908397.0</v>
      </c>
      <c r="E63" s="359" t="s">
        <v>4318</v>
      </c>
      <c r="J63" s="2" t="s">
        <v>2173</v>
      </c>
      <c r="K63" s="2" t="s">
        <v>7711</v>
      </c>
      <c r="L63" s="2" t="s">
        <v>1019</v>
      </c>
      <c r="M63" s="2" t="s">
        <v>17</v>
      </c>
      <c r="N63" s="2" t="s">
        <v>5673</v>
      </c>
      <c r="S63" s="2">
        <v>349.0</v>
      </c>
    </row>
    <row r="64">
      <c r="B64" s="2" t="s">
        <v>3881</v>
      </c>
      <c r="C64" s="359" t="s">
        <v>4317</v>
      </c>
      <c r="D64" s="291">
        <v>906668.0</v>
      </c>
      <c r="E64" s="359" t="s">
        <v>4318</v>
      </c>
      <c r="J64" s="2" t="s">
        <v>2173</v>
      </c>
      <c r="K64" s="2" t="s">
        <v>7711</v>
      </c>
      <c r="L64" s="2" t="s">
        <v>1019</v>
      </c>
      <c r="M64" s="2" t="s">
        <v>17</v>
      </c>
      <c r="N64" s="2" t="s">
        <v>5673</v>
      </c>
      <c r="S64" s="2">
        <v>349.0</v>
      </c>
    </row>
    <row r="65">
      <c r="B65" s="2" t="s">
        <v>3881</v>
      </c>
      <c r="C65" s="359" t="s">
        <v>4317</v>
      </c>
      <c r="D65" s="291">
        <v>886058.0</v>
      </c>
      <c r="E65" s="359" t="s">
        <v>4318</v>
      </c>
      <c r="J65" s="2" t="s">
        <v>2173</v>
      </c>
      <c r="K65" s="2" t="s">
        <v>7711</v>
      </c>
      <c r="L65" s="2" t="s">
        <v>1019</v>
      </c>
      <c r="M65" s="2" t="s">
        <v>17</v>
      </c>
      <c r="N65" s="2" t="s">
        <v>5673</v>
      </c>
      <c r="S65" s="2">
        <v>349.0</v>
      </c>
    </row>
    <row r="66">
      <c r="C66" s="384" t="s">
        <v>7744</v>
      </c>
      <c r="J66" s="2" t="s">
        <v>2173</v>
      </c>
      <c r="K66" s="2" t="s">
        <v>7711</v>
      </c>
      <c r="L66" s="2" t="s">
        <v>1019</v>
      </c>
      <c r="M66" s="2" t="s">
        <v>17</v>
      </c>
      <c r="N66" s="2" t="s">
        <v>5673</v>
      </c>
      <c r="S66" s="2">
        <v>349.0</v>
      </c>
    </row>
    <row r="69">
      <c r="B69" s="2" t="s">
        <v>965</v>
      </c>
      <c r="C69" s="2" t="s">
        <v>7745</v>
      </c>
      <c r="D69" s="2" t="s">
        <v>7746</v>
      </c>
      <c r="E69" s="290" t="s">
        <v>7747</v>
      </c>
      <c r="J69" s="2" t="s">
        <v>3940</v>
      </c>
      <c r="K69" s="2" t="s">
        <v>1686</v>
      </c>
      <c r="L69" s="2" t="s">
        <v>860</v>
      </c>
      <c r="M69" s="2" t="s">
        <v>17</v>
      </c>
      <c r="N69" s="2" t="s">
        <v>2435</v>
      </c>
      <c r="R69" s="2" t="s">
        <v>3932</v>
      </c>
      <c r="S69" s="2">
        <v>125.0</v>
      </c>
    </row>
    <row r="70">
      <c r="B70" s="2" t="s">
        <v>965</v>
      </c>
      <c r="C70" s="2" t="s">
        <v>7748</v>
      </c>
      <c r="D70" s="2" t="s">
        <v>7749</v>
      </c>
      <c r="E70" s="290" t="s">
        <v>7747</v>
      </c>
      <c r="J70" s="2" t="s">
        <v>3940</v>
      </c>
      <c r="K70" s="2" t="s">
        <v>1686</v>
      </c>
      <c r="L70" s="2" t="s">
        <v>860</v>
      </c>
      <c r="M70" s="2" t="s">
        <v>17</v>
      </c>
      <c r="N70" s="2" t="s">
        <v>2435</v>
      </c>
      <c r="R70" s="2" t="s">
        <v>3932</v>
      </c>
      <c r="S70" s="2">
        <v>125.0</v>
      </c>
    </row>
    <row r="71">
      <c r="B71" s="2" t="s">
        <v>965</v>
      </c>
      <c r="C71" s="2" t="s">
        <v>7750</v>
      </c>
      <c r="D71" s="2" t="s">
        <v>7751</v>
      </c>
      <c r="E71" s="290" t="s">
        <v>7747</v>
      </c>
      <c r="J71" s="2" t="s">
        <v>3940</v>
      </c>
      <c r="K71" s="2" t="s">
        <v>1686</v>
      </c>
      <c r="L71" s="2" t="s">
        <v>860</v>
      </c>
      <c r="M71" s="2" t="s">
        <v>17</v>
      </c>
      <c r="N71" s="2" t="s">
        <v>2435</v>
      </c>
      <c r="R71" s="2" t="s">
        <v>3932</v>
      </c>
      <c r="S71" s="2">
        <v>125.0</v>
      </c>
    </row>
    <row r="72">
      <c r="E72" s="279"/>
    </row>
    <row r="74">
      <c r="B74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7" width="18.0"/>
    <col customWidth="1" min="8" max="9" width="17.5"/>
    <col customWidth="1" min="10" max="10" width="9.38"/>
    <col customWidth="1" min="11" max="11" width="5.63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 t="s">
        <v>32</v>
      </c>
      <c r="B1" s="215" t="s">
        <v>5</v>
      </c>
      <c r="C1" s="219" t="s">
        <v>7752</v>
      </c>
      <c r="D1" s="411">
        <v>9.443370225E9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9"/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27"/>
      <c r="L2" s="226" t="s">
        <v>11</v>
      </c>
      <c r="M2" s="469"/>
      <c r="N2" s="490"/>
    </row>
    <row r="3">
      <c r="A3" s="2"/>
      <c r="B3" s="229" t="s">
        <v>811</v>
      </c>
      <c r="C3" s="2" t="s">
        <v>137</v>
      </c>
      <c r="D3" s="230"/>
      <c r="E3" s="2"/>
      <c r="F3" s="2"/>
      <c r="G3" s="2" t="s">
        <v>812</v>
      </c>
      <c r="H3" s="2"/>
      <c r="J3" s="2"/>
      <c r="K3" s="2"/>
      <c r="L3" s="229" t="s">
        <v>12</v>
      </c>
      <c r="N3" s="230"/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"/>
      <c r="L4" s="229" t="s">
        <v>13</v>
      </c>
      <c r="N4" s="230"/>
    </row>
    <row r="5">
      <c r="A5" s="2"/>
      <c r="B5" s="229" t="s">
        <v>818</v>
      </c>
      <c r="C5" s="2"/>
      <c r="D5" s="230"/>
      <c r="E5" s="2"/>
      <c r="F5" s="2"/>
      <c r="G5" s="2" t="s">
        <v>819</v>
      </c>
      <c r="H5" s="2"/>
      <c r="J5" s="2"/>
      <c r="K5" s="2"/>
      <c r="L5" s="229" t="s">
        <v>14</v>
      </c>
      <c r="N5" s="237"/>
    </row>
    <row r="6">
      <c r="A6" s="2"/>
      <c r="B6" s="229" t="s">
        <v>820</v>
      </c>
      <c r="C6" s="2"/>
      <c r="D6" s="230"/>
      <c r="E6" s="2"/>
      <c r="F6" s="2"/>
      <c r="G6" s="2" t="s">
        <v>821</v>
      </c>
      <c r="J6" s="2"/>
      <c r="K6" s="2"/>
      <c r="L6" s="229" t="s">
        <v>15</v>
      </c>
      <c r="N6" s="237"/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"/>
      <c r="L7" s="229" t="s">
        <v>17</v>
      </c>
      <c r="N7" s="237"/>
    </row>
    <row r="8">
      <c r="A8" s="2"/>
      <c r="B8" s="229" t="s">
        <v>824</v>
      </c>
      <c r="C8" s="2"/>
      <c r="D8" s="230"/>
      <c r="E8" s="2"/>
      <c r="F8" s="2"/>
      <c r="G8" s="2" t="s">
        <v>825</v>
      </c>
      <c r="H8" s="2"/>
      <c r="J8" s="2"/>
      <c r="K8" s="2"/>
      <c r="L8" s="229" t="s">
        <v>18</v>
      </c>
      <c r="N8" s="237"/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"/>
      <c r="L9" s="229" t="s">
        <v>19</v>
      </c>
      <c r="M9" s="2"/>
      <c r="N9" s="237"/>
      <c r="P9" s="2"/>
      <c r="Q9" s="2"/>
      <c r="R9" s="2"/>
      <c r="S9" s="2"/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"/>
      <c r="L10" s="229" t="s">
        <v>20</v>
      </c>
      <c r="M10" s="2"/>
      <c r="N10" s="237"/>
      <c r="P10" s="2"/>
      <c r="Q10" s="2"/>
      <c r="R10" s="2"/>
      <c r="S10" s="2"/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"/>
      <c r="K11" s="2"/>
      <c r="L11" s="229" t="s">
        <v>21</v>
      </c>
      <c r="M11" s="2"/>
      <c r="N11" s="237"/>
      <c r="P11" s="2"/>
      <c r="Q11" s="2"/>
      <c r="R11" s="2"/>
      <c r="S11" s="2"/>
    </row>
    <row r="12">
      <c r="A12" s="2"/>
      <c r="B12" s="241" t="s">
        <v>7132</v>
      </c>
      <c r="C12" s="242"/>
      <c r="D12" s="243"/>
      <c r="E12" s="2"/>
      <c r="F12" s="2"/>
      <c r="G12" s="2" t="s">
        <v>833</v>
      </c>
      <c r="H12" s="2"/>
      <c r="I12" s="2"/>
      <c r="J12" s="2"/>
      <c r="K12" s="2"/>
      <c r="L12" s="229" t="s">
        <v>23</v>
      </c>
      <c r="M12" s="2"/>
      <c r="N12" s="237"/>
      <c r="P12" s="2"/>
      <c r="Q12" s="2"/>
      <c r="R12" s="2"/>
      <c r="S12" s="2"/>
    </row>
    <row r="13">
      <c r="A13" s="2"/>
      <c r="B13" s="2" t="s">
        <v>832</v>
      </c>
      <c r="D13" s="2"/>
      <c r="E13" s="2"/>
      <c r="F13" s="2"/>
      <c r="G13" s="229" t="s">
        <v>835</v>
      </c>
      <c r="H13" s="2"/>
      <c r="I13" s="2"/>
      <c r="J13" s="237"/>
      <c r="K13" s="2"/>
      <c r="L13" s="241" t="s">
        <v>24</v>
      </c>
      <c r="M13" s="242"/>
      <c r="N13" s="243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 t="s">
        <v>26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486" t="s">
        <v>6982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2" t="s">
        <v>26</v>
      </c>
      <c r="B17" s="2" t="s">
        <v>30</v>
      </c>
      <c r="C17" s="2" t="s">
        <v>5477</v>
      </c>
      <c r="D17" s="2" t="s">
        <v>7532</v>
      </c>
    </row>
    <row r="18">
      <c r="A18" s="2"/>
      <c r="B18" s="2" t="s">
        <v>30</v>
      </c>
      <c r="C18" s="2" t="s">
        <v>5477</v>
      </c>
      <c r="D18" s="2" t="s">
        <v>7532</v>
      </c>
    </row>
    <row r="19">
      <c r="A19" s="2"/>
      <c r="B19" s="2" t="s">
        <v>30</v>
      </c>
      <c r="C19" s="2" t="s">
        <v>5477</v>
      </c>
      <c r="D19" s="2" t="s">
        <v>7532</v>
      </c>
    </row>
    <row r="20">
      <c r="A20" s="2"/>
      <c r="B20" s="2" t="s">
        <v>30</v>
      </c>
      <c r="C20" s="2" t="s">
        <v>5477</v>
      </c>
      <c r="D20" s="2" t="s">
        <v>7532</v>
      </c>
    </row>
    <row r="21">
      <c r="A21" s="2"/>
      <c r="B21" s="2" t="s">
        <v>30</v>
      </c>
      <c r="C21" s="2" t="s">
        <v>5477</v>
      </c>
      <c r="D21" s="2" t="s">
        <v>7532</v>
      </c>
    </row>
    <row r="22">
      <c r="A22" s="2"/>
      <c r="B22" s="2" t="s">
        <v>30</v>
      </c>
      <c r="C22" s="2" t="s">
        <v>5477</v>
      </c>
      <c r="D22" s="2" t="s">
        <v>7532</v>
      </c>
    </row>
    <row r="23">
      <c r="A23" s="2"/>
      <c r="B23" s="2" t="s">
        <v>30</v>
      </c>
      <c r="C23" s="2" t="s">
        <v>5477</v>
      </c>
      <c r="D23" s="2" t="s">
        <v>7532</v>
      </c>
    </row>
    <row r="24">
      <c r="A24" s="2"/>
      <c r="B24" s="2" t="s">
        <v>30</v>
      </c>
      <c r="C24" s="2" t="s">
        <v>5477</v>
      </c>
      <c r="D24" s="2" t="s">
        <v>7532</v>
      </c>
    </row>
    <row r="25">
      <c r="A25" s="2"/>
      <c r="B25" s="2" t="s">
        <v>30</v>
      </c>
      <c r="C25" s="2" t="s">
        <v>5477</v>
      </c>
      <c r="D25" s="2" t="s">
        <v>7532</v>
      </c>
    </row>
    <row r="26">
      <c r="A26" s="2"/>
      <c r="B26" s="2" t="s">
        <v>30</v>
      </c>
      <c r="C26" s="2" t="s">
        <v>5477</v>
      </c>
      <c r="D26" s="2" t="s">
        <v>7532</v>
      </c>
    </row>
    <row r="27">
      <c r="A27" s="2"/>
      <c r="B27" s="2" t="s">
        <v>30</v>
      </c>
      <c r="C27" s="2" t="s">
        <v>4423</v>
      </c>
      <c r="D27" s="2" t="s">
        <v>7753</v>
      </c>
    </row>
    <row r="28">
      <c r="A28" s="2"/>
      <c r="B28" s="2" t="s">
        <v>30</v>
      </c>
      <c r="C28" s="2" t="s">
        <v>4876</v>
      </c>
      <c r="D28" s="2" t="s">
        <v>7242</v>
      </c>
    </row>
    <row r="29">
      <c r="A29" s="2"/>
      <c r="B29" s="2" t="s">
        <v>30</v>
      </c>
      <c r="C29" s="2" t="s">
        <v>1545</v>
      </c>
      <c r="D29" s="2" t="s">
        <v>4839</v>
      </c>
    </row>
    <row r="30">
      <c r="A30" s="2"/>
      <c r="B30" s="2" t="s">
        <v>5442</v>
      </c>
      <c r="C30" s="2" t="s">
        <v>7245</v>
      </c>
      <c r="D30" s="2" t="s">
        <v>5480</v>
      </c>
    </row>
    <row r="31" ht="18.0" customHeight="1">
      <c r="A31" s="2"/>
      <c r="B31" s="2"/>
      <c r="D31" s="2"/>
    </row>
    <row r="32">
      <c r="A32" s="2"/>
      <c r="B32" s="2"/>
      <c r="D32" s="2"/>
    </row>
    <row r="33" ht="15.0" customHeight="1">
      <c r="A33" s="2"/>
      <c r="B33" s="2"/>
      <c r="C33" s="2"/>
      <c r="D33" s="2"/>
    </row>
    <row r="34" ht="15.0" customHeight="1">
      <c r="A34" s="2" t="s">
        <v>7267</v>
      </c>
      <c r="B34" s="2" t="s">
        <v>3908</v>
      </c>
      <c r="C34" s="2" t="s">
        <v>3515</v>
      </c>
      <c r="D34" s="2" t="s">
        <v>3987</v>
      </c>
    </row>
    <row r="35">
      <c r="A35" s="2"/>
      <c r="B35" s="2" t="s">
        <v>3908</v>
      </c>
      <c r="C35" s="2" t="s">
        <v>4099</v>
      </c>
      <c r="D35" s="2" t="s">
        <v>3989</v>
      </c>
    </row>
    <row r="36">
      <c r="A36" s="2"/>
      <c r="B36" s="2" t="s">
        <v>3908</v>
      </c>
      <c r="C36" s="2" t="s">
        <v>4100</v>
      </c>
      <c r="D36" s="2" t="s">
        <v>4101</v>
      </c>
    </row>
    <row r="37">
      <c r="A37" s="2"/>
      <c r="B37" s="2" t="s">
        <v>3908</v>
      </c>
      <c r="C37" s="2" t="s">
        <v>5482</v>
      </c>
      <c r="D37" s="2" t="s">
        <v>3991</v>
      </c>
    </row>
    <row r="38">
      <c r="A38" s="2"/>
      <c r="B38" s="2" t="s">
        <v>960</v>
      </c>
      <c r="C38" s="2" t="s">
        <v>1556</v>
      </c>
      <c r="D38" s="275" t="s">
        <v>947</v>
      </c>
    </row>
    <row r="39">
      <c r="A39" s="2"/>
      <c r="B39" s="2" t="s">
        <v>960</v>
      </c>
      <c r="C39" s="2" t="s">
        <v>1556</v>
      </c>
      <c r="D39" s="275" t="s">
        <v>947</v>
      </c>
    </row>
    <row r="40">
      <c r="A40" s="2"/>
      <c r="B40" s="2" t="s">
        <v>960</v>
      </c>
      <c r="C40" s="2" t="s">
        <v>1556</v>
      </c>
      <c r="D40" s="275" t="s">
        <v>947</v>
      </c>
    </row>
    <row r="41">
      <c r="A41" s="2"/>
      <c r="B41" s="2" t="s">
        <v>960</v>
      </c>
      <c r="C41" s="2" t="s">
        <v>1556</v>
      </c>
      <c r="D41" s="275" t="s">
        <v>947</v>
      </c>
    </row>
    <row r="42">
      <c r="A42" s="2"/>
      <c r="B42" s="2" t="s">
        <v>960</v>
      </c>
      <c r="C42" s="2" t="s">
        <v>1556</v>
      </c>
      <c r="D42" s="275" t="s">
        <v>947</v>
      </c>
    </row>
    <row r="43">
      <c r="A43" s="2"/>
      <c r="B43" s="2" t="s">
        <v>960</v>
      </c>
      <c r="C43" s="2" t="s">
        <v>1556</v>
      </c>
      <c r="D43" s="275" t="s">
        <v>947</v>
      </c>
    </row>
    <row r="44">
      <c r="A44" s="2"/>
      <c r="B44" s="2" t="s">
        <v>3908</v>
      </c>
      <c r="C44" s="2" t="s">
        <v>6193</v>
      </c>
      <c r="D44" s="2" t="s">
        <v>2569</v>
      </c>
    </row>
    <row r="45">
      <c r="A45" s="2"/>
      <c r="B45" s="2" t="s">
        <v>3908</v>
      </c>
      <c r="C45" s="2" t="s">
        <v>7142</v>
      </c>
      <c r="D45" s="2" t="s">
        <v>6744</v>
      </c>
    </row>
    <row r="46">
      <c r="A46" s="2"/>
      <c r="B46" s="2" t="s">
        <v>3908</v>
      </c>
      <c r="C46" s="2" t="s">
        <v>7143</v>
      </c>
      <c r="D46" s="2" t="s">
        <v>5483</v>
      </c>
    </row>
    <row r="47">
      <c r="A47" s="2"/>
      <c r="B47" s="2"/>
      <c r="C47" s="2" t="s">
        <v>7144</v>
      </c>
      <c r="D47" s="2" t="s">
        <v>7540</v>
      </c>
    </row>
    <row r="48">
      <c r="A48" s="2"/>
      <c r="B48" s="2"/>
      <c r="C48" s="2"/>
      <c r="D48" s="2"/>
    </row>
    <row r="49">
      <c r="A49" s="2" t="s">
        <v>995</v>
      </c>
      <c r="B49" s="2" t="s">
        <v>862</v>
      </c>
      <c r="C49" s="2" t="s">
        <v>1409</v>
      </c>
      <c r="D49" s="2" t="s">
        <v>7541</v>
      </c>
    </row>
    <row r="50">
      <c r="A50" s="2"/>
      <c r="B50" s="2" t="s">
        <v>862</v>
      </c>
      <c r="C50" s="2" t="s">
        <v>1409</v>
      </c>
      <c r="D50" s="2" t="s">
        <v>7541</v>
      </c>
    </row>
    <row r="51">
      <c r="A51" s="2"/>
      <c r="B51" s="2" t="s">
        <v>862</v>
      </c>
      <c r="C51" s="2" t="s">
        <v>1412</v>
      </c>
      <c r="D51" s="2" t="s">
        <v>7504</v>
      </c>
    </row>
    <row r="53">
      <c r="C53" s="2"/>
    </row>
    <row r="54">
      <c r="A54" s="2" t="s">
        <v>933</v>
      </c>
      <c r="B54" s="2" t="s">
        <v>868</v>
      </c>
      <c r="C54" s="2" t="s">
        <v>1390</v>
      </c>
      <c r="D54" s="2" t="s">
        <v>935</v>
      </c>
    </row>
    <row r="55">
      <c r="C55" s="2" t="s">
        <v>1390</v>
      </c>
      <c r="D55" s="2" t="s">
        <v>935</v>
      </c>
    </row>
    <row r="56">
      <c r="C56" s="2" t="s">
        <v>1390</v>
      </c>
      <c r="D56" s="2" t="s">
        <v>935</v>
      </c>
    </row>
    <row r="57">
      <c r="C57" s="2" t="s">
        <v>1390</v>
      </c>
      <c r="D57" s="2" t="s">
        <v>935</v>
      </c>
    </row>
    <row r="60">
      <c r="A60" s="239"/>
      <c r="B60" s="239"/>
    </row>
    <row r="61">
      <c r="A61" s="2"/>
    </row>
    <row r="62">
      <c r="A62" s="2"/>
    </row>
    <row r="63">
      <c r="A63" s="2"/>
    </row>
    <row r="64">
      <c r="A64" s="239"/>
    </row>
    <row r="66">
      <c r="I66" s="195"/>
    </row>
    <row r="67">
      <c r="I67" s="195"/>
    </row>
    <row r="68">
      <c r="I68" s="195"/>
    </row>
    <row r="69">
      <c r="I69" s="195"/>
    </row>
    <row r="70">
      <c r="I70" s="229"/>
    </row>
    <row r="74">
      <c r="B74" s="239"/>
    </row>
    <row r="78">
      <c r="B78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7754</v>
      </c>
      <c r="D1" s="216"/>
      <c r="E1" s="411">
        <v>9.942319898E9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6216</v>
      </c>
      <c r="W1" s="2" t="s">
        <v>806</v>
      </c>
      <c r="Y1" s="2" t="s">
        <v>6058</v>
      </c>
      <c r="Z1" s="2" t="s">
        <v>6216</v>
      </c>
      <c r="AA1" s="2" t="s">
        <v>806</v>
      </c>
    </row>
    <row r="2">
      <c r="A2" s="239"/>
      <c r="B2" s="477" t="s">
        <v>807</v>
      </c>
      <c r="C2" s="2" t="s">
        <v>7755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805</v>
      </c>
      <c r="S2" s="2" t="s">
        <v>7320</v>
      </c>
      <c r="T2" s="2" t="s">
        <v>2001</v>
      </c>
      <c r="U2" s="2">
        <v>13.0</v>
      </c>
      <c r="V2" s="2" t="s">
        <v>805</v>
      </c>
      <c r="W2" s="2" t="s">
        <v>7756</v>
      </c>
      <c r="X2" s="2" t="s">
        <v>1010</v>
      </c>
      <c r="Y2" s="2">
        <v>25.0</v>
      </c>
      <c r="Z2" s="275" t="s">
        <v>7757</v>
      </c>
      <c r="AA2" s="266" t="s">
        <v>7758</v>
      </c>
      <c r="AB2" s="266" t="s">
        <v>1010</v>
      </c>
    </row>
    <row r="3">
      <c r="A3" s="2"/>
      <c r="B3" s="229" t="s">
        <v>811</v>
      </c>
      <c r="C3" s="282" t="s">
        <v>7759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7760</v>
      </c>
      <c r="S3" s="2" t="s">
        <v>7761</v>
      </c>
      <c r="T3" s="2" t="s">
        <v>7762</v>
      </c>
      <c r="U3" s="2">
        <v>14.0</v>
      </c>
      <c r="V3" s="2" t="s">
        <v>805</v>
      </c>
      <c r="W3" s="2" t="s">
        <v>6656</v>
      </c>
      <c r="X3" s="2" t="s">
        <v>1010</v>
      </c>
      <c r="Y3" s="2">
        <v>26.0</v>
      </c>
      <c r="Z3" s="275" t="s">
        <v>7757</v>
      </c>
      <c r="AA3" s="266" t="s">
        <v>511</v>
      </c>
      <c r="AB3" s="495" t="s">
        <v>7763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7760</v>
      </c>
      <c r="S4" s="2" t="s">
        <v>7764</v>
      </c>
      <c r="T4" s="2" t="s">
        <v>1010</v>
      </c>
      <c r="U4" s="2">
        <v>15.0</v>
      </c>
      <c r="V4" s="2" t="s">
        <v>805</v>
      </c>
      <c r="W4" s="570" t="s">
        <v>7765</v>
      </c>
      <c r="X4" s="570" t="s">
        <v>1010</v>
      </c>
      <c r="Y4" s="2">
        <v>27.0</v>
      </c>
      <c r="Z4" s="275" t="s">
        <v>7757</v>
      </c>
      <c r="AA4" s="266" t="s">
        <v>520</v>
      </c>
      <c r="AB4" s="266" t="s">
        <v>4675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7760</v>
      </c>
      <c r="S5" s="2" t="s">
        <v>7766</v>
      </c>
      <c r="T5" s="2" t="s">
        <v>1010</v>
      </c>
      <c r="U5" s="2">
        <v>16.0</v>
      </c>
      <c r="W5" s="570" t="s">
        <v>7767</v>
      </c>
      <c r="X5" s="570" t="s">
        <v>1010</v>
      </c>
      <c r="Y5" s="2">
        <v>28.0</v>
      </c>
      <c r="Z5" s="266" t="s">
        <v>7768</v>
      </c>
      <c r="AA5" s="266" t="s">
        <v>7768</v>
      </c>
      <c r="AB5" s="266" t="s">
        <v>4675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7769</v>
      </c>
      <c r="S6" s="2" t="s">
        <v>7770</v>
      </c>
      <c r="T6" s="2" t="s">
        <v>1010</v>
      </c>
      <c r="U6" s="2">
        <v>17.0</v>
      </c>
      <c r="W6" s="570" t="s">
        <v>7033</v>
      </c>
      <c r="X6" s="570" t="s">
        <v>1010</v>
      </c>
      <c r="Y6" s="2">
        <v>29.0</v>
      </c>
      <c r="Z6" s="2" t="s">
        <v>7771</v>
      </c>
      <c r="AA6" s="2" t="s">
        <v>7772</v>
      </c>
      <c r="AB6" s="2" t="s">
        <v>626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7769</v>
      </c>
      <c r="S7" s="2" t="s">
        <v>7773</v>
      </c>
      <c r="T7" s="2" t="s">
        <v>1010</v>
      </c>
      <c r="U7" s="2">
        <v>18.0</v>
      </c>
      <c r="W7" s="570" t="s">
        <v>7774</v>
      </c>
      <c r="X7" s="570" t="s">
        <v>1010</v>
      </c>
      <c r="Y7" s="2">
        <v>30.0</v>
      </c>
      <c r="Z7" s="2" t="s">
        <v>7775</v>
      </c>
      <c r="AA7" s="2" t="s">
        <v>4846</v>
      </c>
      <c r="AB7" s="2" t="s">
        <v>7776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7769</v>
      </c>
      <c r="S8" s="2" t="s">
        <v>7415</v>
      </c>
      <c r="T8" s="2" t="s">
        <v>1010</v>
      </c>
      <c r="U8" s="2">
        <v>19.0</v>
      </c>
      <c r="W8" s="570" t="s">
        <v>7777</v>
      </c>
      <c r="X8" s="570" t="s">
        <v>1010</v>
      </c>
      <c r="Y8" s="2">
        <v>31.0</v>
      </c>
      <c r="Z8" s="2" t="s">
        <v>7778</v>
      </c>
      <c r="AA8" s="2" t="s">
        <v>4931</v>
      </c>
      <c r="AB8" s="2" t="s">
        <v>1345</v>
      </c>
      <c r="AC8" s="2" t="s">
        <v>7779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1043</v>
      </c>
      <c r="S9" s="2" t="s">
        <v>7780</v>
      </c>
      <c r="T9" s="2" t="s">
        <v>1010</v>
      </c>
      <c r="U9" s="2">
        <v>20.0</v>
      </c>
      <c r="W9" s="570" t="s">
        <v>6451</v>
      </c>
      <c r="X9" s="570" t="s">
        <v>1010</v>
      </c>
      <c r="Y9" s="2">
        <v>32.0</v>
      </c>
      <c r="Z9" s="2" t="s">
        <v>7781</v>
      </c>
      <c r="AA9" s="2" t="s">
        <v>4985</v>
      </c>
      <c r="AB9" s="2" t="s">
        <v>4675</v>
      </c>
      <c r="AC9" s="2" t="s">
        <v>5293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1376</v>
      </c>
      <c r="S10" s="2" t="s">
        <v>7290</v>
      </c>
      <c r="T10" s="2" t="s">
        <v>1010</v>
      </c>
      <c r="U10" s="2">
        <v>21.0</v>
      </c>
      <c r="W10" s="570" t="s">
        <v>500</v>
      </c>
      <c r="X10" s="570" t="s">
        <v>1010</v>
      </c>
      <c r="Y10" s="2">
        <v>33.0</v>
      </c>
      <c r="Z10" s="2" t="s">
        <v>7782</v>
      </c>
      <c r="AA10" s="2" t="s">
        <v>5524</v>
      </c>
      <c r="AB10" s="2" t="s">
        <v>4675</v>
      </c>
      <c r="AC10" s="2" t="s">
        <v>7783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7784</v>
      </c>
      <c r="S11" s="2" t="s">
        <v>7785</v>
      </c>
      <c r="T11" s="2" t="s">
        <v>1010</v>
      </c>
      <c r="U11" s="2">
        <v>22.0</v>
      </c>
      <c r="W11" s="570" t="s">
        <v>7786</v>
      </c>
      <c r="X11" s="570" t="s">
        <v>1010</v>
      </c>
      <c r="Y11" s="2">
        <v>34.0</v>
      </c>
      <c r="Z11" s="2" t="s">
        <v>7782</v>
      </c>
      <c r="AA11" s="2" t="s">
        <v>4714</v>
      </c>
      <c r="AB11" s="2" t="s">
        <v>1345</v>
      </c>
      <c r="AC11" s="2" t="s">
        <v>7787</v>
      </c>
    </row>
    <row r="12">
      <c r="A12" s="2"/>
      <c r="B12" s="241" t="s">
        <v>7132</v>
      </c>
      <c r="C12" s="242" t="s">
        <v>7788</v>
      </c>
      <c r="D12" s="242"/>
      <c r="E12" s="243">
        <v>8.903916448E9</v>
      </c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7789</v>
      </c>
      <c r="S12" s="2" t="s">
        <v>7790</v>
      </c>
      <c r="T12" s="2" t="s">
        <v>1010</v>
      </c>
      <c r="U12" s="2">
        <v>23.0</v>
      </c>
      <c r="W12" s="570" t="s">
        <v>6666</v>
      </c>
      <c r="X12" s="570" t="s">
        <v>1010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7791</v>
      </c>
      <c r="S13" s="2" t="s">
        <v>7792</v>
      </c>
      <c r="T13" s="2" t="s">
        <v>1010</v>
      </c>
      <c r="U13" s="2">
        <v>24.0</v>
      </c>
      <c r="W13" s="570" t="s">
        <v>6875</v>
      </c>
      <c r="X13" s="570" t="s">
        <v>1010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  <c r="W14" s="570"/>
      <c r="X14" s="570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  <c r="W15" s="570"/>
      <c r="X15" s="570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W16" s="570"/>
      <c r="X16" s="570"/>
    </row>
    <row r="17">
      <c r="A17" s="2" t="s">
        <v>26</v>
      </c>
      <c r="B17" s="2" t="s">
        <v>30</v>
      </c>
      <c r="C17" s="2" t="s">
        <v>5477</v>
      </c>
      <c r="D17" s="6">
        <v>8.801439142065E12</v>
      </c>
      <c r="E17" s="2" t="s">
        <v>5771</v>
      </c>
      <c r="J17" s="2" t="s">
        <v>829</v>
      </c>
      <c r="K17" s="2" t="s">
        <v>7793</v>
      </c>
      <c r="L17" s="2" t="s">
        <v>860</v>
      </c>
      <c r="M17" s="2" t="s">
        <v>17</v>
      </c>
      <c r="N17" s="2" t="s">
        <v>439</v>
      </c>
      <c r="R17" s="2" t="s">
        <v>7760</v>
      </c>
      <c r="S17" s="2">
        <v>296.0</v>
      </c>
      <c r="W17" s="570"/>
      <c r="X17" s="570"/>
    </row>
    <row r="18">
      <c r="A18" s="2"/>
      <c r="B18" s="2" t="s">
        <v>30</v>
      </c>
      <c r="C18" s="2" t="s">
        <v>5477</v>
      </c>
      <c r="D18" s="6">
        <v>8.801680735703E12</v>
      </c>
      <c r="E18" s="2" t="s">
        <v>5771</v>
      </c>
      <c r="J18" s="2" t="s">
        <v>829</v>
      </c>
      <c r="K18" s="2" t="s">
        <v>7793</v>
      </c>
      <c r="L18" s="2" t="s">
        <v>860</v>
      </c>
      <c r="M18" s="2" t="s">
        <v>17</v>
      </c>
      <c r="N18" s="2" t="s">
        <v>439</v>
      </c>
      <c r="R18" s="2" t="s">
        <v>7760</v>
      </c>
      <c r="S18" s="2">
        <v>296.0</v>
      </c>
      <c r="W18" s="571"/>
      <c r="X18" s="571"/>
    </row>
    <row r="19">
      <c r="A19" s="2"/>
      <c r="B19" s="2" t="s">
        <v>30</v>
      </c>
      <c r="C19" s="2" t="s">
        <v>5477</v>
      </c>
      <c r="D19" s="6">
        <v>8.801633229103E12</v>
      </c>
      <c r="E19" s="2" t="s">
        <v>5771</v>
      </c>
      <c r="J19" s="2" t="s">
        <v>829</v>
      </c>
      <c r="K19" s="2" t="s">
        <v>7793</v>
      </c>
      <c r="L19" s="2" t="s">
        <v>860</v>
      </c>
      <c r="M19" s="2" t="s">
        <v>17</v>
      </c>
      <c r="N19" s="2" t="s">
        <v>439</v>
      </c>
      <c r="R19" s="2" t="s">
        <v>7760</v>
      </c>
      <c r="S19" s="2">
        <v>296.0</v>
      </c>
    </row>
    <row r="20">
      <c r="A20" s="2"/>
      <c r="B20" s="2" t="s">
        <v>30</v>
      </c>
      <c r="C20" s="2" t="s">
        <v>5477</v>
      </c>
      <c r="D20" s="6">
        <v>8.801046534365E12</v>
      </c>
      <c r="E20" s="2" t="s">
        <v>5771</v>
      </c>
      <c r="J20" s="2" t="s">
        <v>829</v>
      </c>
      <c r="K20" s="2" t="s">
        <v>7793</v>
      </c>
      <c r="L20" s="2" t="s">
        <v>860</v>
      </c>
      <c r="M20" s="2" t="s">
        <v>17</v>
      </c>
      <c r="N20" s="2" t="s">
        <v>439</v>
      </c>
      <c r="R20" s="2" t="s">
        <v>7760</v>
      </c>
      <c r="S20" s="2">
        <v>296.0</v>
      </c>
    </row>
    <row r="21">
      <c r="A21" s="2"/>
      <c r="B21" s="2" t="s">
        <v>30</v>
      </c>
      <c r="C21" s="2" t="s">
        <v>5477</v>
      </c>
      <c r="D21" s="6">
        <v>8.801356757438E12</v>
      </c>
      <c r="E21" s="2" t="s">
        <v>5771</v>
      </c>
      <c r="J21" s="2" t="s">
        <v>829</v>
      </c>
      <c r="K21" s="2" t="s">
        <v>7793</v>
      </c>
      <c r="L21" s="2" t="s">
        <v>860</v>
      </c>
      <c r="M21" s="2" t="s">
        <v>17</v>
      </c>
      <c r="N21" s="2" t="s">
        <v>439</v>
      </c>
      <c r="R21" s="2" t="s">
        <v>7760</v>
      </c>
      <c r="S21" s="2">
        <v>296.0</v>
      </c>
    </row>
    <row r="22">
      <c r="A22" s="2"/>
      <c r="B22" s="2" t="s">
        <v>30</v>
      </c>
      <c r="C22" s="2" t="s">
        <v>5477</v>
      </c>
      <c r="D22" s="6">
        <v>8.801891329561E12</v>
      </c>
      <c r="E22" s="2" t="s">
        <v>5771</v>
      </c>
      <c r="J22" s="2" t="s">
        <v>829</v>
      </c>
      <c r="K22" s="2" t="s">
        <v>7793</v>
      </c>
      <c r="L22" s="2" t="s">
        <v>860</v>
      </c>
      <c r="M22" s="2" t="s">
        <v>17</v>
      </c>
      <c r="N22" s="2" t="s">
        <v>439</v>
      </c>
      <c r="R22" s="2" t="s">
        <v>7760</v>
      </c>
      <c r="S22" s="2">
        <v>296.0</v>
      </c>
    </row>
    <row r="23">
      <c r="A23" s="2"/>
      <c r="B23" s="2" t="s">
        <v>30</v>
      </c>
      <c r="C23" s="2" t="s">
        <v>5477</v>
      </c>
      <c r="D23" s="6">
        <v>8.80197645599E12</v>
      </c>
      <c r="E23" s="2" t="s">
        <v>5771</v>
      </c>
      <c r="J23" s="2" t="s">
        <v>829</v>
      </c>
      <c r="K23" s="2" t="s">
        <v>7449</v>
      </c>
      <c r="L23" s="2" t="s">
        <v>860</v>
      </c>
      <c r="M23" s="2" t="s">
        <v>17</v>
      </c>
      <c r="N23" s="2" t="s">
        <v>439</v>
      </c>
      <c r="R23" s="2" t="s">
        <v>7760</v>
      </c>
      <c r="S23" s="2">
        <v>296.0</v>
      </c>
    </row>
    <row r="24">
      <c r="A24" s="2"/>
      <c r="B24" s="2" t="s">
        <v>30</v>
      </c>
      <c r="C24" s="2" t="s">
        <v>5477</v>
      </c>
      <c r="D24" s="6">
        <v>8.80130996663E12</v>
      </c>
      <c r="E24" s="2" t="s">
        <v>5771</v>
      </c>
      <c r="J24" s="2" t="s">
        <v>829</v>
      </c>
      <c r="K24" s="2" t="s">
        <v>7449</v>
      </c>
      <c r="L24" s="2" t="s">
        <v>860</v>
      </c>
      <c r="M24" s="2" t="s">
        <v>17</v>
      </c>
      <c r="N24" s="2" t="s">
        <v>439</v>
      </c>
      <c r="R24" s="2" t="s">
        <v>7760</v>
      </c>
      <c r="S24" s="2">
        <v>296.0</v>
      </c>
    </row>
    <row r="25">
      <c r="A25" s="2"/>
      <c r="B25" s="2" t="s">
        <v>30</v>
      </c>
      <c r="C25" s="2" t="s">
        <v>5477</v>
      </c>
      <c r="D25" s="6">
        <v>8.801845133861E12</v>
      </c>
      <c r="E25" s="2" t="s">
        <v>5771</v>
      </c>
      <c r="J25" s="2" t="s">
        <v>829</v>
      </c>
      <c r="K25" s="2" t="s">
        <v>7449</v>
      </c>
      <c r="L25" s="2" t="s">
        <v>860</v>
      </c>
      <c r="M25" s="2" t="s">
        <v>17</v>
      </c>
      <c r="N25" s="2" t="s">
        <v>439</v>
      </c>
      <c r="R25" s="2" t="s">
        <v>7760</v>
      </c>
      <c r="S25" s="2">
        <v>296.0</v>
      </c>
    </row>
    <row r="26">
      <c r="A26" s="2"/>
      <c r="B26" s="2" t="s">
        <v>30</v>
      </c>
      <c r="C26" s="2" t="s">
        <v>5477</v>
      </c>
      <c r="D26" s="6">
        <v>8.801273193241E12</v>
      </c>
      <c r="E26" s="2" t="s">
        <v>5771</v>
      </c>
      <c r="J26" s="2" t="s">
        <v>829</v>
      </c>
      <c r="K26" s="2" t="s">
        <v>7449</v>
      </c>
      <c r="L26" s="2" t="s">
        <v>860</v>
      </c>
      <c r="M26" s="2" t="s">
        <v>17</v>
      </c>
      <c r="N26" s="2" t="s">
        <v>439</v>
      </c>
      <c r="R26" s="2" t="s">
        <v>7760</v>
      </c>
      <c r="S26" s="2">
        <v>296.0</v>
      </c>
    </row>
    <row r="27">
      <c r="A27" s="2"/>
      <c r="B27" s="2" t="s">
        <v>30</v>
      </c>
      <c r="C27" s="2" t="s">
        <v>5477</v>
      </c>
      <c r="D27" s="6">
        <v>8.801700917442E12</v>
      </c>
      <c r="E27" s="2" t="s">
        <v>5771</v>
      </c>
      <c r="J27" s="2" t="s">
        <v>829</v>
      </c>
      <c r="K27" s="2" t="s">
        <v>7449</v>
      </c>
      <c r="L27" s="2" t="s">
        <v>860</v>
      </c>
      <c r="M27" s="2" t="s">
        <v>17</v>
      </c>
      <c r="N27" s="2" t="s">
        <v>439</v>
      </c>
      <c r="R27" s="2" t="s">
        <v>7760</v>
      </c>
      <c r="S27" s="2">
        <v>296.0</v>
      </c>
    </row>
    <row r="28">
      <c r="A28" s="2"/>
      <c r="B28" s="2" t="s">
        <v>30</v>
      </c>
      <c r="C28" s="2" t="s">
        <v>5477</v>
      </c>
      <c r="D28" s="6">
        <v>8.801421043583E12</v>
      </c>
      <c r="E28" s="2" t="s">
        <v>5771</v>
      </c>
      <c r="J28" s="2" t="s">
        <v>829</v>
      </c>
      <c r="K28" s="2" t="s">
        <v>7449</v>
      </c>
      <c r="L28" s="2" t="s">
        <v>860</v>
      </c>
      <c r="M28" s="2" t="s">
        <v>17</v>
      </c>
      <c r="N28" s="2" t="s">
        <v>439</v>
      </c>
      <c r="R28" s="2" t="s">
        <v>7760</v>
      </c>
      <c r="S28" s="2">
        <v>296.0</v>
      </c>
    </row>
    <row r="29">
      <c r="A29" s="2"/>
      <c r="B29" s="2" t="s">
        <v>30</v>
      </c>
      <c r="C29" s="2" t="s">
        <v>5477</v>
      </c>
      <c r="D29" s="6">
        <v>8.801699822165E12</v>
      </c>
      <c r="E29" s="2" t="s">
        <v>5771</v>
      </c>
      <c r="J29" s="2" t="s">
        <v>829</v>
      </c>
      <c r="K29" s="2" t="s">
        <v>7449</v>
      </c>
      <c r="L29" s="2" t="s">
        <v>860</v>
      </c>
      <c r="M29" s="2" t="s">
        <v>17</v>
      </c>
      <c r="N29" s="2" t="s">
        <v>439</v>
      </c>
      <c r="R29" s="2" t="s">
        <v>7760</v>
      </c>
      <c r="S29" s="2">
        <v>296.0</v>
      </c>
    </row>
    <row r="30">
      <c r="A30" s="2"/>
      <c r="B30" s="2" t="s">
        <v>30</v>
      </c>
      <c r="C30" s="2" t="s">
        <v>5477</v>
      </c>
      <c r="D30" s="6">
        <v>8.801468394639E12</v>
      </c>
      <c r="E30" s="2" t="s">
        <v>5771</v>
      </c>
      <c r="J30" s="2" t="s">
        <v>829</v>
      </c>
      <c r="K30" s="2" t="s">
        <v>7449</v>
      </c>
      <c r="L30" s="2" t="s">
        <v>860</v>
      </c>
      <c r="M30" s="2" t="s">
        <v>17</v>
      </c>
      <c r="N30" s="2" t="s">
        <v>439</v>
      </c>
      <c r="R30" s="2" t="s">
        <v>7760</v>
      </c>
      <c r="S30" s="2">
        <v>296.0</v>
      </c>
    </row>
    <row r="31">
      <c r="A31" s="2"/>
      <c r="B31" s="2" t="s">
        <v>30</v>
      </c>
      <c r="C31" s="2" t="s">
        <v>5477</v>
      </c>
      <c r="D31" s="6">
        <v>8.801000541969E12</v>
      </c>
      <c r="E31" s="2" t="s">
        <v>5771</v>
      </c>
      <c r="J31" s="2" t="s">
        <v>829</v>
      </c>
      <c r="K31" s="2" t="s">
        <v>7449</v>
      </c>
      <c r="L31" s="2" t="s">
        <v>860</v>
      </c>
      <c r="M31" s="2" t="s">
        <v>17</v>
      </c>
      <c r="N31" s="2" t="s">
        <v>439</v>
      </c>
      <c r="R31" s="2" t="s">
        <v>7760</v>
      </c>
      <c r="S31" s="2">
        <v>296.0</v>
      </c>
    </row>
    <row r="32">
      <c r="A32" s="2"/>
      <c r="B32" s="2" t="s">
        <v>30</v>
      </c>
      <c r="C32" s="2" t="s">
        <v>5477</v>
      </c>
      <c r="D32" s="6">
        <v>8.801200861311E12</v>
      </c>
      <c r="E32" s="2" t="s">
        <v>5771</v>
      </c>
      <c r="J32" s="2" t="s">
        <v>829</v>
      </c>
      <c r="K32" s="2" t="s">
        <v>7449</v>
      </c>
      <c r="L32" s="2" t="s">
        <v>860</v>
      </c>
      <c r="M32" s="2" t="s">
        <v>17</v>
      </c>
      <c r="N32" s="2" t="s">
        <v>439</v>
      </c>
      <c r="R32" s="2" t="s">
        <v>7760</v>
      </c>
      <c r="S32" s="2">
        <v>296.0</v>
      </c>
    </row>
    <row r="33">
      <c r="A33" s="2"/>
      <c r="B33" s="2" t="s">
        <v>30</v>
      </c>
      <c r="C33" s="2" t="s">
        <v>5477</v>
      </c>
      <c r="D33" s="6">
        <v>8.801072983615E12</v>
      </c>
      <c r="E33" s="2" t="s">
        <v>5771</v>
      </c>
      <c r="J33" s="2" t="s">
        <v>829</v>
      </c>
      <c r="K33" s="2" t="s">
        <v>7449</v>
      </c>
      <c r="L33" s="2" t="s">
        <v>860</v>
      </c>
      <c r="M33" s="2" t="s">
        <v>17</v>
      </c>
      <c r="N33" s="2" t="s">
        <v>439</v>
      </c>
      <c r="R33" s="2" t="s">
        <v>7760</v>
      </c>
      <c r="S33" s="2">
        <v>296.0</v>
      </c>
    </row>
    <row r="34">
      <c r="A34" s="2"/>
      <c r="B34" s="2" t="s">
        <v>30</v>
      </c>
      <c r="C34" s="2" t="s">
        <v>5477</v>
      </c>
      <c r="D34" s="6">
        <v>8.801340348926E12</v>
      </c>
      <c r="E34" s="2" t="s">
        <v>5771</v>
      </c>
      <c r="J34" s="2" t="s">
        <v>829</v>
      </c>
      <c r="K34" s="2" t="s">
        <v>7449</v>
      </c>
      <c r="L34" s="2" t="s">
        <v>860</v>
      </c>
      <c r="M34" s="2" t="s">
        <v>17</v>
      </c>
      <c r="N34" s="2" t="s">
        <v>439</v>
      </c>
      <c r="R34" s="2" t="s">
        <v>7760</v>
      </c>
      <c r="S34" s="2">
        <v>296.0</v>
      </c>
    </row>
    <row r="35">
      <c r="A35" s="2"/>
      <c r="B35" s="2" t="s">
        <v>30</v>
      </c>
      <c r="C35" s="2" t="s">
        <v>5477</v>
      </c>
      <c r="D35" s="6">
        <v>8.801547368276E12</v>
      </c>
      <c r="E35" s="2" t="s">
        <v>5771</v>
      </c>
      <c r="J35" s="2" t="s">
        <v>829</v>
      </c>
      <c r="K35" s="2" t="s">
        <v>7449</v>
      </c>
      <c r="L35" s="2" t="s">
        <v>860</v>
      </c>
      <c r="M35" s="2" t="s">
        <v>17</v>
      </c>
      <c r="N35" s="2" t="s">
        <v>439</v>
      </c>
      <c r="R35" s="2" t="s">
        <v>7760</v>
      </c>
      <c r="S35" s="2">
        <v>296.0</v>
      </c>
    </row>
    <row r="36">
      <c r="A36" s="2"/>
      <c r="B36" s="2" t="s">
        <v>30</v>
      </c>
      <c r="C36" s="2" t="s">
        <v>5477</v>
      </c>
      <c r="D36" s="6">
        <v>8.801810497265E12</v>
      </c>
      <c r="E36" s="2" t="s">
        <v>5771</v>
      </c>
      <c r="J36" s="2" t="s">
        <v>829</v>
      </c>
      <c r="K36" s="2" t="s">
        <v>7449</v>
      </c>
      <c r="L36" s="2" t="s">
        <v>860</v>
      </c>
      <c r="M36" s="2" t="s">
        <v>17</v>
      </c>
      <c r="N36" s="2" t="s">
        <v>439</v>
      </c>
      <c r="R36" s="2" t="s">
        <v>7760</v>
      </c>
      <c r="S36" s="2">
        <v>296.0</v>
      </c>
    </row>
    <row r="37">
      <c r="A37" s="2"/>
      <c r="B37" s="2" t="s">
        <v>30</v>
      </c>
      <c r="C37" s="2" t="s">
        <v>5477</v>
      </c>
      <c r="D37" s="6">
        <v>8.801327031194E12</v>
      </c>
      <c r="E37" s="2" t="s">
        <v>5771</v>
      </c>
      <c r="J37" s="2" t="s">
        <v>829</v>
      </c>
      <c r="K37" s="2" t="s">
        <v>7449</v>
      </c>
      <c r="L37" s="2" t="s">
        <v>860</v>
      </c>
      <c r="M37" s="2" t="s">
        <v>17</v>
      </c>
      <c r="N37" s="2" t="s">
        <v>439</v>
      </c>
      <c r="R37" s="2" t="s">
        <v>7760</v>
      </c>
      <c r="S37" s="2">
        <v>296.0</v>
      </c>
    </row>
    <row r="38">
      <c r="A38" s="2"/>
      <c r="B38" s="2" t="s">
        <v>30</v>
      </c>
      <c r="C38" s="2" t="s">
        <v>5477</v>
      </c>
      <c r="D38" s="6">
        <v>8.801258498545E12</v>
      </c>
      <c r="E38" s="2" t="s">
        <v>5771</v>
      </c>
      <c r="J38" s="2" t="s">
        <v>829</v>
      </c>
      <c r="K38" s="2" t="s">
        <v>7449</v>
      </c>
      <c r="L38" s="2" t="s">
        <v>860</v>
      </c>
      <c r="M38" s="2" t="s">
        <v>17</v>
      </c>
      <c r="N38" s="2" t="s">
        <v>439</v>
      </c>
      <c r="R38" s="2" t="s">
        <v>7760</v>
      </c>
      <c r="S38" s="2">
        <v>296.0</v>
      </c>
    </row>
    <row r="39">
      <c r="A39" s="2"/>
      <c r="B39" s="2" t="s">
        <v>30</v>
      </c>
      <c r="C39" s="2" t="s">
        <v>5477</v>
      </c>
      <c r="D39" s="6">
        <v>8.801247397243E12</v>
      </c>
      <c r="E39" s="2" t="s">
        <v>5771</v>
      </c>
      <c r="J39" s="2" t="s">
        <v>829</v>
      </c>
      <c r="K39" s="2" t="s">
        <v>7449</v>
      </c>
      <c r="L39" s="2" t="s">
        <v>860</v>
      </c>
      <c r="M39" s="2" t="s">
        <v>17</v>
      </c>
      <c r="N39" s="2" t="s">
        <v>439</v>
      </c>
      <c r="R39" s="2" t="s">
        <v>7760</v>
      </c>
      <c r="S39" s="2">
        <v>296.0</v>
      </c>
    </row>
    <row r="40">
      <c r="A40" s="2"/>
      <c r="B40" s="2" t="s">
        <v>30</v>
      </c>
      <c r="C40" s="2" t="s">
        <v>5477</v>
      </c>
      <c r="D40" s="6">
        <v>8.80176036819E12</v>
      </c>
      <c r="E40" s="2" t="s">
        <v>5771</v>
      </c>
      <c r="J40" s="2" t="s">
        <v>829</v>
      </c>
      <c r="K40" s="2" t="s">
        <v>7449</v>
      </c>
      <c r="L40" s="2" t="s">
        <v>860</v>
      </c>
      <c r="M40" s="2" t="s">
        <v>17</v>
      </c>
      <c r="N40" s="2" t="s">
        <v>439</v>
      </c>
      <c r="R40" s="2" t="s">
        <v>7760</v>
      </c>
      <c r="S40" s="2">
        <v>296.0</v>
      </c>
    </row>
    <row r="41">
      <c r="A41" s="2"/>
      <c r="B41" s="2" t="s">
        <v>30</v>
      </c>
      <c r="C41" s="2" t="s">
        <v>5477</v>
      </c>
      <c r="D41" s="6">
        <v>8.801401126257E12</v>
      </c>
      <c r="E41" s="2" t="s">
        <v>5771</v>
      </c>
      <c r="J41" s="2" t="s">
        <v>829</v>
      </c>
      <c r="K41" s="2" t="s">
        <v>7449</v>
      </c>
      <c r="L41" s="2" t="s">
        <v>860</v>
      </c>
      <c r="M41" s="2" t="s">
        <v>17</v>
      </c>
      <c r="N41" s="2" t="s">
        <v>439</v>
      </c>
      <c r="R41" s="2" t="s">
        <v>7760</v>
      </c>
      <c r="S41" s="2">
        <v>296.0</v>
      </c>
    </row>
    <row r="42">
      <c r="A42" s="2"/>
      <c r="B42" s="2" t="s">
        <v>30</v>
      </c>
      <c r="C42" s="2" t="s">
        <v>5477</v>
      </c>
      <c r="D42" s="6">
        <v>8.801097584489E12</v>
      </c>
      <c r="E42" s="2" t="s">
        <v>5771</v>
      </c>
      <c r="J42" s="2" t="s">
        <v>829</v>
      </c>
      <c r="K42" s="2" t="s">
        <v>7449</v>
      </c>
      <c r="L42" s="2" t="s">
        <v>860</v>
      </c>
      <c r="M42" s="2" t="s">
        <v>17</v>
      </c>
      <c r="N42" s="2" t="s">
        <v>439</v>
      </c>
      <c r="R42" s="2" t="s">
        <v>7760</v>
      </c>
      <c r="S42" s="2">
        <v>296.0</v>
      </c>
    </row>
    <row r="43">
      <c r="A43" s="2"/>
      <c r="B43" s="2" t="s">
        <v>30</v>
      </c>
      <c r="C43" s="2" t="s">
        <v>5477</v>
      </c>
      <c r="D43" s="6">
        <v>8.801079069207E12</v>
      </c>
      <c r="E43" s="2" t="s">
        <v>5771</v>
      </c>
      <c r="J43" s="2" t="s">
        <v>829</v>
      </c>
      <c r="K43" s="2" t="s">
        <v>7449</v>
      </c>
      <c r="L43" s="2" t="s">
        <v>860</v>
      </c>
      <c r="M43" s="2" t="s">
        <v>17</v>
      </c>
      <c r="N43" s="2" t="s">
        <v>439</v>
      </c>
      <c r="R43" s="2" t="s">
        <v>7760</v>
      </c>
      <c r="S43" s="2">
        <v>296.0</v>
      </c>
    </row>
    <row r="44">
      <c r="A44" s="2"/>
      <c r="B44" s="2" t="s">
        <v>30</v>
      </c>
      <c r="C44" s="2" t="s">
        <v>5477</v>
      </c>
      <c r="D44" s="6">
        <v>8.801699970399E12</v>
      </c>
      <c r="E44" s="2" t="s">
        <v>5771</v>
      </c>
      <c r="J44" s="2" t="s">
        <v>829</v>
      </c>
      <c r="K44" s="2" t="s">
        <v>7449</v>
      </c>
      <c r="L44" s="2" t="s">
        <v>860</v>
      </c>
      <c r="M44" s="2" t="s">
        <v>17</v>
      </c>
      <c r="N44" s="2" t="s">
        <v>439</v>
      </c>
      <c r="R44" s="2" t="s">
        <v>7760</v>
      </c>
      <c r="S44" s="2">
        <v>296.0</v>
      </c>
    </row>
    <row r="45">
      <c r="A45" s="2"/>
      <c r="B45" s="2" t="s">
        <v>30</v>
      </c>
      <c r="C45" s="2" t="s">
        <v>5477</v>
      </c>
      <c r="D45" s="6">
        <v>8.801144235764E12</v>
      </c>
      <c r="E45" s="2" t="s">
        <v>5771</v>
      </c>
      <c r="J45" s="2" t="s">
        <v>829</v>
      </c>
      <c r="K45" s="2" t="s">
        <v>7449</v>
      </c>
      <c r="L45" s="2" t="s">
        <v>860</v>
      </c>
      <c r="M45" s="2" t="s">
        <v>17</v>
      </c>
      <c r="N45" s="2" t="s">
        <v>439</v>
      </c>
      <c r="R45" s="2" t="s">
        <v>7760</v>
      </c>
      <c r="S45" s="2">
        <v>296.0</v>
      </c>
    </row>
    <row r="46">
      <c r="A46" s="2"/>
      <c r="B46" s="2" t="s">
        <v>30</v>
      </c>
      <c r="C46" s="2" t="s">
        <v>5477</v>
      </c>
      <c r="D46" s="6">
        <v>8.801913378782E12</v>
      </c>
      <c r="E46" s="2" t="s">
        <v>5771</v>
      </c>
      <c r="J46" s="2" t="s">
        <v>829</v>
      </c>
      <c r="K46" s="2" t="s">
        <v>7449</v>
      </c>
      <c r="L46" s="2" t="s">
        <v>860</v>
      </c>
      <c r="M46" s="2" t="s">
        <v>17</v>
      </c>
      <c r="N46" s="2" t="s">
        <v>439</v>
      </c>
      <c r="R46" s="2" t="s">
        <v>7760</v>
      </c>
      <c r="S46" s="2">
        <v>296.0</v>
      </c>
    </row>
    <row r="47">
      <c r="A47" s="2"/>
      <c r="B47" s="2" t="s">
        <v>30</v>
      </c>
      <c r="C47" s="2" t="s">
        <v>5477</v>
      </c>
      <c r="D47" s="6">
        <v>8.801883706645E12</v>
      </c>
      <c r="E47" s="2" t="s">
        <v>5771</v>
      </c>
      <c r="J47" s="2" t="s">
        <v>829</v>
      </c>
      <c r="K47" s="2" t="s">
        <v>7449</v>
      </c>
      <c r="L47" s="2" t="s">
        <v>860</v>
      </c>
      <c r="M47" s="2" t="s">
        <v>17</v>
      </c>
      <c r="N47" s="2" t="s">
        <v>439</v>
      </c>
      <c r="R47" s="2" t="s">
        <v>7760</v>
      </c>
      <c r="S47" s="2">
        <v>296.0</v>
      </c>
    </row>
    <row r="48">
      <c r="A48" s="2"/>
      <c r="B48" s="2" t="s">
        <v>30</v>
      </c>
      <c r="C48" s="2" t="s">
        <v>5477</v>
      </c>
      <c r="D48" s="6">
        <v>8.80136318235E12</v>
      </c>
      <c r="E48" s="2" t="s">
        <v>5771</v>
      </c>
      <c r="J48" s="2" t="s">
        <v>829</v>
      </c>
      <c r="K48" s="2" t="s">
        <v>7766</v>
      </c>
      <c r="L48" s="2" t="s">
        <v>860</v>
      </c>
      <c r="M48" s="2" t="s">
        <v>17</v>
      </c>
      <c r="N48" s="2" t="s">
        <v>439</v>
      </c>
      <c r="R48" s="2" t="s">
        <v>7760</v>
      </c>
      <c r="S48" s="2">
        <v>296.0</v>
      </c>
    </row>
    <row r="49">
      <c r="A49" s="2"/>
      <c r="B49" s="2" t="s">
        <v>30</v>
      </c>
      <c r="C49" s="2" t="s">
        <v>5477</v>
      </c>
      <c r="D49" s="6">
        <v>8.80117014523E12</v>
      </c>
      <c r="E49" s="2" t="s">
        <v>5771</v>
      </c>
      <c r="J49" s="2" t="s">
        <v>829</v>
      </c>
      <c r="K49" s="2" t="s">
        <v>7766</v>
      </c>
      <c r="L49" s="2" t="s">
        <v>860</v>
      </c>
      <c r="M49" s="2" t="s">
        <v>17</v>
      </c>
      <c r="N49" s="2" t="s">
        <v>439</v>
      </c>
      <c r="R49" s="2" t="s">
        <v>7760</v>
      </c>
      <c r="S49" s="2">
        <v>296.0</v>
      </c>
    </row>
    <row r="50">
      <c r="A50" s="2"/>
      <c r="B50" s="2" t="s">
        <v>30</v>
      </c>
      <c r="C50" s="2" t="s">
        <v>5477</v>
      </c>
      <c r="D50" s="6">
        <v>8.801237097985E12</v>
      </c>
      <c r="E50" s="2" t="s">
        <v>5771</v>
      </c>
      <c r="J50" s="2" t="s">
        <v>829</v>
      </c>
      <c r="K50" s="2" t="s">
        <v>7766</v>
      </c>
      <c r="L50" s="2" t="s">
        <v>860</v>
      </c>
      <c r="M50" s="2" t="s">
        <v>17</v>
      </c>
      <c r="N50" s="2" t="s">
        <v>439</v>
      </c>
      <c r="R50" s="2" t="s">
        <v>7760</v>
      </c>
      <c r="S50" s="2">
        <v>296.0</v>
      </c>
    </row>
    <row r="51">
      <c r="A51" s="2"/>
      <c r="B51" s="2" t="s">
        <v>30</v>
      </c>
      <c r="C51" s="2" t="s">
        <v>5477</v>
      </c>
      <c r="D51" s="6">
        <v>8.801351502194E12</v>
      </c>
      <c r="E51" s="2" t="s">
        <v>5771</v>
      </c>
      <c r="J51" s="2" t="s">
        <v>829</v>
      </c>
      <c r="K51" s="2" t="s">
        <v>7766</v>
      </c>
      <c r="L51" s="2" t="s">
        <v>860</v>
      </c>
      <c r="M51" s="2" t="s">
        <v>17</v>
      </c>
      <c r="N51" s="2" t="s">
        <v>439</v>
      </c>
      <c r="R51" s="2" t="s">
        <v>7760</v>
      </c>
      <c r="S51" s="2">
        <v>296.0</v>
      </c>
    </row>
    <row r="52">
      <c r="A52" s="2"/>
      <c r="B52" s="2" t="s">
        <v>30</v>
      </c>
      <c r="C52" s="2" t="s">
        <v>5477</v>
      </c>
      <c r="D52" s="6">
        <v>8.801352362706E12</v>
      </c>
      <c r="E52" s="2" t="s">
        <v>5771</v>
      </c>
      <c r="J52" s="2" t="s">
        <v>829</v>
      </c>
      <c r="K52" s="2" t="s">
        <v>7766</v>
      </c>
      <c r="L52" s="2" t="s">
        <v>860</v>
      </c>
      <c r="M52" s="2" t="s">
        <v>17</v>
      </c>
      <c r="N52" s="2" t="s">
        <v>439</v>
      </c>
      <c r="R52" s="2" t="s">
        <v>7760</v>
      </c>
      <c r="S52" s="2">
        <v>296.0</v>
      </c>
    </row>
    <row r="53">
      <c r="A53" s="2"/>
      <c r="B53" s="2" t="s">
        <v>30</v>
      </c>
      <c r="C53" s="2" t="s">
        <v>5477</v>
      </c>
      <c r="D53" s="6">
        <v>8.801916641182E12</v>
      </c>
      <c r="E53" s="2" t="s">
        <v>5771</v>
      </c>
      <c r="J53" s="2" t="s">
        <v>829</v>
      </c>
      <c r="K53" s="2" t="s">
        <v>7766</v>
      </c>
      <c r="L53" s="2" t="s">
        <v>860</v>
      </c>
      <c r="M53" s="2" t="s">
        <v>17</v>
      </c>
      <c r="N53" s="2" t="s">
        <v>439</v>
      </c>
      <c r="R53" s="2" t="s">
        <v>7760</v>
      </c>
      <c r="S53" s="2">
        <v>296.0</v>
      </c>
    </row>
    <row r="54">
      <c r="A54" s="2"/>
      <c r="B54" s="2" t="s">
        <v>30</v>
      </c>
      <c r="C54" s="2" t="s">
        <v>5477</v>
      </c>
      <c r="D54" s="6">
        <v>8.801501761492E12</v>
      </c>
      <c r="E54" s="2" t="s">
        <v>5771</v>
      </c>
      <c r="J54" s="2" t="s">
        <v>829</v>
      </c>
      <c r="K54" s="2" t="s">
        <v>7415</v>
      </c>
      <c r="L54" s="2" t="s">
        <v>860</v>
      </c>
      <c r="M54" s="2" t="s">
        <v>17</v>
      </c>
      <c r="N54" s="2" t="s">
        <v>439</v>
      </c>
      <c r="R54" s="2" t="s">
        <v>7769</v>
      </c>
      <c r="S54" s="2">
        <v>296.0</v>
      </c>
    </row>
    <row r="55">
      <c r="A55" s="2"/>
      <c r="B55" s="2" t="s">
        <v>30</v>
      </c>
      <c r="C55" s="2" t="s">
        <v>5477</v>
      </c>
      <c r="D55" s="6">
        <v>8.801579954536E12</v>
      </c>
      <c r="E55" s="2" t="s">
        <v>5771</v>
      </c>
      <c r="J55" s="2" t="s">
        <v>829</v>
      </c>
      <c r="K55" s="2" t="s">
        <v>7415</v>
      </c>
      <c r="L55" s="2" t="s">
        <v>860</v>
      </c>
      <c r="M55" s="2" t="s">
        <v>17</v>
      </c>
      <c r="N55" s="2" t="s">
        <v>439</v>
      </c>
      <c r="R55" s="2" t="s">
        <v>7769</v>
      </c>
      <c r="S55" s="2">
        <v>296.0</v>
      </c>
    </row>
    <row r="56">
      <c r="A56" s="2"/>
      <c r="B56" s="2" t="s">
        <v>30</v>
      </c>
      <c r="C56" s="2" t="s">
        <v>5477</v>
      </c>
      <c r="D56" s="6">
        <v>8.801765046952E12</v>
      </c>
      <c r="E56" s="2" t="s">
        <v>5771</v>
      </c>
      <c r="J56" s="2" t="s">
        <v>829</v>
      </c>
      <c r="K56" s="2" t="s">
        <v>7415</v>
      </c>
      <c r="L56" s="2" t="s">
        <v>860</v>
      </c>
      <c r="M56" s="2" t="s">
        <v>17</v>
      </c>
      <c r="N56" s="2" t="s">
        <v>439</v>
      </c>
      <c r="R56" s="2" t="s">
        <v>7769</v>
      </c>
      <c r="S56" s="2">
        <v>296.0</v>
      </c>
    </row>
    <row r="57">
      <c r="A57" s="2"/>
      <c r="B57" s="2" t="s">
        <v>30</v>
      </c>
      <c r="C57" s="2" t="s">
        <v>5477</v>
      </c>
      <c r="D57" s="6">
        <v>8.801617717089E12</v>
      </c>
      <c r="E57" s="2" t="s">
        <v>5771</v>
      </c>
      <c r="J57" s="2" t="s">
        <v>829</v>
      </c>
      <c r="K57" s="2" t="s">
        <v>7415</v>
      </c>
      <c r="L57" s="2" t="s">
        <v>860</v>
      </c>
      <c r="M57" s="2" t="s">
        <v>17</v>
      </c>
      <c r="N57" s="2" t="s">
        <v>439</v>
      </c>
      <c r="R57" s="2" t="s">
        <v>7769</v>
      </c>
      <c r="S57" s="2">
        <v>296.0</v>
      </c>
    </row>
    <row r="58">
      <c r="A58" s="2"/>
      <c r="B58" s="2" t="s">
        <v>30</v>
      </c>
      <c r="C58" s="2" t="s">
        <v>5477</v>
      </c>
      <c r="D58" s="6">
        <v>8.801099242599E12</v>
      </c>
      <c r="E58" s="2" t="s">
        <v>5771</v>
      </c>
      <c r="J58" s="2" t="s">
        <v>829</v>
      </c>
      <c r="K58" s="2" t="s">
        <v>7415</v>
      </c>
      <c r="L58" s="2" t="s">
        <v>860</v>
      </c>
      <c r="M58" s="2" t="s">
        <v>17</v>
      </c>
      <c r="N58" s="2" t="s">
        <v>439</v>
      </c>
      <c r="R58" s="2" t="s">
        <v>7769</v>
      </c>
      <c r="S58" s="2">
        <v>296.0</v>
      </c>
    </row>
    <row r="59">
      <c r="A59" s="2"/>
      <c r="B59" s="2" t="s">
        <v>30</v>
      </c>
      <c r="C59" s="2" t="s">
        <v>5477</v>
      </c>
      <c r="D59" s="6">
        <v>8.801488249753E12</v>
      </c>
      <c r="E59" s="2" t="s">
        <v>5771</v>
      </c>
      <c r="J59" s="2" t="s">
        <v>829</v>
      </c>
      <c r="K59" s="2" t="s">
        <v>7415</v>
      </c>
      <c r="L59" s="2" t="s">
        <v>860</v>
      </c>
      <c r="M59" s="2" t="s">
        <v>17</v>
      </c>
      <c r="N59" s="2" t="s">
        <v>439</v>
      </c>
      <c r="R59" s="2" t="s">
        <v>7769</v>
      </c>
      <c r="S59" s="2">
        <v>296.0</v>
      </c>
    </row>
    <row r="60">
      <c r="A60" s="2"/>
      <c r="B60" s="2" t="s">
        <v>30</v>
      </c>
      <c r="C60" s="2" t="s">
        <v>5477</v>
      </c>
      <c r="D60" s="6">
        <v>8.80139441998E12</v>
      </c>
      <c r="E60" s="2" t="s">
        <v>5771</v>
      </c>
      <c r="J60" s="2" t="s">
        <v>829</v>
      </c>
      <c r="K60" s="2" t="s">
        <v>7415</v>
      </c>
      <c r="L60" s="2" t="s">
        <v>860</v>
      </c>
      <c r="M60" s="2" t="s">
        <v>17</v>
      </c>
      <c r="N60" s="2" t="s">
        <v>439</v>
      </c>
      <c r="R60" s="2" t="s">
        <v>7769</v>
      </c>
      <c r="S60" s="2">
        <v>296.0</v>
      </c>
    </row>
    <row r="61">
      <c r="A61" s="2"/>
      <c r="B61" s="2" t="s">
        <v>30</v>
      </c>
      <c r="C61" s="2" t="s">
        <v>5477</v>
      </c>
      <c r="D61" s="6">
        <v>8.801186810624E12</v>
      </c>
      <c r="E61" s="2" t="s">
        <v>5771</v>
      </c>
      <c r="J61" s="2" t="s">
        <v>829</v>
      </c>
      <c r="K61" s="2" t="s">
        <v>7415</v>
      </c>
      <c r="L61" s="2" t="s">
        <v>860</v>
      </c>
      <c r="M61" s="2" t="s">
        <v>17</v>
      </c>
      <c r="N61" s="2" t="s">
        <v>439</v>
      </c>
      <c r="R61" s="2" t="s">
        <v>7769</v>
      </c>
      <c r="S61" s="2">
        <v>296.0</v>
      </c>
    </row>
    <row r="62">
      <c r="A62" s="2"/>
      <c r="B62" s="2" t="s">
        <v>30</v>
      </c>
      <c r="C62" s="2" t="s">
        <v>5477</v>
      </c>
      <c r="D62" s="6">
        <v>8.801743708992E12</v>
      </c>
      <c r="E62" s="2" t="s">
        <v>5771</v>
      </c>
      <c r="J62" s="2" t="s">
        <v>829</v>
      </c>
      <c r="K62" s="2" t="s">
        <v>7415</v>
      </c>
      <c r="L62" s="2" t="s">
        <v>860</v>
      </c>
      <c r="M62" s="2" t="s">
        <v>17</v>
      </c>
      <c r="N62" s="2" t="s">
        <v>439</v>
      </c>
      <c r="R62" s="2" t="s">
        <v>7769</v>
      </c>
      <c r="S62" s="2">
        <v>296.0</v>
      </c>
    </row>
    <row r="63">
      <c r="A63" s="2"/>
      <c r="B63" s="2" t="s">
        <v>30</v>
      </c>
      <c r="C63" s="2" t="s">
        <v>5477</v>
      </c>
      <c r="D63" s="6">
        <v>8.801352124358E12</v>
      </c>
      <c r="E63" s="2" t="s">
        <v>5771</v>
      </c>
      <c r="J63" s="2" t="s">
        <v>829</v>
      </c>
      <c r="K63" s="2" t="s">
        <v>7415</v>
      </c>
      <c r="L63" s="2" t="s">
        <v>860</v>
      </c>
      <c r="M63" s="2" t="s">
        <v>17</v>
      </c>
      <c r="N63" s="2" t="s">
        <v>439</v>
      </c>
      <c r="R63" s="2" t="s">
        <v>7769</v>
      </c>
      <c r="S63" s="2">
        <v>296.0</v>
      </c>
    </row>
    <row r="64">
      <c r="A64" s="2"/>
      <c r="B64" s="2" t="s">
        <v>30</v>
      </c>
      <c r="C64" s="2" t="s">
        <v>5477</v>
      </c>
      <c r="D64" s="6">
        <v>8.801808445243E12</v>
      </c>
      <c r="E64" s="2" t="s">
        <v>5771</v>
      </c>
      <c r="J64" s="2" t="s">
        <v>829</v>
      </c>
      <c r="K64" s="2" t="s">
        <v>7415</v>
      </c>
      <c r="L64" s="2" t="s">
        <v>860</v>
      </c>
      <c r="M64" s="2" t="s">
        <v>17</v>
      </c>
      <c r="N64" s="2" t="s">
        <v>439</v>
      </c>
      <c r="R64" s="2" t="s">
        <v>7769</v>
      </c>
      <c r="S64" s="2">
        <v>296.0</v>
      </c>
    </row>
    <row r="65">
      <c r="A65" s="2"/>
      <c r="B65" s="2" t="s">
        <v>30</v>
      </c>
      <c r="C65" s="2" t="s">
        <v>5477</v>
      </c>
      <c r="D65" s="6">
        <v>8.801626238903E12</v>
      </c>
      <c r="E65" s="2" t="s">
        <v>5771</v>
      </c>
      <c r="J65" s="2" t="s">
        <v>829</v>
      </c>
      <c r="K65" s="2" t="s">
        <v>7415</v>
      </c>
      <c r="L65" s="2" t="s">
        <v>860</v>
      </c>
      <c r="M65" s="2" t="s">
        <v>17</v>
      </c>
      <c r="N65" s="2" t="s">
        <v>439</v>
      </c>
      <c r="R65" s="2" t="s">
        <v>7769</v>
      </c>
      <c r="S65" s="2">
        <v>296.0</v>
      </c>
    </row>
    <row r="66">
      <c r="A66" s="2"/>
      <c r="B66" s="2" t="s">
        <v>30</v>
      </c>
      <c r="C66" s="2" t="s">
        <v>5477</v>
      </c>
      <c r="D66" s="6">
        <v>8.801626238903E12</v>
      </c>
      <c r="E66" s="2" t="s">
        <v>5771</v>
      </c>
      <c r="J66" s="2" t="s">
        <v>829</v>
      </c>
      <c r="K66" s="2" t="s">
        <v>7415</v>
      </c>
      <c r="L66" s="2" t="s">
        <v>860</v>
      </c>
      <c r="M66" s="2" t="s">
        <v>17</v>
      </c>
      <c r="N66" s="2" t="s">
        <v>439</v>
      </c>
      <c r="R66" s="2" t="s">
        <v>7769</v>
      </c>
      <c r="S66" s="2">
        <v>296.0</v>
      </c>
    </row>
    <row r="67">
      <c r="A67" s="2"/>
      <c r="B67" s="2" t="s">
        <v>30</v>
      </c>
      <c r="C67" s="2" t="s">
        <v>5477</v>
      </c>
      <c r="D67" s="6">
        <v>8.801809345973E12</v>
      </c>
      <c r="E67" s="2" t="s">
        <v>5771</v>
      </c>
      <c r="J67" s="2" t="s">
        <v>829</v>
      </c>
      <c r="K67" s="2" t="s">
        <v>7415</v>
      </c>
      <c r="L67" s="2" t="s">
        <v>860</v>
      </c>
      <c r="M67" s="2" t="s">
        <v>17</v>
      </c>
      <c r="N67" s="2" t="s">
        <v>439</v>
      </c>
      <c r="R67" s="2" t="s">
        <v>7769</v>
      </c>
      <c r="S67" s="2">
        <v>296.0</v>
      </c>
    </row>
    <row r="68">
      <c r="A68" s="2"/>
      <c r="B68" s="2" t="s">
        <v>30</v>
      </c>
      <c r="C68" s="2" t="s">
        <v>5477</v>
      </c>
      <c r="D68" s="6">
        <v>8.801896472969E12</v>
      </c>
      <c r="E68" s="2" t="s">
        <v>5771</v>
      </c>
      <c r="J68" s="2" t="s">
        <v>829</v>
      </c>
      <c r="K68" s="2" t="s">
        <v>7415</v>
      </c>
      <c r="L68" s="2" t="s">
        <v>860</v>
      </c>
      <c r="M68" s="2" t="s">
        <v>17</v>
      </c>
      <c r="N68" s="2" t="s">
        <v>439</v>
      </c>
      <c r="R68" s="2" t="s">
        <v>7769</v>
      </c>
      <c r="S68" s="2">
        <v>296.0</v>
      </c>
    </row>
    <row r="69">
      <c r="A69" s="2"/>
      <c r="B69" s="2" t="s">
        <v>30</v>
      </c>
      <c r="C69" s="2" t="s">
        <v>5477</v>
      </c>
      <c r="D69" s="6">
        <v>8.801378803838E12</v>
      </c>
      <c r="E69" s="2" t="s">
        <v>5771</v>
      </c>
      <c r="J69" s="2" t="s">
        <v>829</v>
      </c>
      <c r="K69" s="2" t="s">
        <v>7415</v>
      </c>
      <c r="L69" s="2" t="s">
        <v>860</v>
      </c>
      <c r="M69" s="2" t="s">
        <v>17</v>
      </c>
      <c r="N69" s="2" t="s">
        <v>439</v>
      </c>
      <c r="R69" s="2" t="s">
        <v>7769</v>
      </c>
      <c r="S69" s="2">
        <v>296.0</v>
      </c>
    </row>
    <row r="70">
      <c r="A70" s="2"/>
      <c r="B70" s="2" t="s">
        <v>30</v>
      </c>
      <c r="C70" s="2" t="s">
        <v>5477</v>
      </c>
      <c r="D70" s="6">
        <v>8.801824290801E12</v>
      </c>
      <c r="E70" s="2" t="s">
        <v>5771</v>
      </c>
      <c r="J70" s="2" t="s">
        <v>829</v>
      </c>
      <c r="K70" s="2" t="s">
        <v>7415</v>
      </c>
      <c r="L70" s="2" t="s">
        <v>860</v>
      </c>
      <c r="M70" s="2" t="s">
        <v>17</v>
      </c>
      <c r="N70" s="2" t="s">
        <v>439</v>
      </c>
      <c r="R70" s="2" t="s">
        <v>7769</v>
      </c>
      <c r="S70" s="2">
        <v>296.0</v>
      </c>
    </row>
    <row r="71">
      <c r="A71" s="2"/>
      <c r="B71" s="2" t="s">
        <v>30</v>
      </c>
      <c r="C71" s="2" t="s">
        <v>5477</v>
      </c>
      <c r="D71" s="6">
        <v>8.891182031225E12</v>
      </c>
      <c r="E71" s="2" t="s">
        <v>5771</v>
      </c>
      <c r="J71" s="2" t="s">
        <v>829</v>
      </c>
      <c r="K71" s="2" t="s">
        <v>7415</v>
      </c>
      <c r="L71" s="2" t="s">
        <v>860</v>
      </c>
      <c r="M71" s="2" t="s">
        <v>17</v>
      </c>
      <c r="N71" s="2" t="s">
        <v>439</v>
      </c>
      <c r="R71" s="2" t="s">
        <v>7769</v>
      </c>
      <c r="S71" s="2">
        <v>296.0</v>
      </c>
    </row>
    <row r="72">
      <c r="A72" s="2"/>
      <c r="B72" s="2" t="s">
        <v>30</v>
      </c>
      <c r="C72" s="2" t="s">
        <v>5477</v>
      </c>
      <c r="D72" s="6">
        <v>8.801693902433E12</v>
      </c>
      <c r="E72" s="2" t="s">
        <v>5771</v>
      </c>
      <c r="J72" s="2" t="s">
        <v>829</v>
      </c>
      <c r="K72" s="2" t="s">
        <v>7415</v>
      </c>
      <c r="L72" s="2" t="s">
        <v>860</v>
      </c>
      <c r="M72" s="2" t="s">
        <v>17</v>
      </c>
      <c r="N72" s="2" t="s">
        <v>439</v>
      </c>
      <c r="R72" s="2" t="s">
        <v>7769</v>
      </c>
      <c r="S72" s="2">
        <v>296.0</v>
      </c>
    </row>
    <row r="73">
      <c r="A73" s="2"/>
      <c r="B73" s="2" t="s">
        <v>30</v>
      </c>
      <c r="C73" s="2" t="s">
        <v>5477</v>
      </c>
      <c r="D73" s="6">
        <v>8.801713467856E12</v>
      </c>
      <c r="E73" s="2" t="s">
        <v>5771</v>
      </c>
      <c r="J73" s="2" t="s">
        <v>829</v>
      </c>
      <c r="K73" s="2" t="s">
        <v>7415</v>
      </c>
      <c r="L73" s="2" t="s">
        <v>860</v>
      </c>
      <c r="M73" s="2" t="s">
        <v>17</v>
      </c>
      <c r="N73" s="2" t="s">
        <v>439</v>
      </c>
      <c r="R73" s="2" t="s">
        <v>7769</v>
      </c>
      <c r="S73" s="2">
        <v>296.0</v>
      </c>
    </row>
    <row r="74">
      <c r="A74" s="2"/>
      <c r="B74" s="2" t="s">
        <v>30</v>
      </c>
      <c r="C74" s="2" t="s">
        <v>5477</v>
      </c>
      <c r="D74" s="6">
        <v>8.801856881087E12</v>
      </c>
      <c r="E74" s="2" t="s">
        <v>5771</v>
      </c>
      <c r="J74" s="2" t="s">
        <v>829</v>
      </c>
      <c r="K74" s="2" t="s">
        <v>7415</v>
      </c>
      <c r="L74" s="2" t="s">
        <v>860</v>
      </c>
      <c r="M74" s="2" t="s">
        <v>17</v>
      </c>
      <c r="N74" s="2" t="s">
        <v>439</v>
      </c>
      <c r="R74" s="2" t="s">
        <v>7769</v>
      </c>
      <c r="S74" s="2">
        <v>296.0</v>
      </c>
    </row>
    <row r="75">
      <c r="A75" s="2"/>
      <c r="B75" s="2" t="s">
        <v>30</v>
      </c>
      <c r="C75" s="2" t="s">
        <v>5477</v>
      </c>
      <c r="D75" s="6">
        <v>8.801925724106E12</v>
      </c>
      <c r="E75" s="2" t="s">
        <v>5771</v>
      </c>
      <c r="J75" s="2" t="s">
        <v>829</v>
      </c>
      <c r="K75" s="2" t="s">
        <v>7415</v>
      </c>
      <c r="L75" s="2" t="s">
        <v>860</v>
      </c>
      <c r="M75" s="2" t="s">
        <v>17</v>
      </c>
      <c r="N75" s="2" t="s">
        <v>439</v>
      </c>
      <c r="R75" s="2" t="s">
        <v>7769</v>
      </c>
      <c r="S75" s="2">
        <v>296.0</v>
      </c>
    </row>
    <row r="76">
      <c r="A76" s="2"/>
      <c r="B76" s="2" t="s">
        <v>30</v>
      </c>
      <c r="C76" s="2" t="s">
        <v>5477</v>
      </c>
      <c r="D76" s="6">
        <v>8.801333807484E12</v>
      </c>
      <c r="E76" s="2" t="s">
        <v>5771</v>
      </c>
      <c r="J76" s="2" t="s">
        <v>829</v>
      </c>
      <c r="K76" s="2" t="s">
        <v>7415</v>
      </c>
      <c r="L76" s="2" t="s">
        <v>860</v>
      </c>
      <c r="M76" s="2" t="s">
        <v>17</v>
      </c>
      <c r="N76" s="2" t="s">
        <v>439</v>
      </c>
      <c r="R76" s="2" t="s">
        <v>7769</v>
      </c>
      <c r="S76" s="2">
        <v>296.0</v>
      </c>
    </row>
    <row r="77">
      <c r="A77" s="2"/>
      <c r="B77" s="2" t="s">
        <v>30</v>
      </c>
      <c r="C77" s="2" t="s">
        <v>5477</v>
      </c>
      <c r="D77" s="6">
        <v>8.801333807484E12</v>
      </c>
      <c r="E77" s="2" t="s">
        <v>5771</v>
      </c>
      <c r="J77" s="2" t="s">
        <v>829</v>
      </c>
      <c r="K77" s="2" t="s">
        <v>7415</v>
      </c>
      <c r="L77" s="2" t="s">
        <v>860</v>
      </c>
      <c r="M77" s="2" t="s">
        <v>17</v>
      </c>
      <c r="N77" s="2" t="s">
        <v>439</v>
      </c>
      <c r="R77" s="2" t="s">
        <v>7769</v>
      </c>
      <c r="S77" s="2">
        <v>296.0</v>
      </c>
    </row>
    <row r="78">
      <c r="A78" s="2"/>
      <c r="B78" s="2" t="s">
        <v>30</v>
      </c>
      <c r="C78" s="2" t="s">
        <v>5477</v>
      </c>
      <c r="D78" s="6">
        <v>8.801206394857E12</v>
      </c>
      <c r="E78" s="2" t="s">
        <v>5771</v>
      </c>
      <c r="J78" s="2" t="s">
        <v>829</v>
      </c>
      <c r="K78" s="2" t="s">
        <v>7415</v>
      </c>
      <c r="L78" s="2" t="s">
        <v>860</v>
      </c>
      <c r="M78" s="2" t="s">
        <v>17</v>
      </c>
      <c r="N78" s="2" t="s">
        <v>439</v>
      </c>
      <c r="R78" s="2" t="s">
        <v>7769</v>
      </c>
      <c r="S78" s="2">
        <v>296.0</v>
      </c>
    </row>
    <row r="79">
      <c r="A79" s="2"/>
      <c r="B79" s="2" t="s">
        <v>30</v>
      </c>
      <c r="C79" s="2" t="s">
        <v>5477</v>
      </c>
      <c r="D79" s="6">
        <v>8.801064655623E12</v>
      </c>
      <c r="E79" s="2" t="s">
        <v>5771</v>
      </c>
      <c r="J79" s="2" t="s">
        <v>829</v>
      </c>
      <c r="K79" s="2" t="s">
        <v>7780</v>
      </c>
      <c r="L79" s="2" t="s">
        <v>860</v>
      </c>
      <c r="M79" s="2" t="s">
        <v>17</v>
      </c>
      <c r="N79" s="2" t="s">
        <v>439</v>
      </c>
      <c r="R79" s="2" t="s">
        <v>1043</v>
      </c>
      <c r="S79" s="2">
        <v>296.0</v>
      </c>
    </row>
    <row r="80">
      <c r="A80" s="2"/>
      <c r="B80" s="2" t="s">
        <v>30</v>
      </c>
      <c r="C80" s="2" t="s">
        <v>5477</v>
      </c>
      <c r="D80" s="6">
        <v>8.801831644161E12</v>
      </c>
      <c r="E80" s="2" t="s">
        <v>5771</v>
      </c>
      <c r="J80" s="2" t="s">
        <v>829</v>
      </c>
      <c r="K80" s="2" t="s">
        <v>7780</v>
      </c>
      <c r="L80" s="2" t="s">
        <v>860</v>
      </c>
      <c r="M80" s="2" t="s">
        <v>17</v>
      </c>
      <c r="N80" s="2" t="s">
        <v>439</v>
      </c>
      <c r="R80" s="2" t="s">
        <v>1043</v>
      </c>
      <c r="S80" s="2">
        <v>296.0</v>
      </c>
    </row>
    <row r="81">
      <c r="A81" s="2"/>
      <c r="B81" s="2" t="s">
        <v>30</v>
      </c>
      <c r="C81" s="2" t="s">
        <v>5477</v>
      </c>
      <c r="D81" s="6">
        <v>8.801759835484E12</v>
      </c>
      <c r="E81" s="2" t="s">
        <v>5771</v>
      </c>
      <c r="J81" s="2" t="s">
        <v>829</v>
      </c>
      <c r="K81" s="2" t="s">
        <v>7780</v>
      </c>
      <c r="L81" s="2" t="s">
        <v>860</v>
      </c>
      <c r="M81" s="2" t="s">
        <v>17</v>
      </c>
      <c r="N81" s="2" t="s">
        <v>439</v>
      </c>
      <c r="R81" s="2" t="s">
        <v>1043</v>
      </c>
      <c r="S81" s="2">
        <v>296.0</v>
      </c>
    </row>
    <row r="82">
      <c r="A82" s="2"/>
      <c r="B82" s="2" t="s">
        <v>30</v>
      </c>
      <c r="C82" s="2" t="s">
        <v>5477</v>
      </c>
      <c r="D82" s="6">
        <v>8.801660933111E12</v>
      </c>
      <c r="E82" s="2" t="s">
        <v>5771</v>
      </c>
      <c r="J82" s="2" t="s">
        <v>829</v>
      </c>
      <c r="K82" s="2" t="s">
        <v>7780</v>
      </c>
      <c r="L82" s="2" t="s">
        <v>860</v>
      </c>
      <c r="M82" s="2" t="s">
        <v>17</v>
      </c>
      <c r="N82" s="2" t="s">
        <v>439</v>
      </c>
      <c r="R82" s="2" t="s">
        <v>1043</v>
      </c>
      <c r="S82" s="2">
        <v>296.0</v>
      </c>
    </row>
    <row r="83">
      <c r="A83" s="2"/>
      <c r="B83" s="2" t="s">
        <v>30</v>
      </c>
      <c r="C83" s="2" t="s">
        <v>5477</v>
      </c>
      <c r="D83" s="6">
        <v>8.801648080531E12</v>
      </c>
      <c r="E83" s="2" t="s">
        <v>5771</v>
      </c>
      <c r="J83" s="2" t="s">
        <v>829</v>
      </c>
      <c r="K83" s="2" t="s">
        <v>7780</v>
      </c>
      <c r="L83" s="2" t="s">
        <v>860</v>
      </c>
      <c r="M83" s="2" t="s">
        <v>17</v>
      </c>
      <c r="N83" s="2" t="s">
        <v>439</v>
      </c>
      <c r="R83" s="2" t="s">
        <v>1043</v>
      </c>
      <c r="S83" s="2">
        <v>296.0</v>
      </c>
    </row>
    <row r="84">
      <c r="A84" s="2"/>
      <c r="B84" s="2" t="s">
        <v>30</v>
      </c>
      <c r="C84" s="2" t="s">
        <v>5477</v>
      </c>
      <c r="D84" s="6">
        <v>8.801297050491E12</v>
      </c>
      <c r="E84" s="2" t="s">
        <v>5771</v>
      </c>
      <c r="J84" s="2" t="s">
        <v>829</v>
      </c>
      <c r="K84" s="2" t="s">
        <v>7290</v>
      </c>
      <c r="L84" s="2" t="s">
        <v>860</v>
      </c>
      <c r="M84" s="2" t="s">
        <v>17</v>
      </c>
      <c r="N84" s="2" t="s">
        <v>439</v>
      </c>
      <c r="R84" s="2" t="s">
        <v>1376</v>
      </c>
      <c r="S84" s="2">
        <v>296.0</v>
      </c>
    </row>
    <row r="85">
      <c r="A85" s="2"/>
      <c r="B85" s="2" t="s">
        <v>30</v>
      </c>
      <c r="C85" s="2" t="s">
        <v>5477</v>
      </c>
      <c r="D85" s="6">
        <v>8.80109826277E11</v>
      </c>
      <c r="E85" s="2" t="s">
        <v>5771</v>
      </c>
      <c r="J85" s="2" t="s">
        <v>829</v>
      </c>
      <c r="K85" s="2" t="s">
        <v>7290</v>
      </c>
      <c r="L85" s="2" t="s">
        <v>860</v>
      </c>
      <c r="M85" s="2" t="s">
        <v>17</v>
      </c>
      <c r="N85" s="2" t="s">
        <v>439</v>
      </c>
      <c r="R85" s="2" t="s">
        <v>1376</v>
      </c>
      <c r="S85" s="2">
        <v>296.0</v>
      </c>
    </row>
    <row r="86">
      <c r="A86" s="2"/>
      <c r="B86" s="2" t="s">
        <v>30</v>
      </c>
      <c r="C86" s="2" t="s">
        <v>5477</v>
      </c>
      <c r="D86" s="6">
        <v>8.801254277805E12</v>
      </c>
      <c r="E86" s="2" t="s">
        <v>5771</v>
      </c>
      <c r="J86" s="2" t="s">
        <v>829</v>
      </c>
      <c r="K86" s="2" t="s">
        <v>7290</v>
      </c>
      <c r="L86" s="2" t="s">
        <v>860</v>
      </c>
      <c r="M86" s="2" t="s">
        <v>17</v>
      </c>
      <c r="N86" s="2" t="s">
        <v>439</v>
      </c>
      <c r="R86" s="2" t="s">
        <v>1376</v>
      </c>
      <c r="S86" s="2">
        <v>296.0</v>
      </c>
    </row>
    <row r="87">
      <c r="A87" s="2"/>
      <c r="B87" s="2" t="s">
        <v>30</v>
      </c>
      <c r="C87" s="2" t="s">
        <v>5477</v>
      </c>
      <c r="D87" s="6">
        <v>8.801652707403E12</v>
      </c>
      <c r="E87" s="2" t="s">
        <v>5771</v>
      </c>
      <c r="J87" s="2" t="s">
        <v>829</v>
      </c>
      <c r="K87" s="2" t="s">
        <v>7290</v>
      </c>
      <c r="L87" s="2" t="s">
        <v>860</v>
      </c>
      <c r="M87" s="2" t="s">
        <v>17</v>
      </c>
      <c r="N87" s="2" t="s">
        <v>439</v>
      </c>
      <c r="R87" s="2" t="s">
        <v>1376</v>
      </c>
      <c r="S87" s="2">
        <v>296.0</v>
      </c>
    </row>
    <row r="88">
      <c r="A88" s="2"/>
      <c r="B88" s="2" t="s">
        <v>30</v>
      </c>
      <c r="C88" s="2" t="s">
        <v>6984</v>
      </c>
      <c r="D88" s="6">
        <v>8.701668341123E12</v>
      </c>
      <c r="E88" s="2" t="s">
        <v>7794</v>
      </c>
      <c r="J88" s="2" t="s">
        <v>829</v>
      </c>
      <c r="K88" s="2" t="s">
        <v>7785</v>
      </c>
      <c r="L88" s="2" t="s">
        <v>860</v>
      </c>
      <c r="M88" s="2" t="s">
        <v>17</v>
      </c>
      <c r="N88" s="2" t="s">
        <v>439</v>
      </c>
      <c r="R88" s="2" t="s">
        <v>7795</v>
      </c>
      <c r="S88" s="2">
        <v>296.0</v>
      </c>
    </row>
    <row r="89">
      <c r="A89" s="2"/>
      <c r="B89" s="2" t="s">
        <v>30</v>
      </c>
      <c r="C89" s="2" t="s">
        <v>6984</v>
      </c>
      <c r="D89" s="6">
        <v>9.792554702325E12</v>
      </c>
      <c r="E89" s="2" t="s">
        <v>7794</v>
      </c>
      <c r="J89" s="2" t="s">
        <v>829</v>
      </c>
      <c r="K89" s="2" t="s">
        <v>7785</v>
      </c>
      <c r="L89" s="2" t="s">
        <v>860</v>
      </c>
      <c r="M89" s="2" t="s">
        <v>17</v>
      </c>
      <c r="N89" s="2" t="s">
        <v>439</v>
      </c>
      <c r="R89" s="2" t="s">
        <v>7784</v>
      </c>
      <c r="S89" s="2">
        <v>296.0</v>
      </c>
    </row>
    <row r="90">
      <c r="A90" s="2"/>
      <c r="B90" s="2" t="s">
        <v>30</v>
      </c>
      <c r="C90" s="2" t="s">
        <v>6984</v>
      </c>
      <c r="D90" s="291">
        <v>8.701708357516E12</v>
      </c>
      <c r="E90" s="2" t="s">
        <v>7794</v>
      </c>
      <c r="J90" s="2" t="s">
        <v>7796</v>
      </c>
      <c r="K90" s="2" t="s">
        <v>7785</v>
      </c>
      <c r="L90" s="2" t="s">
        <v>860</v>
      </c>
      <c r="M90" s="2" t="s">
        <v>17</v>
      </c>
      <c r="N90" s="2" t="s">
        <v>7797</v>
      </c>
      <c r="S90" s="2">
        <v>332.0</v>
      </c>
    </row>
    <row r="91">
      <c r="B91" s="2" t="s">
        <v>30</v>
      </c>
      <c r="C91" s="2" t="s">
        <v>1408</v>
      </c>
      <c r="D91" s="291" t="s">
        <v>7798</v>
      </c>
      <c r="E91" s="359" t="s">
        <v>4349</v>
      </c>
      <c r="J91" s="2" t="s">
        <v>829</v>
      </c>
      <c r="K91" s="2" t="s">
        <v>7785</v>
      </c>
      <c r="L91" s="2" t="s">
        <v>860</v>
      </c>
      <c r="M91" s="2" t="s">
        <v>17</v>
      </c>
      <c r="N91" s="2" t="s">
        <v>7797</v>
      </c>
      <c r="S91" s="2">
        <v>332.0</v>
      </c>
    </row>
    <row r="92">
      <c r="A92" s="2"/>
      <c r="B92" s="2" t="s">
        <v>30</v>
      </c>
      <c r="C92" s="2" t="s">
        <v>1408</v>
      </c>
      <c r="D92" s="291" t="s">
        <v>7799</v>
      </c>
      <c r="E92" s="359" t="s">
        <v>4349</v>
      </c>
      <c r="J92" s="2" t="s">
        <v>829</v>
      </c>
      <c r="K92" s="2" t="s">
        <v>7785</v>
      </c>
      <c r="L92" s="2" t="s">
        <v>860</v>
      </c>
      <c r="M92" s="2" t="s">
        <v>17</v>
      </c>
      <c r="N92" s="2" t="s">
        <v>7797</v>
      </c>
      <c r="S92" s="2">
        <v>332.0</v>
      </c>
    </row>
    <row r="93">
      <c r="A93" s="2"/>
      <c r="B93" s="2" t="s">
        <v>30</v>
      </c>
      <c r="C93" s="2" t="s">
        <v>1408</v>
      </c>
      <c r="D93" s="291" t="s">
        <v>7800</v>
      </c>
      <c r="E93" s="359" t="s">
        <v>4349</v>
      </c>
      <c r="J93" s="2" t="s">
        <v>829</v>
      </c>
      <c r="K93" s="2" t="s">
        <v>7785</v>
      </c>
      <c r="L93" s="2" t="s">
        <v>860</v>
      </c>
      <c r="M93" s="2" t="s">
        <v>17</v>
      </c>
      <c r="N93" s="2" t="s">
        <v>7797</v>
      </c>
      <c r="S93" s="2">
        <v>332.0</v>
      </c>
    </row>
    <row r="94">
      <c r="A94" s="2"/>
      <c r="B94" s="2" t="s">
        <v>4599</v>
      </c>
      <c r="C94" s="2" t="s">
        <v>2793</v>
      </c>
      <c r="D94" s="291">
        <v>8.281210003E9</v>
      </c>
      <c r="E94" s="2" t="s">
        <v>5960</v>
      </c>
      <c r="J94" s="2" t="s">
        <v>829</v>
      </c>
      <c r="K94" s="2" t="s">
        <v>7785</v>
      </c>
      <c r="L94" s="2" t="s">
        <v>860</v>
      </c>
      <c r="M94" s="2" t="s">
        <v>17</v>
      </c>
      <c r="N94" s="2" t="s">
        <v>7797</v>
      </c>
      <c r="S94" s="2">
        <v>332.0</v>
      </c>
    </row>
    <row r="95" ht="18.0" customHeight="1">
      <c r="A95" s="2"/>
      <c r="B95" s="2" t="s">
        <v>4599</v>
      </c>
      <c r="C95" s="2" t="s">
        <v>2793</v>
      </c>
      <c r="D95" s="291">
        <v>8.281210114E9</v>
      </c>
      <c r="E95" s="2" t="s">
        <v>5960</v>
      </c>
      <c r="J95" s="2" t="s">
        <v>829</v>
      </c>
      <c r="K95" s="2" t="s">
        <v>7785</v>
      </c>
      <c r="L95" s="2" t="s">
        <v>860</v>
      </c>
      <c r="M95" s="2" t="s">
        <v>17</v>
      </c>
      <c r="N95" s="2" t="s">
        <v>7797</v>
      </c>
      <c r="S95" s="2">
        <v>332.0</v>
      </c>
    </row>
    <row r="96" ht="18.0" customHeight="1">
      <c r="B96" s="2" t="s">
        <v>4599</v>
      </c>
      <c r="C96" s="2" t="s">
        <v>7801</v>
      </c>
      <c r="D96" s="291">
        <v>2.02008220084E11</v>
      </c>
      <c r="E96" s="2" t="s">
        <v>7802</v>
      </c>
      <c r="J96" s="2" t="s">
        <v>829</v>
      </c>
      <c r="K96" s="2" t="s">
        <v>7803</v>
      </c>
      <c r="L96" s="2" t="s">
        <v>860</v>
      </c>
      <c r="M96" s="2" t="s">
        <v>17</v>
      </c>
      <c r="N96" s="2" t="s">
        <v>7797</v>
      </c>
      <c r="R96" s="2" t="s">
        <v>7769</v>
      </c>
      <c r="S96" s="2">
        <v>332.0</v>
      </c>
    </row>
    <row r="97" ht="18.0" customHeight="1">
      <c r="B97" s="2" t="s">
        <v>4599</v>
      </c>
      <c r="C97" s="2" t="s">
        <v>7804</v>
      </c>
      <c r="D97" s="291">
        <v>2.02008220035E11</v>
      </c>
      <c r="E97" s="2" t="s">
        <v>7802</v>
      </c>
      <c r="J97" s="2" t="s">
        <v>2173</v>
      </c>
      <c r="K97" s="2" t="s">
        <v>7803</v>
      </c>
      <c r="L97" s="2" t="s">
        <v>860</v>
      </c>
      <c r="M97" s="2" t="s">
        <v>17</v>
      </c>
      <c r="N97" s="2" t="s">
        <v>7797</v>
      </c>
      <c r="R97" s="2" t="s">
        <v>7769</v>
      </c>
      <c r="S97" s="2">
        <v>332.0</v>
      </c>
    </row>
    <row r="98" ht="18.0" customHeight="1">
      <c r="B98" s="2" t="s">
        <v>4599</v>
      </c>
      <c r="C98" s="2" t="s">
        <v>7805</v>
      </c>
      <c r="D98" s="291" t="s">
        <v>7806</v>
      </c>
      <c r="E98" s="2" t="s">
        <v>7802</v>
      </c>
      <c r="J98" s="2" t="s">
        <v>4808</v>
      </c>
      <c r="K98" s="2" t="s">
        <v>7803</v>
      </c>
      <c r="L98" s="2" t="s">
        <v>860</v>
      </c>
      <c r="M98" s="2" t="s">
        <v>17</v>
      </c>
      <c r="N98" s="2" t="s">
        <v>7807</v>
      </c>
      <c r="R98" s="2" t="s">
        <v>7769</v>
      </c>
      <c r="S98" s="312">
        <v>332157.0</v>
      </c>
      <c r="T98" s="2" t="s">
        <v>7808</v>
      </c>
    </row>
    <row r="99" ht="18.0" customHeight="1">
      <c r="B99" s="2" t="s">
        <v>4599</v>
      </c>
      <c r="C99" s="2" t="s">
        <v>7805</v>
      </c>
      <c r="D99" s="291">
        <v>2.02009080203E11</v>
      </c>
      <c r="E99" s="2" t="s">
        <v>7802</v>
      </c>
      <c r="J99" s="2" t="s">
        <v>829</v>
      </c>
      <c r="K99" s="2" t="s">
        <v>7809</v>
      </c>
      <c r="L99" s="2" t="s">
        <v>860</v>
      </c>
      <c r="M99" s="2" t="s">
        <v>17</v>
      </c>
      <c r="N99" s="2" t="s">
        <v>7797</v>
      </c>
      <c r="S99" s="2">
        <v>332.0</v>
      </c>
    </row>
    <row r="100" ht="18.0" customHeight="1">
      <c r="A100" s="2"/>
      <c r="B100" s="2" t="s">
        <v>4599</v>
      </c>
      <c r="C100" s="2" t="s">
        <v>7805</v>
      </c>
      <c r="D100" s="291">
        <v>2.02009080302E11</v>
      </c>
      <c r="E100" s="2" t="s">
        <v>7802</v>
      </c>
      <c r="F100" s="291"/>
      <c r="G100" s="291"/>
      <c r="H100" s="291"/>
      <c r="J100" s="2" t="s">
        <v>829</v>
      </c>
      <c r="K100" s="2" t="s">
        <v>7810</v>
      </c>
      <c r="L100" s="2" t="s">
        <v>860</v>
      </c>
      <c r="M100" s="2" t="s">
        <v>17</v>
      </c>
      <c r="N100" s="2" t="s">
        <v>7797</v>
      </c>
      <c r="R100" s="2" t="s">
        <v>7789</v>
      </c>
      <c r="S100" s="2">
        <v>332.0</v>
      </c>
    </row>
    <row r="101">
      <c r="A101" s="2"/>
      <c r="B101" s="2" t="s">
        <v>4599</v>
      </c>
      <c r="C101" s="2" t="s">
        <v>7811</v>
      </c>
      <c r="D101" s="291">
        <v>2.02009080209E11</v>
      </c>
      <c r="E101" s="2" t="s">
        <v>7802</v>
      </c>
      <c r="J101" s="2" t="s">
        <v>829</v>
      </c>
      <c r="K101" s="2" t="s">
        <v>7810</v>
      </c>
      <c r="L101" s="2" t="s">
        <v>860</v>
      </c>
      <c r="M101" s="2" t="s">
        <v>17</v>
      </c>
      <c r="N101" s="2" t="s">
        <v>7812</v>
      </c>
      <c r="R101" s="2" t="s">
        <v>7789</v>
      </c>
      <c r="S101" s="2">
        <v>332.0</v>
      </c>
    </row>
    <row r="102">
      <c r="C102" s="2" t="s">
        <v>7813</v>
      </c>
      <c r="D102" s="275"/>
      <c r="E102" s="275"/>
      <c r="F102" s="231"/>
      <c r="G102" s="231"/>
      <c r="H102" s="231"/>
      <c r="L102" s="2" t="s">
        <v>860</v>
      </c>
      <c r="M102" s="2" t="s">
        <v>7624</v>
      </c>
    </row>
    <row r="103">
      <c r="D103" s="275"/>
      <c r="E103" s="275"/>
      <c r="F103" s="231"/>
      <c r="G103" s="231"/>
      <c r="H103" s="231"/>
    </row>
    <row r="104">
      <c r="D104" s="275"/>
      <c r="E104" s="275"/>
      <c r="F104" s="231"/>
      <c r="G104" s="231"/>
      <c r="H104" s="231"/>
    </row>
    <row r="105">
      <c r="A105" s="239" t="s">
        <v>3819</v>
      </c>
      <c r="B105" s="6"/>
      <c r="C105" s="6" t="s">
        <v>2302</v>
      </c>
      <c r="D105" s="275"/>
      <c r="E105" s="2" t="s">
        <v>3063</v>
      </c>
      <c r="F105" s="231"/>
      <c r="G105" s="231"/>
      <c r="H105" s="231"/>
      <c r="L105" s="2" t="s">
        <v>1019</v>
      </c>
      <c r="M105" s="2" t="s">
        <v>17</v>
      </c>
      <c r="N105" s="2" t="s">
        <v>7814</v>
      </c>
      <c r="S105" s="2">
        <v>314.0</v>
      </c>
    </row>
    <row r="106">
      <c r="B106" s="6"/>
      <c r="C106" s="6" t="s">
        <v>2302</v>
      </c>
      <c r="D106" s="275"/>
      <c r="E106" s="2" t="s">
        <v>3063</v>
      </c>
      <c r="F106" s="231"/>
      <c r="G106" s="231"/>
      <c r="H106" s="231"/>
      <c r="L106" s="2" t="s">
        <v>1019</v>
      </c>
      <c r="M106" s="2" t="s">
        <v>17</v>
      </c>
      <c r="N106" s="2" t="s">
        <v>7814</v>
      </c>
      <c r="S106" s="2">
        <v>314.0</v>
      </c>
    </row>
    <row r="107">
      <c r="B107" s="6"/>
      <c r="C107" s="6" t="s">
        <v>2302</v>
      </c>
      <c r="D107" s="275"/>
      <c r="E107" s="2" t="s">
        <v>3063</v>
      </c>
      <c r="F107" s="231"/>
      <c r="G107" s="231"/>
      <c r="H107" s="231"/>
      <c r="L107" s="2" t="s">
        <v>1019</v>
      </c>
      <c r="M107" s="2" t="s">
        <v>17</v>
      </c>
      <c r="N107" s="2" t="s">
        <v>7814</v>
      </c>
      <c r="S107" s="2">
        <v>314.0</v>
      </c>
    </row>
    <row r="108">
      <c r="B108" s="6"/>
      <c r="C108" s="6" t="s">
        <v>2302</v>
      </c>
      <c r="D108" s="275"/>
      <c r="E108" s="2" t="s">
        <v>3063</v>
      </c>
      <c r="F108" s="231"/>
      <c r="G108" s="231"/>
      <c r="H108" s="231"/>
      <c r="L108" s="2" t="s">
        <v>1019</v>
      </c>
      <c r="M108" s="2" t="s">
        <v>17</v>
      </c>
      <c r="N108" s="2" t="s">
        <v>7814</v>
      </c>
      <c r="S108" s="2">
        <v>314.0</v>
      </c>
    </row>
    <row r="109">
      <c r="B109" s="6"/>
      <c r="C109" s="6" t="s">
        <v>2302</v>
      </c>
      <c r="D109" s="275"/>
      <c r="E109" s="2" t="s">
        <v>3063</v>
      </c>
      <c r="F109" s="231"/>
      <c r="G109" s="231"/>
      <c r="H109" s="231"/>
      <c r="L109" s="2" t="s">
        <v>1019</v>
      </c>
      <c r="M109" s="2" t="s">
        <v>17</v>
      </c>
      <c r="N109" s="2" t="s">
        <v>7814</v>
      </c>
      <c r="S109" s="2">
        <v>314.0</v>
      </c>
    </row>
    <row r="110">
      <c r="B110" s="6"/>
      <c r="C110" s="6" t="s">
        <v>2302</v>
      </c>
      <c r="D110" s="275"/>
      <c r="E110" s="2" t="s">
        <v>3063</v>
      </c>
      <c r="F110" s="231"/>
      <c r="G110" s="231"/>
      <c r="H110" s="231"/>
      <c r="L110" s="2" t="s">
        <v>1019</v>
      </c>
      <c r="M110" s="2" t="s">
        <v>17</v>
      </c>
      <c r="N110" s="2" t="s">
        <v>7814</v>
      </c>
      <c r="S110" s="2">
        <v>314.0</v>
      </c>
    </row>
    <row r="111">
      <c r="B111" s="6"/>
      <c r="C111" s="6" t="s">
        <v>2302</v>
      </c>
      <c r="D111" s="275"/>
      <c r="E111" s="2" t="s">
        <v>3063</v>
      </c>
      <c r="F111" s="231"/>
      <c r="G111" s="231"/>
      <c r="H111" s="231"/>
      <c r="L111" s="2" t="s">
        <v>1019</v>
      </c>
      <c r="M111" s="2" t="s">
        <v>17</v>
      </c>
      <c r="N111" s="2" t="s">
        <v>7814</v>
      </c>
      <c r="S111" s="2">
        <v>314.0</v>
      </c>
    </row>
    <row r="112">
      <c r="B112" s="6"/>
      <c r="C112" s="6" t="s">
        <v>3649</v>
      </c>
      <c r="D112" s="275"/>
      <c r="E112" s="572" t="s">
        <v>3650</v>
      </c>
      <c r="F112" s="231"/>
      <c r="G112" s="231"/>
      <c r="H112" s="231"/>
      <c r="J112" s="2" t="s">
        <v>2245</v>
      </c>
      <c r="K112" s="2" t="s">
        <v>7770</v>
      </c>
      <c r="L112" s="2" t="s">
        <v>1019</v>
      </c>
      <c r="M112" s="2" t="s">
        <v>17</v>
      </c>
      <c r="N112" s="2" t="s">
        <v>7814</v>
      </c>
      <c r="R112" s="2" t="s">
        <v>7769</v>
      </c>
      <c r="S112" s="2">
        <v>314.0</v>
      </c>
    </row>
    <row r="113">
      <c r="B113" s="6"/>
      <c r="C113" s="6" t="s">
        <v>3649</v>
      </c>
      <c r="D113" s="275"/>
      <c r="E113" s="572" t="s">
        <v>3650</v>
      </c>
      <c r="F113" s="231"/>
      <c r="G113" s="231"/>
      <c r="H113" s="231"/>
      <c r="J113" s="2" t="s">
        <v>2245</v>
      </c>
      <c r="K113" s="2" t="s">
        <v>7770</v>
      </c>
      <c r="L113" s="2" t="s">
        <v>1019</v>
      </c>
      <c r="M113" s="2" t="s">
        <v>17</v>
      </c>
      <c r="N113" s="2" t="s">
        <v>7814</v>
      </c>
      <c r="R113" s="2" t="s">
        <v>7769</v>
      </c>
      <c r="S113" s="2">
        <v>314.0</v>
      </c>
    </row>
    <row r="114">
      <c r="B114" s="6"/>
      <c r="C114" s="6" t="s">
        <v>3649</v>
      </c>
      <c r="D114" s="275"/>
      <c r="E114" s="572" t="s">
        <v>3650</v>
      </c>
      <c r="F114" s="231"/>
      <c r="G114" s="231"/>
      <c r="H114" s="231"/>
      <c r="J114" s="2" t="s">
        <v>2245</v>
      </c>
      <c r="K114" s="2" t="s">
        <v>7770</v>
      </c>
      <c r="L114" s="2" t="s">
        <v>1019</v>
      </c>
      <c r="M114" s="2" t="s">
        <v>17</v>
      </c>
      <c r="N114" s="2" t="s">
        <v>7814</v>
      </c>
      <c r="R114" s="2" t="s">
        <v>7769</v>
      </c>
      <c r="S114" s="2">
        <v>314.0</v>
      </c>
    </row>
    <row r="115">
      <c r="B115" s="6"/>
      <c r="C115" s="6" t="s">
        <v>3649</v>
      </c>
      <c r="D115" s="275"/>
      <c r="E115" s="572" t="s">
        <v>3650</v>
      </c>
      <c r="F115" s="231"/>
      <c r="G115" s="231"/>
      <c r="H115" s="231"/>
      <c r="L115" s="2" t="s">
        <v>1019</v>
      </c>
      <c r="M115" s="2" t="s">
        <v>17</v>
      </c>
      <c r="N115" s="2" t="s">
        <v>7814</v>
      </c>
      <c r="S115" s="2">
        <v>314.0</v>
      </c>
    </row>
    <row r="116" ht="15.0" customHeight="1">
      <c r="B116" s="6"/>
      <c r="C116" s="6" t="s">
        <v>3649</v>
      </c>
      <c r="D116" s="275"/>
      <c r="E116" s="572" t="s">
        <v>3650</v>
      </c>
      <c r="F116" s="231"/>
      <c r="G116" s="231"/>
      <c r="H116" s="231"/>
      <c r="L116" s="2" t="s">
        <v>1019</v>
      </c>
      <c r="M116" s="2" t="s">
        <v>17</v>
      </c>
      <c r="N116" s="2" t="s">
        <v>7814</v>
      </c>
      <c r="S116" s="2">
        <v>314.0</v>
      </c>
    </row>
    <row r="117" ht="15.0" customHeight="1">
      <c r="B117" s="6"/>
      <c r="C117" s="6" t="s">
        <v>3649</v>
      </c>
      <c r="D117" s="275"/>
      <c r="E117" s="572" t="s">
        <v>3650</v>
      </c>
      <c r="L117" s="2" t="s">
        <v>1019</v>
      </c>
      <c r="M117" s="2" t="s">
        <v>17</v>
      </c>
      <c r="N117" s="2" t="s">
        <v>7814</v>
      </c>
      <c r="S117" s="2">
        <v>314.0</v>
      </c>
    </row>
    <row r="118" ht="15.0" customHeight="1">
      <c r="B118" s="6"/>
      <c r="C118" s="6" t="s">
        <v>3649</v>
      </c>
      <c r="D118" s="275"/>
      <c r="E118" s="572" t="s">
        <v>3650</v>
      </c>
      <c r="L118" s="2" t="s">
        <v>1019</v>
      </c>
      <c r="M118" s="2" t="s">
        <v>17</v>
      </c>
      <c r="N118" s="2" t="s">
        <v>7814</v>
      </c>
      <c r="S118" s="2">
        <v>314.0</v>
      </c>
    </row>
    <row r="119" ht="15.0" customHeight="1">
      <c r="B119" s="359"/>
      <c r="C119" s="359" t="s">
        <v>7815</v>
      </c>
      <c r="E119" s="2" t="s">
        <v>1110</v>
      </c>
      <c r="L119" s="2" t="s">
        <v>1019</v>
      </c>
      <c r="M119" s="2" t="s">
        <v>17</v>
      </c>
      <c r="N119" s="2" t="s">
        <v>7814</v>
      </c>
      <c r="S119" s="2">
        <v>314.0</v>
      </c>
    </row>
    <row r="120" ht="15.0" customHeight="1">
      <c r="B120" s="359"/>
      <c r="C120" s="359" t="s">
        <v>7816</v>
      </c>
      <c r="E120" s="359" t="s">
        <v>6463</v>
      </c>
      <c r="L120" s="2" t="s">
        <v>1019</v>
      </c>
      <c r="M120" s="2" t="s">
        <v>17</v>
      </c>
      <c r="N120" s="2" t="s">
        <v>7797</v>
      </c>
      <c r="S120" s="2">
        <v>332.0</v>
      </c>
    </row>
    <row r="121">
      <c r="B121" s="359"/>
      <c r="C121" s="359" t="s">
        <v>7816</v>
      </c>
      <c r="E121" s="359" t="s">
        <v>6463</v>
      </c>
      <c r="L121" s="2" t="s">
        <v>1019</v>
      </c>
      <c r="M121" s="2" t="s">
        <v>17</v>
      </c>
      <c r="N121" s="2" t="s">
        <v>7797</v>
      </c>
      <c r="S121" s="2">
        <v>332.0</v>
      </c>
    </row>
    <row r="122">
      <c r="B122" s="359"/>
      <c r="C122" s="359" t="s">
        <v>7816</v>
      </c>
      <c r="E122" s="359" t="s">
        <v>6463</v>
      </c>
      <c r="L122" s="2" t="s">
        <v>1019</v>
      </c>
      <c r="M122" s="2" t="s">
        <v>17</v>
      </c>
      <c r="N122" s="2" t="s">
        <v>7797</v>
      </c>
      <c r="S122" s="2">
        <v>332.0</v>
      </c>
    </row>
    <row r="124">
      <c r="A124" s="2" t="s">
        <v>7817</v>
      </c>
      <c r="C124" s="2" t="s">
        <v>7818</v>
      </c>
      <c r="J124" s="2" t="s">
        <v>2173</v>
      </c>
      <c r="K124" s="2" t="s">
        <v>7792</v>
      </c>
      <c r="L124" s="2" t="s">
        <v>1019</v>
      </c>
      <c r="M124" s="2" t="s">
        <v>17</v>
      </c>
      <c r="N124" s="2" t="s">
        <v>7819</v>
      </c>
      <c r="S124" s="2">
        <v>8.0</v>
      </c>
    </row>
    <row r="125">
      <c r="A125" s="2" t="s">
        <v>7817</v>
      </c>
      <c r="C125" s="2" t="s">
        <v>7818</v>
      </c>
      <c r="E125" s="275"/>
      <c r="J125" s="2" t="s">
        <v>2173</v>
      </c>
      <c r="K125" s="2" t="s">
        <v>7792</v>
      </c>
      <c r="L125" s="2" t="s">
        <v>1019</v>
      </c>
      <c r="M125" s="2" t="s">
        <v>17</v>
      </c>
      <c r="N125" s="2" t="s">
        <v>7819</v>
      </c>
      <c r="S125" s="2">
        <v>8.0</v>
      </c>
    </row>
    <row r="126">
      <c r="A126" s="2" t="s">
        <v>7817</v>
      </c>
      <c r="C126" s="2" t="s">
        <v>7818</v>
      </c>
      <c r="E126" s="275"/>
      <c r="J126" s="2" t="s">
        <v>2173</v>
      </c>
      <c r="K126" s="2" t="s">
        <v>7792</v>
      </c>
      <c r="L126" s="2" t="s">
        <v>1019</v>
      </c>
      <c r="M126" s="2" t="s">
        <v>17</v>
      </c>
      <c r="N126" s="2" t="s">
        <v>7819</v>
      </c>
      <c r="S126" s="2">
        <v>8.0</v>
      </c>
    </row>
    <row r="127">
      <c r="A127" s="2" t="s">
        <v>7817</v>
      </c>
      <c r="C127" s="2" t="s">
        <v>7245</v>
      </c>
      <c r="E127" s="275"/>
      <c r="L127" s="2" t="s">
        <v>1019</v>
      </c>
      <c r="M127" s="2" t="s">
        <v>17</v>
      </c>
      <c r="N127" s="2" t="s">
        <v>7819</v>
      </c>
      <c r="S127" s="2">
        <v>8.0</v>
      </c>
    </row>
    <row r="128">
      <c r="A128" s="2" t="s">
        <v>7817</v>
      </c>
      <c r="C128" s="2" t="s">
        <v>7245</v>
      </c>
      <c r="E128" s="275"/>
      <c r="L128" s="2" t="s">
        <v>1019</v>
      </c>
      <c r="M128" s="2" t="s">
        <v>17</v>
      </c>
      <c r="N128" s="2" t="s">
        <v>7819</v>
      </c>
      <c r="S128" s="2">
        <v>8.0</v>
      </c>
    </row>
    <row r="129">
      <c r="A129" s="2" t="s">
        <v>7817</v>
      </c>
      <c r="C129" s="2" t="s">
        <v>6616</v>
      </c>
      <c r="D129" s="492"/>
      <c r="E129" s="494"/>
      <c r="L129" s="2" t="s">
        <v>1019</v>
      </c>
      <c r="M129" s="2" t="s">
        <v>17</v>
      </c>
      <c r="N129" s="2" t="s">
        <v>7819</v>
      </c>
      <c r="S129" s="2">
        <v>8.0</v>
      </c>
    </row>
    <row r="130">
      <c r="A130" s="2" t="s">
        <v>7817</v>
      </c>
      <c r="C130" s="2" t="s">
        <v>6616</v>
      </c>
      <c r="D130" s="492"/>
      <c r="E130" s="494"/>
      <c r="L130" s="2" t="s">
        <v>1019</v>
      </c>
      <c r="M130" s="2" t="s">
        <v>17</v>
      </c>
      <c r="N130" s="2" t="s">
        <v>7819</v>
      </c>
      <c r="S130" s="2">
        <v>8.0</v>
      </c>
    </row>
    <row r="131">
      <c r="B131" s="359"/>
      <c r="C131" s="359" t="s">
        <v>7820</v>
      </c>
      <c r="E131" s="359" t="s">
        <v>7821</v>
      </c>
      <c r="L131" s="2" t="s">
        <v>1019</v>
      </c>
      <c r="M131" s="2" t="s">
        <v>17</v>
      </c>
      <c r="N131" s="2" t="s">
        <v>7819</v>
      </c>
      <c r="S131" s="2">
        <v>8.0</v>
      </c>
    </row>
    <row r="132">
      <c r="B132" s="359"/>
      <c r="C132" s="359" t="s">
        <v>7820</v>
      </c>
      <c r="E132" s="359" t="s">
        <v>7821</v>
      </c>
      <c r="L132" s="2" t="s">
        <v>1019</v>
      </c>
      <c r="M132" s="2" t="s">
        <v>17</v>
      </c>
      <c r="N132" s="2" t="s">
        <v>7819</v>
      </c>
      <c r="S132" s="2">
        <v>8.0</v>
      </c>
    </row>
    <row r="133">
      <c r="B133" s="359"/>
      <c r="C133" s="359" t="s">
        <v>7820</v>
      </c>
      <c r="E133" s="359" t="s">
        <v>7821</v>
      </c>
      <c r="L133" s="2" t="s">
        <v>1019</v>
      </c>
      <c r="M133" s="2" t="s">
        <v>17</v>
      </c>
      <c r="N133" s="2" t="s">
        <v>7819</v>
      </c>
      <c r="S133" s="2">
        <v>8.0</v>
      </c>
    </row>
    <row r="134">
      <c r="B134" s="359"/>
      <c r="C134" s="359" t="s">
        <v>7820</v>
      </c>
      <c r="E134" s="359" t="s">
        <v>7821</v>
      </c>
      <c r="L134" s="2" t="s">
        <v>1019</v>
      </c>
      <c r="M134" s="2" t="s">
        <v>17</v>
      </c>
      <c r="N134" s="2" t="s">
        <v>7819</v>
      </c>
      <c r="S134" s="2">
        <v>8.0</v>
      </c>
    </row>
    <row r="135">
      <c r="B135" s="359"/>
      <c r="C135" s="359" t="s">
        <v>7820</v>
      </c>
      <c r="E135" s="359" t="s">
        <v>7821</v>
      </c>
      <c r="L135" s="2" t="s">
        <v>1019</v>
      </c>
      <c r="M135" s="2" t="s">
        <v>17</v>
      </c>
      <c r="N135" s="2" t="s">
        <v>7819</v>
      </c>
      <c r="S135" s="2">
        <v>8.0</v>
      </c>
    </row>
    <row r="136">
      <c r="B136" s="359"/>
      <c r="C136" s="359" t="s">
        <v>7820</v>
      </c>
      <c r="E136" s="359" t="s">
        <v>7821</v>
      </c>
      <c r="L136" s="2" t="s">
        <v>1019</v>
      </c>
      <c r="M136" s="2" t="s">
        <v>17</v>
      </c>
      <c r="N136" s="2" t="s">
        <v>7819</v>
      </c>
      <c r="S136" s="2">
        <v>8.0</v>
      </c>
    </row>
    <row r="137">
      <c r="B137" s="359"/>
      <c r="C137" s="359" t="s">
        <v>7820</v>
      </c>
      <c r="E137" s="359" t="s">
        <v>7821</v>
      </c>
      <c r="L137" s="2" t="s">
        <v>1019</v>
      </c>
      <c r="M137" s="2" t="s">
        <v>17</v>
      </c>
      <c r="N137" s="2" t="s">
        <v>7819</v>
      </c>
      <c r="S137" s="2">
        <v>8.0</v>
      </c>
    </row>
    <row r="138">
      <c r="C138" s="2" t="s">
        <v>7820</v>
      </c>
      <c r="E138" s="359" t="s">
        <v>7821</v>
      </c>
      <c r="L138" s="2" t="s">
        <v>1019</v>
      </c>
      <c r="M138" s="2" t="s">
        <v>17</v>
      </c>
      <c r="N138" s="2" t="s">
        <v>7819</v>
      </c>
      <c r="S138" s="2">
        <v>8.0</v>
      </c>
    </row>
    <row r="139">
      <c r="B139" s="359"/>
      <c r="C139" s="359" t="s">
        <v>7820</v>
      </c>
      <c r="E139" s="359" t="s">
        <v>7821</v>
      </c>
      <c r="L139" s="2" t="s">
        <v>1019</v>
      </c>
      <c r="M139" s="2" t="s">
        <v>17</v>
      </c>
      <c r="N139" s="2" t="s">
        <v>7819</v>
      </c>
      <c r="S139" s="2">
        <v>8.0</v>
      </c>
    </row>
    <row r="140">
      <c r="B140" s="359"/>
      <c r="C140" s="359" t="s">
        <v>7820</v>
      </c>
      <c r="E140" s="359" t="s">
        <v>7821</v>
      </c>
      <c r="L140" s="2" t="s">
        <v>1019</v>
      </c>
      <c r="M140" s="2" t="s">
        <v>17</v>
      </c>
      <c r="N140" s="2" t="s">
        <v>7819</v>
      </c>
      <c r="S140" s="2">
        <v>8.0</v>
      </c>
    </row>
    <row r="141">
      <c r="B141" s="359"/>
      <c r="C141" s="359" t="s">
        <v>7822</v>
      </c>
      <c r="L141" s="2" t="s">
        <v>1019</v>
      </c>
      <c r="M141" s="2" t="s">
        <v>17</v>
      </c>
      <c r="N141" s="2" t="s">
        <v>7819</v>
      </c>
      <c r="S141" s="2">
        <v>8.0</v>
      </c>
    </row>
    <row r="142">
      <c r="B142" s="359"/>
      <c r="C142" s="359" t="s">
        <v>7822</v>
      </c>
      <c r="L142" s="2" t="s">
        <v>1019</v>
      </c>
      <c r="M142" s="2" t="s">
        <v>17</v>
      </c>
      <c r="N142" s="2" t="s">
        <v>7819</v>
      </c>
      <c r="S142" s="2">
        <v>8.0</v>
      </c>
    </row>
    <row r="143">
      <c r="B143" s="359"/>
      <c r="C143" s="359" t="s">
        <v>7822</v>
      </c>
      <c r="L143" s="2" t="s">
        <v>1019</v>
      </c>
      <c r="M143" s="2" t="s">
        <v>17</v>
      </c>
      <c r="N143" s="2" t="s">
        <v>7819</v>
      </c>
      <c r="S143" s="2">
        <v>8.0</v>
      </c>
    </row>
    <row r="144">
      <c r="B144" s="359"/>
      <c r="C144" s="359" t="s">
        <v>7822</v>
      </c>
      <c r="L144" s="2" t="s">
        <v>1019</v>
      </c>
      <c r="M144" s="2" t="s">
        <v>17</v>
      </c>
      <c r="N144" s="2" t="s">
        <v>7819</v>
      </c>
      <c r="S144" s="2">
        <v>8.0</v>
      </c>
    </row>
    <row r="145">
      <c r="A145" s="239"/>
      <c r="B145" s="359"/>
      <c r="C145" s="359" t="s">
        <v>7822</v>
      </c>
      <c r="L145" s="2" t="s">
        <v>1019</v>
      </c>
      <c r="M145" s="2" t="s">
        <v>17</v>
      </c>
      <c r="N145" s="2" t="s">
        <v>7819</v>
      </c>
      <c r="S145" s="2">
        <v>8.0</v>
      </c>
    </row>
    <row r="146">
      <c r="B146" s="359"/>
      <c r="C146" s="359" t="s">
        <v>7822</v>
      </c>
      <c r="L146" s="2" t="s">
        <v>1019</v>
      </c>
      <c r="M146" s="2" t="s">
        <v>17</v>
      </c>
      <c r="N146" s="2" t="s">
        <v>7819</v>
      </c>
      <c r="S146" s="2">
        <v>8.0</v>
      </c>
    </row>
    <row r="147">
      <c r="B147" s="359"/>
      <c r="C147" s="359" t="s">
        <v>7823</v>
      </c>
      <c r="L147" s="2" t="s">
        <v>1019</v>
      </c>
      <c r="M147" s="2" t="s">
        <v>17</v>
      </c>
      <c r="N147" s="2" t="s">
        <v>7819</v>
      </c>
      <c r="S147" s="2">
        <v>8.0</v>
      </c>
    </row>
    <row r="148">
      <c r="B148" s="359"/>
      <c r="C148" s="359" t="s">
        <v>7823</v>
      </c>
      <c r="L148" s="2" t="s">
        <v>1019</v>
      </c>
      <c r="M148" s="2" t="s">
        <v>17</v>
      </c>
      <c r="N148" s="2" t="s">
        <v>7819</v>
      </c>
      <c r="S148" s="2">
        <v>8.0</v>
      </c>
    </row>
    <row r="149">
      <c r="B149" s="359"/>
      <c r="C149" s="359" t="s">
        <v>7823</v>
      </c>
      <c r="L149" s="2" t="s">
        <v>1019</v>
      </c>
      <c r="M149" s="2" t="s">
        <v>17</v>
      </c>
      <c r="N149" s="2" t="s">
        <v>7819</v>
      </c>
      <c r="S149" s="2">
        <v>8.0</v>
      </c>
    </row>
    <row r="150">
      <c r="A150" s="239"/>
      <c r="B150" s="359"/>
      <c r="C150" s="359" t="s">
        <v>7823</v>
      </c>
      <c r="L150" s="2" t="s">
        <v>1019</v>
      </c>
      <c r="M150" s="2" t="s">
        <v>17</v>
      </c>
      <c r="N150" s="2" t="s">
        <v>7819</v>
      </c>
      <c r="S150" s="2">
        <v>8.0</v>
      </c>
    </row>
    <row r="151">
      <c r="B151" s="359"/>
      <c r="C151" s="359" t="s">
        <v>7823</v>
      </c>
      <c r="L151" s="2" t="s">
        <v>1019</v>
      </c>
      <c r="M151" s="2" t="s">
        <v>17</v>
      </c>
      <c r="N151" s="2" t="s">
        <v>7819</v>
      </c>
      <c r="S151" s="2">
        <v>8.0</v>
      </c>
    </row>
    <row r="152">
      <c r="B152" s="359"/>
      <c r="C152" s="359" t="s">
        <v>7823</v>
      </c>
      <c r="J152" s="195"/>
      <c r="L152" s="2" t="s">
        <v>1019</v>
      </c>
      <c r="M152" s="2" t="s">
        <v>17</v>
      </c>
      <c r="N152" s="2" t="s">
        <v>7819</v>
      </c>
      <c r="S152" s="2">
        <v>8.0</v>
      </c>
    </row>
    <row r="153">
      <c r="B153" s="359"/>
      <c r="C153" s="359" t="s">
        <v>7823</v>
      </c>
      <c r="J153" s="195"/>
      <c r="L153" s="2" t="s">
        <v>1019</v>
      </c>
      <c r="M153" s="2" t="s">
        <v>17</v>
      </c>
      <c r="N153" s="2" t="s">
        <v>7819</v>
      </c>
      <c r="S153" s="2">
        <v>8.0</v>
      </c>
    </row>
    <row r="154">
      <c r="B154" s="359"/>
      <c r="C154" s="359" t="s">
        <v>7824</v>
      </c>
      <c r="J154" s="195"/>
      <c r="L154" s="2" t="s">
        <v>1019</v>
      </c>
      <c r="M154" s="2" t="s">
        <v>17</v>
      </c>
      <c r="N154" s="2" t="s">
        <v>7825</v>
      </c>
      <c r="S154" s="2">
        <v>85.0</v>
      </c>
    </row>
    <row r="155">
      <c r="B155" s="359"/>
      <c r="C155" s="359" t="s">
        <v>7824</v>
      </c>
      <c r="J155" s="195"/>
      <c r="L155" s="2" t="s">
        <v>1019</v>
      </c>
      <c r="M155" s="2" t="s">
        <v>17</v>
      </c>
      <c r="N155" s="2" t="s">
        <v>7825</v>
      </c>
      <c r="S155" s="2">
        <v>85.0</v>
      </c>
    </row>
    <row r="156">
      <c r="B156" s="359"/>
      <c r="C156" s="359" t="s">
        <v>7824</v>
      </c>
      <c r="J156" s="229"/>
      <c r="L156" s="2" t="s">
        <v>1019</v>
      </c>
      <c r="M156" s="2" t="s">
        <v>17</v>
      </c>
      <c r="N156" s="2" t="s">
        <v>7825</v>
      </c>
      <c r="S156" s="2">
        <v>85.0</v>
      </c>
    </row>
    <row r="157">
      <c r="A157" s="2" t="s">
        <v>868</v>
      </c>
      <c r="B157" s="359"/>
      <c r="C157" s="359" t="s">
        <v>1606</v>
      </c>
      <c r="D157" s="291" t="s">
        <v>7826</v>
      </c>
      <c r="L157" s="2" t="s">
        <v>1019</v>
      </c>
      <c r="M157" s="2" t="s">
        <v>17</v>
      </c>
      <c r="N157" s="2" t="s">
        <v>7825</v>
      </c>
      <c r="S157" s="2">
        <v>85.0</v>
      </c>
    </row>
    <row r="158">
      <c r="B158" s="359"/>
      <c r="C158" s="359" t="s">
        <v>7823</v>
      </c>
      <c r="L158" s="2" t="s">
        <v>1019</v>
      </c>
      <c r="M158" s="2" t="s">
        <v>17</v>
      </c>
      <c r="N158" s="2" t="s">
        <v>7825</v>
      </c>
      <c r="S158" s="2">
        <v>85.0</v>
      </c>
    </row>
    <row r="159">
      <c r="B159" s="359"/>
      <c r="C159" s="359" t="s">
        <v>7823</v>
      </c>
      <c r="L159" s="2" t="s">
        <v>1019</v>
      </c>
      <c r="M159" s="2" t="s">
        <v>17</v>
      </c>
      <c r="N159" s="2" t="s">
        <v>7825</v>
      </c>
      <c r="S159" s="2">
        <v>85.0</v>
      </c>
    </row>
    <row r="160">
      <c r="B160" s="359"/>
      <c r="C160" s="359" t="s">
        <v>7823</v>
      </c>
      <c r="L160" s="2" t="s">
        <v>1019</v>
      </c>
      <c r="M160" s="2" t="s">
        <v>17</v>
      </c>
      <c r="N160" s="2" t="s">
        <v>7825</v>
      </c>
      <c r="S160" s="2">
        <v>85.0</v>
      </c>
    </row>
    <row r="161">
      <c r="B161" s="359"/>
      <c r="C161" s="359" t="s">
        <v>7823</v>
      </c>
      <c r="L161" s="2" t="s">
        <v>1019</v>
      </c>
      <c r="M161" s="2" t="s">
        <v>17</v>
      </c>
      <c r="N161" s="2" t="s">
        <v>7825</v>
      </c>
      <c r="S161" s="2">
        <v>85.0</v>
      </c>
    </row>
    <row r="162">
      <c r="B162" s="359"/>
      <c r="C162" s="359" t="s">
        <v>7822</v>
      </c>
      <c r="D162" s="291" t="s">
        <v>7827</v>
      </c>
      <c r="L162" s="2" t="s">
        <v>1019</v>
      </c>
      <c r="M162" s="2" t="s">
        <v>17</v>
      </c>
      <c r="N162" s="2" t="s">
        <v>7825</v>
      </c>
      <c r="S162" s="2">
        <v>85.0</v>
      </c>
    </row>
    <row r="163">
      <c r="B163" s="359"/>
      <c r="C163" s="359" t="s">
        <v>7822</v>
      </c>
      <c r="D163" s="291" t="s">
        <v>7827</v>
      </c>
      <c r="L163" s="2" t="s">
        <v>1019</v>
      </c>
      <c r="M163" s="2" t="s">
        <v>17</v>
      </c>
      <c r="N163" s="2" t="s">
        <v>7825</v>
      </c>
      <c r="S163" s="2">
        <v>85.0</v>
      </c>
    </row>
    <row r="164">
      <c r="B164" s="359"/>
      <c r="C164" s="359" t="s">
        <v>7822</v>
      </c>
      <c r="D164" s="291" t="s">
        <v>7827</v>
      </c>
      <c r="L164" s="2" t="s">
        <v>1019</v>
      </c>
      <c r="M164" s="2" t="s">
        <v>17</v>
      </c>
      <c r="N164" s="2" t="s">
        <v>7825</v>
      </c>
      <c r="S164" s="2">
        <v>85.0</v>
      </c>
    </row>
    <row r="165">
      <c r="B165" s="359"/>
      <c r="C165" s="359" t="s">
        <v>7822</v>
      </c>
      <c r="D165" s="291" t="s">
        <v>7827</v>
      </c>
      <c r="L165" s="2" t="s">
        <v>1019</v>
      </c>
      <c r="M165" s="2" t="s">
        <v>17</v>
      </c>
      <c r="N165" s="2" t="s">
        <v>7825</v>
      </c>
      <c r="S165" s="2">
        <v>85.0</v>
      </c>
    </row>
    <row r="167">
      <c r="A167" s="2" t="s">
        <v>335</v>
      </c>
      <c r="B167" s="359" t="s">
        <v>30</v>
      </c>
      <c r="C167" s="359" t="s">
        <v>5477</v>
      </c>
      <c r="D167" s="291">
        <v>8.801130947854E12</v>
      </c>
      <c r="E167" s="448" t="s">
        <v>5771</v>
      </c>
      <c r="L167" s="2" t="s">
        <v>1019</v>
      </c>
      <c r="M167" s="2" t="s">
        <v>17</v>
      </c>
      <c r="N167" s="2" t="s">
        <v>7828</v>
      </c>
      <c r="S167" s="2">
        <v>156.0</v>
      </c>
    </row>
    <row r="168">
      <c r="B168" s="359" t="s">
        <v>30</v>
      </c>
      <c r="C168" s="359" t="s">
        <v>5477</v>
      </c>
      <c r="D168" s="291">
        <v>8.801593472032E12</v>
      </c>
      <c r="E168" s="448" t="s">
        <v>5771</v>
      </c>
      <c r="L168" s="2" t="s">
        <v>1019</v>
      </c>
      <c r="M168" s="2" t="s">
        <v>17</v>
      </c>
      <c r="N168" s="2" t="s">
        <v>7828</v>
      </c>
      <c r="S168" s="2">
        <v>156.0</v>
      </c>
    </row>
    <row r="169">
      <c r="B169" s="359" t="s">
        <v>30</v>
      </c>
      <c r="C169" s="359" t="s">
        <v>5477</v>
      </c>
      <c r="D169" s="291">
        <v>8.81157535216E11</v>
      </c>
      <c r="E169" s="448" t="s">
        <v>5771</v>
      </c>
      <c r="L169" s="2" t="s">
        <v>1019</v>
      </c>
      <c r="M169" s="2" t="s">
        <v>17</v>
      </c>
      <c r="N169" s="2" t="s">
        <v>7828</v>
      </c>
      <c r="S169" s="2">
        <v>156.0</v>
      </c>
    </row>
    <row r="170">
      <c r="B170" s="359" t="s">
        <v>30</v>
      </c>
      <c r="C170" s="359" t="s">
        <v>5477</v>
      </c>
      <c r="D170" s="291">
        <v>8.81454200371E11</v>
      </c>
      <c r="E170" s="448" t="s">
        <v>5771</v>
      </c>
      <c r="L170" s="2" t="s">
        <v>1019</v>
      </c>
      <c r="M170" s="2" t="s">
        <v>17</v>
      </c>
      <c r="N170" s="2" t="s">
        <v>7828</v>
      </c>
      <c r="S170" s="2">
        <v>156.0</v>
      </c>
    </row>
    <row r="171">
      <c r="B171" s="359" t="s">
        <v>30</v>
      </c>
      <c r="C171" s="359" t="s">
        <v>5477</v>
      </c>
      <c r="D171" s="291">
        <v>8.81134342098E11</v>
      </c>
      <c r="E171" s="448" t="s">
        <v>5771</v>
      </c>
      <c r="L171" s="2" t="s">
        <v>1019</v>
      </c>
      <c r="M171" s="2" t="s">
        <v>17</v>
      </c>
      <c r="N171" s="2" t="s">
        <v>7828</v>
      </c>
      <c r="S171" s="2">
        <v>156.0</v>
      </c>
    </row>
    <row r="172">
      <c r="B172" s="359" t="s">
        <v>30</v>
      </c>
      <c r="C172" s="359" t="s">
        <v>5477</v>
      </c>
      <c r="D172" s="291">
        <v>8.801237972601E12</v>
      </c>
      <c r="E172" s="448" t="s">
        <v>5771</v>
      </c>
      <c r="L172" s="2" t="s">
        <v>1019</v>
      </c>
      <c r="M172" s="2" t="s">
        <v>17</v>
      </c>
      <c r="N172" s="2" t="s">
        <v>7828</v>
      </c>
      <c r="S172" s="2">
        <v>156.0</v>
      </c>
    </row>
    <row r="173">
      <c r="B173" s="2" t="s">
        <v>7829</v>
      </c>
      <c r="C173" s="359" t="s">
        <v>7830</v>
      </c>
      <c r="D173" s="291" t="s">
        <v>7831</v>
      </c>
      <c r="E173" s="359" t="s">
        <v>5649</v>
      </c>
      <c r="L173" s="2" t="s">
        <v>1019</v>
      </c>
      <c r="M173" s="2" t="s">
        <v>17</v>
      </c>
      <c r="N173" s="2" t="s">
        <v>7828</v>
      </c>
      <c r="S173" s="2">
        <v>156.0</v>
      </c>
    </row>
    <row r="174">
      <c r="B174" s="2" t="s">
        <v>7829</v>
      </c>
      <c r="C174" s="359" t="s">
        <v>7832</v>
      </c>
      <c r="D174" s="291" t="s">
        <v>7833</v>
      </c>
      <c r="E174" s="359" t="s">
        <v>7834</v>
      </c>
      <c r="L174" s="2" t="s">
        <v>1019</v>
      </c>
      <c r="M174" s="2" t="s">
        <v>17</v>
      </c>
      <c r="N174" s="2" t="s">
        <v>7828</v>
      </c>
      <c r="S174" s="2">
        <v>156.0</v>
      </c>
    </row>
    <row r="175">
      <c r="A175" s="2"/>
      <c r="B175" s="2" t="s">
        <v>7829</v>
      </c>
      <c r="C175" s="359" t="s">
        <v>7835</v>
      </c>
      <c r="D175" s="291"/>
      <c r="E175" s="359" t="s">
        <v>7836</v>
      </c>
      <c r="L175" s="2" t="s">
        <v>1019</v>
      </c>
      <c r="M175" s="2" t="s">
        <v>17</v>
      </c>
      <c r="N175" s="2" t="s">
        <v>7828</v>
      </c>
      <c r="S175" s="2">
        <v>156.0</v>
      </c>
    </row>
    <row r="176">
      <c r="A176" s="2"/>
      <c r="B176" s="2" t="s">
        <v>7829</v>
      </c>
      <c r="C176" s="359" t="s">
        <v>7835</v>
      </c>
      <c r="D176" s="291"/>
      <c r="E176" s="359" t="s">
        <v>7836</v>
      </c>
      <c r="L176" s="2" t="s">
        <v>1019</v>
      </c>
      <c r="M176" s="2" t="s">
        <v>17</v>
      </c>
      <c r="N176" s="2" t="s">
        <v>7828</v>
      </c>
      <c r="S176" s="2">
        <v>156.0</v>
      </c>
    </row>
    <row r="177">
      <c r="A177" s="2"/>
      <c r="C177" s="384" t="s">
        <v>2301</v>
      </c>
      <c r="D177" s="291"/>
      <c r="E177" s="359"/>
      <c r="L177" s="2" t="s">
        <v>1019</v>
      </c>
      <c r="M177" s="2" t="s">
        <v>17</v>
      </c>
      <c r="N177" s="2" t="s">
        <v>7828</v>
      </c>
      <c r="S177" s="2">
        <v>156.0</v>
      </c>
    </row>
    <row r="178">
      <c r="A178" s="2"/>
      <c r="C178" s="384" t="s">
        <v>2301</v>
      </c>
      <c r="D178" s="291"/>
      <c r="E178" s="359"/>
      <c r="L178" s="2" t="s">
        <v>1019</v>
      </c>
      <c r="M178" s="2" t="s">
        <v>17</v>
      </c>
      <c r="N178" s="2" t="s">
        <v>7828</v>
      </c>
      <c r="S178" s="2">
        <v>156.0</v>
      </c>
    </row>
    <row r="179">
      <c r="A179" s="2"/>
      <c r="C179" s="359" t="s">
        <v>2302</v>
      </c>
      <c r="D179" s="291"/>
      <c r="E179" s="359" t="s">
        <v>3063</v>
      </c>
      <c r="L179" s="2" t="s">
        <v>1019</v>
      </c>
      <c r="M179" s="2" t="s">
        <v>17</v>
      </c>
      <c r="N179" s="2" t="s">
        <v>7828</v>
      </c>
      <c r="S179" s="2">
        <v>156.0</v>
      </c>
    </row>
    <row r="180">
      <c r="A180" s="2"/>
      <c r="C180" s="359" t="s">
        <v>2302</v>
      </c>
      <c r="D180" s="291"/>
      <c r="E180" s="359" t="s">
        <v>3063</v>
      </c>
      <c r="L180" s="2" t="s">
        <v>1019</v>
      </c>
      <c r="M180" s="2" t="s">
        <v>17</v>
      </c>
      <c r="N180" s="2" t="s">
        <v>7828</v>
      </c>
      <c r="S180" s="2">
        <v>156.0</v>
      </c>
    </row>
    <row r="181">
      <c r="A181" s="2"/>
      <c r="C181" s="359" t="s">
        <v>7837</v>
      </c>
      <c r="D181" s="291"/>
      <c r="E181" s="359" t="s">
        <v>5740</v>
      </c>
      <c r="L181" s="2" t="s">
        <v>1019</v>
      </c>
      <c r="M181" s="2" t="s">
        <v>17</v>
      </c>
      <c r="N181" s="2" t="s">
        <v>7828</v>
      </c>
      <c r="S181" s="2">
        <v>156.0</v>
      </c>
    </row>
    <row r="182">
      <c r="A182" s="2"/>
      <c r="C182" s="359" t="s">
        <v>1182</v>
      </c>
      <c r="D182" s="291"/>
      <c r="E182" s="359"/>
      <c r="L182" s="2" t="s">
        <v>1019</v>
      </c>
      <c r="M182" s="2" t="s">
        <v>17</v>
      </c>
      <c r="N182" s="2" t="s">
        <v>7828</v>
      </c>
      <c r="S182" s="2">
        <v>156.0</v>
      </c>
    </row>
    <row r="183">
      <c r="A183" s="2"/>
      <c r="C183" s="359" t="s">
        <v>1182</v>
      </c>
      <c r="D183" s="291"/>
      <c r="E183" s="359"/>
      <c r="L183" s="2" t="s">
        <v>1019</v>
      </c>
      <c r="M183" s="2" t="s">
        <v>17</v>
      </c>
      <c r="N183" s="2" t="s">
        <v>7828</v>
      </c>
      <c r="S183" s="2">
        <v>156.0</v>
      </c>
    </row>
    <row r="184">
      <c r="A184" s="2"/>
      <c r="C184" s="359" t="s">
        <v>1182</v>
      </c>
      <c r="D184" s="291"/>
      <c r="E184" s="359"/>
      <c r="L184" s="2" t="s">
        <v>1019</v>
      </c>
      <c r="M184" s="2" t="s">
        <v>17</v>
      </c>
      <c r="N184" s="2" t="s">
        <v>7828</v>
      </c>
      <c r="S184" s="2">
        <v>156.0</v>
      </c>
    </row>
    <row r="185">
      <c r="A185" s="2"/>
      <c r="C185" s="359" t="s">
        <v>1182</v>
      </c>
      <c r="D185" s="291"/>
      <c r="E185" s="359"/>
      <c r="L185" s="2" t="s">
        <v>1019</v>
      </c>
      <c r="M185" s="2" t="s">
        <v>17</v>
      </c>
      <c r="N185" s="2" t="s">
        <v>7828</v>
      </c>
      <c r="S185" s="2">
        <v>156.0</v>
      </c>
    </row>
    <row r="186">
      <c r="A186" s="2"/>
      <c r="C186" s="359" t="s">
        <v>1182</v>
      </c>
      <c r="D186" s="291"/>
      <c r="E186" s="359"/>
      <c r="L186" s="2" t="s">
        <v>1019</v>
      </c>
      <c r="M186" s="2" t="s">
        <v>17</v>
      </c>
      <c r="N186" s="2" t="s">
        <v>7828</v>
      </c>
      <c r="S186" s="2">
        <v>156.0</v>
      </c>
    </row>
    <row r="187">
      <c r="A187" s="2"/>
      <c r="C187" s="359" t="s">
        <v>1182</v>
      </c>
      <c r="D187" s="291"/>
      <c r="E187" s="359"/>
      <c r="L187" s="2" t="s">
        <v>1019</v>
      </c>
      <c r="M187" s="2" t="s">
        <v>17</v>
      </c>
      <c r="N187" s="2" t="s">
        <v>7828</v>
      </c>
      <c r="S187" s="2">
        <v>156.0</v>
      </c>
    </row>
    <row r="188">
      <c r="A188" s="2"/>
      <c r="B188" s="2" t="s">
        <v>7829</v>
      </c>
      <c r="C188" s="359" t="s">
        <v>4486</v>
      </c>
      <c r="D188" s="291"/>
      <c r="E188" s="359"/>
      <c r="L188" s="2" t="s">
        <v>1019</v>
      </c>
      <c r="M188" s="2" t="s">
        <v>17</v>
      </c>
      <c r="N188" s="2" t="s">
        <v>7828</v>
      </c>
      <c r="S188" s="2">
        <v>156.0</v>
      </c>
    </row>
    <row r="189">
      <c r="A189" s="2" t="s">
        <v>336</v>
      </c>
      <c r="C189" s="359" t="s">
        <v>7824</v>
      </c>
      <c r="D189" s="291" t="s">
        <v>7838</v>
      </c>
      <c r="E189" s="359" t="s">
        <v>7821</v>
      </c>
      <c r="L189" s="2" t="s">
        <v>1019</v>
      </c>
      <c r="M189" s="2" t="s">
        <v>17</v>
      </c>
      <c r="N189" s="2" t="s">
        <v>7828</v>
      </c>
      <c r="S189" s="2">
        <v>156.0</v>
      </c>
    </row>
    <row r="190">
      <c r="A190" s="2" t="s">
        <v>336</v>
      </c>
      <c r="C190" s="359" t="s">
        <v>7824</v>
      </c>
      <c r="D190" s="291" t="s">
        <v>7839</v>
      </c>
      <c r="E190" s="359" t="s">
        <v>7821</v>
      </c>
      <c r="L190" s="2" t="s">
        <v>1019</v>
      </c>
      <c r="M190" s="2" t="s">
        <v>17</v>
      </c>
      <c r="N190" s="2" t="s">
        <v>7828</v>
      </c>
      <c r="S190" s="2">
        <v>156.0</v>
      </c>
    </row>
    <row r="191">
      <c r="C191" s="2" t="s">
        <v>7840</v>
      </c>
      <c r="E191" s="380" t="s">
        <v>3934</v>
      </c>
      <c r="L191" s="2" t="s">
        <v>1019</v>
      </c>
      <c r="M191" s="2" t="s">
        <v>17</v>
      </c>
      <c r="N191" s="2" t="s">
        <v>7841</v>
      </c>
      <c r="S191" s="2">
        <v>214.0</v>
      </c>
    </row>
    <row r="192">
      <c r="B192" s="2" t="s">
        <v>5442</v>
      </c>
      <c r="C192" s="359" t="s">
        <v>7842</v>
      </c>
      <c r="D192" s="291" t="s">
        <v>7843</v>
      </c>
      <c r="E192" s="380" t="s">
        <v>7844</v>
      </c>
      <c r="L192" s="2" t="s">
        <v>1019</v>
      </c>
      <c r="M192" s="2" t="s">
        <v>17</v>
      </c>
      <c r="N192" s="2" t="s">
        <v>7841</v>
      </c>
      <c r="S192" s="2">
        <v>214.0</v>
      </c>
    </row>
    <row r="193">
      <c r="B193" s="2" t="s">
        <v>5442</v>
      </c>
      <c r="C193" s="359" t="s">
        <v>7842</v>
      </c>
      <c r="D193" s="291" t="s">
        <v>7845</v>
      </c>
      <c r="E193" s="380" t="s">
        <v>7844</v>
      </c>
      <c r="L193" s="2" t="s">
        <v>1019</v>
      </c>
      <c r="M193" s="2" t="s">
        <v>17</v>
      </c>
      <c r="N193" s="2" t="s">
        <v>7841</v>
      </c>
      <c r="S193" s="2">
        <v>214.0</v>
      </c>
    </row>
    <row r="194">
      <c r="E194" s="383"/>
    </row>
    <row r="1143">
      <c r="B1143" s="359"/>
    </row>
  </sheetData>
  <hyperlinks>
    <hyperlink r:id="rId1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7846</v>
      </c>
      <c r="D1" s="216"/>
      <c r="E1" s="411">
        <v>9.843060881E9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805</v>
      </c>
      <c r="W1" s="2" t="s">
        <v>806</v>
      </c>
    </row>
    <row r="2">
      <c r="A2" s="239"/>
      <c r="B2" s="477" t="s">
        <v>807</v>
      </c>
      <c r="C2" s="2" t="s">
        <v>523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7847</v>
      </c>
      <c r="S2" s="2" t="s">
        <v>7848</v>
      </c>
      <c r="T2" s="2" t="s">
        <v>2001</v>
      </c>
      <c r="U2" s="2">
        <v>13.0</v>
      </c>
      <c r="V2" s="357" t="s">
        <v>805</v>
      </c>
      <c r="W2" s="357" t="s">
        <v>524</v>
      </c>
      <c r="X2" s="357" t="s">
        <v>7849</v>
      </c>
    </row>
    <row r="3">
      <c r="A3" s="2"/>
      <c r="B3" s="229" t="s">
        <v>811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7850</v>
      </c>
      <c r="S3" s="2" t="s">
        <v>454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7851</v>
      </c>
      <c r="S4" s="2" t="s">
        <v>7597</v>
      </c>
      <c r="T4" s="2" t="s">
        <v>6500</v>
      </c>
    </row>
    <row r="5">
      <c r="A5" s="2"/>
      <c r="B5" s="229" t="s">
        <v>818</v>
      </c>
      <c r="C5" s="2" t="s">
        <v>7852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7853</v>
      </c>
      <c r="S5" s="2" t="s">
        <v>6615</v>
      </c>
      <c r="T5" s="2" t="s">
        <v>1010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7854</v>
      </c>
      <c r="S6" s="2" t="s">
        <v>7855</v>
      </c>
      <c r="T6" s="2" t="s">
        <v>1010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4755</v>
      </c>
      <c r="S7" s="2" t="s">
        <v>5502</v>
      </c>
      <c r="T7" s="2" t="s">
        <v>1010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6077</v>
      </c>
      <c r="S8" s="2" t="s">
        <v>5982</v>
      </c>
      <c r="T8" s="2" t="s">
        <v>1010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>
        <v>0.0</v>
      </c>
      <c r="L9" s="2"/>
      <c r="M9" s="229" t="s">
        <v>19</v>
      </c>
      <c r="N9" s="2"/>
      <c r="O9" s="237"/>
      <c r="Q9" s="2">
        <v>8.0</v>
      </c>
      <c r="R9" s="2" t="s">
        <v>5808</v>
      </c>
      <c r="S9" s="2" t="s">
        <v>7856</v>
      </c>
      <c r="T9" s="2" t="s">
        <v>1010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7857</v>
      </c>
      <c r="S10" s="2" t="s">
        <v>7858</v>
      </c>
      <c r="T10" s="2" t="s">
        <v>1010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805</v>
      </c>
      <c r="S11" s="2" t="s">
        <v>5544</v>
      </c>
      <c r="T11" s="2" t="s">
        <v>1010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7859</v>
      </c>
      <c r="S12" s="2" t="s">
        <v>7036</v>
      </c>
      <c r="T12" s="2" t="s">
        <v>1010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805</v>
      </c>
      <c r="S13" s="2" t="s">
        <v>5788</v>
      </c>
      <c r="T13" s="2" t="s">
        <v>1568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7531</v>
      </c>
      <c r="D17" s="291">
        <v>8.801350885316E12</v>
      </c>
      <c r="E17" s="448" t="s">
        <v>5771</v>
      </c>
      <c r="J17" s="2" t="s">
        <v>829</v>
      </c>
      <c r="K17" s="2" t="s">
        <v>6615</v>
      </c>
      <c r="L17" s="2" t="s">
        <v>860</v>
      </c>
      <c r="M17" s="2" t="s">
        <v>17</v>
      </c>
      <c r="N17" s="2" t="s">
        <v>6615</v>
      </c>
      <c r="R17" s="2" t="s">
        <v>7853</v>
      </c>
      <c r="S17" s="2">
        <v>42.0</v>
      </c>
    </row>
    <row r="18">
      <c r="A18" s="2"/>
      <c r="B18" s="2" t="s">
        <v>30</v>
      </c>
      <c r="C18" s="2" t="s">
        <v>7531</v>
      </c>
      <c r="D18" s="291">
        <v>8.801251179279E12</v>
      </c>
      <c r="E18" s="448" t="s">
        <v>5771</v>
      </c>
      <c r="J18" s="2" t="s">
        <v>829</v>
      </c>
      <c r="K18" s="2" t="s">
        <v>6615</v>
      </c>
      <c r="L18" s="2" t="s">
        <v>860</v>
      </c>
      <c r="M18" s="2" t="s">
        <v>17</v>
      </c>
      <c r="N18" s="2" t="s">
        <v>6615</v>
      </c>
      <c r="R18" s="2" t="s">
        <v>7853</v>
      </c>
      <c r="S18" s="2">
        <v>42.0</v>
      </c>
    </row>
    <row r="19">
      <c r="A19" s="2"/>
      <c r="B19" s="2" t="s">
        <v>30</v>
      </c>
      <c r="C19" s="2" t="s">
        <v>7531</v>
      </c>
      <c r="D19" s="291">
        <v>8.80193472716E12</v>
      </c>
      <c r="E19" s="448" t="s">
        <v>5771</v>
      </c>
      <c r="J19" s="2" t="s">
        <v>829</v>
      </c>
      <c r="K19" s="2" t="s">
        <v>6615</v>
      </c>
      <c r="L19" s="2" t="s">
        <v>860</v>
      </c>
      <c r="M19" s="2" t="s">
        <v>17</v>
      </c>
      <c r="N19" s="2" t="s">
        <v>6615</v>
      </c>
      <c r="R19" s="2" t="s">
        <v>7853</v>
      </c>
      <c r="S19" s="2">
        <v>42.0</v>
      </c>
    </row>
    <row r="20">
      <c r="A20" s="2"/>
      <c r="B20" s="2" t="s">
        <v>30</v>
      </c>
      <c r="C20" s="2" t="s">
        <v>7531</v>
      </c>
      <c r="D20" s="291">
        <v>8.801270057775E12</v>
      </c>
      <c r="E20" s="448" t="s">
        <v>5771</v>
      </c>
      <c r="J20" s="2" t="s">
        <v>829</v>
      </c>
      <c r="K20" s="2" t="s">
        <v>6615</v>
      </c>
      <c r="L20" s="2" t="s">
        <v>860</v>
      </c>
      <c r="M20" s="2" t="s">
        <v>17</v>
      </c>
      <c r="N20" s="2" t="s">
        <v>6615</v>
      </c>
      <c r="R20" s="2" t="s">
        <v>7853</v>
      </c>
      <c r="S20" s="2">
        <v>42.0</v>
      </c>
    </row>
    <row r="21">
      <c r="A21" s="2"/>
      <c r="B21" s="2" t="s">
        <v>30</v>
      </c>
      <c r="C21" s="2" t="s">
        <v>7531</v>
      </c>
      <c r="D21" s="291">
        <v>8.801696203979E12</v>
      </c>
      <c r="E21" s="448" t="s">
        <v>5771</v>
      </c>
      <c r="J21" s="2" t="s">
        <v>829</v>
      </c>
      <c r="K21" s="2" t="s">
        <v>5502</v>
      </c>
      <c r="L21" s="2" t="s">
        <v>860</v>
      </c>
      <c r="M21" s="2" t="s">
        <v>17</v>
      </c>
      <c r="N21" s="2" t="s">
        <v>6615</v>
      </c>
      <c r="R21" s="2" t="s">
        <v>7860</v>
      </c>
      <c r="S21" s="2">
        <v>42.0</v>
      </c>
    </row>
    <row r="22">
      <c r="A22" s="2"/>
      <c r="B22" s="2" t="s">
        <v>30</v>
      </c>
      <c r="C22" s="2" t="s">
        <v>7531</v>
      </c>
      <c r="D22" s="291">
        <v>8.801093205755E12</v>
      </c>
      <c r="E22" s="448" t="s">
        <v>5771</v>
      </c>
      <c r="J22" s="2" t="s">
        <v>829</v>
      </c>
      <c r="L22" s="2" t="s">
        <v>860</v>
      </c>
      <c r="M22" s="2" t="s">
        <v>17</v>
      </c>
      <c r="N22" s="2" t="s">
        <v>6615</v>
      </c>
      <c r="S22" s="2">
        <v>42.0</v>
      </c>
    </row>
    <row r="23">
      <c r="A23" s="2"/>
      <c r="B23" s="2" t="s">
        <v>30</v>
      </c>
      <c r="C23" s="2" t="s">
        <v>7531</v>
      </c>
      <c r="D23" s="291">
        <v>8.801787607094E12</v>
      </c>
      <c r="E23" s="448" t="s">
        <v>5771</v>
      </c>
      <c r="J23" s="2" t="s">
        <v>829</v>
      </c>
      <c r="L23" s="2" t="s">
        <v>860</v>
      </c>
      <c r="M23" s="2" t="s">
        <v>17</v>
      </c>
      <c r="N23" s="2" t="s">
        <v>6615</v>
      </c>
      <c r="S23" s="2">
        <v>42.0</v>
      </c>
    </row>
    <row r="24">
      <c r="A24" s="2"/>
      <c r="B24" s="2" t="s">
        <v>30</v>
      </c>
      <c r="C24" s="2" t="s">
        <v>7531</v>
      </c>
      <c r="D24" s="291">
        <v>8.80132994205E12</v>
      </c>
      <c r="E24" s="448" t="s">
        <v>5771</v>
      </c>
      <c r="J24" s="2" t="s">
        <v>829</v>
      </c>
      <c r="L24" s="2" t="s">
        <v>860</v>
      </c>
      <c r="M24" s="2" t="s">
        <v>17</v>
      </c>
      <c r="N24" s="2" t="s">
        <v>6615</v>
      </c>
      <c r="S24" s="2">
        <v>42.0</v>
      </c>
    </row>
    <row r="25">
      <c r="A25" s="2"/>
      <c r="B25" s="2" t="s">
        <v>30</v>
      </c>
      <c r="C25" s="2" t="s">
        <v>7861</v>
      </c>
      <c r="D25" s="291">
        <v>8.801842290659E12</v>
      </c>
      <c r="E25" s="448" t="s">
        <v>4424</v>
      </c>
      <c r="J25" s="2" t="s">
        <v>829</v>
      </c>
      <c r="K25" s="266" t="s">
        <v>6615</v>
      </c>
      <c r="L25" s="357" t="s">
        <v>860</v>
      </c>
      <c r="M25" s="357" t="s">
        <v>17</v>
      </c>
      <c r="N25" s="463" t="s">
        <v>6615</v>
      </c>
      <c r="O25" s="266"/>
      <c r="P25" s="266"/>
      <c r="Q25" s="266"/>
      <c r="R25" s="2" t="s">
        <v>7853</v>
      </c>
      <c r="S25" s="437">
        <v>42.0</v>
      </c>
    </row>
    <row r="26">
      <c r="A26" s="2"/>
      <c r="B26" s="2" t="s">
        <v>30</v>
      </c>
      <c r="C26" s="2" t="s">
        <v>7861</v>
      </c>
      <c r="D26" s="291">
        <v>8.80113766575E11</v>
      </c>
      <c r="E26" s="448" t="s">
        <v>4424</v>
      </c>
      <c r="J26" s="2" t="s">
        <v>829</v>
      </c>
      <c r="K26" s="266" t="s">
        <v>6615</v>
      </c>
      <c r="L26" s="357" t="s">
        <v>860</v>
      </c>
      <c r="M26" s="357" t="s">
        <v>17</v>
      </c>
      <c r="N26" s="463" t="s">
        <v>6615</v>
      </c>
      <c r="O26" s="266"/>
      <c r="P26" s="266"/>
      <c r="Q26" s="266"/>
      <c r="R26" s="2" t="s">
        <v>7853</v>
      </c>
      <c r="S26" s="437">
        <v>42.0</v>
      </c>
    </row>
    <row r="27">
      <c r="A27" s="2"/>
      <c r="B27" s="2" t="s">
        <v>30</v>
      </c>
      <c r="C27" s="2" t="s">
        <v>7861</v>
      </c>
      <c r="D27" s="291">
        <v>8.801716254156E12</v>
      </c>
      <c r="E27" s="448" t="s">
        <v>4424</v>
      </c>
      <c r="J27" s="2" t="s">
        <v>829</v>
      </c>
      <c r="K27" s="2" t="s">
        <v>5502</v>
      </c>
      <c r="L27" s="2" t="s">
        <v>860</v>
      </c>
      <c r="M27" s="2" t="s">
        <v>17</v>
      </c>
      <c r="N27" s="2" t="s">
        <v>6615</v>
      </c>
      <c r="R27" s="2" t="s">
        <v>7860</v>
      </c>
      <c r="S27" s="2">
        <v>42.0</v>
      </c>
    </row>
    <row r="28">
      <c r="A28" s="2"/>
      <c r="B28" s="2" t="s">
        <v>30</v>
      </c>
      <c r="C28" s="2" t="s">
        <v>7861</v>
      </c>
      <c r="D28" s="291">
        <v>8.801210723937E12</v>
      </c>
      <c r="E28" s="448" t="s">
        <v>4424</v>
      </c>
      <c r="J28" s="2" t="s">
        <v>829</v>
      </c>
      <c r="K28" s="2" t="s">
        <v>5502</v>
      </c>
      <c r="L28" s="2" t="s">
        <v>860</v>
      </c>
      <c r="M28" s="2" t="s">
        <v>17</v>
      </c>
      <c r="N28" s="2" t="s">
        <v>6615</v>
      </c>
      <c r="R28" s="2" t="s">
        <v>7860</v>
      </c>
      <c r="S28" s="2">
        <v>42.0</v>
      </c>
    </row>
    <row r="29">
      <c r="A29" s="2"/>
      <c r="B29" s="2" t="s">
        <v>30</v>
      </c>
      <c r="C29" s="2" t="s">
        <v>4876</v>
      </c>
      <c r="D29" s="291" t="s">
        <v>7862</v>
      </c>
      <c r="E29" s="380" t="s">
        <v>6632</v>
      </c>
      <c r="J29" s="2" t="s">
        <v>2173</v>
      </c>
      <c r="K29" s="2" t="s">
        <v>524</v>
      </c>
      <c r="L29" s="2" t="s">
        <v>860</v>
      </c>
      <c r="M29" s="2" t="s">
        <v>17</v>
      </c>
      <c r="N29" s="2" t="s">
        <v>7863</v>
      </c>
      <c r="S29" s="2" t="s">
        <v>7864</v>
      </c>
    </row>
    <row r="30">
      <c r="A30" s="2"/>
      <c r="B30" s="2" t="s">
        <v>868</v>
      </c>
      <c r="C30" s="2" t="s">
        <v>2793</v>
      </c>
      <c r="D30" s="291" t="s">
        <v>7865</v>
      </c>
      <c r="E30" s="359" t="s">
        <v>5960</v>
      </c>
      <c r="J30" s="2" t="s">
        <v>829</v>
      </c>
      <c r="L30" s="2" t="s">
        <v>860</v>
      </c>
      <c r="M30" s="2" t="s">
        <v>17</v>
      </c>
      <c r="N30" s="2" t="s">
        <v>7866</v>
      </c>
      <c r="S30" s="2">
        <v>201.0</v>
      </c>
    </row>
    <row r="31" ht="18.0" customHeight="1">
      <c r="A31" s="2"/>
      <c r="B31" s="2" t="s">
        <v>7867</v>
      </c>
      <c r="C31" s="2" t="s">
        <v>3411</v>
      </c>
      <c r="D31" s="291" t="s">
        <v>7868</v>
      </c>
      <c r="E31" s="2" t="s">
        <v>4839</v>
      </c>
      <c r="J31" s="2" t="s">
        <v>829</v>
      </c>
      <c r="L31" s="2" t="s">
        <v>860</v>
      </c>
      <c r="M31" s="2" t="s">
        <v>17</v>
      </c>
      <c r="N31" s="2" t="s">
        <v>7866</v>
      </c>
      <c r="S31" s="2">
        <v>201.0</v>
      </c>
    </row>
    <row r="32">
      <c r="A32" s="2"/>
      <c r="D32" s="2"/>
      <c r="E32" s="2"/>
      <c r="I32" s="2"/>
    </row>
    <row r="33" ht="15.0" customHeight="1">
      <c r="A33" s="2" t="s">
        <v>7267</v>
      </c>
      <c r="B33" s="2" t="s">
        <v>3908</v>
      </c>
      <c r="C33" s="2" t="s">
        <v>7869</v>
      </c>
      <c r="D33" s="2"/>
      <c r="E33" s="2" t="s">
        <v>3987</v>
      </c>
      <c r="J33" s="2" t="s">
        <v>821</v>
      </c>
      <c r="L33" s="2" t="s">
        <v>860</v>
      </c>
    </row>
    <row r="34">
      <c r="A34" s="2"/>
      <c r="B34" s="2" t="s">
        <v>3908</v>
      </c>
      <c r="C34" s="2" t="s">
        <v>7870</v>
      </c>
      <c r="D34" s="2"/>
      <c r="E34" s="2" t="s">
        <v>3987</v>
      </c>
      <c r="J34" s="2" t="s">
        <v>821</v>
      </c>
      <c r="L34" s="2" t="s">
        <v>860</v>
      </c>
    </row>
    <row r="35">
      <c r="A35" s="2"/>
      <c r="B35" s="2" t="s">
        <v>3908</v>
      </c>
      <c r="C35" s="2" t="s">
        <v>7871</v>
      </c>
      <c r="D35" s="2"/>
      <c r="E35" s="2" t="s">
        <v>7872</v>
      </c>
      <c r="J35" s="2" t="s">
        <v>821</v>
      </c>
      <c r="L35" s="2" t="s">
        <v>860</v>
      </c>
    </row>
    <row r="36">
      <c r="A36" s="2"/>
      <c r="B36" s="2" t="s">
        <v>3908</v>
      </c>
      <c r="C36" s="2" t="s">
        <v>6743</v>
      </c>
      <c r="D36" s="2"/>
      <c r="E36" s="2" t="s">
        <v>1388</v>
      </c>
      <c r="J36" s="2" t="s">
        <v>821</v>
      </c>
      <c r="L36" s="2" t="s">
        <v>860</v>
      </c>
    </row>
    <row r="37">
      <c r="A37" s="2"/>
      <c r="B37" s="2" t="s">
        <v>960</v>
      </c>
      <c r="C37" s="2" t="s">
        <v>1556</v>
      </c>
      <c r="D37" s="275"/>
      <c r="E37" s="275" t="s">
        <v>947</v>
      </c>
      <c r="J37" s="2" t="s">
        <v>829</v>
      </c>
      <c r="L37" s="2" t="s">
        <v>860</v>
      </c>
      <c r="M37" s="2" t="s">
        <v>17</v>
      </c>
      <c r="N37" s="2" t="s">
        <v>397</v>
      </c>
      <c r="S37" s="2">
        <v>172.0</v>
      </c>
    </row>
    <row r="38">
      <c r="A38" s="2"/>
      <c r="B38" s="2" t="s">
        <v>960</v>
      </c>
      <c r="C38" s="2" t="s">
        <v>1556</v>
      </c>
      <c r="D38" s="275"/>
      <c r="E38" s="275" t="s">
        <v>947</v>
      </c>
      <c r="J38" s="2" t="s">
        <v>829</v>
      </c>
      <c r="L38" s="2" t="s">
        <v>860</v>
      </c>
      <c r="M38" s="2" t="s">
        <v>17</v>
      </c>
      <c r="N38" s="2" t="s">
        <v>397</v>
      </c>
      <c r="S38" s="2">
        <v>172.0</v>
      </c>
    </row>
    <row r="39">
      <c r="A39" s="2"/>
      <c r="B39" s="2" t="s">
        <v>960</v>
      </c>
      <c r="C39" s="2" t="s">
        <v>1556</v>
      </c>
      <c r="D39" s="275"/>
      <c r="E39" s="275" t="s">
        <v>947</v>
      </c>
      <c r="J39" s="2" t="s">
        <v>829</v>
      </c>
      <c r="L39" s="2" t="s">
        <v>860</v>
      </c>
      <c r="M39" s="2" t="s">
        <v>17</v>
      </c>
      <c r="N39" s="2" t="s">
        <v>397</v>
      </c>
      <c r="S39" s="2">
        <v>172.0</v>
      </c>
    </row>
    <row r="40">
      <c r="A40" s="2"/>
      <c r="B40" s="2" t="s">
        <v>960</v>
      </c>
      <c r="C40" s="2" t="s">
        <v>1556</v>
      </c>
      <c r="D40" s="275"/>
      <c r="E40" s="275" t="s">
        <v>947</v>
      </c>
      <c r="J40" s="2" t="s">
        <v>829</v>
      </c>
      <c r="L40" s="2" t="s">
        <v>860</v>
      </c>
      <c r="M40" s="2" t="s">
        <v>17</v>
      </c>
      <c r="N40" s="2" t="s">
        <v>397</v>
      </c>
      <c r="S40" s="2">
        <v>172.0</v>
      </c>
    </row>
    <row r="41">
      <c r="A41" s="2"/>
      <c r="B41" s="2" t="s">
        <v>960</v>
      </c>
      <c r="C41" s="2" t="s">
        <v>1556</v>
      </c>
      <c r="D41" s="275"/>
      <c r="E41" s="275" t="s">
        <v>947</v>
      </c>
      <c r="J41" s="2" t="s">
        <v>829</v>
      </c>
      <c r="L41" s="2" t="s">
        <v>860</v>
      </c>
      <c r="M41" s="2" t="s">
        <v>17</v>
      </c>
      <c r="N41" s="2" t="s">
        <v>397</v>
      </c>
      <c r="S41" s="2">
        <v>172.0</v>
      </c>
    </row>
    <row r="42">
      <c r="A42" s="2"/>
      <c r="B42" s="2" t="s">
        <v>960</v>
      </c>
      <c r="C42" s="492" t="s">
        <v>1055</v>
      </c>
      <c r="D42" s="494"/>
      <c r="E42" s="494" t="s">
        <v>1056</v>
      </c>
      <c r="J42" s="2" t="s">
        <v>821</v>
      </c>
      <c r="L42" s="2" t="s">
        <v>860</v>
      </c>
    </row>
    <row r="43">
      <c r="A43" s="2"/>
      <c r="B43" s="2" t="s">
        <v>960</v>
      </c>
      <c r="C43" s="492" t="s">
        <v>1055</v>
      </c>
      <c r="D43" s="494"/>
      <c r="E43" s="494" t="s">
        <v>1056</v>
      </c>
      <c r="J43" s="2" t="s">
        <v>821</v>
      </c>
      <c r="L43" s="2" t="s">
        <v>860</v>
      </c>
    </row>
    <row r="44">
      <c r="A44" s="2"/>
      <c r="B44" s="2" t="s">
        <v>960</v>
      </c>
      <c r="C44" s="492" t="s">
        <v>1055</v>
      </c>
      <c r="D44" s="494"/>
      <c r="E44" s="494" t="s">
        <v>1056</v>
      </c>
      <c r="J44" s="2" t="s">
        <v>821</v>
      </c>
      <c r="L44" s="2" t="s">
        <v>860</v>
      </c>
    </row>
    <row r="45">
      <c r="A45" s="2"/>
      <c r="B45" s="2" t="s">
        <v>960</v>
      </c>
      <c r="C45" s="492" t="s">
        <v>1055</v>
      </c>
      <c r="D45" s="494"/>
      <c r="E45" s="494" t="s">
        <v>1056</v>
      </c>
      <c r="J45" s="2" t="s">
        <v>821</v>
      </c>
      <c r="L45" s="2" t="s">
        <v>860</v>
      </c>
    </row>
    <row r="46">
      <c r="A46" s="2"/>
      <c r="B46" s="2" t="s">
        <v>960</v>
      </c>
      <c r="C46" s="492" t="s">
        <v>1055</v>
      </c>
      <c r="D46" s="494"/>
      <c r="E46" s="494" t="s">
        <v>1056</v>
      </c>
      <c r="J46" s="2" t="s">
        <v>821</v>
      </c>
      <c r="L46" s="2" t="s">
        <v>860</v>
      </c>
    </row>
    <row r="47">
      <c r="A47" s="2"/>
      <c r="B47" s="2" t="s">
        <v>960</v>
      </c>
      <c r="C47" s="492" t="s">
        <v>1055</v>
      </c>
      <c r="D47" s="494"/>
      <c r="E47" s="494" t="s">
        <v>1056</v>
      </c>
      <c r="J47" s="2" t="s">
        <v>821</v>
      </c>
      <c r="L47" s="2" t="s">
        <v>860</v>
      </c>
    </row>
    <row r="48">
      <c r="A48" s="2"/>
      <c r="B48" s="2" t="s">
        <v>960</v>
      </c>
      <c r="C48" s="492" t="s">
        <v>1055</v>
      </c>
      <c r="D48" s="494"/>
      <c r="E48" s="494" t="s">
        <v>1056</v>
      </c>
      <c r="J48" s="2" t="s">
        <v>821</v>
      </c>
      <c r="L48" s="2" t="s">
        <v>860</v>
      </c>
    </row>
    <row r="49">
      <c r="A49" s="2"/>
      <c r="B49" s="2" t="s">
        <v>960</v>
      </c>
      <c r="C49" s="492" t="s">
        <v>1055</v>
      </c>
      <c r="D49" s="494"/>
      <c r="E49" s="494" t="s">
        <v>1056</v>
      </c>
      <c r="J49" s="2" t="s">
        <v>821</v>
      </c>
      <c r="L49" s="2" t="s">
        <v>860</v>
      </c>
    </row>
    <row r="50">
      <c r="A50" s="2"/>
      <c r="C50" s="2" t="s">
        <v>7873</v>
      </c>
      <c r="D50" s="2"/>
      <c r="E50" s="2" t="s">
        <v>7874</v>
      </c>
      <c r="J50" s="2" t="s">
        <v>821</v>
      </c>
      <c r="L50" s="2" t="s">
        <v>860</v>
      </c>
    </row>
    <row r="51">
      <c r="A51" s="2"/>
      <c r="C51" s="2" t="s">
        <v>7873</v>
      </c>
      <c r="D51" s="2"/>
      <c r="E51" s="2" t="s">
        <v>7874</v>
      </c>
      <c r="J51" s="2" t="s">
        <v>821</v>
      </c>
      <c r="L51" s="2" t="s">
        <v>860</v>
      </c>
    </row>
    <row r="52">
      <c r="C52" s="2" t="s">
        <v>7873</v>
      </c>
      <c r="D52" s="2"/>
      <c r="E52" s="2" t="s">
        <v>7874</v>
      </c>
      <c r="J52" s="2" t="s">
        <v>821</v>
      </c>
      <c r="L52" s="2" t="s">
        <v>860</v>
      </c>
    </row>
    <row r="53">
      <c r="C53" s="2" t="s">
        <v>7873</v>
      </c>
      <c r="D53" s="2"/>
      <c r="E53" s="2" t="s">
        <v>7874</v>
      </c>
      <c r="J53" s="2" t="s">
        <v>821</v>
      </c>
      <c r="L53" s="2" t="s">
        <v>860</v>
      </c>
    </row>
    <row r="54">
      <c r="C54" s="298" t="s">
        <v>2568</v>
      </c>
      <c r="E54" s="298" t="s">
        <v>2569</v>
      </c>
      <c r="L54" s="2" t="s">
        <v>860</v>
      </c>
    </row>
    <row r="55">
      <c r="C55" s="298" t="s">
        <v>3997</v>
      </c>
      <c r="E55" s="298" t="s">
        <v>5483</v>
      </c>
      <c r="L55" s="2" t="s">
        <v>860</v>
      </c>
    </row>
    <row r="56">
      <c r="C56" s="298" t="s">
        <v>889</v>
      </c>
      <c r="E56" s="298" t="s">
        <v>890</v>
      </c>
      <c r="L56" s="2" t="s">
        <v>860</v>
      </c>
    </row>
    <row r="58">
      <c r="A58" s="239" t="s">
        <v>336</v>
      </c>
      <c r="B58" s="239" t="s">
        <v>3881</v>
      </c>
      <c r="C58" s="298" t="s">
        <v>6633</v>
      </c>
      <c r="E58" s="298" t="s">
        <v>3883</v>
      </c>
      <c r="L58" s="2" t="s">
        <v>860</v>
      </c>
    </row>
    <row r="59">
      <c r="A59" s="239"/>
      <c r="B59" s="239" t="s">
        <v>3881</v>
      </c>
      <c r="C59" s="298" t="s">
        <v>6633</v>
      </c>
      <c r="E59" s="298" t="s">
        <v>3883</v>
      </c>
      <c r="L59" s="2" t="s">
        <v>860</v>
      </c>
    </row>
    <row r="60">
      <c r="A60" s="239"/>
      <c r="B60" s="239" t="s">
        <v>3881</v>
      </c>
      <c r="C60" s="298" t="s">
        <v>6633</v>
      </c>
      <c r="E60" s="298" t="s">
        <v>3883</v>
      </c>
      <c r="L60" s="2" t="s">
        <v>860</v>
      </c>
    </row>
    <row r="61">
      <c r="A61" s="239"/>
      <c r="B61" s="239" t="s">
        <v>3881</v>
      </c>
      <c r="C61" s="298" t="s">
        <v>6633</v>
      </c>
      <c r="E61" s="298" t="s">
        <v>3883</v>
      </c>
      <c r="L61" s="2" t="s">
        <v>860</v>
      </c>
    </row>
    <row r="62">
      <c r="A62" s="2"/>
      <c r="B62" s="239" t="s">
        <v>3881</v>
      </c>
      <c r="C62" s="298" t="s">
        <v>6633</v>
      </c>
      <c r="E62" s="298" t="s">
        <v>3883</v>
      </c>
      <c r="L62" s="2" t="s">
        <v>860</v>
      </c>
    </row>
    <row r="63">
      <c r="A63" s="2"/>
      <c r="B63" s="239" t="s">
        <v>3881</v>
      </c>
      <c r="C63" s="298" t="s">
        <v>6633</v>
      </c>
      <c r="E63" s="298" t="s">
        <v>3883</v>
      </c>
      <c r="L63" s="2" t="s">
        <v>860</v>
      </c>
    </row>
    <row r="64">
      <c r="A64" s="2"/>
      <c r="B64" s="239" t="s">
        <v>3881</v>
      </c>
      <c r="C64" s="298" t="s">
        <v>6633</v>
      </c>
      <c r="E64" s="298" t="s">
        <v>3883</v>
      </c>
      <c r="L64" s="2" t="s">
        <v>860</v>
      </c>
    </row>
    <row r="65">
      <c r="A65" s="239"/>
      <c r="B65" s="239" t="s">
        <v>3881</v>
      </c>
      <c r="C65" s="298" t="s">
        <v>6633</v>
      </c>
      <c r="E65" s="298" t="s">
        <v>3883</v>
      </c>
      <c r="L65" s="2" t="s">
        <v>860</v>
      </c>
    </row>
    <row r="66">
      <c r="B66" s="239" t="s">
        <v>3881</v>
      </c>
      <c r="C66" s="298" t="s">
        <v>6633</v>
      </c>
      <c r="E66" s="298" t="s">
        <v>3883</v>
      </c>
      <c r="L66" s="2" t="s">
        <v>860</v>
      </c>
    </row>
    <row r="67">
      <c r="B67" s="239" t="s">
        <v>3881</v>
      </c>
      <c r="C67" s="298" t="s">
        <v>6633</v>
      </c>
      <c r="E67" s="298" t="s">
        <v>3883</v>
      </c>
      <c r="J67" s="195"/>
      <c r="L67" s="2" t="s">
        <v>860</v>
      </c>
    </row>
    <row r="68">
      <c r="B68" s="239" t="s">
        <v>3881</v>
      </c>
      <c r="C68" s="298" t="s">
        <v>6633</v>
      </c>
      <c r="E68" s="298" t="s">
        <v>3883</v>
      </c>
      <c r="J68" s="195"/>
      <c r="L68" s="2" t="s">
        <v>860</v>
      </c>
    </row>
    <row r="69">
      <c r="B69" s="239" t="s">
        <v>3881</v>
      </c>
      <c r="C69" s="298" t="s">
        <v>6633</v>
      </c>
      <c r="E69" s="298" t="s">
        <v>3883</v>
      </c>
      <c r="J69" s="195"/>
      <c r="L69" s="2" t="s">
        <v>860</v>
      </c>
    </row>
    <row r="70">
      <c r="B70" s="239" t="s">
        <v>3881</v>
      </c>
      <c r="C70" s="298" t="s">
        <v>6633</v>
      </c>
      <c r="E70" s="298" t="s">
        <v>3883</v>
      </c>
      <c r="J70" s="195"/>
      <c r="L70" s="2" t="s">
        <v>860</v>
      </c>
    </row>
    <row r="71">
      <c r="B71" s="239" t="s">
        <v>3881</v>
      </c>
      <c r="C71" s="298" t="s">
        <v>6633</v>
      </c>
      <c r="E71" s="298" t="s">
        <v>3883</v>
      </c>
      <c r="J71" s="229"/>
      <c r="L71" s="2" t="s">
        <v>860</v>
      </c>
    </row>
    <row r="72">
      <c r="B72" s="239" t="s">
        <v>3881</v>
      </c>
      <c r="C72" s="298" t="s">
        <v>6633</v>
      </c>
      <c r="E72" s="298" t="s">
        <v>3883</v>
      </c>
      <c r="L72" s="2" t="s">
        <v>860</v>
      </c>
    </row>
    <row r="73">
      <c r="B73" s="239" t="s">
        <v>3881</v>
      </c>
      <c r="C73" s="298" t="s">
        <v>7875</v>
      </c>
      <c r="E73" s="298" t="s">
        <v>4953</v>
      </c>
      <c r="L73" s="2" t="s">
        <v>860</v>
      </c>
    </row>
    <row r="74">
      <c r="B74" s="239" t="s">
        <v>3881</v>
      </c>
      <c r="C74" s="298" t="s">
        <v>7875</v>
      </c>
      <c r="E74" s="298" t="s">
        <v>4953</v>
      </c>
      <c r="L74" s="2" t="s">
        <v>860</v>
      </c>
    </row>
    <row r="75">
      <c r="B75" s="239" t="s">
        <v>3881</v>
      </c>
      <c r="C75" s="298" t="s">
        <v>7875</v>
      </c>
      <c r="E75" s="298" t="s">
        <v>4953</v>
      </c>
      <c r="L75" s="2" t="s">
        <v>860</v>
      </c>
    </row>
    <row r="76">
      <c r="B76" s="239" t="s">
        <v>3881</v>
      </c>
      <c r="C76" s="298" t="s">
        <v>7875</v>
      </c>
      <c r="E76" s="298" t="s">
        <v>4953</v>
      </c>
      <c r="L76" s="2" t="s">
        <v>860</v>
      </c>
    </row>
    <row r="77">
      <c r="B77" s="239" t="s">
        <v>3881</v>
      </c>
      <c r="C77" s="298" t="s">
        <v>7875</v>
      </c>
      <c r="E77" s="298" t="s">
        <v>4953</v>
      </c>
      <c r="L77" s="2" t="s">
        <v>860</v>
      </c>
    </row>
    <row r="78">
      <c r="B78" s="239" t="s">
        <v>3881</v>
      </c>
      <c r="C78" s="298" t="s">
        <v>7875</v>
      </c>
      <c r="E78" s="298" t="s">
        <v>4953</v>
      </c>
      <c r="L78" s="2" t="s">
        <v>860</v>
      </c>
    </row>
    <row r="79">
      <c r="B79" s="239"/>
      <c r="C79" s="298" t="s">
        <v>973</v>
      </c>
      <c r="E79" s="298" t="s">
        <v>974</v>
      </c>
      <c r="L79" s="2" t="s">
        <v>860</v>
      </c>
    </row>
    <row r="80">
      <c r="C80" s="298" t="s">
        <v>973</v>
      </c>
      <c r="E80" s="298" t="s">
        <v>974</v>
      </c>
      <c r="L80" s="2" t="s">
        <v>860</v>
      </c>
    </row>
    <row r="81">
      <c r="C81" s="298" t="s">
        <v>973</v>
      </c>
      <c r="E81" s="298" t="s">
        <v>974</v>
      </c>
      <c r="L81" s="2" t="s">
        <v>860</v>
      </c>
    </row>
    <row r="82">
      <c r="C82" s="298" t="s">
        <v>973</v>
      </c>
      <c r="E82" s="298" t="s">
        <v>974</v>
      </c>
      <c r="L82" s="2" t="s">
        <v>860</v>
      </c>
    </row>
    <row r="83">
      <c r="C83" s="298" t="s">
        <v>973</v>
      </c>
      <c r="E83" s="298" t="s">
        <v>974</v>
      </c>
      <c r="L83" s="2" t="s">
        <v>860</v>
      </c>
    </row>
    <row r="84">
      <c r="B84" s="239" t="s">
        <v>3881</v>
      </c>
      <c r="C84" s="298" t="s">
        <v>6634</v>
      </c>
      <c r="E84" s="298" t="s">
        <v>6635</v>
      </c>
      <c r="L84" s="2" t="s">
        <v>860</v>
      </c>
    </row>
    <row r="85">
      <c r="C85" s="298" t="s">
        <v>3613</v>
      </c>
      <c r="E85" s="367" t="s">
        <v>3614</v>
      </c>
      <c r="L85" s="2" t="s">
        <v>860</v>
      </c>
    </row>
    <row r="86">
      <c r="C86" s="298" t="s">
        <v>5847</v>
      </c>
      <c r="E86" s="378"/>
      <c r="L86" s="2" t="s">
        <v>860</v>
      </c>
    </row>
    <row r="87">
      <c r="B87" s="239" t="s">
        <v>3881</v>
      </c>
      <c r="C87" s="298" t="s">
        <v>7876</v>
      </c>
      <c r="E87" s="298" t="s">
        <v>7877</v>
      </c>
      <c r="L87" s="2" t="s">
        <v>860</v>
      </c>
    </row>
    <row r="88">
      <c r="B88" s="239" t="s">
        <v>3881</v>
      </c>
      <c r="C88" s="298" t="s">
        <v>6825</v>
      </c>
      <c r="E88" s="298" t="s">
        <v>6405</v>
      </c>
      <c r="L88" s="2" t="s">
        <v>860</v>
      </c>
    </row>
    <row r="90">
      <c r="A90" s="2" t="s">
        <v>933</v>
      </c>
      <c r="B90" s="2" t="s">
        <v>868</v>
      </c>
      <c r="C90" s="298" t="s">
        <v>6710</v>
      </c>
      <c r="E90" s="298" t="s">
        <v>1833</v>
      </c>
      <c r="F90" s="298"/>
      <c r="G90" s="298"/>
      <c r="H90" s="298"/>
      <c r="L90" s="2" t="s">
        <v>860</v>
      </c>
    </row>
    <row r="91">
      <c r="B91" s="2" t="s">
        <v>868</v>
      </c>
      <c r="C91" s="298" t="s">
        <v>6710</v>
      </c>
      <c r="E91" s="298" t="s">
        <v>1833</v>
      </c>
      <c r="L91" s="2" t="s">
        <v>860</v>
      </c>
    </row>
    <row r="92">
      <c r="B92" s="2" t="s">
        <v>868</v>
      </c>
      <c r="C92" s="298" t="s">
        <v>6710</v>
      </c>
      <c r="E92" s="298" t="s">
        <v>1833</v>
      </c>
      <c r="L92" s="2" t="s">
        <v>860</v>
      </c>
    </row>
    <row r="93">
      <c r="B93" s="2" t="s">
        <v>868</v>
      </c>
      <c r="C93" s="298" t="s">
        <v>6710</v>
      </c>
      <c r="E93" s="298" t="s">
        <v>1833</v>
      </c>
      <c r="L93" s="2" t="s">
        <v>860</v>
      </c>
    </row>
    <row r="94">
      <c r="B94" s="2" t="s">
        <v>868</v>
      </c>
      <c r="C94" s="298" t="s">
        <v>6710</v>
      </c>
      <c r="E94" s="2" t="s">
        <v>1833</v>
      </c>
      <c r="L94" s="2" t="s">
        <v>860</v>
      </c>
    </row>
    <row r="95">
      <c r="C95" s="298"/>
    </row>
    <row r="96">
      <c r="A96" s="2"/>
    </row>
    <row r="97">
      <c r="A97" s="2" t="s">
        <v>995</v>
      </c>
      <c r="B97" s="2" t="s">
        <v>862</v>
      </c>
      <c r="C97" s="359" t="s">
        <v>1412</v>
      </c>
      <c r="D97" s="291" t="s">
        <v>7878</v>
      </c>
      <c r="E97" s="359" t="s">
        <v>895</v>
      </c>
      <c r="J97" s="2" t="s">
        <v>2173</v>
      </c>
      <c r="K97" s="2" t="s">
        <v>7879</v>
      </c>
      <c r="L97" s="2" t="s">
        <v>1019</v>
      </c>
      <c r="M97" s="2" t="s">
        <v>17</v>
      </c>
      <c r="N97" s="2" t="s">
        <v>7866</v>
      </c>
      <c r="R97" s="2" t="s">
        <v>5808</v>
      </c>
      <c r="S97" s="2">
        <v>201.0</v>
      </c>
    </row>
    <row r="98">
      <c r="B98" s="2" t="s">
        <v>862</v>
      </c>
      <c r="C98" s="359" t="s">
        <v>1409</v>
      </c>
      <c r="D98" s="291" t="s">
        <v>7880</v>
      </c>
      <c r="E98" s="380" t="s">
        <v>893</v>
      </c>
      <c r="J98" s="2" t="s">
        <v>2173</v>
      </c>
      <c r="K98" s="2" t="s">
        <v>7879</v>
      </c>
      <c r="L98" s="2" t="s">
        <v>1019</v>
      </c>
      <c r="M98" s="2" t="s">
        <v>17</v>
      </c>
      <c r="N98" s="2" t="s">
        <v>7866</v>
      </c>
      <c r="R98" s="2" t="s">
        <v>5808</v>
      </c>
      <c r="S98" s="2">
        <v>201.0</v>
      </c>
    </row>
    <row r="101">
      <c r="A101" s="2" t="s">
        <v>7881</v>
      </c>
      <c r="C101" s="298" t="s">
        <v>1747</v>
      </c>
      <c r="E101" s="298" t="s">
        <v>1748</v>
      </c>
      <c r="L101" s="2" t="s">
        <v>860</v>
      </c>
    </row>
    <row r="102">
      <c r="C102" s="298" t="s">
        <v>7882</v>
      </c>
      <c r="L102" s="2" t="s">
        <v>860</v>
      </c>
    </row>
    <row r="104">
      <c r="A104" s="2" t="s">
        <v>7883</v>
      </c>
      <c r="C104" s="298" t="s">
        <v>7884</v>
      </c>
      <c r="E104" s="298" t="s">
        <v>7885</v>
      </c>
      <c r="L104" s="2" t="s">
        <v>860</v>
      </c>
    </row>
    <row r="105">
      <c r="C105" s="379" t="s">
        <v>7886</v>
      </c>
      <c r="E105" s="298" t="s">
        <v>7887</v>
      </c>
      <c r="L105" s="2" t="s">
        <v>860</v>
      </c>
    </row>
    <row r="106">
      <c r="C106" s="379" t="s">
        <v>7886</v>
      </c>
      <c r="E106" s="298" t="s">
        <v>7887</v>
      </c>
      <c r="L106" s="2" t="s">
        <v>860</v>
      </c>
    </row>
    <row r="107">
      <c r="C107" s="379" t="s">
        <v>7886</v>
      </c>
      <c r="E107" s="298" t="s">
        <v>7887</v>
      </c>
      <c r="L107" s="2" t="s">
        <v>860</v>
      </c>
    </row>
    <row r="108">
      <c r="C108" s="379" t="s">
        <v>7886</v>
      </c>
      <c r="E108" s="298" t="s">
        <v>7887</v>
      </c>
      <c r="L108" s="2" t="s">
        <v>860</v>
      </c>
    </row>
    <row r="109">
      <c r="C109" s="379" t="s">
        <v>7888</v>
      </c>
      <c r="E109" s="298" t="s">
        <v>7889</v>
      </c>
      <c r="L109" s="2" t="s">
        <v>860</v>
      </c>
    </row>
    <row r="110">
      <c r="C110" s="298" t="s">
        <v>1750</v>
      </c>
      <c r="L110" s="2" t="s">
        <v>860</v>
      </c>
    </row>
    <row r="113">
      <c r="C113" s="380" t="s">
        <v>1020</v>
      </c>
      <c r="E113" s="359" t="s">
        <v>1021</v>
      </c>
      <c r="L113" s="2" t="s">
        <v>1019</v>
      </c>
      <c r="M113" s="2" t="s">
        <v>17</v>
      </c>
      <c r="N113" s="2" t="s">
        <v>6615</v>
      </c>
      <c r="S113" s="2">
        <v>42.0</v>
      </c>
    </row>
    <row r="114">
      <c r="C114" s="380" t="s">
        <v>1020</v>
      </c>
      <c r="E114" s="359" t="s">
        <v>1021</v>
      </c>
      <c r="L114" s="2" t="s">
        <v>1019</v>
      </c>
      <c r="M114" s="2" t="s">
        <v>17</v>
      </c>
      <c r="N114" s="2" t="s">
        <v>6615</v>
      </c>
      <c r="S114" s="2">
        <v>42.0</v>
      </c>
    </row>
    <row r="115">
      <c r="C115" s="380" t="s">
        <v>1020</v>
      </c>
      <c r="E115" s="359" t="s">
        <v>1021</v>
      </c>
      <c r="L115" s="2" t="s">
        <v>1019</v>
      </c>
      <c r="M115" s="2" t="s">
        <v>17</v>
      </c>
      <c r="N115" s="2" t="s">
        <v>6615</v>
      </c>
      <c r="S115" s="2">
        <v>42.0</v>
      </c>
    </row>
    <row r="116">
      <c r="C116" s="380" t="s">
        <v>1020</v>
      </c>
      <c r="E116" s="359" t="s">
        <v>1021</v>
      </c>
      <c r="L116" s="2" t="s">
        <v>1019</v>
      </c>
      <c r="M116" s="2" t="s">
        <v>17</v>
      </c>
      <c r="N116" s="2" t="s">
        <v>6615</v>
      </c>
      <c r="S116" s="2">
        <v>42.0</v>
      </c>
    </row>
    <row r="117">
      <c r="C117" s="380" t="s">
        <v>1020</v>
      </c>
      <c r="E117" s="359" t="s">
        <v>1021</v>
      </c>
      <c r="L117" s="2" t="s">
        <v>1019</v>
      </c>
      <c r="M117" s="2" t="s">
        <v>17</v>
      </c>
      <c r="N117" s="2" t="s">
        <v>6615</v>
      </c>
      <c r="S117" s="2">
        <v>42.0</v>
      </c>
    </row>
    <row r="118">
      <c r="C118" s="380" t="s">
        <v>1020</v>
      </c>
      <c r="E118" s="359" t="s">
        <v>1021</v>
      </c>
      <c r="L118" s="2" t="s">
        <v>1019</v>
      </c>
      <c r="M118" s="2" t="s">
        <v>17</v>
      </c>
      <c r="N118" s="2" t="s">
        <v>6615</v>
      </c>
      <c r="S118" s="2">
        <v>42.0</v>
      </c>
    </row>
    <row r="119">
      <c r="C119" s="380" t="s">
        <v>1020</v>
      </c>
      <c r="E119" s="359" t="s">
        <v>1021</v>
      </c>
      <c r="L119" s="2" t="s">
        <v>1019</v>
      </c>
      <c r="M119" s="2" t="s">
        <v>17</v>
      </c>
      <c r="N119" s="2" t="s">
        <v>6615</v>
      </c>
      <c r="S119" s="2">
        <v>42.0</v>
      </c>
    </row>
    <row r="120">
      <c r="C120" s="380" t="s">
        <v>1020</v>
      </c>
      <c r="E120" s="359" t="s">
        <v>1021</v>
      </c>
      <c r="L120" s="2" t="s">
        <v>1019</v>
      </c>
      <c r="M120" s="2" t="s">
        <v>17</v>
      </c>
      <c r="N120" s="2" t="s">
        <v>6615</v>
      </c>
      <c r="S120" s="2">
        <v>42.0</v>
      </c>
    </row>
    <row r="121">
      <c r="C121" s="359" t="s">
        <v>5917</v>
      </c>
      <c r="M121" s="2" t="s">
        <v>17</v>
      </c>
      <c r="N121" s="2" t="s">
        <v>7866</v>
      </c>
      <c r="S121" s="2">
        <v>201.0</v>
      </c>
    </row>
    <row r="122">
      <c r="C122" s="359" t="s">
        <v>2643</v>
      </c>
      <c r="M122" s="2" t="s">
        <v>2386</v>
      </c>
      <c r="N122" s="2" t="s">
        <v>7890</v>
      </c>
      <c r="S122" s="2">
        <v>201.0</v>
      </c>
    </row>
    <row r="123">
      <c r="C123" s="359" t="s">
        <v>5477</v>
      </c>
      <c r="D123" s="291">
        <v>8.80119840114E12</v>
      </c>
      <c r="E123" s="359" t="s">
        <v>5771</v>
      </c>
      <c r="J123" s="2" t="s">
        <v>3940</v>
      </c>
      <c r="K123" s="2" t="s">
        <v>7858</v>
      </c>
      <c r="L123" s="2" t="s">
        <v>1019</v>
      </c>
      <c r="M123" s="2" t="s">
        <v>17</v>
      </c>
      <c r="N123" s="2" t="s">
        <v>7858</v>
      </c>
      <c r="R123" s="2" t="s">
        <v>7857</v>
      </c>
      <c r="S123" s="2">
        <v>207.0</v>
      </c>
    </row>
    <row r="124">
      <c r="C124" s="359" t="s">
        <v>5477</v>
      </c>
      <c r="D124" s="291">
        <v>8.801280505235E12</v>
      </c>
      <c r="E124" s="359" t="s">
        <v>5771</v>
      </c>
      <c r="J124" s="2" t="s">
        <v>3940</v>
      </c>
      <c r="K124" s="2" t="s">
        <v>7858</v>
      </c>
      <c r="L124" s="2" t="s">
        <v>1019</v>
      </c>
      <c r="M124" s="2" t="s">
        <v>17</v>
      </c>
      <c r="N124" s="2" t="s">
        <v>7858</v>
      </c>
      <c r="R124" s="2" t="s">
        <v>7857</v>
      </c>
      <c r="S124" s="2">
        <v>207.0</v>
      </c>
    </row>
    <row r="125">
      <c r="C125" s="359" t="s">
        <v>5477</v>
      </c>
      <c r="D125" s="400">
        <v>8.801945834032E12</v>
      </c>
      <c r="E125" s="359" t="s">
        <v>5771</v>
      </c>
      <c r="J125" s="2" t="s">
        <v>3940</v>
      </c>
      <c r="K125" s="2" t="s">
        <v>7858</v>
      </c>
      <c r="L125" s="2" t="s">
        <v>1019</v>
      </c>
      <c r="M125" s="2" t="s">
        <v>17</v>
      </c>
      <c r="N125" s="2" t="s">
        <v>7858</v>
      </c>
      <c r="R125" s="2" t="s">
        <v>7857</v>
      </c>
      <c r="S125" s="2">
        <v>207.0</v>
      </c>
    </row>
    <row r="126">
      <c r="C126" s="359" t="s">
        <v>6280</v>
      </c>
      <c r="E126" s="359" t="s">
        <v>6281</v>
      </c>
      <c r="J126" s="2" t="s">
        <v>3940</v>
      </c>
      <c r="K126" s="2" t="s">
        <v>7858</v>
      </c>
      <c r="L126" s="2" t="s">
        <v>1019</v>
      </c>
      <c r="M126" s="2" t="s">
        <v>17</v>
      </c>
      <c r="N126" s="2" t="s">
        <v>7858</v>
      </c>
      <c r="R126" s="2" t="s">
        <v>7857</v>
      </c>
      <c r="S126" s="2">
        <v>207.0</v>
      </c>
    </row>
    <row r="127">
      <c r="C127" s="359" t="s">
        <v>7891</v>
      </c>
      <c r="E127" s="291" t="s">
        <v>7892</v>
      </c>
      <c r="J127" s="2" t="s">
        <v>3940</v>
      </c>
      <c r="K127" s="2" t="s">
        <v>7036</v>
      </c>
      <c r="L127" s="2" t="s">
        <v>1019</v>
      </c>
      <c r="M127" s="2" t="s">
        <v>17</v>
      </c>
      <c r="N127" s="2" t="s">
        <v>7036</v>
      </c>
      <c r="R127" s="2" t="s">
        <v>7859</v>
      </c>
      <c r="S127" s="2">
        <v>237.0</v>
      </c>
    </row>
    <row r="128">
      <c r="B128" s="2"/>
      <c r="C128" s="359" t="s">
        <v>7893</v>
      </c>
      <c r="D128" s="291"/>
      <c r="E128" s="380"/>
      <c r="J128" s="2"/>
      <c r="K128" s="2"/>
      <c r="L128" s="2" t="s">
        <v>1019</v>
      </c>
      <c r="M128" s="2" t="s">
        <v>17</v>
      </c>
      <c r="N128" s="2" t="s">
        <v>7858</v>
      </c>
      <c r="R128" s="2"/>
      <c r="S128" s="2">
        <v>207.0</v>
      </c>
    </row>
    <row r="129">
      <c r="B129" s="2" t="s">
        <v>862</v>
      </c>
      <c r="C129" s="359" t="s">
        <v>1412</v>
      </c>
      <c r="D129" s="291" t="s">
        <v>7894</v>
      </c>
      <c r="E129" s="380" t="s">
        <v>895</v>
      </c>
      <c r="J129" s="2" t="s">
        <v>3940</v>
      </c>
      <c r="K129" s="2" t="s">
        <v>7036</v>
      </c>
      <c r="L129" s="2" t="s">
        <v>1019</v>
      </c>
      <c r="M129" s="2" t="s">
        <v>17</v>
      </c>
      <c r="N129" s="2" t="s">
        <v>7036</v>
      </c>
      <c r="R129" s="2" t="s">
        <v>7859</v>
      </c>
      <c r="S129" s="2">
        <v>239.0</v>
      </c>
    </row>
    <row r="130">
      <c r="B130" s="2" t="s">
        <v>862</v>
      </c>
      <c r="C130" s="359" t="s">
        <v>1412</v>
      </c>
      <c r="D130" s="291" t="s">
        <v>7895</v>
      </c>
      <c r="E130" s="380" t="s">
        <v>895</v>
      </c>
      <c r="J130" s="2" t="s">
        <v>3940</v>
      </c>
      <c r="K130" s="2" t="s">
        <v>7036</v>
      </c>
      <c r="L130" s="2" t="s">
        <v>1019</v>
      </c>
      <c r="M130" s="2" t="s">
        <v>17</v>
      </c>
      <c r="N130" s="2" t="s">
        <v>7036</v>
      </c>
      <c r="R130" s="2" t="s">
        <v>7859</v>
      </c>
      <c r="S130" s="2">
        <v>239.0</v>
      </c>
    </row>
    <row r="131">
      <c r="C131" s="384" t="s">
        <v>7896</v>
      </c>
      <c r="E131" s="359" t="s">
        <v>1054</v>
      </c>
      <c r="L131" s="2" t="s">
        <v>1019</v>
      </c>
      <c r="M131" s="2" t="s">
        <v>17</v>
      </c>
      <c r="N131" s="2" t="s">
        <v>7036</v>
      </c>
      <c r="S131" s="2">
        <v>239.0</v>
      </c>
    </row>
    <row r="132">
      <c r="C132" s="359" t="s">
        <v>4973</v>
      </c>
      <c r="E132" s="359" t="s">
        <v>5740</v>
      </c>
      <c r="L132" s="2" t="s">
        <v>1019</v>
      </c>
      <c r="M132" s="2" t="s">
        <v>17</v>
      </c>
      <c r="N132" s="2" t="s">
        <v>7036</v>
      </c>
      <c r="S132" s="2">
        <v>239.0</v>
      </c>
    </row>
    <row r="133">
      <c r="B133" s="2" t="s">
        <v>868</v>
      </c>
      <c r="C133" s="359" t="s">
        <v>934</v>
      </c>
      <c r="D133" s="291" t="s">
        <v>7897</v>
      </c>
      <c r="E133" s="359" t="s">
        <v>935</v>
      </c>
      <c r="J133" s="2" t="s">
        <v>829</v>
      </c>
      <c r="K133" s="2" t="s">
        <v>5788</v>
      </c>
      <c r="L133" s="2" t="s">
        <v>1019</v>
      </c>
      <c r="M133" s="2" t="s">
        <v>17</v>
      </c>
      <c r="N133" s="2" t="s">
        <v>7898</v>
      </c>
      <c r="R133" s="2" t="s">
        <v>7899</v>
      </c>
      <c r="S133" s="2">
        <v>241.0</v>
      </c>
    </row>
    <row r="134">
      <c r="B134" s="2" t="s">
        <v>868</v>
      </c>
      <c r="C134" s="359" t="s">
        <v>934</v>
      </c>
      <c r="D134" s="291" t="s">
        <v>7900</v>
      </c>
      <c r="E134" s="359" t="s">
        <v>935</v>
      </c>
      <c r="J134" s="2" t="s">
        <v>829</v>
      </c>
      <c r="K134" s="2" t="s">
        <v>5788</v>
      </c>
      <c r="L134" s="2" t="s">
        <v>1019</v>
      </c>
      <c r="M134" s="2" t="s">
        <v>17</v>
      </c>
      <c r="N134" s="2" t="s">
        <v>7898</v>
      </c>
      <c r="R134" s="2" t="s">
        <v>7899</v>
      </c>
      <c r="S134" s="2">
        <v>241.0</v>
      </c>
    </row>
    <row r="135">
      <c r="C135" s="359" t="s">
        <v>4430</v>
      </c>
      <c r="L135" s="2" t="s">
        <v>1019</v>
      </c>
      <c r="M135" s="2" t="s">
        <v>6284</v>
      </c>
      <c r="N135" s="2" t="s">
        <v>7898</v>
      </c>
      <c r="S135" s="2">
        <v>241.0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9.38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7901</v>
      </c>
      <c r="D1" s="216"/>
      <c r="E1" s="411">
        <v>9.688222033E9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144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7902</v>
      </c>
      <c r="S2" s="2" t="s">
        <v>7468</v>
      </c>
      <c r="T2" s="2" t="s">
        <v>7903</v>
      </c>
    </row>
    <row r="3">
      <c r="A3" s="2"/>
      <c r="B3" s="229" t="s">
        <v>811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7904</v>
      </c>
      <c r="S3" s="2" t="s">
        <v>7905</v>
      </c>
      <c r="T3" s="2" t="s">
        <v>2001</v>
      </c>
    </row>
    <row r="4">
      <c r="A4" s="2"/>
      <c r="B4" s="229" t="s">
        <v>816</v>
      </c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7906</v>
      </c>
      <c r="S4" s="2" t="s">
        <v>7792</v>
      </c>
      <c r="T4" s="2" t="s">
        <v>1010</v>
      </c>
    </row>
    <row r="5">
      <c r="A5" s="2"/>
      <c r="B5" s="229" t="s">
        <v>818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7907</v>
      </c>
      <c r="S5" s="2" t="s">
        <v>7908</v>
      </c>
      <c r="T5" s="2" t="s">
        <v>1010</v>
      </c>
    </row>
    <row r="6">
      <c r="A6" s="2"/>
      <c r="B6" s="229" t="s">
        <v>820</v>
      </c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7909</v>
      </c>
      <c r="S6" s="2" t="s">
        <v>7910</v>
      </c>
      <c r="T6" s="2" t="s">
        <v>1010</v>
      </c>
    </row>
    <row r="7">
      <c r="A7" s="2"/>
      <c r="B7" s="229" t="s">
        <v>822</v>
      </c>
      <c r="C7" s="2" t="s">
        <v>7911</v>
      </c>
      <c r="D7" s="2"/>
      <c r="E7" s="237">
        <v>9.600962009E9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7912</v>
      </c>
      <c r="S7" s="2" t="s">
        <v>343</v>
      </c>
      <c r="T7" s="2" t="s">
        <v>1010</v>
      </c>
    </row>
    <row r="8">
      <c r="A8" s="2"/>
      <c r="B8" s="229" t="s">
        <v>824</v>
      </c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7912</v>
      </c>
      <c r="S8" s="2" t="s">
        <v>473</v>
      </c>
      <c r="T8" s="2" t="s">
        <v>1010</v>
      </c>
    </row>
    <row r="9">
      <c r="A9" s="2"/>
      <c r="B9" s="229" t="s">
        <v>826</v>
      </c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7913</v>
      </c>
      <c r="S9" s="2" t="s">
        <v>7914</v>
      </c>
      <c r="T9" s="2" t="s">
        <v>7915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291">
        <v>8.801735707914E12</v>
      </c>
      <c r="E17" s="2" t="s">
        <v>7499</v>
      </c>
      <c r="J17" s="2" t="s">
        <v>829</v>
      </c>
      <c r="K17" s="2" t="s">
        <v>7916</v>
      </c>
      <c r="L17" s="2" t="s">
        <v>860</v>
      </c>
      <c r="M17" s="2" t="s">
        <v>17</v>
      </c>
      <c r="N17" s="2" t="s">
        <v>7916</v>
      </c>
      <c r="R17" s="2" t="s">
        <v>7917</v>
      </c>
      <c r="S17" s="2">
        <v>30.0</v>
      </c>
    </row>
    <row r="18">
      <c r="A18" s="2"/>
      <c r="B18" s="2" t="s">
        <v>30</v>
      </c>
      <c r="C18" s="2" t="s">
        <v>5477</v>
      </c>
      <c r="D18" s="291">
        <v>8.801610208633E12</v>
      </c>
      <c r="E18" s="2" t="s">
        <v>7499</v>
      </c>
      <c r="J18" s="2" t="s">
        <v>829</v>
      </c>
      <c r="K18" s="2" t="s">
        <v>7916</v>
      </c>
      <c r="L18" s="2" t="s">
        <v>860</v>
      </c>
      <c r="M18" s="2" t="s">
        <v>17</v>
      </c>
      <c r="N18" s="2" t="s">
        <v>7916</v>
      </c>
      <c r="R18" s="2" t="s">
        <v>7917</v>
      </c>
      <c r="S18" s="2">
        <v>30.0</v>
      </c>
    </row>
    <row r="19">
      <c r="A19" s="2"/>
      <c r="B19" s="2" t="s">
        <v>30</v>
      </c>
      <c r="C19" s="2" t="s">
        <v>5477</v>
      </c>
      <c r="D19" s="291">
        <v>9.891221900281E12</v>
      </c>
      <c r="E19" s="2" t="s">
        <v>7499</v>
      </c>
      <c r="J19" s="2" t="s">
        <v>829</v>
      </c>
      <c r="K19" s="2" t="s">
        <v>7916</v>
      </c>
      <c r="L19" s="2" t="s">
        <v>860</v>
      </c>
      <c r="M19" s="2" t="s">
        <v>17</v>
      </c>
      <c r="N19" s="2" t="s">
        <v>7916</v>
      </c>
      <c r="R19" s="2" t="s">
        <v>7917</v>
      </c>
      <c r="S19" s="2">
        <v>30.0</v>
      </c>
    </row>
    <row r="20">
      <c r="A20" s="2"/>
      <c r="B20" s="2" t="s">
        <v>30</v>
      </c>
      <c r="C20" s="2" t="s">
        <v>5477</v>
      </c>
      <c r="D20" s="291">
        <v>8.801033207605E12</v>
      </c>
      <c r="E20" s="2" t="s">
        <v>7499</v>
      </c>
      <c r="J20" s="2" t="s">
        <v>829</v>
      </c>
      <c r="K20" s="2" t="s">
        <v>7916</v>
      </c>
      <c r="L20" s="2" t="s">
        <v>860</v>
      </c>
      <c r="M20" s="2" t="s">
        <v>17</v>
      </c>
      <c r="N20" s="2" t="s">
        <v>7916</v>
      </c>
      <c r="R20" s="2" t="s">
        <v>7917</v>
      </c>
      <c r="S20" s="2">
        <v>30.0</v>
      </c>
    </row>
    <row r="21">
      <c r="A21" s="2"/>
      <c r="B21" s="2" t="s">
        <v>30</v>
      </c>
      <c r="C21" s="2" t="s">
        <v>5477</v>
      </c>
      <c r="D21" s="291">
        <v>8.80198911015E12</v>
      </c>
      <c r="E21" s="2" t="s">
        <v>7499</v>
      </c>
      <c r="J21" s="2" t="s">
        <v>829</v>
      </c>
      <c r="K21" s="2" t="s">
        <v>7916</v>
      </c>
      <c r="L21" s="2" t="s">
        <v>860</v>
      </c>
      <c r="M21" s="2" t="s">
        <v>17</v>
      </c>
      <c r="N21" s="2" t="s">
        <v>7916</v>
      </c>
      <c r="R21" s="2" t="s">
        <v>7917</v>
      </c>
      <c r="S21" s="2">
        <v>30.0</v>
      </c>
    </row>
    <row r="22">
      <c r="A22" s="2"/>
      <c r="B22" s="2" t="s">
        <v>30</v>
      </c>
      <c r="C22" s="2" t="s">
        <v>5477</v>
      </c>
      <c r="D22" s="291">
        <v>8.801058908947E12</v>
      </c>
      <c r="E22" s="2" t="s">
        <v>7499</v>
      </c>
      <c r="J22" s="2" t="s">
        <v>829</v>
      </c>
      <c r="K22" s="2" t="s">
        <v>7916</v>
      </c>
      <c r="L22" s="2" t="s">
        <v>860</v>
      </c>
      <c r="M22" s="2" t="s">
        <v>17</v>
      </c>
      <c r="N22" s="2" t="s">
        <v>7916</v>
      </c>
      <c r="R22" s="2" t="s">
        <v>7917</v>
      </c>
      <c r="S22" s="2">
        <v>30.0</v>
      </c>
    </row>
    <row r="23">
      <c r="A23" s="2"/>
      <c r="B23" s="2" t="s">
        <v>30</v>
      </c>
      <c r="C23" s="2" t="s">
        <v>5477</v>
      </c>
      <c r="D23" s="291">
        <v>8.801976032086E12</v>
      </c>
      <c r="E23" s="2" t="s">
        <v>7499</v>
      </c>
      <c r="J23" s="2" t="s">
        <v>829</v>
      </c>
      <c r="K23" s="2" t="s">
        <v>7916</v>
      </c>
      <c r="L23" s="2" t="s">
        <v>860</v>
      </c>
      <c r="M23" s="2" t="s">
        <v>17</v>
      </c>
      <c r="N23" s="2" t="s">
        <v>7916</v>
      </c>
      <c r="R23" s="2" t="s">
        <v>7917</v>
      </c>
      <c r="S23" s="2">
        <v>30.0</v>
      </c>
    </row>
    <row r="24">
      <c r="A24" s="2"/>
      <c r="B24" s="2" t="s">
        <v>30</v>
      </c>
      <c r="C24" s="2" t="s">
        <v>5477</v>
      </c>
      <c r="D24" s="291">
        <v>8.801271718179E12</v>
      </c>
      <c r="E24" s="2" t="s">
        <v>7499</v>
      </c>
      <c r="J24" s="2" t="s">
        <v>829</v>
      </c>
      <c r="K24" s="2" t="s">
        <v>7916</v>
      </c>
      <c r="L24" s="2" t="s">
        <v>860</v>
      </c>
      <c r="M24" s="2" t="s">
        <v>17</v>
      </c>
      <c r="N24" s="2" t="s">
        <v>7916</v>
      </c>
      <c r="R24" s="2" t="s">
        <v>7917</v>
      </c>
      <c r="S24" s="2">
        <v>30.0</v>
      </c>
    </row>
    <row r="25">
      <c r="A25" s="2"/>
      <c r="B25" s="2" t="s">
        <v>30</v>
      </c>
      <c r="C25" s="2" t="s">
        <v>5477</v>
      </c>
      <c r="D25" s="291">
        <v>8.801256285195E12</v>
      </c>
      <c r="E25" s="2" t="s">
        <v>7499</v>
      </c>
      <c r="J25" s="2" t="s">
        <v>829</v>
      </c>
      <c r="K25" s="2" t="s">
        <v>7916</v>
      </c>
      <c r="L25" s="2" t="s">
        <v>860</v>
      </c>
      <c r="M25" s="2" t="s">
        <v>17</v>
      </c>
      <c r="N25" s="2" t="s">
        <v>7916</v>
      </c>
      <c r="R25" s="2" t="s">
        <v>7917</v>
      </c>
      <c r="S25" s="2">
        <v>30.0</v>
      </c>
    </row>
    <row r="26">
      <c r="A26" s="2"/>
      <c r="B26" s="2" t="s">
        <v>30</v>
      </c>
      <c r="C26" s="2" t="s">
        <v>5477</v>
      </c>
      <c r="D26" s="291">
        <v>8.801818853691E12</v>
      </c>
      <c r="E26" s="2" t="s">
        <v>7499</v>
      </c>
      <c r="J26" s="2" t="s">
        <v>829</v>
      </c>
      <c r="K26" s="2" t="s">
        <v>7916</v>
      </c>
      <c r="L26" s="2" t="s">
        <v>860</v>
      </c>
      <c r="M26" s="2" t="s">
        <v>17</v>
      </c>
      <c r="N26" s="2" t="s">
        <v>7916</v>
      </c>
      <c r="R26" s="2" t="s">
        <v>7917</v>
      </c>
      <c r="S26" s="2">
        <v>30.0</v>
      </c>
    </row>
    <row r="27">
      <c r="A27" s="2"/>
      <c r="B27" s="2" t="s">
        <v>30</v>
      </c>
      <c r="C27" s="2" t="s">
        <v>5477</v>
      </c>
      <c r="D27" s="291">
        <v>8.801891639239E12</v>
      </c>
      <c r="E27" s="2" t="s">
        <v>7499</v>
      </c>
      <c r="J27" s="2" t="s">
        <v>829</v>
      </c>
      <c r="K27" s="2" t="s">
        <v>7918</v>
      </c>
      <c r="L27" s="2" t="s">
        <v>860</v>
      </c>
      <c r="M27" s="2" t="s">
        <v>17</v>
      </c>
      <c r="N27" s="2" t="s">
        <v>7916</v>
      </c>
      <c r="R27" s="2" t="s">
        <v>7907</v>
      </c>
      <c r="S27" s="2">
        <v>30.0</v>
      </c>
    </row>
    <row r="28">
      <c r="A28" s="2"/>
      <c r="B28" s="2" t="s">
        <v>30</v>
      </c>
      <c r="C28" s="2" t="s">
        <v>5477</v>
      </c>
      <c r="D28" s="291">
        <v>8.801220171907E12</v>
      </c>
      <c r="E28" s="2" t="s">
        <v>7499</v>
      </c>
      <c r="J28" s="2" t="s">
        <v>829</v>
      </c>
      <c r="K28" s="2" t="s">
        <v>7918</v>
      </c>
      <c r="L28" s="2" t="s">
        <v>860</v>
      </c>
      <c r="M28" s="2" t="s">
        <v>17</v>
      </c>
      <c r="N28" s="2" t="s">
        <v>7916</v>
      </c>
      <c r="R28" s="2" t="s">
        <v>7907</v>
      </c>
      <c r="S28" s="2">
        <v>30.0</v>
      </c>
    </row>
    <row r="29">
      <c r="A29" s="2"/>
      <c r="B29" s="2" t="s">
        <v>30</v>
      </c>
      <c r="C29" s="2" t="s">
        <v>5477</v>
      </c>
      <c r="D29" s="291">
        <v>8.801348833232E12</v>
      </c>
      <c r="E29" s="2" t="s">
        <v>7499</v>
      </c>
      <c r="J29" s="2" t="s">
        <v>829</v>
      </c>
      <c r="K29" s="2" t="s">
        <v>7918</v>
      </c>
      <c r="L29" s="2" t="s">
        <v>1019</v>
      </c>
      <c r="M29" s="2" t="s">
        <v>17</v>
      </c>
      <c r="N29" s="2" t="s">
        <v>7916</v>
      </c>
      <c r="R29" s="2" t="s">
        <v>7907</v>
      </c>
      <c r="S29" s="2">
        <v>30.0</v>
      </c>
    </row>
    <row r="30">
      <c r="A30" s="2"/>
      <c r="B30" s="2" t="s">
        <v>30</v>
      </c>
      <c r="C30" s="2" t="s">
        <v>5477</v>
      </c>
      <c r="D30" s="291">
        <v>8.80172703105E12</v>
      </c>
      <c r="E30" s="2" t="s">
        <v>7499</v>
      </c>
      <c r="J30" s="2" t="s">
        <v>829</v>
      </c>
      <c r="K30" s="2" t="s">
        <v>7918</v>
      </c>
      <c r="L30" s="2" t="s">
        <v>1019</v>
      </c>
      <c r="M30" s="2" t="s">
        <v>17</v>
      </c>
      <c r="N30" s="2" t="s">
        <v>7916</v>
      </c>
      <c r="R30" s="2" t="s">
        <v>7907</v>
      </c>
      <c r="S30" s="2">
        <v>30.0</v>
      </c>
    </row>
    <row r="31">
      <c r="A31" s="2"/>
      <c r="B31" s="2" t="s">
        <v>30</v>
      </c>
      <c r="C31" s="2" t="s">
        <v>4423</v>
      </c>
      <c r="D31" s="291">
        <v>8.801627979737E12</v>
      </c>
      <c r="E31" s="2" t="s">
        <v>7753</v>
      </c>
      <c r="J31" s="2" t="s">
        <v>829</v>
      </c>
      <c r="K31" s="2" t="s">
        <v>7919</v>
      </c>
      <c r="L31" s="2" t="s">
        <v>860</v>
      </c>
      <c r="M31" s="2" t="s">
        <v>17</v>
      </c>
      <c r="N31" s="2" t="s">
        <v>7916</v>
      </c>
      <c r="R31" s="2" t="s">
        <v>7909</v>
      </c>
      <c r="S31" s="2">
        <v>30.0</v>
      </c>
    </row>
    <row r="32">
      <c r="A32" s="2"/>
      <c r="B32" s="2" t="s">
        <v>30</v>
      </c>
      <c r="C32" s="2" t="s">
        <v>4423</v>
      </c>
      <c r="D32" s="291">
        <v>8.801811878203E12</v>
      </c>
      <c r="E32" s="2" t="s">
        <v>7753</v>
      </c>
      <c r="J32" s="2" t="s">
        <v>2173</v>
      </c>
      <c r="K32" s="2" t="s">
        <v>7919</v>
      </c>
      <c r="L32" s="2" t="s">
        <v>860</v>
      </c>
      <c r="M32" s="2" t="s">
        <v>17</v>
      </c>
      <c r="N32" s="2" t="s">
        <v>7916</v>
      </c>
      <c r="R32" s="2" t="s">
        <v>7909</v>
      </c>
      <c r="S32" s="2">
        <v>30.0</v>
      </c>
    </row>
    <row r="33">
      <c r="A33" s="2"/>
      <c r="B33" s="2" t="s">
        <v>30</v>
      </c>
      <c r="C33" s="2" t="s">
        <v>4423</v>
      </c>
      <c r="D33" s="291">
        <v>8.801288470593E12</v>
      </c>
      <c r="E33" s="2" t="s">
        <v>7753</v>
      </c>
      <c r="J33" s="2" t="s">
        <v>2173</v>
      </c>
      <c r="K33" s="2" t="s">
        <v>7919</v>
      </c>
      <c r="L33" s="2" t="s">
        <v>860</v>
      </c>
      <c r="M33" s="2" t="s">
        <v>17</v>
      </c>
      <c r="N33" s="2" t="s">
        <v>7916</v>
      </c>
      <c r="R33" s="2" t="s">
        <v>7909</v>
      </c>
      <c r="S33" s="2">
        <v>30.0</v>
      </c>
    </row>
    <row r="34">
      <c r="A34" s="2"/>
      <c r="B34" s="2" t="s">
        <v>30</v>
      </c>
      <c r="C34" s="2" t="s">
        <v>4423</v>
      </c>
      <c r="D34" s="291">
        <v>8.801705878702E12</v>
      </c>
      <c r="E34" s="2" t="s">
        <v>7753</v>
      </c>
      <c r="J34" s="2" t="s">
        <v>2173</v>
      </c>
      <c r="K34" s="2" t="s">
        <v>7920</v>
      </c>
      <c r="L34" s="2" t="s">
        <v>860</v>
      </c>
      <c r="M34" s="2" t="s">
        <v>17</v>
      </c>
      <c r="N34" s="2" t="s">
        <v>7916</v>
      </c>
      <c r="R34" s="2" t="s">
        <v>7912</v>
      </c>
      <c r="S34" s="2">
        <v>30.0</v>
      </c>
    </row>
    <row r="35">
      <c r="A35" s="2"/>
      <c r="B35" s="2" t="s">
        <v>30</v>
      </c>
      <c r="C35" s="2" t="s">
        <v>4423</v>
      </c>
      <c r="D35" s="291">
        <v>8.801270813455E12</v>
      </c>
      <c r="E35" s="2" t="s">
        <v>7753</v>
      </c>
      <c r="J35" s="2" t="s">
        <v>2173</v>
      </c>
      <c r="K35" s="2" t="s">
        <v>7920</v>
      </c>
      <c r="L35" s="2" t="s">
        <v>860</v>
      </c>
      <c r="M35" s="2" t="s">
        <v>17</v>
      </c>
      <c r="N35" s="2" t="s">
        <v>7916</v>
      </c>
      <c r="R35" s="2" t="s">
        <v>7912</v>
      </c>
      <c r="S35" s="2">
        <v>30.0</v>
      </c>
    </row>
    <row r="36">
      <c r="A36" s="2"/>
      <c r="B36" s="2" t="s">
        <v>30</v>
      </c>
      <c r="C36" s="2" t="s">
        <v>4423</v>
      </c>
      <c r="D36" s="400">
        <v>8.80119371656E12</v>
      </c>
      <c r="E36" s="2" t="s">
        <v>7753</v>
      </c>
      <c r="J36" s="2" t="s">
        <v>829</v>
      </c>
      <c r="K36" s="2" t="s">
        <v>7920</v>
      </c>
      <c r="L36" s="2" t="s">
        <v>1019</v>
      </c>
      <c r="M36" s="2" t="s">
        <v>17</v>
      </c>
      <c r="N36" s="2" t="s">
        <v>7921</v>
      </c>
      <c r="R36" s="2" t="s">
        <v>7912</v>
      </c>
      <c r="S36" s="2">
        <v>38.0</v>
      </c>
    </row>
    <row r="37">
      <c r="A37" s="2"/>
      <c r="B37" s="2" t="s">
        <v>30</v>
      </c>
      <c r="C37" s="2" t="s">
        <v>4423</v>
      </c>
      <c r="D37" s="400">
        <v>8.801080863717E12</v>
      </c>
      <c r="E37" s="2" t="s">
        <v>7753</v>
      </c>
      <c r="J37" s="2" t="s">
        <v>2173</v>
      </c>
      <c r="K37" s="2" t="s">
        <v>7920</v>
      </c>
      <c r="L37" s="2" t="s">
        <v>1019</v>
      </c>
      <c r="M37" s="2" t="s">
        <v>17</v>
      </c>
      <c r="N37" s="2" t="s">
        <v>7921</v>
      </c>
      <c r="R37" s="2" t="s">
        <v>7912</v>
      </c>
      <c r="S37" s="2">
        <v>38.0</v>
      </c>
    </row>
    <row r="38">
      <c r="A38" s="2"/>
      <c r="B38" s="2" t="s">
        <v>30</v>
      </c>
      <c r="C38" s="2" t="s">
        <v>4423</v>
      </c>
      <c r="D38" s="291">
        <v>8.801055323989E12</v>
      </c>
      <c r="E38" s="2" t="s">
        <v>7753</v>
      </c>
      <c r="J38" s="2" t="s">
        <v>2173</v>
      </c>
      <c r="K38" s="2" t="s">
        <v>7920</v>
      </c>
      <c r="L38" s="2" t="s">
        <v>1019</v>
      </c>
      <c r="M38" s="2" t="s">
        <v>17</v>
      </c>
      <c r="N38" s="2" t="s">
        <v>7921</v>
      </c>
      <c r="R38" s="2" t="s">
        <v>7912</v>
      </c>
      <c r="S38" s="2">
        <v>38.0</v>
      </c>
    </row>
    <row r="39">
      <c r="A39" s="2"/>
      <c r="B39" s="2" t="s">
        <v>30</v>
      </c>
      <c r="C39" s="2" t="s">
        <v>6984</v>
      </c>
      <c r="D39" s="291">
        <v>8.701342244912E12</v>
      </c>
      <c r="E39" s="2" t="s">
        <v>7794</v>
      </c>
      <c r="J39" s="2" t="s">
        <v>2173</v>
      </c>
      <c r="K39" s="2" t="s">
        <v>7922</v>
      </c>
      <c r="L39" s="2" t="s">
        <v>860</v>
      </c>
      <c r="M39" s="2" t="s">
        <v>17</v>
      </c>
      <c r="N39" s="2" t="s">
        <v>7916</v>
      </c>
      <c r="R39" s="2" t="s">
        <v>7907</v>
      </c>
      <c r="S39" s="2">
        <v>30.0</v>
      </c>
    </row>
    <row r="40">
      <c r="A40" s="2"/>
      <c r="B40" s="2" t="s">
        <v>30</v>
      </c>
      <c r="C40" s="2" t="s">
        <v>7923</v>
      </c>
      <c r="D40" s="291" t="s">
        <v>7924</v>
      </c>
      <c r="E40" s="2" t="s">
        <v>867</v>
      </c>
      <c r="J40" s="2" t="s">
        <v>2173</v>
      </c>
      <c r="K40" s="2" t="s">
        <v>7922</v>
      </c>
      <c r="L40" s="2" t="s">
        <v>860</v>
      </c>
      <c r="M40" s="2" t="s">
        <v>17</v>
      </c>
      <c r="N40" s="2" t="s">
        <v>7916</v>
      </c>
      <c r="R40" s="2" t="s">
        <v>7907</v>
      </c>
      <c r="S40" s="2">
        <v>30.0</v>
      </c>
    </row>
    <row r="41">
      <c r="A41" s="2"/>
      <c r="B41" s="2" t="s">
        <v>5919</v>
      </c>
      <c r="C41" s="2" t="s">
        <v>7925</v>
      </c>
      <c r="D41" s="291" t="s">
        <v>7926</v>
      </c>
      <c r="E41" s="2" t="s">
        <v>5480</v>
      </c>
      <c r="J41" s="2" t="s">
        <v>2173</v>
      </c>
      <c r="K41" s="2" t="s">
        <v>7922</v>
      </c>
      <c r="L41" s="2" t="s">
        <v>860</v>
      </c>
      <c r="M41" s="2" t="s">
        <v>17</v>
      </c>
      <c r="N41" s="2" t="s">
        <v>7916</v>
      </c>
      <c r="R41" s="2" t="s">
        <v>7907</v>
      </c>
      <c r="S41" s="2">
        <v>30.0</v>
      </c>
    </row>
    <row r="42" ht="18.0" customHeight="1">
      <c r="A42" s="2"/>
      <c r="B42" s="2"/>
      <c r="D42" s="2"/>
      <c r="E42" s="2"/>
    </row>
    <row r="43">
      <c r="A43" s="2" t="s">
        <v>2681</v>
      </c>
      <c r="B43" s="2" t="s">
        <v>5919</v>
      </c>
      <c r="C43" s="2" t="s">
        <v>6710</v>
      </c>
      <c r="D43" s="291" t="s">
        <v>7927</v>
      </c>
      <c r="E43" s="2" t="s">
        <v>935</v>
      </c>
      <c r="J43" s="2" t="s">
        <v>2048</v>
      </c>
      <c r="K43" s="2" t="s">
        <v>7916</v>
      </c>
      <c r="L43" s="2" t="s">
        <v>860</v>
      </c>
      <c r="M43" s="2" t="s">
        <v>17</v>
      </c>
      <c r="N43" s="2" t="s">
        <v>7916</v>
      </c>
      <c r="R43" s="2" t="s">
        <v>7906</v>
      </c>
      <c r="S43" s="2">
        <v>30.0</v>
      </c>
    </row>
    <row r="44">
      <c r="D44" s="275"/>
      <c r="E44" s="275"/>
      <c r="F44" s="231"/>
      <c r="G44" s="231"/>
      <c r="H44" s="231"/>
    </row>
    <row r="45">
      <c r="A45" s="2" t="s">
        <v>7928</v>
      </c>
      <c r="B45" s="2" t="s">
        <v>977</v>
      </c>
      <c r="C45" s="2" t="s">
        <v>3938</v>
      </c>
      <c r="D45" s="275"/>
      <c r="E45" s="275" t="s">
        <v>3939</v>
      </c>
      <c r="F45" s="231"/>
      <c r="G45" s="231"/>
      <c r="H45" s="231"/>
      <c r="J45" s="2" t="s">
        <v>821</v>
      </c>
      <c r="K45" s="2" t="s">
        <v>7905</v>
      </c>
      <c r="L45" s="2" t="s">
        <v>860</v>
      </c>
      <c r="M45" s="2" t="s">
        <v>4882</v>
      </c>
      <c r="R45" s="2" t="s">
        <v>7904</v>
      </c>
    </row>
    <row r="46">
      <c r="C46" s="2" t="s">
        <v>1514</v>
      </c>
      <c r="D46" s="275"/>
      <c r="E46" s="275"/>
      <c r="F46" s="231"/>
      <c r="G46" s="231"/>
      <c r="H46" s="231"/>
      <c r="J46" s="2" t="s">
        <v>821</v>
      </c>
      <c r="K46" s="2" t="s">
        <v>7905</v>
      </c>
      <c r="L46" s="2" t="s">
        <v>860</v>
      </c>
      <c r="M46" s="2" t="s">
        <v>4882</v>
      </c>
      <c r="R46" s="2" t="s">
        <v>7904</v>
      </c>
    </row>
    <row r="47">
      <c r="C47" s="2" t="s">
        <v>7929</v>
      </c>
      <c r="D47" s="275"/>
      <c r="E47" s="275" t="s">
        <v>5441</v>
      </c>
      <c r="F47" s="231"/>
      <c r="G47" s="231"/>
      <c r="H47" s="231"/>
      <c r="J47" s="2" t="s">
        <v>821</v>
      </c>
      <c r="M47" s="2" t="s">
        <v>4882</v>
      </c>
      <c r="R47" s="2" t="s">
        <v>7904</v>
      </c>
    </row>
    <row r="48">
      <c r="D48" s="275"/>
      <c r="E48" s="275"/>
      <c r="F48" s="231"/>
      <c r="G48" s="231"/>
      <c r="H48" s="231"/>
    </row>
    <row r="49">
      <c r="D49" s="275"/>
      <c r="E49" s="275"/>
      <c r="F49" s="231"/>
      <c r="G49" s="231"/>
      <c r="H49" s="231"/>
    </row>
    <row r="50">
      <c r="A50" s="239" t="s">
        <v>3819</v>
      </c>
      <c r="C50" s="2" t="s">
        <v>7930</v>
      </c>
      <c r="D50" s="275"/>
      <c r="E50" s="359" t="s">
        <v>6463</v>
      </c>
      <c r="F50" s="231"/>
      <c r="G50" s="231"/>
      <c r="H50" s="231"/>
      <c r="L50" s="2" t="s">
        <v>1019</v>
      </c>
      <c r="M50" s="2" t="s">
        <v>17</v>
      </c>
      <c r="N50" s="2" t="s">
        <v>7916</v>
      </c>
      <c r="S50" s="2">
        <v>30.0</v>
      </c>
    </row>
    <row r="51">
      <c r="C51" s="2" t="s">
        <v>7930</v>
      </c>
      <c r="D51" s="275"/>
      <c r="E51" s="359" t="s">
        <v>6463</v>
      </c>
      <c r="F51" s="231"/>
      <c r="G51" s="231"/>
      <c r="H51" s="231"/>
      <c r="L51" s="2" t="s">
        <v>1019</v>
      </c>
      <c r="M51" s="2" t="s">
        <v>17</v>
      </c>
      <c r="N51" s="2" t="s">
        <v>7916</v>
      </c>
      <c r="S51" s="2">
        <v>30.0</v>
      </c>
    </row>
    <row r="52">
      <c r="C52" s="2" t="s">
        <v>7930</v>
      </c>
      <c r="D52" s="275"/>
      <c r="E52" s="359" t="s">
        <v>6463</v>
      </c>
      <c r="F52" s="231"/>
      <c r="G52" s="231"/>
      <c r="H52" s="231"/>
      <c r="L52" s="2" t="s">
        <v>1019</v>
      </c>
      <c r="M52" s="2" t="s">
        <v>17</v>
      </c>
      <c r="N52" s="2" t="s">
        <v>7916</v>
      </c>
      <c r="S52" s="2">
        <v>30.0</v>
      </c>
    </row>
    <row r="53">
      <c r="C53" s="2" t="s">
        <v>7930</v>
      </c>
      <c r="D53" s="275"/>
      <c r="E53" s="359" t="s">
        <v>6463</v>
      </c>
      <c r="F53" s="231"/>
      <c r="G53" s="231"/>
      <c r="H53" s="231"/>
      <c r="L53" s="2" t="s">
        <v>1019</v>
      </c>
      <c r="M53" s="2" t="s">
        <v>17</v>
      </c>
      <c r="N53" s="2" t="s">
        <v>7916</v>
      </c>
      <c r="S53" s="2">
        <v>30.0</v>
      </c>
    </row>
    <row r="54">
      <c r="C54" s="2" t="s">
        <v>7930</v>
      </c>
      <c r="D54" s="275"/>
      <c r="E54" s="359" t="s">
        <v>6463</v>
      </c>
      <c r="F54" s="231"/>
      <c r="G54" s="231"/>
      <c r="H54" s="231"/>
      <c r="L54" s="2" t="s">
        <v>1019</v>
      </c>
      <c r="M54" s="2" t="s">
        <v>17</v>
      </c>
      <c r="N54" s="2" t="s">
        <v>7916</v>
      </c>
      <c r="S54" s="2">
        <v>30.0</v>
      </c>
    </row>
    <row r="55">
      <c r="C55" s="2" t="s">
        <v>7930</v>
      </c>
      <c r="D55" s="275"/>
      <c r="E55" s="359" t="s">
        <v>6463</v>
      </c>
      <c r="F55" s="231"/>
      <c r="G55" s="231"/>
      <c r="H55" s="231"/>
      <c r="L55" s="2" t="s">
        <v>1019</v>
      </c>
      <c r="M55" s="2" t="s">
        <v>17</v>
      </c>
      <c r="N55" s="2" t="s">
        <v>7916</v>
      </c>
      <c r="S55" s="2">
        <v>30.0</v>
      </c>
    </row>
    <row r="56" ht="15.0" customHeight="1">
      <c r="C56" s="359" t="s">
        <v>1020</v>
      </c>
      <c r="E56" s="380" t="s">
        <v>1021</v>
      </c>
      <c r="L56" s="2" t="s">
        <v>1019</v>
      </c>
      <c r="M56" s="2" t="s">
        <v>17</v>
      </c>
      <c r="N56" s="2" t="s">
        <v>7921</v>
      </c>
      <c r="S56" s="2">
        <v>38.0</v>
      </c>
    </row>
    <row r="57">
      <c r="C57" s="359" t="s">
        <v>1020</v>
      </c>
      <c r="E57" s="380" t="s">
        <v>1021</v>
      </c>
      <c r="L57" s="2" t="s">
        <v>1019</v>
      </c>
      <c r="M57" s="2" t="s">
        <v>17</v>
      </c>
      <c r="N57" s="2" t="s">
        <v>7921</v>
      </c>
      <c r="S57" s="2">
        <v>38.0</v>
      </c>
    </row>
    <row r="58">
      <c r="C58" s="359" t="s">
        <v>1020</v>
      </c>
      <c r="E58" s="380" t="s">
        <v>1021</v>
      </c>
      <c r="L58" s="2" t="s">
        <v>1019</v>
      </c>
      <c r="M58" s="2" t="s">
        <v>17</v>
      </c>
      <c r="N58" s="2" t="s">
        <v>7921</v>
      </c>
      <c r="S58" s="2">
        <v>38.0</v>
      </c>
    </row>
    <row r="59">
      <c r="C59" s="359" t="s">
        <v>1020</v>
      </c>
      <c r="E59" s="380" t="s">
        <v>1021</v>
      </c>
      <c r="L59" s="2" t="s">
        <v>1019</v>
      </c>
      <c r="M59" s="2" t="s">
        <v>17</v>
      </c>
      <c r="N59" s="2" t="s">
        <v>7921</v>
      </c>
      <c r="S59" s="2">
        <v>38.0</v>
      </c>
    </row>
    <row r="60">
      <c r="C60" s="359" t="s">
        <v>7931</v>
      </c>
      <c r="D60" s="291" t="s">
        <v>7932</v>
      </c>
      <c r="E60" s="359" t="s">
        <v>7933</v>
      </c>
      <c r="L60" s="2" t="s">
        <v>1019</v>
      </c>
      <c r="M60" s="2" t="s">
        <v>17</v>
      </c>
      <c r="N60" s="2" t="s">
        <v>7934</v>
      </c>
      <c r="S60" s="2">
        <v>82.0</v>
      </c>
    </row>
    <row r="61">
      <c r="C61" s="359" t="s">
        <v>7935</v>
      </c>
      <c r="D61" s="291" t="s">
        <v>7936</v>
      </c>
      <c r="E61" s="359" t="s">
        <v>7937</v>
      </c>
      <c r="L61" s="2" t="s">
        <v>7938</v>
      </c>
      <c r="M61" s="2" t="s">
        <v>17</v>
      </c>
      <c r="N61" s="2" t="s">
        <v>7934</v>
      </c>
      <c r="S61" s="2">
        <v>82.0</v>
      </c>
    </row>
    <row r="62">
      <c r="D62" s="275"/>
      <c r="E62" s="275"/>
    </row>
    <row r="63">
      <c r="D63" s="275"/>
      <c r="E63" s="275"/>
    </row>
    <row r="64">
      <c r="D64" s="275"/>
      <c r="E64" s="275"/>
    </row>
    <row r="65">
      <c r="C65" s="492"/>
      <c r="D65" s="494"/>
      <c r="E65" s="494"/>
    </row>
    <row r="66">
      <c r="C66" s="492"/>
      <c r="D66" s="494"/>
      <c r="E66" s="494"/>
    </row>
    <row r="81">
      <c r="A81" s="239"/>
      <c r="B81" s="239"/>
    </row>
    <row r="85">
      <c r="A85" s="239"/>
    </row>
    <row r="87">
      <c r="J87" s="195"/>
    </row>
    <row r="88">
      <c r="J88" s="195"/>
    </row>
    <row r="89">
      <c r="J89" s="195"/>
    </row>
    <row r="90">
      <c r="J90" s="195"/>
    </row>
    <row r="91">
      <c r="J91" s="229"/>
    </row>
    <row r="95">
      <c r="B95" s="239"/>
    </row>
    <row r="99">
      <c r="B99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3.38"/>
    <col customWidth="1" min="3" max="3" width="19.38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7939</v>
      </c>
      <c r="D1" s="216"/>
      <c r="E1" s="411">
        <v>9.659821146E9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477" t="s">
        <v>807</v>
      </c>
      <c r="C2" s="2" t="s">
        <v>7940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7941</v>
      </c>
      <c r="S2" s="2" t="s">
        <v>7942</v>
      </c>
      <c r="T2" s="2" t="s">
        <v>2001</v>
      </c>
      <c r="U2" s="2" t="s">
        <v>355</v>
      </c>
      <c r="V2" s="2">
        <v>13.0</v>
      </c>
      <c r="W2" s="2" t="s">
        <v>7943</v>
      </c>
      <c r="X2" s="2" t="s">
        <v>4714</v>
      </c>
      <c r="Y2" s="2" t="s">
        <v>7944</v>
      </c>
      <c r="Z2" s="2" t="s">
        <v>7945</v>
      </c>
    </row>
    <row r="3">
      <c r="A3" s="2"/>
      <c r="B3" s="229" t="s">
        <v>811</v>
      </c>
      <c r="C3" s="282" t="s">
        <v>7946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7947</v>
      </c>
      <c r="S3" s="2" t="s">
        <v>457</v>
      </c>
      <c r="T3" s="2" t="s">
        <v>7948</v>
      </c>
      <c r="U3" s="2" t="s">
        <v>355</v>
      </c>
      <c r="V3" s="2">
        <v>14.0</v>
      </c>
      <c r="W3" s="2" t="s">
        <v>7949</v>
      </c>
      <c r="X3" s="2" t="s">
        <v>6677</v>
      </c>
      <c r="Y3" s="2" t="s">
        <v>87</v>
      </c>
      <c r="Z3" s="2" t="s">
        <v>7945</v>
      </c>
      <c r="AA3" s="2" t="s">
        <v>87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805</v>
      </c>
      <c r="S4" s="2" t="s">
        <v>7950</v>
      </c>
      <c r="T4" s="2" t="s">
        <v>1568</v>
      </c>
      <c r="U4" s="2" t="s">
        <v>355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805</v>
      </c>
      <c r="S5" s="2" t="s">
        <v>7951</v>
      </c>
      <c r="T5" s="2" t="s">
        <v>1568</v>
      </c>
      <c r="U5" s="2" t="s">
        <v>355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7952</v>
      </c>
      <c r="S6" s="2" t="s">
        <v>7953</v>
      </c>
      <c r="T6" s="2" t="s">
        <v>1010</v>
      </c>
      <c r="U6" s="2" t="s">
        <v>355</v>
      </c>
      <c r="W6" s="2" t="s">
        <v>32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7954</v>
      </c>
      <c r="S7" s="2" t="s">
        <v>7955</v>
      </c>
      <c r="T7" s="2" t="s">
        <v>1010</v>
      </c>
      <c r="U7" s="2" t="s">
        <v>355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7956</v>
      </c>
      <c r="S8" s="2" t="s">
        <v>5781</v>
      </c>
      <c r="T8" s="2" t="s">
        <v>1010</v>
      </c>
      <c r="U8" s="2" t="s">
        <v>355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7956</v>
      </c>
      <c r="S9" s="2" t="s">
        <v>5855</v>
      </c>
      <c r="T9" s="2" t="s">
        <v>1010</v>
      </c>
      <c r="U9" s="2" t="s">
        <v>355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7956</v>
      </c>
      <c r="S10" s="2" t="s">
        <v>407</v>
      </c>
      <c r="T10" s="2" t="s">
        <v>1010</v>
      </c>
      <c r="U10" s="2" t="s">
        <v>355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7957</v>
      </c>
      <c r="S11" s="2" t="s">
        <v>7958</v>
      </c>
      <c r="T11" s="2" t="s">
        <v>1010</v>
      </c>
      <c r="U11" s="2" t="s">
        <v>355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7957</v>
      </c>
      <c r="S12" s="2" t="s">
        <v>5664</v>
      </c>
      <c r="T12" s="2" t="s">
        <v>1010</v>
      </c>
      <c r="U12" s="2" t="s">
        <v>355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7959</v>
      </c>
      <c r="S13" s="2" t="s">
        <v>5008</v>
      </c>
      <c r="T13" s="2" t="s">
        <v>1010</v>
      </c>
      <c r="U13" s="2" t="s">
        <v>355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291">
        <v>8.80132590085E12</v>
      </c>
      <c r="E17" s="2" t="s">
        <v>7532</v>
      </c>
      <c r="J17" s="2" t="s">
        <v>829</v>
      </c>
      <c r="K17" s="2" t="s">
        <v>7958</v>
      </c>
      <c r="L17" s="2" t="s">
        <v>860</v>
      </c>
      <c r="M17" s="2" t="s">
        <v>17</v>
      </c>
      <c r="N17" s="2" t="s">
        <v>7960</v>
      </c>
      <c r="R17" s="2" t="s">
        <v>7961</v>
      </c>
      <c r="S17" s="2">
        <v>75.0</v>
      </c>
    </row>
    <row r="18">
      <c r="A18" s="2"/>
      <c r="B18" s="2" t="s">
        <v>30</v>
      </c>
      <c r="C18" s="2" t="s">
        <v>5477</v>
      </c>
      <c r="D18" s="291">
        <v>8.801968295482E12</v>
      </c>
      <c r="E18" s="2" t="s">
        <v>7532</v>
      </c>
      <c r="J18" s="2" t="s">
        <v>829</v>
      </c>
      <c r="K18" s="2" t="s">
        <v>7958</v>
      </c>
      <c r="L18" s="2" t="s">
        <v>860</v>
      </c>
      <c r="M18" s="2" t="s">
        <v>17</v>
      </c>
      <c r="N18" s="2" t="s">
        <v>7960</v>
      </c>
      <c r="R18" s="2" t="s">
        <v>7961</v>
      </c>
      <c r="S18" s="2">
        <v>75.0</v>
      </c>
    </row>
    <row r="19">
      <c r="A19" s="2"/>
      <c r="B19" s="2" t="s">
        <v>30</v>
      </c>
      <c r="C19" s="2" t="s">
        <v>5477</v>
      </c>
      <c r="D19" s="291">
        <v>8.801404844083E12</v>
      </c>
      <c r="E19" s="2" t="s">
        <v>7532</v>
      </c>
      <c r="J19" s="2" t="s">
        <v>829</v>
      </c>
      <c r="K19" s="2" t="s">
        <v>7958</v>
      </c>
      <c r="L19" s="2" t="s">
        <v>860</v>
      </c>
      <c r="M19" s="2" t="s">
        <v>17</v>
      </c>
      <c r="N19" s="2" t="s">
        <v>7960</v>
      </c>
      <c r="R19" s="2" t="s">
        <v>7961</v>
      </c>
      <c r="S19" s="2">
        <v>75.0</v>
      </c>
    </row>
    <row r="20">
      <c r="A20" s="2"/>
      <c r="B20" s="2" t="s">
        <v>30</v>
      </c>
      <c r="C20" s="2" t="s">
        <v>5477</v>
      </c>
      <c r="D20" s="291">
        <v>8.801395623916E12</v>
      </c>
      <c r="E20" s="2" t="s">
        <v>7532</v>
      </c>
      <c r="J20" s="2" t="s">
        <v>829</v>
      </c>
      <c r="K20" s="2" t="s">
        <v>7958</v>
      </c>
      <c r="L20" s="2" t="s">
        <v>860</v>
      </c>
      <c r="M20" s="2" t="s">
        <v>17</v>
      </c>
      <c r="N20" s="2" t="s">
        <v>7960</v>
      </c>
      <c r="R20" s="2" t="s">
        <v>7961</v>
      </c>
      <c r="S20" s="2">
        <v>75.0</v>
      </c>
    </row>
    <row r="21">
      <c r="A21" s="2"/>
      <c r="B21" s="2" t="s">
        <v>30</v>
      </c>
      <c r="C21" s="2" t="s">
        <v>5477</v>
      </c>
      <c r="D21" s="291">
        <v>8.801920890442E12</v>
      </c>
      <c r="E21" s="2" t="s">
        <v>7532</v>
      </c>
      <c r="J21" s="2" t="s">
        <v>829</v>
      </c>
      <c r="K21" s="2" t="s">
        <v>7958</v>
      </c>
      <c r="L21" s="2" t="s">
        <v>860</v>
      </c>
      <c r="M21" s="2" t="s">
        <v>17</v>
      </c>
      <c r="N21" s="2" t="s">
        <v>7960</v>
      </c>
      <c r="R21" s="2" t="s">
        <v>7961</v>
      </c>
      <c r="S21" s="2">
        <v>75.0</v>
      </c>
    </row>
    <row r="22">
      <c r="A22" s="2"/>
      <c r="B22" s="2" t="s">
        <v>30</v>
      </c>
      <c r="C22" s="2" t="s">
        <v>5477</v>
      </c>
      <c r="D22" s="291">
        <v>8.801002073269E12</v>
      </c>
      <c r="E22" s="2" t="s">
        <v>7532</v>
      </c>
      <c r="J22" s="2" t="s">
        <v>829</v>
      </c>
      <c r="K22" s="2" t="s">
        <v>7958</v>
      </c>
      <c r="L22" s="2" t="s">
        <v>860</v>
      </c>
      <c r="M22" s="2" t="s">
        <v>17</v>
      </c>
      <c r="N22" s="2" t="s">
        <v>7960</v>
      </c>
      <c r="R22" s="2" t="s">
        <v>7961</v>
      </c>
      <c r="S22" s="2">
        <v>75.0</v>
      </c>
    </row>
    <row r="23">
      <c r="A23" s="2"/>
      <c r="B23" s="2" t="s">
        <v>30</v>
      </c>
      <c r="C23" s="2" t="s">
        <v>5477</v>
      </c>
      <c r="D23" s="291">
        <v>8.801471010885E12</v>
      </c>
      <c r="E23" s="2" t="s">
        <v>7532</v>
      </c>
      <c r="J23" s="2" t="s">
        <v>829</v>
      </c>
      <c r="K23" s="2" t="s">
        <v>7958</v>
      </c>
      <c r="L23" s="2" t="s">
        <v>860</v>
      </c>
      <c r="M23" s="2" t="s">
        <v>17</v>
      </c>
      <c r="N23" s="2" t="s">
        <v>7960</v>
      </c>
      <c r="R23" s="2" t="s">
        <v>7961</v>
      </c>
      <c r="S23" s="2">
        <v>75.0</v>
      </c>
    </row>
    <row r="24">
      <c r="A24" s="2"/>
      <c r="B24" s="2" t="s">
        <v>30</v>
      </c>
      <c r="C24" s="2" t="s">
        <v>5477</v>
      </c>
      <c r="D24" s="291">
        <v>8.801406972497E12</v>
      </c>
      <c r="E24" s="2" t="s">
        <v>7532</v>
      </c>
      <c r="J24" s="2" t="s">
        <v>829</v>
      </c>
      <c r="K24" s="2" t="s">
        <v>7958</v>
      </c>
      <c r="L24" s="2" t="s">
        <v>860</v>
      </c>
      <c r="M24" s="2" t="s">
        <v>17</v>
      </c>
      <c r="N24" s="2" t="s">
        <v>7960</v>
      </c>
      <c r="R24" s="2" t="s">
        <v>7961</v>
      </c>
      <c r="S24" s="2">
        <v>75.0</v>
      </c>
    </row>
    <row r="25">
      <c r="A25" s="2"/>
      <c r="B25" s="2" t="s">
        <v>30</v>
      </c>
      <c r="C25" s="2" t="s">
        <v>5477</v>
      </c>
      <c r="D25" s="291">
        <v>8.807629767471E12</v>
      </c>
      <c r="E25" s="2" t="s">
        <v>7532</v>
      </c>
      <c r="J25" s="2" t="s">
        <v>829</v>
      </c>
      <c r="K25" s="2" t="s">
        <v>7958</v>
      </c>
      <c r="L25" s="2" t="s">
        <v>860</v>
      </c>
      <c r="M25" s="2" t="s">
        <v>17</v>
      </c>
      <c r="N25" s="2" t="s">
        <v>7960</v>
      </c>
      <c r="R25" s="2" t="s">
        <v>7961</v>
      </c>
      <c r="S25" s="2">
        <v>75.0</v>
      </c>
    </row>
    <row r="26">
      <c r="A26" s="2"/>
      <c r="B26" s="2" t="s">
        <v>30</v>
      </c>
      <c r="C26" s="2" t="s">
        <v>5477</v>
      </c>
      <c r="D26" s="291">
        <v>8.801605791881E12</v>
      </c>
      <c r="E26" s="2" t="s">
        <v>7532</v>
      </c>
      <c r="J26" s="2" t="s">
        <v>829</v>
      </c>
      <c r="K26" s="2" t="s">
        <v>7958</v>
      </c>
      <c r="L26" s="2" t="s">
        <v>860</v>
      </c>
      <c r="M26" s="2" t="s">
        <v>17</v>
      </c>
      <c r="N26" s="2" t="s">
        <v>7960</v>
      </c>
      <c r="R26" s="2" t="s">
        <v>7961</v>
      </c>
      <c r="S26" s="2">
        <v>75.0</v>
      </c>
    </row>
    <row r="27">
      <c r="A27" s="2"/>
      <c r="B27" s="2" t="s">
        <v>30</v>
      </c>
      <c r="C27" s="2" t="s">
        <v>5477</v>
      </c>
      <c r="D27" s="291">
        <v>8.801959402516E12</v>
      </c>
      <c r="E27" s="2" t="s">
        <v>7532</v>
      </c>
      <c r="J27" s="2" t="s">
        <v>829</v>
      </c>
      <c r="K27" s="2" t="s">
        <v>7958</v>
      </c>
      <c r="L27" s="2" t="s">
        <v>860</v>
      </c>
      <c r="M27" s="2" t="s">
        <v>17</v>
      </c>
      <c r="N27" s="2" t="s">
        <v>7960</v>
      </c>
      <c r="R27" s="2" t="s">
        <v>7961</v>
      </c>
      <c r="S27" s="2">
        <v>75.0</v>
      </c>
    </row>
    <row r="28">
      <c r="A28" s="2"/>
      <c r="B28" s="2" t="s">
        <v>30</v>
      </c>
      <c r="C28" s="2" t="s">
        <v>5477</v>
      </c>
      <c r="D28" s="291">
        <v>8.801480683965E12</v>
      </c>
      <c r="E28" s="2" t="s">
        <v>7532</v>
      </c>
      <c r="J28" s="2" t="s">
        <v>829</v>
      </c>
      <c r="K28" s="2" t="s">
        <v>7958</v>
      </c>
      <c r="L28" s="2" t="s">
        <v>860</v>
      </c>
      <c r="M28" s="2" t="s">
        <v>17</v>
      </c>
      <c r="N28" s="2" t="s">
        <v>7960</v>
      </c>
      <c r="R28" s="2" t="s">
        <v>7961</v>
      </c>
      <c r="S28" s="2">
        <v>75.0</v>
      </c>
    </row>
    <row r="29">
      <c r="A29" s="2"/>
      <c r="B29" s="2" t="s">
        <v>30</v>
      </c>
      <c r="C29" s="2" t="s">
        <v>4423</v>
      </c>
      <c r="D29" s="291">
        <v>8.801372849012E12</v>
      </c>
      <c r="E29" s="2" t="s">
        <v>7962</v>
      </c>
      <c r="J29" s="2" t="s">
        <v>829</v>
      </c>
      <c r="K29" s="2" t="s">
        <v>7958</v>
      </c>
      <c r="L29" s="2" t="s">
        <v>860</v>
      </c>
      <c r="M29" s="2" t="s">
        <v>17</v>
      </c>
      <c r="N29" s="2" t="s">
        <v>7960</v>
      </c>
      <c r="R29" s="2" t="s">
        <v>7961</v>
      </c>
      <c r="S29" s="2">
        <v>75.0</v>
      </c>
    </row>
    <row r="30">
      <c r="A30" s="2"/>
      <c r="B30" s="2" t="s">
        <v>30</v>
      </c>
      <c r="C30" s="2" t="s">
        <v>4876</v>
      </c>
      <c r="D30" s="291">
        <v>8.701301989632E12</v>
      </c>
      <c r="E30" s="2" t="s">
        <v>7242</v>
      </c>
      <c r="J30" s="2" t="s">
        <v>829</v>
      </c>
      <c r="K30" s="2" t="s">
        <v>7958</v>
      </c>
      <c r="L30" s="2" t="s">
        <v>860</v>
      </c>
      <c r="M30" s="2" t="s">
        <v>17</v>
      </c>
      <c r="N30" s="2" t="s">
        <v>7960</v>
      </c>
      <c r="R30" s="2" t="s">
        <v>7961</v>
      </c>
      <c r="S30" s="2">
        <v>75.0</v>
      </c>
    </row>
    <row r="31">
      <c r="A31" s="2"/>
      <c r="B31" s="2" t="s">
        <v>30</v>
      </c>
      <c r="C31" s="2" t="s">
        <v>1408</v>
      </c>
      <c r="D31" s="291" t="s">
        <v>7963</v>
      </c>
      <c r="E31" s="359" t="s">
        <v>4349</v>
      </c>
      <c r="J31" s="2" t="s">
        <v>829</v>
      </c>
      <c r="K31" s="2" t="s">
        <v>7958</v>
      </c>
      <c r="L31" s="2" t="s">
        <v>860</v>
      </c>
      <c r="M31" s="2" t="s">
        <v>17</v>
      </c>
      <c r="N31" s="2" t="s">
        <v>7960</v>
      </c>
      <c r="R31" s="2" t="s">
        <v>7961</v>
      </c>
      <c r="S31" s="2">
        <v>75.0</v>
      </c>
    </row>
    <row r="32">
      <c r="A32" s="2"/>
      <c r="B32" s="2" t="s">
        <v>4599</v>
      </c>
      <c r="C32" s="2" t="s">
        <v>7925</v>
      </c>
      <c r="D32" s="291" t="s">
        <v>7964</v>
      </c>
      <c r="E32" s="380" t="s">
        <v>7965</v>
      </c>
      <c r="J32" s="2" t="s">
        <v>829</v>
      </c>
      <c r="K32" s="2" t="s">
        <v>7958</v>
      </c>
      <c r="L32" s="2" t="s">
        <v>860</v>
      </c>
      <c r="M32" s="2" t="s">
        <v>17</v>
      </c>
      <c r="N32" s="2" t="s">
        <v>7960</v>
      </c>
      <c r="R32" s="2" t="s">
        <v>7961</v>
      </c>
      <c r="S32" s="2">
        <v>75.0</v>
      </c>
    </row>
    <row r="33" ht="18.0" customHeight="1">
      <c r="A33" s="2"/>
      <c r="B33" s="2"/>
      <c r="D33" s="2"/>
      <c r="E33" s="439"/>
    </row>
    <row r="34">
      <c r="A34" s="2"/>
      <c r="B34" s="2"/>
      <c r="D34" s="2"/>
      <c r="E34" s="2"/>
    </row>
    <row r="35" ht="15.0" customHeight="1">
      <c r="A35" s="2" t="s">
        <v>7267</v>
      </c>
      <c r="B35" s="2" t="s">
        <v>3908</v>
      </c>
      <c r="C35" s="2" t="s">
        <v>3515</v>
      </c>
      <c r="D35" s="2"/>
      <c r="E35" s="2" t="s">
        <v>3987</v>
      </c>
      <c r="J35" s="2" t="s">
        <v>829</v>
      </c>
      <c r="K35" s="2" t="s">
        <v>7958</v>
      </c>
      <c r="L35" s="2" t="s">
        <v>860</v>
      </c>
      <c r="M35" s="2" t="s">
        <v>17</v>
      </c>
      <c r="N35" s="2" t="s">
        <v>7960</v>
      </c>
      <c r="R35" s="2" t="s">
        <v>7961</v>
      </c>
      <c r="S35" s="2">
        <v>75.0</v>
      </c>
    </row>
    <row r="36">
      <c r="A36" s="2"/>
      <c r="B36" s="2" t="s">
        <v>3908</v>
      </c>
      <c r="C36" s="2" t="s">
        <v>4099</v>
      </c>
      <c r="D36" s="2"/>
      <c r="E36" s="2" t="s">
        <v>3989</v>
      </c>
      <c r="J36" s="2" t="s">
        <v>829</v>
      </c>
      <c r="K36" s="2" t="s">
        <v>7958</v>
      </c>
      <c r="L36" s="2" t="s">
        <v>860</v>
      </c>
      <c r="M36" s="2" t="s">
        <v>17</v>
      </c>
      <c r="N36" s="2" t="s">
        <v>7960</v>
      </c>
      <c r="R36" s="2" t="s">
        <v>7961</v>
      </c>
      <c r="S36" s="2">
        <v>75.0</v>
      </c>
    </row>
    <row r="37">
      <c r="A37" s="2"/>
      <c r="B37" s="2" t="s">
        <v>3908</v>
      </c>
      <c r="C37" s="2" t="s">
        <v>5482</v>
      </c>
      <c r="D37" s="2"/>
      <c r="E37" s="2" t="s">
        <v>3991</v>
      </c>
      <c r="J37" s="2" t="s">
        <v>829</v>
      </c>
      <c r="K37" s="2" t="s">
        <v>7958</v>
      </c>
      <c r="L37" s="2" t="s">
        <v>860</v>
      </c>
      <c r="M37" s="2" t="s">
        <v>17</v>
      </c>
      <c r="N37" s="2" t="s">
        <v>7960</v>
      </c>
      <c r="R37" s="2" t="s">
        <v>7961</v>
      </c>
      <c r="S37" s="2">
        <v>75.0</v>
      </c>
    </row>
    <row r="38">
      <c r="A38" s="2"/>
      <c r="B38" s="2" t="s">
        <v>3908</v>
      </c>
      <c r="C38" s="2" t="s">
        <v>4100</v>
      </c>
      <c r="D38" s="2"/>
      <c r="E38" s="2" t="s">
        <v>4101</v>
      </c>
      <c r="J38" s="2" t="s">
        <v>829</v>
      </c>
      <c r="K38" s="2" t="s">
        <v>7958</v>
      </c>
      <c r="L38" s="2" t="s">
        <v>860</v>
      </c>
      <c r="M38" s="2" t="s">
        <v>17</v>
      </c>
      <c r="N38" s="2" t="s">
        <v>7960</v>
      </c>
      <c r="R38" s="2" t="s">
        <v>7961</v>
      </c>
      <c r="S38" s="2">
        <v>75.0</v>
      </c>
    </row>
    <row r="39">
      <c r="A39" s="2"/>
      <c r="B39" s="2" t="s">
        <v>3908</v>
      </c>
      <c r="C39" s="359" t="s">
        <v>7966</v>
      </c>
      <c r="D39" s="275"/>
      <c r="E39" s="275" t="s">
        <v>4103</v>
      </c>
      <c r="J39" s="2" t="s">
        <v>829</v>
      </c>
      <c r="K39" s="2" t="s">
        <v>7958</v>
      </c>
      <c r="L39" s="2" t="s">
        <v>860</v>
      </c>
      <c r="M39" s="2" t="s">
        <v>17</v>
      </c>
      <c r="N39" s="2" t="s">
        <v>7960</v>
      </c>
      <c r="R39" s="2" t="s">
        <v>7961</v>
      </c>
      <c r="S39" s="2">
        <v>75.0</v>
      </c>
    </row>
    <row r="40">
      <c r="A40" s="2"/>
      <c r="B40" s="2" t="s">
        <v>960</v>
      </c>
      <c r="C40" s="2" t="s">
        <v>1556</v>
      </c>
      <c r="D40" s="275"/>
      <c r="E40" s="275" t="s">
        <v>947</v>
      </c>
      <c r="J40" s="2" t="s">
        <v>829</v>
      </c>
      <c r="K40" s="2" t="s">
        <v>7958</v>
      </c>
      <c r="L40" s="2" t="s">
        <v>860</v>
      </c>
      <c r="M40" s="2" t="s">
        <v>17</v>
      </c>
      <c r="N40" s="2" t="s">
        <v>7960</v>
      </c>
      <c r="R40" s="2" t="s">
        <v>7961</v>
      </c>
      <c r="S40" s="2">
        <v>75.0</v>
      </c>
    </row>
    <row r="41">
      <c r="A41" s="2"/>
      <c r="B41" s="2" t="s">
        <v>960</v>
      </c>
      <c r="C41" s="2" t="s">
        <v>1556</v>
      </c>
      <c r="D41" s="275"/>
      <c r="E41" s="275" t="s">
        <v>947</v>
      </c>
      <c r="J41" s="2" t="s">
        <v>829</v>
      </c>
      <c r="K41" s="2" t="s">
        <v>7958</v>
      </c>
      <c r="L41" s="2" t="s">
        <v>860</v>
      </c>
      <c r="M41" s="2" t="s">
        <v>17</v>
      </c>
      <c r="N41" s="2" t="s">
        <v>7960</v>
      </c>
      <c r="R41" s="2" t="s">
        <v>7961</v>
      </c>
      <c r="S41" s="2">
        <v>75.0</v>
      </c>
    </row>
    <row r="42">
      <c r="A42" s="2"/>
      <c r="B42" s="2" t="s">
        <v>960</v>
      </c>
      <c r="C42" s="2" t="s">
        <v>1556</v>
      </c>
      <c r="D42" s="275"/>
      <c r="E42" s="275" t="s">
        <v>947</v>
      </c>
      <c r="J42" s="2" t="s">
        <v>829</v>
      </c>
      <c r="K42" s="2" t="s">
        <v>7958</v>
      </c>
      <c r="L42" s="2" t="s">
        <v>860</v>
      </c>
      <c r="M42" s="2" t="s">
        <v>17</v>
      </c>
      <c r="N42" s="2" t="s">
        <v>7960</v>
      </c>
      <c r="R42" s="2" t="s">
        <v>7961</v>
      </c>
      <c r="S42" s="2">
        <v>75.0</v>
      </c>
    </row>
    <row r="43">
      <c r="A43" s="2"/>
      <c r="B43" s="2" t="s">
        <v>960</v>
      </c>
      <c r="C43" s="2" t="s">
        <v>1556</v>
      </c>
      <c r="D43" s="275"/>
      <c r="E43" s="275" t="s">
        <v>947</v>
      </c>
      <c r="J43" s="2" t="s">
        <v>829</v>
      </c>
      <c r="K43" s="2" t="s">
        <v>7958</v>
      </c>
      <c r="L43" s="2" t="s">
        <v>860</v>
      </c>
      <c r="M43" s="2" t="s">
        <v>17</v>
      </c>
      <c r="N43" s="2" t="s">
        <v>7960</v>
      </c>
      <c r="R43" s="2" t="s">
        <v>7961</v>
      </c>
      <c r="S43" s="2">
        <v>75.0</v>
      </c>
    </row>
    <row r="44">
      <c r="A44" s="2"/>
      <c r="C44" s="2" t="s">
        <v>7967</v>
      </c>
      <c r="D44" s="275"/>
      <c r="E44" s="275" t="s">
        <v>5389</v>
      </c>
      <c r="J44" s="2" t="s">
        <v>829</v>
      </c>
      <c r="K44" s="2" t="s">
        <v>7958</v>
      </c>
      <c r="L44" s="2" t="s">
        <v>860</v>
      </c>
      <c r="M44" s="2" t="s">
        <v>17</v>
      </c>
      <c r="N44" s="2" t="s">
        <v>7960</v>
      </c>
      <c r="R44" s="2" t="s">
        <v>7961</v>
      </c>
      <c r="S44" s="2">
        <v>75.0</v>
      </c>
    </row>
    <row r="45">
      <c r="A45" s="2"/>
      <c r="B45" s="2" t="s">
        <v>3908</v>
      </c>
      <c r="C45" s="2" t="s">
        <v>878</v>
      </c>
      <c r="D45" s="275"/>
      <c r="E45" s="275" t="s">
        <v>6744</v>
      </c>
      <c r="J45" s="2" t="s">
        <v>829</v>
      </c>
      <c r="K45" s="2" t="s">
        <v>7958</v>
      </c>
      <c r="L45" s="2" t="s">
        <v>860</v>
      </c>
      <c r="M45" s="2" t="s">
        <v>17</v>
      </c>
      <c r="N45" s="2" t="s">
        <v>7960</v>
      </c>
      <c r="R45" s="2" t="s">
        <v>7961</v>
      </c>
      <c r="S45" s="2">
        <v>75.0</v>
      </c>
    </row>
    <row r="46">
      <c r="A46" s="2"/>
      <c r="B46" s="2" t="s">
        <v>3908</v>
      </c>
      <c r="C46" s="492" t="s">
        <v>7143</v>
      </c>
      <c r="D46" s="494"/>
      <c r="E46" s="494" t="s">
        <v>5483</v>
      </c>
      <c r="J46" s="2" t="s">
        <v>829</v>
      </c>
      <c r="K46" s="2" t="s">
        <v>7958</v>
      </c>
      <c r="L46" s="2" t="s">
        <v>860</v>
      </c>
      <c r="M46" s="2" t="s">
        <v>17</v>
      </c>
      <c r="N46" s="2" t="s">
        <v>7960</v>
      </c>
      <c r="R46" s="2" t="s">
        <v>7961</v>
      </c>
      <c r="S46" s="2">
        <v>75.0</v>
      </c>
    </row>
    <row r="47">
      <c r="A47" s="2"/>
      <c r="C47" s="492" t="s">
        <v>7968</v>
      </c>
      <c r="D47" s="494"/>
      <c r="E47" s="494" t="s">
        <v>890</v>
      </c>
      <c r="J47" s="2" t="s">
        <v>829</v>
      </c>
      <c r="K47" s="2" t="s">
        <v>7958</v>
      </c>
      <c r="L47" s="2" t="s">
        <v>860</v>
      </c>
      <c r="M47" s="2" t="s">
        <v>17</v>
      </c>
      <c r="N47" s="2" t="s">
        <v>7960</v>
      </c>
      <c r="R47" s="2" t="s">
        <v>7961</v>
      </c>
      <c r="S47" s="2">
        <v>75.0</v>
      </c>
    </row>
    <row r="48">
      <c r="A48" s="2"/>
    </row>
    <row r="49">
      <c r="A49" s="2" t="s">
        <v>995</v>
      </c>
      <c r="B49" s="2" t="s">
        <v>862</v>
      </c>
      <c r="C49" s="2" t="s">
        <v>1409</v>
      </c>
      <c r="D49" s="291" t="s">
        <v>7969</v>
      </c>
      <c r="E49" s="2" t="s">
        <v>7541</v>
      </c>
      <c r="J49" s="2" t="s">
        <v>829</v>
      </c>
      <c r="K49" s="2" t="s">
        <v>5664</v>
      </c>
      <c r="L49" s="2" t="s">
        <v>860</v>
      </c>
      <c r="M49" s="2" t="s">
        <v>17</v>
      </c>
      <c r="N49" s="2" t="s">
        <v>7960</v>
      </c>
      <c r="R49" s="2" t="s">
        <v>7957</v>
      </c>
      <c r="S49" s="312">
        <v>86286.0</v>
      </c>
    </row>
    <row r="50">
      <c r="A50" s="2"/>
      <c r="B50" s="2" t="s">
        <v>862</v>
      </c>
      <c r="C50" s="2" t="s">
        <v>1409</v>
      </c>
      <c r="D50" s="291" t="s">
        <v>7970</v>
      </c>
      <c r="E50" s="2" t="s">
        <v>7541</v>
      </c>
      <c r="J50" s="2" t="s">
        <v>829</v>
      </c>
      <c r="K50" s="2" t="s">
        <v>5664</v>
      </c>
      <c r="L50" s="2" t="s">
        <v>860</v>
      </c>
      <c r="M50" s="2" t="s">
        <v>17</v>
      </c>
      <c r="N50" s="2" t="s">
        <v>7960</v>
      </c>
      <c r="R50" s="2" t="s">
        <v>7971</v>
      </c>
      <c r="S50" s="2">
        <v>86.0</v>
      </c>
    </row>
    <row r="51">
      <c r="B51" s="2" t="s">
        <v>862</v>
      </c>
      <c r="C51" s="2" t="s">
        <v>1412</v>
      </c>
      <c r="D51" s="291" t="s">
        <v>7972</v>
      </c>
      <c r="E51" s="2" t="s">
        <v>7504</v>
      </c>
      <c r="J51" s="2" t="s">
        <v>829</v>
      </c>
      <c r="K51" s="2" t="s">
        <v>5664</v>
      </c>
      <c r="L51" s="2" t="s">
        <v>860</v>
      </c>
      <c r="M51" s="2" t="s">
        <v>4414</v>
      </c>
      <c r="N51" s="2" t="s">
        <v>7960</v>
      </c>
      <c r="R51" s="2" t="s">
        <v>7957</v>
      </c>
      <c r="S51" s="312">
        <v>86293.0</v>
      </c>
    </row>
    <row r="52">
      <c r="B52" s="2" t="s">
        <v>862</v>
      </c>
      <c r="C52" s="2" t="s">
        <v>1412</v>
      </c>
      <c r="D52" s="291" t="s">
        <v>7973</v>
      </c>
      <c r="E52" s="2" t="s">
        <v>7504</v>
      </c>
      <c r="J52" s="2" t="s">
        <v>829</v>
      </c>
      <c r="K52" s="2" t="s">
        <v>5664</v>
      </c>
      <c r="L52" s="2" t="s">
        <v>860</v>
      </c>
      <c r="M52" s="2" t="s">
        <v>17</v>
      </c>
      <c r="N52" s="2" t="s">
        <v>7960</v>
      </c>
      <c r="R52" s="2" t="s">
        <v>7957</v>
      </c>
      <c r="S52" s="2">
        <v>86.0</v>
      </c>
    </row>
    <row r="54">
      <c r="A54" s="2" t="s">
        <v>7278</v>
      </c>
      <c r="B54" s="2" t="s">
        <v>868</v>
      </c>
      <c r="C54" s="2" t="s">
        <v>1390</v>
      </c>
      <c r="D54" s="291">
        <v>2.211199000715E12</v>
      </c>
      <c r="E54" s="2" t="s">
        <v>935</v>
      </c>
      <c r="J54" s="2" t="s">
        <v>829</v>
      </c>
      <c r="K54" s="2" t="s">
        <v>7974</v>
      </c>
      <c r="L54" s="2" t="s">
        <v>860</v>
      </c>
      <c r="M54" s="2" t="s">
        <v>17</v>
      </c>
      <c r="N54" s="2" t="s">
        <v>7960</v>
      </c>
      <c r="R54" s="2" t="s">
        <v>7952</v>
      </c>
      <c r="S54" s="2">
        <v>75.0</v>
      </c>
    </row>
    <row r="55">
      <c r="B55" s="2" t="s">
        <v>868</v>
      </c>
      <c r="C55" s="2" t="s">
        <v>1390</v>
      </c>
      <c r="D55" s="291">
        <v>2.211199000711E12</v>
      </c>
      <c r="E55" s="2" t="s">
        <v>935</v>
      </c>
      <c r="J55" s="2" t="s">
        <v>829</v>
      </c>
      <c r="K55" s="2" t="s">
        <v>7974</v>
      </c>
      <c r="L55" s="2" t="s">
        <v>860</v>
      </c>
      <c r="M55" s="2" t="s">
        <v>17</v>
      </c>
      <c r="N55" s="2" t="s">
        <v>7960</v>
      </c>
      <c r="R55" s="2" t="s">
        <v>7952</v>
      </c>
      <c r="S55" s="2">
        <v>75.0</v>
      </c>
    </row>
    <row r="58">
      <c r="A58" s="239" t="s">
        <v>3819</v>
      </c>
      <c r="B58" s="359" t="s">
        <v>1122</v>
      </c>
      <c r="L58" s="2" t="s">
        <v>4752</v>
      </c>
      <c r="M58" s="2" t="s">
        <v>17</v>
      </c>
      <c r="N58" s="2" t="s">
        <v>7950</v>
      </c>
      <c r="S58" s="2">
        <v>79.0</v>
      </c>
    </row>
    <row r="59">
      <c r="B59" s="359" t="s">
        <v>2301</v>
      </c>
      <c r="L59" s="2" t="s">
        <v>4752</v>
      </c>
      <c r="M59" s="2" t="s">
        <v>17</v>
      </c>
      <c r="N59" s="2" t="s">
        <v>7950</v>
      </c>
      <c r="S59" s="2">
        <v>79.0</v>
      </c>
    </row>
    <row r="60">
      <c r="B60" s="359" t="s">
        <v>2302</v>
      </c>
      <c r="L60" s="2" t="s">
        <v>4752</v>
      </c>
      <c r="M60" s="2" t="s">
        <v>17</v>
      </c>
      <c r="N60" s="2" t="s">
        <v>7950</v>
      </c>
      <c r="S60" s="2">
        <v>79.0</v>
      </c>
    </row>
    <row r="61">
      <c r="B61" s="359" t="s">
        <v>1623</v>
      </c>
      <c r="L61" s="2" t="s">
        <v>4752</v>
      </c>
      <c r="M61" s="2" t="s">
        <v>17</v>
      </c>
      <c r="N61" s="2" t="s">
        <v>7950</v>
      </c>
      <c r="S61" s="2">
        <v>79.0</v>
      </c>
    </row>
    <row r="62">
      <c r="A62" s="239"/>
      <c r="B62" s="359" t="s">
        <v>1623</v>
      </c>
      <c r="L62" s="2" t="s">
        <v>4752</v>
      </c>
      <c r="M62" s="2" t="s">
        <v>17</v>
      </c>
      <c r="N62" s="2" t="s">
        <v>7950</v>
      </c>
      <c r="S62" s="2">
        <v>79.0</v>
      </c>
    </row>
    <row r="63">
      <c r="B63" s="359" t="s">
        <v>1623</v>
      </c>
      <c r="L63" s="2" t="s">
        <v>4752</v>
      </c>
      <c r="M63" s="2" t="s">
        <v>17</v>
      </c>
      <c r="N63" s="2" t="s">
        <v>7950</v>
      </c>
      <c r="S63" s="2">
        <v>79.0</v>
      </c>
    </row>
    <row r="64">
      <c r="B64" s="359" t="s">
        <v>1623</v>
      </c>
      <c r="J64" s="195"/>
      <c r="L64" s="2" t="s">
        <v>4752</v>
      </c>
      <c r="M64" s="2" t="s">
        <v>17</v>
      </c>
      <c r="N64" s="2" t="s">
        <v>7950</v>
      </c>
      <c r="S64" s="2">
        <v>79.0</v>
      </c>
    </row>
    <row r="65">
      <c r="B65" s="359" t="s">
        <v>3979</v>
      </c>
      <c r="J65" s="195"/>
      <c r="L65" s="2" t="s">
        <v>4752</v>
      </c>
      <c r="M65" s="2" t="s">
        <v>17</v>
      </c>
      <c r="N65" s="2" t="s">
        <v>7960</v>
      </c>
      <c r="S65" s="2">
        <v>75.0</v>
      </c>
    </row>
    <row r="66">
      <c r="B66" s="359" t="s">
        <v>4430</v>
      </c>
      <c r="J66" s="195" t="s">
        <v>2245</v>
      </c>
      <c r="K66" s="2" t="s">
        <v>7974</v>
      </c>
      <c r="L66" s="2" t="s">
        <v>4752</v>
      </c>
      <c r="M66" s="2" t="s">
        <v>17</v>
      </c>
      <c r="N66" s="2" t="s">
        <v>7960</v>
      </c>
      <c r="R66" s="2" t="s">
        <v>7952</v>
      </c>
      <c r="S66" s="2">
        <v>75.0</v>
      </c>
    </row>
    <row r="67">
      <c r="B67" s="359" t="s">
        <v>4430</v>
      </c>
      <c r="J67" s="195"/>
      <c r="L67" s="2" t="s">
        <v>4752</v>
      </c>
      <c r="M67" s="2" t="s">
        <v>17</v>
      </c>
      <c r="N67" s="2" t="s">
        <v>7960</v>
      </c>
      <c r="S67" s="2">
        <v>75.0</v>
      </c>
    </row>
    <row r="68">
      <c r="B68" s="359" t="s">
        <v>1182</v>
      </c>
      <c r="J68" s="229"/>
      <c r="L68" s="2" t="s">
        <v>4752</v>
      </c>
      <c r="M68" s="2" t="s">
        <v>17</v>
      </c>
      <c r="N68" s="2" t="s">
        <v>7960</v>
      </c>
      <c r="S68" s="2">
        <v>75.0</v>
      </c>
    </row>
    <row r="69">
      <c r="B69" s="359" t="s">
        <v>1182</v>
      </c>
      <c r="L69" s="2" t="s">
        <v>4752</v>
      </c>
      <c r="M69" s="2" t="s">
        <v>17</v>
      </c>
      <c r="N69" s="2" t="s">
        <v>7960</v>
      </c>
      <c r="S69" s="2">
        <v>75.0</v>
      </c>
    </row>
    <row r="70">
      <c r="A70" s="2" t="s">
        <v>862</v>
      </c>
      <c r="B70" s="359" t="s">
        <v>1409</v>
      </c>
      <c r="C70" s="291" t="s">
        <v>7975</v>
      </c>
      <c r="D70" s="380" t="s">
        <v>893</v>
      </c>
      <c r="L70" s="2" t="s">
        <v>4752</v>
      </c>
      <c r="M70" s="2" t="s">
        <v>17</v>
      </c>
      <c r="N70" s="2" t="s">
        <v>6351</v>
      </c>
      <c r="S70" s="2">
        <v>287.0</v>
      </c>
    </row>
    <row r="71">
      <c r="B71" s="359" t="s">
        <v>5387</v>
      </c>
      <c r="D71" s="383"/>
      <c r="L71" s="2" t="s">
        <v>4752</v>
      </c>
      <c r="M71" s="2" t="s">
        <v>17</v>
      </c>
      <c r="N71" s="2" t="s">
        <v>5666</v>
      </c>
      <c r="S71" s="2">
        <v>296.0</v>
      </c>
    </row>
    <row r="72">
      <c r="B72" s="359" t="s">
        <v>3994</v>
      </c>
      <c r="L72" s="2" t="s">
        <v>4752</v>
      </c>
      <c r="M72" s="2" t="s">
        <v>17</v>
      </c>
      <c r="N72" s="2" t="s">
        <v>5666</v>
      </c>
      <c r="S72" s="2">
        <v>296.0</v>
      </c>
    </row>
    <row r="73">
      <c r="B73" s="359" t="s">
        <v>7976</v>
      </c>
      <c r="L73" s="2" t="s">
        <v>4752</v>
      </c>
      <c r="M73" s="2" t="s">
        <v>17</v>
      </c>
      <c r="N73" s="2" t="s">
        <v>5666</v>
      </c>
      <c r="S73" s="2">
        <v>296.0</v>
      </c>
    </row>
    <row r="77">
      <c r="B77" s="239"/>
    </row>
  </sheetData>
  <hyperlinks>
    <hyperlink r:id="rId1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7977</v>
      </c>
      <c r="D1" s="216"/>
      <c r="E1" s="411">
        <v>7.373735051E9</v>
      </c>
      <c r="F1" s="219"/>
      <c r="G1" s="219"/>
      <c r="H1" s="219" t="s">
        <v>800</v>
      </c>
      <c r="I1" s="219"/>
      <c r="J1" s="2"/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2"/>
      <c r="K2" s="227"/>
      <c r="L2" s="227"/>
      <c r="M2" s="226" t="s">
        <v>11</v>
      </c>
      <c r="N2" s="469"/>
      <c r="O2" s="490"/>
      <c r="Q2" s="2">
        <v>1.0</v>
      </c>
      <c r="R2" s="2" t="s">
        <v>7978</v>
      </c>
      <c r="S2" s="2" t="s">
        <v>362</v>
      </c>
      <c r="T2" s="2" t="s">
        <v>1010</v>
      </c>
    </row>
    <row r="3">
      <c r="A3" s="2"/>
      <c r="B3" s="229" t="s">
        <v>811</v>
      </c>
      <c r="C3" s="2" t="s">
        <v>133</v>
      </c>
      <c r="E3" s="230"/>
      <c r="F3" s="2"/>
      <c r="G3" s="2"/>
      <c r="H3" s="2" t="s">
        <v>812</v>
      </c>
      <c r="I3" s="2"/>
      <c r="J3" s="2"/>
      <c r="K3" s="2"/>
      <c r="L3" s="2"/>
      <c r="M3" s="229" t="s">
        <v>12</v>
      </c>
      <c r="O3" s="230"/>
      <c r="Q3" s="2">
        <v>2.0</v>
      </c>
      <c r="R3" s="2" t="s">
        <v>7978</v>
      </c>
      <c r="S3" s="2" t="s">
        <v>7979</v>
      </c>
      <c r="T3" s="2" t="s">
        <v>1010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J4" s="2"/>
      <c r="K4" s="2"/>
      <c r="L4" s="2"/>
      <c r="M4" s="229" t="s">
        <v>13</v>
      </c>
      <c r="O4" s="230"/>
      <c r="Q4" s="2">
        <v>3.0</v>
      </c>
      <c r="R4" s="2" t="s">
        <v>7978</v>
      </c>
      <c r="S4" s="2" t="s">
        <v>7980</v>
      </c>
      <c r="T4" s="2" t="s">
        <v>1010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J5" s="2"/>
      <c r="K5" s="2"/>
      <c r="L5" s="2"/>
      <c r="M5" s="229" t="s">
        <v>14</v>
      </c>
      <c r="O5" s="237"/>
      <c r="Q5" s="2">
        <v>4.0</v>
      </c>
      <c r="R5" s="2" t="s">
        <v>7981</v>
      </c>
      <c r="S5" s="2" t="s">
        <v>7982</v>
      </c>
      <c r="T5" s="2" t="s">
        <v>1010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J6" s="2"/>
      <c r="K6" s="2"/>
      <c r="L6" s="2"/>
      <c r="M6" s="229" t="s">
        <v>15</v>
      </c>
      <c r="O6" s="237"/>
      <c r="Q6" s="2">
        <v>5.0</v>
      </c>
      <c r="R6" s="2" t="s">
        <v>7983</v>
      </c>
      <c r="S6" s="2" t="s">
        <v>381</v>
      </c>
      <c r="T6" s="2" t="s">
        <v>1010</v>
      </c>
    </row>
    <row r="7">
      <c r="A7" s="2"/>
      <c r="B7" s="229" t="s">
        <v>822</v>
      </c>
      <c r="C7" s="2" t="s">
        <v>7984</v>
      </c>
      <c r="D7" s="2"/>
      <c r="E7" s="237">
        <v>9.994818929E9</v>
      </c>
      <c r="F7" s="2"/>
      <c r="G7" s="2"/>
      <c r="H7" s="2" t="s">
        <v>823</v>
      </c>
      <c r="I7" s="2"/>
      <c r="J7" s="2"/>
      <c r="K7" s="2"/>
      <c r="L7" s="2"/>
      <c r="M7" s="229" t="s">
        <v>17</v>
      </c>
      <c r="O7" s="237"/>
      <c r="Q7" s="2">
        <v>6.0</v>
      </c>
      <c r="R7" s="2" t="s">
        <v>7985</v>
      </c>
      <c r="S7" s="2" t="s">
        <v>7986</v>
      </c>
      <c r="T7" s="2" t="s">
        <v>4765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J8" s="2"/>
      <c r="K8" s="2"/>
      <c r="L8" s="2"/>
      <c r="M8" s="229" t="s">
        <v>18</v>
      </c>
      <c r="O8" s="237"/>
      <c r="Q8" s="2">
        <v>7.0</v>
      </c>
      <c r="R8" s="2" t="s">
        <v>7987</v>
      </c>
      <c r="S8" s="2" t="s">
        <v>7988</v>
      </c>
      <c r="T8" s="2" t="s">
        <v>4765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5361</v>
      </c>
      <c r="S9" s="2" t="s">
        <v>2080</v>
      </c>
      <c r="T9" s="2" t="s">
        <v>3081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573" t="s">
        <v>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" t="s">
        <v>3881</v>
      </c>
      <c r="C17" s="2" t="s">
        <v>4317</v>
      </c>
      <c r="D17" s="291">
        <v>369520.0</v>
      </c>
      <c r="E17" s="275" t="s">
        <v>7247</v>
      </c>
      <c r="F17" s="231"/>
      <c r="G17" s="231"/>
      <c r="H17" s="231" t="s">
        <v>7989</v>
      </c>
      <c r="J17" s="2" t="s">
        <v>3940</v>
      </c>
      <c r="K17" s="2" t="s">
        <v>7979</v>
      </c>
      <c r="M17" s="2" t="s">
        <v>17</v>
      </c>
      <c r="N17" s="2" t="s">
        <v>7979</v>
      </c>
      <c r="R17" s="2" t="s">
        <v>7978</v>
      </c>
      <c r="S17" s="2">
        <v>106.0</v>
      </c>
    </row>
    <row r="18">
      <c r="A18" s="2"/>
      <c r="B18" s="2" t="s">
        <v>3881</v>
      </c>
      <c r="C18" s="2" t="s">
        <v>4317</v>
      </c>
      <c r="D18" s="291">
        <v>369880.0</v>
      </c>
      <c r="E18" s="275" t="s">
        <v>7247</v>
      </c>
      <c r="F18" s="231"/>
      <c r="G18" s="231"/>
      <c r="H18" s="231" t="s">
        <v>7989</v>
      </c>
      <c r="J18" s="2" t="s">
        <v>3940</v>
      </c>
      <c r="K18" s="2" t="s">
        <v>7979</v>
      </c>
      <c r="M18" s="2" t="s">
        <v>17</v>
      </c>
      <c r="N18" s="2" t="s">
        <v>7979</v>
      </c>
      <c r="R18" s="2" t="s">
        <v>7978</v>
      </c>
      <c r="S18" s="2">
        <v>106.0</v>
      </c>
    </row>
    <row r="19">
      <c r="A19" s="2"/>
      <c r="B19" s="2" t="s">
        <v>3881</v>
      </c>
      <c r="C19" s="2" t="s">
        <v>4317</v>
      </c>
      <c r="D19" s="291">
        <v>368979.0</v>
      </c>
      <c r="E19" s="275" t="s">
        <v>7247</v>
      </c>
      <c r="F19" s="231"/>
      <c r="G19" s="231"/>
      <c r="H19" s="231" t="s">
        <v>7989</v>
      </c>
      <c r="J19" s="2" t="s">
        <v>3940</v>
      </c>
      <c r="K19" s="2" t="s">
        <v>7979</v>
      </c>
      <c r="M19" s="2" t="s">
        <v>17</v>
      </c>
      <c r="N19" s="2" t="s">
        <v>7979</v>
      </c>
      <c r="R19" s="2" t="s">
        <v>7978</v>
      </c>
      <c r="S19" s="2">
        <v>106.0</v>
      </c>
    </row>
    <row r="20">
      <c r="A20" s="2"/>
      <c r="B20" s="2" t="s">
        <v>3881</v>
      </c>
      <c r="C20" s="2" t="s">
        <v>4317</v>
      </c>
      <c r="D20" s="275"/>
      <c r="E20" s="275" t="s">
        <v>7247</v>
      </c>
      <c r="F20" s="231"/>
      <c r="G20" s="231"/>
      <c r="H20" s="231" t="s">
        <v>7989</v>
      </c>
      <c r="J20" s="2" t="s">
        <v>3940</v>
      </c>
      <c r="K20" s="2" t="s">
        <v>7979</v>
      </c>
      <c r="M20" s="2" t="s">
        <v>17</v>
      </c>
      <c r="N20" s="2" t="s">
        <v>7979</v>
      </c>
      <c r="R20" s="2" t="s">
        <v>7978</v>
      </c>
      <c r="S20" s="2">
        <v>106.0</v>
      </c>
    </row>
    <row r="21">
      <c r="A21" s="2"/>
      <c r="B21" s="2" t="s">
        <v>3881</v>
      </c>
      <c r="C21" s="2" t="s">
        <v>4317</v>
      </c>
      <c r="D21" s="275"/>
      <c r="E21" s="275" t="s">
        <v>7247</v>
      </c>
      <c r="F21" s="231"/>
      <c r="G21" s="231"/>
      <c r="H21" s="231" t="s">
        <v>7989</v>
      </c>
      <c r="J21" s="2" t="s">
        <v>3940</v>
      </c>
      <c r="K21" s="2" t="s">
        <v>7979</v>
      </c>
      <c r="M21" s="2" t="s">
        <v>17</v>
      </c>
      <c r="N21" s="2" t="s">
        <v>7979</v>
      </c>
      <c r="R21" s="2" t="s">
        <v>7978</v>
      </c>
      <c r="S21" s="2">
        <v>106.0</v>
      </c>
    </row>
    <row r="22">
      <c r="A22" s="2"/>
      <c r="B22" s="2" t="s">
        <v>3881</v>
      </c>
      <c r="C22" s="2" t="s">
        <v>4317</v>
      </c>
      <c r="D22" s="275"/>
      <c r="E22" s="275" t="s">
        <v>7247</v>
      </c>
      <c r="F22" s="231"/>
      <c r="G22" s="231"/>
      <c r="H22" s="231" t="s">
        <v>7990</v>
      </c>
      <c r="J22" s="2" t="s">
        <v>3940</v>
      </c>
      <c r="K22" s="2" t="s">
        <v>7979</v>
      </c>
      <c r="M22" s="2" t="s">
        <v>17</v>
      </c>
      <c r="N22" s="2" t="s">
        <v>7979</v>
      </c>
      <c r="R22" s="2" t="s">
        <v>7978</v>
      </c>
      <c r="S22" s="2">
        <v>106.0</v>
      </c>
    </row>
    <row r="23">
      <c r="A23" s="2"/>
      <c r="B23" s="2" t="s">
        <v>3881</v>
      </c>
      <c r="C23" s="2" t="s">
        <v>4317</v>
      </c>
      <c r="D23" s="275"/>
      <c r="E23" s="275" t="s">
        <v>7247</v>
      </c>
      <c r="F23" s="231"/>
      <c r="G23" s="231"/>
      <c r="H23" s="231" t="s">
        <v>7991</v>
      </c>
      <c r="J23" s="2" t="s">
        <v>3940</v>
      </c>
      <c r="K23" s="2" t="s">
        <v>7979</v>
      </c>
      <c r="M23" s="2" t="s">
        <v>17</v>
      </c>
      <c r="N23" s="2" t="s">
        <v>7979</v>
      </c>
      <c r="R23" s="2" t="s">
        <v>7978</v>
      </c>
      <c r="S23" s="2">
        <v>106.0</v>
      </c>
    </row>
    <row r="24">
      <c r="A24" s="2"/>
      <c r="B24" s="2" t="s">
        <v>3881</v>
      </c>
      <c r="C24" s="2" t="s">
        <v>4317</v>
      </c>
      <c r="D24" s="275"/>
      <c r="E24" s="275" t="s">
        <v>7247</v>
      </c>
      <c r="F24" s="231"/>
      <c r="G24" s="231"/>
      <c r="H24" s="231" t="s">
        <v>7991</v>
      </c>
      <c r="J24" s="2" t="s">
        <v>3940</v>
      </c>
      <c r="K24" s="2" t="s">
        <v>7979</v>
      </c>
      <c r="M24" s="2" t="s">
        <v>17</v>
      </c>
      <c r="N24" s="2" t="s">
        <v>7979</v>
      </c>
      <c r="R24" s="2" t="s">
        <v>7978</v>
      </c>
      <c r="S24" s="2">
        <v>106.0</v>
      </c>
    </row>
    <row r="25">
      <c r="A25" s="2"/>
      <c r="B25" s="2" t="s">
        <v>3881</v>
      </c>
      <c r="C25" s="2" t="s">
        <v>4317</v>
      </c>
      <c r="D25" s="275"/>
      <c r="E25" s="275" t="s">
        <v>7247</v>
      </c>
      <c r="F25" s="231"/>
      <c r="G25" s="231"/>
      <c r="H25" s="231" t="s">
        <v>7992</v>
      </c>
      <c r="J25" s="2" t="s">
        <v>3940</v>
      </c>
      <c r="K25" s="2" t="s">
        <v>7979</v>
      </c>
      <c r="M25" s="2" t="s">
        <v>17</v>
      </c>
      <c r="N25" s="2" t="s">
        <v>7979</v>
      </c>
      <c r="R25" s="2" t="s">
        <v>7978</v>
      </c>
      <c r="S25" s="2">
        <v>106.0</v>
      </c>
    </row>
    <row r="26">
      <c r="A26" s="2"/>
      <c r="B26" s="2" t="s">
        <v>3881</v>
      </c>
      <c r="C26" s="2" t="s">
        <v>4317</v>
      </c>
      <c r="D26" s="275"/>
      <c r="E26" s="275" t="s">
        <v>7247</v>
      </c>
      <c r="F26" s="231"/>
      <c r="G26" s="231"/>
      <c r="H26" s="231" t="s">
        <v>7992</v>
      </c>
      <c r="J26" s="2" t="s">
        <v>3940</v>
      </c>
      <c r="K26" s="2" t="s">
        <v>7979</v>
      </c>
      <c r="M26" s="2" t="s">
        <v>17</v>
      </c>
      <c r="N26" s="2" t="s">
        <v>7979</v>
      </c>
      <c r="R26" s="2" t="s">
        <v>7978</v>
      </c>
      <c r="S26" s="2">
        <v>106.0</v>
      </c>
    </row>
    <row r="27">
      <c r="A27" s="2"/>
      <c r="B27" s="2" t="s">
        <v>3881</v>
      </c>
      <c r="C27" s="2" t="s">
        <v>4317</v>
      </c>
      <c r="D27" s="275"/>
      <c r="E27" s="275" t="s">
        <v>7247</v>
      </c>
      <c r="F27" s="231"/>
      <c r="G27" s="231"/>
      <c r="H27" s="231" t="s">
        <v>7993</v>
      </c>
      <c r="J27" s="2" t="s">
        <v>3940</v>
      </c>
      <c r="K27" s="2" t="s">
        <v>7979</v>
      </c>
      <c r="M27" s="2" t="s">
        <v>17</v>
      </c>
      <c r="N27" s="2" t="s">
        <v>7979</v>
      </c>
      <c r="R27" s="2" t="s">
        <v>7978</v>
      </c>
      <c r="S27" s="2">
        <v>106.0</v>
      </c>
    </row>
    <row r="28">
      <c r="A28" s="2"/>
      <c r="B28" s="2" t="s">
        <v>3881</v>
      </c>
      <c r="C28" s="2" t="s">
        <v>4317</v>
      </c>
      <c r="D28" s="275"/>
      <c r="E28" s="275" t="s">
        <v>7247</v>
      </c>
      <c r="F28" s="231"/>
      <c r="G28" s="231"/>
      <c r="H28" s="231" t="s">
        <v>7993</v>
      </c>
      <c r="J28" s="2" t="s">
        <v>3940</v>
      </c>
      <c r="K28" s="2" t="s">
        <v>7979</v>
      </c>
      <c r="M28" s="2" t="s">
        <v>17</v>
      </c>
      <c r="N28" s="2" t="s">
        <v>7979</v>
      </c>
      <c r="R28" s="2" t="s">
        <v>7978</v>
      </c>
      <c r="S28" s="2">
        <v>106.0</v>
      </c>
    </row>
    <row r="29">
      <c r="A29" s="2"/>
      <c r="B29" s="2" t="s">
        <v>3881</v>
      </c>
      <c r="C29" s="2" t="s">
        <v>4317</v>
      </c>
      <c r="D29" s="275"/>
      <c r="E29" s="275" t="s">
        <v>7247</v>
      </c>
      <c r="F29" s="231"/>
      <c r="G29" s="231"/>
      <c r="H29" s="231" t="s">
        <v>7994</v>
      </c>
      <c r="J29" s="2" t="s">
        <v>3940</v>
      </c>
      <c r="K29" s="2" t="s">
        <v>7979</v>
      </c>
      <c r="M29" s="2" t="s">
        <v>17</v>
      </c>
      <c r="N29" s="2" t="s">
        <v>7979</v>
      </c>
      <c r="R29" s="2" t="s">
        <v>7978</v>
      </c>
      <c r="S29" s="2">
        <v>106.0</v>
      </c>
    </row>
    <row r="30">
      <c r="A30" s="2"/>
      <c r="B30" s="2" t="s">
        <v>3881</v>
      </c>
      <c r="C30" s="2" t="s">
        <v>4317</v>
      </c>
      <c r="D30" s="275"/>
      <c r="E30" s="275" t="s">
        <v>7247</v>
      </c>
      <c r="F30" s="231"/>
      <c r="G30" s="231"/>
      <c r="H30" s="231" t="s">
        <v>7995</v>
      </c>
      <c r="J30" s="2" t="s">
        <v>3940</v>
      </c>
      <c r="K30" s="2" t="s">
        <v>7979</v>
      </c>
      <c r="M30" s="2" t="s">
        <v>17</v>
      </c>
      <c r="N30" s="2" t="s">
        <v>7979</v>
      </c>
      <c r="R30" s="2" t="s">
        <v>7978</v>
      </c>
      <c r="S30" s="2">
        <v>106.0</v>
      </c>
    </row>
    <row r="31" ht="15.0" customHeight="1">
      <c r="A31" s="2"/>
      <c r="B31" s="2" t="s">
        <v>3881</v>
      </c>
      <c r="C31" s="2" t="s">
        <v>4317</v>
      </c>
      <c r="D31" s="275"/>
      <c r="E31" s="275" t="s">
        <v>7247</v>
      </c>
      <c r="F31" s="231"/>
      <c r="G31" s="231"/>
      <c r="H31" s="231" t="s">
        <v>7995</v>
      </c>
      <c r="J31" s="2" t="s">
        <v>3940</v>
      </c>
      <c r="K31" s="2" t="s">
        <v>7979</v>
      </c>
      <c r="M31" s="2" t="s">
        <v>17</v>
      </c>
      <c r="N31" s="2" t="s">
        <v>7979</v>
      </c>
      <c r="R31" s="2" t="s">
        <v>7978</v>
      </c>
      <c r="S31" s="2">
        <v>106.0</v>
      </c>
    </row>
    <row r="32" ht="15.0" customHeight="1">
      <c r="A32" s="2"/>
      <c r="B32" s="2" t="s">
        <v>3881</v>
      </c>
      <c r="C32" s="2" t="s">
        <v>4317</v>
      </c>
      <c r="D32" s="275"/>
      <c r="E32" s="275" t="s">
        <v>7247</v>
      </c>
      <c r="F32" s="2"/>
      <c r="G32" s="2"/>
      <c r="H32" s="2" t="s">
        <v>7995</v>
      </c>
      <c r="J32" s="2" t="s">
        <v>3940</v>
      </c>
      <c r="K32" s="2" t="s">
        <v>7979</v>
      </c>
      <c r="M32" s="2" t="s">
        <v>17</v>
      </c>
      <c r="N32" s="2" t="s">
        <v>7979</v>
      </c>
      <c r="R32" s="2" t="s">
        <v>7978</v>
      </c>
      <c r="S32" s="2">
        <v>106.0</v>
      </c>
    </row>
    <row r="33" ht="15.0" customHeight="1">
      <c r="A33" s="2"/>
      <c r="B33" s="2" t="s">
        <v>3881</v>
      </c>
      <c r="C33" s="2" t="s">
        <v>4317</v>
      </c>
      <c r="D33" s="275"/>
      <c r="E33" s="275" t="s">
        <v>7247</v>
      </c>
      <c r="F33" s="2"/>
      <c r="G33" s="2"/>
      <c r="H33" s="2" t="s">
        <v>7996</v>
      </c>
      <c r="J33" s="2" t="s">
        <v>3940</v>
      </c>
      <c r="K33" s="2" t="s">
        <v>7979</v>
      </c>
      <c r="M33" s="2" t="s">
        <v>17</v>
      </c>
      <c r="N33" s="2" t="s">
        <v>7979</v>
      </c>
      <c r="R33" s="2" t="s">
        <v>7978</v>
      </c>
      <c r="S33" s="2">
        <v>106.0</v>
      </c>
    </row>
    <row r="34" ht="15.0" customHeight="1">
      <c r="A34" s="2"/>
      <c r="B34" s="2" t="s">
        <v>3881</v>
      </c>
      <c r="C34" s="2" t="s">
        <v>4317</v>
      </c>
      <c r="D34" s="275"/>
      <c r="E34" s="275" t="s">
        <v>7247</v>
      </c>
      <c r="F34" s="2"/>
      <c r="G34" s="2"/>
      <c r="H34" s="2" t="s">
        <v>7997</v>
      </c>
      <c r="J34" s="2" t="s">
        <v>3940</v>
      </c>
      <c r="K34" s="2" t="s">
        <v>7979</v>
      </c>
      <c r="M34" s="2" t="s">
        <v>17</v>
      </c>
      <c r="N34" s="2" t="s">
        <v>7979</v>
      </c>
      <c r="R34" s="2" t="s">
        <v>7978</v>
      </c>
      <c r="S34" s="2">
        <v>106.0</v>
      </c>
    </row>
    <row r="35" ht="15.0" customHeight="1">
      <c r="B35" s="2" t="s">
        <v>3881</v>
      </c>
      <c r="C35" s="2" t="s">
        <v>4317</v>
      </c>
      <c r="D35" s="275"/>
      <c r="E35" s="275" t="s">
        <v>7247</v>
      </c>
      <c r="F35" s="2"/>
      <c r="G35" s="2"/>
      <c r="H35" s="2" t="s">
        <v>7997</v>
      </c>
      <c r="J35" s="2" t="s">
        <v>3940</v>
      </c>
      <c r="K35" s="2" t="s">
        <v>7979</v>
      </c>
      <c r="M35" s="2" t="s">
        <v>17</v>
      </c>
      <c r="N35" s="2" t="s">
        <v>7979</v>
      </c>
      <c r="R35" s="2" t="s">
        <v>7978</v>
      </c>
      <c r="S35" s="2">
        <v>106.0</v>
      </c>
    </row>
    <row r="36">
      <c r="B36" s="2" t="s">
        <v>3881</v>
      </c>
      <c r="C36" s="2" t="s">
        <v>4317</v>
      </c>
      <c r="D36" s="275"/>
      <c r="E36" s="275" t="s">
        <v>7247</v>
      </c>
      <c r="F36" s="2"/>
      <c r="G36" s="2"/>
      <c r="H36" s="2" t="s">
        <v>7997</v>
      </c>
      <c r="J36" s="2" t="s">
        <v>3940</v>
      </c>
      <c r="K36" s="2" t="s">
        <v>7979</v>
      </c>
      <c r="M36" s="2" t="s">
        <v>17</v>
      </c>
      <c r="N36" s="2" t="s">
        <v>7979</v>
      </c>
      <c r="R36" s="2" t="s">
        <v>7978</v>
      </c>
      <c r="S36" s="2">
        <v>106.0</v>
      </c>
    </row>
    <row r="37">
      <c r="B37" s="2" t="s">
        <v>3881</v>
      </c>
      <c r="C37" s="2" t="s">
        <v>4317</v>
      </c>
      <c r="D37" s="275"/>
      <c r="E37" s="275" t="s">
        <v>7247</v>
      </c>
      <c r="F37" s="2"/>
      <c r="G37" s="2"/>
      <c r="H37" s="2" t="s">
        <v>7998</v>
      </c>
      <c r="J37" s="2" t="s">
        <v>3940</v>
      </c>
      <c r="K37" s="2" t="s">
        <v>7979</v>
      </c>
      <c r="M37" s="2" t="s">
        <v>17</v>
      </c>
      <c r="N37" s="2" t="s">
        <v>7979</v>
      </c>
      <c r="R37" s="2" t="s">
        <v>7978</v>
      </c>
      <c r="S37" s="2">
        <v>106.0</v>
      </c>
    </row>
    <row r="38">
      <c r="B38" s="2" t="s">
        <v>3881</v>
      </c>
      <c r="C38" s="2" t="s">
        <v>4317</v>
      </c>
      <c r="D38" s="275"/>
      <c r="E38" s="275" t="s">
        <v>7247</v>
      </c>
      <c r="F38" s="2"/>
      <c r="G38" s="2"/>
      <c r="H38" s="2" t="s">
        <v>7998</v>
      </c>
      <c r="J38" s="2" t="s">
        <v>3940</v>
      </c>
      <c r="K38" s="2" t="s">
        <v>7979</v>
      </c>
      <c r="M38" s="2" t="s">
        <v>17</v>
      </c>
      <c r="N38" s="2" t="s">
        <v>7979</v>
      </c>
      <c r="R38" s="2" t="s">
        <v>7978</v>
      </c>
      <c r="S38" s="2">
        <v>106.0</v>
      </c>
    </row>
    <row r="39">
      <c r="B39" s="2" t="s">
        <v>3881</v>
      </c>
      <c r="C39" s="2" t="s">
        <v>4317</v>
      </c>
      <c r="D39" s="275"/>
      <c r="E39" s="275" t="s">
        <v>7247</v>
      </c>
      <c r="F39" s="2"/>
      <c r="G39" s="2"/>
      <c r="H39" s="2" t="s">
        <v>7999</v>
      </c>
      <c r="J39" s="2" t="s">
        <v>3940</v>
      </c>
      <c r="K39" s="2" t="s">
        <v>7979</v>
      </c>
      <c r="M39" s="2" t="s">
        <v>17</v>
      </c>
      <c r="N39" s="2" t="s">
        <v>7979</v>
      </c>
      <c r="R39" s="2" t="s">
        <v>7978</v>
      </c>
      <c r="S39" s="2">
        <v>106.0</v>
      </c>
    </row>
    <row r="40">
      <c r="B40" s="2" t="s">
        <v>3881</v>
      </c>
      <c r="C40" s="2" t="s">
        <v>4317</v>
      </c>
      <c r="D40" s="275"/>
      <c r="E40" s="275" t="s">
        <v>7247</v>
      </c>
      <c r="F40" s="2"/>
      <c r="G40" s="2"/>
      <c r="H40" s="2" t="s">
        <v>7999</v>
      </c>
      <c r="J40" s="2" t="s">
        <v>3940</v>
      </c>
      <c r="K40" s="2" t="s">
        <v>7979</v>
      </c>
      <c r="M40" s="2" t="s">
        <v>17</v>
      </c>
      <c r="N40" s="2" t="s">
        <v>7979</v>
      </c>
      <c r="R40" s="2" t="s">
        <v>7978</v>
      </c>
      <c r="S40" s="2">
        <v>106.0</v>
      </c>
    </row>
    <row r="41">
      <c r="B41" s="2" t="s">
        <v>3881</v>
      </c>
      <c r="C41" s="2" t="s">
        <v>4317</v>
      </c>
      <c r="D41" s="275"/>
      <c r="E41" s="275" t="s">
        <v>7247</v>
      </c>
      <c r="F41" s="2"/>
      <c r="G41" s="2"/>
      <c r="H41" s="2" t="s">
        <v>7999</v>
      </c>
      <c r="J41" s="2" t="s">
        <v>3940</v>
      </c>
      <c r="K41" s="2" t="s">
        <v>7979</v>
      </c>
      <c r="M41" s="2" t="s">
        <v>17</v>
      </c>
      <c r="N41" s="2" t="s">
        <v>7979</v>
      </c>
      <c r="R41" s="2" t="s">
        <v>7978</v>
      </c>
      <c r="S41" s="2">
        <v>106.0</v>
      </c>
    </row>
    <row r="42">
      <c r="B42" s="2" t="s">
        <v>3881</v>
      </c>
      <c r="C42" s="2" t="s">
        <v>8000</v>
      </c>
      <c r="D42" s="275"/>
      <c r="E42" s="275" t="s">
        <v>8001</v>
      </c>
      <c r="F42" s="2"/>
      <c r="G42" s="2"/>
      <c r="H42" s="2" t="s">
        <v>7993</v>
      </c>
      <c r="J42" s="2" t="s">
        <v>3940</v>
      </c>
      <c r="K42" s="2" t="s">
        <v>7982</v>
      </c>
      <c r="M42" s="2" t="s">
        <v>17</v>
      </c>
      <c r="N42" s="2" t="s">
        <v>7979</v>
      </c>
      <c r="R42" s="2" t="s">
        <v>7981</v>
      </c>
      <c r="S42" s="2">
        <v>106.0</v>
      </c>
    </row>
    <row r="43">
      <c r="B43" s="2" t="s">
        <v>3881</v>
      </c>
      <c r="C43" s="2" t="s">
        <v>8002</v>
      </c>
      <c r="D43" s="275"/>
      <c r="E43" s="275" t="s">
        <v>8003</v>
      </c>
      <c r="F43" s="2"/>
      <c r="G43" s="2"/>
      <c r="H43" s="2" t="s">
        <v>7997</v>
      </c>
      <c r="J43" s="2" t="s">
        <v>3940</v>
      </c>
      <c r="K43" s="2" t="s">
        <v>7979</v>
      </c>
      <c r="M43" s="2" t="s">
        <v>17</v>
      </c>
      <c r="N43" s="2" t="s">
        <v>8004</v>
      </c>
      <c r="R43" s="2" t="s">
        <v>7978</v>
      </c>
      <c r="S43" s="2">
        <v>106.0</v>
      </c>
    </row>
    <row r="44">
      <c r="B44" s="2" t="s">
        <v>3881</v>
      </c>
      <c r="C44" s="2" t="s">
        <v>8002</v>
      </c>
      <c r="D44" s="494"/>
      <c r="E44" s="494" t="s">
        <v>8003</v>
      </c>
      <c r="F44" s="2"/>
      <c r="G44" s="2"/>
      <c r="H44" s="2" t="s">
        <v>7999</v>
      </c>
      <c r="J44" s="2" t="s">
        <v>3940</v>
      </c>
      <c r="K44" s="2" t="s">
        <v>7979</v>
      </c>
      <c r="M44" s="2" t="s">
        <v>17</v>
      </c>
      <c r="N44" s="2" t="s">
        <v>8004</v>
      </c>
      <c r="R44" s="2" t="s">
        <v>7978</v>
      </c>
      <c r="S44" s="2">
        <v>106.0</v>
      </c>
    </row>
    <row r="45">
      <c r="C45" s="492" t="s">
        <v>8005</v>
      </c>
      <c r="D45" s="291">
        <v>137658.0</v>
      </c>
      <c r="E45" s="494" t="s">
        <v>8006</v>
      </c>
      <c r="F45" s="2"/>
      <c r="G45" s="2"/>
      <c r="H45" s="2" t="s">
        <v>7989</v>
      </c>
      <c r="J45" s="2" t="s">
        <v>3940</v>
      </c>
      <c r="K45" s="2" t="s">
        <v>7982</v>
      </c>
      <c r="M45" s="2" t="s">
        <v>17</v>
      </c>
      <c r="N45" s="2" t="s">
        <v>8004</v>
      </c>
      <c r="R45" s="2" t="s">
        <v>7978</v>
      </c>
      <c r="S45" s="2">
        <v>106.0</v>
      </c>
    </row>
    <row r="46">
      <c r="C46" s="2" t="s">
        <v>8007</v>
      </c>
      <c r="D46" s="2"/>
      <c r="E46" s="2" t="s">
        <v>6405</v>
      </c>
      <c r="F46" s="2"/>
      <c r="G46" s="2"/>
      <c r="H46" s="2" t="s">
        <v>8008</v>
      </c>
      <c r="J46" s="2" t="s">
        <v>3940</v>
      </c>
      <c r="K46" s="2" t="s">
        <v>7979</v>
      </c>
      <c r="M46" s="2" t="s">
        <v>17</v>
      </c>
      <c r="N46" s="2" t="s">
        <v>8004</v>
      </c>
      <c r="R46" s="2" t="s">
        <v>7978</v>
      </c>
      <c r="S46" s="2">
        <v>106.0</v>
      </c>
    </row>
    <row r="47">
      <c r="C47" s="2" t="s">
        <v>8009</v>
      </c>
      <c r="D47" s="2"/>
      <c r="E47" s="2" t="s">
        <v>8010</v>
      </c>
      <c r="F47" s="2"/>
      <c r="G47" s="2"/>
      <c r="H47" s="2" t="s">
        <v>7989</v>
      </c>
      <c r="J47" s="2" t="s">
        <v>3940</v>
      </c>
      <c r="K47" s="2" t="s">
        <v>7982</v>
      </c>
      <c r="M47" s="2" t="s">
        <v>17</v>
      </c>
      <c r="N47" s="2" t="s">
        <v>7982</v>
      </c>
      <c r="R47" s="2" t="s">
        <v>7981</v>
      </c>
    </row>
    <row r="48">
      <c r="C48" s="2" t="s">
        <v>8009</v>
      </c>
      <c r="F48" s="2"/>
      <c r="G48" s="2"/>
      <c r="H48" s="2" t="s">
        <v>7989</v>
      </c>
      <c r="J48" s="2" t="s">
        <v>3940</v>
      </c>
      <c r="K48" s="2" t="s">
        <v>381</v>
      </c>
      <c r="M48" s="2" t="s">
        <v>17</v>
      </c>
      <c r="N48" s="2" t="s">
        <v>8011</v>
      </c>
      <c r="R48" s="2" t="s">
        <v>7983</v>
      </c>
      <c r="S48" s="2">
        <v>143.0</v>
      </c>
    </row>
    <row r="49">
      <c r="C49" s="2" t="s">
        <v>8012</v>
      </c>
      <c r="D49" s="2"/>
      <c r="E49" s="2" t="s">
        <v>8013</v>
      </c>
      <c r="F49" s="2"/>
      <c r="G49" s="2"/>
      <c r="H49" s="2" t="s">
        <v>3819</v>
      </c>
      <c r="J49" s="2" t="s">
        <v>3940</v>
      </c>
      <c r="K49" s="2" t="s">
        <v>8014</v>
      </c>
      <c r="M49" s="2" t="s">
        <v>17</v>
      </c>
      <c r="N49" s="2" t="s">
        <v>8015</v>
      </c>
      <c r="R49" s="2" t="s">
        <v>7981</v>
      </c>
      <c r="S49" s="2">
        <v>131.0</v>
      </c>
    </row>
    <row r="50">
      <c r="C50" s="2" t="s">
        <v>8012</v>
      </c>
      <c r="D50" s="2"/>
      <c r="E50" s="2" t="s">
        <v>8013</v>
      </c>
      <c r="F50" s="2"/>
      <c r="G50" s="2"/>
      <c r="H50" s="2" t="s">
        <v>3819</v>
      </c>
      <c r="J50" s="2" t="s">
        <v>3940</v>
      </c>
      <c r="K50" s="2" t="s">
        <v>7982</v>
      </c>
      <c r="M50" s="2" t="s">
        <v>17</v>
      </c>
      <c r="N50" s="2" t="s">
        <v>8015</v>
      </c>
      <c r="R50" s="2" t="s">
        <v>7981</v>
      </c>
      <c r="S50" s="2">
        <v>131.0</v>
      </c>
    </row>
    <row r="51">
      <c r="C51" s="2" t="s">
        <v>8012</v>
      </c>
      <c r="D51" s="2"/>
      <c r="E51" s="2" t="s">
        <v>8013</v>
      </c>
      <c r="F51" s="2"/>
      <c r="G51" s="2"/>
      <c r="H51" s="2" t="s">
        <v>3819</v>
      </c>
      <c r="J51" s="2" t="s">
        <v>3940</v>
      </c>
      <c r="K51" s="2" t="s">
        <v>7982</v>
      </c>
      <c r="M51" s="2" t="s">
        <v>17</v>
      </c>
      <c r="N51" s="2" t="s">
        <v>8015</v>
      </c>
      <c r="R51" s="2" t="s">
        <v>7981</v>
      </c>
      <c r="S51" s="2">
        <v>131.0</v>
      </c>
    </row>
    <row r="52">
      <c r="C52" s="2" t="s">
        <v>8012</v>
      </c>
      <c r="D52" s="2"/>
      <c r="E52" s="2" t="s">
        <v>8013</v>
      </c>
      <c r="F52" s="2"/>
      <c r="G52" s="2"/>
      <c r="H52" s="2" t="s">
        <v>3819</v>
      </c>
      <c r="K52" s="2" t="s">
        <v>7982</v>
      </c>
      <c r="M52" s="2" t="s">
        <v>1152</v>
      </c>
      <c r="N52" s="2" t="s">
        <v>8015</v>
      </c>
      <c r="R52" s="2" t="s">
        <v>7981</v>
      </c>
      <c r="S52" s="2">
        <v>131.0</v>
      </c>
    </row>
    <row r="53">
      <c r="B53" s="2" t="s">
        <v>3881</v>
      </c>
      <c r="C53" s="2" t="s">
        <v>8002</v>
      </c>
      <c r="D53" s="2"/>
      <c r="E53" s="2" t="s">
        <v>8016</v>
      </c>
      <c r="F53" s="2"/>
      <c r="G53" s="2"/>
      <c r="H53" s="2" t="s">
        <v>3819</v>
      </c>
      <c r="K53" s="2" t="s">
        <v>7982</v>
      </c>
      <c r="M53" s="2" t="s">
        <v>1152</v>
      </c>
      <c r="N53" s="2" t="s">
        <v>8015</v>
      </c>
      <c r="R53" s="2" t="s">
        <v>7981</v>
      </c>
      <c r="S53" s="2">
        <v>131.0</v>
      </c>
    </row>
    <row r="54">
      <c r="B54" s="2" t="s">
        <v>3881</v>
      </c>
      <c r="C54" s="2" t="s">
        <v>8002</v>
      </c>
      <c r="D54" s="2"/>
      <c r="E54" s="2" t="s">
        <v>8016</v>
      </c>
      <c r="F54" s="2"/>
      <c r="G54" s="2"/>
      <c r="H54" s="2" t="s">
        <v>3819</v>
      </c>
      <c r="J54" s="2" t="s">
        <v>3940</v>
      </c>
      <c r="K54" s="2" t="s">
        <v>7982</v>
      </c>
      <c r="M54" s="2" t="s">
        <v>17</v>
      </c>
      <c r="N54" s="2" t="s">
        <v>8015</v>
      </c>
      <c r="R54" s="2" t="s">
        <v>7981</v>
      </c>
      <c r="S54" s="2">
        <v>131.0</v>
      </c>
    </row>
    <row r="55">
      <c r="B55" s="2" t="s">
        <v>3881</v>
      </c>
      <c r="C55" s="2" t="s">
        <v>8002</v>
      </c>
      <c r="D55" s="2"/>
      <c r="E55" s="2" t="s">
        <v>8016</v>
      </c>
      <c r="F55" s="2"/>
      <c r="G55" s="2"/>
      <c r="H55" s="2" t="s">
        <v>3819</v>
      </c>
      <c r="J55" s="2" t="s">
        <v>3940</v>
      </c>
      <c r="K55" s="2" t="s">
        <v>7982</v>
      </c>
      <c r="M55" s="2" t="s">
        <v>17</v>
      </c>
      <c r="N55" s="2" t="s">
        <v>8015</v>
      </c>
      <c r="R55" s="2" t="s">
        <v>7981</v>
      </c>
      <c r="S55" s="2">
        <v>131.0</v>
      </c>
    </row>
    <row r="56">
      <c r="C56" s="2" t="s">
        <v>8017</v>
      </c>
      <c r="D56" s="2"/>
      <c r="E56" s="2" t="s">
        <v>8018</v>
      </c>
      <c r="F56" s="2"/>
      <c r="G56" s="2"/>
      <c r="H56" s="2" t="s">
        <v>3819</v>
      </c>
      <c r="J56" s="2" t="s">
        <v>3940</v>
      </c>
      <c r="K56" s="2" t="s">
        <v>7982</v>
      </c>
      <c r="M56" s="2" t="s">
        <v>17</v>
      </c>
      <c r="N56" s="2" t="s">
        <v>8015</v>
      </c>
      <c r="R56" s="2" t="s">
        <v>7981</v>
      </c>
      <c r="S56" s="2">
        <v>131.0</v>
      </c>
    </row>
    <row r="57">
      <c r="B57" s="2" t="s">
        <v>3881</v>
      </c>
      <c r="C57" s="2" t="s">
        <v>4317</v>
      </c>
      <c r="D57" s="2"/>
      <c r="E57" s="2" t="s">
        <v>8019</v>
      </c>
      <c r="F57" s="2"/>
      <c r="G57" s="2"/>
      <c r="H57" s="2" t="s">
        <v>3819</v>
      </c>
      <c r="J57" s="2" t="s">
        <v>3940</v>
      </c>
      <c r="K57" s="2" t="s">
        <v>7982</v>
      </c>
      <c r="M57" s="2" t="s">
        <v>8020</v>
      </c>
      <c r="N57" s="2" t="s">
        <v>8021</v>
      </c>
      <c r="R57" s="2" t="s">
        <v>7981</v>
      </c>
      <c r="S57" s="313" t="s">
        <v>8022</v>
      </c>
    </row>
    <row r="58">
      <c r="B58" s="2" t="s">
        <v>3881</v>
      </c>
      <c r="C58" s="2" t="s">
        <v>4317</v>
      </c>
      <c r="D58" s="2"/>
      <c r="E58" s="2" t="s">
        <v>8019</v>
      </c>
      <c r="F58" s="2"/>
      <c r="G58" s="2"/>
      <c r="H58" s="2" t="s">
        <v>3819</v>
      </c>
      <c r="J58" s="2" t="s">
        <v>3940</v>
      </c>
      <c r="K58" s="2" t="s">
        <v>7982</v>
      </c>
      <c r="M58" s="2" t="s">
        <v>6538</v>
      </c>
      <c r="N58" s="2" t="s">
        <v>8021</v>
      </c>
      <c r="R58" s="2" t="s">
        <v>7981</v>
      </c>
      <c r="S58" s="313" t="s">
        <v>8022</v>
      </c>
    </row>
    <row r="59">
      <c r="A59" s="239"/>
      <c r="B59" s="239"/>
      <c r="C59" s="2" t="s">
        <v>7721</v>
      </c>
      <c r="D59" s="2"/>
      <c r="E59" s="2" t="s">
        <v>8023</v>
      </c>
      <c r="F59" s="2"/>
      <c r="G59" s="2"/>
      <c r="H59" s="2" t="s">
        <v>3819</v>
      </c>
      <c r="J59" s="2" t="s">
        <v>3940</v>
      </c>
      <c r="K59" s="2" t="s">
        <v>381</v>
      </c>
      <c r="M59" s="2" t="s">
        <v>17</v>
      </c>
      <c r="N59" s="2" t="s">
        <v>8011</v>
      </c>
      <c r="R59" s="2" t="s">
        <v>7983</v>
      </c>
      <c r="S59" s="2">
        <v>143.0</v>
      </c>
    </row>
    <row r="60">
      <c r="C60" s="2" t="s">
        <v>7721</v>
      </c>
      <c r="D60" s="2"/>
      <c r="E60" s="2" t="s">
        <v>8023</v>
      </c>
      <c r="F60" s="2"/>
      <c r="G60" s="2"/>
      <c r="H60" s="2" t="s">
        <v>3819</v>
      </c>
      <c r="M60" s="2" t="s">
        <v>1152</v>
      </c>
      <c r="N60" s="2" t="s">
        <v>8011</v>
      </c>
      <c r="S60" s="2">
        <v>143.0</v>
      </c>
    </row>
    <row r="63">
      <c r="A63" s="239"/>
    </row>
    <row r="65">
      <c r="J65" s="195"/>
    </row>
    <row r="66">
      <c r="J66" s="195"/>
    </row>
    <row r="67">
      <c r="J67" s="195"/>
    </row>
    <row r="68">
      <c r="J68" s="195"/>
    </row>
    <row r="69">
      <c r="J69" s="2"/>
    </row>
    <row r="73">
      <c r="B73" s="239"/>
    </row>
    <row r="77">
      <c r="B77" s="239"/>
    </row>
    <row r="1042">
      <c r="B1042" s="2" t="s">
        <v>3881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7" width="18.0"/>
    <col customWidth="1" min="8" max="9" width="17.5"/>
    <col customWidth="1" min="10" max="10" width="9.38"/>
    <col customWidth="1" min="11" max="11" width="5.63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 t="s">
        <v>32</v>
      </c>
      <c r="B1" s="215" t="s">
        <v>5</v>
      </c>
      <c r="C1" s="219" t="s">
        <v>8024</v>
      </c>
      <c r="D1" s="411">
        <v>9.865412002E9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9"/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</row>
    <row r="2">
      <c r="A2" s="239"/>
      <c r="B2" s="477" t="s">
        <v>807</v>
      </c>
      <c r="C2" s="2" t="s">
        <v>5942</v>
      </c>
      <c r="D2" s="237">
        <v>6.379595989E9</v>
      </c>
      <c r="E2" s="2"/>
      <c r="F2" s="2"/>
      <c r="G2" s="227" t="s">
        <v>320</v>
      </c>
      <c r="H2" s="227"/>
      <c r="I2" s="469"/>
      <c r="J2" s="227"/>
      <c r="K2" s="227"/>
      <c r="L2" s="226" t="s">
        <v>11</v>
      </c>
      <c r="M2" s="469"/>
      <c r="N2" s="490"/>
      <c r="P2" s="2">
        <v>1.0</v>
      </c>
      <c r="Q2" s="2" t="s">
        <v>8025</v>
      </c>
      <c r="R2" s="2" t="s">
        <v>353</v>
      </c>
      <c r="S2" s="2" t="s">
        <v>1568</v>
      </c>
    </row>
    <row r="3">
      <c r="A3" s="2"/>
      <c r="B3" s="229" t="s">
        <v>811</v>
      </c>
      <c r="C3" s="2" t="s">
        <v>202</v>
      </c>
      <c r="D3" s="230"/>
      <c r="E3" s="2"/>
      <c r="F3" s="2"/>
      <c r="G3" s="2" t="s">
        <v>812</v>
      </c>
      <c r="H3" s="2"/>
      <c r="J3" s="2"/>
      <c r="K3" s="2"/>
      <c r="L3" s="229" t="s">
        <v>12</v>
      </c>
      <c r="N3" s="230"/>
      <c r="P3" s="2">
        <v>2.0</v>
      </c>
      <c r="Q3" s="2" t="s">
        <v>8026</v>
      </c>
      <c r="R3" s="2" t="s">
        <v>8027</v>
      </c>
      <c r="S3" s="2" t="s">
        <v>273</v>
      </c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"/>
      <c r="L4" s="229" t="s">
        <v>13</v>
      </c>
      <c r="N4" s="230"/>
    </row>
    <row r="5">
      <c r="A5" s="2"/>
      <c r="B5" s="229" t="s">
        <v>818</v>
      </c>
      <c r="C5" s="2"/>
      <c r="D5" s="230"/>
      <c r="E5" s="2"/>
      <c r="F5" s="2"/>
      <c r="G5" s="2" t="s">
        <v>819</v>
      </c>
      <c r="H5" s="2"/>
      <c r="J5" s="2"/>
      <c r="K5" s="2"/>
      <c r="L5" s="229" t="s">
        <v>14</v>
      </c>
      <c r="N5" s="237"/>
    </row>
    <row r="6">
      <c r="A6" s="2"/>
      <c r="B6" s="229" t="s">
        <v>820</v>
      </c>
      <c r="C6" s="2"/>
      <c r="D6" s="230"/>
      <c r="E6" s="2"/>
      <c r="F6" s="2"/>
      <c r="G6" s="2" t="s">
        <v>821</v>
      </c>
      <c r="J6" s="2"/>
      <c r="K6" s="2"/>
      <c r="L6" s="229" t="s">
        <v>15</v>
      </c>
      <c r="N6" s="237"/>
    </row>
    <row r="7">
      <c r="A7" s="2"/>
      <c r="B7" s="229" t="s">
        <v>822</v>
      </c>
      <c r="C7" s="2" t="s">
        <v>7650</v>
      </c>
      <c r="D7" s="237"/>
      <c r="E7" s="2"/>
      <c r="F7" s="2"/>
      <c r="G7" s="2" t="s">
        <v>823</v>
      </c>
      <c r="H7" s="2"/>
      <c r="J7" s="2"/>
      <c r="K7" s="2"/>
      <c r="L7" s="229" t="s">
        <v>17</v>
      </c>
      <c r="N7" s="237"/>
    </row>
    <row r="8">
      <c r="A8" s="2"/>
      <c r="B8" s="229" t="s">
        <v>824</v>
      </c>
      <c r="C8" s="2"/>
      <c r="D8" s="230"/>
      <c r="E8" s="2"/>
      <c r="F8" s="2"/>
      <c r="G8" s="2" t="s">
        <v>825</v>
      </c>
      <c r="H8" s="2"/>
      <c r="J8" s="2"/>
      <c r="K8" s="2"/>
      <c r="L8" s="229" t="s">
        <v>18</v>
      </c>
      <c r="N8" s="237"/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"/>
      <c r="L9" s="229" t="s">
        <v>19</v>
      </c>
      <c r="M9" s="2"/>
      <c r="N9" s="237"/>
      <c r="P9" s="2"/>
      <c r="Q9" s="2"/>
      <c r="R9" s="2"/>
      <c r="S9" s="2"/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"/>
      <c r="L10" s="229" t="s">
        <v>20</v>
      </c>
      <c r="M10" s="2"/>
      <c r="N10" s="237"/>
      <c r="P10" s="2"/>
      <c r="Q10" s="2"/>
      <c r="R10" s="2"/>
      <c r="S10" s="2"/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"/>
      <c r="K11" s="2"/>
      <c r="L11" s="229" t="s">
        <v>21</v>
      </c>
      <c r="M11" s="2"/>
      <c r="N11" s="237"/>
      <c r="P11" s="2"/>
      <c r="Q11" s="2"/>
      <c r="R11" s="2"/>
      <c r="S11" s="2"/>
    </row>
    <row r="12">
      <c r="A12" s="2"/>
      <c r="B12" s="241" t="s">
        <v>7132</v>
      </c>
      <c r="C12" s="242"/>
      <c r="D12" s="243"/>
      <c r="E12" s="2"/>
      <c r="F12" s="2"/>
      <c r="G12" s="2" t="s">
        <v>833</v>
      </c>
      <c r="H12" s="2"/>
      <c r="I12" s="2"/>
      <c r="J12" s="2"/>
      <c r="K12" s="2"/>
      <c r="L12" s="229" t="s">
        <v>23</v>
      </c>
      <c r="M12" s="2"/>
      <c r="N12" s="237"/>
      <c r="P12" s="2"/>
      <c r="Q12" s="2"/>
      <c r="R12" s="2"/>
      <c r="S12" s="2"/>
    </row>
    <row r="13">
      <c r="A13" s="2"/>
      <c r="B13" s="2" t="s">
        <v>832</v>
      </c>
      <c r="D13" s="2"/>
      <c r="E13" s="2"/>
      <c r="F13" s="2"/>
      <c r="G13" s="229" t="s">
        <v>835</v>
      </c>
      <c r="H13" s="2"/>
      <c r="I13" s="2"/>
      <c r="J13" s="237"/>
      <c r="K13" s="2"/>
      <c r="L13" s="241" t="s">
        <v>24</v>
      </c>
      <c r="M13" s="242"/>
      <c r="N13" s="243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 t="s">
        <v>26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486" t="s">
        <v>6982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2" t="s">
        <v>26</v>
      </c>
      <c r="B17" s="2" t="s">
        <v>30</v>
      </c>
      <c r="C17" s="2" t="s">
        <v>5477</v>
      </c>
      <c r="D17" s="2" t="s">
        <v>6646</v>
      </c>
      <c r="K17" s="2" t="s">
        <v>860</v>
      </c>
    </row>
    <row r="18">
      <c r="A18" s="2"/>
      <c r="B18" s="2" t="s">
        <v>30</v>
      </c>
      <c r="C18" s="2" t="s">
        <v>5477</v>
      </c>
      <c r="D18" s="2" t="s">
        <v>6646</v>
      </c>
      <c r="K18" s="2" t="s">
        <v>860</v>
      </c>
    </row>
    <row r="19">
      <c r="A19" s="2"/>
      <c r="B19" s="2" t="s">
        <v>30</v>
      </c>
      <c r="C19" s="2" t="s">
        <v>5477</v>
      </c>
      <c r="D19" s="2" t="s">
        <v>6646</v>
      </c>
      <c r="K19" s="2" t="s">
        <v>860</v>
      </c>
    </row>
    <row r="20">
      <c r="A20" s="2"/>
      <c r="B20" s="2" t="s">
        <v>30</v>
      </c>
      <c r="C20" s="2" t="s">
        <v>5477</v>
      </c>
      <c r="D20" s="2" t="s">
        <v>6646</v>
      </c>
      <c r="K20" s="2" t="s">
        <v>860</v>
      </c>
    </row>
    <row r="21">
      <c r="A21" s="2"/>
      <c r="B21" s="2" t="s">
        <v>30</v>
      </c>
      <c r="C21" s="2" t="s">
        <v>5477</v>
      </c>
      <c r="D21" s="2" t="s">
        <v>6646</v>
      </c>
      <c r="K21" s="2" t="s">
        <v>860</v>
      </c>
    </row>
    <row r="22">
      <c r="A22" s="2"/>
      <c r="B22" s="2" t="s">
        <v>30</v>
      </c>
      <c r="C22" s="2" t="s">
        <v>5477</v>
      </c>
      <c r="D22" s="2" t="s">
        <v>6646</v>
      </c>
      <c r="K22" s="2" t="s">
        <v>860</v>
      </c>
    </row>
    <row r="23">
      <c r="A23" s="2"/>
      <c r="B23" s="2" t="s">
        <v>30</v>
      </c>
      <c r="C23" s="2" t="s">
        <v>5477</v>
      </c>
      <c r="D23" s="2" t="s">
        <v>6646</v>
      </c>
      <c r="K23" s="2" t="s">
        <v>860</v>
      </c>
    </row>
    <row r="24">
      <c r="A24" s="2"/>
      <c r="B24" s="2" t="s">
        <v>30</v>
      </c>
      <c r="C24" s="2" t="s">
        <v>4423</v>
      </c>
      <c r="D24" s="2" t="s">
        <v>7962</v>
      </c>
      <c r="K24" s="2" t="s">
        <v>860</v>
      </c>
    </row>
    <row r="25">
      <c r="A25" s="2"/>
      <c r="B25" s="2" t="s">
        <v>30</v>
      </c>
      <c r="C25" s="2" t="s">
        <v>5283</v>
      </c>
      <c r="D25" s="2" t="s">
        <v>8028</v>
      </c>
      <c r="K25" s="2" t="s">
        <v>860</v>
      </c>
    </row>
    <row r="26">
      <c r="A26" s="2"/>
      <c r="B26" s="2" t="s">
        <v>30</v>
      </c>
      <c r="C26" s="2" t="s">
        <v>1545</v>
      </c>
      <c r="D26" s="2" t="s">
        <v>4839</v>
      </c>
      <c r="K26" s="2" t="s">
        <v>860</v>
      </c>
    </row>
    <row r="27">
      <c r="A27" s="2"/>
      <c r="B27" s="2"/>
      <c r="C27" s="2" t="s">
        <v>7245</v>
      </c>
      <c r="D27" s="2" t="s">
        <v>8029</v>
      </c>
      <c r="K27" s="2" t="s">
        <v>860</v>
      </c>
    </row>
    <row r="28" ht="18.0" customHeight="1">
      <c r="A28" s="2"/>
      <c r="B28" s="2"/>
      <c r="C28" s="2" t="s">
        <v>6902</v>
      </c>
      <c r="D28" s="2"/>
      <c r="K28" s="2" t="s">
        <v>860</v>
      </c>
    </row>
    <row r="29" ht="15.0" customHeight="1">
      <c r="A29" s="2"/>
      <c r="B29" s="2"/>
      <c r="C29" s="2"/>
      <c r="D29" s="2"/>
    </row>
    <row r="30" ht="15.0" customHeight="1">
      <c r="A30" s="2" t="s">
        <v>7267</v>
      </c>
      <c r="B30" s="2" t="s">
        <v>3908</v>
      </c>
      <c r="C30" s="2" t="s">
        <v>3515</v>
      </c>
      <c r="D30" s="2" t="s">
        <v>3987</v>
      </c>
      <c r="K30" s="2" t="s">
        <v>860</v>
      </c>
    </row>
    <row r="31">
      <c r="A31" s="2"/>
      <c r="B31" s="2" t="s">
        <v>3908</v>
      </c>
      <c r="C31" s="2" t="s">
        <v>4099</v>
      </c>
      <c r="D31" s="2" t="s">
        <v>3989</v>
      </c>
      <c r="K31" s="2" t="s">
        <v>860</v>
      </c>
    </row>
    <row r="32">
      <c r="A32" s="2"/>
      <c r="B32" s="2" t="s">
        <v>3908</v>
      </c>
      <c r="C32" s="2" t="s">
        <v>4100</v>
      </c>
      <c r="D32" s="2" t="s">
        <v>4101</v>
      </c>
      <c r="K32" s="2" t="s">
        <v>860</v>
      </c>
    </row>
    <row r="33">
      <c r="A33" s="2"/>
      <c r="B33" s="2" t="s">
        <v>3908</v>
      </c>
      <c r="C33" s="2" t="s">
        <v>8030</v>
      </c>
      <c r="D33" s="2" t="s">
        <v>6744</v>
      </c>
      <c r="K33" s="2" t="s">
        <v>860</v>
      </c>
    </row>
    <row r="34">
      <c r="A34" s="2"/>
      <c r="B34" s="2" t="s">
        <v>3908</v>
      </c>
      <c r="C34" s="2" t="s">
        <v>5482</v>
      </c>
      <c r="D34" s="2" t="s">
        <v>8031</v>
      </c>
      <c r="K34" s="2" t="s">
        <v>860</v>
      </c>
    </row>
    <row r="35">
      <c r="A35" s="2"/>
      <c r="B35" s="2" t="s">
        <v>960</v>
      </c>
      <c r="C35" s="2" t="s">
        <v>1556</v>
      </c>
      <c r="D35" s="275" t="s">
        <v>947</v>
      </c>
      <c r="I35" s="2" t="s">
        <v>3651</v>
      </c>
      <c r="J35" s="2" t="s">
        <v>353</v>
      </c>
      <c r="K35" s="2" t="s">
        <v>860</v>
      </c>
    </row>
    <row r="36">
      <c r="A36" s="2"/>
      <c r="B36" s="2" t="s">
        <v>960</v>
      </c>
      <c r="C36" s="2" t="s">
        <v>1556</v>
      </c>
      <c r="D36" s="275" t="s">
        <v>947</v>
      </c>
      <c r="K36" s="2" t="s">
        <v>860</v>
      </c>
    </row>
    <row r="37">
      <c r="A37" s="2"/>
      <c r="B37" s="2" t="s">
        <v>960</v>
      </c>
      <c r="C37" s="492" t="s">
        <v>1055</v>
      </c>
      <c r="D37" s="494" t="s">
        <v>1056</v>
      </c>
      <c r="K37" s="2" t="s">
        <v>860</v>
      </c>
    </row>
    <row r="38">
      <c r="A38" s="2"/>
      <c r="B38" s="2" t="s">
        <v>960</v>
      </c>
      <c r="C38" s="492" t="s">
        <v>1055</v>
      </c>
      <c r="D38" s="494" t="s">
        <v>1056</v>
      </c>
      <c r="K38" s="2" t="s">
        <v>860</v>
      </c>
    </row>
    <row r="39">
      <c r="A39" s="2"/>
      <c r="B39" s="2" t="s">
        <v>960</v>
      </c>
      <c r="C39" s="492" t="s">
        <v>1055</v>
      </c>
      <c r="D39" s="494" t="s">
        <v>1056</v>
      </c>
      <c r="K39" s="2" t="s">
        <v>860</v>
      </c>
    </row>
    <row r="40">
      <c r="A40" s="2"/>
      <c r="B40" s="2" t="s">
        <v>960</v>
      </c>
      <c r="C40" s="492" t="s">
        <v>1055</v>
      </c>
      <c r="D40" s="494" t="s">
        <v>1056</v>
      </c>
      <c r="K40" s="2" t="s">
        <v>860</v>
      </c>
    </row>
    <row r="41">
      <c r="A41" s="2"/>
      <c r="B41" s="2" t="s">
        <v>960</v>
      </c>
      <c r="C41" s="492" t="s">
        <v>1055</v>
      </c>
      <c r="D41" s="494" t="s">
        <v>1056</v>
      </c>
      <c r="K41" s="2" t="s">
        <v>860</v>
      </c>
    </row>
    <row r="42">
      <c r="A42" s="2"/>
      <c r="B42" s="2" t="s">
        <v>960</v>
      </c>
      <c r="C42" s="492" t="s">
        <v>1055</v>
      </c>
      <c r="D42" s="494" t="s">
        <v>1056</v>
      </c>
      <c r="K42" s="2" t="s">
        <v>860</v>
      </c>
    </row>
    <row r="43">
      <c r="A43" s="2"/>
      <c r="B43" s="2" t="s">
        <v>960</v>
      </c>
      <c r="C43" s="492" t="s">
        <v>1055</v>
      </c>
      <c r="D43" s="494" t="s">
        <v>1056</v>
      </c>
      <c r="K43" s="2" t="s">
        <v>860</v>
      </c>
    </row>
    <row r="44">
      <c r="A44" s="2"/>
      <c r="B44" s="2" t="s">
        <v>960</v>
      </c>
      <c r="C44" s="492" t="s">
        <v>1055</v>
      </c>
      <c r="D44" s="494" t="s">
        <v>1056</v>
      </c>
      <c r="K44" s="2" t="s">
        <v>860</v>
      </c>
    </row>
    <row r="45">
      <c r="A45" s="2"/>
      <c r="B45" s="2" t="s">
        <v>3908</v>
      </c>
      <c r="C45" s="2" t="s">
        <v>6193</v>
      </c>
      <c r="D45" s="2" t="s">
        <v>8032</v>
      </c>
      <c r="K45" s="2" t="s">
        <v>860</v>
      </c>
    </row>
    <row r="46">
      <c r="A46" s="2"/>
      <c r="B46" s="2" t="s">
        <v>3908</v>
      </c>
      <c r="C46" s="2" t="s">
        <v>7143</v>
      </c>
      <c r="D46" s="2" t="s">
        <v>7502</v>
      </c>
      <c r="K46" s="2" t="s">
        <v>860</v>
      </c>
    </row>
    <row r="47">
      <c r="A47" s="2"/>
      <c r="B47" s="2"/>
      <c r="C47" s="2" t="s">
        <v>7144</v>
      </c>
      <c r="D47" s="2"/>
      <c r="K47" s="2" t="s">
        <v>860</v>
      </c>
    </row>
    <row r="48">
      <c r="A48" s="2"/>
      <c r="B48" s="2"/>
      <c r="C48" s="2"/>
      <c r="D48" s="2"/>
    </row>
    <row r="49">
      <c r="A49" s="2"/>
      <c r="B49" s="2" t="s">
        <v>862</v>
      </c>
      <c r="C49" s="2" t="s">
        <v>1409</v>
      </c>
      <c r="D49" s="2" t="s">
        <v>8033</v>
      </c>
      <c r="K49" s="2" t="s">
        <v>860</v>
      </c>
    </row>
    <row r="50">
      <c r="A50" s="2"/>
      <c r="B50" s="2" t="s">
        <v>862</v>
      </c>
      <c r="C50" s="2" t="s">
        <v>1412</v>
      </c>
      <c r="D50" s="2" t="s">
        <v>7504</v>
      </c>
      <c r="K50" s="2" t="s">
        <v>860</v>
      </c>
    </row>
    <row r="52">
      <c r="C52" s="2"/>
    </row>
    <row r="53">
      <c r="B53" s="2" t="s">
        <v>933</v>
      </c>
      <c r="C53" s="2" t="s">
        <v>1390</v>
      </c>
      <c r="K53" s="2" t="s">
        <v>860</v>
      </c>
    </row>
    <row r="54">
      <c r="C54" s="2" t="s">
        <v>1390</v>
      </c>
      <c r="K54" s="2" t="s">
        <v>860</v>
      </c>
    </row>
    <row r="55">
      <c r="C55" s="2" t="s">
        <v>6812</v>
      </c>
      <c r="K55" s="2" t="s">
        <v>860</v>
      </c>
    </row>
    <row r="57">
      <c r="A57" s="239"/>
      <c r="B57" s="239"/>
    </row>
    <row r="58">
      <c r="A58" s="2"/>
    </row>
    <row r="59">
      <c r="A59" s="2"/>
    </row>
    <row r="60">
      <c r="A60" s="2"/>
    </row>
    <row r="61">
      <c r="A61" s="239"/>
    </row>
    <row r="63">
      <c r="I63" s="195"/>
    </row>
    <row r="64">
      <c r="I64" s="195"/>
    </row>
    <row r="65">
      <c r="I65" s="195"/>
    </row>
    <row r="66">
      <c r="I66" s="195"/>
    </row>
    <row r="67">
      <c r="I67" s="229"/>
    </row>
    <row r="71">
      <c r="B71" s="239"/>
    </row>
    <row r="75">
      <c r="B75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7" width="18.0"/>
    <col customWidth="1" min="8" max="9" width="17.5"/>
    <col customWidth="1" min="10" max="10" width="9.38"/>
    <col customWidth="1" min="11" max="11" width="5.63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 t="s">
        <v>32</v>
      </c>
      <c r="B1" s="215" t="s">
        <v>5</v>
      </c>
      <c r="C1" s="219" t="s">
        <v>8034</v>
      </c>
      <c r="D1" s="411">
        <v>9.842798425E9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9"/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27"/>
      <c r="L2" s="226" t="s">
        <v>11</v>
      </c>
      <c r="M2" s="469"/>
      <c r="N2" s="490"/>
    </row>
    <row r="3">
      <c r="A3" s="2"/>
      <c r="B3" s="229" t="s">
        <v>811</v>
      </c>
      <c r="C3" s="2" t="s">
        <v>166</v>
      </c>
      <c r="D3" s="230"/>
      <c r="E3" s="2"/>
      <c r="F3" s="2"/>
      <c r="G3" s="2" t="s">
        <v>812</v>
      </c>
      <c r="H3" s="2"/>
      <c r="J3" s="2"/>
      <c r="K3" s="2"/>
      <c r="L3" s="229" t="s">
        <v>12</v>
      </c>
      <c r="N3" s="230"/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"/>
      <c r="L4" s="229" t="s">
        <v>13</v>
      </c>
      <c r="N4" s="230"/>
    </row>
    <row r="5">
      <c r="A5" s="2"/>
      <c r="B5" s="229" t="s">
        <v>818</v>
      </c>
      <c r="C5" s="2" t="s">
        <v>8035</v>
      </c>
      <c r="D5" s="230"/>
      <c r="E5" s="2"/>
      <c r="F5" s="2"/>
      <c r="G5" s="2" t="s">
        <v>819</v>
      </c>
      <c r="H5" s="2"/>
      <c r="J5" s="2"/>
      <c r="K5" s="2"/>
      <c r="L5" s="229" t="s">
        <v>14</v>
      </c>
      <c r="N5" s="237"/>
    </row>
    <row r="6">
      <c r="A6" s="2"/>
      <c r="B6" s="229" t="s">
        <v>820</v>
      </c>
      <c r="C6" s="2"/>
      <c r="D6" s="230"/>
      <c r="E6" s="2"/>
      <c r="F6" s="2"/>
      <c r="G6" s="2" t="s">
        <v>821</v>
      </c>
      <c r="J6" s="2"/>
      <c r="K6" s="2"/>
      <c r="L6" s="229" t="s">
        <v>15</v>
      </c>
      <c r="N6" s="237"/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"/>
      <c r="L7" s="229" t="s">
        <v>17</v>
      </c>
      <c r="N7" s="237"/>
    </row>
    <row r="8">
      <c r="A8" s="2"/>
      <c r="B8" s="229" t="s">
        <v>824</v>
      </c>
      <c r="C8" s="2"/>
      <c r="D8" s="230"/>
      <c r="E8" s="2"/>
      <c r="F8" s="2"/>
      <c r="G8" s="2" t="s">
        <v>825</v>
      </c>
      <c r="H8" s="2"/>
      <c r="J8" s="2"/>
      <c r="K8" s="2"/>
      <c r="L8" s="229" t="s">
        <v>18</v>
      </c>
      <c r="N8" s="237"/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"/>
      <c r="L9" s="229" t="s">
        <v>19</v>
      </c>
      <c r="M9" s="2"/>
      <c r="N9" s="237"/>
      <c r="P9" s="2"/>
      <c r="Q9" s="2"/>
      <c r="R9" s="2"/>
      <c r="S9" s="2"/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"/>
      <c r="L10" s="229" t="s">
        <v>20</v>
      </c>
      <c r="M10" s="2"/>
      <c r="N10" s="237"/>
      <c r="P10" s="2"/>
      <c r="Q10" s="2"/>
      <c r="R10" s="2"/>
      <c r="S10" s="2"/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"/>
      <c r="K11" s="2"/>
      <c r="L11" s="229" t="s">
        <v>21</v>
      </c>
      <c r="M11" s="2"/>
      <c r="N11" s="237"/>
      <c r="P11" s="2"/>
      <c r="Q11" s="2"/>
      <c r="R11" s="2"/>
      <c r="S11" s="2"/>
    </row>
    <row r="12">
      <c r="A12" s="2"/>
      <c r="B12" s="241" t="s">
        <v>7132</v>
      </c>
      <c r="C12" s="242"/>
      <c r="D12" s="243"/>
      <c r="E12" s="2"/>
      <c r="F12" s="2"/>
      <c r="G12" s="2" t="s">
        <v>833</v>
      </c>
      <c r="H12" s="2"/>
      <c r="I12" s="2"/>
      <c r="J12" s="2"/>
      <c r="K12" s="2"/>
      <c r="L12" s="229" t="s">
        <v>23</v>
      </c>
      <c r="M12" s="2"/>
      <c r="N12" s="237"/>
      <c r="P12" s="2"/>
      <c r="Q12" s="2"/>
      <c r="R12" s="2"/>
      <c r="S12" s="2"/>
    </row>
    <row r="13">
      <c r="A13" s="2"/>
      <c r="B13" s="2" t="s">
        <v>832</v>
      </c>
      <c r="D13" s="2"/>
      <c r="E13" s="2"/>
      <c r="F13" s="2"/>
      <c r="G13" s="229" t="s">
        <v>835</v>
      </c>
      <c r="H13" s="2"/>
      <c r="I13" s="2"/>
      <c r="J13" s="237"/>
      <c r="K13" s="2"/>
      <c r="L13" s="241" t="s">
        <v>24</v>
      </c>
      <c r="M13" s="242"/>
      <c r="N13" s="243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 t="s">
        <v>26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486" t="s">
        <v>6982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2" t="s">
        <v>26</v>
      </c>
      <c r="B17" s="2" t="s">
        <v>30</v>
      </c>
      <c r="C17" s="2" t="s">
        <v>8036</v>
      </c>
      <c r="D17" s="2" t="s">
        <v>4128</v>
      </c>
      <c r="I17" s="2" t="s">
        <v>320</v>
      </c>
      <c r="Q17" s="2">
        <v>152.0</v>
      </c>
      <c r="R17" s="2">
        <v>1173.0</v>
      </c>
    </row>
    <row r="18">
      <c r="A18" s="2"/>
      <c r="B18" s="2" t="s">
        <v>30</v>
      </c>
      <c r="C18" s="2" t="s">
        <v>8036</v>
      </c>
      <c r="D18" s="2" t="s">
        <v>4128</v>
      </c>
      <c r="I18" s="2" t="s">
        <v>320</v>
      </c>
      <c r="Q18" s="2">
        <v>152.0</v>
      </c>
      <c r="R18" s="2">
        <v>1173.0</v>
      </c>
    </row>
    <row r="19">
      <c r="A19" s="2"/>
      <c r="B19" s="2" t="s">
        <v>30</v>
      </c>
      <c r="C19" s="2" t="s">
        <v>8036</v>
      </c>
      <c r="D19" s="2" t="s">
        <v>4128</v>
      </c>
      <c r="I19" s="2" t="s">
        <v>320</v>
      </c>
      <c r="Q19" s="2">
        <v>152.0</v>
      </c>
      <c r="R19" s="2">
        <v>1173.0</v>
      </c>
    </row>
    <row r="20">
      <c r="A20" s="2"/>
      <c r="B20" s="2" t="s">
        <v>30</v>
      </c>
      <c r="C20" s="2" t="s">
        <v>8036</v>
      </c>
      <c r="D20" s="2" t="s">
        <v>4128</v>
      </c>
      <c r="I20" s="2" t="s">
        <v>320</v>
      </c>
      <c r="Q20" s="2">
        <v>152.0</v>
      </c>
      <c r="R20" s="2">
        <v>1173.0</v>
      </c>
    </row>
    <row r="21">
      <c r="A21" s="2"/>
      <c r="B21" s="2" t="s">
        <v>30</v>
      </c>
      <c r="C21" s="2" t="s">
        <v>8036</v>
      </c>
      <c r="D21" s="2" t="s">
        <v>4128</v>
      </c>
      <c r="I21" s="2" t="s">
        <v>320</v>
      </c>
      <c r="Q21" s="2">
        <v>152.0</v>
      </c>
      <c r="R21" s="2">
        <v>1173.0</v>
      </c>
    </row>
    <row r="22">
      <c r="A22" s="2"/>
      <c r="B22" s="2" t="s">
        <v>30</v>
      </c>
      <c r="C22" s="2" t="s">
        <v>8036</v>
      </c>
      <c r="D22" s="2" t="s">
        <v>4128</v>
      </c>
      <c r="I22" s="2" t="s">
        <v>320</v>
      </c>
      <c r="Q22" s="2">
        <v>152.0</v>
      </c>
      <c r="R22" s="2">
        <v>1173.0</v>
      </c>
    </row>
    <row r="23">
      <c r="A23" s="2"/>
      <c r="B23" s="2" t="s">
        <v>30</v>
      </c>
      <c r="C23" s="2" t="s">
        <v>5283</v>
      </c>
      <c r="D23" s="2" t="s">
        <v>8028</v>
      </c>
      <c r="I23" s="2" t="s">
        <v>320</v>
      </c>
      <c r="Q23" s="2">
        <v>152.0</v>
      </c>
      <c r="R23" s="2">
        <v>1173.0</v>
      </c>
    </row>
    <row r="24">
      <c r="A24" s="2"/>
      <c r="B24" s="2" t="s">
        <v>30</v>
      </c>
      <c r="C24" s="2" t="s">
        <v>4132</v>
      </c>
      <c r="I24" s="2" t="s">
        <v>320</v>
      </c>
      <c r="Q24" s="2">
        <v>152.0</v>
      </c>
      <c r="R24" s="2">
        <v>1173.0</v>
      </c>
    </row>
    <row r="25">
      <c r="A25" s="2"/>
      <c r="B25" s="2" t="s">
        <v>4599</v>
      </c>
      <c r="C25" s="2" t="s">
        <v>5711</v>
      </c>
      <c r="D25" s="2" t="s">
        <v>7802</v>
      </c>
      <c r="I25" s="2" t="s">
        <v>320</v>
      </c>
      <c r="Q25" s="2">
        <v>152.0</v>
      </c>
      <c r="R25" s="2">
        <v>1173.0</v>
      </c>
    </row>
    <row r="26">
      <c r="A26" s="2"/>
      <c r="Q26" s="2"/>
      <c r="R26" s="2"/>
    </row>
    <row r="27">
      <c r="A27" s="2"/>
      <c r="Q27" s="2">
        <v>152.0</v>
      </c>
      <c r="R27" s="2">
        <v>1173.0</v>
      </c>
    </row>
    <row r="28">
      <c r="A28" s="2"/>
      <c r="B28" s="2" t="s">
        <v>2269</v>
      </c>
      <c r="C28" s="2" t="s">
        <v>1409</v>
      </c>
      <c r="D28" s="2" t="s">
        <v>6813</v>
      </c>
      <c r="I28" s="2" t="s">
        <v>320</v>
      </c>
    </row>
    <row r="29">
      <c r="A29" s="2"/>
      <c r="B29" s="2" t="s">
        <v>2269</v>
      </c>
      <c r="C29" s="2" t="s">
        <v>1412</v>
      </c>
      <c r="D29" s="2" t="s">
        <v>6814</v>
      </c>
      <c r="I29" s="2" t="s">
        <v>320</v>
      </c>
    </row>
    <row r="36">
      <c r="A36" s="2"/>
      <c r="Q36" s="2"/>
      <c r="R36" s="2"/>
    </row>
    <row r="38">
      <c r="A38" s="239"/>
      <c r="B38" s="239"/>
    </row>
    <row r="39">
      <c r="A39" s="2"/>
    </row>
    <row r="40">
      <c r="A40" s="2"/>
    </row>
    <row r="41">
      <c r="A41" s="2"/>
    </row>
    <row r="42">
      <c r="A42" s="239"/>
    </row>
    <row r="44">
      <c r="I44" s="195"/>
    </row>
    <row r="45">
      <c r="I45" s="195"/>
    </row>
    <row r="46">
      <c r="I46" s="195"/>
    </row>
    <row r="47">
      <c r="I47" s="195"/>
    </row>
    <row r="48">
      <c r="I48" s="229"/>
    </row>
    <row r="52">
      <c r="B52" s="239"/>
    </row>
    <row r="56">
      <c r="B56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5" width="18.0"/>
    <col customWidth="1" min="6" max="7" width="17.5"/>
    <col customWidth="1" min="8" max="8" width="9.38"/>
    <col customWidth="1" min="9" max="9" width="5.63"/>
    <col customWidth="1" min="10" max="10" width="20.75"/>
    <col customWidth="1" min="11" max="11" width="6.88"/>
    <col customWidth="1" min="12" max="12" width="12.88"/>
    <col customWidth="1" min="13" max="13" width="4.13"/>
    <col customWidth="1" min="14" max="14" width="8.88"/>
    <col customWidth="1" min="15" max="15" width="21.38"/>
    <col customWidth="1" min="16" max="17" width="13.0"/>
  </cols>
  <sheetData>
    <row r="1">
      <c r="A1" s="220"/>
      <c r="B1" s="215" t="s">
        <v>5</v>
      </c>
      <c r="C1" s="219" t="s">
        <v>8037</v>
      </c>
      <c r="D1" s="411" t="s">
        <v>7037</v>
      </c>
      <c r="E1" s="219" t="s">
        <v>800</v>
      </c>
      <c r="F1" s="219"/>
      <c r="G1" s="219" t="s">
        <v>801</v>
      </c>
      <c r="H1" s="221" t="s">
        <v>802</v>
      </c>
      <c r="I1" s="219"/>
      <c r="J1" s="215" t="s">
        <v>803</v>
      </c>
      <c r="K1" s="219" t="s">
        <v>801</v>
      </c>
      <c r="L1" s="221" t="s">
        <v>802</v>
      </c>
      <c r="N1" s="2" t="s">
        <v>6058</v>
      </c>
      <c r="O1" s="2" t="s">
        <v>6216</v>
      </c>
      <c r="P1" s="2" t="s">
        <v>806</v>
      </c>
    </row>
    <row r="2">
      <c r="A2" s="239"/>
      <c r="B2" s="477" t="s">
        <v>807</v>
      </c>
      <c r="C2" s="2" t="s">
        <v>5942</v>
      </c>
      <c r="D2" s="237"/>
      <c r="E2" s="227" t="s">
        <v>320</v>
      </c>
      <c r="F2" s="227"/>
      <c r="G2" s="469"/>
      <c r="H2" s="227"/>
      <c r="I2" s="227"/>
      <c r="J2" s="226" t="s">
        <v>11</v>
      </c>
      <c r="K2" s="469"/>
      <c r="L2" s="490"/>
    </row>
    <row r="3">
      <c r="A3" s="2"/>
      <c r="B3" s="229" t="s">
        <v>811</v>
      </c>
      <c r="C3" s="2" t="s">
        <v>133</v>
      </c>
      <c r="D3" s="230"/>
      <c r="E3" s="2" t="s">
        <v>812</v>
      </c>
      <c r="F3" s="2"/>
      <c r="H3" s="2"/>
      <c r="I3" s="2"/>
      <c r="J3" s="229" t="s">
        <v>12</v>
      </c>
      <c r="L3" s="230"/>
    </row>
    <row r="4">
      <c r="A4" s="2"/>
      <c r="B4" s="229" t="s">
        <v>816</v>
      </c>
      <c r="C4" s="2"/>
      <c r="D4" s="230"/>
      <c r="E4" s="2" t="s">
        <v>817</v>
      </c>
      <c r="F4" s="2"/>
      <c r="H4" s="2"/>
      <c r="I4" s="2"/>
      <c r="J4" s="229" t="s">
        <v>13</v>
      </c>
      <c r="L4" s="230"/>
    </row>
    <row r="5">
      <c r="A5" s="2"/>
      <c r="B5" s="229" t="s">
        <v>818</v>
      </c>
      <c r="C5" s="2"/>
      <c r="D5" s="230"/>
      <c r="E5" s="2" t="s">
        <v>819</v>
      </c>
      <c r="F5" s="2"/>
      <c r="H5" s="2"/>
      <c r="I5" s="2"/>
      <c r="J5" s="229" t="s">
        <v>14</v>
      </c>
      <c r="L5" s="237"/>
    </row>
    <row r="6">
      <c r="A6" s="2"/>
      <c r="B6" s="229" t="s">
        <v>820</v>
      </c>
      <c r="C6" s="2"/>
      <c r="D6" s="230"/>
      <c r="E6" s="2" t="s">
        <v>821</v>
      </c>
      <c r="H6" s="2"/>
      <c r="I6" s="2"/>
      <c r="J6" s="229" t="s">
        <v>15</v>
      </c>
      <c r="L6" s="237"/>
    </row>
    <row r="7">
      <c r="A7" s="2"/>
      <c r="B7" s="229" t="s">
        <v>822</v>
      </c>
      <c r="D7" s="237"/>
      <c r="E7" s="2" t="s">
        <v>823</v>
      </c>
      <c r="F7" s="2"/>
      <c r="H7" s="2"/>
      <c r="I7" s="2"/>
      <c r="J7" s="229" t="s">
        <v>17</v>
      </c>
      <c r="L7" s="237"/>
    </row>
    <row r="8">
      <c r="A8" s="2"/>
      <c r="B8" s="229" t="s">
        <v>824</v>
      </c>
      <c r="C8" s="2"/>
      <c r="D8" s="230"/>
      <c r="E8" s="2" t="s">
        <v>825</v>
      </c>
      <c r="F8" s="2"/>
      <c r="H8" s="2"/>
      <c r="I8" s="2"/>
      <c r="J8" s="229" t="s">
        <v>18</v>
      </c>
      <c r="L8" s="237"/>
    </row>
    <row r="9">
      <c r="A9" s="2"/>
      <c r="B9" s="229" t="s">
        <v>826</v>
      </c>
      <c r="C9" s="2"/>
      <c r="D9" s="237"/>
      <c r="E9" s="2" t="s">
        <v>827</v>
      </c>
      <c r="F9" s="2"/>
      <c r="G9" s="2"/>
      <c r="H9" s="2"/>
      <c r="I9" s="2"/>
      <c r="J9" s="229" t="s">
        <v>19</v>
      </c>
      <c r="K9" s="2"/>
      <c r="L9" s="237"/>
      <c r="N9" s="2"/>
      <c r="O9" s="2"/>
      <c r="P9" s="2"/>
      <c r="Q9" s="2"/>
    </row>
    <row r="10">
      <c r="A10" s="2"/>
      <c r="B10" s="229" t="s">
        <v>828</v>
      </c>
      <c r="C10" s="2"/>
      <c r="D10" s="237"/>
      <c r="E10" s="2" t="s">
        <v>829</v>
      </c>
      <c r="F10" s="2"/>
      <c r="G10" s="2"/>
      <c r="H10" s="2"/>
      <c r="I10" s="2"/>
      <c r="J10" s="229" t="s">
        <v>20</v>
      </c>
      <c r="K10" s="2"/>
      <c r="L10" s="237"/>
      <c r="N10" s="2"/>
      <c r="O10" s="2"/>
      <c r="P10" s="2"/>
      <c r="Q10" s="2"/>
    </row>
    <row r="11">
      <c r="A11" s="2"/>
      <c r="B11" s="229" t="s">
        <v>830</v>
      </c>
      <c r="C11" s="2"/>
      <c r="D11" s="237"/>
      <c r="E11" s="2" t="s">
        <v>831</v>
      </c>
      <c r="F11" s="2"/>
      <c r="G11" s="2"/>
      <c r="H11" s="2"/>
      <c r="I11" s="2"/>
      <c r="J11" s="229" t="s">
        <v>21</v>
      </c>
      <c r="K11" s="2"/>
      <c r="L11" s="237"/>
      <c r="N11" s="2"/>
      <c r="O11" s="2"/>
      <c r="P11" s="2"/>
      <c r="Q11" s="2"/>
    </row>
    <row r="12">
      <c r="A12" s="2"/>
      <c r="B12" s="241" t="s">
        <v>7132</v>
      </c>
      <c r="C12" s="242"/>
      <c r="D12" s="243"/>
      <c r="E12" s="2" t="s">
        <v>833</v>
      </c>
      <c r="F12" s="2"/>
      <c r="G12" s="2"/>
      <c r="H12" s="2"/>
      <c r="I12" s="2"/>
      <c r="J12" s="229" t="s">
        <v>23</v>
      </c>
      <c r="K12" s="2"/>
      <c r="L12" s="237"/>
      <c r="N12" s="2"/>
      <c r="O12" s="2"/>
      <c r="P12" s="2"/>
      <c r="Q12" s="2"/>
    </row>
    <row r="13">
      <c r="A13" s="2"/>
      <c r="B13" s="2" t="s">
        <v>832</v>
      </c>
      <c r="D13" s="2"/>
      <c r="E13" s="229" t="s">
        <v>835</v>
      </c>
      <c r="F13" s="2"/>
      <c r="G13" s="2"/>
      <c r="H13" s="237"/>
      <c r="I13" s="2"/>
      <c r="J13" s="241" t="s">
        <v>24</v>
      </c>
      <c r="K13" s="242"/>
      <c r="L13" s="243"/>
      <c r="M13" s="2"/>
      <c r="N13" s="2"/>
      <c r="O13" s="2"/>
      <c r="P13" s="2"/>
      <c r="Q13" s="2"/>
    </row>
    <row r="14">
      <c r="A14" s="2"/>
      <c r="B14" s="2"/>
      <c r="C14" s="2"/>
      <c r="D14" s="2"/>
      <c r="E14" s="241" t="s">
        <v>837</v>
      </c>
      <c r="F14" s="242"/>
      <c r="G14" s="242"/>
      <c r="H14" s="243"/>
      <c r="I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 t="s">
        <v>4235</v>
      </c>
      <c r="M15" s="2"/>
      <c r="N15" s="2"/>
      <c r="O15" s="2"/>
      <c r="P15" s="2"/>
    </row>
    <row r="16" ht="15.0" customHeight="1">
      <c r="A16" s="2" t="s">
        <v>7267</v>
      </c>
      <c r="B16" s="2" t="s">
        <v>883</v>
      </c>
      <c r="C16" s="2" t="s">
        <v>3515</v>
      </c>
      <c r="D16" s="2" t="s">
        <v>8038</v>
      </c>
    </row>
    <row r="17">
      <c r="A17" s="2"/>
      <c r="B17" s="2" t="s">
        <v>883</v>
      </c>
      <c r="C17" s="2" t="s">
        <v>4099</v>
      </c>
    </row>
    <row r="18">
      <c r="A18" s="2"/>
      <c r="B18" s="2" t="s">
        <v>883</v>
      </c>
      <c r="C18" s="2" t="s">
        <v>5330</v>
      </c>
    </row>
    <row r="19">
      <c r="A19" s="2"/>
      <c r="B19" s="2" t="s">
        <v>883</v>
      </c>
      <c r="C19" s="2" t="s">
        <v>5482</v>
      </c>
    </row>
    <row r="20">
      <c r="A20" s="2"/>
      <c r="B20" s="2" t="s">
        <v>3908</v>
      </c>
      <c r="C20" s="2" t="s">
        <v>6743</v>
      </c>
    </row>
    <row r="21">
      <c r="A21" s="2"/>
      <c r="B21" s="2" t="s">
        <v>960</v>
      </c>
      <c r="C21" s="2" t="s">
        <v>8039</v>
      </c>
      <c r="D21" s="275"/>
    </row>
    <row r="22">
      <c r="A22" s="2"/>
      <c r="B22" s="2" t="s">
        <v>960</v>
      </c>
      <c r="C22" s="2" t="s">
        <v>8039</v>
      </c>
      <c r="D22" s="275"/>
    </row>
    <row r="23">
      <c r="A23" s="2"/>
      <c r="B23" s="2" t="s">
        <v>883</v>
      </c>
      <c r="C23" s="2" t="s">
        <v>6193</v>
      </c>
    </row>
    <row r="24">
      <c r="A24" s="2"/>
      <c r="B24" s="2" t="s">
        <v>883</v>
      </c>
      <c r="C24" s="2" t="s">
        <v>7143</v>
      </c>
    </row>
    <row r="25">
      <c r="A25" s="2"/>
      <c r="B25" s="2"/>
      <c r="C25" s="2" t="s">
        <v>7144</v>
      </c>
      <c r="D25" s="2" t="s">
        <v>8040</v>
      </c>
    </row>
    <row r="26">
      <c r="A26" s="2"/>
      <c r="B26" s="357" t="s">
        <v>883</v>
      </c>
      <c r="C26" s="357" t="s">
        <v>8041</v>
      </c>
      <c r="D26" s="357" t="s">
        <v>1093</v>
      </c>
    </row>
    <row r="27">
      <c r="A27" s="2"/>
      <c r="B27" s="2"/>
      <c r="C27" s="2"/>
      <c r="D27" s="2"/>
    </row>
    <row r="28">
      <c r="A28" s="2"/>
      <c r="B28" s="2" t="s">
        <v>862</v>
      </c>
      <c r="C28" s="2" t="s">
        <v>1409</v>
      </c>
      <c r="D28" s="2" t="s">
        <v>8042</v>
      </c>
    </row>
    <row r="29">
      <c r="A29" s="2"/>
      <c r="B29" s="2" t="s">
        <v>862</v>
      </c>
      <c r="C29" s="2" t="s">
        <v>1412</v>
      </c>
      <c r="D29" s="2" t="s">
        <v>7504</v>
      </c>
    </row>
    <row r="30">
      <c r="C30" s="2" t="s">
        <v>6616</v>
      </c>
    </row>
    <row r="31">
      <c r="C31" s="2"/>
    </row>
    <row r="32">
      <c r="C32" s="2" t="s">
        <v>8043</v>
      </c>
      <c r="D32" s="2" t="s">
        <v>7486</v>
      </c>
    </row>
    <row r="37">
      <c r="A37" s="239"/>
      <c r="B37" s="239"/>
    </row>
    <row r="38">
      <c r="A38" s="2"/>
    </row>
    <row r="39">
      <c r="A39" s="2"/>
    </row>
    <row r="40">
      <c r="A40" s="2"/>
    </row>
    <row r="41">
      <c r="A41" s="239"/>
    </row>
    <row r="43">
      <c r="G43" s="195"/>
    </row>
    <row r="44">
      <c r="G44" s="195"/>
    </row>
    <row r="45">
      <c r="G45" s="195"/>
    </row>
    <row r="46">
      <c r="G46" s="195"/>
    </row>
    <row r="47">
      <c r="G47" s="229"/>
    </row>
    <row r="51">
      <c r="B51" s="239"/>
    </row>
    <row r="55">
      <c r="B55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8044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>
        <v>8.86102281E9</v>
      </c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8045</v>
      </c>
      <c r="S2" s="2" t="s">
        <v>8046</v>
      </c>
      <c r="T2" s="2" t="s">
        <v>2001</v>
      </c>
    </row>
    <row r="3">
      <c r="A3" s="2"/>
      <c r="B3" s="229" t="s">
        <v>811</v>
      </c>
      <c r="C3" s="2" t="s">
        <v>667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8047</v>
      </c>
      <c r="S3" s="2" t="s">
        <v>5783</v>
      </c>
      <c r="T3" s="2" t="s">
        <v>1010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8047</v>
      </c>
      <c r="S4" s="2" t="s">
        <v>8048</v>
      </c>
      <c r="T4" s="2" t="s">
        <v>1010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8049</v>
      </c>
      <c r="S5" s="2" t="s">
        <v>8050</v>
      </c>
      <c r="T5" s="2" t="s">
        <v>8051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8052</v>
      </c>
      <c r="S6" s="2" t="s">
        <v>8053</v>
      </c>
      <c r="T6" s="2" t="s">
        <v>1010</v>
      </c>
    </row>
    <row r="7">
      <c r="A7" s="2"/>
      <c r="B7" s="229" t="s">
        <v>822</v>
      </c>
      <c r="C7" s="2" t="s">
        <v>8054</v>
      </c>
      <c r="D7" s="2"/>
      <c r="E7" s="237">
        <v>6.383351461E9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8055</v>
      </c>
      <c r="S7" s="2" t="s">
        <v>7780</v>
      </c>
      <c r="T7" s="2" t="s">
        <v>1010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8056</v>
      </c>
      <c r="S8" s="2" t="s">
        <v>8057</v>
      </c>
      <c r="T8" s="2" t="s">
        <v>1010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8058</v>
      </c>
      <c r="S9" s="2" t="s">
        <v>8059</v>
      </c>
      <c r="T9" s="2" t="s">
        <v>1010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8060</v>
      </c>
      <c r="S10" s="2" t="s">
        <v>8061</v>
      </c>
      <c r="T10" s="2" t="s">
        <v>1010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8062</v>
      </c>
      <c r="S11" s="2" t="s">
        <v>8063</v>
      </c>
      <c r="T11" s="2" t="s">
        <v>1010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8064</v>
      </c>
      <c r="S12" s="2" t="s">
        <v>7299</v>
      </c>
      <c r="T12" s="2" t="s">
        <v>8065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8066</v>
      </c>
      <c r="S13" s="2" t="s">
        <v>4454</v>
      </c>
      <c r="T13" s="2" t="s">
        <v>8067</v>
      </c>
      <c r="U13" s="2" t="s">
        <v>55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862</v>
      </c>
      <c r="C17" s="2" t="s">
        <v>4127</v>
      </c>
      <c r="D17" s="2"/>
      <c r="E17" s="2" t="s">
        <v>8068</v>
      </c>
      <c r="I17" s="2" t="s">
        <v>2102</v>
      </c>
      <c r="L17" s="2" t="s">
        <v>860</v>
      </c>
      <c r="M17" s="2" t="s">
        <v>6882</v>
      </c>
    </row>
    <row r="18">
      <c r="A18" s="2"/>
      <c r="B18" s="2" t="s">
        <v>862</v>
      </c>
      <c r="C18" s="2" t="s">
        <v>4127</v>
      </c>
      <c r="D18" s="2"/>
      <c r="E18" s="2" t="s">
        <v>8068</v>
      </c>
      <c r="I18" s="2" t="s">
        <v>2103</v>
      </c>
      <c r="L18" s="2" t="s">
        <v>860</v>
      </c>
      <c r="M18" s="2" t="s">
        <v>6882</v>
      </c>
    </row>
    <row r="19">
      <c r="A19" s="2"/>
      <c r="B19" s="2" t="s">
        <v>862</v>
      </c>
      <c r="C19" s="2" t="s">
        <v>4127</v>
      </c>
      <c r="D19" s="2"/>
      <c r="E19" s="2" t="s">
        <v>8068</v>
      </c>
      <c r="I19" s="2" t="s">
        <v>2104</v>
      </c>
      <c r="L19" s="2" t="s">
        <v>860</v>
      </c>
      <c r="M19" s="2" t="s">
        <v>6882</v>
      </c>
    </row>
    <row r="20">
      <c r="A20" s="2"/>
      <c r="B20" s="2" t="s">
        <v>862</v>
      </c>
      <c r="C20" s="2" t="s">
        <v>1543</v>
      </c>
      <c r="D20" s="291">
        <v>9.79041645927E12</v>
      </c>
      <c r="E20" s="2" t="s">
        <v>8069</v>
      </c>
      <c r="J20" s="2" t="s">
        <v>2173</v>
      </c>
      <c r="K20" s="2" t="s">
        <v>7780</v>
      </c>
      <c r="L20" s="2" t="s">
        <v>860</v>
      </c>
      <c r="M20" s="2" t="s">
        <v>17</v>
      </c>
      <c r="N20" s="2" t="s">
        <v>8050</v>
      </c>
      <c r="R20" s="2" t="s">
        <v>8055</v>
      </c>
      <c r="S20" s="2">
        <v>308.0</v>
      </c>
    </row>
    <row r="21">
      <c r="A21" s="2"/>
      <c r="B21" s="2" t="s">
        <v>30</v>
      </c>
      <c r="C21" s="2" t="s">
        <v>8070</v>
      </c>
      <c r="D21" s="291" t="s">
        <v>8071</v>
      </c>
      <c r="E21" s="2" t="s">
        <v>4277</v>
      </c>
      <c r="J21" s="2" t="s">
        <v>2173</v>
      </c>
      <c r="K21" s="2" t="s">
        <v>8046</v>
      </c>
      <c r="L21" s="2" t="s">
        <v>860</v>
      </c>
      <c r="M21" s="2" t="s">
        <v>17</v>
      </c>
      <c r="N21" s="2" t="s">
        <v>8050</v>
      </c>
      <c r="R21" s="2" t="s">
        <v>8055</v>
      </c>
      <c r="S21" s="2">
        <v>308.0</v>
      </c>
    </row>
    <row r="22">
      <c r="A22" s="2"/>
      <c r="B22" s="2" t="s">
        <v>862</v>
      </c>
      <c r="C22" s="2" t="s">
        <v>6616</v>
      </c>
      <c r="D22" s="291" t="s">
        <v>8072</v>
      </c>
      <c r="E22" s="2" t="s">
        <v>8073</v>
      </c>
      <c r="J22" s="2" t="s">
        <v>2173</v>
      </c>
      <c r="K22" s="2" t="s">
        <v>7780</v>
      </c>
      <c r="L22" s="2" t="s">
        <v>860</v>
      </c>
      <c r="M22" s="2" t="s">
        <v>17</v>
      </c>
      <c r="N22" s="2" t="s">
        <v>8050</v>
      </c>
      <c r="R22" s="2" t="s">
        <v>8055</v>
      </c>
      <c r="S22" s="2">
        <v>308.0</v>
      </c>
    </row>
    <row r="23" ht="18.0" customHeight="1">
      <c r="A23" s="2"/>
      <c r="B23" s="2" t="s">
        <v>30</v>
      </c>
      <c r="C23" s="359" t="s">
        <v>4423</v>
      </c>
      <c r="D23" s="291">
        <v>8.801865116616E12</v>
      </c>
      <c r="E23" s="359" t="s">
        <v>4424</v>
      </c>
      <c r="J23" s="2" t="s">
        <v>2048</v>
      </c>
      <c r="K23" s="2" t="s">
        <v>8053</v>
      </c>
      <c r="L23" s="2" t="s">
        <v>4752</v>
      </c>
      <c r="M23" s="2" t="s">
        <v>17</v>
      </c>
      <c r="N23" s="2" t="s">
        <v>8050</v>
      </c>
      <c r="R23" s="2" t="s">
        <v>8052</v>
      </c>
      <c r="S23" s="2">
        <v>308.0</v>
      </c>
    </row>
    <row r="24">
      <c r="A24" s="2"/>
      <c r="B24" s="2" t="s">
        <v>30</v>
      </c>
      <c r="C24" s="359" t="s">
        <v>4423</v>
      </c>
      <c r="D24" s="291">
        <v>8.801748937788E12</v>
      </c>
      <c r="E24" s="359" t="s">
        <v>4424</v>
      </c>
      <c r="L24" s="2" t="s">
        <v>4752</v>
      </c>
      <c r="M24" s="2" t="s">
        <v>2386</v>
      </c>
      <c r="N24" s="2" t="s">
        <v>8050</v>
      </c>
      <c r="R24" s="2" t="s">
        <v>8052</v>
      </c>
      <c r="S24" s="2">
        <v>308.0</v>
      </c>
    </row>
    <row r="25">
      <c r="A25" s="2"/>
      <c r="B25" s="2"/>
      <c r="D25" s="2"/>
      <c r="E25" s="2"/>
      <c r="F25" s="291"/>
      <c r="G25" s="291"/>
      <c r="H25" s="291"/>
    </row>
    <row r="26">
      <c r="A26" s="2" t="s">
        <v>336</v>
      </c>
      <c r="B26" s="2" t="s">
        <v>3881</v>
      </c>
      <c r="C26" s="2" t="s">
        <v>8074</v>
      </c>
      <c r="D26" s="291">
        <v>260079.0</v>
      </c>
      <c r="E26" s="275" t="s">
        <v>8075</v>
      </c>
      <c r="F26" s="231"/>
      <c r="G26" s="231"/>
      <c r="H26" s="231"/>
      <c r="J26" s="2" t="s">
        <v>2173</v>
      </c>
      <c r="K26" s="2" t="s">
        <v>5783</v>
      </c>
      <c r="L26" s="2" t="s">
        <v>860</v>
      </c>
      <c r="M26" s="2" t="s">
        <v>17</v>
      </c>
      <c r="N26" s="2" t="s">
        <v>7620</v>
      </c>
      <c r="R26" s="2" t="s">
        <v>8047</v>
      </c>
      <c r="S26" s="2">
        <v>284.0</v>
      </c>
    </row>
    <row r="27">
      <c r="A27" s="2"/>
      <c r="B27" s="2" t="s">
        <v>3881</v>
      </c>
      <c r="C27" s="2" t="s">
        <v>8074</v>
      </c>
      <c r="D27" s="400">
        <v>344425.0</v>
      </c>
      <c r="E27" s="275" t="s">
        <v>8075</v>
      </c>
      <c r="F27" s="231"/>
      <c r="G27" s="231"/>
      <c r="H27" s="231"/>
      <c r="J27" s="2" t="s">
        <v>2173</v>
      </c>
      <c r="K27" s="2" t="s">
        <v>5783</v>
      </c>
      <c r="L27" s="2" t="s">
        <v>860</v>
      </c>
      <c r="M27" s="2" t="s">
        <v>17</v>
      </c>
      <c r="N27" s="2" t="s">
        <v>7620</v>
      </c>
      <c r="R27" s="2" t="s">
        <v>8047</v>
      </c>
      <c r="S27" s="2">
        <v>284.0</v>
      </c>
    </row>
    <row r="28">
      <c r="A28" s="2"/>
      <c r="B28" s="2" t="s">
        <v>3881</v>
      </c>
      <c r="C28" s="2" t="s">
        <v>8074</v>
      </c>
      <c r="D28" s="291">
        <v>177558.0</v>
      </c>
      <c r="E28" s="275" t="s">
        <v>8075</v>
      </c>
      <c r="F28" s="231"/>
      <c r="G28" s="231"/>
      <c r="H28" s="231"/>
      <c r="J28" s="2" t="s">
        <v>2173</v>
      </c>
      <c r="K28" s="2" t="s">
        <v>8048</v>
      </c>
      <c r="L28" s="2" t="s">
        <v>860</v>
      </c>
      <c r="M28" s="2" t="s">
        <v>17</v>
      </c>
      <c r="N28" s="2" t="s">
        <v>7620</v>
      </c>
      <c r="R28" s="2" t="s">
        <v>8047</v>
      </c>
      <c r="S28" s="2">
        <v>284.0</v>
      </c>
    </row>
    <row r="29">
      <c r="A29" s="2"/>
      <c r="B29" s="2" t="s">
        <v>3881</v>
      </c>
      <c r="C29" s="2" t="s">
        <v>8074</v>
      </c>
      <c r="D29" s="291" t="s">
        <v>8076</v>
      </c>
      <c r="E29" s="275" t="s">
        <v>8075</v>
      </c>
      <c r="F29" s="231"/>
      <c r="G29" s="231"/>
      <c r="H29" s="231"/>
      <c r="J29" s="2" t="s">
        <v>2173</v>
      </c>
      <c r="K29" s="2" t="s">
        <v>8048</v>
      </c>
      <c r="L29" s="2" t="s">
        <v>860</v>
      </c>
      <c r="M29" s="2" t="s">
        <v>17</v>
      </c>
      <c r="N29" s="2" t="s">
        <v>7620</v>
      </c>
      <c r="R29" s="2" t="s">
        <v>8047</v>
      </c>
      <c r="S29" s="2">
        <v>284.0</v>
      </c>
    </row>
    <row r="30">
      <c r="A30" s="2"/>
      <c r="B30" s="2" t="s">
        <v>3881</v>
      </c>
      <c r="C30" s="2" t="s">
        <v>8074</v>
      </c>
      <c r="D30" s="400">
        <v>335780.0</v>
      </c>
      <c r="E30" s="275" t="s">
        <v>8075</v>
      </c>
      <c r="F30" s="231"/>
      <c r="G30" s="231"/>
      <c r="H30" s="231"/>
      <c r="J30" s="2" t="s">
        <v>2173</v>
      </c>
      <c r="K30" s="2" t="s">
        <v>8048</v>
      </c>
      <c r="L30" s="2" t="s">
        <v>860</v>
      </c>
      <c r="M30" s="2" t="s">
        <v>17</v>
      </c>
      <c r="N30" s="2" t="s">
        <v>7620</v>
      </c>
      <c r="R30" s="2" t="s">
        <v>8047</v>
      </c>
      <c r="S30" s="2">
        <v>284.0</v>
      </c>
    </row>
    <row r="31">
      <c r="A31" s="2"/>
      <c r="B31" s="2" t="s">
        <v>3881</v>
      </c>
      <c r="C31" s="2" t="s">
        <v>8074</v>
      </c>
      <c r="D31" s="291">
        <v>368748.0</v>
      </c>
      <c r="E31" s="275" t="s">
        <v>8075</v>
      </c>
      <c r="F31" s="231"/>
      <c r="G31" s="231"/>
      <c r="H31" s="231"/>
      <c r="J31" s="2" t="s">
        <v>2173</v>
      </c>
      <c r="K31" s="2" t="s">
        <v>8048</v>
      </c>
      <c r="L31" s="2" t="s">
        <v>860</v>
      </c>
      <c r="M31" s="2" t="s">
        <v>17</v>
      </c>
      <c r="N31" s="2" t="s">
        <v>7620</v>
      </c>
      <c r="R31" s="2" t="s">
        <v>8047</v>
      </c>
      <c r="S31" s="2">
        <v>284.0</v>
      </c>
    </row>
    <row r="32">
      <c r="A32" s="2"/>
      <c r="B32" s="2" t="s">
        <v>3881</v>
      </c>
      <c r="C32" s="2" t="s">
        <v>8074</v>
      </c>
      <c r="D32" s="291">
        <v>384064.0</v>
      </c>
      <c r="E32" s="275" t="s">
        <v>8075</v>
      </c>
      <c r="F32" s="231"/>
      <c r="G32" s="231"/>
      <c r="H32" s="231"/>
      <c r="J32" s="2" t="s">
        <v>2173</v>
      </c>
      <c r="K32" s="2" t="s">
        <v>8048</v>
      </c>
      <c r="L32" s="2" t="s">
        <v>860</v>
      </c>
      <c r="M32" s="2" t="s">
        <v>17</v>
      </c>
      <c r="N32" s="2" t="s">
        <v>7620</v>
      </c>
      <c r="R32" s="2" t="s">
        <v>8047</v>
      </c>
      <c r="S32" s="2">
        <v>284.0</v>
      </c>
    </row>
    <row r="33">
      <c r="A33" s="2"/>
      <c r="B33" s="2" t="s">
        <v>3881</v>
      </c>
      <c r="C33" s="2" t="s">
        <v>8074</v>
      </c>
      <c r="D33" s="291">
        <v>282103.0</v>
      </c>
      <c r="E33" s="275" t="s">
        <v>8075</v>
      </c>
      <c r="F33" s="231"/>
      <c r="G33" s="231"/>
      <c r="H33" s="231"/>
      <c r="J33" s="2" t="s">
        <v>2173</v>
      </c>
      <c r="K33" s="2" t="s">
        <v>8048</v>
      </c>
      <c r="L33" s="2" t="s">
        <v>860</v>
      </c>
      <c r="M33" s="2" t="s">
        <v>17</v>
      </c>
      <c r="N33" s="2" t="s">
        <v>7620</v>
      </c>
      <c r="R33" s="2" t="s">
        <v>8047</v>
      </c>
      <c r="S33" s="2">
        <v>284.0</v>
      </c>
    </row>
    <row r="34">
      <c r="A34" s="2"/>
      <c r="B34" s="2" t="s">
        <v>3881</v>
      </c>
      <c r="C34" s="2" t="s">
        <v>8074</v>
      </c>
      <c r="D34" s="291">
        <v>75699.0</v>
      </c>
      <c r="E34" s="275" t="s">
        <v>8075</v>
      </c>
      <c r="F34" s="231"/>
      <c r="G34" s="231"/>
      <c r="H34" s="231"/>
      <c r="J34" s="2" t="s">
        <v>2173</v>
      </c>
      <c r="K34" s="2" t="s">
        <v>8048</v>
      </c>
      <c r="L34" s="2" t="s">
        <v>860</v>
      </c>
      <c r="M34" s="2" t="s">
        <v>17</v>
      </c>
      <c r="N34" s="2" t="s">
        <v>7620</v>
      </c>
      <c r="R34" s="2" t="s">
        <v>8047</v>
      </c>
      <c r="S34" s="2">
        <v>284.0</v>
      </c>
    </row>
    <row r="35">
      <c r="A35" s="2"/>
      <c r="B35" s="2" t="s">
        <v>3881</v>
      </c>
      <c r="C35" s="2" t="s">
        <v>8074</v>
      </c>
      <c r="D35" s="291">
        <v>177908.0</v>
      </c>
      <c r="E35" s="275" t="s">
        <v>8075</v>
      </c>
      <c r="F35" s="231"/>
      <c r="G35" s="231"/>
      <c r="H35" s="231"/>
      <c r="J35" s="2" t="s">
        <v>2173</v>
      </c>
      <c r="K35" s="2" t="s">
        <v>8048</v>
      </c>
      <c r="L35" s="2" t="s">
        <v>860</v>
      </c>
      <c r="M35" s="2" t="s">
        <v>17</v>
      </c>
      <c r="N35" s="2" t="s">
        <v>7620</v>
      </c>
      <c r="R35" s="2" t="s">
        <v>8047</v>
      </c>
      <c r="S35" s="2">
        <v>284.0</v>
      </c>
    </row>
    <row r="36">
      <c r="A36" s="2"/>
      <c r="B36" s="2" t="s">
        <v>3881</v>
      </c>
      <c r="C36" s="2" t="s">
        <v>7719</v>
      </c>
      <c r="D36" s="275"/>
      <c r="E36" s="275" t="s">
        <v>8075</v>
      </c>
      <c r="F36" s="231"/>
      <c r="G36" s="231"/>
      <c r="H36" s="231"/>
      <c r="J36" s="2"/>
      <c r="K36" s="2"/>
      <c r="L36" s="2"/>
      <c r="M36" s="2"/>
      <c r="N36" s="2"/>
      <c r="S36" s="2"/>
    </row>
    <row r="37">
      <c r="A37" s="2"/>
      <c r="B37" s="2" t="s">
        <v>3881</v>
      </c>
      <c r="C37" s="2" t="s">
        <v>7719</v>
      </c>
      <c r="D37" s="275"/>
      <c r="E37" s="275" t="s">
        <v>8075</v>
      </c>
      <c r="F37" s="231"/>
      <c r="G37" s="231"/>
      <c r="H37" s="231"/>
      <c r="J37" s="2"/>
      <c r="K37" s="2"/>
      <c r="L37" s="2"/>
      <c r="M37" s="2"/>
      <c r="N37" s="2"/>
      <c r="S37" s="2"/>
    </row>
    <row r="38">
      <c r="A38" s="2"/>
      <c r="B38" s="2"/>
      <c r="C38" s="2" t="s">
        <v>8077</v>
      </c>
      <c r="D38" s="275"/>
      <c r="E38" s="275" t="s">
        <v>974</v>
      </c>
      <c r="F38" s="231"/>
      <c r="G38" s="231"/>
      <c r="H38" s="231"/>
      <c r="J38" s="2" t="s">
        <v>2173</v>
      </c>
      <c r="K38" s="2" t="s">
        <v>7780</v>
      </c>
      <c r="L38" s="2" t="s">
        <v>860</v>
      </c>
      <c r="M38" s="2" t="s">
        <v>17</v>
      </c>
      <c r="N38" s="2" t="s">
        <v>8048</v>
      </c>
      <c r="R38" s="2" t="s">
        <v>8055</v>
      </c>
      <c r="S38" s="2">
        <v>287.0</v>
      </c>
    </row>
    <row r="39">
      <c r="A39" s="2"/>
      <c r="B39" s="2"/>
      <c r="C39" s="2" t="s">
        <v>8077</v>
      </c>
      <c r="D39" s="275"/>
      <c r="E39" s="275" t="s">
        <v>974</v>
      </c>
      <c r="F39" s="231"/>
      <c r="G39" s="231"/>
      <c r="H39" s="231"/>
      <c r="J39" s="2" t="s">
        <v>2173</v>
      </c>
      <c r="K39" s="2" t="s">
        <v>7780</v>
      </c>
      <c r="L39" s="2" t="s">
        <v>860</v>
      </c>
      <c r="M39" s="2" t="s">
        <v>17</v>
      </c>
      <c r="N39" s="2" t="s">
        <v>8048</v>
      </c>
      <c r="R39" s="2" t="s">
        <v>8055</v>
      </c>
      <c r="S39" s="2">
        <v>287.0</v>
      </c>
    </row>
    <row r="40">
      <c r="A40" s="2"/>
      <c r="B40" s="2"/>
      <c r="C40" s="2" t="s">
        <v>8077</v>
      </c>
      <c r="D40" s="275"/>
      <c r="E40" s="275" t="s">
        <v>974</v>
      </c>
      <c r="F40" s="231"/>
      <c r="G40" s="231"/>
      <c r="H40" s="231"/>
      <c r="J40" s="2" t="s">
        <v>2173</v>
      </c>
      <c r="K40" s="2" t="s">
        <v>7780</v>
      </c>
      <c r="L40" s="2" t="s">
        <v>860</v>
      </c>
      <c r="M40" s="2" t="s">
        <v>17</v>
      </c>
      <c r="N40" s="2" t="s">
        <v>8048</v>
      </c>
      <c r="R40" s="2" t="s">
        <v>8055</v>
      </c>
      <c r="S40" s="2">
        <v>287.0</v>
      </c>
    </row>
    <row r="41">
      <c r="A41" s="2"/>
      <c r="B41" s="2"/>
      <c r="C41" s="2" t="s">
        <v>8077</v>
      </c>
      <c r="D41" s="275"/>
      <c r="E41" s="275" t="s">
        <v>974</v>
      </c>
      <c r="F41" s="231"/>
      <c r="G41" s="231"/>
      <c r="H41" s="231"/>
      <c r="J41" s="2" t="s">
        <v>2173</v>
      </c>
      <c r="K41" s="2" t="s">
        <v>7780</v>
      </c>
      <c r="L41" s="2" t="s">
        <v>860</v>
      </c>
      <c r="M41" s="2" t="s">
        <v>17</v>
      </c>
      <c r="N41" s="2" t="s">
        <v>8048</v>
      </c>
      <c r="R41" s="2" t="s">
        <v>8055</v>
      </c>
      <c r="S41" s="2">
        <v>287.0</v>
      </c>
    </row>
    <row r="42" ht="15.0" customHeight="1">
      <c r="A42" s="2"/>
      <c r="B42" s="2" t="s">
        <v>3881</v>
      </c>
      <c r="C42" s="2" t="s">
        <v>8007</v>
      </c>
      <c r="D42" s="291" t="s">
        <v>8078</v>
      </c>
      <c r="E42" s="2" t="s">
        <v>6405</v>
      </c>
      <c r="F42" s="231"/>
      <c r="G42" s="231"/>
      <c r="H42" s="231"/>
      <c r="I42" s="2" t="s">
        <v>2097</v>
      </c>
      <c r="J42" s="2" t="s">
        <v>2173</v>
      </c>
      <c r="K42" s="2" t="s">
        <v>8046</v>
      </c>
      <c r="L42" s="2" t="s">
        <v>860</v>
      </c>
      <c r="M42" s="2" t="s">
        <v>17</v>
      </c>
      <c r="N42" s="2" t="s">
        <v>7620</v>
      </c>
      <c r="R42" s="2" t="s">
        <v>8055</v>
      </c>
      <c r="S42" s="2">
        <v>284.0</v>
      </c>
    </row>
    <row r="43" ht="15.0" customHeight="1">
      <c r="A43" s="2"/>
      <c r="B43" s="2" t="s">
        <v>3881</v>
      </c>
      <c r="C43" s="2" t="s">
        <v>8079</v>
      </c>
      <c r="D43" s="2"/>
      <c r="E43" s="2" t="s">
        <v>6635</v>
      </c>
      <c r="L43" s="2" t="s">
        <v>860</v>
      </c>
      <c r="M43" s="2" t="s">
        <v>6882</v>
      </c>
    </row>
    <row r="44" ht="15.0" customHeight="1">
      <c r="A44" s="2"/>
      <c r="B44" s="2"/>
      <c r="C44" s="2"/>
      <c r="D44" s="2"/>
      <c r="E44" s="2"/>
      <c r="J44" s="2"/>
    </row>
    <row r="45" ht="15.0" customHeight="1">
      <c r="A45" s="2" t="s">
        <v>8080</v>
      </c>
      <c r="B45" s="2"/>
      <c r="C45" s="2" t="s">
        <v>3386</v>
      </c>
      <c r="D45" s="2"/>
      <c r="E45" s="2" t="s">
        <v>8081</v>
      </c>
      <c r="L45" s="2" t="s">
        <v>860</v>
      </c>
      <c r="M45" s="2" t="s">
        <v>1152</v>
      </c>
      <c r="N45" s="2" t="s">
        <v>7770</v>
      </c>
    </row>
    <row r="46" ht="15.0" customHeight="1">
      <c r="A46" s="2"/>
      <c r="B46" s="2"/>
      <c r="C46" s="2" t="s">
        <v>7019</v>
      </c>
      <c r="D46" s="2"/>
      <c r="E46" s="2" t="s">
        <v>8082</v>
      </c>
      <c r="L46" s="2" t="s">
        <v>860</v>
      </c>
      <c r="M46" s="2" t="s">
        <v>1152</v>
      </c>
      <c r="N46" s="2" t="s">
        <v>7770</v>
      </c>
    </row>
    <row r="47" ht="15.0" customHeight="1">
      <c r="A47" s="2"/>
      <c r="B47" s="2"/>
      <c r="C47" s="2"/>
      <c r="D47" s="2"/>
      <c r="E47" s="2"/>
    </row>
    <row r="48">
      <c r="A48" s="2" t="s">
        <v>995</v>
      </c>
      <c r="B48" s="2" t="s">
        <v>862</v>
      </c>
      <c r="C48" s="2" t="s">
        <v>1409</v>
      </c>
      <c r="I48" s="2" t="s">
        <v>8083</v>
      </c>
      <c r="K48" s="2" t="s">
        <v>8046</v>
      </c>
      <c r="L48" s="2" t="s">
        <v>860</v>
      </c>
      <c r="M48" s="2" t="s">
        <v>6882</v>
      </c>
    </row>
    <row r="49">
      <c r="A49" s="2"/>
      <c r="B49" s="2" t="s">
        <v>862</v>
      </c>
      <c r="C49" s="2" t="s">
        <v>1412</v>
      </c>
      <c r="I49" s="2" t="s">
        <v>8084</v>
      </c>
      <c r="K49" s="2" t="s">
        <v>8046</v>
      </c>
      <c r="L49" s="2" t="s">
        <v>860</v>
      </c>
      <c r="M49" s="2" t="s">
        <v>6882</v>
      </c>
    </row>
    <row r="51">
      <c r="A51" s="2" t="s">
        <v>933</v>
      </c>
      <c r="B51" s="2" t="s">
        <v>868</v>
      </c>
      <c r="C51" s="359" t="s">
        <v>6473</v>
      </c>
      <c r="D51" s="291" t="s">
        <v>8085</v>
      </c>
      <c r="E51" s="359" t="s">
        <v>6475</v>
      </c>
      <c r="I51" s="2" t="s">
        <v>2100</v>
      </c>
      <c r="J51" s="2" t="s">
        <v>8086</v>
      </c>
      <c r="K51" s="2" t="s">
        <v>8087</v>
      </c>
      <c r="L51" s="2" t="s">
        <v>860</v>
      </c>
      <c r="M51" s="2" t="s">
        <v>17</v>
      </c>
      <c r="N51" s="2" t="s">
        <v>8048</v>
      </c>
      <c r="R51" s="2" t="s">
        <v>8088</v>
      </c>
      <c r="S51" s="2">
        <v>287.0</v>
      </c>
    </row>
    <row r="52">
      <c r="C52" s="2" t="s">
        <v>6812</v>
      </c>
      <c r="L52" s="2" t="s">
        <v>860</v>
      </c>
      <c r="M52" s="2" t="s">
        <v>8089</v>
      </c>
    </row>
    <row r="55">
      <c r="B55" s="239" t="s">
        <v>7280</v>
      </c>
    </row>
    <row r="56">
      <c r="B56" s="2" t="s">
        <v>7283</v>
      </c>
    </row>
    <row r="57">
      <c r="B57" s="2" t="s">
        <v>7284</v>
      </c>
    </row>
    <row r="58">
      <c r="B58" s="2" t="s">
        <v>7285</v>
      </c>
      <c r="J58" s="2" t="s">
        <v>2245</v>
      </c>
      <c r="K58" s="2" t="s">
        <v>7286</v>
      </c>
    </row>
    <row r="59">
      <c r="B59" s="359" t="s">
        <v>8090</v>
      </c>
      <c r="C59" s="291" t="s">
        <v>8091</v>
      </c>
      <c r="D59" s="380" t="s">
        <v>8092</v>
      </c>
      <c r="E59" s="434"/>
      <c r="F59" s="434"/>
      <c r="G59" s="434"/>
      <c r="H59" s="434"/>
      <c r="K59" s="2" t="s">
        <v>476</v>
      </c>
      <c r="M59" s="2" t="s">
        <v>17</v>
      </c>
      <c r="S59" s="2">
        <v>64.0</v>
      </c>
    </row>
    <row r="60">
      <c r="B60" s="291" t="s">
        <v>8093</v>
      </c>
      <c r="C60" s="291"/>
      <c r="D60" s="291" t="s">
        <v>8094</v>
      </c>
      <c r="J60" s="2"/>
      <c r="K60" s="2" t="s">
        <v>6451</v>
      </c>
      <c r="M60" s="2" t="s">
        <v>8095</v>
      </c>
      <c r="N60" s="2"/>
      <c r="R60" s="2"/>
      <c r="S60" s="2"/>
    </row>
    <row r="61">
      <c r="B61" s="359" t="s">
        <v>2516</v>
      </c>
      <c r="C61" s="291">
        <v>2.215231001408E12</v>
      </c>
      <c r="D61" s="359" t="s">
        <v>2517</v>
      </c>
      <c r="J61" s="2"/>
      <c r="K61" s="2" t="s">
        <v>6451</v>
      </c>
      <c r="M61" s="2" t="s">
        <v>17</v>
      </c>
      <c r="N61" s="2"/>
      <c r="R61" s="2"/>
      <c r="S61" s="2">
        <v>154.0</v>
      </c>
    </row>
    <row r="62">
      <c r="B62" s="359" t="s">
        <v>8096</v>
      </c>
      <c r="C62" s="291" t="s">
        <v>8097</v>
      </c>
      <c r="D62" s="359" t="s">
        <v>8098</v>
      </c>
      <c r="J62" s="2"/>
      <c r="K62" s="2" t="s">
        <v>6451</v>
      </c>
      <c r="M62" s="2" t="s">
        <v>17</v>
      </c>
      <c r="N62" s="2"/>
      <c r="R62" s="2"/>
      <c r="S62" s="2">
        <v>154.0</v>
      </c>
    </row>
    <row r="63">
      <c r="B63" s="359" t="s">
        <v>4423</v>
      </c>
      <c r="D63" s="574"/>
      <c r="J63" s="2" t="s">
        <v>2173</v>
      </c>
      <c r="K63" s="2" t="s">
        <v>5800</v>
      </c>
      <c r="M63" s="2" t="s">
        <v>17</v>
      </c>
      <c r="N63" s="2" t="s">
        <v>5800</v>
      </c>
      <c r="R63" s="2" t="s">
        <v>7394</v>
      </c>
      <c r="S63" s="2">
        <v>249.0</v>
      </c>
    </row>
    <row r="64">
      <c r="A64" s="266"/>
      <c r="B64" s="575" t="s">
        <v>8099</v>
      </c>
      <c r="C64" s="266"/>
      <c r="D64" s="385" t="s">
        <v>5748</v>
      </c>
      <c r="E64" s="266"/>
      <c r="F64" s="266"/>
      <c r="G64" s="266"/>
      <c r="H64" s="266"/>
      <c r="I64" s="266"/>
      <c r="J64" s="266"/>
      <c r="K64" s="266" t="s">
        <v>5800</v>
      </c>
      <c r="L64" s="266"/>
      <c r="M64" s="266" t="s">
        <v>8100</v>
      </c>
      <c r="N64" s="495" t="s">
        <v>5800</v>
      </c>
      <c r="O64" s="266"/>
      <c r="P64" s="266"/>
      <c r="Q64" s="266"/>
      <c r="R64" s="266"/>
      <c r="S64" s="358">
        <v>251.0</v>
      </c>
      <c r="T64" s="266"/>
      <c r="U64" s="266"/>
      <c r="V64" s="266"/>
      <c r="W64" s="266"/>
      <c r="X64" s="266"/>
      <c r="Y64" s="266"/>
      <c r="Z64" s="266"/>
      <c r="AA64" s="266"/>
      <c r="AB64" s="266"/>
      <c r="AC64" s="266"/>
      <c r="AD64" s="266"/>
      <c r="AE64" s="266"/>
      <c r="AF64" s="26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7" width="13.88"/>
    <col customWidth="1" min="8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15.13"/>
    <col customWidth="1" min="19" max="20" width="13.0"/>
  </cols>
  <sheetData>
    <row r="1">
      <c r="A1" s="220" t="s">
        <v>32</v>
      </c>
      <c r="B1" s="215" t="s">
        <v>5</v>
      </c>
      <c r="C1" s="219" t="s">
        <v>8101</v>
      </c>
      <c r="D1" s="216"/>
      <c r="E1" s="411">
        <v>9.047559595E9</v>
      </c>
      <c r="F1" s="216"/>
      <c r="G1" s="216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8102</v>
      </c>
      <c r="S2" s="2" t="s">
        <v>8103</v>
      </c>
    </row>
    <row r="3">
      <c r="A3" s="2"/>
      <c r="B3" s="229" t="s">
        <v>811</v>
      </c>
      <c r="C3" s="2" t="s">
        <v>527</v>
      </c>
      <c r="E3" s="230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8104</v>
      </c>
      <c r="S3" s="2" t="s">
        <v>8105</v>
      </c>
    </row>
    <row r="4">
      <c r="A4" s="2"/>
      <c r="B4" s="229" t="s">
        <v>816</v>
      </c>
      <c r="C4" s="2"/>
      <c r="E4" s="230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8106</v>
      </c>
      <c r="S4" s="2" t="s">
        <v>8107</v>
      </c>
    </row>
    <row r="5">
      <c r="A5" s="2"/>
      <c r="B5" s="229" t="s">
        <v>818</v>
      </c>
      <c r="C5" s="2"/>
      <c r="E5" s="230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8108</v>
      </c>
      <c r="S5" s="2" t="s">
        <v>8109</v>
      </c>
    </row>
    <row r="6">
      <c r="A6" s="2"/>
      <c r="B6" s="229" t="s">
        <v>820</v>
      </c>
      <c r="C6" s="2"/>
      <c r="E6" s="230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8110</v>
      </c>
      <c r="S6" s="2" t="s">
        <v>408</v>
      </c>
      <c r="T6" s="2" t="s">
        <v>1010</v>
      </c>
    </row>
    <row r="7">
      <c r="A7" s="2"/>
      <c r="B7" s="229" t="s">
        <v>822</v>
      </c>
      <c r="D7" s="2"/>
      <c r="E7" s="237">
        <v>9.865955767E9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8111</v>
      </c>
      <c r="S7" s="2" t="s">
        <v>8112</v>
      </c>
      <c r="T7" s="2" t="s">
        <v>1010</v>
      </c>
    </row>
    <row r="8">
      <c r="A8" s="2"/>
      <c r="B8" s="229" t="s">
        <v>824</v>
      </c>
      <c r="C8" s="2"/>
      <c r="E8" s="230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8113</v>
      </c>
      <c r="S8" s="2" t="s">
        <v>8114</v>
      </c>
      <c r="T8" s="2" t="s">
        <v>1010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8115</v>
      </c>
      <c r="S9" s="2" t="s">
        <v>8116</v>
      </c>
      <c r="T9" s="2" t="s">
        <v>1010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8117</v>
      </c>
      <c r="C17" s="2" t="s">
        <v>1817</v>
      </c>
      <c r="J17" s="2" t="s">
        <v>2173</v>
      </c>
      <c r="K17" s="2" t="s">
        <v>408</v>
      </c>
      <c r="L17" s="2" t="s">
        <v>7239</v>
      </c>
      <c r="M17" s="2" t="s">
        <v>17</v>
      </c>
      <c r="N17" s="2" t="s">
        <v>8118</v>
      </c>
      <c r="R17" s="2" t="s">
        <v>8110</v>
      </c>
      <c r="S17" s="2">
        <v>305.0</v>
      </c>
    </row>
    <row r="18">
      <c r="A18" s="2"/>
      <c r="B18" s="2" t="s">
        <v>8117</v>
      </c>
      <c r="C18" s="2" t="s">
        <v>1817</v>
      </c>
      <c r="J18" s="2" t="s">
        <v>2173</v>
      </c>
      <c r="K18" s="2" t="s">
        <v>408</v>
      </c>
      <c r="L18" s="2" t="s">
        <v>7239</v>
      </c>
      <c r="M18" s="2" t="s">
        <v>17</v>
      </c>
      <c r="N18" s="2" t="s">
        <v>8118</v>
      </c>
      <c r="R18" s="2" t="s">
        <v>8110</v>
      </c>
      <c r="S18" s="2">
        <v>305.0</v>
      </c>
    </row>
    <row r="19">
      <c r="A19" s="2"/>
      <c r="B19" s="2" t="s">
        <v>8117</v>
      </c>
      <c r="C19" s="2" t="s">
        <v>1817</v>
      </c>
      <c r="J19" s="2" t="s">
        <v>2173</v>
      </c>
      <c r="K19" s="2" t="s">
        <v>408</v>
      </c>
      <c r="L19" s="2" t="s">
        <v>7239</v>
      </c>
      <c r="M19" s="2" t="s">
        <v>17</v>
      </c>
      <c r="N19" s="2" t="s">
        <v>8118</v>
      </c>
      <c r="R19" s="2" t="s">
        <v>8110</v>
      </c>
      <c r="S19" s="2">
        <v>305.0</v>
      </c>
    </row>
    <row r="20">
      <c r="A20" s="2"/>
      <c r="B20" s="2" t="s">
        <v>8117</v>
      </c>
      <c r="C20" s="2" t="s">
        <v>1817</v>
      </c>
      <c r="J20" s="2" t="s">
        <v>2173</v>
      </c>
      <c r="K20" s="2" t="s">
        <v>408</v>
      </c>
      <c r="L20" s="2" t="s">
        <v>7239</v>
      </c>
      <c r="M20" s="2" t="s">
        <v>17</v>
      </c>
      <c r="N20" s="2" t="s">
        <v>8118</v>
      </c>
      <c r="R20" s="2" t="s">
        <v>8110</v>
      </c>
      <c r="S20" s="2">
        <v>305.0</v>
      </c>
    </row>
    <row r="21">
      <c r="A21" s="2"/>
      <c r="B21" s="2" t="s">
        <v>8117</v>
      </c>
      <c r="C21" s="2" t="s">
        <v>1817</v>
      </c>
      <c r="J21" s="2" t="s">
        <v>2173</v>
      </c>
      <c r="K21" s="2" t="s">
        <v>408</v>
      </c>
      <c r="L21" s="2" t="s">
        <v>7239</v>
      </c>
      <c r="M21" s="2" t="s">
        <v>17</v>
      </c>
      <c r="N21" s="2" t="s">
        <v>8118</v>
      </c>
      <c r="R21" s="2" t="s">
        <v>8110</v>
      </c>
      <c r="S21" s="2">
        <v>305.0</v>
      </c>
    </row>
    <row r="22">
      <c r="A22" s="2"/>
      <c r="B22" s="2" t="s">
        <v>8117</v>
      </c>
      <c r="C22" s="2" t="s">
        <v>1817</v>
      </c>
      <c r="J22" s="2" t="s">
        <v>2173</v>
      </c>
      <c r="K22" s="2" t="s">
        <v>408</v>
      </c>
      <c r="L22" s="2" t="s">
        <v>7239</v>
      </c>
      <c r="M22" s="2" t="s">
        <v>17</v>
      </c>
      <c r="N22" s="2" t="s">
        <v>8118</v>
      </c>
      <c r="R22" s="2" t="s">
        <v>8110</v>
      </c>
      <c r="S22" s="2">
        <v>305.0</v>
      </c>
    </row>
    <row r="23">
      <c r="A23" s="2"/>
      <c r="B23" s="2" t="s">
        <v>8117</v>
      </c>
      <c r="C23" s="2" t="s">
        <v>1817</v>
      </c>
      <c r="J23" s="2" t="s">
        <v>2173</v>
      </c>
      <c r="K23" s="2" t="s">
        <v>408</v>
      </c>
      <c r="L23" s="2" t="s">
        <v>7239</v>
      </c>
      <c r="M23" s="2" t="s">
        <v>17</v>
      </c>
      <c r="N23" s="2" t="s">
        <v>8118</v>
      </c>
      <c r="R23" s="2" t="s">
        <v>8110</v>
      </c>
      <c r="S23" s="2">
        <v>305.0</v>
      </c>
    </row>
    <row r="24">
      <c r="A24" s="2"/>
      <c r="B24" s="2" t="s">
        <v>8117</v>
      </c>
      <c r="C24" s="2" t="s">
        <v>1817</v>
      </c>
      <c r="J24" s="2" t="s">
        <v>2173</v>
      </c>
      <c r="K24" s="2" t="s">
        <v>408</v>
      </c>
      <c r="L24" s="2" t="s">
        <v>7239</v>
      </c>
      <c r="M24" s="2" t="s">
        <v>17</v>
      </c>
      <c r="N24" s="2" t="s">
        <v>8118</v>
      </c>
      <c r="R24" s="2" t="s">
        <v>8110</v>
      </c>
      <c r="S24" s="2">
        <v>305.0</v>
      </c>
    </row>
    <row r="25">
      <c r="A25" s="2"/>
      <c r="B25" s="2" t="s">
        <v>8117</v>
      </c>
      <c r="C25" s="2" t="s">
        <v>1817</v>
      </c>
      <c r="J25" s="2" t="s">
        <v>2173</v>
      </c>
      <c r="K25" s="2" t="s">
        <v>408</v>
      </c>
      <c r="L25" s="2" t="s">
        <v>7239</v>
      </c>
      <c r="M25" s="2" t="s">
        <v>17</v>
      </c>
      <c r="N25" s="2" t="s">
        <v>8118</v>
      </c>
      <c r="R25" s="2" t="s">
        <v>8110</v>
      </c>
      <c r="S25" s="2">
        <v>305.0</v>
      </c>
    </row>
    <row r="26">
      <c r="A26" s="2"/>
      <c r="B26" s="2" t="s">
        <v>8117</v>
      </c>
      <c r="C26" s="2" t="s">
        <v>1817</v>
      </c>
      <c r="J26" s="2" t="s">
        <v>2173</v>
      </c>
      <c r="K26" s="2" t="s">
        <v>408</v>
      </c>
      <c r="L26" s="2" t="s">
        <v>7239</v>
      </c>
      <c r="M26" s="2" t="s">
        <v>17</v>
      </c>
      <c r="N26" s="2" t="s">
        <v>8118</v>
      </c>
      <c r="R26" s="2" t="s">
        <v>8110</v>
      </c>
      <c r="S26" s="2">
        <v>305.0</v>
      </c>
    </row>
    <row r="27">
      <c r="A27" s="2"/>
      <c r="B27" s="2" t="s">
        <v>8117</v>
      </c>
      <c r="C27" s="2" t="s">
        <v>1817</v>
      </c>
      <c r="J27" s="2" t="s">
        <v>2173</v>
      </c>
      <c r="K27" s="2" t="s">
        <v>8112</v>
      </c>
      <c r="L27" s="2" t="s">
        <v>7239</v>
      </c>
      <c r="M27" s="2" t="s">
        <v>17</v>
      </c>
      <c r="N27" s="2" t="s">
        <v>8118</v>
      </c>
      <c r="R27" s="2" t="s">
        <v>8111</v>
      </c>
      <c r="S27" s="2">
        <v>305.0</v>
      </c>
    </row>
    <row r="28">
      <c r="A28" s="2"/>
      <c r="B28" s="2" t="s">
        <v>8117</v>
      </c>
      <c r="C28" s="2" t="s">
        <v>1817</v>
      </c>
      <c r="J28" s="2" t="s">
        <v>2173</v>
      </c>
      <c r="K28" s="2" t="s">
        <v>8112</v>
      </c>
      <c r="L28" s="2" t="s">
        <v>7239</v>
      </c>
      <c r="M28" s="2" t="s">
        <v>17</v>
      </c>
      <c r="N28" s="2" t="s">
        <v>8118</v>
      </c>
      <c r="R28" s="2" t="s">
        <v>8111</v>
      </c>
      <c r="S28" s="2">
        <v>305.0</v>
      </c>
    </row>
    <row r="29">
      <c r="A29" s="2"/>
      <c r="B29" s="2" t="s">
        <v>8117</v>
      </c>
      <c r="C29" s="2" t="s">
        <v>1817</v>
      </c>
      <c r="J29" s="2" t="s">
        <v>2173</v>
      </c>
      <c r="K29" s="2" t="s">
        <v>8112</v>
      </c>
      <c r="L29" s="2" t="s">
        <v>7239</v>
      </c>
      <c r="M29" s="2" t="s">
        <v>17</v>
      </c>
      <c r="N29" s="2" t="s">
        <v>8118</v>
      </c>
      <c r="R29" s="2" t="s">
        <v>8111</v>
      </c>
      <c r="S29" s="2">
        <v>305.0</v>
      </c>
    </row>
    <row r="30">
      <c r="A30" s="2"/>
      <c r="B30" s="2" t="s">
        <v>8117</v>
      </c>
      <c r="C30" s="2" t="s">
        <v>1817</v>
      </c>
      <c r="J30" s="2" t="s">
        <v>2173</v>
      </c>
      <c r="K30" s="2" t="s">
        <v>8112</v>
      </c>
      <c r="L30" s="2" t="s">
        <v>7239</v>
      </c>
      <c r="M30" s="2" t="s">
        <v>17</v>
      </c>
      <c r="N30" s="2" t="s">
        <v>8118</v>
      </c>
      <c r="R30" s="2" t="s">
        <v>8111</v>
      </c>
      <c r="S30" s="2">
        <v>305.0</v>
      </c>
    </row>
    <row r="31" ht="18.0" customHeight="1">
      <c r="A31" s="2"/>
      <c r="B31" s="2" t="s">
        <v>8117</v>
      </c>
      <c r="C31" s="2" t="s">
        <v>1817</v>
      </c>
      <c r="J31" s="2" t="s">
        <v>2173</v>
      </c>
      <c r="K31" s="2" t="s">
        <v>8112</v>
      </c>
      <c r="L31" s="2" t="s">
        <v>7239</v>
      </c>
      <c r="M31" s="2" t="s">
        <v>17</v>
      </c>
      <c r="N31" s="2" t="s">
        <v>8118</v>
      </c>
      <c r="R31" s="2" t="s">
        <v>8111</v>
      </c>
      <c r="S31" s="2">
        <v>305.0</v>
      </c>
    </row>
    <row r="32">
      <c r="A32" s="2"/>
      <c r="B32" s="2" t="s">
        <v>8117</v>
      </c>
      <c r="C32" s="2" t="s">
        <v>1817</v>
      </c>
      <c r="D32" s="2"/>
      <c r="E32" s="2"/>
      <c r="F32" s="2"/>
      <c r="G32" s="2"/>
      <c r="H32" s="2"/>
      <c r="I32" s="2"/>
      <c r="J32" s="2" t="s">
        <v>2173</v>
      </c>
      <c r="K32" s="2" t="s">
        <v>8114</v>
      </c>
      <c r="L32" s="2" t="s">
        <v>7239</v>
      </c>
      <c r="M32" s="2" t="s">
        <v>17</v>
      </c>
      <c r="N32" s="2" t="s">
        <v>8118</v>
      </c>
      <c r="R32" s="2" t="s">
        <v>8113</v>
      </c>
      <c r="S32" s="2">
        <v>305.0</v>
      </c>
    </row>
    <row r="33">
      <c r="B33" s="2" t="s">
        <v>8117</v>
      </c>
      <c r="C33" s="2" t="s">
        <v>1817</v>
      </c>
      <c r="D33" s="275"/>
      <c r="E33" s="275"/>
      <c r="F33" s="275"/>
      <c r="G33" s="275"/>
      <c r="H33" s="231"/>
      <c r="J33" s="2" t="s">
        <v>821</v>
      </c>
      <c r="K33" s="2" t="s">
        <v>8109</v>
      </c>
      <c r="L33" s="2" t="s">
        <v>7239</v>
      </c>
      <c r="M33" s="2" t="s">
        <v>17</v>
      </c>
      <c r="N33" s="2" t="s">
        <v>8118</v>
      </c>
      <c r="S33" s="2">
        <v>305.0</v>
      </c>
    </row>
    <row r="34">
      <c r="B34" s="2" t="s">
        <v>8117</v>
      </c>
      <c r="C34" s="2" t="s">
        <v>1817</v>
      </c>
      <c r="D34" s="275"/>
      <c r="E34" s="275"/>
      <c r="F34" s="275"/>
      <c r="G34" s="275"/>
      <c r="H34" s="231"/>
      <c r="J34" s="2" t="s">
        <v>821</v>
      </c>
      <c r="K34" s="2" t="s">
        <v>8109</v>
      </c>
      <c r="L34" s="2" t="s">
        <v>7239</v>
      </c>
      <c r="M34" s="2" t="s">
        <v>17</v>
      </c>
      <c r="N34" s="2" t="s">
        <v>8118</v>
      </c>
      <c r="S34" s="2">
        <v>305.0</v>
      </c>
    </row>
    <row r="35">
      <c r="B35" s="2" t="s">
        <v>8117</v>
      </c>
      <c r="C35" s="2" t="s">
        <v>1817</v>
      </c>
      <c r="D35" s="275"/>
      <c r="E35" s="275"/>
      <c r="F35" s="275"/>
      <c r="G35" s="275"/>
      <c r="H35" s="231"/>
      <c r="J35" s="2" t="s">
        <v>821</v>
      </c>
      <c r="K35" s="2" t="s">
        <v>8109</v>
      </c>
      <c r="L35" s="2" t="s">
        <v>7239</v>
      </c>
      <c r="M35" s="2" t="s">
        <v>17</v>
      </c>
      <c r="N35" s="2" t="s">
        <v>8118</v>
      </c>
      <c r="S35" s="2">
        <v>305.0</v>
      </c>
    </row>
    <row r="36">
      <c r="B36" s="2" t="s">
        <v>8117</v>
      </c>
      <c r="C36" s="2" t="s">
        <v>1817</v>
      </c>
      <c r="D36" s="275"/>
      <c r="E36" s="275"/>
      <c r="F36" s="275"/>
      <c r="G36" s="275"/>
      <c r="H36" s="231"/>
      <c r="J36" s="2" t="s">
        <v>821</v>
      </c>
      <c r="K36" s="2" t="s">
        <v>8109</v>
      </c>
      <c r="L36" s="2" t="s">
        <v>7239</v>
      </c>
      <c r="M36" s="2" t="s">
        <v>17</v>
      </c>
      <c r="N36" s="2" t="s">
        <v>8118</v>
      </c>
      <c r="S36" s="2">
        <v>305.0</v>
      </c>
    </row>
    <row r="37">
      <c r="B37" s="2" t="s">
        <v>8117</v>
      </c>
      <c r="C37" s="2" t="s">
        <v>1817</v>
      </c>
      <c r="D37" s="275"/>
      <c r="E37" s="275"/>
      <c r="F37" s="275"/>
      <c r="G37" s="275"/>
      <c r="H37" s="231"/>
      <c r="J37" s="2" t="s">
        <v>821</v>
      </c>
      <c r="K37" s="2" t="s">
        <v>8109</v>
      </c>
      <c r="L37" s="2" t="s">
        <v>7239</v>
      </c>
      <c r="M37" s="2" t="s">
        <v>17</v>
      </c>
      <c r="N37" s="2" t="s">
        <v>8118</v>
      </c>
      <c r="S37" s="2">
        <v>305.0</v>
      </c>
    </row>
    <row r="38">
      <c r="B38" s="2" t="s">
        <v>8117</v>
      </c>
      <c r="C38" s="2" t="s">
        <v>1817</v>
      </c>
      <c r="D38" s="275"/>
      <c r="E38" s="275"/>
      <c r="F38" s="275"/>
      <c r="G38" s="275"/>
      <c r="H38" s="231"/>
      <c r="J38" s="2" t="s">
        <v>821</v>
      </c>
      <c r="K38" s="2" t="s">
        <v>8109</v>
      </c>
      <c r="L38" s="2" t="s">
        <v>7239</v>
      </c>
      <c r="M38" s="2" t="s">
        <v>17</v>
      </c>
      <c r="N38" s="2" t="s">
        <v>8118</v>
      </c>
      <c r="S38" s="2">
        <v>305.0</v>
      </c>
    </row>
    <row r="39">
      <c r="B39" s="2" t="s">
        <v>8117</v>
      </c>
      <c r="C39" s="2" t="s">
        <v>1817</v>
      </c>
      <c r="D39" s="275"/>
      <c r="E39" s="275"/>
      <c r="F39" s="275"/>
      <c r="G39" s="275"/>
      <c r="H39" s="231"/>
      <c r="J39" s="2" t="s">
        <v>821</v>
      </c>
      <c r="K39" s="2" t="s">
        <v>8109</v>
      </c>
      <c r="L39" s="2" t="s">
        <v>7239</v>
      </c>
      <c r="M39" s="2" t="s">
        <v>17</v>
      </c>
      <c r="N39" s="2" t="s">
        <v>8118</v>
      </c>
      <c r="S39" s="2">
        <v>305.0</v>
      </c>
    </row>
    <row r="40">
      <c r="B40" s="2" t="s">
        <v>8117</v>
      </c>
      <c r="C40" s="2" t="s">
        <v>1817</v>
      </c>
      <c r="D40" s="275"/>
      <c r="E40" s="275"/>
      <c r="F40" s="275"/>
      <c r="G40" s="275"/>
      <c r="H40" s="231"/>
      <c r="J40" s="2" t="s">
        <v>821</v>
      </c>
      <c r="K40" s="2" t="s">
        <v>8109</v>
      </c>
      <c r="L40" s="2" t="s">
        <v>7239</v>
      </c>
      <c r="M40" s="2" t="s">
        <v>17</v>
      </c>
      <c r="N40" s="2" t="s">
        <v>8118</v>
      </c>
      <c r="S40" s="2">
        <v>305.0</v>
      </c>
    </row>
    <row r="41">
      <c r="B41" s="2" t="s">
        <v>8117</v>
      </c>
      <c r="C41" s="2" t="s">
        <v>1817</v>
      </c>
      <c r="D41" s="275"/>
      <c r="E41" s="275"/>
      <c r="F41" s="275"/>
      <c r="G41" s="275"/>
      <c r="H41" s="231"/>
      <c r="J41" s="2" t="s">
        <v>821</v>
      </c>
      <c r="K41" s="2" t="s">
        <v>8109</v>
      </c>
      <c r="L41" s="2" t="s">
        <v>7239</v>
      </c>
      <c r="M41" s="2" t="s">
        <v>17</v>
      </c>
      <c r="N41" s="2" t="s">
        <v>8118</v>
      </c>
      <c r="S41" s="2">
        <v>305.0</v>
      </c>
    </row>
    <row r="42">
      <c r="B42" s="2" t="s">
        <v>8117</v>
      </c>
      <c r="C42" s="2" t="s">
        <v>1817</v>
      </c>
      <c r="D42" s="275"/>
      <c r="E42" s="275"/>
      <c r="F42" s="275"/>
      <c r="G42" s="275"/>
      <c r="H42" s="231"/>
      <c r="J42" s="2" t="s">
        <v>821</v>
      </c>
      <c r="K42" s="2" t="s">
        <v>8109</v>
      </c>
      <c r="L42" s="2" t="s">
        <v>7239</v>
      </c>
      <c r="M42" s="2" t="s">
        <v>17</v>
      </c>
      <c r="N42" s="2" t="s">
        <v>8118</v>
      </c>
      <c r="S42" s="2">
        <v>305.0</v>
      </c>
    </row>
    <row r="43">
      <c r="B43" s="2" t="s">
        <v>8117</v>
      </c>
      <c r="C43" s="2" t="s">
        <v>1817</v>
      </c>
      <c r="D43" s="275"/>
      <c r="E43" s="275"/>
      <c r="F43" s="275"/>
      <c r="G43" s="275"/>
      <c r="H43" s="231"/>
      <c r="J43" s="2" t="s">
        <v>821</v>
      </c>
      <c r="K43" s="2" t="s">
        <v>8109</v>
      </c>
      <c r="L43" s="2" t="s">
        <v>7239</v>
      </c>
      <c r="M43" s="2" t="s">
        <v>17</v>
      </c>
      <c r="N43" s="2" t="s">
        <v>8118</v>
      </c>
      <c r="S43" s="2">
        <v>305.0</v>
      </c>
    </row>
    <row r="44">
      <c r="B44" s="2" t="s">
        <v>8117</v>
      </c>
      <c r="C44" s="2" t="s">
        <v>8119</v>
      </c>
      <c r="D44" s="275"/>
      <c r="E44" s="275"/>
      <c r="F44" s="275"/>
      <c r="G44" s="275"/>
      <c r="H44" s="231"/>
      <c r="J44" s="2" t="s">
        <v>821</v>
      </c>
      <c r="K44" s="2" t="s">
        <v>8109</v>
      </c>
      <c r="L44" s="2" t="s">
        <v>7239</v>
      </c>
    </row>
    <row r="45">
      <c r="B45" s="2" t="s">
        <v>8117</v>
      </c>
      <c r="C45" s="2" t="s">
        <v>4876</v>
      </c>
      <c r="D45" s="291" t="s">
        <v>8120</v>
      </c>
      <c r="E45" s="359" t="s">
        <v>8121</v>
      </c>
      <c r="F45" s="359"/>
      <c r="G45" s="359"/>
      <c r="H45" s="231"/>
      <c r="J45" s="2" t="s">
        <v>821</v>
      </c>
      <c r="K45" s="2" t="s">
        <v>8109</v>
      </c>
      <c r="L45" s="2" t="s">
        <v>7239</v>
      </c>
      <c r="M45" s="2" t="s">
        <v>17</v>
      </c>
      <c r="N45" s="2" t="s">
        <v>8122</v>
      </c>
      <c r="S45" s="2">
        <v>57.0</v>
      </c>
    </row>
    <row r="46">
      <c r="B46" s="2" t="s">
        <v>8117</v>
      </c>
      <c r="C46" s="2" t="s">
        <v>4876</v>
      </c>
      <c r="D46" s="291" t="s">
        <v>8123</v>
      </c>
      <c r="E46" s="359" t="s">
        <v>8121</v>
      </c>
      <c r="F46" s="359"/>
      <c r="G46" s="359"/>
      <c r="H46" s="231"/>
      <c r="J46" s="2"/>
      <c r="K46" s="2"/>
      <c r="L46" s="2"/>
      <c r="M46" s="2" t="s">
        <v>17</v>
      </c>
      <c r="N46" s="2" t="s">
        <v>8124</v>
      </c>
      <c r="S46" s="2">
        <v>57.0</v>
      </c>
    </row>
    <row r="47">
      <c r="B47" s="2" t="s">
        <v>865</v>
      </c>
      <c r="C47" s="2" t="s">
        <v>1545</v>
      </c>
      <c r="D47" s="291" t="s">
        <v>8125</v>
      </c>
      <c r="E47" s="359" t="s">
        <v>3413</v>
      </c>
      <c r="F47" s="359"/>
      <c r="G47" s="359"/>
      <c r="H47" s="231"/>
      <c r="J47" s="2" t="s">
        <v>821</v>
      </c>
      <c r="K47" s="2" t="s">
        <v>8109</v>
      </c>
      <c r="L47" s="2" t="s">
        <v>7239</v>
      </c>
      <c r="N47" s="2" t="s">
        <v>8122</v>
      </c>
      <c r="S47" s="2">
        <v>57.0</v>
      </c>
    </row>
    <row r="48" ht="15.0" customHeight="1">
      <c r="B48" s="2" t="s">
        <v>865</v>
      </c>
      <c r="C48" s="2" t="s">
        <v>3411</v>
      </c>
      <c r="D48" s="291" t="s">
        <v>8126</v>
      </c>
      <c r="E48" s="359" t="s">
        <v>3413</v>
      </c>
      <c r="F48" s="359"/>
      <c r="G48" s="359"/>
      <c r="H48" s="231"/>
      <c r="K48" s="2"/>
      <c r="L48" s="2"/>
      <c r="M48" s="2"/>
      <c r="N48" s="2"/>
      <c r="S48" s="2"/>
    </row>
    <row r="49" ht="15.0" customHeight="1">
      <c r="C49" s="2" t="s">
        <v>8127</v>
      </c>
      <c r="H49" s="231"/>
      <c r="K49" s="2" t="s">
        <v>8109</v>
      </c>
      <c r="L49" s="2" t="s">
        <v>7239</v>
      </c>
      <c r="M49" s="2" t="s">
        <v>17</v>
      </c>
      <c r="N49" s="2" t="s">
        <v>8118</v>
      </c>
      <c r="S49" s="2">
        <v>305.0</v>
      </c>
    </row>
    <row r="50" ht="15.0" customHeight="1">
      <c r="C50" s="2" t="s">
        <v>8128</v>
      </c>
      <c r="K50" s="2" t="s">
        <v>8109</v>
      </c>
      <c r="L50" s="2" t="s">
        <v>7239</v>
      </c>
    </row>
    <row r="51" ht="15.0" customHeight="1">
      <c r="B51" s="576" t="s">
        <v>8129</v>
      </c>
      <c r="C51" s="2" t="s">
        <v>4348</v>
      </c>
      <c r="D51" s="291" t="s">
        <v>8130</v>
      </c>
      <c r="E51" s="380" t="s">
        <v>8131</v>
      </c>
      <c r="F51" s="380"/>
      <c r="G51" s="380"/>
      <c r="K51" s="2" t="s">
        <v>8109</v>
      </c>
      <c r="L51" s="2" t="s">
        <v>8132</v>
      </c>
      <c r="M51" s="2" t="s">
        <v>1152</v>
      </c>
      <c r="N51" s="2" t="s">
        <v>8122</v>
      </c>
      <c r="S51" s="2">
        <v>57.0</v>
      </c>
    </row>
    <row r="52" ht="15.0" customHeight="1">
      <c r="B52" s="2" t="s">
        <v>6455</v>
      </c>
      <c r="C52" s="2" t="s">
        <v>4097</v>
      </c>
      <c r="D52" s="291" t="s">
        <v>8133</v>
      </c>
      <c r="E52" s="439"/>
      <c r="F52" s="439"/>
      <c r="G52" s="439"/>
      <c r="K52" s="2" t="s">
        <v>8109</v>
      </c>
      <c r="L52" s="2" t="s">
        <v>7239</v>
      </c>
      <c r="M52" s="2" t="s">
        <v>17</v>
      </c>
      <c r="N52" s="2" t="s">
        <v>8122</v>
      </c>
      <c r="S52" s="2">
        <v>57.0</v>
      </c>
    </row>
    <row r="53" ht="15.0" customHeight="1"/>
    <row r="54">
      <c r="A54" s="2" t="s">
        <v>336</v>
      </c>
      <c r="C54" s="2" t="s">
        <v>8134</v>
      </c>
      <c r="J54" s="2" t="s">
        <v>821</v>
      </c>
      <c r="K54" s="2" t="s">
        <v>8109</v>
      </c>
      <c r="L54" s="2" t="s">
        <v>7239</v>
      </c>
      <c r="M54" s="2" t="s">
        <v>12</v>
      </c>
    </row>
    <row r="55">
      <c r="C55" s="2" t="s">
        <v>8134</v>
      </c>
      <c r="J55" s="2" t="s">
        <v>821</v>
      </c>
      <c r="K55" s="2" t="s">
        <v>8109</v>
      </c>
      <c r="L55" s="2" t="s">
        <v>7239</v>
      </c>
      <c r="M55" s="2" t="s">
        <v>12</v>
      </c>
    </row>
    <row r="56">
      <c r="C56" s="2" t="s">
        <v>8134</v>
      </c>
      <c r="J56" s="2" t="s">
        <v>821</v>
      </c>
      <c r="K56" s="2" t="s">
        <v>8109</v>
      </c>
      <c r="L56" s="2" t="s">
        <v>7239</v>
      </c>
      <c r="M56" s="2" t="s">
        <v>12</v>
      </c>
    </row>
    <row r="57">
      <c r="C57" s="2" t="s">
        <v>8134</v>
      </c>
      <c r="J57" s="2" t="s">
        <v>821</v>
      </c>
      <c r="K57" s="2" t="s">
        <v>8109</v>
      </c>
      <c r="L57" s="2" t="s">
        <v>7239</v>
      </c>
      <c r="M57" s="2" t="s">
        <v>12</v>
      </c>
    </row>
    <row r="58">
      <c r="C58" s="2" t="s">
        <v>8134</v>
      </c>
      <c r="D58" s="275"/>
      <c r="E58" s="275"/>
      <c r="F58" s="275"/>
      <c r="G58" s="275"/>
      <c r="J58" s="2" t="s">
        <v>821</v>
      </c>
      <c r="K58" s="2" t="s">
        <v>8109</v>
      </c>
      <c r="L58" s="2" t="s">
        <v>7239</v>
      </c>
      <c r="M58" s="2" t="s">
        <v>12</v>
      </c>
    </row>
    <row r="59">
      <c r="C59" s="2" t="s">
        <v>8134</v>
      </c>
      <c r="D59" s="275"/>
      <c r="E59" s="275"/>
      <c r="F59" s="275"/>
      <c r="G59" s="275"/>
      <c r="J59" s="2" t="s">
        <v>821</v>
      </c>
      <c r="K59" s="2" t="s">
        <v>8109</v>
      </c>
      <c r="L59" s="2" t="s">
        <v>7239</v>
      </c>
      <c r="M59" s="2" t="s">
        <v>12</v>
      </c>
    </row>
    <row r="60">
      <c r="C60" s="2" t="s">
        <v>8134</v>
      </c>
      <c r="D60" s="275"/>
      <c r="E60" s="275"/>
      <c r="F60" s="275"/>
      <c r="G60" s="275"/>
      <c r="J60" s="2" t="s">
        <v>821</v>
      </c>
      <c r="K60" s="2" t="s">
        <v>8109</v>
      </c>
      <c r="L60" s="2" t="s">
        <v>7239</v>
      </c>
      <c r="M60" s="2" t="s">
        <v>12</v>
      </c>
    </row>
    <row r="61">
      <c r="C61" s="2" t="s">
        <v>8134</v>
      </c>
      <c r="D61" s="275"/>
      <c r="E61" s="275"/>
      <c r="F61" s="275"/>
      <c r="G61" s="275"/>
      <c r="J61" s="2" t="s">
        <v>821</v>
      </c>
      <c r="K61" s="2" t="s">
        <v>8109</v>
      </c>
      <c r="L61" s="2" t="s">
        <v>7239</v>
      </c>
      <c r="M61" s="2" t="s">
        <v>12</v>
      </c>
    </row>
    <row r="62">
      <c r="C62" s="2" t="s">
        <v>8134</v>
      </c>
      <c r="D62" s="494"/>
      <c r="E62" s="494"/>
      <c r="F62" s="494"/>
      <c r="G62" s="494"/>
      <c r="J62" s="2" t="s">
        <v>821</v>
      </c>
      <c r="K62" s="2" t="s">
        <v>8109</v>
      </c>
      <c r="L62" s="2" t="s">
        <v>7239</v>
      </c>
      <c r="M62" s="2" t="s">
        <v>12</v>
      </c>
    </row>
    <row r="63">
      <c r="C63" s="2" t="s">
        <v>8134</v>
      </c>
      <c r="D63" s="494"/>
      <c r="E63" s="494"/>
      <c r="F63" s="494"/>
      <c r="G63" s="494"/>
      <c r="J63" s="2" t="s">
        <v>821</v>
      </c>
      <c r="K63" s="2" t="s">
        <v>8109</v>
      </c>
      <c r="L63" s="2" t="s">
        <v>7239</v>
      </c>
      <c r="M63" s="2" t="s">
        <v>12</v>
      </c>
    </row>
    <row r="64">
      <c r="C64" s="2" t="s">
        <v>8134</v>
      </c>
      <c r="J64" s="2" t="s">
        <v>821</v>
      </c>
      <c r="K64" s="2" t="s">
        <v>8109</v>
      </c>
      <c r="L64" s="2" t="s">
        <v>7239</v>
      </c>
      <c r="M64" s="2" t="s">
        <v>12</v>
      </c>
    </row>
    <row r="65">
      <c r="C65" s="2" t="s">
        <v>8134</v>
      </c>
      <c r="J65" s="2" t="s">
        <v>821</v>
      </c>
      <c r="K65" s="2" t="s">
        <v>8109</v>
      </c>
      <c r="L65" s="2" t="s">
        <v>7239</v>
      </c>
      <c r="M65" s="2" t="s">
        <v>12</v>
      </c>
    </row>
    <row r="66">
      <c r="C66" s="2" t="s">
        <v>8134</v>
      </c>
      <c r="J66" s="2" t="s">
        <v>821</v>
      </c>
      <c r="K66" s="2" t="s">
        <v>8109</v>
      </c>
      <c r="L66" s="2" t="s">
        <v>7239</v>
      </c>
      <c r="M66" s="2" t="s">
        <v>12</v>
      </c>
    </row>
    <row r="67">
      <c r="C67" s="2" t="s">
        <v>8134</v>
      </c>
      <c r="J67" s="2" t="s">
        <v>821</v>
      </c>
      <c r="K67" s="2" t="s">
        <v>8109</v>
      </c>
      <c r="L67" s="2" t="s">
        <v>7239</v>
      </c>
      <c r="M67" s="2" t="s">
        <v>12</v>
      </c>
    </row>
    <row r="68">
      <c r="C68" s="2" t="s">
        <v>8134</v>
      </c>
      <c r="J68" s="2" t="s">
        <v>821</v>
      </c>
      <c r="K68" s="2" t="s">
        <v>8109</v>
      </c>
      <c r="L68" s="2" t="s">
        <v>7239</v>
      </c>
      <c r="M68" s="2" t="s">
        <v>12</v>
      </c>
    </row>
    <row r="69">
      <c r="C69" s="2" t="s">
        <v>8134</v>
      </c>
      <c r="J69" s="2" t="s">
        <v>821</v>
      </c>
      <c r="K69" s="2" t="s">
        <v>8109</v>
      </c>
      <c r="L69" s="2" t="s">
        <v>7239</v>
      </c>
      <c r="M69" s="2" t="s">
        <v>12</v>
      </c>
    </row>
    <row r="70">
      <c r="C70" s="2" t="s">
        <v>8134</v>
      </c>
      <c r="J70" s="2" t="s">
        <v>821</v>
      </c>
      <c r="K70" s="2" t="s">
        <v>8109</v>
      </c>
      <c r="L70" s="2" t="s">
        <v>7239</v>
      </c>
      <c r="M70" s="2" t="s">
        <v>12</v>
      </c>
    </row>
    <row r="71">
      <c r="C71" s="2" t="s">
        <v>8134</v>
      </c>
      <c r="J71" s="2" t="s">
        <v>821</v>
      </c>
      <c r="K71" s="2" t="s">
        <v>8109</v>
      </c>
      <c r="L71" s="2" t="s">
        <v>7239</v>
      </c>
      <c r="M71" s="2" t="s">
        <v>12</v>
      </c>
    </row>
    <row r="72">
      <c r="C72" s="2" t="s">
        <v>8134</v>
      </c>
      <c r="J72" s="2" t="s">
        <v>821</v>
      </c>
      <c r="K72" s="2" t="s">
        <v>8109</v>
      </c>
      <c r="L72" s="2" t="s">
        <v>7239</v>
      </c>
      <c r="M72" s="2" t="s">
        <v>12</v>
      </c>
    </row>
    <row r="73">
      <c r="C73" s="2" t="s">
        <v>8134</v>
      </c>
      <c r="J73" s="2" t="s">
        <v>821</v>
      </c>
      <c r="K73" s="2" t="s">
        <v>8109</v>
      </c>
      <c r="L73" s="2" t="s">
        <v>7239</v>
      </c>
      <c r="M73" s="2" t="s">
        <v>12</v>
      </c>
    </row>
    <row r="74">
      <c r="C74" s="2" t="s">
        <v>8134</v>
      </c>
      <c r="J74" s="2" t="s">
        <v>821</v>
      </c>
      <c r="K74" s="2" t="s">
        <v>8109</v>
      </c>
      <c r="L74" s="2" t="s">
        <v>7239</v>
      </c>
      <c r="M74" s="2" t="s">
        <v>12</v>
      </c>
    </row>
    <row r="75">
      <c r="C75" s="2" t="s">
        <v>8134</v>
      </c>
      <c r="J75" s="2" t="s">
        <v>821</v>
      </c>
      <c r="K75" s="2" t="s">
        <v>8109</v>
      </c>
      <c r="L75" s="2" t="s">
        <v>7239</v>
      </c>
      <c r="M75" s="2" t="s">
        <v>12</v>
      </c>
    </row>
    <row r="76">
      <c r="C76" s="2" t="s">
        <v>8002</v>
      </c>
      <c r="J76" s="2" t="s">
        <v>821</v>
      </c>
      <c r="K76" s="2" t="s">
        <v>8109</v>
      </c>
      <c r="L76" s="2" t="s">
        <v>7239</v>
      </c>
      <c r="M76" s="2" t="s">
        <v>12</v>
      </c>
    </row>
    <row r="77">
      <c r="C77" s="2" t="s">
        <v>8002</v>
      </c>
      <c r="J77" s="2" t="s">
        <v>821</v>
      </c>
      <c r="K77" s="2" t="s">
        <v>8109</v>
      </c>
      <c r="L77" s="2" t="s">
        <v>7239</v>
      </c>
      <c r="M77" s="2" t="s">
        <v>12</v>
      </c>
    </row>
    <row r="78">
      <c r="A78" s="239"/>
      <c r="B78" s="239"/>
      <c r="C78" s="2" t="s">
        <v>8002</v>
      </c>
      <c r="J78" s="2" t="s">
        <v>821</v>
      </c>
      <c r="K78" s="2" t="s">
        <v>8109</v>
      </c>
      <c r="L78" s="2" t="s">
        <v>7239</v>
      </c>
      <c r="M78" s="2" t="s">
        <v>12</v>
      </c>
    </row>
    <row r="79">
      <c r="C79" s="2" t="s">
        <v>8002</v>
      </c>
      <c r="J79" s="2" t="s">
        <v>821</v>
      </c>
      <c r="K79" s="2" t="s">
        <v>8109</v>
      </c>
      <c r="L79" s="2" t="s">
        <v>7239</v>
      </c>
      <c r="M79" s="2" t="s">
        <v>12</v>
      </c>
    </row>
    <row r="80">
      <c r="C80" s="2" t="s">
        <v>8002</v>
      </c>
      <c r="J80" s="2" t="s">
        <v>821</v>
      </c>
      <c r="K80" s="2" t="s">
        <v>8109</v>
      </c>
      <c r="L80" s="2" t="s">
        <v>7239</v>
      </c>
      <c r="M80" s="2" t="s">
        <v>12</v>
      </c>
    </row>
    <row r="81">
      <c r="C81" s="2" t="s">
        <v>8002</v>
      </c>
      <c r="J81" s="2" t="s">
        <v>821</v>
      </c>
      <c r="K81" s="2" t="s">
        <v>8109</v>
      </c>
      <c r="L81" s="2" t="s">
        <v>7239</v>
      </c>
      <c r="M81" s="2" t="s">
        <v>12</v>
      </c>
    </row>
    <row r="82">
      <c r="A82" s="239"/>
      <c r="C82" s="2" t="s">
        <v>8002</v>
      </c>
      <c r="J82" s="2" t="s">
        <v>821</v>
      </c>
      <c r="K82" s="2" t="s">
        <v>8109</v>
      </c>
      <c r="L82" s="2" t="s">
        <v>7239</v>
      </c>
      <c r="M82" s="2" t="s">
        <v>12</v>
      </c>
    </row>
    <row r="83">
      <c r="C83" s="2" t="s">
        <v>8002</v>
      </c>
      <c r="J83" s="2" t="s">
        <v>821</v>
      </c>
      <c r="K83" s="2" t="s">
        <v>8109</v>
      </c>
      <c r="L83" s="2" t="s">
        <v>7239</v>
      </c>
      <c r="M83" s="2" t="s">
        <v>12</v>
      </c>
    </row>
    <row r="84">
      <c r="C84" s="2" t="s">
        <v>8002</v>
      </c>
      <c r="J84" s="2" t="s">
        <v>821</v>
      </c>
      <c r="K84" s="2" t="s">
        <v>8109</v>
      </c>
      <c r="L84" s="2" t="s">
        <v>7239</v>
      </c>
      <c r="M84" s="2" t="s">
        <v>12</v>
      </c>
    </row>
    <row r="85">
      <c r="C85" s="2" t="s">
        <v>8002</v>
      </c>
      <c r="J85" s="2" t="s">
        <v>821</v>
      </c>
      <c r="K85" s="2" t="s">
        <v>8109</v>
      </c>
      <c r="L85" s="2" t="s">
        <v>7239</v>
      </c>
      <c r="M85" s="2" t="s">
        <v>12</v>
      </c>
    </row>
    <row r="86">
      <c r="C86" s="2" t="s">
        <v>8002</v>
      </c>
      <c r="J86" s="2" t="s">
        <v>821</v>
      </c>
      <c r="K86" s="2" t="s">
        <v>8109</v>
      </c>
      <c r="L86" s="2" t="s">
        <v>7239</v>
      </c>
      <c r="M86" s="2" t="s">
        <v>12</v>
      </c>
    </row>
    <row r="87">
      <c r="C87" s="2" t="s">
        <v>8002</v>
      </c>
      <c r="J87" s="2" t="s">
        <v>821</v>
      </c>
      <c r="K87" s="2" t="s">
        <v>8109</v>
      </c>
      <c r="L87" s="2" t="s">
        <v>7239</v>
      </c>
      <c r="M87" s="2" t="s">
        <v>12</v>
      </c>
    </row>
    <row r="88">
      <c r="C88" s="2" t="s">
        <v>8002</v>
      </c>
      <c r="J88" s="2" t="s">
        <v>821</v>
      </c>
      <c r="K88" s="2" t="s">
        <v>8109</v>
      </c>
      <c r="L88" s="2" t="s">
        <v>7239</v>
      </c>
      <c r="M88" s="2" t="s">
        <v>12</v>
      </c>
    </row>
    <row r="89">
      <c r="C89" s="2" t="s">
        <v>8002</v>
      </c>
      <c r="J89" s="2" t="s">
        <v>821</v>
      </c>
      <c r="K89" s="2" t="s">
        <v>8109</v>
      </c>
      <c r="L89" s="2" t="s">
        <v>7239</v>
      </c>
      <c r="M89" s="2" t="s">
        <v>12</v>
      </c>
    </row>
    <row r="90">
      <c r="C90" s="2" t="s">
        <v>8135</v>
      </c>
      <c r="J90" s="2" t="s">
        <v>821</v>
      </c>
      <c r="K90" s="2" t="s">
        <v>8109</v>
      </c>
      <c r="L90" s="2" t="s">
        <v>7239</v>
      </c>
      <c r="M90" s="2" t="s">
        <v>12</v>
      </c>
    </row>
    <row r="91">
      <c r="C91" s="2" t="s">
        <v>8136</v>
      </c>
      <c r="J91" s="2" t="s">
        <v>821</v>
      </c>
      <c r="K91" s="2" t="s">
        <v>8109</v>
      </c>
      <c r="L91" s="2" t="s">
        <v>7239</v>
      </c>
      <c r="M91" s="2" t="s">
        <v>12</v>
      </c>
    </row>
    <row r="92">
      <c r="B92" s="239"/>
      <c r="C92" s="2" t="s">
        <v>6741</v>
      </c>
      <c r="J92" s="2" t="s">
        <v>821</v>
      </c>
      <c r="K92" s="2" t="s">
        <v>8109</v>
      </c>
      <c r="L92" s="2" t="s">
        <v>7239</v>
      </c>
      <c r="M92" s="2" t="s">
        <v>12</v>
      </c>
    </row>
    <row r="93">
      <c r="C93" s="2" t="s">
        <v>6741</v>
      </c>
      <c r="J93" s="2" t="s">
        <v>821</v>
      </c>
      <c r="K93" s="2" t="s">
        <v>8109</v>
      </c>
      <c r="L93" s="2" t="s">
        <v>7239</v>
      </c>
      <c r="M93" s="2" t="s">
        <v>12</v>
      </c>
    </row>
    <row r="94">
      <c r="C94" s="2" t="s">
        <v>906</v>
      </c>
      <c r="J94" s="2" t="s">
        <v>821</v>
      </c>
      <c r="K94" s="2" t="s">
        <v>8109</v>
      </c>
      <c r="L94" s="2" t="s">
        <v>7239</v>
      </c>
      <c r="M94" s="2" t="s">
        <v>12</v>
      </c>
    </row>
    <row r="96">
      <c r="A96" s="2" t="s">
        <v>3534</v>
      </c>
      <c r="B96" s="2" t="s">
        <v>3908</v>
      </c>
      <c r="C96" s="2" t="s">
        <v>3515</v>
      </c>
      <c r="D96" s="2"/>
      <c r="E96" s="2" t="s">
        <v>3987</v>
      </c>
      <c r="F96" s="2"/>
      <c r="G96" s="2"/>
      <c r="J96" s="2" t="s">
        <v>821</v>
      </c>
      <c r="K96" s="2" t="s">
        <v>8109</v>
      </c>
      <c r="L96" s="2" t="s">
        <v>7239</v>
      </c>
      <c r="M96" s="2" t="s">
        <v>17</v>
      </c>
      <c r="N96" s="2" t="s">
        <v>8137</v>
      </c>
      <c r="S96" s="2">
        <v>98.0</v>
      </c>
    </row>
    <row r="97">
      <c r="B97" s="2" t="s">
        <v>3908</v>
      </c>
      <c r="C97" s="2" t="s">
        <v>4099</v>
      </c>
      <c r="D97" s="2"/>
      <c r="E97" s="2" t="s">
        <v>3987</v>
      </c>
      <c r="F97" s="2"/>
      <c r="G97" s="2"/>
      <c r="J97" s="2" t="s">
        <v>821</v>
      </c>
      <c r="K97" s="2" t="s">
        <v>8109</v>
      </c>
      <c r="L97" s="2" t="s">
        <v>7239</v>
      </c>
      <c r="M97" s="2" t="s">
        <v>17</v>
      </c>
      <c r="N97" s="2" t="s">
        <v>8137</v>
      </c>
      <c r="S97" s="2">
        <v>98.0</v>
      </c>
    </row>
    <row r="98">
      <c r="B98" s="2" t="s">
        <v>3908</v>
      </c>
      <c r="C98" s="2" t="s">
        <v>4100</v>
      </c>
      <c r="D98" s="2"/>
      <c r="E98" s="2" t="s">
        <v>4101</v>
      </c>
      <c r="F98" s="2"/>
      <c r="G98" s="2"/>
      <c r="J98" s="2" t="s">
        <v>821</v>
      </c>
      <c r="K98" s="2" t="s">
        <v>8109</v>
      </c>
      <c r="L98" s="2" t="s">
        <v>7239</v>
      </c>
      <c r="M98" s="2" t="s">
        <v>17</v>
      </c>
      <c r="N98" s="2" t="s">
        <v>8118</v>
      </c>
      <c r="S98" s="2">
        <v>305.0</v>
      </c>
    </row>
    <row r="99">
      <c r="B99" s="2" t="s">
        <v>3908</v>
      </c>
      <c r="C99" s="2" t="s">
        <v>7171</v>
      </c>
      <c r="D99" s="2"/>
      <c r="E99" s="2"/>
      <c r="F99" s="2"/>
      <c r="G99" s="2"/>
      <c r="J99" s="2" t="s">
        <v>821</v>
      </c>
      <c r="K99" s="2" t="s">
        <v>8109</v>
      </c>
      <c r="L99" s="2" t="s">
        <v>7239</v>
      </c>
      <c r="M99" s="2" t="s">
        <v>17</v>
      </c>
      <c r="N99" s="2" t="s">
        <v>8118</v>
      </c>
      <c r="S99" s="2">
        <v>305.0</v>
      </c>
    </row>
    <row r="100">
      <c r="B100" s="2" t="s">
        <v>3908</v>
      </c>
      <c r="C100" s="2" t="s">
        <v>5482</v>
      </c>
      <c r="D100" s="2"/>
      <c r="E100" s="2" t="s">
        <v>8031</v>
      </c>
      <c r="F100" s="2"/>
      <c r="G100" s="2"/>
      <c r="J100" s="2" t="s">
        <v>821</v>
      </c>
      <c r="K100" s="2" t="s">
        <v>8109</v>
      </c>
      <c r="L100" s="2" t="s">
        <v>7239</v>
      </c>
      <c r="M100" s="2" t="s">
        <v>17</v>
      </c>
      <c r="N100" s="2" t="s">
        <v>8118</v>
      </c>
      <c r="S100" s="2">
        <v>306.0</v>
      </c>
    </row>
    <row r="101">
      <c r="C101" s="2" t="s">
        <v>8138</v>
      </c>
      <c r="D101" s="275"/>
      <c r="E101" s="275"/>
      <c r="F101" s="275"/>
      <c r="G101" s="275"/>
      <c r="J101" s="2" t="s">
        <v>821</v>
      </c>
      <c r="K101" s="2" t="s">
        <v>8109</v>
      </c>
      <c r="L101" s="2" t="s">
        <v>7239</v>
      </c>
      <c r="M101" s="2" t="s">
        <v>17</v>
      </c>
      <c r="N101" s="2" t="s">
        <v>8118</v>
      </c>
      <c r="S101" s="2">
        <v>306.0</v>
      </c>
    </row>
    <row r="102">
      <c r="C102" s="2" t="s">
        <v>8138</v>
      </c>
      <c r="J102" s="2" t="s">
        <v>821</v>
      </c>
      <c r="K102" s="2" t="s">
        <v>8109</v>
      </c>
      <c r="L102" s="2" t="s">
        <v>7239</v>
      </c>
      <c r="M102" s="2" t="s">
        <v>17</v>
      </c>
      <c r="N102" s="2" t="s">
        <v>8118</v>
      </c>
      <c r="S102" s="2">
        <v>306.0</v>
      </c>
    </row>
    <row r="103">
      <c r="C103" s="2" t="s">
        <v>8138</v>
      </c>
      <c r="J103" s="2" t="s">
        <v>821</v>
      </c>
      <c r="K103" s="2" t="s">
        <v>8109</v>
      </c>
      <c r="L103" s="2" t="s">
        <v>7239</v>
      </c>
      <c r="M103" s="2" t="s">
        <v>17</v>
      </c>
      <c r="N103" s="2" t="s">
        <v>8118</v>
      </c>
      <c r="S103" s="2">
        <v>306.0</v>
      </c>
    </row>
    <row r="104">
      <c r="C104" s="2" t="s">
        <v>8138</v>
      </c>
      <c r="J104" s="2" t="s">
        <v>821</v>
      </c>
      <c r="K104" s="2" t="s">
        <v>8109</v>
      </c>
      <c r="L104" s="2" t="s">
        <v>7239</v>
      </c>
      <c r="M104" s="2" t="s">
        <v>17</v>
      </c>
      <c r="N104" s="2" t="s">
        <v>8118</v>
      </c>
      <c r="S104" s="2">
        <v>306.0</v>
      </c>
    </row>
    <row r="105">
      <c r="C105" s="2" t="s">
        <v>8138</v>
      </c>
      <c r="J105" s="2" t="s">
        <v>821</v>
      </c>
      <c r="K105" s="2" t="s">
        <v>8109</v>
      </c>
      <c r="L105" s="2" t="s">
        <v>7239</v>
      </c>
      <c r="M105" s="2" t="s">
        <v>17</v>
      </c>
      <c r="N105" s="2" t="s">
        <v>8118</v>
      </c>
      <c r="S105" s="2">
        <v>306.0</v>
      </c>
    </row>
    <row r="106">
      <c r="C106" s="2" t="s">
        <v>8138</v>
      </c>
      <c r="J106" s="2" t="s">
        <v>821</v>
      </c>
      <c r="K106" s="2" t="s">
        <v>8109</v>
      </c>
      <c r="L106" s="2" t="s">
        <v>7239</v>
      </c>
      <c r="M106" s="2" t="s">
        <v>17</v>
      </c>
      <c r="N106" s="2" t="s">
        <v>8118</v>
      </c>
      <c r="S106" s="2">
        <v>306.0</v>
      </c>
    </row>
    <row r="107">
      <c r="C107" s="2" t="s">
        <v>8138</v>
      </c>
      <c r="J107" s="2" t="s">
        <v>821</v>
      </c>
      <c r="K107" s="2" t="s">
        <v>8109</v>
      </c>
      <c r="L107" s="2" t="s">
        <v>7239</v>
      </c>
      <c r="M107" s="2" t="s">
        <v>17</v>
      </c>
      <c r="N107" s="2" t="s">
        <v>8118</v>
      </c>
      <c r="S107" s="2">
        <v>306.0</v>
      </c>
    </row>
    <row r="108">
      <c r="C108" s="2" t="s">
        <v>8138</v>
      </c>
      <c r="J108" s="2" t="s">
        <v>821</v>
      </c>
      <c r="K108" s="2" t="s">
        <v>8109</v>
      </c>
      <c r="L108" s="2" t="s">
        <v>7239</v>
      </c>
      <c r="M108" s="2" t="s">
        <v>17</v>
      </c>
      <c r="N108" s="2" t="s">
        <v>8118</v>
      </c>
      <c r="S108" s="2">
        <v>306.0</v>
      </c>
    </row>
    <row r="109">
      <c r="C109" s="2" t="s">
        <v>8138</v>
      </c>
      <c r="J109" s="2" t="s">
        <v>821</v>
      </c>
      <c r="K109" s="2" t="s">
        <v>8109</v>
      </c>
      <c r="L109" s="2" t="s">
        <v>7239</v>
      </c>
      <c r="M109" s="2" t="s">
        <v>17</v>
      </c>
      <c r="N109" s="2" t="s">
        <v>8118</v>
      </c>
      <c r="S109" s="2">
        <v>306.0</v>
      </c>
    </row>
    <row r="110">
      <c r="C110" s="2" t="s">
        <v>8138</v>
      </c>
      <c r="J110" s="2" t="s">
        <v>821</v>
      </c>
      <c r="K110" s="2" t="s">
        <v>8109</v>
      </c>
      <c r="L110" s="2" t="s">
        <v>7239</v>
      </c>
      <c r="M110" s="2" t="s">
        <v>17</v>
      </c>
      <c r="N110" s="2" t="s">
        <v>8118</v>
      </c>
      <c r="S110" s="2">
        <v>306.0</v>
      </c>
    </row>
    <row r="111">
      <c r="C111" s="2" t="s">
        <v>8138</v>
      </c>
      <c r="J111" s="2" t="s">
        <v>821</v>
      </c>
      <c r="K111" s="2" t="s">
        <v>8109</v>
      </c>
      <c r="L111" s="2" t="s">
        <v>7239</v>
      </c>
      <c r="M111" s="2" t="s">
        <v>17</v>
      </c>
      <c r="N111" s="2" t="s">
        <v>8118</v>
      </c>
      <c r="S111" s="2">
        <v>306.0</v>
      </c>
    </row>
    <row r="112">
      <c r="C112" s="2" t="s">
        <v>8138</v>
      </c>
      <c r="J112" s="2" t="s">
        <v>821</v>
      </c>
      <c r="K112" s="2" t="s">
        <v>8109</v>
      </c>
      <c r="L112" s="2" t="s">
        <v>7239</v>
      </c>
      <c r="M112" s="2" t="s">
        <v>17</v>
      </c>
      <c r="N112" s="2" t="s">
        <v>8118</v>
      </c>
      <c r="S112" s="2">
        <v>306.0</v>
      </c>
    </row>
    <row r="113">
      <c r="C113" s="2" t="s">
        <v>8138</v>
      </c>
      <c r="J113" s="2" t="s">
        <v>821</v>
      </c>
      <c r="K113" s="2" t="s">
        <v>8109</v>
      </c>
      <c r="L113" s="2" t="s">
        <v>7239</v>
      </c>
      <c r="M113" s="2" t="s">
        <v>17</v>
      </c>
      <c r="N113" s="2" t="s">
        <v>8118</v>
      </c>
      <c r="S113" s="2">
        <v>306.0</v>
      </c>
    </row>
    <row r="114">
      <c r="C114" s="2" t="s">
        <v>8138</v>
      </c>
      <c r="J114" s="2" t="s">
        <v>821</v>
      </c>
      <c r="K114" s="2" t="s">
        <v>8109</v>
      </c>
      <c r="L114" s="2" t="s">
        <v>7239</v>
      </c>
      <c r="M114" s="2" t="s">
        <v>17</v>
      </c>
      <c r="N114" s="2" t="s">
        <v>8118</v>
      </c>
      <c r="S114" s="2">
        <v>306.0</v>
      </c>
    </row>
    <row r="115">
      <c r="C115" s="2" t="s">
        <v>6193</v>
      </c>
      <c r="J115" s="2" t="s">
        <v>4808</v>
      </c>
      <c r="K115" s="2" t="s">
        <v>8112</v>
      </c>
      <c r="L115" s="2" t="s">
        <v>7239</v>
      </c>
      <c r="M115" s="266" t="s">
        <v>17</v>
      </c>
      <c r="N115" s="495" t="s">
        <v>8118</v>
      </c>
      <c r="O115" s="266"/>
      <c r="P115" s="266"/>
      <c r="Q115" s="266"/>
      <c r="R115" s="275" t="s">
        <v>8111</v>
      </c>
      <c r="S115" s="358">
        <v>306.0</v>
      </c>
    </row>
    <row r="116">
      <c r="C116" s="2" t="s">
        <v>1670</v>
      </c>
      <c r="J116" s="2" t="s">
        <v>821</v>
      </c>
      <c r="K116" s="2" t="s">
        <v>8109</v>
      </c>
      <c r="L116" s="2" t="s">
        <v>7239</v>
      </c>
      <c r="M116" s="266" t="s">
        <v>17</v>
      </c>
      <c r="N116" s="495" t="s">
        <v>8118</v>
      </c>
      <c r="O116" s="266"/>
      <c r="P116" s="266"/>
      <c r="Q116" s="266"/>
      <c r="R116" s="266"/>
      <c r="S116" s="358">
        <v>306.0</v>
      </c>
    </row>
    <row r="117">
      <c r="C117" s="2" t="s">
        <v>8139</v>
      </c>
      <c r="J117" s="2" t="s">
        <v>821</v>
      </c>
      <c r="K117" s="2" t="s">
        <v>8109</v>
      </c>
      <c r="L117" s="2" t="s">
        <v>7239</v>
      </c>
      <c r="M117" s="266" t="s">
        <v>17</v>
      </c>
      <c r="N117" s="495" t="s">
        <v>8118</v>
      </c>
      <c r="O117" s="266"/>
      <c r="P117" s="266"/>
      <c r="Q117" s="266"/>
      <c r="R117" s="266"/>
      <c r="S117" s="358">
        <v>306.0</v>
      </c>
    </row>
    <row r="118">
      <c r="C118" s="2" t="s">
        <v>8139</v>
      </c>
      <c r="J118" s="2" t="s">
        <v>821</v>
      </c>
      <c r="K118" s="2" t="s">
        <v>8109</v>
      </c>
      <c r="L118" s="2" t="s">
        <v>7239</v>
      </c>
      <c r="M118" s="266" t="s">
        <v>17</v>
      </c>
      <c r="N118" s="495" t="s">
        <v>8118</v>
      </c>
      <c r="O118" s="266"/>
      <c r="P118" s="266"/>
      <c r="Q118" s="266"/>
      <c r="R118" s="266"/>
      <c r="S118" s="358">
        <v>306.0</v>
      </c>
    </row>
    <row r="119">
      <c r="C119" s="2" t="s">
        <v>8140</v>
      </c>
      <c r="J119" s="2" t="s">
        <v>821</v>
      </c>
      <c r="K119" s="2" t="s">
        <v>8109</v>
      </c>
      <c r="L119" s="2" t="s">
        <v>7239</v>
      </c>
      <c r="M119" s="266" t="s">
        <v>17</v>
      </c>
      <c r="N119" s="495" t="s">
        <v>8118</v>
      </c>
      <c r="O119" s="266"/>
      <c r="P119" s="266"/>
      <c r="Q119" s="266"/>
      <c r="R119" s="266"/>
      <c r="S119" s="358">
        <v>306.0</v>
      </c>
    </row>
    <row r="120">
      <c r="C120" s="2" t="s">
        <v>1556</v>
      </c>
      <c r="D120" s="275"/>
      <c r="E120" s="275" t="s">
        <v>947</v>
      </c>
      <c r="F120" s="275"/>
      <c r="G120" s="275"/>
      <c r="J120" s="2" t="s">
        <v>829</v>
      </c>
      <c r="K120" s="2" t="s">
        <v>8107</v>
      </c>
      <c r="L120" s="2" t="s">
        <v>7239</v>
      </c>
      <c r="M120" s="2" t="s">
        <v>17</v>
      </c>
      <c r="N120" s="2" t="s">
        <v>8141</v>
      </c>
      <c r="R120" s="2">
        <v>644.0</v>
      </c>
      <c r="S120" s="2">
        <v>648.0</v>
      </c>
    </row>
    <row r="121">
      <c r="C121" s="2" t="s">
        <v>1556</v>
      </c>
      <c r="D121" s="275"/>
      <c r="E121" s="275" t="s">
        <v>947</v>
      </c>
      <c r="F121" s="275"/>
      <c r="G121" s="275"/>
      <c r="J121" s="2" t="s">
        <v>829</v>
      </c>
      <c r="K121" s="2" t="s">
        <v>8107</v>
      </c>
      <c r="L121" s="2" t="s">
        <v>7239</v>
      </c>
      <c r="M121" s="2" t="s">
        <v>17</v>
      </c>
      <c r="N121" s="2" t="s">
        <v>8141</v>
      </c>
      <c r="R121" s="2">
        <v>644.0</v>
      </c>
      <c r="S121" s="2">
        <v>648.0</v>
      </c>
    </row>
    <row r="122">
      <c r="C122" s="2" t="s">
        <v>1556</v>
      </c>
      <c r="D122" s="275"/>
      <c r="E122" s="275" t="s">
        <v>947</v>
      </c>
      <c r="F122" s="275"/>
      <c r="G122" s="275"/>
      <c r="J122" s="2" t="s">
        <v>829</v>
      </c>
      <c r="K122" s="2" t="s">
        <v>8107</v>
      </c>
      <c r="L122" s="2" t="s">
        <v>7239</v>
      </c>
      <c r="M122" s="2" t="s">
        <v>17</v>
      </c>
      <c r="N122" s="2" t="s">
        <v>8141</v>
      </c>
      <c r="R122" s="2">
        <v>644.0</v>
      </c>
      <c r="S122" s="2">
        <v>648.0</v>
      </c>
    </row>
    <row r="123">
      <c r="C123" s="2" t="s">
        <v>1556</v>
      </c>
      <c r="D123" s="275"/>
      <c r="E123" s="275" t="s">
        <v>947</v>
      </c>
      <c r="F123" s="275"/>
      <c r="G123" s="275"/>
      <c r="J123" s="2" t="s">
        <v>829</v>
      </c>
      <c r="K123" s="2" t="s">
        <v>8107</v>
      </c>
      <c r="L123" s="2" t="s">
        <v>7239</v>
      </c>
      <c r="M123" s="2" t="s">
        <v>17</v>
      </c>
      <c r="N123" s="2" t="s">
        <v>8141</v>
      </c>
      <c r="R123" s="2">
        <v>644.0</v>
      </c>
      <c r="S123" s="2">
        <v>648.0</v>
      </c>
    </row>
    <row r="124">
      <c r="C124" s="2" t="s">
        <v>1556</v>
      </c>
      <c r="D124" s="275"/>
      <c r="E124" s="275" t="s">
        <v>947</v>
      </c>
      <c r="F124" s="275"/>
      <c r="G124" s="275"/>
      <c r="J124" s="2" t="s">
        <v>829</v>
      </c>
      <c r="K124" s="2" t="s">
        <v>8107</v>
      </c>
      <c r="L124" s="2" t="s">
        <v>7239</v>
      </c>
      <c r="M124" s="2" t="s">
        <v>17</v>
      </c>
      <c r="N124" s="2" t="s">
        <v>8141</v>
      </c>
      <c r="R124" s="2">
        <v>644.0</v>
      </c>
      <c r="S124" s="2">
        <v>648.0</v>
      </c>
    </row>
    <row r="125">
      <c r="C125" s="2" t="s">
        <v>1556</v>
      </c>
      <c r="D125" s="275"/>
      <c r="E125" s="275" t="s">
        <v>947</v>
      </c>
      <c r="F125" s="275"/>
      <c r="G125" s="275"/>
      <c r="J125" s="2" t="s">
        <v>829</v>
      </c>
      <c r="K125" s="2" t="s">
        <v>8107</v>
      </c>
      <c r="L125" s="2" t="s">
        <v>7239</v>
      </c>
      <c r="M125" s="2" t="s">
        <v>17</v>
      </c>
      <c r="N125" s="2" t="s">
        <v>8141</v>
      </c>
      <c r="R125" s="2">
        <v>644.0</v>
      </c>
      <c r="S125" s="2">
        <v>648.0</v>
      </c>
    </row>
    <row r="126">
      <c r="C126" s="2" t="s">
        <v>1556</v>
      </c>
      <c r="D126" s="275"/>
      <c r="E126" s="275" t="s">
        <v>947</v>
      </c>
      <c r="F126" s="275"/>
      <c r="G126" s="275"/>
      <c r="J126" s="2" t="s">
        <v>829</v>
      </c>
      <c r="K126" s="2" t="s">
        <v>8107</v>
      </c>
      <c r="L126" s="2" t="s">
        <v>7239</v>
      </c>
      <c r="M126" s="2" t="s">
        <v>17</v>
      </c>
      <c r="N126" s="2" t="s">
        <v>8141</v>
      </c>
      <c r="R126" s="2">
        <v>644.0</v>
      </c>
      <c r="S126" s="2">
        <v>648.0</v>
      </c>
    </row>
    <row r="127">
      <c r="C127" s="2" t="s">
        <v>1556</v>
      </c>
      <c r="D127" s="275"/>
      <c r="E127" s="275" t="s">
        <v>947</v>
      </c>
      <c r="F127" s="275"/>
      <c r="G127" s="275"/>
      <c r="L127" s="2" t="s">
        <v>3819</v>
      </c>
      <c r="M127" s="2" t="s">
        <v>1152</v>
      </c>
      <c r="N127" s="2" t="s">
        <v>8141</v>
      </c>
    </row>
    <row r="128">
      <c r="C128" s="2" t="s">
        <v>1556</v>
      </c>
      <c r="D128" s="275"/>
      <c r="E128" s="275" t="s">
        <v>947</v>
      </c>
      <c r="F128" s="275"/>
      <c r="G128" s="275"/>
      <c r="L128" s="2" t="s">
        <v>3819</v>
      </c>
      <c r="M128" s="2" t="s">
        <v>1152</v>
      </c>
      <c r="N128" s="2" t="s">
        <v>8141</v>
      </c>
    </row>
    <row r="129">
      <c r="C129" s="2" t="s">
        <v>1556</v>
      </c>
      <c r="D129" s="275"/>
      <c r="E129" s="275" t="s">
        <v>947</v>
      </c>
      <c r="F129" s="275"/>
      <c r="G129" s="275"/>
      <c r="L129" s="2" t="s">
        <v>3819</v>
      </c>
      <c r="M129" s="2" t="s">
        <v>1152</v>
      </c>
      <c r="N129" s="2" t="s">
        <v>8141</v>
      </c>
    </row>
    <row r="131">
      <c r="A131" s="2" t="s">
        <v>933</v>
      </c>
      <c r="B131" s="2" t="s">
        <v>868</v>
      </c>
      <c r="C131" s="2" t="s">
        <v>1390</v>
      </c>
      <c r="E131" s="298" t="s">
        <v>935</v>
      </c>
      <c r="F131" s="298"/>
      <c r="G131" s="298"/>
      <c r="L131" s="2" t="s">
        <v>3819</v>
      </c>
    </row>
    <row r="132">
      <c r="B132" s="2" t="s">
        <v>868</v>
      </c>
      <c r="C132" s="2" t="s">
        <v>1390</v>
      </c>
      <c r="E132" s="298" t="s">
        <v>935</v>
      </c>
      <c r="F132" s="298"/>
      <c r="G132" s="298"/>
      <c r="L132" s="2" t="s">
        <v>3819</v>
      </c>
    </row>
    <row r="133">
      <c r="B133" s="2" t="s">
        <v>868</v>
      </c>
      <c r="C133" s="2" t="s">
        <v>1390</v>
      </c>
      <c r="E133" s="298" t="s">
        <v>935</v>
      </c>
      <c r="F133" s="298"/>
      <c r="G133" s="298"/>
      <c r="L133" s="2"/>
    </row>
    <row r="134">
      <c r="C134" s="2" t="s">
        <v>8142</v>
      </c>
      <c r="L134" s="2" t="s">
        <v>3819</v>
      </c>
    </row>
    <row r="135">
      <c r="E135" s="298"/>
      <c r="F135" s="298"/>
      <c r="G135" s="298"/>
    </row>
    <row r="136">
      <c r="A136" s="2" t="s">
        <v>995</v>
      </c>
      <c r="B136" s="2" t="s">
        <v>1816</v>
      </c>
      <c r="C136" s="2" t="s">
        <v>1412</v>
      </c>
      <c r="D136" s="291" t="s">
        <v>8143</v>
      </c>
      <c r="E136" s="380" t="s">
        <v>8144</v>
      </c>
      <c r="F136" s="380"/>
      <c r="G136" s="380"/>
      <c r="J136" s="2" t="s">
        <v>4808</v>
      </c>
      <c r="K136" s="2" t="s">
        <v>8116</v>
      </c>
      <c r="L136" s="2" t="s">
        <v>3819</v>
      </c>
      <c r="M136" s="2" t="s">
        <v>17</v>
      </c>
      <c r="N136" s="2" t="s">
        <v>7452</v>
      </c>
      <c r="R136" s="2" t="s">
        <v>8115</v>
      </c>
      <c r="S136" s="2">
        <v>218.0</v>
      </c>
    </row>
    <row r="137">
      <c r="B137" s="2" t="s">
        <v>1816</v>
      </c>
      <c r="C137" s="2" t="s">
        <v>1412</v>
      </c>
      <c r="E137" s="380" t="s">
        <v>8144</v>
      </c>
      <c r="F137" s="380"/>
      <c r="G137" s="380"/>
      <c r="J137" s="2" t="s">
        <v>4808</v>
      </c>
      <c r="K137" s="2" t="s">
        <v>8116</v>
      </c>
      <c r="L137" s="2" t="s">
        <v>3819</v>
      </c>
      <c r="M137" s="2" t="s">
        <v>17</v>
      </c>
      <c r="N137" s="2" t="s">
        <v>7452</v>
      </c>
      <c r="R137" s="2" t="s">
        <v>8115</v>
      </c>
      <c r="S137" s="2">
        <v>218.0</v>
      </c>
    </row>
    <row r="138">
      <c r="B138" s="2" t="s">
        <v>1816</v>
      </c>
      <c r="C138" s="2" t="s">
        <v>1409</v>
      </c>
      <c r="E138" s="380" t="s">
        <v>8144</v>
      </c>
      <c r="F138" s="380"/>
      <c r="G138" s="380"/>
      <c r="J138" s="2" t="s">
        <v>4808</v>
      </c>
      <c r="K138" s="2" t="s">
        <v>8116</v>
      </c>
      <c r="L138" s="2" t="s">
        <v>3819</v>
      </c>
      <c r="M138" s="2" t="s">
        <v>17</v>
      </c>
      <c r="N138" s="2" t="s">
        <v>7452</v>
      </c>
      <c r="R138" s="2" t="s">
        <v>8115</v>
      </c>
      <c r="S138" s="2">
        <v>218.0</v>
      </c>
    </row>
    <row r="139">
      <c r="B139" s="2" t="s">
        <v>1816</v>
      </c>
      <c r="C139" s="2" t="s">
        <v>1409</v>
      </c>
      <c r="E139" s="380" t="s">
        <v>8144</v>
      </c>
      <c r="F139" s="380"/>
      <c r="G139" s="380"/>
      <c r="J139" s="2" t="s">
        <v>4808</v>
      </c>
      <c r="K139" s="2" t="s">
        <v>8116</v>
      </c>
      <c r="L139" s="2" t="s">
        <v>3819</v>
      </c>
      <c r="M139" s="2" t="s">
        <v>17</v>
      </c>
      <c r="N139" s="2" t="s">
        <v>7452</v>
      </c>
      <c r="R139" s="2" t="s">
        <v>8115</v>
      </c>
      <c r="S139" s="2">
        <v>218.0</v>
      </c>
    </row>
    <row r="140">
      <c r="C140" s="2" t="s">
        <v>8145</v>
      </c>
      <c r="J140" s="2" t="s">
        <v>4808</v>
      </c>
      <c r="K140" s="2" t="s">
        <v>8116</v>
      </c>
      <c r="L140" s="2" t="s">
        <v>3819</v>
      </c>
      <c r="M140" s="2" t="s">
        <v>17</v>
      </c>
      <c r="N140" s="2" t="s">
        <v>7452</v>
      </c>
      <c r="R140" s="2" t="s">
        <v>8115</v>
      </c>
      <c r="S140" s="2">
        <v>218.0</v>
      </c>
    </row>
    <row r="141">
      <c r="C141" s="2" t="s">
        <v>8145</v>
      </c>
      <c r="E141" s="298"/>
      <c r="F141" s="298"/>
      <c r="G141" s="298"/>
      <c r="J141" s="2" t="s">
        <v>4808</v>
      </c>
      <c r="K141" s="2" t="s">
        <v>8116</v>
      </c>
      <c r="L141" s="2" t="s">
        <v>3819</v>
      </c>
      <c r="M141" s="2" t="s">
        <v>17</v>
      </c>
      <c r="N141" s="2" t="s">
        <v>7452</v>
      </c>
      <c r="R141" s="2" t="s">
        <v>8115</v>
      </c>
      <c r="S141" s="2">
        <v>218.0</v>
      </c>
    </row>
    <row r="142">
      <c r="C142" s="2" t="s">
        <v>8146</v>
      </c>
      <c r="E142" s="298" t="s">
        <v>6281</v>
      </c>
      <c r="F142" s="298"/>
      <c r="G142" s="298"/>
      <c r="L142" s="2" t="s">
        <v>3819</v>
      </c>
      <c r="M142" s="2" t="s">
        <v>17</v>
      </c>
      <c r="N142" s="2" t="s">
        <v>8122</v>
      </c>
      <c r="S142" s="2">
        <v>57.0</v>
      </c>
    </row>
    <row r="143">
      <c r="C143" s="2" t="s">
        <v>8146</v>
      </c>
      <c r="E143" s="298" t="s">
        <v>6281</v>
      </c>
      <c r="F143" s="298"/>
      <c r="G143" s="298"/>
      <c r="L143" s="2" t="s">
        <v>3819</v>
      </c>
      <c r="M143" s="2" t="s">
        <v>17</v>
      </c>
      <c r="N143" s="2" t="s">
        <v>8122</v>
      </c>
      <c r="S143" s="2">
        <v>57.0</v>
      </c>
    </row>
    <row r="144">
      <c r="C144" s="2" t="s">
        <v>8146</v>
      </c>
      <c r="E144" s="298" t="s">
        <v>6281</v>
      </c>
      <c r="F144" s="298"/>
      <c r="G144" s="298"/>
      <c r="L144" s="2" t="s">
        <v>3819</v>
      </c>
      <c r="M144" s="2" t="s">
        <v>17</v>
      </c>
      <c r="N144" s="2" t="s">
        <v>8122</v>
      </c>
      <c r="S144" s="2">
        <v>57.0</v>
      </c>
    </row>
    <row r="145">
      <c r="C145" s="2" t="s">
        <v>8146</v>
      </c>
      <c r="E145" s="298" t="s">
        <v>6281</v>
      </c>
      <c r="F145" s="298"/>
      <c r="G145" s="298"/>
      <c r="L145" s="2" t="s">
        <v>3819</v>
      </c>
      <c r="M145" s="2" t="s">
        <v>17</v>
      </c>
      <c r="N145" s="2" t="s">
        <v>8122</v>
      </c>
      <c r="S145" s="2">
        <v>57.0</v>
      </c>
    </row>
    <row r="146">
      <c r="C146" s="2" t="s">
        <v>8146</v>
      </c>
      <c r="E146" s="298" t="s">
        <v>6281</v>
      </c>
      <c r="F146" s="298"/>
      <c r="G146" s="298"/>
      <c r="L146" s="2" t="s">
        <v>3819</v>
      </c>
      <c r="M146" s="2" t="s">
        <v>17</v>
      </c>
      <c r="N146" s="2" t="s">
        <v>8122</v>
      </c>
      <c r="S146" s="2">
        <v>57.0</v>
      </c>
    </row>
    <row r="147">
      <c r="C147" s="2" t="s">
        <v>8146</v>
      </c>
      <c r="E147" s="298" t="s">
        <v>6281</v>
      </c>
      <c r="F147" s="298"/>
      <c r="G147" s="298"/>
      <c r="L147" s="2" t="s">
        <v>3819</v>
      </c>
      <c r="M147" s="2" t="s">
        <v>17</v>
      </c>
      <c r="N147" s="2" t="s">
        <v>8122</v>
      </c>
      <c r="S147" s="2">
        <v>57.0</v>
      </c>
    </row>
    <row r="148">
      <c r="C148" s="2" t="s">
        <v>8146</v>
      </c>
      <c r="E148" s="298" t="s">
        <v>6281</v>
      </c>
      <c r="F148" s="298"/>
      <c r="G148" s="298"/>
      <c r="L148" s="2" t="s">
        <v>3819</v>
      </c>
      <c r="M148" s="2" t="s">
        <v>17</v>
      </c>
      <c r="N148" s="2" t="s">
        <v>8122</v>
      </c>
      <c r="S148" s="2">
        <v>57.0</v>
      </c>
    </row>
    <row r="149">
      <c r="C149" s="2" t="s">
        <v>8146</v>
      </c>
      <c r="E149" s="298" t="s">
        <v>6281</v>
      </c>
      <c r="F149" s="298"/>
      <c r="G149" s="298"/>
      <c r="L149" s="2" t="s">
        <v>3819</v>
      </c>
      <c r="M149" s="2" t="s">
        <v>17</v>
      </c>
      <c r="N149" s="2" t="s">
        <v>8122</v>
      </c>
      <c r="S149" s="2">
        <v>57.0</v>
      </c>
    </row>
    <row r="150">
      <c r="C150" s="2" t="s">
        <v>8146</v>
      </c>
      <c r="E150" s="298" t="s">
        <v>6281</v>
      </c>
      <c r="F150" s="298"/>
      <c r="G150" s="298"/>
      <c r="L150" s="2" t="s">
        <v>3819</v>
      </c>
      <c r="M150" s="2" t="s">
        <v>17</v>
      </c>
      <c r="N150" s="2" t="s">
        <v>8122</v>
      </c>
      <c r="S150" s="2">
        <v>57.0</v>
      </c>
    </row>
    <row r="151">
      <c r="C151" s="2" t="s">
        <v>8146</v>
      </c>
      <c r="E151" s="298" t="s">
        <v>6281</v>
      </c>
      <c r="F151" s="298"/>
      <c r="G151" s="298"/>
      <c r="L151" s="2" t="s">
        <v>3819</v>
      </c>
      <c r="M151" s="2" t="s">
        <v>17</v>
      </c>
      <c r="N151" s="2" t="s">
        <v>8122</v>
      </c>
      <c r="S151" s="2">
        <v>57.0</v>
      </c>
    </row>
    <row r="152">
      <c r="C152" s="2" t="s">
        <v>8146</v>
      </c>
      <c r="E152" s="298" t="s">
        <v>6281</v>
      </c>
      <c r="F152" s="298"/>
      <c r="G152" s="298"/>
      <c r="L152" s="2" t="s">
        <v>3819</v>
      </c>
      <c r="M152" s="2" t="s">
        <v>17</v>
      </c>
      <c r="N152" s="2" t="s">
        <v>8122</v>
      </c>
      <c r="S152" s="2">
        <v>57.0</v>
      </c>
    </row>
    <row r="153">
      <c r="C153" s="2" t="s">
        <v>8146</v>
      </c>
      <c r="E153" s="298" t="s">
        <v>6281</v>
      </c>
      <c r="F153" s="298"/>
      <c r="G153" s="298"/>
      <c r="L153" s="2" t="s">
        <v>3819</v>
      </c>
      <c r="M153" s="2" t="s">
        <v>17</v>
      </c>
      <c r="N153" s="2" t="s">
        <v>8122</v>
      </c>
      <c r="S153" s="2">
        <v>57.0</v>
      </c>
    </row>
    <row r="154">
      <c r="C154" s="2" t="s">
        <v>8146</v>
      </c>
      <c r="E154" s="298" t="s">
        <v>6281</v>
      </c>
      <c r="F154" s="298"/>
      <c r="G154" s="298"/>
      <c r="L154" s="2" t="s">
        <v>3819</v>
      </c>
      <c r="M154" s="2" t="s">
        <v>17</v>
      </c>
      <c r="N154" s="2" t="s">
        <v>8122</v>
      </c>
      <c r="S154" s="2">
        <v>57.0</v>
      </c>
    </row>
    <row r="155">
      <c r="C155" s="2" t="s">
        <v>8146</v>
      </c>
      <c r="E155" s="298" t="s">
        <v>6281</v>
      </c>
      <c r="F155" s="298"/>
      <c r="G155" s="298"/>
      <c r="L155" s="2" t="s">
        <v>3819</v>
      </c>
      <c r="M155" s="2" t="s">
        <v>17</v>
      </c>
      <c r="N155" s="2" t="s">
        <v>8122</v>
      </c>
      <c r="S155" s="2">
        <v>57.0</v>
      </c>
    </row>
    <row r="156">
      <c r="C156" s="2" t="s">
        <v>8147</v>
      </c>
      <c r="E156" s="298" t="s">
        <v>5761</v>
      </c>
      <c r="F156" s="298"/>
      <c r="G156" s="298"/>
    </row>
    <row r="158">
      <c r="C158" s="298" t="s">
        <v>7358</v>
      </c>
      <c r="E158" s="298" t="s">
        <v>7360</v>
      </c>
      <c r="F158" s="298"/>
      <c r="G158" s="298"/>
    </row>
    <row r="159">
      <c r="C159" s="298" t="s">
        <v>8148</v>
      </c>
      <c r="E159" s="298" t="s">
        <v>7360</v>
      </c>
      <c r="F159" s="298"/>
      <c r="G159" s="29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5" width="16.25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8149</v>
      </c>
      <c r="D1" s="216"/>
      <c r="E1" s="411">
        <v>9.443260097E9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6216</v>
      </c>
      <c r="W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U2" s="2">
        <v>13.0</v>
      </c>
      <c r="V2" s="2" t="s">
        <v>8150</v>
      </c>
      <c r="W2" s="2" t="s">
        <v>4331</v>
      </c>
      <c r="Y2" s="266" t="s">
        <v>87</v>
      </c>
    </row>
    <row r="3">
      <c r="A3" s="2"/>
      <c r="B3" s="229" t="s">
        <v>811</v>
      </c>
      <c r="C3" s="2" t="s">
        <v>137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U3" s="2">
        <v>14.0</v>
      </c>
      <c r="V3" s="2" t="s">
        <v>8151</v>
      </c>
      <c r="W3" s="2" t="s">
        <v>6681</v>
      </c>
      <c r="Y3" s="266" t="s">
        <v>87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U4" s="2">
        <v>15.0</v>
      </c>
      <c r="V4" s="2" t="s">
        <v>4530</v>
      </c>
      <c r="W4" s="2" t="s">
        <v>4174</v>
      </c>
      <c r="X4" s="2" t="s">
        <v>5051</v>
      </c>
      <c r="Y4" s="266" t="s">
        <v>72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U5" s="2">
        <v>16.0</v>
      </c>
      <c r="V5" s="2" t="s">
        <v>8152</v>
      </c>
      <c r="W5" s="2" t="s">
        <v>5527</v>
      </c>
      <c r="Y5" s="266" t="s">
        <v>72</v>
      </c>
    </row>
    <row r="6">
      <c r="A6" s="2"/>
      <c r="B6" s="229" t="s">
        <v>820</v>
      </c>
      <c r="C6" s="2" t="s">
        <v>8153</v>
      </c>
      <c r="D6" s="2"/>
      <c r="E6" s="237">
        <v>9.488950097E9</v>
      </c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8154</v>
      </c>
      <c r="S6" s="2" t="s">
        <v>6959</v>
      </c>
      <c r="T6" s="2" t="s">
        <v>1272</v>
      </c>
      <c r="U6" s="2">
        <v>17.0</v>
      </c>
      <c r="V6" s="2" t="s">
        <v>8155</v>
      </c>
      <c r="W6" s="2" t="s">
        <v>4059</v>
      </c>
      <c r="X6" s="2" t="s">
        <v>8156</v>
      </c>
      <c r="Y6" s="266" t="s">
        <v>72</v>
      </c>
    </row>
    <row r="7">
      <c r="A7" s="2"/>
      <c r="B7" s="229" t="s">
        <v>822</v>
      </c>
      <c r="C7" s="2" t="s">
        <v>8157</v>
      </c>
      <c r="D7" s="2"/>
      <c r="E7" s="237">
        <v>9.787738799E9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8158</v>
      </c>
      <c r="S7" s="2" t="s">
        <v>8159</v>
      </c>
      <c r="T7" s="2" t="s">
        <v>1568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8160</v>
      </c>
      <c r="S8" s="2" t="s">
        <v>8161</v>
      </c>
      <c r="T8" s="2" t="s">
        <v>1568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8160</v>
      </c>
      <c r="S9" s="2" t="s">
        <v>8162</v>
      </c>
      <c r="T9" s="2" t="s">
        <v>1568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8160</v>
      </c>
      <c r="S10" s="2" t="s">
        <v>8163</v>
      </c>
      <c r="T10" s="2" t="s">
        <v>1568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4284</v>
      </c>
      <c r="S11" s="2" t="s">
        <v>8164</v>
      </c>
      <c r="T11" s="2" t="s">
        <v>1010</v>
      </c>
    </row>
    <row r="12">
      <c r="A12" s="2"/>
      <c r="B12" s="241" t="s">
        <v>7132</v>
      </c>
      <c r="C12" s="242" t="s">
        <v>8165</v>
      </c>
      <c r="D12" s="242"/>
      <c r="E12" s="243">
        <v>9.486616959E9</v>
      </c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4284</v>
      </c>
      <c r="S12" s="2" t="s">
        <v>8166</v>
      </c>
      <c r="T12" s="2" t="s">
        <v>626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5252</v>
      </c>
      <c r="S13" s="2" t="s">
        <v>7387</v>
      </c>
      <c r="T13" s="2" t="s">
        <v>8167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 t="str">
        <f>C15</f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862</v>
      </c>
      <c r="C17" s="359" t="s">
        <v>3016</v>
      </c>
      <c r="D17" s="291" t="s">
        <v>8168</v>
      </c>
      <c r="E17" s="380" t="s">
        <v>2231</v>
      </c>
      <c r="J17" s="2" t="s">
        <v>829</v>
      </c>
      <c r="K17" s="2" t="s">
        <v>8169</v>
      </c>
      <c r="L17" s="2" t="s">
        <v>860</v>
      </c>
      <c r="M17" s="2" t="s">
        <v>17</v>
      </c>
      <c r="N17" s="2" t="s">
        <v>8170</v>
      </c>
      <c r="R17" s="275" t="s">
        <v>4284</v>
      </c>
      <c r="S17" s="2">
        <v>347.0</v>
      </c>
    </row>
    <row r="18">
      <c r="A18" s="2"/>
      <c r="B18" s="2" t="s">
        <v>862</v>
      </c>
      <c r="C18" s="359" t="s">
        <v>3016</v>
      </c>
      <c r="D18" s="291" t="s">
        <v>8171</v>
      </c>
      <c r="E18" s="380" t="s">
        <v>2231</v>
      </c>
      <c r="J18" s="2" t="s">
        <v>829</v>
      </c>
      <c r="K18" s="2" t="s">
        <v>8169</v>
      </c>
      <c r="L18" s="2" t="s">
        <v>860</v>
      </c>
      <c r="M18" s="2" t="s">
        <v>17</v>
      </c>
      <c r="N18" s="2" t="s">
        <v>8170</v>
      </c>
      <c r="R18" s="275" t="s">
        <v>4284</v>
      </c>
      <c r="S18" s="2">
        <v>347.0</v>
      </c>
    </row>
    <row r="19">
      <c r="A19" s="2"/>
      <c r="B19" s="266" t="s">
        <v>862</v>
      </c>
      <c r="C19" s="575" t="s">
        <v>3016</v>
      </c>
      <c r="D19" s="291" t="s">
        <v>8172</v>
      </c>
      <c r="E19" s="355" t="s">
        <v>2231</v>
      </c>
      <c r="F19" s="266"/>
      <c r="G19" s="266"/>
      <c r="H19" s="266"/>
      <c r="I19" s="266"/>
      <c r="J19" s="2" t="s">
        <v>829</v>
      </c>
      <c r="K19" s="275" t="s">
        <v>8169</v>
      </c>
      <c r="L19" s="266" t="s">
        <v>860</v>
      </c>
      <c r="M19" s="266" t="s">
        <v>17</v>
      </c>
      <c r="N19" s="2" t="s">
        <v>8170</v>
      </c>
      <c r="R19" s="275" t="s">
        <v>4284</v>
      </c>
      <c r="S19" s="2">
        <v>347.0</v>
      </c>
    </row>
    <row r="20">
      <c r="A20" s="2"/>
      <c r="B20" s="2" t="s">
        <v>862</v>
      </c>
      <c r="C20" s="359" t="s">
        <v>3016</v>
      </c>
      <c r="D20" s="291" t="s">
        <v>8173</v>
      </c>
      <c r="E20" s="380" t="s">
        <v>2231</v>
      </c>
      <c r="J20" s="2" t="s">
        <v>829</v>
      </c>
      <c r="K20" s="2" t="s">
        <v>8169</v>
      </c>
      <c r="L20" s="2" t="s">
        <v>860</v>
      </c>
      <c r="M20" s="2" t="s">
        <v>17</v>
      </c>
      <c r="N20" s="2" t="s">
        <v>8170</v>
      </c>
      <c r="R20" s="275" t="s">
        <v>4284</v>
      </c>
      <c r="S20" s="2">
        <v>347.0</v>
      </c>
    </row>
    <row r="21">
      <c r="A21" s="2"/>
      <c r="B21" s="2" t="s">
        <v>862</v>
      </c>
      <c r="C21" s="359" t="s">
        <v>3016</v>
      </c>
      <c r="D21" s="291" t="s">
        <v>8174</v>
      </c>
      <c r="E21" s="380" t="s">
        <v>2231</v>
      </c>
      <c r="J21" s="2" t="s">
        <v>829</v>
      </c>
      <c r="K21" s="2" t="s">
        <v>8169</v>
      </c>
      <c r="L21" s="2" t="s">
        <v>860</v>
      </c>
      <c r="M21" s="2" t="s">
        <v>17</v>
      </c>
      <c r="N21" s="2" t="s">
        <v>8170</v>
      </c>
      <c r="R21" s="275" t="s">
        <v>4284</v>
      </c>
      <c r="S21" s="2">
        <v>347.0</v>
      </c>
    </row>
    <row r="22">
      <c r="A22" s="2"/>
      <c r="B22" s="2" t="s">
        <v>862</v>
      </c>
      <c r="C22" s="359" t="s">
        <v>3016</v>
      </c>
      <c r="D22" s="291" t="s">
        <v>8175</v>
      </c>
      <c r="E22" s="380" t="s">
        <v>2231</v>
      </c>
      <c r="J22" s="2" t="s">
        <v>829</v>
      </c>
      <c r="K22" s="2" t="s">
        <v>8169</v>
      </c>
      <c r="L22" s="2" t="s">
        <v>860</v>
      </c>
      <c r="M22" s="2" t="s">
        <v>17</v>
      </c>
      <c r="N22" s="2" t="s">
        <v>8170</v>
      </c>
      <c r="R22" s="275" t="s">
        <v>4284</v>
      </c>
      <c r="S22" s="2">
        <v>347.0</v>
      </c>
    </row>
    <row r="23">
      <c r="A23" s="2"/>
      <c r="B23" s="2" t="s">
        <v>862</v>
      </c>
      <c r="C23" s="359" t="s">
        <v>3016</v>
      </c>
      <c r="D23" s="291" t="s">
        <v>8176</v>
      </c>
      <c r="E23" s="380" t="s">
        <v>2231</v>
      </c>
      <c r="J23" s="2" t="s">
        <v>829</v>
      </c>
      <c r="K23" s="2" t="s">
        <v>8169</v>
      </c>
      <c r="L23" s="2" t="s">
        <v>860</v>
      </c>
      <c r="M23" s="2" t="s">
        <v>17</v>
      </c>
      <c r="N23" s="2" t="s">
        <v>8170</v>
      </c>
      <c r="R23" s="275" t="s">
        <v>4284</v>
      </c>
      <c r="S23" s="2">
        <v>347.0</v>
      </c>
    </row>
    <row r="24">
      <c r="A24" s="2"/>
      <c r="B24" s="2" t="s">
        <v>862</v>
      </c>
      <c r="C24" s="359" t="s">
        <v>3016</v>
      </c>
      <c r="D24" s="291" t="s">
        <v>8177</v>
      </c>
      <c r="E24" s="380" t="s">
        <v>2231</v>
      </c>
      <c r="J24" s="2" t="s">
        <v>829</v>
      </c>
      <c r="K24" s="2" t="s">
        <v>8169</v>
      </c>
      <c r="L24" s="2" t="s">
        <v>860</v>
      </c>
      <c r="M24" s="2" t="s">
        <v>17</v>
      </c>
      <c r="N24" s="2" t="s">
        <v>8170</v>
      </c>
      <c r="R24" s="275" t="s">
        <v>4284</v>
      </c>
      <c r="S24" s="2">
        <v>347.0</v>
      </c>
    </row>
    <row r="25">
      <c r="A25" s="2"/>
      <c r="B25" s="2" t="s">
        <v>862</v>
      </c>
      <c r="C25" s="359" t="s">
        <v>3016</v>
      </c>
      <c r="D25" s="291" t="s">
        <v>8178</v>
      </c>
      <c r="E25" s="380" t="s">
        <v>2231</v>
      </c>
      <c r="J25" s="2" t="s">
        <v>829</v>
      </c>
      <c r="K25" s="2" t="s">
        <v>8169</v>
      </c>
      <c r="L25" s="2" t="s">
        <v>860</v>
      </c>
      <c r="M25" s="2" t="s">
        <v>8179</v>
      </c>
      <c r="N25" s="2" t="s">
        <v>8180</v>
      </c>
      <c r="R25" s="275" t="s">
        <v>4284</v>
      </c>
      <c r="S25" s="312">
        <v>347419.0</v>
      </c>
    </row>
    <row r="26">
      <c r="A26" s="2"/>
      <c r="B26" s="2" t="s">
        <v>862</v>
      </c>
      <c r="C26" s="359" t="s">
        <v>3016</v>
      </c>
      <c r="D26" s="291" t="s">
        <v>8181</v>
      </c>
      <c r="E26" s="380" t="s">
        <v>2231</v>
      </c>
      <c r="J26" s="2" t="s">
        <v>829</v>
      </c>
      <c r="K26" s="2" t="s">
        <v>8169</v>
      </c>
      <c r="L26" s="2" t="s">
        <v>860</v>
      </c>
      <c r="M26" s="2" t="s">
        <v>17</v>
      </c>
      <c r="N26" s="2" t="s">
        <v>8170</v>
      </c>
      <c r="R26" s="275" t="s">
        <v>4284</v>
      </c>
      <c r="S26" s="2">
        <v>347.0</v>
      </c>
    </row>
    <row r="27">
      <c r="A27" s="2"/>
      <c r="B27" s="2" t="s">
        <v>862</v>
      </c>
      <c r="C27" s="359" t="s">
        <v>3016</v>
      </c>
      <c r="D27" s="291" t="s">
        <v>8182</v>
      </c>
      <c r="E27" s="380" t="s">
        <v>2231</v>
      </c>
      <c r="J27" s="2" t="s">
        <v>829</v>
      </c>
      <c r="K27" s="2" t="s">
        <v>8169</v>
      </c>
      <c r="L27" s="2" t="s">
        <v>860</v>
      </c>
      <c r="M27" s="2" t="s">
        <v>17</v>
      </c>
      <c r="N27" s="2" t="s">
        <v>8170</v>
      </c>
      <c r="R27" s="275" t="s">
        <v>4284</v>
      </c>
      <c r="S27" s="2">
        <v>347.0</v>
      </c>
    </row>
    <row r="28">
      <c r="A28" s="2"/>
      <c r="B28" s="2" t="s">
        <v>862</v>
      </c>
      <c r="C28" s="359" t="s">
        <v>3016</v>
      </c>
      <c r="D28" s="291" t="s">
        <v>8183</v>
      </c>
      <c r="E28" s="380" t="s">
        <v>2231</v>
      </c>
      <c r="J28" s="2" t="s">
        <v>829</v>
      </c>
      <c r="K28" s="2" t="s">
        <v>8169</v>
      </c>
      <c r="L28" s="2" t="s">
        <v>860</v>
      </c>
      <c r="M28" s="2" t="s">
        <v>17</v>
      </c>
      <c r="N28" s="2" t="s">
        <v>8170</v>
      </c>
      <c r="R28" s="275" t="s">
        <v>4284</v>
      </c>
      <c r="S28" s="2">
        <v>347.0</v>
      </c>
    </row>
    <row r="29">
      <c r="A29" s="2"/>
      <c r="B29" s="2" t="s">
        <v>862</v>
      </c>
      <c r="C29" s="359" t="s">
        <v>3016</v>
      </c>
      <c r="D29" s="291" t="s">
        <v>8184</v>
      </c>
      <c r="E29" s="380" t="s">
        <v>2231</v>
      </c>
      <c r="J29" s="2" t="s">
        <v>829</v>
      </c>
      <c r="K29" s="2" t="s">
        <v>4174</v>
      </c>
      <c r="L29" s="2" t="s">
        <v>860</v>
      </c>
      <c r="M29" s="2" t="s">
        <v>17</v>
      </c>
      <c r="N29" s="2" t="s">
        <v>8170</v>
      </c>
      <c r="R29" s="2" t="s">
        <v>4530</v>
      </c>
      <c r="S29" s="2">
        <v>347.0</v>
      </c>
    </row>
    <row r="30">
      <c r="A30" s="2"/>
      <c r="B30" s="2" t="s">
        <v>862</v>
      </c>
      <c r="C30" s="359" t="s">
        <v>3016</v>
      </c>
      <c r="D30" s="291" t="s">
        <v>8185</v>
      </c>
      <c r="E30" s="380" t="s">
        <v>2231</v>
      </c>
      <c r="J30" s="2" t="s">
        <v>829</v>
      </c>
      <c r="L30" s="2" t="s">
        <v>860</v>
      </c>
      <c r="M30" s="2" t="s">
        <v>17</v>
      </c>
      <c r="N30" s="2" t="s">
        <v>8170</v>
      </c>
      <c r="S30" s="2">
        <v>347.0</v>
      </c>
    </row>
    <row r="31">
      <c r="A31" s="2"/>
      <c r="B31" s="2" t="s">
        <v>862</v>
      </c>
      <c r="C31" s="359" t="s">
        <v>6973</v>
      </c>
      <c r="D31" s="291" t="s">
        <v>8186</v>
      </c>
      <c r="E31" s="359" t="s">
        <v>6975</v>
      </c>
      <c r="J31" s="2" t="s">
        <v>829</v>
      </c>
      <c r="L31" s="2" t="s">
        <v>860</v>
      </c>
      <c r="M31" s="2" t="s">
        <v>17</v>
      </c>
      <c r="N31" s="2" t="s">
        <v>8170</v>
      </c>
      <c r="S31" s="2">
        <v>347.0</v>
      </c>
    </row>
    <row r="32">
      <c r="A32" s="2"/>
      <c r="B32" s="2" t="s">
        <v>862</v>
      </c>
      <c r="C32" s="2" t="s">
        <v>4876</v>
      </c>
      <c r="D32" s="291" t="s">
        <v>8187</v>
      </c>
      <c r="E32" s="359" t="s">
        <v>3533</v>
      </c>
      <c r="J32" s="2" t="s">
        <v>829</v>
      </c>
      <c r="K32" s="2" t="s">
        <v>8169</v>
      </c>
      <c r="L32" s="2" t="s">
        <v>860</v>
      </c>
      <c r="M32" s="2" t="s">
        <v>17</v>
      </c>
      <c r="N32" s="2" t="s">
        <v>8188</v>
      </c>
      <c r="R32" s="275" t="s">
        <v>4284</v>
      </c>
      <c r="S32" s="2">
        <v>330.0</v>
      </c>
    </row>
    <row r="33">
      <c r="A33" s="2"/>
      <c r="B33" s="2" t="s">
        <v>865</v>
      </c>
      <c r="C33" s="2" t="s">
        <v>1545</v>
      </c>
      <c r="D33" s="291" t="s">
        <v>8189</v>
      </c>
      <c r="E33" s="2" t="s">
        <v>4839</v>
      </c>
      <c r="J33" s="2" t="s">
        <v>829</v>
      </c>
      <c r="K33" s="2" t="s">
        <v>8169</v>
      </c>
      <c r="L33" s="2" t="s">
        <v>860</v>
      </c>
      <c r="M33" s="2" t="s">
        <v>17</v>
      </c>
      <c r="N33" s="2" t="s">
        <v>8188</v>
      </c>
      <c r="R33" s="275" t="s">
        <v>4284</v>
      </c>
      <c r="S33" s="2">
        <v>330.0</v>
      </c>
    </row>
    <row r="34">
      <c r="A34" s="2"/>
      <c r="B34" s="2" t="s">
        <v>5442</v>
      </c>
      <c r="C34" s="2" t="s">
        <v>7245</v>
      </c>
      <c r="D34" s="291" t="s">
        <v>8190</v>
      </c>
      <c r="E34" s="359" t="s">
        <v>8191</v>
      </c>
      <c r="J34" s="2" t="s">
        <v>829</v>
      </c>
      <c r="K34" s="2" t="s">
        <v>8169</v>
      </c>
      <c r="L34" s="2" t="s">
        <v>860</v>
      </c>
      <c r="M34" s="2" t="s">
        <v>17</v>
      </c>
      <c r="N34" s="2" t="s">
        <v>5420</v>
      </c>
      <c r="R34" s="275" t="s">
        <v>4284</v>
      </c>
      <c r="S34" s="2">
        <v>364.0</v>
      </c>
    </row>
    <row r="35" ht="18.0" customHeight="1">
      <c r="A35" s="2"/>
      <c r="B35" s="2"/>
      <c r="C35" s="359" t="s">
        <v>8192</v>
      </c>
      <c r="D35" s="2"/>
      <c r="E35" s="359" t="s">
        <v>1054</v>
      </c>
      <c r="J35" s="2" t="s">
        <v>829</v>
      </c>
      <c r="K35" s="2" t="s">
        <v>8169</v>
      </c>
      <c r="M35" s="2" t="s">
        <v>17</v>
      </c>
      <c r="N35" s="2" t="s">
        <v>8188</v>
      </c>
      <c r="R35" s="275" t="s">
        <v>4284</v>
      </c>
      <c r="S35" s="2">
        <v>330.0</v>
      </c>
    </row>
    <row r="36">
      <c r="A36" s="2"/>
      <c r="B36" s="2"/>
      <c r="C36" s="384" t="s">
        <v>3979</v>
      </c>
      <c r="D36" s="2"/>
      <c r="E36" s="2"/>
      <c r="K36" s="2" t="s">
        <v>8169</v>
      </c>
      <c r="M36" s="2" t="s">
        <v>17</v>
      </c>
      <c r="N36" s="2" t="s">
        <v>8188</v>
      </c>
      <c r="R36" s="275" t="s">
        <v>4284</v>
      </c>
      <c r="S36" s="2">
        <v>330.0</v>
      </c>
    </row>
    <row r="37">
      <c r="A37" s="2"/>
      <c r="B37" s="2"/>
      <c r="D37" s="2"/>
      <c r="E37" s="2"/>
    </row>
    <row r="38" ht="15.0" customHeight="1">
      <c r="A38" s="2" t="s">
        <v>7267</v>
      </c>
      <c r="B38" s="2" t="s">
        <v>3908</v>
      </c>
      <c r="C38" s="2" t="s">
        <v>3515</v>
      </c>
      <c r="D38" s="2"/>
      <c r="E38" s="2" t="s">
        <v>3987</v>
      </c>
      <c r="J38" s="2" t="s">
        <v>829</v>
      </c>
      <c r="K38" s="2" t="s">
        <v>8162</v>
      </c>
      <c r="L38" s="2" t="s">
        <v>860</v>
      </c>
      <c r="M38" s="2" t="s">
        <v>17</v>
      </c>
      <c r="N38" s="2" t="s">
        <v>7497</v>
      </c>
      <c r="R38" s="2" t="s">
        <v>8160</v>
      </c>
      <c r="S38" s="2">
        <v>326.0</v>
      </c>
    </row>
    <row r="39">
      <c r="A39" s="2"/>
      <c r="B39" s="2" t="s">
        <v>3908</v>
      </c>
      <c r="C39" s="2" t="s">
        <v>4099</v>
      </c>
      <c r="D39" s="2"/>
      <c r="E39" s="2" t="s">
        <v>3989</v>
      </c>
      <c r="J39" s="2" t="s">
        <v>829</v>
      </c>
      <c r="K39" s="2" t="s">
        <v>8162</v>
      </c>
      <c r="L39" s="2" t="s">
        <v>860</v>
      </c>
      <c r="M39" s="2" t="s">
        <v>17</v>
      </c>
      <c r="N39" s="2" t="s">
        <v>7497</v>
      </c>
      <c r="R39" s="2" t="s">
        <v>8160</v>
      </c>
      <c r="S39" s="2">
        <v>326.0</v>
      </c>
    </row>
    <row r="40">
      <c r="A40" s="2"/>
      <c r="B40" s="2" t="s">
        <v>3908</v>
      </c>
      <c r="C40" s="2" t="s">
        <v>4100</v>
      </c>
      <c r="D40" s="2"/>
      <c r="E40" s="2" t="s">
        <v>4101</v>
      </c>
      <c r="J40" s="2" t="s">
        <v>829</v>
      </c>
      <c r="K40" s="2" t="s">
        <v>8161</v>
      </c>
      <c r="L40" s="2" t="s">
        <v>860</v>
      </c>
      <c r="M40" s="2" t="s">
        <v>17</v>
      </c>
      <c r="N40" s="2" t="s">
        <v>7497</v>
      </c>
      <c r="R40" s="2" t="s">
        <v>8160</v>
      </c>
      <c r="S40" s="2">
        <v>326.0</v>
      </c>
    </row>
    <row r="41">
      <c r="A41" s="2"/>
      <c r="B41" s="2" t="s">
        <v>3908</v>
      </c>
      <c r="C41" s="2" t="s">
        <v>5482</v>
      </c>
      <c r="D41" s="2"/>
      <c r="E41" s="2" t="s">
        <v>8031</v>
      </c>
      <c r="J41" s="2" t="s">
        <v>829</v>
      </c>
      <c r="K41" s="2" t="s">
        <v>8161</v>
      </c>
      <c r="L41" s="2" t="s">
        <v>860</v>
      </c>
      <c r="M41" s="2" t="s">
        <v>17</v>
      </c>
      <c r="N41" s="2" t="s">
        <v>7497</v>
      </c>
      <c r="R41" s="2" t="s">
        <v>8160</v>
      </c>
      <c r="S41" s="2">
        <v>326.0</v>
      </c>
    </row>
    <row r="42">
      <c r="A42" s="2"/>
      <c r="B42" s="2" t="s">
        <v>960</v>
      </c>
      <c r="C42" s="2" t="s">
        <v>1556</v>
      </c>
      <c r="D42" s="275"/>
      <c r="E42" s="275" t="s">
        <v>947</v>
      </c>
      <c r="J42" s="2" t="s">
        <v>829</v>
      </c>
      <c r="K42" s="2" t="s">
        <v>8159</v>
      </c>
      <c r="L42" s="2" t="s">
        <v>860</v>
      </c>
      <c r="M42" s="2" t="s">
        <v>17</v>
      </c>
      <c r="N42" s="2" t="s">
        <v>8193</v>
      </c>
      <c r="R42" s="2" t="s">
        <v>8158</v>
      </c>
      <c r="S42" s="2">
        <v>229.0</v>
      </c>
    </row>
    <row r="43">
      <c r="A43" s="2"/>
      <c r="B43" s="2" t="s">
        <v>960</v>
      </c>
      <c r="C43" s="2" t="s">
        <v>1556</v>
      </c>
      <c r="D43" s="275"/>
      <c r="E43" s="275" t="s">
        <v>947</v>
      </c>
      <c r="J43" s="2" t="s">
        <v>829</v>
      </c>
      <c r="K43" s="2" t="s">
        <v>8159</v>
      </c>
      <c r="L43" s="2" t="s">
        <v>860</v>
      </c>
      <c r="M43" s="2" t="s">
        <v>17</v>
      </c>
      <c r="N43" s="2" t="s">
        <v>8193</v>
      </c>
      <c r="R43" s="2" t="s">
        <v>8158</v>
      </c>
      <c r="S43" s="2">
        <v>229.0</v>
      </c>
    </row>
    <row r="44">
      <c r="A44" s="2"/>
      <c r="B44" s="2" t="s">
        <v>960</v>
      </c>
      <c r="C44" s="2" t="s">
        <v>1556</v>
      </c>
      <c r="D44" s="275"/>
      <c r="E44" s="275" t="s">
        <v>947</v>
      </c>
      <c r="J44" s="2" t="s">
        <v>829</v>
      </c>
      <c r="K44" s="2" t="s">
        <v>8159</v>
      </c>
      <c r="L44" s="2" t="s">
        <v>860</v>
      </c>
      <c r="M44" s="2" t="s">
        <v>17</v>
      </c>
      <c r="N44" s="2" t="s">
        <v>8193</v>
      </c>
      <c r="R44" s="2" t="s">
        <v>8158</v>
      </c>
      <c r="S44" s="2">
        <v>229.0</v>
      </c>
    </row>
    <row r="45">
      <c r="A45" s="2"/>
      <c r="B45" s="2" t="s">
        <v>960</v>
      </c>
      <c r="C45" s="2" t="s">
        <v>1556</v>
      </c>
      <c r="D45" s="275"/>
      <c r="E45" s="275" t="s">
        <v>947</v>
      </c>
      <c r="J45" s="2" t="s">
        <v>829</v>
      </c>
      <c r="K45" s="2" t="s">
        <v>8159</v>
      </c>
      <c r="L45" s="2" t="s">
        <v>860</v>
      </c>
      <c r="M45" s="2" t="s">
        <v>17</v>
      </c>
      <c r="N45" s="2" t="s">
        <v>8193</v>
      </c>
      <c r="R45" s="2" t="s">
        <v>8158</v>
      </c>
      <c r="S45" s="2">
        <v>229.0</v>
      </c>
    </row>
    <row r="46">
      <c r="A46" s="2"/>
      <c r="B46" s="2" t="s">
        <v>960</v>
      </c>
      <c r="C46" s="2" t="s">
        <v>1556</v>
      </c>
      <c r="D46" s="275"/>
      <c r="E46" s="275" t="s">
        <v>947</v>
      </c>
      <c r="L46" s="2" t="s">
        <v>860</v>
      </c>
      <c r="M46" s="2" t="s">
        <v>18</v>
      </c>
    </row>
    <row r="47">
      <c r="A47" s="2"/>
      <c r="B47" s="2" t="s">
        <v>960</v>
      </c>
      <c r="C47" s="2" t="s">
        <v>1556</v>
      </c>
      <c r="D47" s="275"/>
      <c r="E47" s="275" t="s">
        <v>947</v>
      </c>
      <c r="L47" s="2" t="s">
        <v>860</v>
      </c>
      <c r="M47" s="2" t="s">
        <v>18</v>
      </c>
    </row>
    <row r="48">
      <c r="A48" s="2"/>
      <c r="C48" s="492" t="s">
        <v>1055</v>
      </c>
      <c r="D48" s="494"/>
      <c r="E48" s="494" t="s">
        <v>1056</v>
      </c>
      <c r="J48" s="2" t="s">
        <v>829</v>
      </c>
      <c r="K48" s="2" t="s">
        <v>8162</v>
      </c>
      <c r="L48" s="2" t="s">
        <v>860</v>
      </c>
      <c r="M48" s="2" t="s">
        <v>17</v>
      </c>
      <c r="N48" s="2" t="s">
        <v>7497</v>
      </c>
      <c r="R48" s="2" t="s">
        <v>8160</v>
      </c>
      <c r="S48" s="2">
        <v>326.0</v>
      </c>
    </row>
    <row r="49">
      <c r="A49" s="2"/>
      <c r="C49" s="492" t="s">
        <v>1055</v>
      </c>
      <c r="D49" s="494"/>
      <c r="E49" s="494" t="s">
        <v>1056</v>
      </c>
      <c r="F49" s="380"/>
      <c r="G49" s="380"/>
      <c r="H49" s="380"/>
      <c r="J49" s="2" t="s">
        <v>829</v>
      </c>
      <c r="K49" s="2" t="s">
        <v>8162</v>
      </c>
      <c r="L49" s="2" t="s">
        <v>860</v>
      </c>
      <c r="M49" s="2" t="s">
        <v>17</v>
      </c>
      <c r="N49" s="2" t="s">
        <v>8170</v>
      </c>
      <c r="R49" s="2" t="s">
        <v>8160</v>
      </c>
      <c r="S49" s="2">
        <v>347.0</v>
      </c>
    </row>
    <row r="50">
      <c r="A50" s="2"/>
      <c r="B50" s="2" t="s">
        <v>3908</v>
      </c>
      <c r="C50" s="2" t="s">
        <v>6193</v>
      </c>
      <c r="D50" s="380"/>
      <c r="E50" s="380" t="s">
        <v>955</v>
      </c>
      <c r="F50" s="380"/>
      <c r="G50" s="380"/>
      <c r="H50" s="380"/>
      <c r="J50" s="2" t="s">
        <v>829</v>
      </c>
      <c r="K50" s="2" t="s">
        <v>8162</v>
      </c>
      <c r="L50" s="2" t="s">
        <v>860</v>
      </c>
      <c r="M50" s="2" t="s">
        <v>17</v>
      </c>
      <c r="N50" s="2" t="s">
        <v>7497</v>
      </c>
      <c r="R50" s="2" t="s">
        <v>8160</v>
      </c>
      <c r="S50" s="2">
        <v>326.0</v>
      </c>
    </row>
    <row r="51">
      <c r="A51" s="2"/>
      <c r="B51" s="2" t="s">
        <v>3908</v>
      </c>
      <c r="C51" s="2" t="s">
        <v>7142</v>
      </c>
      <c r="D51" s="2"/>
      <c r="E51" s="2" t="s">
        <v>6744</v>
      </c>
      <c r="F51" s="383"/>
      <c r="G51" s="383"/>
      <c r="H51" s="383"/>
      <c r="J51" s="2" t="s">
        <v>829</v>
      </c>
      <c r="K51" s="2" t="s">
        <v>8162</v>
      </c>
      <c r="L51" s="2" t="s">
        <v>860</v>
      </c>
      <c r="M51" s="2" t="s">
        <v>17</v>
      </c>
      <c r="N51" s="2" t="s">
        <v>7497</v>
      </c>
      <c r="R51" s="2" t="s">
        <v>8160</v>
      </c>
      <c r="S51" s="2">
        <v>326.0</v>
      </c>
    </row>
    <row r="52">
      <c r="A52" s="2"/>
      <c r="B52" s="2" t="s">
        <v>3908</v>
      </c>
      <c r="C52" s="2" t="s">
        <v>7143</v>
      </c>
      <c r="D52" s="2"/>
      <c r="E52" s="2" t="s">
        <v>7502</v>
      </c>
      <c r="J52" s="2" t="s">
        <v>829</v>
      </c>
      <c r="K52" s="2" t="s">
        <v>8194</v>
      </c>
      <c r="L52" s="2" t="s">
        <v>860</v>
      </c>
      <c r="M52" s="2" t="s">
        <v>17</v>
      </c>
      <c r="N52" s="2" t="s">
        <v>7497</v>
      </c>
      <c r="R52" s="2" t="s">
        <v>8160</v>
      </c>
      <c r="S52" s="2">
        <v>326.0</v>
      </c>
    </row>
    <row r="53">
      <c r="A53" s="2"/>
      <c r="B53" s="2"/>
      <c r="C53" s="2" t="s">
        <v>7144</v>
      </c>
      <c r="D53" s="2"/>
      <c r="E53" s="2"/>
      <c r="J53" s="2" t="s">
        <v>829</v>
      </c>
      <c r="K53" s="2" t="s">
        <v>8162</v>
      </c>
      <c r="L53" s="2" t="s">
        <v>860</v>
      </c>
      <c r="M53" s="2" t="s">
        <v>17</v>
      </c>
      <c r="N53" s="2" t="s">
        <v>7497</v>
      </c>
      <c r="R53" s="2" t="s">
        <v>8160</v>
      </c>
      <c r="S53" s="2">
        <v>326.0</v>
      </c>
    </row>
    <row r="54">
      <c r="A54" s="2"/>
      <c r="B54" s="2"/>
      <c r="C54" s="2"/>
      <c r="D54" s="2"/>
      <c r="E54" s="2"/>
    </row>
    <row r="55">
      <c r="A55" s="2" t="s">
        <v>995</v>
      </c>
      <c r="B55" s="2" t="s">
        <v>862</v>
      </c>
      <c r="C55" s="2" t="s">
        <v>1409</v>
      </c>
      <c r="D55" s="291" t="s">
        <v>8195</v>
      </c>
      <c r="E55" s="359" t="s">
        <v>893</v>
      </c>
      <c r="J55" s="2" t="s">
        <v>829</v>
      </c>
      <c r="K55" s="2" t="s">
        <v>5425</v>
      </c>
      <c r="L55" s="2" t="s">
        <v>860</v>
      </c>
      <c r="M55" s="2" t="s">
        <v>17</v>
      </c>
      <c r="N55" s="2" t="s">
        <v>8188</v>
      </c>
      <c r="R55" s="2" t="s">
        <v>8196</v>
      </c>
      <c r="S55" s="2">
        <v>330.0</v>
      </c>
    </row>
    <row r="56">
      <c r="A56" s="2"/>
      <c r="B56" s="2" t="s">
        <v>862</v>
      </c>
      <c r="C56" s="2" t="s">
        <v>1409</v>
      </c>
      <c r="D56" s="291" t="s">
        <v>8197</v>
      </c>
      <c r="E56" s="359" t="s">
        <v>893</v>
      </c>
      <c r="J56" s="2" t="s">
        <v>829</v>
      </c>
      <c r="K56" s="2" t="s">
        <v>5425</v>
      </c>
      <c r="L56" s="2" t="s">
        <v>860</v>
      </c>
      <c r="M56" s="2" t="s">
        <v>17</v>
      </c>
      <c r="N56" s="2" t="s">
        <v>8188</v>
      </c>
      <c r="R56" s="2" t="s">
        <v>8196</v>
      </c>
      <c r="S56" s="2">
        <v>330.0</v>
      </c>
    </row>
    <row r="57">
      <c r="A57" s="2"/>
      <c r="B57" s="2" t="s">
        <v>862</v>
      </c>
      <c r="C57" s="2" t="s">
        <v>1412</v>
      </c>
      <c r="D57" s="291" t="s">
        <v>8198</v>
      </c>
      <c r="E57" s="359" t="s">
        <v>895</v>
      </c>
      <c r="J57" s="2" t="s">
        <v>829</v>
      </c>
      <c r="K57" s="2" t="s">
        <v>5425</v>
      </c>
      <c r="L57" s="2" t="s">
        <v>860</v>
      </c>
      <c r="M57" s="2" t="s">
        <v>17</v>
      </c>
      <c r="N57" s="2" t="s">
        <v>8188</v>
      </c>
      <c r="R57" s="2" t="s">
        <v>8196</v>
      </c>
      <c r="S57" s="2">
        <v>330.0</v>
      </c>
    </row>
    <row r="58">
      <c r="B58" s="2" t="s">
        <v>862</v>
      </c>
      <c r="C58" s="2" t="s">
        <v>1412</v>
      </c>
      <c r="D58" s="291" t="s">
        <v>8199</v>
      </c>
      <c r="E58" s="359" t="s">
        <v>895</v>
      </c>
      <c r="J58" s="2" t="s">
        <v>829</v>
      </c>
      <c r="K58" s="2" t="s">
        <v>5425</v>
      </c>
      <c r="L58" s="2" t="s">
        <v>860</v>
      </c>
      <c r="M58" s="2" t="s">
        <v>17</v>
      </c>
      <c r="N58" s="2" t="s">
        <v>8170</v>
      </c>
      <c r="R58" s="2" t="s">
        <v>8196</v>
      </c>
      <c r="S58" s="2">
        <v>347.0</v>
      </c>
    </row>
    <row r="60">
      <c r="A60" s="2" t="s">
        <v>7278</v>
      </c>
      <c r="C60" s="2" t="s">
        <v>1390</v>
      </c>
      <c r="D60" s="291"/>
      <c r="E60" s="291" t="s">
        <v>8200</v>
      </c>
      <c r="J60" s="2" t="s">
        <v>829</v>
      </c>
      <c r="K60" s="2" t="s">
        <v>8159</v>
      </c>
      <c r="L60" s="2" t="s">
        <v>860</v>
      </c>
      <c r="M60" s="2" t="s">
        <v>17</v>
      </c>
      <c r="N60" s="2" t="s">
        <v>8193</v>
      </c>
      <c r="R60" s="2" t="s">
        <v>8158</v>
      </c>
      <c r="S60" s="2">
        <v>229.0</v>
      </c>
    </row>
    <row r="61">
      <c r="C61" s="2" t="s">
        <v>1390</v>
      </c>
      <c r="D61" s="291"/>
      <c r="E61" s="291" t="s">
        <v>8201</v>
      </c>
      <c r="J61" s="2" t="s">
        <v>829</v>
      </c>
      <c r="K61" s="2" t="s">
        <v>8159</v>
      </c>
      <c r="L61" s="2" t="s">
        <v>860</v>
      </c>
      <c r="M61" s="2" t="s">
        <v>17</v>
      </c>
      <c r="N61" s="2" t="s">
        <v>8193</v>
      </c>
      <c r="R61" s="2" t="s">
        <v>8158</v>
      </c>
      <c r="S61" s="2">
        <v>229.0</v>
      </c>
    </row>
    <row r="62">
      <c r="C62" s="2" t="s">
        <v>1390</v>
      </c>
      <c r="D62" s="291"/>
      <c r="E62" s="291" t="s">
        <v>8202</v>
      </c>
      <c r="J62" s="2" t="s">
        <v>829</v>
      </c>
      <c r="K62" s="2" t="s">
        <v>8159</v>
      </c>
      <c r="L62" s="2" t="s">
        <v>860</v>
      </c>
      <c r="M62" s="2" t="s">
        <v>17</v>
      </c>
      <c r="N62" s="2" t="s">
        <v>8193</v>
      </c>
      <c r="R62" s="2" t="s">
        <v>8158</v>
      </c>
      <c r="S62" s="2">
        <v>229.0</v>
      </c>
    </row>
    <row r="63">
      <c r="C63" s="2" t="s">
        <v>1390</v>
      </c>
      <c r="D63" s="291"/>
      <c r="E63" s="291" t="s">
        <v>8203</v>
      </c>
      <c r="J63" s="2" t="s">
        <v>829</v>
      </c>
      <c r="K63" s="2" t="s">
        <v>8159</v>
      </c>
      <c r="L63" s="2" t="s">
        <v>860</v>
      </c>
      <c r="M63" s="2" t="s">
        <v>17</v>
      </c>
      <c r="N63" s="2" t="s">
        <v>8193</v>
      </c>
      <c r="R63" s="2" t="s">
        <v>8158</v>
      </c>
      <c r="S63" s="2">
        <v>229.0</v>
      </c>
    </row>
    <row r="64">
      <c r="C64" s="2" t="s">
        <v>1390</v>
      </c>
      <c r="D64" s="291"/>
      <c r="E64" s="291" t="s">
        <v>8204</v>
      </c>
      <c r="J64" s="2" t="s">
        <v>829</v>
      </c>
      <c r="K64" s="2" t="s">
        <v>8159</v>
      </c>
      <c r="L64" s="2" t="s">
        <v>860</v>
      </c>
      <c r="M64" s="2" t="s">
        <v>17</v>
      </c>
      <c r="N64" s="2" t="s">
        <v>8193</v>
      </c>
      <c r="R64" s="2" t="s">
        <v>8158</v>
      </c>
      <c r="S64" s="2">
        <v>229.0</v>
      </c>
    </row>
    <row r="65">
      <c r="C65" s="359" t="s">
        <v>8205</v>
      </c>
      <c r="D65" s="291" t="s">
        <v>8206</v>
      </c>
      <c r="E65" s="380" t="s">
        <v>8207</v>
      </c>
      <c r="L65" s="2" t="s">
        <v>860</v>
      </c>
      <c r="M65" s="2" t="s">
        <v>17</v>
      </c>
      <c r="N65" s="2" t="s">
        <v>8188</v>
      </c>
      <c r="S65" s="2">
        <v>330.0</v>
      </c>
    </row>
    <row r="66">
      <c r="E66" s="383"/>
    </row>
    <row r="67">
      <c r="A67" s="239" t="s">
        <v>3819</v>
      </c>
      <c r="B67" s="239"/>
      <c r="C67" s="2" t="s">
        <v>7645</v>
      </c>
      <c r="D67" s="2"/>
      <c r="E67" s="2" t="s">
        <v>8208</v>
      </c>
      <c r="L67" s="2" t="s">
        <v>1019</v>
      </c>
      <c r="M67" s="2" t="s">
        <v>17</v>
      </c>
      <c r="N67" s="2" t="s">
        <v>8209</v>
      </c>
      <c r="S67" s="2">
        <v>61.0</v>
      </c>
    </row>
    <row r="68">
      <c r="A68" s="2"/>
      <c r="C68" s="359" t="s">
        <v>4102</v>
      </c>
      <c r="E68" s="380" t="s">
        <v>4103</v>
      </c>
      <c r="F68" s="380"/>
      <c r="G68" s="380"/>
      <c r="H68" s="380"/>
      <c r="L68" s="2" t="s">
        <v>1019</v>
      </c>
      <c r="M68" s="2" t="s">
        <v>17</v>
      </c>
      <c r="N68" s="2" t="s">
        <v>7497</v>
      </c>
      <c r="S68" s="2">
        <v>326.0</v>
      </c>
    </row>
    <row r="69">
      <c r="A69" s="2"/>
      <c r="C69" s="359" t="s">
        <v>1182</v>
      </c>
      <c r="F69" s="383"/>
      <c r="G69" s="383"/>
      <c r="H69" s="383"/>
      <c r="L69" s="2" t="s">
        <v>1019</v>
      </c>
      <c r="M69" s="2" t="s">
        <v>17</v>
      </c>
      <c r="N69" s="2" t="s">
        <v>8170</v>
      </c>
      <c r="S69" s="2">
        <v>347.0</v>
      </c>
    </row>
    <row r="70">
      <c r="A70" s="2"/>
      <c r="C70" s="359" t="s">
        <v>1182</v>
      </c>
      <c r="L70" s="2" t="s">
        <v>1019</v>
      </c>
      <c r="M70" s="2" t="s">
        <v>17</v>
      </c>
      <c r="N70" s="2" t="s">
        <v>8170</v>
      </c>
      <c r="S70" s="2">
        <v>347.0</v>
      </c>
    </row>
    <row r="71">
      <c r="C71" s="359" t="s">
        <v>1182</v>
      </c>
      <c r="L71" s="2" t="s">
        <v>1019</v>
      </c>
      <c r="M71" s="2" t="s">
        <v>17</v>
      </c>
      <c r="N71" s="2" t="s">
        <v>8170</v>
      </c>
      <c r="S71" s="2">
        <v>347.0</v>
      </c>
    </row>
    <row r="72">
      <c r="C72" s="359" t="s">
        <v>1839</v>
      </c>
      <c r="J72" s="195"/>
      <c r="L72" s="2" t="s">
        <v>1019</v>
      </c>
      <c r="M72" s="2" t="s">
        <v>17</v>
      </c>
      <c r="N72" s="2" t="s">
        <v>8170</v>
      </c>
      <c r="S72" s="2">
        <v>347.0</v>
      </c>
    </row>
    <row r="73">
      <c r="C73" s="359" t="s">
        <v>1839</v>
      </c>
      <c r="J73" s="195"/>
      <c r="L73" s="2" t="s">
        <v>1019</v>
      </c>
      <c r="M73" s="2" t="s">
        <v>17</v>
      </c>
      <c r="N73" s="2" t="s">
        <v>8170</v>
      </c>
      <c r="S73" s="2">
        <v>347.0</v>
      </c>
    </row>
    <row r="74">
      <c r="C74" s="359" t="s">
        <v>1839</v>
      </c>
      <c r="J74" s="195"/>
      <c r="L74" s="2" t="s">
        <v>1019</v>
      </c>
      <c r="M74" s="2" t="s">
        <v>17</v>
      </c>
      <c r="N74" s="2" t="s">
        <v>8170</v>
      </c>
      <c r="S74" s="2">
        <v>347.0</v>
      </c>
    </row>
    <row r="75">
      <c r="C75" s="359" t="s">
        <v>1839</v>
      </c>
      <c r="J75" s="195"/>
      <c r="L75" s="2" t="s">
        <v>1019</v>
      </c>
      <c r="M75" s="2" t="s">
        <v>17</v>
      </c>
      <c r="N75" s="2" t="s">
        <v>8170</v>
      </c>
      <c r="S75" s="2">
        <v>347.0</v>
      </c>
    </row>
    <row r="76">
      <c r="B76" s="2" t="s">
        <v>4599</v>
      </c>
      <c r="C76" s="359" t="s">
        <v>8210</v>
      </c>
      <c r="D76" s="291" t="s">
        <v>8211</v>
      </c>
      <c r="E76" s="359" t="s">
        <v>8212</v>
      </c>
      <c r="M76" s="2" t="s">
        <v>17</v>
      </c>
      <c r="N76" s="2" t="s">
        <v>8188</v>
      </c>
      <c r="S76" s="2">
        <v>330.0</v>
      </c>
    </row>
    <row r="78">
      <c r="A78" s="495" t="s">
        <v>8213</v>
      </c>
      <c r="B78" s="266"/>
      <c r="C78" s="266" t="s">
        <v>8214</v>
      </c>
      <c r="D78" s="291" t="s">
        <v>8198</v>
      </c>
      <c r="E78" s="380" t="s">
        <v>895</v>
      </c>
      <c r="F78" s="266"/>
      <c r="G78" s="266"/>
      <c r="H78" s="266"/>
      <c r="I78" s="512"/>
      <c r="J78" s="275" t="s">
        <v>829</v>
      </c>
      <c r="K78" s="275" t="s">
        <v>8169</v>
      </c>
      <c r="L78" s="266"/>
      <c r="M78" s="275" t="s">
        <v>17</v>
      </c>
      <c r="N78" s="275" t="s">
        <v>8170</v>
      </c>
      <c r="O78" s="266"/>
      <c r="P78" s="266"/>
      <c r="Q78" s="266"/>
      <c r="R78" s="275" t="s">
        <v>4284</v>
      </c>
      <c r="S78" s="358">
        <v>347.0</v>
      </c>
      <c r="T78" s="266"/>
      <c r="U78" s="266"/>
      <c r="V78" s="266"/>
      <c r="W78" s="266"/>
      <c r="X78" s="266"/>
      <c r="Y78" s="266"/>
      <c r="Z78" s="266"/>
      <c r="AA78" s="266"/>
      <c r="AB78" s="266"/>
      <c r="AC78" s="266"/>
      <c r="AD78" s="266"/>
    </row>
    <row r="79">
      <c r="B79" s="239"/>
      <c r="E79" s="383"/>
    </row>
    <row r="83">
      <c r="B83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8215</v>
      </c>
      <c r="D1" s="216"/>
      <c r="E1" s="411">
        <v>9.500991493E9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6216</v>
      </c>
      <c r="W1" s="2" t="s">
        <v>806</v>
      </c>
      <c r="Y1" s="2" t="s">
        <v>6058</v>
      </c>
      <c r="Z1" s="2" t="s">
        <v>6216</v>
      </c>
      <c r="AA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8216</v>
      </c>
      <c r="S2" s="2" t="s">
        <v>8217</v>
      </c>
      <c r="T2" s="2" t="s">
        <v>8218</v>
      </c>
      <c r="U2" s="2">
        <v>14.0</v>
      </c>
      <c r="V2" s="2" t="s">
        <v>8219</v>
      </c>
      <c r="W2" s="2" t="s">
        <v>6660</v>
      </c>
      <c r="X2" s="2" t="s">
        <v>1010</v>
      </c>
      <c r="Y2" s="2">
        <v>27.0</v>
      </c>
      <c r="Z2" s="2" t="s">
        <v>8220</v>
      </c>
      <c r="AA2" s="2" t="s">
        <v>8221</v>
      </c>
      <c r="AB2" s="2" t="s">
        <v>1010</v>
      </c>
    </row>
    <row r="3">
      <c r="A3" s="2"/>
      <c r="B3" s="229" t="s">
        <v>811</v>
      </c>
      <c r="C3" s="2" t="s">
        <v>8222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8026</v>
      </c>
      <c r="S3" s="2" t="s">
        <v>8027</v>
      </c>
      <c r="T3" s="2" t="s">
        <v>8218</v>
      </c>
      <c r="U3" s="2">
        <v>15.0</v>
      </c>
      <c r="V3" s="2" t="s">
        <v>6386</v>
      </c>
      <c r="W3" s="2" t="s">
        <v>8223</v>
      </c>
      <c r="X3" s="2" t="s">
        <v>1010</v>
      </c>
      <c r="Y3" s="2">
        <v>28.0</v>
      </c>
      <c r="Z3" s="2" t="s">
        <v>8224</v>
      </c>
      <c r="AA3" s="2" t="s">
        <v>8225</v>
      </c>
      <c r="AB3" s="2" t="s">
        <v>1010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8226</v>
      </c>
      <c r="S4" s="2" t="s">
        <v>412</v>
      </c>
      <c r="T4" s="2" t="s">
        <v>8227</v>
      </c>
      <c r="U4" s="2">
        <v>16.0</v>
      </c>
      <c r="V4" s="2" t="s">
        <v>5433</v>
      </c>
      <c r="W4" s="2" t="s">
        <v>6873</v>
      </c>
      <c r="X4" s="2" t="s">
        <v>1010</v>
      </c>
      <c r="Y4" s="2">
        <v>29.0</v>
      </c>
      <c r="Z4" s="2" t="s">
        <v>8228</v>
      </c>
      <c r="AA4" s="2" t="s">
        <v>8229</v>
      </c>
      <c r="AB4" s="2" t="s">
        <v>1010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L5" s="2"/>
      <c r="M5" s="229" t="s">
        <v>14</v>
      </c>
      <c r="O5" s="237"/>
      <c r="Q5" s="2">
        <v>4.0</v>
      </c>
      <c r="R5" s="2" t="s">
        <v>8230</v>
      </c>
      <c r="S5" s="2" t="s">
        <v>5789</v>
      </c>
      <c r="T5" s="2" t="s">
        <v>2001</v>
      </c>
      <c r="U5" s="2">
        <v>17.0</v>
      </c>
      <c r="V5" s="2" t="s">
        <v>6367</v>
      </c>
      <c r="W5" s="2" t="s">
        <v>8231</v>
      </c>
      <c r="X5" s="2" t="s">
        <v>1010</v>
      </c>
      <c r="Y5" s="2">
        <v>30.0</v>
      </c>
      <c r="Z5" s="2" t="s">
        <v>8232</v>
      </c>
      <c r="AA5" s="2" t="s">
        <v>8233</v>
      </c>
      <c r="AB5" s="2" t="s">
        <v>626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8234</v>
      </c>
      <c r="S6" s="2" t="s">
        <v>7785</v>
      </c>
      <c r="T6" s="2" t="s">
        <v>8235</v>
      </c>
      <c r="U6" s="2">
        <v>18.0</v>
      </c>
      <c r="V6" s="2" t="s">
        <v>6217</v>
      </c>
      <c r="W6" s="2" t="s">
        <v>491</v>
      </c>
      <c r="X6" s="2" t="s">
        <v>1010</v>
      </c>
      <c r="Y6" s="2">
        <v>31.0</v>
      </c>
      <c r="Z6" s="2" t="s">
        <v>8236</v>
      </c>
      <c r="AA6" s="2" t="s">
        <v>5420</v>
      </c>
      <c r="AB6" s="2" t="s">
        <v>8237</v>
      </c>
    </row>
    <row r="7">
      <c r="A7" s="2"/>
      <c r="B7" s="229" t="s">
        <v>822</v>
      </c>
      <c r="C7" s="2" t="s">
        <v>8238</v>
      </c>
      <c r="D7" s="2"/>
      <c r="E7" s="237">
        <v>9.842253054E9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8239</v>
      </c>
      <c r="S7" s="2" t="s">
        <v>7756</v>
      </c>
      <c r="T7" s="2" t="s">
        <v>8240</v>
      </c>
      <c r="U7" s="2">
        <v>19.0</v>
      </c>
      <c r="V7" s="2" t="s">
        <v>8241</v>
      </c>
      <c r="W7" s="2" t="s">
        <v>7786</v>
      </c>
      <c r="X7" s="2" t="s">
        <v>1010</v>
      </c>
      <c r="Y7" s="2">
        <v>32.0</v>
      </c>
      <c r="Z7" s="2" t="s">
        <v>8242</v>
      </c>
      <c r="AA7" s="2" t="s">
        <v>8243</v>
      </c>
      <c r="AB7" s="2" t="s">
        <v>1345</v>
      </c>
      <c r="AC7" s="2" t="s">
        <v>8244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8245</v>
      </c>
      <c r="S8" s="2" t="s">
        <v>7767</v>
      </c>
      <c r="T8" s="2" t="s">
        <v>1010</v>
      </c>
      <c r="U8" s="2">
        <v>20.0</v>
      </c>
      <c r="V8" s="2" t="s">
        <v>6490</v>
      </c>
      <c r="W8" s="2" t="s">
        <v>8246</v>
      </c>
      <c r="X8" s="2" t="s">
        <v>1010</v>
      </c>
      <c r="Y8" s="2">
        <v>33.0</v>
      </c>
      <c r="Z8" s="2" t="s">
        <v>8247</v>
      </c>
      <c r="AA8" s="2" t="s">
        <v>8248</v>
      </c>
      <c r="AB8" s="2" t="s">
        <v>1345</v>
      </c>
      <c r="AC8" s="2" t="s">
        <v>8249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5426</v>
      </c>
      <c r="S9" s="2" t="s">
        <v>6869</v>
      </c>
      <c r="T9" s="2" t="s">
        <v>8250</v>
      </c>
      <c r="U9" s="2">
        <v>21.0</v>
      </c>
      <c r="V9" s="2" t="s">
        <v>4983</v>
      </c>
      <c r="W9" s="2" t="s">
        <v>8251</v>
      </c>
      <c r="X9" s="2" t="s">
        <v>1010</v>
      </c>
      <c r="Y9" s="2">
        <v>34.0</v>
      </c>
      <c r="Z9" s="2" t="s">
        <v>8252</v>
      </c>
      <c r="AA9" s="2" t="s">
        <v>8253</v>
      </c>
      <c r="AB9" s="2" t="s">
        <v>1345</v>
      </c>
      <c r="AC9" s="2" t="s">
        <v>8254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8255</v>
      </c>
      <c r="S10" s="2" t="s">
        <v>8256</v>
      </c>
      <c r="T10" s="2" t="s">
        <v>1010</v>
      </c>
      <c r="U10" s="2">
        <v>22.0</v>
      </c>
      <c r="V10" s="2" t="s">
        <v>7304</v>
      </c>
      <c r="W10" s="2" t="s">
        <v>7955</v>
      </c>
      <c r="X10" s="2" t="s">
        <v>1010</v>
      </c>
      <c r="Y10" s="2">
        <v>35.0</v>
      </c>
      <c r="Z10" s="2" t="s">
        <v>8257</v>
      </c>
      <c r="AA10" s="2" t="s">
        <v>4215</v>
      </c>
      <c r="AB10" s="2" t="s">
        <v>1345</v>
      </c>
      <c r="AC10" s="2" t="s">
        <v>8258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8259</v>
      </c>
      <c r="S11" s="2" t="s">
        <v>488</v>
      </c>
      <c r="T11" s="2" t="s">
        <v>1010</v>
      </c>
      <c r="U11" s="2">
        <v>23.0</v>
      </c>
      <c r="V11" s="2" t="s">
        <v>6327</v>
      </c>
      <c r="W11" s="2" t="s">
        <v>7758</v>
      </c>
      <c r="X11" s="2" t="s">
        <v>1010</v>
      </c>
      <c r="Y11" s="2">
        <v>36.0</v>
      </c>
      <c r="Z11" s="2" t="s">
        <v>8260</v>
      </c>
      <c r="AA11" s="2" t="s">
        <v>5551</v>
      </c>
      <c r="AB11" s="2" t="s">
        <v>1345</v>
      </c>
      <c r="AC11" s="2" t="s">
        <v>6236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8261</v>
      </c>
      <c r="S12" s="2" t="s">
        <v>8262</v>
      </c>
      <c r="T12" s="2" t="s">
        <v>1010</v>
      </c>
      <c r="U12" s="2">
        <v>24.0</v>
      </c>
      <c r="V12" s="2" t="s">
        <v>4368</v>
      </c>
      <c r="W12" s="2" t="s">
        <v>8263</v>
      </c>
      <c r="X12" s="2" t="s">
        <v>1010</v>
      </c>
      <c r="Y12" s="2">
        <v>37.0</v>
      </c>
      <c r="Z12" s="2" t="s">
        <v>8264</v>
      </c>
      <c r="AA12" s="2" t="s">
        <v>6918</v>
      </c>
      <c r="AB12" s="2" t="s">
        <v>1345</v>
      </c>
      <c r="AC12" s="2" t="s">
        <v>6236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5874</v>
      </c>
      <c r="S13" s="2" t="s">
        <v>7033</v>
      </c>
      <c r="T13" s="2" t="s">
        <v>1010</v>
      </c>
      <c r="U13" s="2">
        <v>25.0</v>
      </c>
      <c r="V13" s="2" t="s">
        <v>7390</v>
      </c>
      <c r="W13" s="2" t="s">
        <v>6877</v>
      </c>
      <c r="X13" s="2" t="s">
        <v>1010</v>
      </c>
      <c r="Y13" s="2">
        <v>38.0</v>
      </c>
      <c r="Z13" s="2" t="s">
        <v>8265</v>
      </c>
      <c r="AA13" s="2" t="s">
        <v>4225</v>
      </c>
      <c r="AB13" s="2" t="s">
        <v>1345</v>
      </c>
      <c r="AC13" s="2" t="s">
        <v>8266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>
        <v>13.0</v>
      </c>
      <c r="R14" s="2" t="s">
        <v>8219</v>
      </c>
      <c r="S14" s="2" t="s">
        <v>7774</v>
      </c>
      <c r="T14" s="2" t="s">
        <v>1010</v>
      </c>
      <c r="U14" s="2">
        <v>26.0</v>
      </c>
      <c r="V14" s="2" t="s">
        <v>5532</v>
      </c>
      <c r="W14" s="2" t="s">
        <v>7856</v>
      </c>
      <c r="X14" s="2" t="s">
        <v>1010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/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862</v>
      </c>
      <c r="C17" s="2" t="s">
        <v>8267</v>
      </c>
      <c r="D17" s="291" t="s">
        <v>8268</v>
      </c>
      <c r="E17" s="359" t="s">
        <v>6893</v>
      </c>
      <c r="J17" s="2" t="s">
        <v>2173</v>
      </c>
      <c r="K17" s="2" t="s">
        <v>8269</v>
      </c>
      <c r="L17" s="2" t="s">
        <v>860</v>
      </c>
      <c r="M17" s="2" t="s">
        <v>17</v>
      </c>
      <c r="N17" s="2" t="s">
        <v>8059</v>
      </c>
      <c r="R17" s="2" t="s">
        <v>8245</v>
      </c>
      <c r="S17" s="2">
        <v>41.0</v>
      </c>
    </row>
    <row r="18">
      <c r="A18" s="2"/>
      <c r="B18" s="2" t="s">
        <v>862</v>
      </c>
      <c r="C18" s="2" t="s">
        <v>8267</v>
      </c>
      <c r="D18" s="291" t="s">
        <v>8270</v>
      </c>
      <c r="E18" s="359" t="s">
        <v>6893</v>
      </c>
      <c r="J18" s="2" t="s">
        <v>2173</v>
      </c>
      <c r="K18" s="2" t="s">
        <v>8269</v>
      </c>
      <c r="L18" s="2" t="s">
        <v>860</v>
      </c>
      <c r="M18" s="2" t="s">
        <v>17</v>
      </c>
      <c r="N18" s="2" t="s">
        <v>8059</v>
      </c>
      <c r="R18" s="2" t="s">
        <v>8245</v>
      </c>
      <c r="S18" s="2">
        <v>41.0</v>
      </c>
    </row>
    <row r="19">
      <c r="A19" s="2"/>
      <c r="B19" s="2" t="s">
        <v>862</v>
      </c>
      <c r="C19" s="2" t="s">
        <v>8267</v>
      </c>
      <c r="D19" s="291" t="s">
        <v>8271</v>
      </c>
      <c r="E19" s="359" t="s">
        <v>6893</v>
      </c>
      <c r="J19" s="2" t="s">
        <v>2173</v>
      </c>
      <c r="K19" s="2" t="s">
        <v>8269</v>
      </c>
      <c r="L19" s="2" t="s">
        <v>860</v>
      </c>
      <c r="M19" s="2" t="s">
        <v>17</v>
      </c>
      <c r="N19" s="2" t="s">
        <v>8059</v>
      </c>
      <c r="R19" s="2" t="s">
        <v>8245</v>
      </c>
      <c r="S19" s="2">
        <v>41.0</v>
      </c>
    </row>
    <row r="20">
      <c r="A20" s="2"/>
      <c r="B20" s="2" t="s">
        <v>862</v>
      </c>
      <c r="C20" s="2" t="s">
        <v>8267</v>
      </c>
      <c r="D20" s="291" t="s">
        <v>8272</v>
      </c>
      <c r="E20" s="359" t="s">
        <v>6893</v>
      </c>
      <c r="J20" s="2" t="s">
        <v>2173</v>
      </c>
      <c r="K20" s="2" t="s">
        <v>8269</v>
      </c>
      <c r="L20" s="2" t="s">
        <v>860</v>
      </c>
      <c r="M20" s="2" t="s">
        <v>17</v>
      </c>
      <c r="N20" s="2" t="s">
        <v>8059</v>
      </c>
      <c r="R20" s="2" t="s">
        <v>8245</v>
      </c>
      <c r="S20" s="2">
        <v>41.0</v>
      </c>
    </row>
    <row r="21">
      <c r="A21" s="2"/>
      <c r="B21" s="2" t="s">
        <v>862</v>
      </c>
      <c r="C21" s="2" t="s">
        <v>8267</v>
      </c>
      <c r="D21" s="291" t="s">
        <v>8273</v>
      </c>
      <c r="E21" s="359" t="s">
        <v>6893</v>
      </c>
      <c r="J21" s="2" t="s">
        <v>2173</v>
      </c>
      <c r="K21" s="2" t="s">
        <v>8269</v>
      </c>
      <c r="L21" s="2" t="s">
        <v>860</v>
      </c>
      <c r="M21" s="2" t="s">
        <v>17</v>
      </c>
      <c r="N21" s="2" t="s">
        <v>8059</v>
      </c>
      <c r="R21" s="2" t="s">
        <v>8245</v>
      </c>
      <c r="S21" s="2">
        <v>41.0</v>
      </c>
    </row>
    <row r="22">
      <c r="A22" s="2"/>
      <c r="B22" s="2" t="s">
        <v>862</v>
      </c>
      <c r="C22" s="2" t="s">
        <v>8267</v>
      </c>
      <c r="D22" s="291" t="s">
        <v>8274</v>
      </c>
      <c r="E22" s="359" t="s">
        <v>6893</v>
      </c>
      <c r="J22" s="2" t="s">
        <v>2173</v>
      </c>
      <c r="K22" s="2" t="s">
        <v>6869</v>
      </c>
      <c r="L22" s="2" t="s">
        <v>860</v>
      </c>
      <c r="M22" s="2" t="s">
        <v>17</v>
      </c>
      <c r="N22" s="2" t="s">
        <v>8059</v>
      </c>
      <c r="R22" s="2" t="s">
        <v>5426</v>
      </c>
      <c r="S22" s="2">
        <v>41.0</v>
      </c>
    </row>
    <row r="23">
      <c r="A23" s="2"/>
      <c r="B23" s="2" t="s">
        <v>862</v>
      </c>
      <c r="C23" s="2" t="s">
        <v>8267</v>
      </c>
      <c r="D23" s="291" t="s">
        <v>8275</v>
      </c>
      <c r="E23" s="359" t="s">
        <v>6893</v>
      </c>
      <c r="J23" s="2" t="s">
        <v>2173</v>
      </c>
      <c r="K23" s="2" t="s">
        <v>6660</v>
      </c>
      <c r="L23" s="2" t="s">
        <v>860</v>
      </c>
      <c r="M23" s="2" t="s">
        <v>17</v>
      </c>
      <c r="N23" s="2" t="s">
        <v>8059</v>
      </c>
      <c r="R23" s="2" t="s">
        <v>8219</v>
      </c>
      <c r="S23" s="2">
        <v>41.0</v>
      </c>
    </row>
    <row r="24">
      <c r="A24" s="2"/>
      <c r="B24" s="2" t="s">
        <v>862</v>
      </c>
      <c r="C24" s="2" t="s">
        <v>8267</v>
      </c>
      <c r="D24" s="291" t="s">
        <v>8276</v>
      </c>
      <c r="E24" s="359" t="s">
        <v>6893</v>
      </c>
      <c r="J24" s="2" t="s">
        <v>2173</v>
      </c>
      <c r="K24" s="2" t="s">
        <v>6660</v>
      </c>
      <c r="L24" s="2" t="s">
        <v>860</v>
      </c>
      <c r="M24" s="2" t="s">
        <v>17</v>
      </c>
      <c r="N24" s="2" t="s">
        <v>8059</v>
      </c>
      <c r="R24" s="2" t="s">
        <v>8219</v>
      </c>
      <c r="S24" s="2">
        <v>41.0</v>
      </c>
    </row>
    <row r="25">
      <c r="A25" s="2"/>
      <c r="B25" s="2" t="s">
        <v>862</v>
      </c>
      <c r="C25" s="2" t="s">
        <v>8267</v>
      </c>
      <c r="D25" s="291" t="s">
        <v>8277</v>
      </c>
      <c r="E25" s="359" t="s">
        <v>6893</v>
      </c>
      <c r="J25" s="2" t="s">
        <v>2173</v>
      </c>
      <c r="K25" s="2" t="s">
        <v>6873</v>
      </c>
      <c r="L25" s="2" t="s">
        <v>860</v>
      </c>
      <c r="M25" s="2" t="s">
        <v>17</v>
      </c>
      <c r="N25" s="2" t="s">
        <v>8059</v>
      </c>
      <c r="R25" s="2" t="s">
        <v>5433</v>
      </c>
      <c r="S25" s="2">
        <v>41.0</v>
      </c>
    </row>
    <row r="26">
      <c r="A26" s="2"/>
      <c r="B26" s="2" t="s">
        <v>862</v>
      </c>
      <c r="C26" s="2" t="s">
        <v>8267</v>
      </c>
      <c r="D26" s="291" t="s">
        <v>8278</v>
      </c>
      <c r="E26" s="359" t="s">
        <v>6893</v>
      </c>
      <c r="J26" s="2" t="s">
        <v>2173</v>
      </c>
      <c r="K26" s="2" t="s">
        <v>6873</v>
      </c>
      <c r="L26" s="2" t="s">
        <v>860</v>
      </c>
      <c r="M26" s="2" t="s">
        <v>17</v>
      </c>
      <c r="N26" s="2" t="s">
        <v>8059</v>
      </c>
      <c r="R26" s="2" t="s">
        <v>5433</v>
      </c>
      <c r="S26" s="2">
        <v>41.0</v>
      </c>
    </row>
    <row r="27">
      <c r="A27" s="2"/>
      <c r="B27" s="2" t="s">
        <v>862</v>
      </c>
      <c r="C27" s="2" t="s">
        <v>8267</v>
      </c>
      <c r="D27" s="291" t="s">
        <v>8279</v>
      </c>
      <c r="E27" s="359" t="s">
        <v>6893</v>
      </c>
      <c r="J27" s="2" t="s">
        <v>2173</v>
      </c>
      <c r="K27" s="2" t="s">
        <v>8231</v>
      </c>
      <c r="L27" s="2" t="s">
        <v>860</v>
      </c>
      <c r="M27" s="2" t="s">
        <v>17</v>
      </c>
      <c r="N27" s="2" t="s">
        <v>8059</v>
      </c>
      <c r="R27" s="2" t="s">
        <v>6367</v>
      </c>
      <c r="S27" s="2">
        <v>41.0</v>
      </c>
    </row>
    <row r="28">
      <c r="A28" s="2"/>
      <c r="B28" s="2" t="s">
        <v>862</v>
      </c>
      <c r="C28" s="2" t="s">
        <v>8267</v>
      </c>
      <c r="D28" s="291" t="s">
        <v>8280</v>
      </c>
      <c r="E28" s="359" t="s">
        <v>6893</v>
      </c>
      <c r="J28" s="2" t="s">
        <v>2173</v>
      </c>
      <c r="K28" s="2" t="s">
        <v>491</v>
      </c>
      <c r="L28" s="2" t="s">
        <v>860</v>
      </c>
      <c r="M28" s="2" t="s">
        <v>17</v>
      </c>
      <c r="N28" s="2" t="s">
        <v>8059</v>
      </c>
      <c r="R28" s="2" t="s">
        <v>6217</v>
      </c>
      <c r="S28" s="2">
        <v>41.0</v>
      </c>
    </row>
    <row r="29">
      <c r="A29" s="2"/>
      <c r="B29" s="2" t="s">
        <v>862</v>
      </c>
      <c r="C29" s="2" t="s">
        <v>8267</v>
      </c>
      <c r="D29" s="291" t="s">
        <v>8281</v>
      </c>
      <c r="E29" s="359" t="s">
        <v>6893</v>
      </c>
      <c r="J29" s="2" t="s">
        <v>2173</v>
      </c>
      <c r="K29" s="2" t="s">
        <v>491</v>
      </c>
      <c r="L29" s="2" t="s">
        <v>860</v>
      </c>
      <c r="M29" s="2" t="s">
        <v>17</v>
      </c>
      <c r="N29" s="2" t="s">
        <v>8059</v>
      </c>
      <c r="R29" s="2" t="s">
        <v>6217</v>
      </c>
      <c r="S29" s="2">
        <v>41.0</v>
      </c>
    </row>
    <row r="30">
      <c r="A30" s="2"/>
      <c r="B30" s="2" t="s">
        <v>862</v>
      </c>
      <c r="C30" s="2" t="s">
        <v>8267</v>
      </c>
      <c r="D30" s="291" t="s">
        <v>8282</v>
      </c>
      <c r="E30" s="359" t="s">
        <v>6893</v>
      </c>
      <c r="J30" s="2" t="s">
        <v>2173</v>
      </c>
      <c r="K30" s="2" t="s">
        <v>491</v>
      </c>
      <c r="L30" s="2" t="s">
        <v>860</v>
      </c>
      <c r="M30" s="2" t="s">
        <v>17</v>
      </c>
      <c r="N30" s="2" t="s">
        <v>8059</v>
      </c>
      <c r="R30" s="2" t="s">
        <v>6217</v>
      </c>
      <c r="S30" s="2">
        <v>41.0</v>
      </c>
    </row>
    <row r="31" ht="18.0" customHeight="1">
      <c r="A31" s="2"/>
      <c r="B31" s="2" t="s">
        <v>862</v>
      </c>
      <c r="C31" s="2" t="s">
        <v>4876</v>
      </c>
      <c r="D31" s="291" t="s">
        <v>8283</v>
      </c>
      <c r="E31" s="359" t="s">
        <v>8284</v>
      </c>
      <c r="J31" s="2" t="s">
        <v>2173</v>
      </c>
      <c r="K31" s="2" t="s">
        <v>8231</v>
      </c>
      <c r="L31" s="2" t="s">
        <v>860</v>
      </c>
      <c r="M31" s="2" t="s">
        <v>17</v>
      </c>
      <c r="N31" s="2" t="s">
        <v>6656</v>
      </c>
      <c r="R31" s="2" t="s">
        <v>6367</v>
      </c>
      <c r="S31" s="2">
        <v>97.0</v>
      </c>
    </row>
    <row r="32">
      <c r="A32" s="2"/>
      <c r="B32" s="2" t="s">
        <v>30</v>
      </c>
      <c r="C32" s="2" t="s">
        <v>3411</v>
      </c>
      <c r="D32" s="291" t="s">
        <v>8285</v>
      </c>
      <c r="E32" s="359" t="s">
        <v>4839</v>
      </c>
      <c r="J32" s="2" t="s">
        <v>2173</v>
      </c>
      <c r="K32" s="2" t="s">
        <v>8286</v>
      </c>
      <c r="L32" s="2" t="s">
        <v>860</v>
      </c>
      <c r="M32" s="2" t="s">
        <v>17</v>
      </c>
      <c r="N32" s="2" t="s">
        <v>8059</v>
      </c>
      <c r="S32" s="2">
        <v>41.0</v>
      </c>
    </row>
    <row r="33">
      <c r="B33" s="2" t="s">
        <v>6455</v>
      </c>
      <c r="C33" s="2" t="s">
        <v>4097</v>
      </c>
      <c r="D33" s="291" t="s">
        <v>8287</v>
      </c>
      <c r="E33" s="380" t="s">
        <v>5480</v>
      </c>
      <c r="F33" s="231"/>
      <c r="G33" s="231"/>
      <c r="H33" s="231"/>
      <c r="J33" s="2" t="s">
        <v>2173</v>
      </c>
      <c r="K33" s="2" t="s">
        <v>6873</v>
      </c>
      <c r="L33" s="2" t="s">
        <v>860</v>
      </c>
      <c r="M33" s="2" t="s">
        <v>17</v>
      </c>
      <c r="N33" s="2" t="s">
        <v>6656</v>
      </c>
      <c r="R33" s="2" t="s">
        <v>5433</v>
      </c>
      <c r="S33" s="2">
        <v>97.0</v>
      </c>
    </row>
    <row r="34">
      <c r="C34" s="388" t="s">
        <v>7813</v>
      </c>
      <c r="D34" s="275"/>
      <c r="E34" s="439"/>
      <c r="F34" s="231"/>
      <c r="G34" s="231"/>
      <c r="H34" s="231"/>
    </row>
    <row r="35">
      <c r="C35" s="419"/>
      <c r="D35" s="291"/>
      <c r="E35" s="439"/>
      <c r="F35" s="231"/>
      <c r="G35" s="231"/>
      <c r="H35" s="231"/>
    </row>
    <row r="36">
      <c r="A36" s="2" t="s">
        <v>336</v>
      </c>
      <c r="B36" s="2" t="s">
        <v>3881</v>
      </c>
      <c r="C36" s="2" t="s">
        <v>6738</v>
      </c>
      <c r="D36" s="291" t="s">
        <v>8288</v>
      </c>
      <c r="E36" s="380" t="s">
        <v>7079</v>
      </c>
      <c r="F36" s="231"/>
      <c r="G36" s="231"/>
      <c r="H36" s="231" t="s">
        <v>8289</v>
      </c>
      <c r="J36" s="2" t="s">
        <v>829</v>
      </c>
      <c r="K36" s="2" t="s">
        <v>8262</v>
      </c>
      <c r="L36" s="2" t="s">
        <v>860</v>
      </c>
      <c r="M36" s="2" t="s">
        <v>17</v>
      </c>
      <c r="N36" s="2" t="s">
        <v>8059</v>
      </c>
      <c r="R36" s="2" t="s">
        <v>8261</v>
      </c>
      <c r="S36" s="2">
        <v>41.0</v>
      </c>
    </row>
    <row r="37">
      <c r="B37" s="2" t="s">
        <v>3881</v>
      </c>
      <c r="C37" s="2" t="s">
        <v>6738</v>
      </c>
      <c r="D37" s="291" t="s">
        <v>8290</v>
      </c>
      <c r="E37" s="380" t="s">
        <v>7079</v>
      </c>
      <c r="F37" s="231"/>
      <c r="G37" s="231"/>
      <c r="H37" s="231" t="s">
        <v>8291</v>
      </c>
      <c r="J37" s="2" t="s">
        <v>829</v>
      </c>
      <c r="K37" s="2" t="s">
        <v>8262</v>
      </c>
      <c r="L37" s="2" t="s">
        <v>860</v>
      </c>
      <c r="M37" s="2" t="s">
        <v>17</v>
      </c>
      <c r="N37" s="2" t="s">
        <v>8059</v>
      </c>
      <c r="R37" s="2" t="s">
        <v>8261</v>
      </c>
      <c r="S37" s="2">
        <v>41.0</v>
      </c>
    </row>
    <row r="38">
      <c r="B38" s="2" t="s">
        <v>3881</v>
      </c>
      <c r="C38" s="2" t="s">
        <v>6738</v>
      </c>
      <c r="D38" s="291" t="s">
        <v>8292</v>
      </c>
      <c r="E38" s="380" t="s">
        <v>7079</v>
      </c>
      <c r="F38" s="231"/>
      <c r="G38" s="231"/>
      <c r="H38" s="231" t="s">
        <v>8293</v>
      </c>
      <c r="J38" s="2" t="s">
        <v>829</v>
      </c>
      <c r="K38" s="2" t="s">
        <v>8262</v>
      </c>
      <c r="L38" s="2" t="s">
        <v>860</v>
      </c>
      <c r="M38" s="2" t="s">
        <v>17</v>
      </c>
      <c r="N38" s="2" t="s">
        <v>8059</v>
      </c>
      <c r="R38" s="2" t="s">
        <v>8261</v>
      </c>
      <c r="S38" s="2">
        <v>41.0</v>
      </c>
    </row>
    <row r="39">
      <c r="B39" s="2" t="s">
        <v>3881</v>
      </c>
      <c r="C39" s="2" t="s">
        <v>6738</v>
      </c>
      <c r="D39" s="291" t="s">
        <v>8294</v>
      </c>
      <c r="E39" s="380" t="s">
        <v>7079</v>
      </c>
      <c r="F39" s="231"/>
      <c r="G39" s="231"/>
      <c r="H39" s="231" t="s">
        <v>8293</v>
      </c>
      <c r="J39" s="2" t="s">
        <v>829</v>
      </c>
      <c r="K39" s="2" t="s">
        <v>8262</v>
      </c>
      <c r="L39" s="2" t="s">
        <v>860</v>
      </c>
      <c r="M39" s="2" t="s">
        <v>17</v>
      </c>
      <c r="N39" s="2" t="s">
        <v>8059</v>
      </c>
      <c r="R39" s="2" t="s">
        <v>8261</v>
      </c>
      <c r="S39" s="2">
        <v>41.0</v>
      </c>
    </row>
    <row r="40">
      <c r="C40" s="2" t="s">
        <v>8295</v>
      </c>
      <c r="D40" s="291" t="s">
        <v>8296</v>
      </c>
      <c r="E40" s="359" t="s">
        <v>4948</v>
      </c>
      <c r="F40" s="231"/>
      <c r="G40" s="231"/>
      <c r="H40" s="231" t="s">
        <v>8297</v>
      </c>
      <c r="J40" s="2" t="s">
        <v>829</v>
      </c>
      <c r="K40" s="2" t="s">
        <v>8262</v>
      </c>
      <c r="L40" s="2" t="s">
        <v>860</v>
      </c>
      <c r="M40" s="2" t="s">
        <v>17</v>
      </c>
      <c r="N40" s="2" t="s">
        <v>8059</v>
      </c>
      <c r="R40" s="2" t="s">
        <v>8261</v>
      </c>
      <c r="S40" s="2">
        <v>41.0</v>
      </c>
    </row>
    <row r="41">
      <c r="C41" s="2" t="s">
        <v>8295</v>
      </c>
      <c r="D41" s="291" t="s">
        <v>8298</v>
      </c>
      <c r="E41" s="359" t="s">
        <v>4948</v>
      </c>
      <c r="F41" s="231"/>
      <c r="G41" s="231"/>
      <c r="H41" s="231" t="s">
        <v>8299</v>
      </c>
      <c r="J41" s="2" t="s">
        <v>829</v>
      </c>
      <c r="K41" s="2" t="s">
        <v>8262</v>
      </c>
      <c r="L41" s="2" t="s">
        <v>860</v>
      </c>
      <c r="M41" s="2" t="s">
        <v>17</v>
      </c>
      <c r="N41" s="2" t="s">
        <v>8059</v>
      </c>
      <c r="R41" s="2" t="s">
        <v>8261</v>
      </c>
      <c r="S41" s="2">
        <v>41.0</v>
      </c>
    </row>
    <row r="42">
      <c r="C42" s="2" t="s">
        <v>8295</v>
      </c>
      <c r="D42" s="291" t="s">
        <v>8300</v>
      </c>
      <c r="E42" s="359" t="s">
        <v>4948</v>
      </c>
      <c r="F42" s="231"/>
      <c r="G42" s="231"/>
      <c r="H42" s="231" t="s">
        <v>8301</v>
      </c>
      <c r="J42" s="2" t="s">
        <v>829</v>
      </c>
      <c r="K42" s="2" t="s">
        <v>8262</v>
      </c>
      <c r="L42" s="2" t="s">
        <v>860</v>
      </c>
      <c r="M42" s="2" t="s">
        <v>17</v>
      </c>
      <c r="N42" s="2" t="s">
        <v>8059</v>
      </c>
      <c r="R42" s="2" t="s">
        <v>8261</v>
      </c>
      <c r="S42" s="2">
        <v>41.0</v>
      </c>
    </row>
    <row r="43">
      <c r="C43" s="2" t="s">
        <v>8295</v>
      </c>
      <c r="D43" s="291" t="s">
        <v>8302</v>
      </c>
      <c r="E43" s="359" t="s">
        <v>4948</v>
      </c>
      <c r="F43" s="231"/>
      <c r="G43" s="231"/>
      <c r="H43" s="231" t="s">
        <v>8303</v>
      </c>
      <c r="J43" s="2" t="s">
        <v>829</v>
      </c>
      <c r="K43" s="2" t="s">
        <v>8262</v>
      </c>
      <c r="L43" s="2" t="s">
        <v>860</v>
      </c>
      <c r="M43" s="2" t="s">
        <v>17</v>
      </c>
      <c r="N43" s="2" t="s">
        <v>8059</v>
      </c>
      <c r="R43" s="2" t="s">
        <v>8261</v>
      </c>
      <c r="S43" s="2">
        <v>41.0</v>
      </c>
    </row>
    <row r="44">
      <c r="C44" s="2" t="s">
        <v>8295</v>
      </c>
      <c r="D44" s="291" t="s">
        <v>8304</v>
      </c>
      <c r="E44" s="359" t="s">
        <v>4948</v>
      </c>
      <c r="F44" s="231"/>
      <c r="G44" s="231"/>
      <c r="H44" s="231" t="s">
        <v>8305</v>
      </c>
      <c r="J44" s="2" t="s">
        <v>829</v>
      </c>
      <c r="K44" s="2" t="s">
        <v>7033</v>
      </c>
      <c r="L44" s="2" t="s">
        <v>860</v>
      </c>
      <c r="M44" s="2" t="s">
        <v>17</v>
      </c>
      <c r="N44" s="2" t="s">
        <v>8059</v>
      </c>
      <c r="R44" s="2" t="s">
        <v>5874</v>
      </c>
      <c r="S44" s="2">
        <v>41.0</v>
      </c>
    </row>
    <row r="45">
      <c r="C45" s="2" t="s">
        <v>8295</v>
      </c>
      <c r="D45" s="291" t="s">
        <v>8306</v>
      </c>
      <c r="E45" s="359" t="s">
        <v>4948</v>
      </c>
      <c r="F45" s="231"/>
      <c r="G45" s="231"/>
      <c r="H45" s="231" t="s">
        <v>8307</v>
      </c>
      <c r="J45" s="2" t="s">
        <v>829</v>
      </c>
      <c r="K45" s="2" t="s">
        <v>7033</v>
      </c>
      <c r="L45" s="2" t="s">
        <v>860</v>
      </c>
      <c r="M45" s="2" t="s">
        <v>17</v>
      </c>
      <c r="N45" s="2" t="s">
        <v>8059</v>
      </c>
      <c r="R45" s="2" t="s">
        <v>5874</v>
      </c>
      <c r="S45" s="2">
        <v>41.0</v>
      </c>
    </row>
    <row r="46">
      <c r="C46" s="2" t="s">
        <v>8295</v>
      </c>
      <c r="D46" s="291" t="s">
        <v>8308</v>
      </c>
      <c r="E46" s="359" t="s">
        <v>4948</v>
      </c>
      <c r="F46" s="231"/>
      <c r="G46" s="231"/>
      <c r="H46" s="231" t="s">
        <v>8309</v>
      </c>
      <c r="J46" s="2" t="s">
        <v>829</v>
      </c>
      <c r="K46" s="2" t="s">
        <v>7033</v>
      </c>
      <c r="L46" s="2" t="s">
        <v>860</v>
      </c>
      <c r="M46" s="2" t="s">
        <v>17</v>
      </c>
      <c r="N46" s="2" t="s">
        <v>8059</v>
      </c>
      <c r="R46" s="2" t="s">
        <v>5874</v>
      </c>
      <c r="S46" s="2">
        <v>41.0</v>
      </c>
    </row>
    <row r="47">
      <c r="C47" s="2" t="s">
        <v>8295</v>
      </c>
      <c r="D47" s="291" t="s">
        <v>8310</v>
      </c>
      <c r="E47" s="359" t="s">
        <v>4948</v>
      </c>
      <c r="F47" s="231"/>
      <c r="G47" s="231"/>
      <c r="H47" s="231" t="s">
        <v>8311</v>
      </c>
      <c r="J47" s="2" t="s">
        <v>829</v>
      </c>
      <c r="K47" s="2" t="s">
        <v>7033</v>
      </c>
      <c r="L47" s="2" t="s">
        <v>860</v>
      </c>
      <c r="M47" s="2" t="s">
        <v>17</v>
      </c>
      <c r="N47" s="2" t="s">
        <v>8059</v>
      </c>
      <c r="R47" s="2" t="s">
        <v>5874</v>
      </c>
      <c r="S47" s="2">
        <v>41.0</v>
      </c>
    </row>
    <row r="48">
      <c r="C48" s="2" t="s">
        <v>8295</v>
      </c>
      <c r="D48" s="291" t="s">
        <v>8312</v>
      </c>
      <c r="E48" s="359" t="s">
        <v>4948</v>
      </c>
      <c r="F48" s="231"/>
      <c r="G48" s="231"/>
      <c r="H48" s="231" t="s">
        <v>8313</v>
      </c>
      <c r="J48" s="2" t="s">
        <v>829</v>
      </c>
      <c r="K48" s="2" t="s">
        <v>7774</v>
      </c>
      <c r="L48" s="2" t="s">
        <v>860</v>
      </c>
      <c r="M48" s="2" t="s">
        <v>17</v>
      </c>
      <c r="N48" s="2" t="s">
        <v>8059</v>
      </c>
      <c r="R48" s="2" t="s">
        <v>8219</v>
      </c>
      <c r="S48" s="2">
        <v>41.0</v>
      </c>
    </row>
    <row r="49">
      <c r="C49" s="2" t="s">
        <v>8295</v>
      </c>
      <c r="D49" s="291" t="s">
        <v>8314</v>
      </c>
      <c r="E49" s="359" t="s">
        <v>4948</v>
      </c>
      <c r="F49" s="231"/>
      <c r="G49" s="231"/>
      <c r="H49" s="231" t="s">
        <v>8315</v>
      </c>
      <c r="J49" s="2" t="s">
        <v>829</v>
      </c>
      <c r="K49" s="2" t="s">
        <v>7774</v>
      </c>
      <c r="L49" s="2" t="s">
        <v>860</v>
      </c>
      <c r="M49" s="2" t="s">
        <v>17</v>
      </c>
      <c r="N49" s="2" t="s">
        <v>8059</v>
      </c>
      <c r="R49" s="2" t="s">
        <v>8219</v>
      </c>
      <c r="S49" s="2">
        <v>41.0</v>
      </c>
    </row>
    <row r="50" ht="15.0" customHeight="1">
      <c r="C50" s="2" t="s">
        <v>8295</v>
      </c>
      <c r="D50" s="291" t="s">
        <v>8316</v>
      </c>
      <c r="E50" s="359" t="s">
        <v>4948</v>
      </c>
      <c r="F50" s="231"/>
      <c r="G50" s="231"/>
      <c r="H50" s="231"/>
      <c r="J50" s="2" t="s">
        <v>829</v>
      </c>
      <c r="K50" s="2" t="s">
        <v>6873</v>
      </c>
      <c r="L50" s="2" t="s">
        <v>860</v>
      </c>
      <c r="M50" s="2" t="s">
        <v>17</v>
      </c>
      <c r="N50" s="2" t="s">
        <v>8059</v>
      </c>
      <c r="R50" s="2" t="s">
        <v>5433</v>
      </c>
      <c r="S50" s="2">
        <v>41.0</v>
      </c>
    </row>
    <row r="51" ht="15.0" customHeight="1">
      <c r="C51" s="2" t="s">
        <v>8295</v>
      </c>
      <c r="D51" s="291" t="s">
        <v>8317</v>
      </c>
      <c r="E51" s="359" t="s">
        <v>4948</v>
      </c>
      <c r="F51" s="231"/>
      <c r="G51" s="231"/>
      <c r="H51" s="231"/>
      <c r="J51" s="2" t="s">
        <v>829</v>
      </c>
      <c r="K51" s="2" t="s">
        <v>6873</v>
      </c>
      <c r="L51" s="2" t="s">
        <v>860</v>
      </c>
      <c r="M51" s="2" t="s">
        <v>17</v>
      </c>
      <c r="N51" s="2" t="s">
        <v>8059</v>
      </c>
      <c r="R51" s="2" t="s">
        <v>5433</v>
      </c>
      <c r="S51" s="2">
        <v>41.0</v>
      </c>
    </row>
    <row r="52" ht="15.0" customHeight="1">
      <c r="B52" s="2" t="s">
        <v>3881</v>
      </c>
      <c r="C52" s="2" t="s">
        <v>2797</v>
      </c>
      <c r="D52" s="2"/>
      <c r="E52" s="2" t="s">
        <v>974</v>
      </c>
      <c r="F52" s="231"/>
      <c r="G52" s="231"/>
      <c r="H52" s="231" t="s">
        <v>8289</v>
      </c>
      <c r="J52" s="2" t="s">
        <v>829</v>
      </c>
      <c r="K52" s="2" t="s">
        <v>6869</v>
      </c>
      <c r="L52" s="2" t="s">
        <v>860</v>
      </c>
      <c r="M52" s="2" t="s">
        <v>17</v>
      </c>
      <c r="N52" s="2" t="s">
        <v>6656</v>
      </c>
      <c r="R52" s="2" t="s">
        <v>5426</v>
      </c>
      <c r="S52" s="2">
        <v>97.0</v>
      </c>
    </row>
    <row r="53" ht="15.0" customHeight="1">
      <c r="B53" s="2" t="s">
        <v>3881</v>
      </c>
      <c r="C53" s="2" t="s">
        <v>2797</v>
      </c>
      <c r="D53" s="2"/>
      <c r="E53" s="2" t="s">
        <v>974</v>
      </c>
      <c r="F53" s="231"/>
      <c r="G53" s="231"/>
      <c r="H53" s="231" t="s">
        <v>8318</v>
      </c>
      <c r="J53" s="2" t="s">
        <v>829</v>
      </c>
      <c r="K53" s="2" t="s">
        <v>6869</v>
      </c>
      <c r="L53" s="2" t="s">
        <v>860</v>
      </c>
      <c r="M53" s="2" t="s">
        <v>17</v>
      </c>
      <c r="N53" s="2" t="s">
        <v>6656</v>
      </c>
      <c r="R53" s="2" t="s">
        <v>5426</v>
      </c>
      <c r="S53" s="2">
        <v>97.0</v>
      </c>
    </row>
    <row r="54" ht="15.0" customHeight="1">
      <c r="B54" s="2" t="s">
        <v>3881</v>
      </c>
      <c r="C54" s="2" t="s">
        <v>2797</v>
      </c>
      <c r="D54" s="2"/>
      <c r="E54" s="2" t="s">
        <v>974</v>
      </c>
      <c r="F54" s="231"/>
      <c r="G54" s="231"/>
      <c r="H54" s="231" t="s">
        <v>8309</v>
      </c>
      <c r="J54" s="2" t="s">
        <v>829</v>
      </c>
      <c r="K54" s="2" t="s">
        <v>6869</v>
      </c>
      <c r="L54" s="2" t="s">
        <v>860</v>
      </c>
      <c r="M54" s="2" t="s">
        <v>17</v>
      </c>
      <c r="N54" s="2" t="s">
        <v>6656</v>
      </c>
      <c r="R54" s="2" t="s">
        <v>5426</v>
      </c>
      <c r="S54" s="2">
        <v>97.0</v>
      </c>
    </row>
    <row r="55" ht="15.0" customHeight="1">
      <c r="B55" s="2" t="s">
        <v>3881</v>
      </c>
      <c r="C55" s="2" t="s">
        <v>2797</v>
      </c>
      <c r="D55" s="2"/>
      <c r="E55" s="2" t="s">
        <v>974</v>
      </c>
      <c r="F55" s="231"/>
      <c r="G55" s="231"/>
      <c r="H55" s="231" t="s">
        <v>8319</v>
      </c>
      <c r="J55" s="2" t="s">
        <v>829</v>
      </c>
      <c r="K55" s="2" t="s">
        <v>6869</v>
      </c>
      <c r="L55" s="2" t="s">
        <v>860</v>
      </c>
      <c r="M55" s="2" t="s">
        <v>17</v>
      </c>
      <c r="N55" s="2" t="s">
        <v>6656</v>
      </c>
      <c r="R55" s="2" t="s">
        <v>5426</v>
      </c>
      <c r="S55" s="2">
        <v>97.0</v>
      </c>
    </row>
    <row r="56" ht="15.0" customHeight="1">
      <c r="B56" s="2" t="s">
        <v>3881</v>
      </c>
      <c r="C56" s="2" t="s">
        <v>2797</v>
      </c>
      <c r="D56" s="2"/>
      <c r="E56" s="2" t="s">
        <v>974</v>
      </c>
      <c r="F56" s="231"/>
      <c r="G56" s="231"/>
      <c r="H56" s="231" t="s">
        <v>8320</v>
      </c>
      <c r="J56" s="2" t="s">
        <v>829</v>
      </c>
      <c r="K56" s="2" t="s">
        <v>6869</v>
      </c>
      <c r="L56" s="2" t="s">
        <v>860</v>
      </c>
      <c r="M56" s="2" t="s">
        <v>17</v>
      </c>
      <c r="N56" s="2" t="s">
        <v>6656</v>
      </c>
      <c r="R56" s="2" t="s">
        <v>5426</v>
      </c>
      <c r="S56" s="2">
        <v>97.0</v>
      </c>
    </row>
    <row r="57">
      <c r="B57" s="2" t="s">
        <v>3881</v>
      </c>
      <c r="C57" s="2" t="s">
        <v>2797</v>
      </c>
      <c r="D57" s="2"/>
      <c r="E57" s="2" t="s">
        <v>974</v>
      </c>
      <c r="F57" s="231"/>
      <c r="G57" s="231"/>
      <c r="H57" s="231" t="s">
        <v>8320</v>
      </c>
      <c r="J57" s="2" t="s">
        <v>829</v>
      </c>
      <c r="K57" s="2" t="s">
        <v>6869</v>
      </c>
      <c r="L57" s="2" t="s">
        <v>860</v>
      </c>
      <c r="M57" s="2" t="s">
        <v>17</v>
      </c>
      <c r="N57" s="2" t="s">
        <v>6656</v>
      </c>
      <c r="R57" s="2" t="s">
        <v>5426</v>
      </c>
      <c r="S57" s="2">
        <v>97.0</v>
      </c>
    </row>
    <row r="58">
      <c r="B58" s="2" t="s">
        <v>3881</v>
      </c>
      <c r="C58" s="2" t="s">
        <v>2797</v>
      </c>
      <c r="D58" s="2"/>
      <c r="E58" s="2" t="s">
        <v>974</v>
      </c>
      <c r="F58" s="231"/>
      <c r="G58" s="231"/>
      <c r="H58" s="231" t="s">
        <v>8320</v>
      </c>
      <c r="J58" s="2" t="s">
        <v>829</v>
      </c>
      <c r="K58" s="2" t="s">
        <v>8256</v>
      </c>
      <c r="L58" s="2" t="s">
        <v>860</v>
      </c>
      <c r="M58" s="2" t="s">
        <v>17</v>
      </c>
      <c r="N58" s="2" t="s">
        <v>6656</v>
      </c>
      <c r="R58" s="2" t="s">
        <v>8255</v>
      </c>
      <c r="S58" s="2">
        <v>97.0</v>
      </c>
    </row>
    <row r="59">
      <c r="B59" s="2" t="s">
        <v>3881</v>
      </c>
      <c r="C59" s="2" t="s">
        <v>2797</v>
      </c>
      <c r="D59" s="2"/>
      <c r="E59" s="2" t="s">
        <v>974</v>
      </c>
      <c r="F59" s="231"/>
      <c r="G59" s="231"/>
      <c r="H59" s="231" t="s">
        <v>8320</v>
      </c>
      <c r="J59" s="2" t="s">
        <v>829</v>
      </c>
      <c r="K59" s="2" t="s">
        <v>8256</v>
      </c>
      <c r="L59" s="2" t="s">
        <v>860</v>
      </c>
      <c r="M59" s="2" t="s">
        <v>17</v>
      </c>
      <c r="N59" s="2" t="s">
        <v>6656</v>
      </c>
      <c r="R59" s="2" t="s">
        <v>8255</v>
      </c>
      <c r="S59" s="2">
        <v>97.0</v>
      </c>
    </row>
    <row r="60">
      <c r="B60" s="2" t="s">
        <v>3881</v>
      </c>
      <c r="C60" s="2" t="s">
        <v>2797</v>
      </c>
      <c r="D60" s="2"/>
      <c r="E60" s="2" t="s">
        <v>974</v>
      </c>
      <c r="F60" s="231"/>
      <c r="G60" s="231"/>
      <c r="H60" s="231" t="s">
        <v>8320</v>
      </c>
      <c r="J60" s="2" t="s">
        <v>829</v>
      </c>
      <c r="K60" s="2" t="s">
        <v>8256</v>
      </c>
      <c r="L60" s="2" t="s">
        <v>860</v>
      </c>
      <c r="M60" s="2" t="s">
        <v>17</v>
      </c>
      <c r="N60" s="2" t="s">
        <v>6656</v>
      </c>
      <c r="R60" s="2" t="s">
        <v>8255</v>
      </c>
      <c r="S60" s="2">
        <v>97.0</v>
      </c>
    </row>
    <row r="61">
      <c r="B61" s="2" t="s">
        <v>3881</v>
      </c>
      <c r="C61" s="2" t="s">
        <v>2797</v>
      </c>
      <c r="D61" s="2"/>
      <c r="E61" s="2" t="s">
        <v>974</v>
      </c>
      <c r="F61" s="231"/>
      <c r="G61" s="231"/>
      <c r="H61" s="231" t="s">
        <v>8320</v>
      </c>
      <c r="J61" s="2" t="s">
        <v>829</v>
      </c>
      <c r="K61" s="2" t="s">
        <v>8256</v>
      </c>
      <c r="L61" s="2" t="s">
        <v>860</v>
      </c>
      <c r="M61" s="2" t="s">
        <v>17</v>
      </c>
      <c r="N61" s="2" t="s">
        <v>6656</v>
      </c>
      <c r="R61" s="2" t="s">
        <v>8255</v>
      </c>
      <c r="S61" s="2">
        <v>97.0</v>
      </c>
    </row>
    <row r="62">
      <c r="B62" s="2" t="s">
        <v>3881</v>
      </c>
      <c r="C62" s="2" t="s">
        <v>2797</v>
      </c>
      <c r="D62" s="2"/>
      <c r="E62" s="2" t="s">
        <v>974</v>
      </c>
      <c r="F62" s="231"/>
      <c r="G62" s="231"/>
      <c r="H62" s="231" t="s">
        <v>8320</v>
      </c>
      <c r="J62" s="2" t="s">
        <v>829</v>
      </c>
      <c r="K62" s="2" t="s">
        <v>8256</v>
      </c>
      <c r="L62" s="2" t="s">
        <v>860</v>
      </c>
      <c r="M62" s="2" t="s">
        <v>17</v>
      </c>
      <c r="N62" s="2" t="s">
        <v>6656</v>
      </c>
      <c r="R62" s="2" t="s">
        <v>8255</v>
      </c>
      <c r="S62" s="2">
        <v>97.0</v>
      </c>
    </row>
    <row r="63">
      <c r="B63" s="2" t="s">
        <v>3881</v>
      </c>
      <c r="C63" s="2" t="s">
        <v>2797</v>
      </c>
      <c r="D63" s="2"/>
      <c r="E63" s="2" t="s">
        <v>974</v>
      </c>
      <c r="F63" s="231"/>
      <c r="G63" s="231"/>
      <c r="H63" s="231" t="s">
        <v>8320</v>
      </c>
      <c r="J63" s="2" t="s">
        <v>829</v>
      </c>
      <c r="K63" s="2" t="s">
        <v>8256</v>
      </c>
      <c r="L63" s="2" t="s">
        <v>860</v>
      </c>
      <c r="M63" s="2" t="s">
        <v>17</v>
      </c>
      <c r="N63" s="2" t="s">
        <v>6656</v>
      </c>
      <c r="R63" s="2" t="s">
        <v>8255</v>
      </c>
      <c r="S63" s="2">
        <v>97.0</v>
      </c>
    </row>
    <row r="64">
      <c r="B64" s="2" t="s">
        <v>3881</v>
      </c>
      <c r="C64" s="2" t="s">
        <v>2797</v>
      </c>
      <c r="D64" s="2"/>
      <c r="E64" s="2" t="s">
        <v>974</v>
      </c>
      <c r="F64" s="231"/>
      <c r="G64" s="231"/>
      <c r="H64" s="231" t="s">
        <v>8320</v>
      </c>
      <c r="J64" s="2" t="s">
        <v>829</v>
      </c>
      <c r="K64" s="2" t="s">
        <v>8256</v>
      </c>
      <c r="L64" s="2" t="s">
        <v>860</v>
      </c>
      <c r="M64" s="2" t="s">
        <v>17</v>
      </c>
      <c r="N64" s="2" t="s">
        <v>6656</v>
      </c>
      <c r="R64" s="2" t="s">
        <v>8255</v>
      </c>
      <c r="S64" s="2">
        <v>97.0</v>
      </c>
    </row>
    <row r="65">
      <c r="B65" s="2" t="s">
        <v>3881</v>
      </c>
      <c r="C65" s="2" t="s">
        <v>2797</v>
      </c>
      <c r="D65" s="2"/>
      <c r="E65" s="2" t="s">
        <v>974</v>
      </c>
      <c r="F65" s="231"/>
      <c r="G65" s="231"/>
      <c r="H65" s="231" t="s">
        <v>8320</v>
      </c>
      <c r="J65" s="2" t="s">
        <v>829</v>
      </c>
      <c r="K65" s="2" t="s">
        <v>8256</v>
      </c>
      <c r="L65" s="2" t="s">
        <v>860</v>
      </c>
      <c r="M65" s="2" t="s">
        <v>17</v>
      </c>
      <c r="N65" s="2" t="s">
        <v>6656</v>
      </c>
      <c r="R65" s="2" t="s">
        <v>8255</v>
      </c>
      <c r="S65" s="2">
        <v>97.0</v>
      </c>
    </row>
    <row r="66">
      <c r="B66" s="2" t="s">
        <v>3881</v>
      </c>
      <c r="C66" s="2" t="s">
        <v>2797</v>
      </c>
      <c r="D66" s="2"/>
      <c r="E66" s="2" t="s">
        <v>974</v>
      </c>
      <c r="F66" s="231"/>
      <c r="G66" s="231"/>
      <c r="H66" s="231" t="s">
        <v>8320</v>
      </c>
      <c r="J66" s="2" t="s">
        <v>829</v>
      </c>
      <c r="K66" s="2" t="s">
        <v>8256</v>
      </c>
      <c r="L66" s="2" t="s">
        <v>860</v>
      </c>
      <c r="M66" s="2" t="s">
        <v>17</v>
      </c>
      <c r="N66" s="2" t="s">
        <v>6656</v>
      </c>
      <c r="R66" s="2" t="s">
        <v>8255</v>
      </c>
      <c r="S66" s="2">
        <v>97.0</v>
      </c>
    </row>
    <row r="67">
      <c r="B67" s="2" t="s">
        <v>3881</v>
      </c>
      <c r="C67" s="2" t="s">
        <v>2797</v>
      </c>
      <c r="D67" s="2"/>
      <c r="E67" s="2" t="s">
        <v>974</v>
      </c>
      <c r="F67" s="231"/>
      <c r="G67" s="231"/>
      <c r="H67" s="231" t="s">
        <v>8320</v>
      </c>
      <c r="J67" s="2" t="s">
        <v>829</v>
      </c>
      <c r="K67" s="2" t="s">
        <v>8256</v>
      </c>
      <c r="L67" s="2" t="s">
        <v>860</v>
      </c>
      <c r="M67" s="2" t="s">
        <v>17</v>
      </c>
      <c r="N67" s="2" t="s">
        <v>6656</v>
      </c>
      <c r="R67" s="2" t="s">
        <v>8255</v>
      </c>
      <c r="S67" s="2">
        <v>97.0</v>
      </c>
    </row>
    <row r="68">
      <c r="B68" s="2" t="s">
        <v>3881</v>
      </c>
      <c r="C68" s="2" t="s">
        <v>2797</v>
      </c>
      <c r="D68" s="2"/>
      <c r="E68" s="2" t="s">
        <v>974</v>
      </c>
      <c r="F68" s="231"/>
      <c r="G68" s="231"/>
      <c r="H68" s="231" t="s">
        <v>8320</v>
      </c>
      <c r="J68" s="2" t="s">
        <v>829</v>
      </c>
      <c r="K68" s="2" t="s">
        <v>8256</v>
      </c>
      <c r="L68" s="2" t="s">
        <v>860</v>
      </c>
      <c r="M68" s="2" t="s">
        <v>17</v>
      </c>
      <c r="N68" s="2" t="s">
        <v>6656</v>
      </c>
      <c r="R68" s="2" t="s">
        <v>8255</v>
      </c>
      <c r="S68" s="2">
        <v>97.0</v>
      </c>
    </row>
    <row r="69">
      <c r="B69" s="2" t="s">
        <v>3881</v>
      </c>
      <c r="C69" s="2" t="s">
        <v>6634</v>
      </c>
      <c r="D69" s="291">
        <v>30714.0</v>
      </c>
      <c r="E69" s="2" t="s">
        <v>7722</v>
      </c>
      <c r="F69" s="2"/>
      <c r="G69" s="2"/>
      <c r="H69" s="2" t="s">
        <v>8321</v>
      </c>
      <c r="J69" s="2" t="s">
        <v>829</v>
      </c>
      <c r="L69" s="2" t="s">
        <v>860</v>
      </c>
      <c r="M69" s="2" t="s">
        <v>17</v>
      </c>
      <c r="N69" s="2" t="s">
        <v>8251</v>
      </c>
      <c r="S69" s="2">
        <v>176.0</v>
      </c>
    </row>
    <row r="70">
      <c r="B70" s="2" t="s">
        <v>3881</v>
      </c>
      <c r="C70" s="2" t="s">
        <v>6634</v>
      </c>
      <c r="D70" s="291">
        <v>32107.0</v>
      </c>
      <c r="E70" s="2" t="s">
        <v>7722</v>
      </c>
      <c r="F70" s="2"/>
      <c r="G70" s="2"/>
      <c r="H70" s="2" t="s">
        <v>8307</v>
      </c>
      <c r="J70" s="2" t="s">
        <v>829</v>
      </c>
      <c r="L70" s="2" t="s">
        <v>860</v>
      </c>
      <c r="M70" s="2" t="s">
        <v>17</v>
      </c>
      <c r="N70" s="2" t="s">
        <v>7955</v>
      </c>
      <c r="S70" s="2">
        <v>182.0</v>
      </c>
    </row>
    <row r="71">
      <c r="B71" s="2" t="s">
        <v>3881</v>
      </c>
      <c r="C71" s="2" t="s">
        <v>6634</v>
      </c>
      <c r="D71" s="291">
        <v>32031.0</v>
      </c>
      <c r="E71" s="2" t="s">
        <v>7722</v>
      </c>
      <c r="F71" s="2"/>
      <c r="G71" s="2"/>
      <c r="H71" s="2" t="s">
        <v>8309</v>
      </c>
      <c r="J71" s="2" t="s">
        <v>829</v>
      </c>
      <c r="L71" s="2" t="s">
        <v>860</v>
      </c>
      <c r="M71" s="2" t="s">
        <v>17</v>
      </c>
      <c r="N71" s="2" t="s">
        <v>7955</v>
      </c>
      <c r="S71" s="2">
        <v>182.0</v>
      </c>
    </row>
    <row r="72">
      <c r="B72" s="2" t="s">
        <v>3881</v>
      </c>
      <c r="C72" s="2" t="s">
        <v>6634</v>
      </c>
      <c r="D72" s="291">
        <v>32052.0</v>
      </c>
      <c r="E72" s="2" t="s">
        <v>7722</v>
      </c>
      <c r="F72" s="2"/>
      <c r="G72" s="2"/>
      <c r="H72" s="2" t="s">
        <v>8311</v>
      </c>
      <c r="J72" s="2" t="s">
        <v>829</v>
      </c>
      <c r="L72" s="2" t="s">
        <v>860</v>
      </c>
      <c r="M72" s="2" t="s">
        <v>17</v>
      </c>
      <c r="N72" s="2" t="s">
        <v>7955</v>
      </c>
      <c r="S72" s="2">
        <v>182.0</v>
      </c>
    </row>
    <row r="73">
      <c r="B73" s="2" t="s">
        <v>3881</v>
      </c>
      <c r="C73" s="2" t="s">
        <v>6634</v>
      </c>
      <c r="D73" s="291">
        <v>32035.0</v>
      </c>
      <c r="E73" s="2" t="s">
        <v>7722</v>
      </c>
      <c r="F73" s="2"/>
      <c r="G73" s="2"/>
      <c r="H73" s="2" t="s">
        <v>8313</v>
      </c>
      <c r="J73" s="2" t="s">
        <v>2173</v>
      </c>
      <c r="L73" s="2" t="s">
        <v>860</v>
      </c>
      <c r="M73" s="2" t="s">
        <v>17</v>
      </c>
      <c r="N73" s="2" t="s">
        <v>7955</v>
      </c>
      <c r="S73" s="2">
        <v>182.0</v>
      </c>
    </row>
    <row r="74">
      <c r="B74" s="2" t="s">
        <v>3881</v>
      </c>
      <c r="C74" s="2" t="s">
        <v>8322</v>
      </c>
      <c r="D74" s="2"/>
      <c r="E74" s="2" t="s">
        <v>4953</v>
      </c>
      <c r="F74" s="2"/>
      <c r="G74" s="2"/>
      <c r="H74" s="2" t="s">
        <v>8323</v>
      </c>
      <c r="J74" s="2" t="s">
        <v>821</v>
      </c>
      <c r="K74" s="2" t="s">
        <v>8286</v>
      </c>
      <c r="L74" s="2" t="s">
        <v>860</v>
      </c>
    </row>
    <row r="75">
      <c r="B75" s="2" t="s">
        <v>3881</v>
      </c>
      <c r="C75" s="359" t="s">
        <v>7087</v>
      </c>
      <c r="D75" s="291">
        <v>137383.0</v>
      </c>
      <c r="E75" s="359" t="s">
        <v>7088</v>
      </c>
      <c r="F75" s="2"/>
      <c r="G75" s="2"/>
      <c r="H75" s="2"/>
      <c r="J75" s="2" t="s">
        <v>2173</v>
      </c>
      <c r="K75" s="2" t="s">
        <v>8221</v>
      </c>
      <c r="L75" s="2" t="s">
        <v>860</v>
      </c>
      <c r="M75" s="2" t="s">
        <v>17</v>
      </c>
      <c r="N75" s="2" t="s">
        <v>8246</v>
      </c>
      <c r="R75" s="2" t="s">
        <v>8220</v>
      </c>
      <c r="S75" s="312">
        <v>168.0</v>
      </c>
    </row>
    <row r="76">
      <c r="B76" s="2" t="s">
        <v>3881</v>
      </c>
      <c r="C76" s="359" t="s">
        <v>7087</v>
      </c>
      <c r="D76" s="291">
        <v>137390.0</v>
      </c>
      <c r="E76" s="359" t="s">
        <v>7088</v>
      </c>
      <c r="F76" s="2"/>
      <c r="G76" s="2"/>
      <c r="H76" s="2"/>
      <c r="J76" s="2" t="s">
        <v>2173</v>
      </c>
      <c r="K76" s="2" t="s">
        <v>8221</v>
      </c>
      <c r="L76" s="2" t="s">
        <v>860</v>
      </c>
      <c r="M76" s="2" t="s">
        <v>17</v>
      </c>
      <c r="N76" s="2" t="s">
        <v>8246</v>
      </c>
      <c r="R76" s="2" t="s">
        <v>8220</v>
      </c>
      <c r="S76" s="312">
        <v>168.0</v>
      </c>
    </row>
    <row r="77">
      <c r="B77" s="2" t="s">
        <v>3881</v>
      </c>
      <c r="C77" s="359" t="s">
        <v>7087</v>
      </c>
      <c r="D77" s="291">
        <v>137698.0</v>
      </c>
      <c r="E77" s="359" t="s">
        <v>7088</v>
      </c>
      <c r="F77" s="2"/>
      <c r="G77" s="2"/>
      <c r="H77" s="2"/>
      <c r="J77" s="2" t="s">
        <v>2173</v>
      </c>
      <c r="K77" s="2" t="s">
        <v>8221</v>
      </c>
      <c r="L77" s="2" t="s">
        <v>860</v>
      </c>
      <c r="M77" s="2" t="s">
        <v>17</v>
      </c>
      <c r="N77" s="2" t="s">
        <v>8246</v>
      </c>
      <c r="R77" s="2" t="s">
        <v>8220</v>
      </c>
      <c r="S77" s="312">
        <v>168.0</v>
      </c>
    </row>
    <row r="78">
      <c r="B78" s="2" t="s">
        <v>3881</v>
      </c>
      <c r="C78" s="359" t="s">
        <v>7087</v>
      </c>
      <c r="D78" s="291">
        <v>137400.0</v>
      </c>
      <c r="E78" s="359" t="s">
        <v>7088</v>
      </c>
      <c r="F78" s="2"/>
      <c r="G78" s="2"/>
      <c r="H78" s="2"/>
      <c r="J78" s="2" t="s">
        <v>2173</v>
      </c>
      <c r="K78" s="2" t="s">
        <v>8221</v>
      </c>
      <c r="L78" s="2" t="s">
        <v>860</v>
      </c>
      <c r="M78" s="2" t="s">
        <v>17</v>
      </c>
      <c r="N78" s="2" t="s">
        <v>8246</v>
      </c>
      <c r="R78" s="2" t="s">
        <v>8220</v>
      </c>
      <c r="S78" s="2">
        <v>168.0</v>
      </c>
    </row>
    <row r="79">
      <c r="B79" s="2" t="s">
        <v>3881</v>
      </c>
      <c r="C79" s="359" t="s">
        <v>7087</v>
      </c>
      <c r="D79" s="291">
        <v>137371.0</v>
      </c>
      <c r="E79" s="359" t="s">
        <v>7088</v>
      </c>
      <c r="F79" s="2"/>
      <c r="G79" s="2"/>
      <c r="H79" s="2"/>
      <c r="J79" s="2" t="s">
        <v>2173</v>
      </c>
      <c r="K79" s="2" t="s">
        <v>8221</v>
      </c>
      <c r="L79" s="2" t="s">
        <v>860</v>
      </c>
      <c r="M79" s="2" t="s">
        <v>4414</v>
      </c>
      <c r="N79" s="2" t="s">
        <v>8324</v>
      </c>
      <c r="R79" s="2" t="s">
        <v>8220</v>
      </c>
      <c r="S79" s="312">
        <v>182219.0</v>
      </c>
    </row>
    <row r="80">
      <c r="B80" s="2" t="s">
        <v>3881</v>
      </c>
      <c r="C80" s="359" t="s">
        <v>7087</v>
      </c>
      <c r="D80" s="291">
        <v>137724.0</v>
      </c>
      <c r="E80" s="359" t="s">
        <v>7088</v>
      </c>
      <c r="F80" s="2"/>
      <c r="G80" s="2"/>
      <c r="H80" s="2"/>
      <c r="J80" s="2" t="s">
        <v>2173</v>
      </c>
      <c r="K80" s="2" t="s">
        <v>8221</v>
      </c>
      <c r="L80" s="2" t="s">
        <v>860</v>
      </c>
      <c r="M80" s="2" t="s">
        <v>4414</v>
      </c>
      <c r="N80" s="2" t="s">
        <v>8324</v>
      </c>
      <c r="R80" s="2" t="s">
        <v>8220</v>
      </c>
      <c r="S80" s="312">
        <v>182219.0</v>
      </c>
    </row>
    <row r="81">
      <c r="B81" s="2" t="s">
        <v>3881</v>
      </c>
      <c r="C81" s="359" t="s">
        <v>7087</v>
      </c>
      <c r="D81" s="291">
        <v>137518.0</v>
      </c>
      <c r="E81" s="359" t="s">
        <v>7088</v>
      </c>
      <c r="F81" s="2"/>
      <c r="G81" s="2"/>
      <c r="H81" s="2"/>
      <c r="J81" s="2" t="s">
        <v>2173</v>
      </c>
      <c r="K81" s="2" t="s">
        <v>8221</v>
      </c>
      <c r="L81" s="2" t="s">
        <v>860</v>
      </c>
      <c r="M81" s="2" t="s">
        <v>4414</v>
      </c>
      <c r="N81" s="2" t="s">
        <v>8324</v>
      </c>
      <c r="R81" s="2" t="s">
        <v>8220</v>
      </c>
      <c r="S81" s="312">
        <v>182219.0</v>
      </c>
    </row>
    <row r="82">
      <c r="B82" s="2" t="s">
        <v>3881</v>
      </c>
      <c r="C82" s="2" t="s">
        <v>7727</v>
      </c>
      <c r="D82" s="444" t="s">
        <v>8325</v>
      </c>
      <c r="E82" s="2" t="s">
        <v>4106</v>
      </c>
      <c r="F82" s="2"/>
      <c r="G82" s="2"/>
      <c r="H82" s="2" t="s">
        <v>8297</v>
      </c>
      <c r="J82" s="2" t="s">
        <v>829</v>
      </c>
      <c r="L82" s="2" t="s">
        <v>8326</v>
      </c>
      <c r="M82" s="2" t="s">
        <v>17</v>
      </c>
      <c r="N82" s="2" t="s">
        <v>7786</v>
      </c>
      <c r="R82" s="2" t="s">
        <v>805</v>
      </c>
      <c r="S82" s="312">
        <v>167.0</v>
      </c>
    </row>
    <row r="83">
      <c r="C83" s="2" t="s">
        <v>8327</v>
      </c>
      <c r="D83" s="439"/>
      <c r="E83" s="2" t="s">
        <v>3614</v>
      </c>
      <c r="F83" s="2"/>
      <c r="G83" s="2"/>
      <c r="H83" s="2" t="s">
        <v>8297</v>
      </c>
      <c r="J83" s="2" t="s">
        <v>821</v>
      </c>
      <c r="K83" s="2" t="s">
        <v>8286</v>
      </c>
      <c r="L83" s="2" t="s">
        <v>860</v>
      </c>
    </row>
    <row r="84">
      <c r="C84" s="380" t="s">
        <v>8328</v>
      </c>
      <c r="D84" s="291" t="s">
        <v>8329</v>
      </c>
      <c r="E84" s="359" t="s">
        <v>8330</v>
      </c>
      <c r="J84" s="2" t="s">
        <v>829</v>
      </c>
      <c r="K84" s="2" t="s">
        <v>8225</v>
      </c>
      <c r="L84" s="2" t="s">
        <v>4752</v>
      </c>
      <c r="M84" s="2" t="s">
        <v>8331</v>
      </c>
      <c r="N84" s="2" t="s">
        <v>8332</v>
      </c>
      <c r="R84" s="2" t="s">
        <v>8333</v>
      </c>
      <c r="S84" s="2" t="s">
        <v>8334</v>
      </c>
    </row>
    <row r="85">
      <c r="A85" s="239"/>
      <c r="B85" s="239"/>
      <c r="C85" s="359" t="s">
        <v>2290</v>
      </c>
      <c r="D85" s="2"/>
      <c r="E85" s="359" t="s">
        <v>2291</v>
      </c>
      <c r="F85" s="2"/>
      <c r="G85" s="2"/>
      <c r="H85" s="2" t="s">
        <v>8297</v>
      </c>
      <c r="J85" s="2" t="s">
        <v>829</v>
      </c>
      <c r="K85" s="2" t="s">
        <v>8223</v>
      </c>
      <c r="L85" s="2" t="s">
        <v>860</v>
      </c>
      <c r="M85" s="2" t="s">
        <v>17</v>
      </c>
      <c r="N85" s="2" t="s">
        <v>7774</v>
      </c>
      <c r="R85" s="2" t="s">
        <v>6386</v>
      </c>
      <c r="S85" s="2">
        <v>129.0</v>
      </c>
    </row>
    <row r="86">
      <c r="C86" s="359" t="s">
        <v>2290</v>
      </c>
      <c r="D86" s="2"/>
      <c r="E86" s="359" t="s">
        <v>2291</v>
      </c>
      <c r="F86" s="2"/>
      <c r="G86" s="2"/>
      <c r="H86" s="2" t="s">
        <v>8297</v>
      </c>
      <c r="J86" s="2" t="s">
        <v>829</v>
      </c>
      <c r="K86" s="2" t="s">
        <v>8223</v>
      </c>
      <c r="L86" s="2" t="s">
        <v>860</v>
      </c>
      <c r="M86" s="2" t="s">
        <v>17</v>
      </c>
      <c r="N86" s="2" t="s">
        <v>7774</v>
      </c>
      <c r="R86" s="2" t="s">
        <v>6386</v>
      </c>
      <c r="S86" s="2">
        <v>129.0</v>
      </c>
    </row>
    <row r="87">
      <c r="C87" s="359" t="s">
        <v>2290</v>
      </c>
      <c r="D87" s="2"/>
      <c r="E87" s="359" t="s">
        <v>2291</v>
      </c>
      <c r="F87" s="2"/>
      <c r="G87" s="2"/>
      <c r="H87" s="2" t="s">
        <v>8299</v>
      </c>
      <c r="J87" s="2" t="s">
        <v>829</v>
      </c>
      <c r="K87" s="2" t="s">
        <v>8223</v>
      </c>
      <c r="L87" s="2" t="s">
        <v>860</v>
      </c>
      <c r="M87" s="2" t="s">
        <v>17</v>
      </c>
      <c r="N87" s="2" t="s">
        <v>7774</v>
      </c>
      <c r="R87" s="2" t="s">
        <v>6386</v>
      </c>
      <c r="S87" s="2">
        <v>129.0</v>
      </c>
    </row>
    <row r="88">
      <c r="C88" s="359" t="s">
        <v>2290</v>
      </c>
      <c r="D88" s="2"/>
      <c r="E88" s="359" t="s">
        <v>2291</v>
      </c>
      <c r="F88" s="2"/>
      <c r="G88" s="2"/>
      <c r="H88" s="2" t="s">
        <v>8335</v>
      </c>
      <c r="J88" s="2" t="s">
        <v>829</v>
      </c>
      <c r="K88" s="2" t="s">
        <v>8223</v>
      </c>
      <c r="L88" s="2" t="s">
        <v>860</v>
      </c>
      <c r="M88" s="2" t="s">
        <v>17</v>
      </c>
      <c r="N88" s="2" t="s">
        <v>7774</v>
      </c>
      <c r="R88" s="2" t="s">
        <v>6386</v>
      </c>
      <c r="S88" s="2">
        <v>129.0</v>
      </c>
    </row>
    <row r="89">
      <c r="A89" s="239"/>
      <c r="C89" s="359" t="s">
        <v>2290</v>
      </c>
      <c r="D89" s="2"/>
      <c r="E89" s="359" t="s">
        <v>2291</v>
      </c>
      <c r="F89" s="2"/>
      <c r="G89" s="2"/>
      <c r="H89" s="2" t="s">
        <v>8307</v>
      </c>
      <c r="J89" s="2" t="s">
        <v>829</v>
      </c>
      <c r="K89" s="2" t="s">
        <v>8286</v>
      </c>
      <c r="L89" s="2" t="s">
        <v>860</v>
      </c>
      <c r="M89" s="2" t="s">
        <v>17</v>
      </c>
      <c r="N89" s="2" t="s">
        <v>7774</v>
      </c>
      <c r="S89" s="2">
        <v>129.0</v>
      </c>
    </row>
    <row r="90">
      <c r="C90" s="359" t="s">
        <v>2290</v>
      </c>
      <c r="D90" s="2"/>
      <c r="E90" s="359" t="s">
        <v>2291</v>
      </c>
      <c r="F90" s="2"/>
      <c r="G90" s="2"/>
      <c r="H90" s="2" t="s">
        <v>8309</v>
      </c>
      <c r="J90" s="2" t="s">
        <v>829</v>
      </c>
      <c r="K90" s="2" t="s">
        <v>412</v>
      </c>
      <c r="L90" s="2" t="s">
        <v>860</v>
      </c>
      <c r="M90" s="2" t="s">
        <v>17</v>
      </c>
      <c r="N90" s="2" t="s">
        <v>7774</v>
      </c>
      <c r="S90" s="2">
        <v>129.0</v>
      </c>
    </row>
    <row r="91">
      <c r="C91" s="359" t="s">
        <v>2290</v>
      </c>
      <c r="D91" s="2"/>
      <c r="E91" s="359" t="s">
        <v>2291</v>
      </c>
      <c r="F91" s="2"/>
      <c r="G91" s="2"/>
      <c r="H91" s="2" t="s">
        <v>8311</v>
      </c>
      <c r="J91" s="2" t="s">
        <v>829</v>
      </c>
      <c r="K91" s="2" t="s">
        <v>412</v>
      </c>
      <c r="L91" s="2" t="s">
        <v>860</v>
      </c>
      <c r="M91" s="2" t="s">
        <v>17</v>
      </c>
      <c r="N91" s="2" t="s">
        <v>7774</v>
      </c>
      <c r="S91" s="2">
        <v>130.0</v>
      </c>
    </row>
    <row r="92">
      <c r="C92" s="359" t="s">
        <v>2290</v>
      </c>
      <c r="D92" s="2"/>
      <c r="E92" s="359" t="s">
        <v>2291</v>
      </c>
      <c r="F92" s="2"/>
      <c r="G92" s="2"/>
      <c r="H92" s="2" t="s">
        <v>8313</v>
      </c>
      <c r="J92" s="2" t="s">
        <v>829</v>
      </c>
      <c r="K92" s="2" t="s">
        <v>412</v>
      </c>
      <c r="L92" s="2" t="s">
        <v>860</v>
      </c>
      <c r="M92" s="2" t="s">
        <v>17</v>
      </c>
      <c r="N92" s="2" t="s">
        <v>7774</v>
      </c>
      <c r="S92" s="2">
        <v>130.0</v>
      </c>
    </row>
    <row r="93">
      <c r="C93" s="359" t="s">
        <v>2290</v>
      </c>
      <c r="D93" s="2"/>
      <c r="E93" s="359" t="s">
        <v>2291</v>
      </c>
      <c r="F93" s="2"/>
      <c r="G93" s="2"/>
      <c r="H93" s="2" t="s">
        <v>8313</v>
      </c>
      <c r="J93" s="2" t="s">
        <v>829</v>
      </c>
      <c r="K93" s="2" t="s">
        <v>412</v>
      </c>
      <c r="L93" s="2" t="s">
        <v>860</v>
      </c>
      <c r="M93" s="2" t="s">
        <v>17</v>
      </c>
      <c r="N93" s="2" t="s">
        <v>7774</v>
      </c>
      <c r="S93" s="2">
        <v>130.0</v>
      </c>
    </row>
    <row r="94">
      <c r="C94" s="359" t="s">
        <v>2290</v>
      </c>
      <c r="D94" s="2"/>
      <c r="E94" s="359" t="s">
        <v>2291</v>
      </c>
      <c r="F94" s="2"/>
      <c r="G94" s="2"/>
      <c r="H94" s="2" t="s">
        <v>8313</v>
      </c>
      <c r="J94" s="2" t="s">
        <v>829</v>
      </c>
      <c r="K94" s="2" t="s">
        <v>412</v>
      </c>
      <c r="L94" s="2" t="s">
        <v>860</v>
      </c>
      <c r="M94" s="2" t="s">
        <v>17</v>
      </c>
      <c r="N94" s="2" t="s">
        <v>7774</v>
      </c>
      <c r="S94" s="2">
        <v>130.0</v>
      </c>
    </row>
    <row r="95">
      <c r="C95" s="359" t="s">
        <v>2290</v>
      </c>
      <c r="D95" s="2"/>
      <c r="E95" s="359" t="s">
        <v>2291</v>
      </c>
      <c r="F95" s="2"/>
      <c r="G95" s="2"/>
      <c r="H95" s="2" t="s">
        <v>8315</v>
      </c>
      <c r="J95" s="2" t="s">
        <v>829</v>
      </c>
      <c r="K95" s="2" t="s">
        <v>412</v>
      </c>
      <c r="L95" s="2" t="s">
        <v>860</v>
      </c>
      <c r="M95" s="2" t="s">
        <v>17</v>
      </c>
      <c r="N95" s="2" t="s">
        <v>7774</v>
      </c>
      <c r="S95" s="2">
        <v>130.0</v>
      </c>
    </row>
    <row r="96">
      <c r="C96" s="298" t="s">
        <v>8336</v>
      </c>
      <c r="D96" s="291" t="s">
        <v>8337</v>
      </c>
      <c r="J96" s="2" t="s">
        <v>829</v>
      </c>
      <c r="K96" s="2" t="s">
        <v>6660</v>
      </c>
      <c r="L96" s="2" t="s">
        <v>860</v>
      </c>
      <c r="M96" s="2" t="s">
        <v>17</v>
      </c>
      <c r="N96" s="2" t="s">
        <v>7774</v>
      </c>
      <c r="S96" s="2">
        <v>129.0</v>
      </c>
    </row>
    <row r="97">
      <c r="C97" s="298" t="s">
        <v>8336</v>
      </c>
      <c r="D97" s="291" t="s">
        <v>8338</v>
      </c>
      <c r="J97" s="2" t="s">
        <v>829</v>
      </c>
      <c r="K97" s="2" t="s">
        <v>6660</v>
      </c>
      <c r="L97" s="2" t="s">
        <v>860</v>
      </c>
      <c r="M97" s="2" t="s">
        <v>17</v>
      </c>
      <c r="N97" s="2" t="s">
        <v>7774</v>
      </c>
      <c r="R97" s="2" t="s">
        <v>8219</v>
      </c>
      <c r="S97" s="2">
        <v>129.0</v>
      </c>
    </row>
    <row r="98">
      <c r="C98" s="298" t="s">
        <v>8336</v>
      </c>
      <c r="D98" s="291" t="s">
        <v>8339</v>
      </c>
      <c r="J98" s="2" t="s">
        <v>829</v>
      </c>
      <c r="K98" s="2" t="s">
        <v>6660</v>
      </c>
      <c r="L98" s="2" t="s">
        <v>860</v>
      </c>
      <c r="M98" s="2" t="s">
        <v>17</v>
      </c>
      <c r="N98" s="2" t="s">
        <v>7774</v>
      </c>
      <c r="R98" s="2" t="s">
        <v>8219</v>
      </c>
      <c r="S98" s="2">
        <v>129.0</v>
      </c>
    </row>
    <row r="99">
      <c r="B99" s="239"/>
      <c r="C99" s="298" t="s">
        <v>8340</v>
      </c>
      <c r="D99" s="291" t="s">
        <v>8341</v>
      </c>
      <c r="J99" s="2" t="s">
        <v>829</v>
      </c>
      <c r="K99" s="2" t="s">
        <v>6660</v>
      </c>
      <c r="L99" s="2" t="s">
        <v>860</v>
      </c>
      <c r="M99" s="2" t="s">
        <v>17</v>
      </c>
      <c r="N99" s="2" t="s">
        <v>7774</v>
      </c>
      <c r="R99" s="2" t="s">
        <v>8219</v>
      </c>
      <c r="S99" s="2">
        <v>129.0</v>
      </c>
    </row>
    <row r="100">
      <c r="C100" s="298" t="s">
        <v>8340</v>
      </c>
      <c r="D100" s="291" t="s">
        <v>8342</v>
      </c>
      <c r="F100" s="2"/>
      <c r="G100" s="2"/>
      <c r="H100" s="2"/>
      <c r="J100" s="2" t="s">
        <v>829</v>
      </c>
      <c r="K100" s="2" t="s">
        <v>6660</v>
      </c>
      <c r="L100" s="2" t="s">
        <v>860</v>
      </c>
      <c r="M100" s="2" t="s">
        <v>17</v>
      </c>
      <c r="N100" s="2" t="s">
        <v>7774</v>
      </c>
      <c r="R100" s="2" t="s">
        <v>8219</v>
      </c>
      <c r="S100" s="2">
        <v>129.0</v>
      </c>
    </row>
    <row r="101">
      <c r="C101" s="298" t="s">
        <v>8340</v>
      </c>
      <c r="D101" s="291" t="s">
        <v>8343</v>
      </c>
      <c r="F101" s="2"/>
      <c r="G101" s="2"/>
      <c r="H101" s="2"/>
      <c r="J101" s="2" t="s">
        <v>829</v>
      </c>
      <c r="K101" s="2" t="s">
        <v>6660</v>
      </c>
      <c r="L101" s="2" t="s">
        <v>860</v>
      </c>
      <c r="M101" s="2" t="s">
        <v>17</v>
      </c>
      <c r="N101" s="2" t="s">
        <v>7774</v>
      </c>
      <c r="R101" s="2" t="s">
        <v>8219</v>
      </c>
      <c r="S101" s="2">
        <v>129.0</v>
      </c>
    </row>
    <row r="102">
      <c r="C102" s="298" t="s">
        <v>8340</v>
      </c>
      <c r="D102" s="291" t="s">
        <v>8344</v>
      </c>
      <c r="F102" s="2"/>
      <c r="G102" s="2"/>
      <c r="H102" s="2"/>
      <c r="J102" s="2" t="s">
        <v>829</v>
      </c>
      <c r="K102" s="2" t="s">
        <v>6660</v>
      </c>
      <c r="L102" s="2" t="s">
        <v>860</v>
      </c>
      <c r="M102" s="2" t="s">
        <v>17</v>
      </c>
      <c r="N102" s="2" t="s">
        <v>7774</v>
      </c>
      <c r="R102" s="2" t="s">
        <v>8219</v>
      </c>
      <c r="S102" s="2">
        <v>130.0</v>
      </c>
    </row>
    <row r="103">
      <c r="C103" s="298" t="s">
        <v>8340</v>
      </c>
      <c r="D103" s="291" t="s">
        <v>8345</v>
      </c>
      <c r="F103" s="2"/>
      <c r="G103" s="2"/>
      <c r="H103" s="2"/>
      <c r="J103" s="2" t="s">
        <v>829</v>
      </c>
      <c r="K103" s="2" t="s">
        <v>6660</v>
      </c>
      <c r="L103" s="2" t="s">
        <v>860</v>
      </c>
      <c r="M103" s="2" t="s">
        <v>17</v>
      </c>
      <c r="N103" s="2" t="s">
        <v>7774</v>
      </c>
      <c r="R103" s="2" t="s">
        <v>8219</v>
      </c>
      <c r="S103" s="2">
        <v>130.0</v>
      </c>
    </row>
    <row r="104">
      <c r="C104" s="298" t="s">
        <v>8340</v>
      </c>
      <c r="D104" s="291" t="s">
        <v>8346</v>
      </c>
      <c r="F104" s="2"/>
      <c r="G104" s="2"/>
      <c r="H104" s="2"/>
      <c r="J104" s="2" t="s">
        <v>829</v>
      </c>
      <c r="K104" s="2" t="s">
        <v>6660</v>
      </c>
      <c r="L104" s="2" t="s">
        <v>860</v>
      </c>
      <c r="M104" s="2" t="s">
        <v>17</v>
      </c>
      <c r="N104" s="2" t="s">
        <v>7774</v>
      </c>
      <c r="R104" s="2" t="s">
        <v>8219</v>
      </c>
      <c r="S104" s="2">
        <v>130.0</v>
      </c>
    </row>
    <row r="105">
      <c r="C105" s="298" t="s">
        <v>8340</v>
      </c>
      <c r="D105" s="291" t="s">
        <v>8347</v>
      </c>
      <c r="F105" s="2"/>
      <c r="G105" s="2"/>
      <c r="H105" s="2"/>
      <c r="J105" s="2" t="s">
        <v>829</v>
      </c>
      <c r="K105" s="2" t="s">
        <v>6660</v>
      </c>
      <c r="L105" s="2" t="s">
        <v>860</v>
      </c>
      <c r="M105" s="2" t="s">
        <v>17</v>
      </c>
      <c r="N105" s="2" t="s">
        <v>7774</v>
      </c>
      <c r="R105" s="2" t="s">
        <v>8219</v>
      </c>
      <c r="S105" s="2">
        <v>130.0</v>
      </c>
    </row>
    <row r="106">
      <c r="C106" s="298" t="s">
        <v>8340</v>
      </c>
      <c r="D106" s="291" t="s">
        <v>8348</v>
      </c>
      <c r="F106" s="2"/>
      <c r="G106" s="2"/>
      <c r="H106" s="2"/>
      <c r="J106" s="2" t="s">
        <v>829</v>
      </c>
      <c r="L106" s="2" t="s">
        <v>860</v>
      </c>
      <c r="M106" s="2" t="s">
        <v>17</v>
      </c>
      <c r="N106" s="2" t="s">
        <v>7774</v>
      </c>
      <c r="S106" s="2">
        <v>130.0</v>
      </c>
    </row>
    <row r="107">
      <c r="C107" s="2" t="s">
        <v>8349</v>
      </c>
      <c r="F107" s="2"/>
      <c r="G107" s="2"/>
      <c r="H107" s="2" t="s">
        <v>8297</v>
      </c>
      <c r="L107" s="2" t="s">
        <v>860</v>
      </c>
    </row>
    <row r="109">
      <c r="A109" s="2" t="s">
        <v>933</v>
      </c>
      <c r="B109" s="2" t="s">
        <v>868</v>
      </c>
      <c r="C109" s="2" t="s">
        <v>1390</v>
      </c>
      <c r="D109" s="291">
        <v>2.211199000718E12</v>
      </c>
      <c r="E109" s="2" t="s">
        <v>935</v>
      </c>
      <c r="J109" s="2" t="s">
        <v>829</v>
      </c>
      <c r="K109" s="2" t="s">
        <v>488</v>
      </c>
      <c r="L109" s="2" t="s">
        <v>860</v>
      </c>
      <c r="M109" s="2" t="s">
        <v>17</v>
      </c>
      <c r="N109" s="2" t="s">
        <v>6656</v>
      </c>
      <c r="R109" s="2" t="s">
        <v>8255</v>
      </c>
      <c r="S109" s="2">
        <v>97.0</v>
      </c>
    </row>
    <row r="110">
      <c r="C110" s="2" t="s">
        <v>1390</v>
      </c>
      <c r="D110" s="291">
        <v>2.211199000717E12</v>
      </c>
      <c r="E110" s="2" t="s">
        <v>935</v>
      </c>
      <c r="J110" s="2" t="s">
        <v>829</v>
      </c>
      <c r="K110" s="2" t="s">
        <v>8231</v>
      </c>
      <c r="L110" s="2" t="s">
        <v>860</v>
      </c>
      <c r="M110" s="2" t="s">
        <v>17</v>
      </c>
      <c r="N110" s="2" t="s">
        <v>6656</v>
      </c>
      <c r="R110" s="2" t="s">
        <v>8350</v>
      </c>
      <c r="S110" s="2">
        <v>97.0</v>
      </c>
    </row>
    <row r="111">
      <c r="B111" s="239"/>
      <c r="C111" s="2" t="s">
        <v>1390</v>
      </c>
      <c r="D111" s="291">
        <v>2.211199000712E12</v>
      </c>
      <c r="E111" s="2" t="s">
        <v>935</v>
      </c>
      <c r="J111" s="2" t="s">
        <v>829</v>
      </c>
      <c r="K111" s="2" t="s">
        <v>8231</v>
      </c>
      <c r="L111" s="2" t="s">
        <v>860</v>
      </c>
      <c r="M111" s="2" t="s">
        <v>17</v>
      </c>
      <c r="N111" s="2" t="s">
        <v>6656</v>
      </c>
      <c r="R111" s="2" t="s">
        <v>8350</v>
      </c>
      <c r="S111" s="2">
        <v>97.0</v>
      </c>
    </row>
    <row r="114">
      <c r="A114" s="2" t="s">
        <v>995</v>
      </c>
      <c r="B114" s="2" t="s">
        <v>862</v>
      </c>
      <c r="C114" s="2" t="s">
        <v>1409</v>
      </c>
      <c r="D114" s="291" t="s">
        <v>8351</v>
      </c>
      <c r="E114" s="359" t="s">
        <v>893</v>
      </c>
      <c r="J114" s="2" t="s">
        <v>829</v>
      </c>
      <c r="K114" s="2" t="s">
        <v>8231</v>
      </c>
      <c r="L114" s="2" t="s">
        <v>860</v>
      </c>
      <c r="M114" s="2" t="s">
        <v>17</v>
      </c>
      <c r="N114" s="2" t="s">
        <v>6656</v>
      </c>
      <c r="R114" s="2" t="s">
        <v>6367</v>
      </c>
      <c r="S114" s="2">
        <v>97.0</v>
      </c>
    </row>
    <row r="115">
      <c r="C115" s="2" t="s">
        <v>1412</v>
      </c>
      <c r="D115" s="291" t="s">
        <v>8352</v>
      </c>
      <c r="E115" s="359" t="s">
        <v>895</v>
      </c>
      <c r="J115" s="2" t="s">
        <v>829</v>
      </c>
      <c r="K115" s="2" t="s">
        <v>8221</v>
      </c>
      <c r="L115" s="2" t="s">
        <v>860</v>
      </c>
      <c r="M115" s="2" t="s">
        <v>17</v>
      </c>
      <c r="N115" s="2" t="s">
        <v>6656</v>
      </c>
      <c r="R115" s="2" t="s">
        <v>8353</v>
      </c>
      <c r="S115" s="2">
        <v>97.0</v>
      </c>
    </row>
    <row r="116">
      <c r="C116" s="2" t="s">
        <v>1412</v>
      </c>
      <c r="D116" s="291" t="s">
        <v>8354</v>
      </c>
      <c r="E116" s="359" t="s">
        <v>895</v>
      </c>
      <c r="J116" s="2" t="s">
        <v>829</v>
      </c>
      <c r="K116" s="2" t="s">
        <v>7033</v>
      </c>
      <c r="L116" s="2" t="s">
        <v>860</v>
      </c>
      <c r="M116" s="2" t="s">
        <v>17</v>
      </c>
      <c r="N116" s="2" t="s">
        <v>6656</v>
      </c>
      <c r="R116" s="2" t="s">
        <v>5874</v>
      </c>
      <c r="S116" s="2">
        <v>97.0</v>
      </c>
    </row>
    <row r="117">
      <c r="C117" s="2" t="s">
        <v>1412</v>
      </c>
      <c r="D117" s="291" t="s">
        <v>8355</v>
      </c>
      <c r="E117" s="359" t="s">
        <v>895</v>
      </c>
      <c r="J117" s="2" t="s">
        <v>829</v>
      </c>
      <c r="K117" s="2" t="s">
        <v>8286</v>
      </c>
      <c r="L117" s="2" t="s">
        <v>860</v>
      </c>
      <c r="M117" s="2" t="s">
        <v>17</v>
      </c>
      <c r="N117" s="2" t="s">
        <v>6656</v>
      </c>
      <c r="S117" s="2">
        <v>97.0</v>
      </c>
    </row>
    <row r="119">
      <c r="A119" s="577" t="s">
        <v>3819</v>
      </c>
    </row>
    <row r="120">
      <c r="B120" s="2" t="s">
        <v>8356</v>
      </c>
      <c r="C120" s="359" t="s">
        <v>8357</v>
      </c>
      <c r="L120" s="2" t="s">
        <v>1019</v>
      </c>
      <c r="M120" s="2" t="s">
        <v>17</v>
      </c>
      <c r="N120" s="2" t="s">
        <v>424</v>
      </c>
      <c r="S120" s="2">
        <v>193.0</v>
      </c>
    </row>
    <row r="121">
      <c r="B121" s="2" t="s">
        <v>8356</v>
      </c>
      <c r="C121" s="359" t="s">
        <v>8357</v>
      </c>
      <c r="L121" s="2" t="s">
        <v>1019</v>
      </c>
      <c r="M121" s="2" t="s">
        <v>17</v>
      </c>
      <c r="N121" s="2" t="s">
        <v>8358</v>
      </c>
      <c r="S121" s="2">
        <v>321.0</v>
      </c>
    </row>
    <row r="122">
      <c r="B122" s="2" t="s">
        <v>1052</v>
      </c>
      <c r="C122" s="2" t="s">
        <v>8359</v>
      </c>
      <c r="L122" s="2" t="s">
        <v>1019</v>
      </c>
      <c r="M122" s="2" t="s">
        <v>17</v>
      </c>
      <c r="N122" s="2" t="s">
        <v>476</v>
      </c>
      <c r="S122" s="2">
        <v>65.0</v>
      </c>
    </row>
    <row r="123">
      <c r="C123" s="359" t="s">
        <v>8360</v>
      </c>
      <c r="J123" s="2" t="s">
        <v>7548</v>
      </c>
      <c r="K123" s="2" t="s">
        <v>7856</v>
      </c>
      <c r="L123" s="2" t="s">
        <v>1019</v>
      </c>
      <c r="M123" s="2" t="s">
        <v>17</v>
      </c>
      <c r="N123" s="2" t="s">
        <v>6656</v>
      </c>
      <c r="R123" s="2" t="s">
        <v>5532</v>
      </c>
      <c r="S123" s="2">
        <v>97.0</v>
      </c>
    </row>
    <row r="124">
      <c r="C124" s="359" t="s">
        <v>8361</v>
      </c>
      <c r="L124" s="2" t="s">
        <v>1019</v>
      </c>
      <c r="M124" s="2" t="s">
        <v>8362</v>
      </c>
      <c r="N124" s="2" t="s">
        <v>8363</v>
      </c>
      <c r="S124" s="313" t="s">
        <v>8364</v>
      </c>
    </row>
    <row r="125">
      <c r="C125" s="359" t="s">
        <v>6725</v>
      </c>
      <c r="L125" s="2" t="s">
        <v>1019</v>
      </c>
    </row>
    <row r="126">
      <c r="C126" s="359" t="s">
        <v>8365</v>
      </c>
      <c r="L126" s="2" t="s">
        <v>1019</v>
      </c>
    </row>
    <row r="127">
      <c r="C127" s="359" t="s">
        <v>8366</v>
      </c>
      <c r="L127" s="2" t="s">
        <v>1019</v>
      </c>
      <c r="M127" s="2" t="s">
        <v>17</v>
      </c>
      <c r="N127" s="2" t="s">
        <v>6656</v>
      </c>
      <c r="S127" s="2">
        <v>97.0</v>
      </c>
    </row>
    <row r="128">
      <c r="C128" s="359" t="s">
        <v>8367</v>
      </c>
      <c r="E128" s="359" t="s">
        <v>8368</v>
      </c>
      <c r="J128" s="2" t="s">
        <v>8369</v>
      </c>
      <c r="K128" s="2" t="s">
        <v>8223</v>
      </c>
      <c r="L128" s="2" t="s">
        <v>1019</v>
      </c>
      <c r="M128" s="2" t="s">
        <v>8370</v>
      </c>
      <c r="N128" s="2" t="s">
        <v>8371</v>
      </c>
      <c r="R128" s="2" t="s">
        <v>8372</v>
      </c>
      <c r="S128" s="313" t="s">
        <v>8373</v>
      </c>
    </row>
    <row r="129">
      <c r="C129" s="359" t="s">
        <v>8374</v>
      </c>
      <c r="E129" s="359" t="s">
        <v>7247</v>
      </c>
      <c r="L129" s="2" t="s">
        <v>1019</v>
      </c>
    </row>
    <row r="130">
      <c r="C130" s="359" t="s">
        <v>8375</v>
      </c>
      <c r="J130" s="2" t="s">
        <v>8376</v>
      </c>
      <c r="K130" s="2" t="s">
        <v>6660</v>
      </c>
      <c r="L130" s="2" t="s">
        <v>1019</v>
      </c>
      <c r="M130" s="2" t="s">
        <v>8377</v>
      </c>
      <c r="N130" s="2" t="s">
        <v>6656</v>
      </c>
      <c r="R130" s="2" t="s">
        <v>8378</v>
      </c>
      <c r="S130" s="2">
        <v>97.0</v>
      </c>
    </row>
    <row r="131">
      <c r="C131" s="359" t="s">
        <v>8379</v>
      </c>
      <c r="L131" s="2" t="s">
        <v>1019</v>
      </c>
      <c r="M131" s="2" t="s">
        <v>17</v>
      </c>
      <c r="N131" s="2" t="s">
        <v>6656</v>
      </c>
      <c r="S131" s="2">
        <v>97.0</v>
      </c>
    </row>
    <row r="132">
      <c r="C132" s="388" t="s">
        <v>8380</v>
      </c>
      <c r="L132" s="2" t="s">
        <v>1019</v>
      </c>
      <c r="M132" s="2" t="s">
        <v>17</v>
      </c>
      <c r="N132" s="2" t="s">
        <v>6873</v>
      </c>
      <c r="S132" s="2">
        <v>139.0</v>
      </c>
    </row>
    <row r="133">
      <c r="C133" s="359" t="s">
        <v>6280</v>
      </c>
      <c r="L133" s="2" t="s">
        <v>1019</v>
      </c>
      <c r="M133" s="2" t="s">
        <v>17</v>
      </c>
      <c r="N133" s="2" t="s">
        <v>8231</v>
      </c>
      <c r="S133" s="2">
        <v>142.0</v>
      </c>
    </row>
    <row r="134">
      <c r="C134" s="359" t="s">
        <v>8381</v>
      </c>
      <c r="E134" s="359" t="s">
        <v>8368</v>
      </c>
      <c r="L134" s="2" t="s">
        <v>1019</v>
      </c>
      <c r="M134" s="2" t="s">
        <v>17</v>
      </c>
      <c r="N134" s="2" t="s">
        <v>8231</v>
      </c>
      <c r="S134" s="2">
        <v>142.0</v>
      </c>
    </row>
    <row r="135">
      <c r="C135" s="359" t="s">
        <v>8382</v>
      </c>
      <c r="E135" s="359" t="s">
        <v>8383</v>
      </c>
      <c r="L135" s="2" t="s">
        <v>1019</v>
      </c>
      <c r="M135" s="2" t="s">
        <v>17</v>
      </c>
      <c r="N135" s="2" t="s">
        <v>8231</v>
      </c>
      <c r="S135" s="2">
        <v>142.0</v>
      </c>
    </row>
    <row r="136">
      <c r="C136" s="2" t="s">
        <v>1514</v>
      </c>
      <c r="L136" s="2" t="s">
        <v>1019</v>
      </c>
      <c r="M136" s="2" t="s">
        <v>2386</v>
      </c>
      <c r="N136" s="2" t="s">
        <v>7786</v>
      </c>
      <c r="S136" s="2">
        <v>167.0</v>
      </c>
    </row>
    <row r="137">
      <c r="C137" s="359" t="s">
        <v>8384</v>
      </c>
      <c r="D137" s="291" t="s">
        <v>8385</v>
      </c>
      <c r="J137" s="2"/>
      <c r="K137" s="2"/>
      <c r="L137" s="2" t="s">
        <v>1019</v>
      </c>
      <c r="M137" s="2" t="s">
        <v>17</v>
      </c>
      <c r="N137" s="2" t="s">
        <v>8386</v>
      </c>
      <c r="R137" s="2"/>
      <c r="S137" s="2">
        <v>176.0</v>
      </c>
    </row>
    <row r="138">
      <c r="C138" s="359" t="s">
        <v>8384</v>
      </c>
      <c r="D138" s="291" t="s">
        <v>8387</v>
      </c>
      <c r="J138" s="2"/>
      <c r="K138" s="2"/>
      <c r="L138" s="2" t="s">
        <v>1019</v>
      </c>
      <c r="M138" s="2" t="s">
        <v>17</v>
      </c>
      <c r="N138" s="2" t="s">
        <v>8386</v>
      </c>
      <c r="R138" s="2"/>
      <c r="S138" s="2">
        <v>176.0</v>
      </c>
    </row>
    <row r="139">
      <c r="C139" s="359" t="s">
        <v>8388</v>
      </c>
      <c r="J139" s="2"/>
      <c r="K139" s="2"/>
      <c r="L139" s="2" t="s">
        <v>1019</v>
      </c>
      <c r="M139" s="2" t="s">
        <v>6538</v>
      </c>
      <c r="N139" s="2" t="s">
        <v>8389</v>
      </c>
      <c r="R139" s="2"/>
      <c r="S139" s="312">
        <v>1.76199259E8</v>
      </c>
      <c r="T139" s="2" t="s">
        <v>8390</v>
      </c>
    </row>
    <row r="140">
      <c r="B140" s="2" t="s">
        <v>862</v>
      </c>
      <c r="C140" s="359" t="s">
        <v>4127</v>
      </c>
      <c r="D140" s="291" t="s">
        <v>8391</v>
      </c>
      <c r="E140" s="359" t="s">
        <v>8392</v>
      </c>
      <c r="J140" s="2"/>
      <c r="K140" s="2"/>
      <c r="L140" s="2"/>
      <c r="M140" s="2" t="s">
        <v>17</v>
      </c>
      <c r="N140" s="2" t="s">
        <v>8386</v>
      </c>
      <c r="R140" s="2"/>
      <c r="S140" s="2">
        <v>176.0</v>
      </c>
    </row>
    <row r="141">
      <c r="C141" s="359" t="s">
        <v>7743</v>
      </c>
      <c r="J141" s="2" t="s">
        <v>8393</v>
      </c>
      <c r="K141" s="2" t="s">
        <v>7758</v>
      </c>
      <c r="L141" s="2" t="s">
        <v>1019</v>
      </c>
      <c r="M141" s="2" t="s">
        <v>17</v>
      </c>
      <c r="N141" s="2" t="s">
        <v>7758</v>
      </c>
      <c r="R141" s="2" t="s">
        <v>6327</v>
      </c>
      <c r="S141" s="2">
        <v>190.0</v>
      </c>
    </row>
    <row r="142">
      <c r="A142" s="266"/>
      <c r="B142" s="266"/>
      <c r="C142" s="436" t="s">
        <v>7096</v>
      </c>
      <c r="D142" s="266"/>
      <c r="E142" s="357"/>
      <c r="F142" s="266"/>
      <c r="G142" s="266"/>
      <c r="H142" s="266"/>
      <c r="I142" s="266"/>
      <c r="J142" s="275" t="s">
        <v>2173</v>
      </c>
      <c r="K142" s="275" t="s">
        <v>8221</v>
      </c>
      <c r="L142" s="357" t="s">
        <v>1019</v>
      </c>
      <c r="M142" s="357" t="s">
        <v>17</v>
      </c>
      <c r="N142" s="463" t="s">
        <v>8221</v>
      </c>
      <c r="O142" s="266"/>
      <c r="R142" s="2" t="s">
        <v>8220</v>
      </c>
      <c r="S142" s="2">
        <v>218.0</v>
      </c>
    </row>
    <row r="143">
      <c r="C143" s="359" t="s">
        <v>8394</v>
      </c>
      <c r="E143" s="359" t="s">
        <v>8395</v>
      </c>
      <c r="L143" s="2" t="s">
        <v>1019</v>
      </c>
      <c r="M143" s="2" t="s">
        <v>17</v>
      </c>
      <c r="N143" s="2" t="s">
        <v>8225</v>
      </c>
      <c r="S143" s="2">
        <v>255.0</v>
      </c>
    </row>
    <row r="144">
      <c r="C144" s="359" t="s">
        <v>8394</v>
      </c>
      <c r="E144" s="359" t="s">
        <v>8395</v>
      </c>
      <c r="L144" s="2" t="s">
        <v>1019</v>
      </c>
      <c r="M144" s="2" t="s">
        <v>17</v>
      </c>
      <c r="N144" s="2" t="s">
        <v>8225</v>
      </c>
      <c r="S144" s="2">
        <v>255.0</v>
      </c>
    </row>
    <row r="145">
      <c r="C145" s="359" t="s">
        <v>5845</v>
      </c>
      <c r="D145" s="291" t="s">
        <v>8396</v>
      </c>
      <c r="E145" s="359" t="s">
        <v>5846</v>
      </c>
      <c r="L145" s="2" t="s">
        <v>1019</v>
      </c>
      <c r="M145" s="2" t="s">
        <v>17</v>
      </c>
      <c r="N145" s="2" t="s">
        <v>8225</v>
      </c>
      <c r="S145" s="2">
        <v>255.0</v>
      </c>
    </row>
    <row r="146">
      <c r="C146" s="388" t="s">
        <v>6350</v>
      </c>
      <c r="D146" s="291">
        <v>1.308210017E9</v>
      </c>
      <c r="E146" s="359" t="s">
        <v>5843</v>
      </c>
      <c r="L146" s="2" t="s">
        <v>1019</v>
      </c>
      <c r="M146" s="2" t="s">
        <v>17</v>
      </c>
      <c r="N146" s="2" t="s">
        <v>8225</v>
      </c>
      <c r="S146" s="2">
        <v>255.0</v>
      </c>
    </row>
    <row r="147">
      <c r="C147" s="359" t="s">
        <v>3825</v>
      </c>
      <c r="L147" s="2" t="s">
        <v>1019</v>
      </c>
      <c r="M147" s="2" t="s">
        <v>17</v>
      </c>
      <c r="N147" s="2" t="s">
        <v>8225</v>
      </c>
      <c r="S147" s="2">
        <v>255.0</v>
      </c>
    </row>
    <row r="148">
      <c r="C148" s="359" t="s">
        <v>4973</v>
      </c>
      <c r="L148" s="2" t="s">
        <v>1019</v>
      </c>
      <c r="M148" s="2" t="s">
        <v>2386</v>
      </c>
      <c r="N148" s="2" t="s">
        <v>8397</v>
      </c>
      <c r="S148" s="2">
        <v>255.0</v>
      </c>
    </row>
    <row r="149">
      <c r="C149" s="384"/>
      <c r="L149" s="2"/>
      <c r="M149" s="2"/>
      <c r="N149" s="2"/>
      <c r="S149" s="2"/>
    </row>
    <row r="150">
      <c r="C150" s="384" t="s">
        <v>8398</v>
      </c>
      <c r="L150" s="2" t="s">
        <v>1019</v>
      </c>
      <c r="M150" s="2" t="s">
        <v>17</v>
      </c>
      <c r="N150" s="2" t="s">
        <v>8399</v>
      </c>
      <c r="S150" s="2">
        <v>258.0</v>
      </c>
    </row>
    <row r="151">
      <c r="C151" s="359" t="s">
        <v>7743</v>
      </c>
      <c r="J151" s="2" t="s">
        <v>8400</v>
      </c>
      <c r="K151" s="2" t="s">
        <v>8401</v>
      </c>
      <c r="L151" s="2" t="s">
        <v>1019</v>
      </c>
      <c r="M151" s="2" t="s">
        <v>17</v>
      </c>
      <c r="N151" s="2" t="s">
        <v>8399</v>
      </c>
      <c r="R151" s="2" t="s">
        <v>8402</v>
      </c>
      <c r="S151" s="2">
        <v>258.0</v>
      </c>
    </row>
    <row r="152">
      <c r="C152" s="2" t="s">
        <v>8403</v>
      </c>
      <c r="L152" s="2" t="s">
        <v>1019</v>
      </c>
      <c r="M152" s="2" t="s">
        <v>17</v>
      </c>
      <c r="N152" s="2" t="s">
        <v>8225</v>
      </c>
      <c r="R152" s="2" t="s">
        <v>8224</v>
      </c>
    </row>
    <row r="153">
      <c r="C153" s="359" t="s">
        <v>5845</v>
      </c>
      <c r="D153" s="359" t="s">
        <v>5846</v>
      </c>
      <c r="E153" s="359"/>
      <c r="L153" s="2" t="s">
        <v>1019</v>
      </c>
      <c r="M153" s="2" t="s">
        <v>2386</v>
      </c>
      <c r="N153" s="2" t="s">
        <v>8404</v>
      </c>
      <c r="S153" s="2">
        <v>262.0</v>
      </c>
    </row>
    <row r="154">
      <c r="C154" s="388" t="s">
        <v>6350</v>
      </c>
      <c r="D154" s="291">
        <v>1.308210004E9</v>
      </c>
      <c r="E154" s="359" t="s">
        <v>5843</v>
      </c>
      <c r="L154" s="2" t="s">
        <v>1019</v>
      </c>
      <c r="M154" s="2" t="s">
        <v>17</v>
      </c>
      <c r="N154" s="2" t="s">
        <v>5777</v>
      </c>
      <c r="S154" s="2">
        <v>275.0</v>
      </c>
    </row>
    <row r="155">
      <c r="C155" s="388" t="s">
        <v>6350</v>
      </c>
      <c r="D155" s="291">
        <v>1.308210065E9</v>
      </c>
      <c r="E155" s="359" t="s">
        <v>5843</v>
      </c>
      <c r="L155" s="2" t="s">
        <v>1019</v>
      </c>
      <c r="M155" s="2" t="s">
        <v>17</v>
      </c>
      <c r="N155" s="2" t="s">
        <v>5777</v>
      </c>
      <c r="S155" s="2">
        <v>275.0</v>
      </c>
    </row>
    <row r="156">
      <c r="C156" s="359" t="s">
        <v>8381</v>
      </c>
      <c r="E156" s="359" t="s">
        <v>8368</v>
      </c>
      <c r="L156" s="2" t="s">
        <v>1019</v>
      </c>
      <c r="M156" s="2" t="s">
        <v>17</v>
      </c>
      <c r="N156" s="2" t="s">
        <v>5777</v>
      </c>
      <c r="S156" s="2">
        <v>275.0</v>
      </c>
    </row>
    <row r="157">
      <c r="C157" s="359" t="s">
        <v>8405</v>
      </c>
      <c r="L157" s="2" t="s">
        <v>1019</v>
      </c>
      <c r="M157" s="2" t="s">
        <v>17</v>
      </c>
      <c r="N157" s="2" t="s">
        <v>5777</v>
      </c>
      <c r="S157" s="2">
        <v>275.0</v>
      </c>
    </row>
    <row r="158">
      <c r="C158" s="359" t="s">
        <v>8406</v>
      </c>
      <c r="E158" s="359" t="s">
        <v>8407</v>
      </c>
      <c r="L158" s="2" t="s">
        <v>1019</v>
      </c>
      <c r="M158" s="2" t="s">
        <v>17</v>
      </c>
      <c r="N158" s="2" t="s">
        <v>5777</v>
      </c>
      <c r="S158" s="2">
        <v>275.0</v>
      </c>
    </row>
    <row r="159">
      <c r="C159" s="359" t="s">
        <v>8408</v>
      </c>
      <c r="L159" s="2" t="s">
        <v>1019</v>
      </c>
      <c r="M159" s="2" t="s">
        <v>17</v>
      </c>
      <c r="N159" s="2" t="s">
        <v>5777</v>
      </c>
      <c r="S159" s="2">
        <v>275.0</v>
      </c>
    </row>
    <row r="160">
      <c r="C160" s="359" t="s">
        <v>8408</v>
      </c>
      <c r="L160" s="2" t="s">
        <v>1019</v>
      </c>
      <c r="M160" s="2" t="s">
        <v>17</v>
      </c>
      <c r="N160" s="2" t="s">
        <v>5777</v>
      </c>
      <c r="S160" s="2">
        <v>275.0</v>
      </c>
    </row>
    <row r="161">
      <c r="C161" s="359" t="s">
        <v>8409</v>
      </c>
      <c r="L161" s="2" t="s">
        <v>1019</v>
      </c>
      <c r="M161" s="2" t="s">
        <v>17</v>
      </c>
      <c r="N161" s="2" t="s">
        <v>8233</v>
      </c>
      <c r="S161" s="2">
        <v>313.0</v>
      </c>
    </row>
    <row r="162">
      <c r="B162" s="2" t="s">
        <v>5841</v>
      </c>
      <c r="C162" s="359" t="s">
        <v>8410</v>
      </c>
      <c r="D162" s="291">
        <v>1.08210048E8</v>
      </c>
      <c r="E162" s="359" t="s">
        <v>8411</v>
      </c>
      <c r="L162" s="2" t="s">
        <v>1019</v>
      </c>
      <c r="M162" s="2" t="s">
        <v>17</v>
      </c>
      <c r="N162" s="2" t="s">
        <v>8233</v>
      </c>
      <c r="S162" s="2">
        <v>313.0</v>
      </c>
    </row>
    <row r="163">
      <c r="C163" s="359" t="s">
        <v>8382</v>
      </c>
      <c r="E163" s="380" t="s">
        <v>8383</v>
      </c>
      <c r="L163" s="2" t="s">
        <v>1019</v>
      </c>
      <c r="M163" s="2" t="s">
        <v>17</v>
      </c>
      <c r="N163" s="2" t="s">
        <v>8233</v>
      </c>
      <c r="S163" s="2">
        <v>313.0</v>
      </c>
    </row>
    <row r="164">
      <c r="A164" s="2" t="s">
        <v>4644</v>
      </c>
      <c r="C164" s="359" t="s">
        <v>8412</v>
      </c>
      <c r="D164" s="291" t="s">
        <v>8413</v>
      </c>
      <c r="E164" s="383"/>
      <c r="L164" s="2" t="s">
        <v>8414</v>
      </c>
      <c r="M164" s="2" t="s">
        <v>17</v>
      </c>
      <c r="N164" s="2" t="s">
        <v>5777</v>
      </c>
      <c r="S164" s="2">
        <v>276.0</v>
      </c>
    </row>
    <row r="165">
      <c r="C165" s="359" t="s">
        <v>8412</v>
      </c>
      <c r="D165" s="291" t="s">
        <v>8415</v>
      </c>
      <c r="L165" s="2" t="s">
        <v>8414</v>
      </c>
      <c r="M165" s="2" t="s">
        <v>17</v>
      </c>
      <c r="N165" s="2" t="s">
        <v>5777</v>
      </c>
      <c r="S165" s="2">
        <v>276.0</v>
      </c>
    </row>
    <row r="166">
      <c r="C166" s="359" t="s">
        <v>8416</v>
      </c>
      <c r="L166" s="2" t="s">
        <v>8414</v>
      </c>
      <c r="M166" s="2" t="s">
        <v>17</v>
      </c>
      <c r="N166" s="2" t="s">
        <v>5777</v>
      </c>
      <c r="S166" s="2">
        <v>276.0</v>
      </c>
    </row>
    <row r="167">
      <c r="C167" s="380" t="s">
        <v>8417</v>
      </c>
      <c r="L167" s="2" t="s">
        <v>1019</v>
      </c>
      <c r="M167" s="2" t="s">
        <v>17</v>
      </c>
      <c r="N167" s="2" t="s">
        <v>8418</v>
      </c>
      <c r="R167" s="2" t="s">
        <v>8236</v>
      </c>
      <c r="S167" s="2">
        <v>374.0</v>
      </c>
    </row>
    <row r="168">
      <c r="B168" s="2" t="s">
        <v>3881</v>
      </c>
      <c r="C168" s="388" t="s">
        <v>7312</v>
      </c>
      <c r="D168" s="291">
        <v>908371.0</v>
      </c>
      <c r="E168" s="380" t="s">
        <v>4318</v>
      </c>
      <c r="L168" s="2" t="s">
        <v>1019</v>
      </c>
      <c r="M168" s="2" t="s">
        <v>17</v>
      </c>
      <c r="N168" s="2" t="s">
        <v>8418</v>
      </c>
      <c r="S168" s="2">
        <v>374.0</v>
      </c>
    </row>
    <row r="169">
      <c r="C169" s="380" t="s">
        <v>8419</v>
      </c>
      <c r="E169" s="383"/>
      <c r="L169" s="2" t="s">
        <v>1019</v>
      </c>
      <c r="M169" s="2" t="s">
        <v>17</v>
      </c>
      <c r="N169" s="2" t="s">
        <v>8418</v>
      </c>
      <c r="S169" s="2">
        <v>374.0</v>
      </c>
    </row>
    <row r="170">
      <c r="B170" s="2" t="s">
        <v>3881</v>
      </c>
      <c r="C170" s="359" t="s">
        <v>8420</v>
      </c>
      <c r="D170" s="566">
        <v>137707.0</v>
      </c>
      <c r="E170" s="359" t="s">
        <v>7088</v>
      </c>
      <c r="L170" s="2" t="s">
        <v>1019</v>
      </c>
      <c r="M170" s="2" t="s">
        <v>17</v>
      </c>
      <c r="N170" s="2" t="s">
        <v>8418</v>
      </c>
      <c r="R170" s="2" t="s">
        <v>8236</v>
      </c>
      <c r="S170" s="2">
        <v>374.0</v>
      </c>
    </row>
    <row r="171">
      <c r="B171" s="2" t="s">
        <v>3881</v>
      </c>
      <c r="C171" s="359" t="s">
        <v>8420</v>
      </c>
      <c r="D171" s="455">
        <v>137680.0</v>
      </c>
      <c r="E171" s="359" t="s">
        <v>7088</v>
      </c>
      <c r="L171" s="2" t="s">
        <v>1019</v>
      </c>
      <c r="M171" s="2" t="s">
        <v>17</v>
      </c>
      <c r="N171" s="2" t="s">
        <v>8418</v>
      </c>
      <c r="R171" s="2" t="s">
        <v>8236</v>
      </c>
      <c r="S171" s="2">
        <v>374.0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32</v>
      </c>
      <c r="B1" s="215" t="s">
        <v>5</v>
      </c>
      <c r="C1" s="219" t="s">
        <v>8421</v>
      </c>
      <c r="D1" s="216"/>
      <c r="E1" s="411">
        <v>9.842236702E9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7466</v>
      </c>
      <c r="S2" s="2" t="s">
        <v>6488</v>
      </c>
      <c r="T2" s="2" t="s">
        <v>2001</v>
      </c>
    </row>
    <row r="3">
      <c r="A3" s="2"/>
      <c r="B3" s="229" t="s">
        <v>811</v>
      </c>
      <c r="C3" s="2" t="s">
        <v>202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8422</v>
      </c>
      <c r="S3" s="2" t="s">
        <v>7320</v>
      </c>
      <c r="T3" s="2" t="s">
        <v>1010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8423</v>
      </c>
      <c r="S4" s="2" t="s">
        <v>8424</v>
      </c>
      <c r="T4" s="2" t="s">
        <v>3791</v>
      </c>
    </row>
    <row r="5">
      <c r="A5" s="2"/>
      <c r="B5" s="229" t="s">
        <v>818</v>
      </c>
      <c r="D5" s="2"/>
      <c r="E5" s="237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8425</v>
      </c>
      <c r="S5" s="2" t="s">
        <v>6959</v>
      </c>
      <c r="T5" s="2" t="s">
        <v>8426</v>
      </c>
    </row>
    <row r="6">
      <c r="A6" s="2"/>
      <c r="B6" s="229" t="s">
        <v>820</v>
      </c>
      <c r="C6" s="2" t="s">
        <v>2773</v>
      </c>
      <c r="D6" s="2"/>
      <c r="E6" s="237">
        <v>9.629188498E9</v>
      </c>
      <c r="F6" s="2"/>
      <c r="G6" s="2"/>
      <c r="H6" s="2" t="s">
        <v>821</v>
      </c>
      <c r="K6" s="2"/>
      <c r="L6" s="2"/>
      <c r="M6" s="229" t="s">
        <v>15</v>
      </c>
      <c r="O6" s="237"/>
    </row>
    <row r="7">
      <c r="A7" s="2"/>
      <c r="B7" s="229" t="s">
        <v>822</v>
      </c>
      <c r="C7" s="2" t="s">
        <v>8427</v>
      </c>
      <c r="D7" s="2"/>
      <c r="E7" s="237">
        <v>9.842276359E9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828</v>
      </c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 t="s">
        <v>8428</v>
      </c>
      <c r="D12" s="242"/>
      <c r="E12" s="243">
        <v>9.6009736E9</v>
      </c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" t="s">
        <v>5477</v>
      </c>
      <c r="D17" s="291"/>
      <c r="E17" s="2" t="s">
        <v>5771</v>
      </c>
      <c r="I17" s="2" t="s">
        <v>2097</v>
      </c>
      <c r="J17" s="2" t="s">
        <v>821</v>
      </c>
      <c r="K17" s="2" t="s">
        <v>6488</v>
      </c>
      <c r="L17" s="2" t="s">
        <v>860</v>
      </c>
      <c r="R17" s="2" t="s">
        <v>7466</v>
      </c>
    </row>
    <row r="18">
      <c r="A18" s="2"/>
      <c r="B18" s="2" t="s">
        <v>30</v>
      </c>
      <c r="C18" s="2" t="s">
        <v>5477</v>
      </c>
      <c r="D18" s="291"/>
      <c r="E18" s="2" t="s">
        <v>5771</v>
      </c>
      <c r="I18" s="2" t="s">
        <v>2100</v>
      </c>
      <c r="J18" s="2" t="s">
        <v>821</v>
      </c>
      <c r="K18" s="2" t="s">
        <v>6488</v>
      </c>
      <c r="L18" s="2" t="s">
        <v>860</v>
      </c>
      <c r="R18" s="2" t="s">
        <v>7466</v>
      </c>
    </row>
    <row r="19">
      <c r="A19" s="2"/>
      <c r="B19" s="2" t="s">
        <v>30</v>
      </c>
      <c r="C19" s="2" t="s">
        <v>5477</v>
      </c>
      <c r="D19" s="291"/>
      <c r="E19" s="2" t="s">
        <v>5771</v>
      </c>
      <c r="I19" s="2" t="s">
        <v>2102</v>
      </c>
      <c r="J19" s="2" t="s">
        <v>821</v>
      </c>
      <c r="K19" s="2" t="s">
        <v>6488</v>
      </c>
      <c r="L19" s="2" t="s">
        <v>860</v>
      </c>
      <c r="R19" s="2" t="s">
        <v>7466</v>
      </c>
    </row>
    <row r="20">
      <c r="A20" s="2"/>
      <c r="B20" s="2" t="s">
        <v>30</v>
      </c>
      <c r="C20" s="2" t="s">
        <v>5477</v>
      </c>
      <c r="D20" s="291"/>
      <c r="E20" s="2" t="s">
        <v>5771</v>
      </c>
      <c r="I20" s="2" t="s">
        <v>2103</v>
      </c>
      <c r="J20" s="2" t="s">
        <v>821</v>
      </c>
      <c r="K20" s="2" t="s">
        <v>6488</v>
      </c>
      <c r="L20" s="2" t="s">
        <v>860</v>
      </c>
      <c r="R20" s="2" t="s">
        <v>7466</v>
      </c>
    </row>
    <row r="21">
      <c r="A21" s="2"/>
      <c r="B21" s="2" t="s">
        <v>30</v>
      </c>
      <c r="C21" s="2" t="s">
        <v>5477</v>
      </c>
      <c r="D21" s="291"/>
      <c r="E21" s="2" t="s">
        <v>5771</v>
      </c>
      <c r="I21" s="2" t="s">
        <v>2104</v>
      </c>
      <c r="J21" s="2" t="s">
        <v>821</v>
      </c>
      <c r="K21" s="2" t="s">
        <v>6488</v>
      </c>
      <c r="L21" s="2" t="s">
        <v>860</v>
      </c>
      <c r="R21" s="2" t="s">
        <v>7466</v>
      </c>
    </row>
    <row r="22">
      <c r="A22" s="2"/>
      <c r="B22" s="2" t="s">
        <v>30</v>
      </c>
      <c r="C22" s="2" t="s">
        <v>5477</v>
      </c>
      <c r="D22" s="291"/>
      <c r="E22" s="2" t="s">
        <v>5771</v>
      </c>
      <c r="I22" s="2" t="s">
        <v>2105</v>
      </c>
      <c r="J22" s="2" t="s">
        <v>821</v>
      </c>
      <c r="K22" s="2" t="s">
        <v>6488</v>
      </c>
      <c r="L22" s="2" t="s">
        <v>860</v>
      </c>
      <c r="R22" s="2" t="s">
        <v>7466</v>
      </c>
    </row>
    <row r="23">
      <c r="A23" s="2"/>
      <c r="B23" s="2" t="s">
        <v>30</v>
      </c>
      <c r="C23" s="2" t="s">
        <v>5477</v>
      </c>
      <c r="D23" s="2"/>
      <c r="E23" s="2" t="s">
        <v>5771</v>
      </c>
      <c r="I23" s="2" t="s">
        <v>2112</v>
      </c>
      <c r="J23" s="2" t="s">
        <v>821</v>
      </c>
      <c r="K23" s="2" t="s">
        <v>6488</v>
      </c>
      <c r="L23" s="2" t="s">
        <v>860</v>
      </c>
      <c r="R23" s="2" t="s">
        <v>7466</v>
      </c>
    </row>
    <row r="24">
      <c r="A24" s="2"/>
      <c r="B24" s="2" t="s">
        <v>30</v>
      </c>
      <c r="C24" s="2" t="s">
        <v>5477</v>
      </c>
      <c r="D24" s="2"/>
      <c r="E24" s="2" t="s">
        <v>5771</v>
      </c>
      <c r="I24" s="2" t="s">
        <v>2118</v>
      </c>
      <c r="J24" s="2" t="s">
        <v>821</v>
      </c>
      <c r="K24" s="2" t="s">
        <v>6488</v>
      </c>
      <c r="L24" s="2" t="s">
        <v>860</v>
      </c>
      <c r="R24" s="2" t="s">
        <v>7466</v>
      </c>
    </row>
    <row r="25">
      <c r="A25" s="2"/>
      <c r="B25" s="2" t="s">
        <v>30</v>
      </c>
      <c r="C25" s="2" t="s">
        <v>5477</v>
      </c>
      <c r="D25" s="2"/>
      <c r="E25" s="2" t="s">
        <v>5771</v>
      </c>
      <c r="I25" s="2" t="s">
        <v>2117</v>
      </c>
      <c r="J25" s="2" t="s">
        <v>821</v>
      </c>
      <c r="K25" s="2" t="s">
        <v>6488</v>
      </c>
      <c r="L25" s="2" t="s">
        <v>860</v>
      </c>
      <c r="R25" s="2" t="s">
        <v>7466</v>
      </c>
    </row>
    <row r="26">
      <c r="A26" s="2"/>
      <c r="B26" s="2" t="s">
        <v>30</v>
      </c>
      <c r="C26" s="2" t="s">
        <v>5477</v>
      </c>
      <c r="D26" s="2"/>
      <c r="E26" s="2" t="s">
        <v>5771</v>
      </c>
      <c r="I26" s="2" t="s">
        <v>2113</v>
      </c>
      <c r="J26" s="2" t="s">
        <v>821</v>
      </c>
      <c r="K26" s="2" t="s">
        <v>6488</v>
      </c>
      <c r="L26" s="2" t="s">
        <v>860</v>
      </c>
      <c r="R26" s="2" t="s">
        <v>7466</v>
      </c>
    </row>
    <row r="27">
      <c r="A27" s="2"/>
      <c r="B27" s="2" t="s">
        <v>30</v>
      </c>
      <c r="C27" s="2" t="s">
        <v>5477</v>
      </c>
      <c r="D27" s="2"/>
      <c r="E27" s="2" t="s">
        <v>5771</v>
      </c>
      <c r="I27" s="2" t="s">
        <v>2114</v>
      </c>
      <c r="J27" s="2" t="s">
        <v>821</v>
      </c>
      <c r="K27" s="2" t="s">
        <v>6488</v>
      </c>
      <c r="L27" s="2" t="s">
        <v>860</v>
      </c>
      <c r="R27" s="2" t="s">
        <v>7466</v>
      </c>
    </row>
    <row r="28">
      <c r="A28" s="2"/>
      <c r="B28" s="2" t="s">
        <v>30</v>
      </c>
      <c r="C28" s="2" t="s">
        <v>5477</v>
      </c>
      <c r="D28" s="2"/>
      <c r="E28" s="2" t="s">
        <v>5771</v>
      </c>
      <c r="J28" s="2" t="s">
        <v>821</v>
      </c>
      <c r="K28" s="2" t="s">
        <v>6488</v>
      </c>
      <c r="L28" s="2" t="s">
        <v>4752</v>
      </c>
      <c r="R28" s="2" t="s">
        <v>7466</v>
      </c>
    </row>
    <row r="29">
      <c r="A29" s="2"/>
      <c r="B29" s="2" t="s">
        <v>30</v>
      </c>
      <c r="C29" s="2" t="s">
        <v>5477</v>
      </c>
      <c r="D29" s="2"/>
      <c r="E29" s="2" t="s">
        <v>5771</v>
      </c>
      <c r="J29" s="2" t="s">
        <v>821</v>
      </c>
      <c r="K29" s="2" t="s">
        <v>6488</v>
      </c>
      <c r="L29" s="2" t="s">
        <v>4752</v>
      </c>
      <c r="R29" s="2" t="s">
        <v>7466</v>
      </c>
    </row>
    <row r="30">
      <c r="A30" s="2"/>
      <c r="B30" s="2" t="s">
        <v>30</v>
      </c>
      <c r="C30" s="2" t="s">
        <v>5477</v>
      </c>
      <c r="D30" s="2"/>
      <c r="E30" s="2" t="s">
        <v>5771</v>
      </c>
      <c r="I30" s="2"/>
      <c r="J30" s="2" t="s">
        <v>821</v>
      </c>
      <c r="K30" s="2" t="s">
        <v>6488</v>
      </c>
      <c r="L30" s="2" t="s">
        <v>4752</v>
      </c>
      <c r="R30" s="2" t="s">
        <v>7466</v>
      </c>
    </row>
    <row r="31">
      <c r="A31" s="2"/>
      <c r="B31" s="2" t="s">
        <v>30</v>
      </c>
      <c r="C31" s="2" t="s">
        <v>8429</v>
      </c>
      <c r="D31" s="2"/>
      <c r="E31" s="2" t="s">
        <v>8430</v>
      </c>
      <c r="I31" s="2" t="s">
        <v>2115</v>
      </c>
      <c r="J31" s="2" t="s">
        <v>821</v>
      </c>
      <c r="K31" s="2" t="s">
        <v>6488</v>
      </c>
      <c r="L31" s="2" t="s">
        <v>860</v>
      </c>
      <c r="R31" s="2" t="s">
        <v>7466</v>
      </c>
    </row>
    <row r="32" ht="18.0" customHeight="1">
      <c r="A32" s="2"/>
      <c r="C32" s="2" t="s">
        <v>4876</v>
      </c>
      <c r="D32" s="291">
        <v>8.80176303574E12</v>
      </c>
      <c r="E32" s="2" t="s">
        <v>8431</v>
      </c>
      <c r="J32" s="2" t="s">
        <v>821</v>
      </c>
      <c r="K32" s="2" t="s">
        <v>6488</v>
      </c>
      <c r="L32" s="2" t="s">
        <v>860</v>
      </c>
      <c r="R32" s="2" t="s">
        <v>7466</v>
      </c>
    </row>
    <row r="33">
      <c r="A33" s="2"/>
      <c r="B33" s="2" t="s">
        <v>30</v>
      </c>
      <c r="C33" s="2" t="s">
        <v>3411</v>
      </c>
      <c r="D33" s="291" t="s">
        <v>8432</v>
      </c>
      <c r="E33" s="2" t="s">
        <v>4839</v>
      </c>
      <c r="J33" s="2" t="s">
        <v>821</v>
      </c>
      <c r="K33" s="2" t="s">
        <v>6488</v>
      </c>
      <c r="L33" s="2" t="s">
        <v>860</v>
      </c>
      <c r="R33" s="2" t="s">
        <v>7466</v>
      </c>
    </row>
    <row r="34">
      <c r="B34" s="2" t="s">
        <v>6455</v>
      </c>
      <c r="C34" s="2" t="s">
        <v>4097</v>
      </c>
      <c r="D34" s="275"/>
      <c r="E34" s="275" t="s">
        <v>8433</v>
      </c>
      <c r="F34" s="231"/>
      <c r="G34" s="231"/>
      <c r="H34" s="231"/>
      <c r="J34" s="2" t="s">
        <v>821</v>
      </c>
      <c r="K34" s="2" t="s">
        <v>6488</v>
      </c>
      <c r="L34" s="2" t="s">
        <v>860</v>
      </c>
      <c r="R34" s="2" t="s">
        <v>7466</v>
      </c>
    </row>
    <row r="35">
      <c r="D35" s="275"/>
      <c r="E35" s="275"/>
      <c r="F35" s="231"/>
      <c r="G35" s="231"/>
      <c r="H35" s="231"/>
    </row>
    <row r="36">
      <c r="A36" s="2" t="s">
        <v>995</v>
      </c>
      <c r="C36" s="2" t="s">
        <v>8434</v>
      </c>
      <c r="D36" s="275"/>
      <c r="E36" s="275" t="s">
        <v>7541</v>
      </c>
      <c r="F36" s="231"/>
      <c r="G36" s="231"/>
      <c r="H36" s="231"/>
      <c r="I36" s="2" t="s">
        <v>2808</v>
      </c>
      <c r="J36" s="2" t="s">
        <v>821</v>
      </c>
      <c r="K36" s="2" t="s">
        <v>6488</v>
      </c>
      <c r="L36" s="2" t="s">
        <v>860</v>
      </c>
      <c r="R36" s="2" t="s">
        <v>7466</v>
      </c>
    </row>
    <row r="37">
      <c r="C37" s="2" t="s">
        <v>8435</v>
      </c>
      <c r="D37" s="275"/>
      <c r="E37" s="275" t="s">
        <v>895</v>
      </c>
      <c r="F37" s="231"/>
      <c r="G37" s="231"/>
      <c r="H37" s="231"/>
      <c r="I37" s="2" t="s">
        <v>2807</v>
      </c>
      <c r="J37" s="2" t="s">
        <v>821</v>
      </c>
      <c r="K37" s="2" t="s">
        <v>6488</v>
      </c>
      <c r="L37" s="2" t="s">
        <v>860</v>
      </c>
      <c r="R37" s="2" t="s">
        <v>7466</v>
      </c>
    </row>
    <row r="38">
      <c r="C38" s="2" t="s">
        <v>8435</v>
      </c>
      <c r="D38" s="275"/>
      <c r="E38" s="275" t="s">
        <v>895</v>
      </c>
      <c r="F38" s="231"/>
      <c r="G38" s="231"/>
      <c r="H38" s="231"/>
      <c r="I38" s="2" t="s">
        <v>2784</v>
      </c>
      <c r="J38" s="2" t="s">
        <v>8436</v>
      </c>
      <c r="L38" s="2" t="s">
        <v>860</v>
      </c>
      <c r="R38" s="2" t="s">
        <v>7466</v>
      </c>
    </row>
    <row r="39">
      <c r="A39" s="2"/>
      <c r="C39" s="2"/>
      <c r="D39" s="275"/>
      <c r="E39" s="275"/>
      <c r="F39" s="231"/>
      <c r="G39" s="231"/>
      <c r="H39" s="231"/>
    </row>
    <row r="40">
      <c r="A40" s="2" t="s">
        <v>3534</v>
      </c>
      <c r="B40" s="2" t="s">
        <v>3908</v>
      </c>
      <c r="C40" s="2" t="s">
        <v>3515</v>
      </c>
      <c r="D40" s="275"/>
      <c r="E40" s="275" t="s">
        <v>3987</v>
      </c>
      <c r="F40" s="231"/>
      <c r="G40" s="231"/>
      <c r="H40" s="231"/>
      <c r="J40" s="2" t="s">
        <v>821</v>
      </c>
      <c r="K40" s="2" t="s">
        <v>6488</v>
      </c>
      <c r="L40" s="2" t="s">
        <v>860</v>
      </c>
      <c r="R40" s="2" t="s">
        <v>7466</v>
      </c>
    </row>
    <row r="41">
      <c r="B41" s="2" t="s">
        <v>3908</v>
      </c>
      <c r="C41" s="2" t="s">
        <v>4099</v>
      </c>
      <c r="D41" s="275"/>
      <c r="E41" s="275" t="s">
        <v>3989</v>
      </c>
      <c r="F41" s="231"/>
      <c r="G41" s="231"/>
      <c r="H41" s="231"/>
      <c r="J41" s="2" t="s">
        <v>821</v>
      </c>
      <c r="K41" s="2" t="s">
        <v>6488</v>
      </c>
      <c r="L41" s="2" t="s">
        <v>860</v>
      </c>
      <c r="R41" s="2" t="s">
        <v>7466</v>
      </c>
    </row>
    <row r="42">
      <c r="B42" s="2" t="s">
        <v>3908</v>
      </c>
      <c r="C42" s="2" t="s">
        <v>5482</v>
      </c>
      <c r="D42" s="275"/>
      <c r="E42" s="275" t="s">
        <v>3991</v>
      </c>
      <c r="F42" s="231"/>
      <c r="G42" s="231"/>
      <c r="H42" s="231"/>
      <c r="I42" s="2" t="s">
        <v>2125</v>
      </c>
      <c r="J42" s="2" t="s">
        <v>821</v>
      </c>
      <c r="K42" s="2" t="s">
        <v>6488</v>
      </c>
      <c r="L42" s="2" t="s">
        <v>860</v>
      </c>
      <c r="M42" s="2" t="s">
        <v>17</v>
      </c>
      <c r="R42" s="2" t="s">
        <v>8437</v>
      </c>
    </row>
    <row r="43">
      <c r="C43" s="2" t="s">
        <v>1556</v>
      </c>
      <c r="D43" s="275"/>
      <c r="E43" s="275" t="s">
        <v>947</v>
      </c>
      <c r="F43" s="231"/>
      <c r="G43" s="231"/>
      <c r="H43" s="231"/>
      <c r="J43" s="2" t="s">
        <v>831</v>
      </c>
      <c r="K43" s="2" t="s">
        <v>7320</v>
      </c>
      <c r="L43" s="2" t="s">
        <v>860</v>
      </c>
      <c r="M43" s="2" t="s">
        <v>17</v>
      </c>
      <c r="R43" s="2" t="s">
        <v>8437</v>
      </c>
    </row>
    <row r="44">
      <c r="C44" s="2" t="s">
        <v>1556</v>
      </c>
      <c r="D44" s="275"/>
      <c r="E44" s="275" t="s">
        <v>947</v>
      </c>
      <c r="F44" s="231"/>
      <c r="G44" s="231"/>
      <c r="H44" s="231"/>
      <c r="J44" s="2" t="s">
        <v>831</v>
      </c>
      <c r="K44" s="2" t="s">
        <v>7320</v>
      </c>
      <c r="L44" s="2" t="s">
        <v>860</v>
      </c>
      <c r="R44" s="2" t="s">
        <v>8438</v>
      </c>
    </row>
    <row r="45">
      <c r="C45" s="2" t="s">
        <v>1556</v>
      </c>
      <c r="D45" s="275"/>
      <c r="E45" s="275" t="s">
        <v>947</v>
      </c>
      <c r="F45" s="231"/>
      <c r="G45" s="231"/>
      <c r="H45" s="231"/>
      <c r="J45" s="2" t="s">
        <v>831</v>
      </c>
      <c r="K45" s="2" t="s">
        <v>6488</v>
      </c>
      <c r="L45" s="2" t="s">
        <v>860</v>
      </c>
      <c r="R45" s="2" t="s">
        <v>7466</v>
      </c>
    </row>
    <row r="46">
      <c r="B46" s="2" t="s">
        <v>3908</v>
      </c>
      <c r="C46" s="2" t="s">
        <v>7142</v>
      </c>
      <c r="D46" s="275"/>
      <c r="E46" s="275" t="s">
        <v>6744</v>
      </c>
      <c r="F46" s="231"/>
      <c r="G46" s="231"/>
      <c r="H46" s="231"/>
      <c r="J46" s="2" t="s">
        <v>821</v>
      </c>
      <c r="K46" s="2" t="s">
        <v>6488</v>
      </c>
      <c r="L46" s="2" t="s">
        <v>860</v>
      </c>
      <c r="R46" s="2" t="s">
        <v>7466</v>
      </c>
    </row>
    <row r="47">
      <c r="B47" s="2" t="s">
        <v>3908</v>
      </c>
      <c r="C47" s="2" t="s">
        <v>4100</v>
      </c>
      <c r="D47" s="275"/>
      <c r="E47" s="275" t="s">
        <v>4101</v>
      </c>
      <c r="F47" s="231"/>
      <c r="G47" s="231"/>
      <c r="H47" s="231"/>
      <c r="J47" s="2" t="s">
        <v>821</v>
      </c>
      <c r="K47" s="2" t="s">
        <v>6488</v>
      </c>
      <c r="L47" s="2" t="s">
        <v>860</v>
      </c>
      <c r="R47" s="2" t="s">
        <v>7466</v>
      </c>
    </row>
    <row r="48">
      <c r="C48" s="2" t="s">
        <v>8439</v>
      </c>
      <c r="D48" s="275"/>
      <c r="E48" s="275" t="s">
        <v>890</v>
      </c>
      <c r="F48" s="231"/>
      <c r="G48" s="231"/>
      <c r="H48" s="231"/>
      <c r="J48" s="2" t="s">
        <v>821</v>
      </c>
      <c r="K48" s="2" t="s">
        <v>6488</v>
      </c>
      <c r="L48" s="2" t="s">
        <v>860</v>
      </c>
      <c r="R48" s="2" t="s">
        <v>7466</v>
      </c>
    </row>
    <row r="49">
      <c r="C49" s="2" t="s">
        <v>7143</v>
      </c>
      <c r="D49" s="275"/>
      <c r="E49" s="275" t="s">
        <v>5483</v>
      </c>
      <c r="F49" s="231"/>
      <c r="G49" s="231"/>
      <c r="H49" s="231"/>
      <c r="J49" s="2" t="s">
        <v>821</v>
      </c>
      <c r="K49" s="2" t="s">
        <v>6488</v>
      </c>
      <c r="L49" s="2" t="s">
        <v>860</v>
      </c>
      <c r="R49" s="2" t="s">
        <v>7466</v>
      </c>
    </row>
    <row r="50" ht="15.0" customHeight="1">
      <c r="C50" s="2" t="s">
        <v>6193</v>
      </c>
      <c r="D50" s="2"/>
      <c r="E50" s="2" t="s">
        <v>2569</v>
      </c>
      <c r="F50" s="231"/>
      <c r="G50" s="231"/>
      <c r="H50" s="231"/>
      <c r="I50" s="2" t="s">
        <v>2127</v>
      </c>
      <c r="J50" s="2" t="s">
        <v>821</v>
      </c>
      <c r="K50" s="2" t="s">
        <v>6488</v>
      </c>
      <c r="L50" s="2" t="s">
        <v>860</v>
      </c>
      <c r="R50" s="2" t="s">
        <v>7466</v>
      </c>
    </row>
    <row r="51" ht="15.0" customHeight="1">
      <c r="F51" s="231"/>
      <c r="G51" s="231"/>
      <c r="H51" s="231"/>
      <c r="R51" s="2" t="s">
        <v>7466</v>
      </c>
    </row>
    <row r="52" ht="15.0" customHeight="1">
      <c r="A52" s="2" t="s">
        <v>933</v>
      </c>
      <c r="B52" s="2" t="s">
        <v>868</v>
      </c>
      <c r="C52" s="2" t="s">
        <v>1390</v>
      </c>
      <c r="D52" s="2"/>
      <c r="E52" s="2" t="s">
        <v>1833</v>
      </c>
      <c r="F52" s="231"/>
      <c r="G52" s="231"/>
      <c r="H52" s="231"/>
      <c r="J52" s="2" t="s">
        <v>821</v>
      </c>
      <c r="K52" s="2" t="s">
        <v>6488</v>
      </c>
      <c r="L52" s="2" t="s">
        <v>860</v>
      </c>
    </row>
    <row r="53" ht="15.0" customHeight="1">
      <c r="B53" s="2" t="s">
        <v>868</v>
      </c>
      <c r="C53" s="2" t="s">
        <v>1390</v>
      </c>
      <c r="D53" s="2"/>
      <c r="E53" s="2" t="s">
        <v>1833</v>
      </c>
      <c r="F53" s="231"/>
      <c r="G53" s="231"/>
      <c r="H53" s="231"/>
      <c r="J53" s="2" t="s">
        <v>821</v>
      </c>
      <c r="K53" s="2" t="s">
        <v>6488</v>
      </c>
      <c r="L53" s="2" t="s">
        <v>860</v>
      </c>
    </row>
    <row r="54" ht="15.0" customHeight="1">
      <c r="F54" s="231"/>
      <c r="G54" s="231"/>
      <c r="H54" s="231"/>
    </row>
    <row r="65">
      <c r="A65" s="239"/>
      <c r="B65" s="239"/>
    </row>
    <row r="69">
      <c r="A69" s="239"/>
    </row>
    <row r="79">
      <c r="B79" s="239"/>
    </row>
    <row r="84">
      <c r="B84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7" width="18.0"/>
    <col customWidth="1" min="8" max="9" width="17.5"/>
    <col customWidth="1" min="10" max="10" width="9.38"/>
    <col customWidth="1" min="11" max="11" width="5.63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 t="s">
        <v>32</v>
      </c>
      <c r="B1" s="215" t="s">
        <v>5</v>
      </c>
      <c r="C1" s="219" t="s">
        <v>8440</v>
      </c>
      <c r="D1" s="411">
        <v>9.944900188E9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9"/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</row>
    <row r="2">
      <c r="A2" s="239"/>
      <c r="B2" s="477" t="s">
        <v>807</v>
      </c>
      <c r="C2" s="2" t="s">
        <v>6039</v>
      </c>
      <c r="D2" s="237"/>
      <c r="E2" s="2"/>
      <c r="F2" s="2"/>
      <c r="G2" s="227" t="s">
        <v>320</v>
      </c>
      <c r="H2" s="227"/>
      <c r="I2" s="469"/>
      <c r="J2" s="227"/>
      <c r="K2" s="227"/>
      <c r="L2" s="226" t="s">
        <v>11</v>
      </c>
      <c r="M2" s="469"/>
      <c r="N2" s="490"/>
      <c r="P2" s="437">
        <v>1.0</v>
      </c>
      <c r="Q2" s="357" t="s">
        <v>805</v>
      </c>
      <c r="R2" s="357" t="s">
        <v>8441</v>
      </c>
      <c r="S2" s="513" t="s">
        <v>8442</v>
      </c>
      <c r="T2" s="266"/>
      <c r="U2" s="266"/>
    </row>
    <row r="3">
      <c r="A3" s="2"/>
      <c r="B3" s="229" t="s">
        <v>811</v>
      </c>
      <c r="C3" s="282" t="s">
        <v>8443</v>
      </c>
      <c r="D3" s="230"/>
      <c r="E3" s="2"/>
      <c r="F3" s="2"/>
      <c r="G3" s="2" t="s">
        <v>812</v>
      </c>
      <c r="H3" s="2"/>
      <c r="J3" s="2"/>
      <c r="K3" s="2"/>
      <c r="L3" s="229" t="s">
        <v>12</v>
      </c>
      <c r="N3" s="230"/>
      <c r="P3" s="437">
        <v>2.0</v>
      </c>
      <c r="Q3" s="357"/>
      <c r="R3" s="357" t="s">
        <v>7001</v>
      </c>
      <c r="S3" s="266"/>
      <c r="T3" s="266" t="s">
        <v>8444</v>
      </c>
      <c r="U3" s="266"/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"/>
      <c r="L4" s="229" t="s">
        <v>13</v>
      </c>
      <c r="N4" s="230"/>
      <c r="P4" s="437">
        <v>3.0</v>
      </c>
      <c r="Q4" s="357"/>
      <c r="R4" s="357" t="s">
        <v>8445</v>
      </c>
      <c r="S4" s="266" t="s">
        <v>8446</v>
      </c>
      <c r="T4" s="266" t="s">
        <v>366</v>
      </c>
      <c r="U4" s="266"/>
    </row>
    <row r="5">
      <c r="A5" s="2"/>
      <c r="B5" s="229" t="s">
        <v>818</v>
      </c>
      <c r="C5" s="2" t="s">
        <v>8447</v>
      </c>
      <c r="D5" s="237">
        <v>9.94333206E9</v>
      </c>
      <c r="E5" s="2"/>
      <c r="F5" s="2"/>
      <c r="G5" s="2" t="s">
        <v>819</v>
      </c>
      <c r="H5" s="2"/>
      <c r="J5" s="2"/>
      <c r="K5" s="2"/>
      <c r="L5" s="229" t="s">
        <v>14</v>
      </c>
      <c r="N5" s="237"/>
      <c r="P5" s="437">
        <v>4.0</v>
      </c>
      <c r="Q5" s="357" t="s">
        <v>8448</v>
      </c>
      <c r="R5" s="357" t="s">
        <v>8449</v>
      </c>
      <c r="S5" s="266" t="s">
        <v>8450</v>
      </c>
      <c r="T5" s="266" t="s">
        <v>7707</v>
      </c>
      <c r="U5" s="266"/>
    </row>
    <row r="6">
      <c r="A6" s="2"/>
      <c r="B6" s="229" t="s">
        <v>820</v>
      </c>
      <c r="D6" s="237"/>
      <c r="E6" s="2"/>
      <c r="F6" s="2"/>
      <c r="G6" s="2" t="s">
        <v>821</v>
      </c>
      <c r="J6" s="2"/>
      <c r="K6" s="2"/>
      <c r="L6" s="229" t="s">
        <v>15</v>
      </c>
      <c r="N6" s="237"/>
      <c r="P6" s="437">
        <v>5.0</v>
      </c>
      <c r="Q6" s="357" t="s">
        <v>8448</v>
      </c>
      <c r="R6" s="357" t="s">
        <v>8188</v>
      </c>
      <c r="S6" s="357" t="s">
        <v>8451</v>
      </c>
      <c r="T6" s="266" t="s">
        <v>7707</v>
      </c>
      <c r="U6" s="266"/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"/>
      <c r="L7" s="229" t="s">
        <v>17</v>
      </c>
      <c r="N7" s="237"/>
      <c r="P7" s="437">
        <v>6.0</v>
      </c>
      <c r="Q7" s="357" t="s">
        <v>8448</v>
      </c>
      <c r="R7" s="357" t="s">
        <v>5745</v>
      </c>
      <c r="S7" s="357" t="s">
        <v>8452</v>
      </c>
      <c r="T7" s="357" t="s">
        <v>7707</v>
      </c>
      <c r="U7" s="266"/>
    </row>
    <row r="8">
      <c r="A8" s="2"/>
      <c r="B8" s="229" t="s">
        <v>824</v>
      </c>
      <c r="C8" s="2"/>
      <c r="D8" s="230"/>
      <c r="E8" s="2"/>
      <c r="F8" s="2"/>
      <c r="G8" s="2" t="s">
        <v>825</v>
      </c>
      <c r="H8" s="2"/>
      <c r="J8" s="2"/>
      <c r="K8" s="2"/>
      <c r="L8" s="229" t="s">
        <v>18</v>
      </c>
      <c r="N8" s="237"/>
      <c r="P8" s="358">
        <v>7.0</v>
      </c>
      <c r="Q8" s="266" t="s">
        <v>8453</v>
      </c>
      <c r="R8" s="266" t="s">
        <v>4724</v>
      </c>
      <c r="S8" s="266" t="s">
        <v>1568</v>
      </c>
      <c r="T8" s="266" t="s">
        <v>72</v>
      </c>
      <c r="U8" s="266"/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"/>
      <c r="L9" s="229" t="s">
        <v>19</v>
      </c>
      <c r="M9" s="2"/>
      <c r="N9" s="237"/>
      <c r="P9" s="437">
        <v>8.0</v>
      </c>
      <c r="Q9" s="357" t="s">
        <v>8454</v>
      </c>
      <c r="R9" s="357" t="s">
        <v>4525</v>
      </c>
      <c r="S9" s="357" t="s">
        <v>676</v>
      </c>
      <c r="T9" s="266" t="s">
        <v>72</v>
      </c>
      <c r="U9" s="266"/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"/>
      <c r="L10" s="229" t="s">
        <v>20</v>
      </c>
      <c r="M10" s="2"/>
      <c r="N10" s="237"/>
      <c r="P10" s="2"/>
      <c r="Q10" s="2"/>
      <c r="R10" s="2"/>
      <c r="S10" s="2"/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"/>
      <c r="K11" s="2"/>
      <c r="L11" s="229" t="s">
        <v>21</v>
      </c>
      <c r="M11" s="2"/>
      <c r="N11" s="237"/>
      <c r="P11" s="2"/>
      <c r="Q11" s="2"/>
      <c r="R11" s="2"/>
      <c r="S11" s="2"/>
    </row>
    <row r="12">
      <c r="A12" s="2"/>
      <c r="B12" s="241" t="s">
        <v>7132</v>
      </c>
      <c r="C12" s="242" t="s">
        <v>8455</v>
      </c>
      <c r="D12" s="243">
        <v>9.78669021E9</v>
      </c>
      <c r="E12" s="2"/>
      <c r="F12" s="2"/>
      <c r="G12" s="2" t="s">
        <v>833</v>
      </c>
      <c r="H12" s="2"/>
      <c r="I12" s="2"/>
      <c r="J12" s="2"/>
      <c r="K12" s="2"/>
      <c r="L12" s="229" t="s">
        <v>23</v>
      </c>
      <c r="M12" s="2"/>
      <c r="N12" s="237"/>
      <c r="P12" s="2"/>
      <c r="Q12" s="2"/>
      <c r="R12" s="2"/>
      <c r="S12" s="2"/>
    </row>
    <row r="13">
      <c r="A13" s="2"/>
      <c r="B13" s="2" t="s">
        <v>832</v>
      </c>
      <c r="D13" s="2"/>
      <c r="E13" s="2"/>
      <c r="F13" s="2"/>
      <c r="G13" s="229" t="s">
        <v>835</v>
      </c>
      <c r="H13" s="2"/>
      <c r="I13" s="2"/>
      <c r="J13" s="237"/>
      <c r="K13" s="2"/>
      <c r="L13" s="241" t="s">
        <v>24</v>
      </c>
      <c r="M13" s="242"/>
      <c r="N13" s="243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/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486" t="s">
        <v>6982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2" t="s">
        <v>635</v>
      </c>
      <c r="C17" s="2" t="s">
        <v>8456</v>
      </c>
      <c r="L17" s="2" t="s">
        <v>17</v>
      </c>
      <c r="M17" s="2" t="s">
        <v>8441</v>
      </c>
      <c r="R17" s="2">
        <v>69.0</v>
      </c>
    </row>
    <row r="18">
      <c r="C18" s="2" t="s">
        <v>8456</v>
      </c>
      <c r="L18" s="2" t="s">
        <v>17</v>
      </c>
      <c r="M18" s="2" t="s">
        <v>8441</v>
      </c>
      <c r="R18" s="2">
        <v>69.0</v>
      </c>
    </row>
    <row r="19">
      <c r="C19" s="2" t="s">
        <v>8456</v>
      </c>
      <c r="L19" s="2" t="s">
        <v>17</v>
      </c>
      <c r="M19" s="2" t="s">
        <v>8441</v>
      </c>
      <c r="R19" s="2">
        <v>69.0</v>
      </c>
    </row>
    <row r="20">
      <c r="C20" s="2" t="s">
        <v>8456</v>
      </c>
      <c r="L20" s="2" t="s">
        <v>17</v>
      </c>
      <c r="M20" s="2" t="s">
        <v>8441</v>
      </c>
      <c r="R20" s="2">
        <v>69.0</v>
      </c>
    </row>
    <row r="21">
      <c r="C21" s="2" t="s">
        <v>8456</v>
      </c>
      <c r="L21" s="2" t="s">
        <v>17</v>
      </c>
      <c r="M21" s="2" t="s">
        <v>8441</v>
      </c>
      <c r="R21" s="2">
        <v>69.0</v>
      </c>
    </row>
    <row r="22">
      <c r="C22" s="2" t="s">
        <v>8456</v>
      </c>
      <c r="L22" s="2" t="s">
        <v>17</v>
      </c>
      <c r="M22" s="2" t="s">
        <v>8441</v>
      </c>
      <c r="R22" s="2">
        <v>69.0</v>
      </c>
    </row>
    <row r="23">
      <c r="C23" s="2" t="s">
        <v>8456</v>
      </c>
      <c r="L23" s="2" t="s">
        <v>17</v>
      </c>
      <c r="M23" s="2" t="s">
        <v>8441</v>
      </c>
      <c r="R23" s="2">
        <v>69.0</v>
      </c>
    </row>
    <row r="24">
      <c r="C24" s="2" t="s">
        <v>8456</v>
      </c>
      <c r="L24" s="2" t="s">
        <v>17</v>
      </c>
      <c r="M24" s="2" t="s">
        <v>8441</v>
      </c>
      <c r="R24" s="2">
        <v>69.0</v>
      </c>
    </row>
    <row r="25">
      <c r="C25" s="2" t="s">
        <v>8456</v>
      </c>
      <c r="L25" s="2" t="s">
        <v>17</v>
      </c>
      <c r="M25" s="2" t="s">
        <v>8441</v>
      </c>
      <c r="R25" s="2">
        <v>69.0</v>
      </c>
    </row>
    <row r="26">
      <c r="C26" s="2" t="s">
        <v>8456</v>
      </c>
      <c r="L26" s="2" t="s">
        <v>17</v>
      </c>
      <c r="M26" s="2" t="s">
        <v>8441</v>
      </c>
      <c r="R26" s="2">
        <v>69.0</v>
      </c>
    </row>
    <row r="27">
      <c r="C27" s="2" t="s">
        <v>8456</v>
      </c>
      <c r="L27" s="2" t="s">
        <v>17</v>
      </c>
      <c r="M27" s="2" t="s">
        <v>8441</v>
      </c>
      <c r="R27" s="2">
        <v>69.0</v>
      </c>
    </row>
    <row r="28">
      <c r="C28" s="2" t="s">
        <v>8456</v>
      </c>
      <c r="L28" s="2" t="s">
        <v>17</v>
      </c>
      <c r="M28" s="2" t="s">
        <v>8441</v>
      </c>
      <c r="R28" s="2">
        <v>69.0</v>
      </c>
    </row>
    <row r="29" ht="18.0" customHeight="1">
      <c r="C29" s="2" t="s">
        <v>8456</v>
      </c>
      <c r="L29" s="2" t="s">
        <v>17</v>
      </c>
      <c r="M29" s="2" t="s">
        <v>8441</v>
      </c>
      <c r="R29" s="2">
        <v>69.0</v>
      </c>
    </row>
    <row r="30" ht="18.0" customHeight="1">
      <c r="C30" s="2" t="s">
        <v>8456</v>
      </c>
      <c r="L30" s="2" t="s">
        <v>17</v>
      </c>
      <c r="M30" s="2" t="s">
        <v>8441</v>
      </c>
      <c r="R30" s="2">
        <v>69.0</v>
      </c>
    </row>
    <row r="31" ht="18.0" customHeight="1">
      <c r="C31" s="2" t="s">
        <v>8456</v>
      </c>
      <c r="L31" s="2" t="s">
        <v>17</v>
      </c>
      <c r="M31" s="2" t="s">
        <v>8441</v>
      </c>
      <c r="R31" s="2">
        <v>69.0</v>
      </c>
    </row>
    <row r="32">
      <c r="C32" s="2" t="s">
        <v>8456</v>
      </c>
      <c r="L32" s="2" t="s">
        <v>17</v>
      </c>
      <c r="M32" s="2" t="s">
        <v>8441</v>
      </c>
      <c r="R32" s="2">
        <v>69.0</v>
      </c>
    </row>
    <row r="33">
      <c r="C33" s="2" t="s">
        <v>8456</v>
      </c>
      <c r="D33" s="275"/>
      <c r="E33" s="231"/>
      <c r="F33" s="231"/>
      <c r="G33" s="231"/>
      <c r="L33" s="2" t="s">
        <v>17</v>
      </c>
      <c r="M33" s="2" t="s">
        <v>8441</v>
      </c>
      <c r="R33" s="2">
        <v>69.0</v>
      </c>
    </row>
    <row r="34">
      <c r="C34" s="2" t="s">
        <v>8456</v>
      </c>
      <c r="D34" s="275"/>
      <c r="E34" s="231"/>
      <c r="F34" s="231"/>
      <c r="G34" s="231"/>
      <c r="L34" s="2" t="s">
        <v>17</v>
      </c>
      <c r="M34" s="2" t="s">
        <v>8441</v>
      </c>
      <c r="R34" s="2">
        <v>69.0</v>
      </c>
    </row>
    <row r="35">
      <c r="C35" s="2" t="s">
        <v>8456</v>
      </c>
      <c r="D35" s="275"/>
      <c r="E35" s="231"/>
      <c r="F35" s="231"/>
      <c r="G35" s="231"/>
      <c r="L35" s="2" t="s">
        <v>17</v>
      </c>
      <c r="M35" s="2" t="s">
        <v>8441</v>
      </c>
      <c r="R35" s="2">
        <v>69.0</v>
      </c>
    </row>
    <row r="36">
      <c r="C36" s="2" t="s">
        <v>8456</v>
      </c>
      <c r="D36" s="275"/>
      <c r="E36" s="231"/>
      <c r="F36" s="231"/>
      <c r="G36" s="231"/>
      <c r="L36" s="2" t="s">
        <v>17</v>
      </c>
      <c r="M36" s="2" t="s">
        <v>8441</v>
      </c>
      <c r="R36" s="2">
        <v>69.0</v>
      </c>
    </row>
    <row r="37">
      <c r="C37" s="2" t="s">
        <v>8456</v>
      </c>
      <c r="D37" s="275"/>
      <c r="E37" s="231"/>
      <c r="F37" s="231"/>
      <c r="G37" s="231"/>
      <c r="L37" s="2" t="s">
        <v>17</v>
      </c>
      <c r="M37" s="2" t="s">
        <v>8441</v>
      </c>
      <c r="R37" s="2">
        <v>69.0</v>
      </c>
    </row>
    <row r="38">
      <c r="C38" s="2" t="s">
        <v>8456</v>
      </c>
      <c r="D38" s="275"/>
      <c r="E38" s="231"/>
      <c r="F38" s="231"/>
      <c r="G38" s="231"/>
      <c r="L38" s="2" t="s">
        <v>17</v>
      </c>
      <c r="M38" s="2" t="s">
        <v>8441</v>
      </c>
      <c r="R38" s="2">
        <v>69.0</v>
      </c>
    </row>
    <row r="39">
      <c r="C39" s="2" t="s">
        <v>8456</v>
      </c>
      <c r="D39" s="275"/>
      <c r="E39" s="231"/>
      <c r="F39" s="231"/>
      <c r="G39" s="231"/>
      <c r="L39" s="2" t="s">
        <v>17</v>
      </c>
      <c r="M39" s="2" t="s">
        <v>8441</v>
      </c>
      <c r="R39" s="2">
        <v>69.0</v>
      </c>
    </row>
    <row r="40">
      <c r="C40" s="2" t="s">
        <v>8456</v>
      </c>
      <c r="D40" s="275"/>
      <c r="E40" s="231"/>
      <c r="F40" s="231"/>
      <c r="G40" s="231"/>
      <c r="L40" s="2" t="s">
        <v>17</v>
      </c>
      <c r="M40" s="2" t="s">
        <v>8441</v>
      </c>
      <c r="R40" s="2">
        <v>69.0</v>
      </c>
    </row>
    <row r="41">
      <c r="C41" s="2" t="s">
        <v>8456</v>
      </c>
      <c r="D41" s="275"/>
      <c r="E41" s="231"/>
      <c r="F41" s="231"/>
      <c r="G41" s="231"/>
      <c r="L41" s="2" t="s">
        <v>17</v>
      </c>
      <c r="M41" s="2" t="s">
        <v>8441</v>
      </c>
      <c r="R41" s="2">
        <v>69.0</v>
      </c>
    </row>
    <row r="42">
      <c r="C42" s="2" t="s">
        <v>8456</v>
      </c>
      <c r="D42" s="275"/>
      <c r="E42" s="231"/>
      <c r="F42" s="231"/>
      <c r="G42" s="231"/>
      <c r="L42" s="2" t="s">
        <v>17</v>
      </c>
      <c r="M42" s="2" t="s">
        <v>8441</v>
      </c>
      <c r="R42" s="2">
        <v>69.0</v>
      </c>
    </row>
    <row r="43">
      <c r="C43" s="2" t="s">
        <v>8456</v>
      </c>
      <c r="D43" s="275"/>
      <c r="E43" s="231"/>
      <c r="F43" s="231"/>
      <c r="G43" s="231"/>
      <c r="L43" s="2" t="s">
        <v>17</v>
      </c>
      <c r="M43" s="2" t="s">
        <v>8441</v>
      </c>
      <c r="R43" s="2">
        <v>69.0</v>
      </c>
    </row>
    <row r="44">
      <c r="C44" s="2" t="s">
        <v>8456</v>
      </c>
      <c r="D44" s="275"/>
      <c r="E44" s="231"/>
      <c r="F44" s="231"/>
      <c r="G44" s="231"/>
      <c r="L44" s="2" t="s">
        <v>17</v>
      </c>
      <c r="M44" s="2" t="s">
        <v>8441</v>
      </c>
      <c r="R44" s="2">
        <v>69.0</v>
      </c>
    </row>
    <row r="45">
      <c r="C45" s="2" t="s">
        <v>8456</v>
      </c>
      <c r="D45" s="275"/>
      <c r="E45" s="231"/>
      <c r="F45" s="231"/>
      <c r="G45" s="231"/>
      <c r="L45" s="2" t="s">
        <v>17</v>
      </c>
      <c r="M45" s="2" t="s">
        <v>8441</v>
      </c>
      <c r="R45" s="2">
        <v>69.0</v>
      </c>
    </row>
    <row r="46">
      <c r="C46" s="2" t="s">
        <v>8456</v>
      </c>
      <c r="D46" s="275"/>
      <c r="E46" s="231"/>
      <c r="F46" s="231"/>
      <c r="G46" s="231"/>
      <c r="L46" s="2" t="s">
        <v>17</v>
      </c>
      <c r="M46" s="2" t="s">
        <v>8441</v>
      </c>
      <c r="R46" s="2">
        <v>69.0</v>
      </c>
    </row>
    <row r="47">
      <c r="C47" s="2" t="s">
        <v>8456</v>
      </c>
      <c r="D47" s="275"/>
      <c r="E47" s="231"/>
      <c r="F47" s="231"/>
      <c r="G47" s="231"/>
      <c r="L47" s="2" t="s">
        <v>17</v>
      </c>
      <c r="M47" s="2" t="s">
        <v>8441</v>
      </c>
      <c r="R47" s="2">
        <v>69.0</v>
      </c>
    </row>
    <row r="48">
      <c r="C48" s="2" t="s">
        <v>8456</v>
      </c>
      <c r="D48" s="275"/>
      <c r="E48" s="231"/>
      <c r="F48" s="231"/>
      <c r="G48" s="231"/>
      <c r="L48" s="2" t="s">
        <v>17</v>
      </c>
      <c r="M48" s="2" t="s">
        <v>8441</v>
      </c>
      <c r="R48" s="2">
        <v>69.0</v>
      </c>
    </row>
    <row r="49" ht="15.0" customHeight="1">
      <c r="C49" s="2" t="s">
        <v>8456</v>
      </c>
      <c r="E49" s="231"/>
      <c r="F49" s="231"/>
      <c r="G49" s="231"/>
      <c r="L49" s="2" t="s">
        <v>17</v>
      </c>
      <c r="M49" s="2" t="s">
        <v>8441</v>
      </c>
      <c r="R49" s="2">
        <v>69.0</v>
      </c>
    </row>
    <row r="50" ht="15.0" customHeight="1">
      <c r="C50" s="2" t="s">
        <v>8456</v>
      </c>
      <c r="E50" s="231"/>
      <c r="F50" s="231"/>
      <c r="G50" s="231"/>
      <c r="L50" s="2" t="s">
        <v>17</v>
      </c>
      <c r="M50" s="2" t="s">
        <v>8441</v>
      </c>
      <c r="R50" s="2">
        <v>69.0</v>
      </c>
    </row>
    <row r="51" ht="15.0" customHeight="1">
      <c r="C51" s="2" t="s">
        <v>8456</v>
      </c>
      <c r="E51" s="231"/>
      <c r="F51" s="231"/>
      <c r="G51" s="231"/>
      <c r="L51" s="2" t="s">
        <v>17</v>
      </c>
      <c r="M51" s="2" t="s">
        <v>8441</v>
      </c>
      <c r="R51" s="2">
        <v>69.0</v>
      </c>
    </row>
    <row r="52" ht="15.0" customHeight="1">
      <c r="C52" s="2" t="s">
        <v>8456</v>
      </c>
      <c r="E52" s="231"/>
      <c r="F52" s="231"/>
      <c r="G52" s="231"/>
      <c r="L52" s="2" t="s">
        <v>17</v>
      </c>
      <c r="M52" s="2" t="s">
        <v>8441</v>
      </c>
      <c r="R52" s="2">
        <v>69.0</v>
      </c>
    </row>
    <row r="53" ht="15.0" customHeight="1">
      <c r="C53" s="2" t="s">
        <v>8456</v>
      </c>
      <c r="E53" s="231"/>
      <c r="F53" s="231"/>
      <c r="G53" s="231"/>
      <c r="L53" s="2" t="s">
        <v>17</v>
      </c>
      <c r="M53" s="2" t="s">
        <v>8441</v>
      </c>
      <c r="R53" s="2">
        <v>69.0</v>
      </c>
    </row>
    <row r="54">
      <c r="C54" s="2" t="s">
        <v>8456</v>
      </c>
      <c r="L54" s="2" t="s">
        <v>17</v>
      </c>
      <c r="M54" s="2" t="s">
        <v>8441</v>
      </c>
      <c r="R54" s="2">
        <v>69.0</v>
      </c>
    </row>
    <row r="55">
      <c r="C55" s="2" t="s">
        <v>8456</v>
      </c>
      <c r="L55" s="2" t="s">
        <v>17</v>
      </c>
      <c r="M55" s="2" t="s">
        <v>8441</v>
      </c>
      <c r="R55" s="2">
        <v>69.0</v>
      </c>
    </row>
    <row r="56">
      <c r="C56" s="2" t="s">
        <v>8456</v>
      </c>
      <c r="L56" s="2" t="s">
        <v>17</v>
      </c>
      <c r="M56" s="2" t="s">
        <v>8441</v>
      </c>
      <c r="R56" s="2">
        <v>69.0</v>
      </c>
    </row>
    <row r="57">
      <c r="C57" s="2" t="s">
        <v>8456</v>
      </c>
      <c r="L57" s="2" t="s">
        <v>17</v>
      </c>
      <c r="M57" s="2" t="s">
        <v>8441</v>
      </c>
      <c r="R57" s="2">
        <v>69.0</v>
      </c>
    </row>
    <row r="58">
      <c r="C58" s="2" t="s">
        <v>8456</v>
      </c>
      <c r="L58" s="2" t="s">
        <v>17</v>
      </c>
      <c r="M58" s="2" t="s">
        <v>8441</v>
      </c>
      <c r="R58" s="2">
        <v>69.0</v>
      </c>
    </row>
    <row r="59">
      <c r="C59" s="2" t="s">
        <v>8456</v>
      </c>
      <c r="L59" s="2" t="s">
        <v>17</v>
      </c>
      <c r="M59" s="2" t="s">
        <v>8441</v>
      </c>
      <c r="R59" s="2">
        <v>69.0</v>
      </c>
    </row>
    <row r="60">
      <c r="C60" s="2" t="s">
        <v>8456</v>
      </c>
      <c r="L60" s="2" t="s">
        <v>17</v>
      </c>
      <c r="M60" s="2" t="s">
        <v>8441</v>
      </c>
      <c r="R60" s="2">
        <v>69.0</v>
      </c>
    </row>
    <row r="61">
      <c r="C61" s="2" t="s">
        <v>8456</v>
      </c>
      <c r="L61" s="2" t="s">
        <v>17</v>
      </c>
      <c r="M61" s="2" t="s">
        <v>8441</v>
      </c>
      <c r="R61" s="2">
        <v>69.0</v>
      </c>
    </row>
    <row r="62">
      <c r="C62" s="2" t="s">
        <v>8456</v>
      </c>
      <c r="L62" s="2" t="s">
        <v>17</v>
      </c>
      <c r="M62" s="2" t="s">
        <v>8441</v>
      </c>
      <c r="R62" s="2">
        <v>69.0</v>
      </c>
    </row>
    <row r="63">
      <c r="C63" s="2" t="s">
        <v>8456</v>
      </c>
      <c r="L63" s="2" t="s">
        <v>17</v>
      </c>
      <c r="M63" s="2" t="s">
        <v>8441</v>
      </c>
      <c r="R63" s="2">
        <v>69.0</v>
      </c>
    </row>
    <row r="64">
      <c r="A64" s="239"/>
      <c r="B64" s="239"/>
      <c r="C64" s="2" t="s">
        <v>8456</v>
      </c>
      <c r="L64" s="2" t="s">
        <v>17</v>
      </c>
      <c r="M64" s="2" t="s">
        <v>8441</v>
      </c>
      <c r="R64" s="2">
        <v>69.0</v>
      </c>
    </row>
    <row r="65">
      <c r="C65" s="2" t="s">
        <v>8456</v>
      </c>
      <c r="L65" s="2" t="s">
        <v>17</v>
      </c>
      <c r="M65" s="2" t="s">
        <v>8441</v>
      </c>
      <c r="R65" s="2">
        <v>69.0</v>
      </c>
    </row>
    <row r="66">
      <c r="C66" s="2" t="s">
        <v>8456</v>
      </c>
      <c r="L66" s="2" t="s">
        <v>17</v>
      </c>
      <c r="M66" s="2" t="s">
        <v>8441</v>
      </c>
      <c r="R66" s="2">
        <v>69.0</v>
      </c>
    </row>
    <row r="67">
      <c r="C67" s="2" t="s">
        <v>8456</v>
      </c>
      <c r="L67" s="2" t="s">
        <v>17</v>
      </c>
      <c r="M67" s="2" t="s">
        <v>8441</v>
      </c>
      <c r="R67" s="2">
        <v>69.0</v>
      </c>
    </row>
    <row r="68">
      <c r="A68" s="239"/>
      <c r="C68" s="2" t="s">
        <v>8456</v>
      </c>
      <c r="L68" s="2" t="s">
        <v>17</v>
      </c>
      <c r="M68" s="2" t="s">
        <v>8441</v>
      </c>
      <c r="R68" s="2">
        <v>69.0</v>
      </c>
    </row>
    <row r="69">
      <c r="C69" s="2" t="s">
        <v>8456</v>
      </c>
      <c r="L69" s="2" t="s">
        <v>17</v>
      </c>
      <c r="M69" s="2" t="s">
        <v>8441</v>
      </c>
      <c r="R69" s="2">
        <v>69.0</v>
      </c>
    </row>
    <row r="70">
      <c r="C70" s="2" t="s">
        <v>8456</v>
      </c>
      <c r="L70" s="2" t="s">
        <v>17</v>
      </c>
      <c r="M70" s="2" t="s">
        <v>8441</v>
      </c>
      <c r="R70" s="2">
        <v>69.0</v>
      </c>
    </row>
    <row r="71">
      <c r="C71" s="2" t="s">
        <v>8456</v>
      </c>
      <c r="L71" s="2" t="s">
        <v>17</v>
      </c>
      <c r="M71" s="2" t="s">
        <v>8441</v>
      </c>
      <c r="R71" s="2">
        <v>69.0</v>
      </c>
    </row>
    <row r="72">
      <c r="C72" s="2" t="s">
        <v>8456</v>
      </c>
      <c r="L72" s="2" t="s">
        <v>17</v>
      </c>
      <c r="M72" s="2" t="s">
        <v>8441</v>
      </c>
      <c r="R72" s="2">
        <v>69.0</v>
      </c>
    </row>
    <row r="73">
      <c r="C73" s="2" t="s">
        <v>8456</v>
      </c>
      <c r="L73" s="2" t="s">
        <v>17</v>
      </c>
      <c r="M73" s="2" t="s">
        <v>8441</v>
      </c>
      <c r="R73" s="2">
        <v>69.0</v>
      </c>
    </row>
    <row r="74">
      <c r="C74" s="2" t="s">
        <v>8456</v>
      </c>
      <c r="L74" s="2" t="s">
        <v>17</v>
      </c>
      <c r="M74" s="2" t="s">
        <v>8441</v>
      </c>
      <c r="R74" s="2">
        <v>69.0</v>
      </c>
    </row>
    <row r="75">
      <c r="C75" s="2" t="s">
        <v>8456</v>
      </c>
      <c r="L75" s="2" t="s">
        <v>17</v>
      </c>
      <c r="M75" s="2" t="s">
        <v>8441</v>
      </c>
      <c r="R75" s="2">
        <v>69.0</v>
      </c>
    </row>
    <row r="76">
      <c r="C76" s="2" t="s">
        <v>8456</v>
      </c>
      <c r="L76" s="2" t="s">
        <v>17</v>
      </c>
      <c r="M76" s="2" t="s">
        <v>8441</v>
      </c>
      <c r="R76" s="2">
        <v>69.0</v>
      </c>
    </row>
    <row r="77">
      <c r="C77" s="2" t="s">
        <v>8456</v>
      </c>
      <c r="L77" s="2" t="s">
        <v>17</v>
      </c>
      <c r="M77" s="2" t="s">
        <v>8441</v>
      </c>
      <c r="R77" s="2">
        <v>69.0</v>
      </c>
    </row>
    <row r="78">
      <c r="B78" s="239"/>
      <c r="C78" s="2" t="s">
        <v>8456</v>
      </c>
      <c r="L78" s="2" t="s">
        <v>17</v>
      </c>
      <c r="M78" s="2" t="s">
        <v>8441</v>
      </c>
      <c r="R78" s="2">
        <v>69.0</v>
      </c>
    </row>
    <row r="79">
      <c r="C79" s="2" t="s">
        <v>8456</v>
      </c>
      <c r="L79" s="2" t="s">
        <v>17</v>
      </c>
      <c r="M79" s="2" t="s">
        <v>8441</v>
      </c>
      <c r="R79" s="2">
        <v>69.0</v>
      </c>
    </row>
    <row r="80">
      <c r="C80" s="2" t="s">
        <v>8456</v>
      </c>
      <c r="L80" s="2" t="s">
        <v>17</v>
      </c>
      <c r="M80" s="2" t="s">
        <v>8441</v>
      </c>
      <c r="R80" s="2">
        <v>69.0</v>
      </c>
    </row>
    <row r="81">
      <c r="C81" s="2" t="s">
        <v>8456</v>
      </c>
      <c r="L81" s="2" t="s">
        <v>17</v>
      </c>
      <c r="M81" s="2" t="s">
        <v>8441</v>
      </c>
      <c r="R81" s="2">
        <v>69.0</v>
      </c>
    </row>
    <row r="82">
      <c r="C82" s="2" t="s">
        <v>8456</v>
      </c>
      <c r="L82" s="2" t="s">
        <v>17</v>
      </c>
      <c r="M82" s="2" t="s">
        <v>8441</v>
      </c>
      <c r="R82" s="2">
        <v>69.0</v>
      </c>
    </row>
    <row r="83">
      <c r="B83" s="239"/>
      <c r="C83" s="2" t="s">
        <v>8456</v>
      </c>
      <c r="L83" s="2" t="s">
        <v>17</v>
      </c>
      <c r="M83" s="2" t="s">
        <v>8441</v>
      </c>
      <c r="R83" s="2">
        <v>69.0</v>
      </c>
    </row>
    <row r="84">
      <c r="C84" s="2" t="s">
        <v>8456</v>
      </c>
      <c r="L84" s="2" t="s">
        <v>17</v>
      </c>
      <c r="M84" s="2" t="s">
        <v>8441</v>
      </c>
      <c r="R84" s="2">
        <v>69.0</v>
      </c>
    </row>
    <row r="85">
      <c r="C85" s="2" t="s">
        <v>8456</v>
      </c>
      <c r="L85" s="2" t="s">
        <v>17</v>
      </c>
      <c r="M85" s="2" t="s">
        <v>8441</v>
      </c>
      <c r="R85" s="2">
        <v>69.0</v>
      </c>
    </row>
    <row r="86">
      <c r="C86" s="2" t="s">
        <v>8456</v>
      </c>
      <c r="L86" s="2" t="s">
        <v>17</v>
      </c>
      <c r="M86" s="2" t="s">
        <v>8441</v>
      </c>
      <c r="R86" s="2">
        <v>69.0</v>
      </c>
    </row>
    <row r="87">
      <c r="C87" s="2" t="s">
        <v>8456</v>
      </c>
      <c r="L87" s="2" t="s">
        <v>17</v>
      </c>
      <c r="M87" s="2" t="s">
        <v>8441</v>
      </c>
      <c r="R87" s="2">
        <v>69.0</v>
      </c>
    </row>
    <row r="88">
      <c r="C88" s="2" t="s">
        <v>8456</v>
      </c>
      <c r="L88" s="2" t="s">
        <v>17</v>
      </c>
      <c r="M88" s="2" t="s">
        <v>8441</v>
      </c>
      <c r="R88" s="2">
        <v>69.0</v>
      </c>
    </row>
    <row r="89">
      <c r="C89" s="2" t="s">
        <v>8457</v>
      </c>
      <c r="L89" s="2" t="s">
        <v>17</v>
      </c>
      <c r="M89" s="2" t="s">
        <v>8441</v>
      </c>
      <c r="R89" s="2">
        <v>69.0</v>
      </c>
    </row>
    <row r="90">
      <c r="C90" s="2" t="s">
        <v>8457</v>
      </c>
      <c r="L90" s="2" t="s">
        <v>17</v>
      </c>
      <c r="M90" s="2" t="s">
        <v>8441</v>
      </c>
      <c r="R90" s="2">
        <v>69.0</v>
      </c>
    </row>
    <row r="91">
      <c r="C91" s="2" t="s">
        <v>8457</v>
      </c>
      <c r="L91" s="2" t="s">
        <v>17</v>
      </c>
      <c r="M91" s="2" t="s">
        <v>8441</v>
      </c>
      <c r="R91" s="2">
        <v>69.0</v>
      </c>
    </row>
    <row r="92">
      <c r="C92" s="2" t="s">
        <v>8457</v>
      </c>
      <c r="L92" s="2" t="s">
        <v>17</v>
      </c>
      <c r="M92" s="2" t="s">
        <v>8441</v>
      </c>
      <c r="R92" s="2">
        <v>69.0</v>
      </c>
    </row>
    <row r="93">
      <c r="C93" s="2" t="s">
        <v>8457</v>
      </c>
      <c r="L93" s="2" t="s">
        <v>17</v>
      </c>
      <c r="M93" s="2" t="s">
        <v>8441</v>
      </c>
      <c r="R93" s="2">
        <v>69.0</v>
      </c>
    </row>
    <row r="94">
      <c r="C94" s="2" t="s">
        <v>8457</v>
      </c>
      <c r="L94" s="2" t="s">
        <v>17</v>
      </c>
      <c r="M94" s="2" t="s">
        <v>8441</v>
      </c>
      <c r="R94" s="2">
        <v>69.0</v>
      </c>
    </row>
    <row r="95">
      <c r="C95" s="2" t="s">
        <v>8457</v>
      </c>
      <c r="L95" s="2" t="s">
        <v>17</v>
      </c>
      <c r="M95" s="2" t="s">
        <v>8441</v>
      </c>
      <c r="R95" s="2">
        <v>69.0</v>
      </c>
    </row>
    <row r="96">
      <c r="C96" s="2" t="s">
        <v>8457</v>
      </c>
      <c r="L96" s="2" t="s">
        <v>17</v>
      </c>
      <c r="M96" s="2" t="s">
        <v>8441</v>
      </c>
      <c r="R96" s="2">
        <v>69.0</v>
      </c>
    </row>
    <row r="97">
      <c r="C97" s="2" t="s">
        <v>8457</v>
      </c>
      <c r="L97" s="2" t="s">
        <v>17</v>
      </c>
      <c r="M97" s="2" t="s">
        <v>8441</v>
      </c>
      <c r="R97" s="2">
        <v>69.0</v>
      </c>
    </row>
    <row r="98">
      <c r="C98" s="2" t="s">
        <v>8457</v>
      </c>
      <c r="L98" s="2" t="s">
        <v>17</v>
      </c>
      <c r="M98" s="2" t="s">
        <v>8441</v>
      </c>
      <c r="R98" s="2">
        <v>69.0</v>
      </c>
    </row>
    <row r="99">
      <c r="C99" s="2" t="s">
        <v>8457</v>
      </c>
      <c r="L99" s="2" t="s">
        <v>17</v>
      </c>
      <c r="M99" s="2" t="s">
        <v>8441</v>
      </c>
      <c r="R99" s="2">
        <v>69.0</v>
      </c>
    </row>
    <row r="100">
      <c r="C100" s="2" t="s">
        <v>8458</v>
      </c>
      <c r="L100" s="2" t="s">
        <v>17</v>
      </c>
      <c r="M100" s="2" t="s">
        <v>8459</v>
      </c>
      <c r="R100" s="2">
        <v>71.0</v>
      </c>
    </row>
    <row r="101">
      <c r="C101" s="2" t="s">
        <v>8458</v>
      </c>
      <c r="L101" s="2" t="s">
        <v>17</v>
      </c>
      <c r="M101" s="2" t="s">
        <v>8459</v>
      </c>
      <c r="R101" s="2">
        <v>71.0</v>
      </c>
    </row>
    <row r="102">
      <c r="C102" s="2" t="s">
        <v>8458</v>
      </c>
      <c r="L102" s="2" t="s">
        <v>17</v>
      </c>
      <c r="M102" s="2" t="s">
        <v>8459</v>
      </c>
      <c r="R102" s="2">
        <v>71.0</v>
      </c>
    </row>
    <row r="103">
      <c r="C103" s="2" t="s">
        <v>8458</v>
      </c>
      <c r="L103" s="2" t="s">
        <v>17</v>
      </c>
      <c r="M103" s="2" t="s">
        <v>8459</v>
      </c>
      <c r="R103" s="2">
        <v>71.0</v>
      </c>
    </row>
    <row r="104">
      <c r="C104" s="2" t="s">
        <v>8458</v>
      </c>
      <c r="L104" s="2" t="s">
        <v>17</v>
      </c>
      <c r="M104" s="2" t="s">
        <v>8459</v>
      </c>
      <c r="R104" s="2">
        <v>71.0</v>
      </c>
    </row>
    <row r="105">
      <c r="C105" s="2" t="s">
        <v>8458</v>
      </c>
      <c r="L105" s="2" t="s">
        <v>17</v>
      </c>
      <c r="M105" s="2" t="s">
        <v>8459</v>
      </c>
      <c r="R105" s="2">
        <v>71.0</v>
      </c>
    </row>
    <row r="106">
      <c r="C106" s="2" t="s">
        <v>8458</v>
      </c>
      <c r="L106" s="2" t="s">
        <v>17</v>
      </c>
      <c r="M106" s="2" t="s">
        <v>8459</v>
      </c>
      <c r="R106" s="2">
        <v>71.0</v>
      </c>
    </row>
    <row r="107">
      <c r="C107" s="2" t="s">
        <v>8458</v>
      </c>
      <c r="L107" s="2" t="s">
        <v>17</v>
      </c>
      <c r="M107" s="2" t="s">
        <v>8459</v>
      </c>
      <c r="R107" s="2">
        <v>71.0</v>
      </c>
    </row>
    <row r="108">
      <c r="C108" s="2" t="s">
        <v>8458</v>
      </c>
      <c r="L108" s="2" t="s">
        <v>17</v>
      </c>
      <c r="M108" s="2" t="s">
        <v>8459</v>
      </c>
      <c r="R108" s="2">
        <v>71.0</v>
      </c>
    </row>
    <row r="109">
      <c r="C109" s="2" t="s">
        <v>8458</v>
      </c>
      <c r="L109" s="2" t="s">
        <v>17</v>
      </c>
      <c r="M109" s="2" t="s">
        <v>8459</v>
      </c>
      <c r="R109" s="2">
        <v>71.0</v>
      </c>
    </row>
    <row r="110">
      <c r="C110" s="2" t="s">
        <v>8458</v>
      </c>
      <c r="L110" s="2" t="s">
        <v>17</v>
      </c>
      <c r="M110" s="2" t="s">
        <v>8459</v>
      </c>
      <c r="R110" s="2">
        <v>71.0</v>
      </c>
    </row>
    <row r="111">
      <c r="C111" s="2" t="s">
        <v>8458</v>
      </c>
      <c r="L111" s="2" t="s">
        <v>17</v>
      </c>
      <c r="M111" s="2" t="s">
        <v>8459</v>
      </c>
      <c r="R111" s="2">
        <v>71.0</v>
      </c>
    </row>
    <row r="112">
      <c r="C112" s="2" t="s">
        <v>8458</v>
      </c>
      <c r="L112" s="2" t="s">
        <v>17</v>
      </c>
      <c r="M112" s="2" t="s">
        <v>8459</v>
      </c>
      <c r="R112" s="2">
        <v>71.0</v>
      </c>
    </row>
    <row r="113">
      <c r="C113" s="2" t="s">
        <v>8458</v>
      </c>
      <c r="L113" s="2" t="s">
        <v>17</v>
      </c>
      <c r="M113" s="2" t="s">
        <v>8459</v>
      </c>
      <c r="R113" s="2">
        <v>71.0</v>
      </c>
    </row>
    <row r="114">
      <c r="C114" s="2" t="s">
        <v>8458</v>
      </c>
      <c r="L114" s="2" t="s">
        <v>17</v>
      </c>
      <c r="M114" s="2" t="s">
        <v>8459</v>
      </c>
      <c r="R114" s="2">
        <v>71.0</v>
      </c>
    </row>
    <row r="115">
      <c r="C115" s="2" t="s">
        <v>8458</v>
      </c>
      <c r="L115" s="2" t="s">
        <v>17</v>
      </c>
      <c r="M115" s="2" t="s">
        <v>8459</v>
      </c>
      <c r="R115" s="2">
        <v>71.0</v>
      </c>
    </row>
    <row r="116">
      <c r="C116" s="2" t="s">
        <v>8458</v>
      </c>
      <c r="L116" s="2" t="s">
        <v>17</v>
      </c>
      <c r="M116" s="2" t="s">
        <v>8459</v>
      </c>
      <c r="R116" s="2">
        <v>71.0</v>
      </c>
    </row>
    <row r="117">
      <c r="C117" s="2" t="s">
        <v>8458</v>
      </c>
      <c r="L117" s="2" t="s">
        <v>17</v>
      </c>
      <c r="M117" s="2" t="s">
        <v>8459</v>
      </c>
      <c r="R117" s="2">
        <v>71.0</v>
      </c>
    </row>
    <row r="118">
      <c r="C118" s="2" t="s">
        <v>8458</v>
      </c>
      <c r="L118" s="2" t="s">
        <v>17</v>
      </c>
      <c r="M118" s="2" t="s">
        <v>8459</v>
      </c>
      <c r="R118" s="2">
        <v>71.0</v>
      </c>
    </row>
    <row r="119">
      <c r="C119" s="2" t="s">
        <v>8458</v>
      </c>
      <c r="L119" s="2" t="s">
        <v>17</v>
      </c>
      <c r="M119" s="2" t="s">
        <v>8459</v>
      </c>
      <c r="R119" s="2">
        <v>71.0</v>
      </c>
    </row>
    <row r="120">
      <c r="C120" s="2" t="s">
        <v>8458</v>
      </c>
      <c r="L120" s="2" t="s">
        <v>17</v>
      </c>
      <c r="M120" s="2" t="s">
        <v>8459</v>
      </c>
      <c r="R120" s="2">
        <v>71.0</v>
      </c>
    </row>
    <row r="121">
      <c r="C121" s="2" t="s">
        <v>8458</v>
      </c>
      <c r="L121" s="2" t="s">
        <v>17</v>
      </c>
      <c r="M121" s="2" t="s">
        <v>8459</v>
      </c>
      <c r="R121" s="2">
        <v>71.0</v>
      </c>
    </row>
    <row r="122">
      <c r="C122" s="2" t="s">
        <v>8458</v>
      </c>
      <c r="L122" s="2" t="s">
        <v>17</v>
      </c>
      <c r="M122" s="2" t="s">
        <v>8459</v>
      </c>
      <c r="R122" s="2">
        <v>71.0</v>
      </c>
    </row>
    <row r="123">
      <c r="C123" s="2" t="s">
        <v>8458</v>
      </c>
      <c r="L123" s="2" t="s">
        <v>17</v>
      </c>
      <c r="M123" s="2" t="s">
        <v>8459</v>
      </c>
      <c r="R123" s="2">
        <v>71.0</v>
      </c>
    </row>
    <row r="124">
      <c r="C124" s="2" t="s">
        <v>8458</v>
      </c>
      <c r="L124" s="2" t="s">
        <v>17</v>
      </c>
      <c r="M124" s="2" t="s">
        <v>8459</v>
      </c>
      <c r="R124" s="2">
        <v>71.0</v>
      </c>
    </row>
    <row r="125">
      <c r="C125" s="2" t="s">
        <v>8458</v>
      </c>
      <c r="L125" s="2" t="s">
        <v>17</v>
      </c>
      <c r="M125" s="2" t="s">
        <v>8459</v>
      </c>
      <c r="R125" s="2">
        <v>71.0</v>
      </c>
    </row>
    <row r="126">
      <c r="C126" s="2" t="s">
        <v>8458</v>
      </c>
      <c r="L126" s="2" t="s">
        <v>17</v>
      </c>
      <c r="M126" s="2" t="s">
        <v>8459</v>
      </c>
      <c r="R126" s="2">
        <v>71.0</v>
      </c>
    </row>
    <row r="127">
      <c r="C127" s="2" t="s">
        <v>8458</v>
      </c>
      <c r="L127" s="2" t="s">
        <v>17</v>
      </c>
      <c r="M127" s="2" t="s">
        <v>8459</v>
      </c>
      <c r="R127" s="2">
        <v>71.0</v>
      </c>
    </row>
    <row r="128">
      <c r="C128" s="2" t="s">
        <v>8458</v>
      </c>
      <c r="L128" s="2" t="s">
        <v>17</v>
      </c>
      <c r="M128" s="2" t="s">
        <v>8459</v>
      </c>
      <c r="R128" s="2">
        <v>71.0</v>
      </c>
    </row>
    <row r="129">
      <c r="C129" s="2" t="s">
        <v>8458</v>
      </c>
      <c r="L129" s="2" t="s">
        <v>17</v>
      </c>
      <c r="M129" s="2" t="s">
        <v>8459</v>
      </c>
      <c r="R129" s="2">
        <v>71.0</v>
      </c>
    </row>
    <row r="130">
      <c r="C130" s="2" t="s">
        <v>8458</v>
      </c>
      <c r="L130" s="2" t="s">
        <v>17</v>
      </c>
      <c r="M130" s="2" t="s">
        <v>8459</v>
      </c>
      <c r="R130" s="2">
        <v>71.0</v>
      </c>
    </row>
    <row r="131">
      <c r="C131" s="2" t="s">
        <v>8458</v>
      </c>
      <c r="L131" s="2" t="s">
        <v>17</v>
      </c>
      <c r="M131" s="2" t="s">
        <v>8459</v>
      </c>
      <c r="R131" s="2">
        <v>71.0</v>
      </c>
    </row>
    <row r="132">
      <c r="C132" s="2" t="s">
        <v>8458</v>
      </c>
      <c r="L132" s="2" t="s">
        <v>17</v>
      </c>
      <c r="M132" s="2" t="s">
        <v>8459</v>
      </c>
      <c r="R132" s="2">
        <v>71.0</v>
      </c>
    </row>
    <row r="133">
      <c r="C133" s="2" t="s">
        <v>8458</v>
      </c>
      <c r="L133" s="2" t="s">
        <v>17</v>
      </c>
      <c r="M133" s="2" t="s">
        <v>8459</v>
      </c>
      <c r="R133" s="2">
        <v>71.0</v>
      </c>
    </row>
    <row r="134">
      <c r="C134" s="2" t="s">
        <v>8458</v>
      </c>
      <c r="L134" s="2" t="s">
        <v>17</v>
      </c>
      <c r="M134" s="2" t="s">
        <v>8459</v>
      </c>
      <c r="R134" s="2">
        <v>71.0</v>
      </c>
    </row>
    <row r="135">
      <c r="C135" s="2" t="s">
        <v>8458</v>
      </c>
      <c r="L135" s="2" t="s">
        <v>17</v>
      </c>
      <c r="M135" s="2" t="s">
        <v>8459</v>
      </c>
      <c r="R135" s="2">
        <v>71.0</v>
      </c>
    </row>
    <row r="136">
      <c r="C136" s="2" t="s">
        <v>8458</v>
      </c>
      <c r="L136" s="2" t="s">
        <v>17</v>
      </c>
      <c r="M136" s="2" t="s">
        <v>8459</v>
      </c>
      <c r="R136" s="2">
        <v>71.0</v>
      </c>
    </row>
    <row r="137">
      <c r="C137" s="2" t="s">
        <v>8458</v>
      </c>
      <c r="L137" s="2" t="s">
        <v>17</v>
      </c>
      <c r="M137" s="2" t="s">
        <v>8459</v>
      </c>
      <c r="R137" s="2">
        <v>71.0</v>
      </c>
    </row>
    <row r="138">
      <c r="C138" s="2" t="s">
        <v>8458</v>
      </c>
      <c r="L138" s="2" t="s">
        <v>17</v>
      </c>
      <c r="M138" s="2" t="s">
        <v>8459</v>
      </c>
      <c r="R138" s="2">
        <v>71.0</v>
      </c>
    </row>
    <row r="139">
      <c r="C139" s="2" t="s">
        <v>8458</v>
      </c>
      <c r="L139" s="2" t="s">
        <v>17</v>
      </c>
      <c r="M139" s="2" t="s">
        <v>8459</v>
      </c>
      <c r="R139" s="2">
        <v>71.0</v>
      </c>
    </row>
    <row r="140">
      <c r="C140" s="2" t="s">
        <v>8458</v>
      </c>
      <c r="L140" s="2" t="s">
        <v>17</v>
      </c>
      <c r="M140" s="2" t="s">
        <v>8459</v>
      </c>
      <c r="R140" s="2">
        <v>71.0</v>
      </c>
    </row>
    <row r="141">
      <c r="C141" s="2" t="s">
        <v>8458</v>
      </c>
      <c r="L141" s="2" t="s">
        <v>17</v>
      </c>
      <c r="M141" s="2" t="s">
        <v>8459</v>
      </c>
      <c r="R141" s="2">
        <v>71.0</v>
      </c>
    </row>
    <row r="142">
      <c r="C142" s="2" t="s">
        <v>8458</v>
      </c>
      <c r="L142" s="2" t="s">
        <v>17</v>
      </c>
      <c r="M142" s="2" t="s">
        <v>8459</v>
      </c>
      <c r="R142" s="2">
        <v>71.0</v>
      </c>
    </row>
    <row r="143">
      <c r="C143" s="2" t="s">
        <v>8458</v>
      </c>
      <c r="L143" s="2" t="s">
        <v>17</v>
      </c>
      <c r="M143" s="2" t="s">
        <v>8459</v>
      </c>
      <c r="R143" s="2">
        <v>71.0</v>
      </c>
    </row>
    <row r="144">
      <c r="C144" s="2" t="s">
        <v>8458</v>
      </c>
      <c r="L144" s="2" t="s">
        <v>17</v>
      </c>
      <c r="M144" s="2" t="s">
        <v>8459</v>
      </c>
      <c r="R144" s="2">
        <v>71.0</v>
      </c>
    </row>
    <row r="145">
      <c r="C145" s="2" t="s">
        <v>8460</v>
      </c>
      <c r="L145" s="2" t="s">
        <v>17</v>
      </c>
      <c r="M145" s="2" t="s">
        <v>8459</v>
      </c>
      <c r="R145" s="2">
        <v>71.0</v>
      </c>
    </row>
    <row r="146">
      <c r="C146" s="2" t="s">
        <v>8460</v>
      </c>
      <c r="L146" s="2" t="s">
        <v>17</v>
      </c>
      <c r="M146" s="2" t="s">
        <v>8459</v>
      </c>
      <c r="R146" s="2">
        <v>71.0</v>
      </c>
    </row>
    <row r="147">
      <c r="C147" s="2" t="s">
        <v>8460</v>
      </c>
      <c r="L147" s="2" t="s">
        <v>17</v>
      </c>
      <c r="M147" s="2" t="s">
        <v>8459</v>
      </c>
      <c r="R147" s="2">
        <v>71.0</v>
      </c>
    </row>
    <row r="148">
      <c r="C148" s="2" t="s">
        <v>8460</v>
      </c>
      <c r="L148" s="2" t="s">
        <v>17</v>
      </c>
      <c r="M148" s="2" t="s">
        <v>8459</v>
      </c>
      <c r="R148" s="2">
        <v>71.0</v>
      </c>
    </row>
    <row r="149">
      <c r="C149" s="2" t="s">
        <v>8460</v>
      </c>
      <c r="L149" s="2" t="s">
        <v>17</v>
      </c>
      <c r="M149" s="2" t="s">
        <v>8459</v>
      </c>
      <c r="R149" s="2">
        <v>71.0</v>
      </c>
    </row>
    <row r="150">
      <c r="C150" s="2" t="s">
        <v>8460</v>
      </c>
      <c r="L150" s="2" t="s">
        <v>17</v>
      </c>
      <c r="M150" s="2" t="s">
        <v>8459</v>
      </c>
      <c r="R150" s="2">
        <v>71.0</v>
      </c>
    </row>
    <row r="151">
      <c r="C151" s="2" t="s">
        <v>8460</v>
      </c>
      <c r="L151" s="2" t="s">
        <v>17</v>
      </c>
      <c r="M151" s="2" t="s">
        <v>8459</v>
      </c>
      <c r="R151" s="2">
        <v>71.0</v>
      </c>
    </row>
    <row r="152">
      <c r="C152" s="2" t="s">
        <v>8460</v>
      </c>
      <c r="L152" s="2" t="s">
        <v>17</v>
      </c>
      <c r="M152" s="2" t="s">
        <v>8459</v>
      </c>
      <c r="R152" s="2">
        <v>71.0</v>
      </c>
    </row>
    <row r="153">
      <c r="C153" s="2" t="s">
        <v>8460</v>
      </c>
      <c r="L153" s="2" t="s">
        <v>17</v>
      </c>
      <c r="M153" s="2" t="s">
        <v>8459</v>
      </c>
      <c r="R153" s="2">
        <v>71.0</v>
      </c>
    </row>
    <row r="154">
      <c r="C154" s="2" t="s">
        <v>8460</v>
      </c>
      <c r="L154" s="2" t="s">
        <v>17</v>
      </c>
      <c r="M154" s="2" t="s">
        <v>8459</v>
      </c>
      <c r="R154" s="2">
        <v>71.0</v>
      </c>
    </row>
    <row r="155">
      <c r="C155" s="2" t="s">
        <v>8460</v>
      </c>
      <c r="L155" s="2" t="s">
        <v>17</v>
      </c>
      <c r="M155" s="2" t="s">
        <v>8459</v>
      </c>
      <c r="R155" s="2">
        <v>71.0</v>
      </c>
    </row>
    <row r="156">
      <c r="C156" s="2" t="s">
        <v>8460</v>
      </c>
      <c r="L156" s="2" t="s">
        <v>17</v>
      </c>
      <c r="M156" s="2" t="s">
        <v>8459</v>
      </c>
      <c r="R156" s="2">
        <v>71.0</v>
      </c>
    </row>
    <row r="157">
      <c r="C157" s="2" t="s">
        <v>8460</v>
      </c>
      <c r="L157" s="2" t="s">
        <v>17</v>
      </c>
      <c r="M157" s="2" t="s">
        <v>8459</v>
      </c>
      <c r="R157" s="2">
        <v>71.0</v>
      </c>
    </row>
    <row r="158">
      <c r="C158" s="2" t="s">
        <v>8460</v>
      </c>
      <c r="L158" s="2" t="s">
        <v>17</v>
      </c>
      <c r="M158" s="2" t="s">
        <v>8459</v>
      </c>
      <c r="R158" s="2">
        <v>71.0</v>
      </c>
    </row>
    <row r="159">
      <c r="C159" s="2" t="s">
        <v>8460</v>
      </c>
      <c r="L159" s="2" t="s">
        <v>17</v>
      </c>
      <c r="M159" s="2" t="s">
        <v>8459</v>
      </c>
      <c r="R159" s="2">
        <v>71.0</v>
      </c>
    </row>
    <row r="160">
      <c r="C160" s="2" t="s">
        <v>8461</v>
      </c>
      <c r="L160" s="2" t="s">
        <v>17</v>
      </c>
      <c r="M160" s="2" t="s">
        <v>8459</v>
      </c>
      <c r="R160" s="2">
        <v>71.0</v>
      </c>
    </row>
    <row r="161">
      <c r="C161" s="2" t="s">
        <v>8461</v>
      </c>
      <c r="L161" s="2" t="s">
        <v>17</v>
      </c>
      <c r="M161" s="2" t="s">
        <v>8459</v>
      </c>
      <c r="R161" s="2">
        <v>71.0</v>
      </c>
    </row>
    <row r="162">
      <c r="C162" s="2" t="s">
        <v>8461</v>
      </c>
      <c r="L162" s="2" t="s">
        <v>17</v>
      </c>
      <c r="M162" s="2" t="s">
        <v>8459</v>
      </c>
      <c r="R162" s="2">
        <v>71.0</v>
      </c>
    </row>
    <row r="163">
      <c r="C163" s="2" t="s">
        <v>8461</v>
      </c>
      <c r="L163" s="2" t="s">
        <v>17</v>
      </c>
      <c r="M163" s="2" t="s">
        <v>8459</v>
      </c>
      <c r="R163" s="2">
        <v>71.0</v>
      </c>
    </row>
    <row r="164">
      <c r="C164" s="2" t="s">
        <v>8461</v>
      </c>
      <c r="L164" s="2" t="s">
        <v>17</v>
      </c>
      <c r="M164" s="2" t="s">
        <v>8459</v>
      </c>
      <c r="R164" s="2">
        <v>71.0</v>
      </c>
    </row>
    <row r="165">
      <c r="C165" s="2" t="s">
        <v>8461</v>
      </c>
      <c r="L165" s="2" t="s">
        <v>17</v>
      </c>
      <c r="M165" s="2" t="s">
        <v>8459</v>
      </c>
      <c r="R165" s="2">
        <v>71.0</v>
      </c>
    </row>
    <row r="166">
      <c r="C166" s="2" t="s">
        <v>8461</v>
      </c>
      <c r="L166" s="2" t="s">
        <v>17</v>
      </c>
      <c r="M166" s="2" t="s">
        <v>8459</v>
      </c>
      <c r="R166" s="2">
        <v>71.0</v>
      </c>
    </row>
    <row r="167">
      <c r="C167" s="2" t="s">
        <v>8462</v>
      </c>
      <c r="L167" s="2" t="s">
        <v>17</v>
      </c>
      <c r="M167" s="2" t="s">
        <v>8459</v>
      </c>
      <c r="R167" s="2">
        <v>71.0</v>
      </c>
    </row>
    <row r="168">
      <c r="C168" s="2" t="s">
        <v>8462</v>
      </c>
      <c r="L168" s="2" t="s">
        <v>17</v>
      </c>
      <c r="M168" s="2" t="s">
        <v>8459</v>
      </c>
      <c r="R168" s="2">
        <v>71.0</v>
      </c>
    </row>
    <row r="169">
      <c r="C169" s="2" t="s">
        <v>8462</v>
      </c>
      <c r="L169" s="2" t="s">
        <v>17</v>
      </c>
      <c r="M169" s="2" t="s">
        <v>8459</v>
      </c>
      <c r="R169" s="2">
        <v>71.0</v>
      </c>
    </row>
    <row r="170">
      <c r="C170" s="2" t="s">
        <v>8462</v>
      </c>
      <c r="L170" s="2" t="s">
        <v>17</v>
      </c>
      <c r="M170" s="2" t="s">
        <v>8459</v>
      </c>
      <c r="R170" s="2">
        <v>71.0</v>
      </c>
    </row>
    <row r="171">
      <c r="C171" s="2" t="s">
        <v>8462</v>
      </c>
      <c r="L171" s="2" t="s">
        <v>17</v>
      </c>
      <c r="M171" s="2" t="s">
        <v>8459</v>
      </c>
      <c r="R171" s="2">
        <v>71.0</v>
      </c>
    </row>
    <row r="172">
      <c r="C172" s="2" t="s">
        <v>8462</v>
      </c>
      <c r="L172" s="2" t="s">
        <v>17</v>
      </c>
      <c r="M172" s="2" t="s">
        <v>8459</v>
      </c>
      <c r="R172" s="2">
        <v>71.0</v>
      </c>
    </row>
    <row r="173">
      <c r="C173" s="2" t="s">
        <v>8462</v>
      </c>
      <c r="L173" s="2" t="s">
        <v>17</v>
      </c>
      <c r="M173" s="2" t="s">
        <v>8459</v>
      </c>
      <c r="R173" s="2">
        <v>71.0</v>
      </c>
    </row>
    <row r="174">
      <c r="C174" s="2" t="s">
        <v>8462</v>
      </c>
      <c r="L174" s="2" t="s">
        <v>17</v>
      </c>
      <c r="M174" s="2" t="s">
        <v>8459</v>
      </c>
      <c r="R174" s="2">
        <v>71.0</v>
      </c>
    </row>
    <row r="175">
      <c r="C175" s="2" t="s">
        <v>8462</v>
      </c>
      <c r="L175" s="2" t="s">
        <v>17</v>
      </c>
      <c r="M175" s="2" t="s">
        <v>8459</v>
      </c>
      <c r="R175" s="2">
        <v>71.0</v>
      </c>
    </row>
    <row r="176">
      <c r="C176" s="2" t="s">
        <v>8462</v>
      </c>
      <c r="L176" s="2" t="s">
        <v>17</v>
      </c>
      <c r="M176" s="2" t="s">
        <v>8459</v>
      </c>
      <c r="R176" s="2">
        <v>71.0</v>
      </c>
    </row>
    <row r="177">
      <c r="C177" s="2" t="s">
        <v>8463</v>
      </c>
      <c r="L177" s="2" t="s">
        <v>17</v>
      </c>
      <c r="M177" s="2" t="s">
        <v>8459</v>
      </c>
      <c r="R177" s="2">
        <v>71.0</v>
      </c>
    </row>
    <row r="178">
      <c r="C178" s="2" t="s">
        <v>8463</v>
      </c>
      <c r="L178" s="2" t="s">
        <v>17</v>
      </c>
      <c r="M178" s="2" t="s">
        <v>8459</v>
      </c>
      <c r="R178" s="2">
        <v>71.0</v>
      </c>
    </row>
    <row r="179">
      <c r="C179" s="2" t="s">
        <v>8463</v>
      </c>
      <c r="L179" s="2" t="s">
        <v>17</v>
      </c>
      <c r="M179" s="2" t="s">
        <v>8459</v>
      </c>
      <c r="R179" s="2">
        <v>71.0</v>
      </c>
    </row>
    <row r="180">
      <c r="C180" s="2" t="s">
        <v>8463</v>
      </c>
      <c r="L180" s="2" t="s">
        <v>17</v>
      </c>
      <c r="M180" s="2" t="s">
        <v>8459</v>
      </c>
      <c r="R180" s="2">
        <v>71.0</v>
      </c>
    </row>
    <row r="181">
      <c r="C181" s="2" t="s">
        <v>8463</v>
      </c>
      <c r="L181" s="2" t="s">
        <v>17</v>
      </c>
      <c r="M181" s="2" t="s">
        <v>8459</v>
      </c>
      <c r="R181" s="2">
        <v>71.0</v>
      </c>
    </row>
    <row r="182">
      <c r="C182" s="2" t="s">
        <v>8463</v>
      </c>
      <c r="L182" s="2" t="s">
        <v>17</v>
      </c>
      <c r="M182" s="2" t="s">
        <v>8459</v>
      </c>
      <c r="R182" s="2">
        <v>71.0</v>
      </c>
    </row>
    <row r="183">
      <c r="C183" s="2" t="s">
        <v>8463</v>
      </c>
      <c r="L183" s="2" t="s">
        <v>17</v>
      </c>
      <c r="M183" s="2" t="s">
        <v>8459</v>
      </c>
      <c r="R183" s="2">
        <v>71.0</v>
      </c>
    </row>
    <row r="184">
      <c r="C184" s="2" t="s">
        <v>8463</v>
      </c>
      <c r="L184" s="2" t="s">
        <v>17</v>
      </c>
      <c r="M184" s="2" t="s">
        <v>8459</v>
      </c>
      <c r="R184" s="2">
        <v>71.0</v>
      </c>
    </row>
    <row r="185">
      <c r="C185" s="2" t="s">
        <v>8463</v>
      </c>
      <c r="L185" s="2" t="s">
        <v>17</v>
      </c>
      <c r="M185" s="2" t="s">
        <v>8459</v>
      </c>
      <c r="R185" s="2">
        <v>71.0</v>
      </c>
    </row>
    <row r="186">
      <c r="C186" s="2" t="s">
        <v>8463</v>
      </c>
      <c r="L186" s="2" t="s">
        <v>17</v>
      </c>
      <c r="M186" s="2" t="s">
        <v>8459</v>
      </c>
      <c r="R186" s="2">
        <v>71.0</v>
      </c>
    </row>
    <row r="187">
      <c r="C187" s="2" t="s">
        <v>8464</v>
      </c>
      <c r="L187" s="2" t="s">
        <v>17</v>
      </c>
      <c r="M187" s="2" t="s">
        <v>8459</v>
      </c>
      <c r="R187" s="2">
        <v>71.0</v>
      </c>
    </row>
    <row r="188">
      <c r="C188" s="2" t="s">
        <v>8464</v>
      </c>
      <c r="L188" s="2" t="s">
        <v>17</v>
      </c>
      <c r="M188" s="2" t="s">
        <v>8459</v>
      </c>
      <c r="R188" s="2">
        <v>71.0</v>
      </c>
    </row>
    <row r="189">
      <c r="C189" s="2" t="s">
        <v>8464</v>
      </c>
      <c r="L189" s="2" t="s">
        <v>17</v>
      </c>
      <c r="M189" s="2" t="s">
        <v>8459</v>
      </c>
      <c r="R189" s="2">
        <v>71.0</v>
      </c>
    </row>
    <row r="190">
      <c r="C190" s="2" t="s">
        <v>8464</v>
      </c>
      <c r="L190" s="2" t="s">
        <v>17</v>
      </c>
      <c r="M190" s="2" t="s">
        <v>8459</v>
      </c>
      <c r="R190" s="2">
        <v>71.0</v>
      </c>
    </row>
    <row r="191">
      <c r="C191" s="2" t="s">
        <v>8464</v>
      </c>
      <c r="L191" s="2" t="s">
        <v>17</v>
      </c>
      <c r="M191" s="2" t="s">
        <v>8459</v>
      </c>
      <c r="R191" s="2">
        <v>71.0</v>
      </c>
    </row>
    <row r="192">
      <c r="C192" s="2" t="s">
        <v>8464</v>
      </c>
      <c r="L192" s="2" t="s">
        <v>17</v>
      </c>
      <c r="M192" s="2" t="s">
        <v>8459</v>
      </c>
      <c r="R192" s="2">
        <v>71.0</v>
      </c>
    </row>
    <row r="193">
      <c r="C193" s="2" t="s">
        <v>8464</v>
      </c>
      <c r="L193" s="2" t="s">
        <v>17</v>
      </c>
      <c r="M193" s="2" t="s">
        <v>8459</v>
      </c>
      <c r="R193" s="2">
        <v>71.0</v>
      </c>
    </row>
    <row r="194">
      <c r="C194" s="2" t="s">
        <v>8464</v>
      </c>
      <c r="L194" s="2" t="s">
        <v>17</v>
      </c>
      <c r="M194" s="2" t="s">
        <v>8459</v>
      </c>
      <c r="R194" s="2">
        <v>71.0</v>
      </c>
    </row>
    <row r="195">
      <c r="C195" s="2" t="s">
        <v>8464</v>
      </c>
      <c r="L195" s="2" t="s">
        <v>17</v>
      </c>
      <c r="M195" s="2" t="s">
        <v>8459</v>
      </c>
      <c r="R195" s="2">
        <v>71.0</v>
      </c>
    </row>
    <row r="196">
      <c r="C196" s="2" t="s">
        <v>8464</v>
      </c>
      <c r="L196" s="2" t="s">
        <v>17</v>
      </c>
      <c r="M196" s="2" t="s">
        <v>8459</v>
      </c>
      <c r="R196" s="2">
        <v>71.0</v>
      </c>
    </row>
    <row r="197">
      <c r="C197" s="2" t="s">
        <v>8464</v>
      </c>
      <c r="L197" s="2" t="s">
        <v>17</v>
      </c>
      <c r="M197" s="2" t="s">
        <v>8459</v>
      </c>
      <c r="R197" s="2">
        <v>71.0</v>
      </c>
    </row>
    <row r="198">
      <c r="C198" s="2" t="s">
        <v>8464</v>
      </c>
      <c r="L198" s="2" t="s">
        <v>17</v>
      </c>
      <c r="M198" s="2" t="s">
        <v>8459</v>
      </c>
      <c r="R198" s="2">
        <v>71.0</v>
      </c>
    </row>
    <row r="199">
      <c r="C199" s="2" t="s">
        <v>8457</v>
      </c>
      <c r="L199" s="2" t="s">
        <v>17</v>
      </c>
      <c r="M199" s="2" t="s">
        <v>8459</v>
      </c>
      <c r="R199" s="2">
        <v>71.0</v>
      </c>
    </row>
    <row r="200">
      <c r="C200" s="2" t="s">
        <v>8457</v>
      </c>
      <c r="L200" s="2" t="s">
        <v>17</v>
      </c>
      <c r="M200" s="2" t="s">
        <v>8459</v>
      </c>
      <c r="R200" s="2">
        <v>71.0</v>
      </c>
    </row>
    <row r="201">
      <c r="C201" s="2" t="s">
        <v>8465</v>
      </c>
      <c r="L201" s="2" t="s">
        <v>17</v>
      </c>
      <c r="M201" s="2" t="s">
        <v>8459</v>
      </c>
      <c r="R201" s="2">
        <v>71.0</v>
      </c>
    </row>
    <row r="202">
      <c r="C202" s="2" t="s">
        <v>8465</v>
      </c>
      <c r="L202" s="2" t="s">
        <v>17</v>
      </c>
      <c r="M202" s="2" t="s">
        <v>8459</v>
      </c>
      <c r="R202" s="2">
        <v>71.0</v>
      </c>
    </row>
    <row r="203">
      <c r="C203" s="2" t="s">
        <v>8465</v>
      </c>
      <c r="L203" s="2" t="s">
        <v>17</v>
      </c>
      <c r="M203" s="2" t="s">
        <v>8459</v>
      </c>
      <c r="R203" s="2">
        <v>71.0</v>
      </c>
    </row>
    <row r="204">
      <c r="C204" s="2" t="s">
        <v>8465</v>
      </c>
      <c r="L204" s="2" t="s">
        <v>17</v>
      </c>
      <c r="M204" s="2" t="s">
        <v>8459</v>
      </c>
      <c r="R204" s="2">
        <v>71.0</v>
      </c>
    </row>
    <row r="205">
      <c r="C205" s="2" t="s">
        <v>8465</v>
      </c>
      <c r="L205" s="2" t="s">
        <v>17</v>
      </c>
      <c r="M205" s="2" t="s">
        <v>8459</v>
      </c>
      <c r="R205" s="2">
        <v>71.0</v>
      </c>
    </row>
    <row r="206">
      <c r="C206" s="2" t="s">
        <v>8465</v>
      </c>
      <c r="L206" s="2" t="s">
        <v>17</v>
      </c>
      <c r="M206" s="2" t="s">
        <v>8459</v>
      </c>
      <c r="R206" s="2">
        <v>71.0</v>
      </c>
    </row>
    <row r="207">
      <c r="C207" s="2" t="s">
        <v>8465</v>
      </c>
      <c r="L207" s="2" t="s">
        <v>17</v>
      </c>
      <c r="M207" s="2" t="s">
        <v>8459</v>
      </c>
      <c r="R207" s="2">
        <v>71.0</v>
      </c>
    </row>
    <row r="208">
      <c r="C208" s="2" t="s">
        <v>8465</v>
      </c>
      <c r="L208" s="2" t="s">
        <v>17</v>
      </c>
      <c r="M208" s="2" t="s">
        <v>8459</v>
      </c>
      <c r="R208" s="2">
        <v>71.0</v>
      </c>
    </row>
    <row r="209">
      <c r="C209" s="2" t="s">
        <v>8465</v>
      </c>
      <c r="L209" s="2" t="s">
        <v>17</v>
      </c>
      <c r="M209" s="2" t="s">
        <v>8459</v>
      </c>
      <c r="R209" s="2">
        <v>71.0</v>
      </c>
    </row>
    <row r="210">
      <c r="C210" s="2" t="s">
        <v>8465</v>
      </c>
      <c r="L210" s="2" t="s">
        <v>17</v>
      </c>
      <c r="M210" s="2" t="s">
        <v>8459</v>
      </c>
      <c r="R210" s="2">
        <v>71.0</v>
      </c>
    </row>
    <row r="211">
      <c r="C211" s="2" t="s">
        <v>8465</v>
      </c>
      <c r="L211" s="2" t="s">
        <v>17</v>
      </c>
      <c r="M211" s="2" t="s">
        <v>8459</v>
      </c>
      <c r="R211" s="2">
        <v>71.0</v>
      </c>
    </row>
    <row r="212">
      <c r="C212" s="2" t="s">
        <v>8465</v>
      </c>
      <c r="L212" s="2" t="s">
        <v>17</v>
      </c>
      <c r="M212" s="2" t="s">
        <v>8459</v>
      </c>
      <c r="R212" s="2">
        <v>71.0</v>
      </c>
    </row>
    <row r="213">
      <c r="C213" s="2" t="s">
        <v>8465</v>
      </c>
      <c r="L213" s="2" t="s">
        <v>17</v>
      </c>
      <c r="M213" s="2" t="s">
        <v>8459</v>
      </c>
      <c r="R213" s="2">
        <v>71.0</v>
      </c>
    </row>
    <row r="214">
      <c r="C214" s="2" t="s">
        <v>8465</v>
      </c>
      <c r="L214" s="2" t="s">
        <v>17</v>
      </c>
      <c r="M214" s="2" t="s">
        <v>8459</v>
      </c>
      <c r="R214" s="2">
        <v>71.0</v>
      </c>
    </row>
    <row r="215">
      <c r="C215" s="2" t="s">
        <v>8465</v>
      </c>
      <c r="L215" s="2" t="s">
        <v>17</v>
      </c>
      <c r="M215" s="2" t="s">
        <v>8459</v>
      </c>
      <c r="R215" s="2">
        <v>71.0</v>
      </c>
    </row>
    <row r="216">
      <c r="C216" s="2" t="s">
        <v>8465</v>
      </c>
      <c r="L216" s="2" t="s">
        <v>17</v>
      </c>
      <c r="M216" s="2" t="s">
        <v>8459</v>
      </c>
      <c r="R216" s="2">
        <v>71.0</v>
      </c>
    </row>
    <row r="217">
      <c r="C217" s="2" t="s">
        <v>8465</v>
      </c>
      <c r="L217" s="2" t="s">
        <v>17</v>
      </c>
      <c r="M217" s="2" t="s">
        <v>8459</v>
      </c>
      <c r="R217" s="2">
        <v>71.0</v>
      </c>
    </row>
    <row r="218">
      <c r="C218" s="2" t="s">
        <v>8465</v>
      </c>
      <c r="L218" s="2" t="s">
        <v>17</v>
      </c>
      <c r="M218" s="2" t="s">
        <v>8459</v>
      </c>
      <c r="R218" s="2">
        <v>71.0</v>
      </c>
    </row>
    <row r="219">
      <c r="C219" s="2" t="s">
        <v>8465</v>
      </c>
      <c r="L219" s="2" t="s">
        <v>17</v>
      </c>
      <c r="M219" s="2" t="s">
        <v>8459</v>
      </c>
      <c r="R219" s="2">
        <v>71.0</v>
      </c>
    </row>
    <row r="220">
      <c r="C220" s="2" t="s">
        <v>8465</v>
      </c>
      <c r="L220" s="2" t="s">
        <v>17</v>
      </c>
      <c r="M220" s="2" t="s">
        <v>8459</v>
      </c>
      <c r="R220" s="2">
        <v>71.0</v>
      </c>
    </row>
    <row r="221">
      <c r="C221" s="2" t="s">
        <v>8465</v>
      </c>
      <c r="L221" s="2" t="s">
        <v>17</v>
      </c>
      <c r="M221" s="2" t="s">
        <v>8459</v>
      </c>
      <c r="R221" s="2">
        <v>71.0</v>
      </c>
    </row>
    <row r="222">
      <c r="C222" s="2" t="s">
        <v>8465</v>
      </c>
      <c r="L222" s="2" t="s">
        <v>17</v>
      </c>
      <c r="M222" s="2" t="s">
        <v>8459</v>
      </c>
      <c r="R222" s="2">
        <v>71.0</v>
      </c>
    </row>
    <row r="223">
      <c r="C223" s="2" t="s">
        <v>8465</v>
      </c>
      <c r="L223" s="2" t="s">
        <v>17</v>
      </c>
      <c r="M223" s="2" t="s">
        <v>8459</v>
      </c>
      <c r="R223" s="2">
        <v>71.0</v>
      </c>
    </row>
    <row r="224">
      <c r="C224" s="2" t="s">
        <v>8465</v>
      </c>
      <c r="L224" s="2" t="s">
        <v>17</v>
      </c>
      <c r="M224" s="2" t="s">
        <v>8459</v>
      </c>
      <c r="R224" s="2">
        <v>71.0</v>
      </c>
    </row>
    <row r="225">
      <c r="C225" s="2" t="s">
        <v>8465</v>
      </c>
      <c r="L225" s="2" t="s">
        <v>17</v>
      </c>
      <c r="M225" s="2" t="s">
        <v>8459</v>
      </c>
      <c r="R225" s="2">
        <v>71.0</v>
      </c>
    </row>
    <row r="226">
      <c r="C226" s="2" t="s">
        <v>8465</v>
      </c>
      <c r="L226" s="2" t="s">
        <v>17</v>
      </c>
      <c r="M226" s="2" t="s">
        <v>8459</v>
      </c>
      <c r="R226" s="2">
        <v>71.0</v>
      </c>
    </row>
    <row r="227">
      <c r="C227" s="2" t="s">
        <v>8465</v>
      </c>
      <c r="L227" s="2" t="s">
        <v>17</v>
      </c>
      <c r="M227" s="2" t="s">
        <v>8459</v>
      </c>
      <c r="R227" s="2">
        <v>71.0</v>
      </c>
    </row>
    <row r="228">
      <c r="C228" s="2" t="s">
        <v>8465</v>
      </c>
      <c r="L228" s="2" t="s">
        <v>17</v>
      </c>
      <c r="M228" s="2" t="s">
        <v>8459</v>
      </c>
      <c r="R228" s="2">
        <v>71.0</v>
      </c>
    </row>
    <row r="229">
      <c r="C229" s="2" t="s">
        <v>8465</v>
      </c>
      <c r="L229" s="2" t="s">
        <v>17</v>
      </c>
      <c r="M229" s="2" t="s">
        <v>8459</v>
      </c>
      <c r="R229" s="2">
        <v>71.0</v>
      </c>
    </row>
    <row r="230">
      <c r="C230" s="2" t="s">
        <v>8465</v>
      </c>
      <c r="L230" s="2" t="s">
        <v>17</v>
      </c>
      <c r="M230" s="2" t="s">
        <v>8459</v>
      </c>
      <c r="R230" s="2">
        <v>71.0</v>
      </c>
    </row>
    <row r="231">
      <c r="C231" s="2" t="s">
        <v>8465</v>
      </c>
      <c r="L231" s="2" t="s">
        <v>17</v>
      </c>
      <c r="M231" s="2" t="s">
        <v>8459</v>
      </c>
      <c r="R231" s="2">
        <v>71.0</v>
      </c>
    </row>
    <row r="232">
      <c r="C232" s="2" t="s">
        <v>8465</v>
      </c>
      <c r="L232" s="2" t="s">
        <v>17</v>
      </c>
      <c r="M232" s="2" t="s">
        <v>8459</v>
      </c>
      <c r="R232" s="2">
        <v>71.0</v>
      </c>
    </row>
    <row r="233">
      <c r="C233" s="2" t="s">
        <v>8465</v>
      </c>
      <c r="L233" s="2" t="s">
        <v>17</v>
      </c>
      <c r="M233" s="2" t="s">
        <v>8459</v>
      </c>
      <c r="R233" s="2">
        <v>71.0</v>
      </c>
    </row>
    <row r="234">
      <c r="C234" s="2" t="s">
        <v>8465</v>
      </c>
      <c r="L234" s="2" t="s">
        <v>17</v>
      </c>
      <c r="M234" s="2" t="s">
        <v>8459</v>
      </c>
      <c r="R234" s="2">
        <v>71.0</v>
      </c>
    </row>
    <row r="235">
      <c r="C235" s="2" t="s">
        <v>8465</v>
      </c>
      <c r="L235" s="2" t="s">
        <v>17</v>
      </c>
      <c r="M235" s="2" t="s">
        <v>8459</v>
      </c>
      <c r="R235" s="2">
        <v>71.0</v>
      </c>
    </row>
    <row r="236">
      <c r="C236" s="2" t="s">
        <v>8465</v>
      </c>
      <c r="L236" s="2" t="s">
        <v>17</v>
      </c>
      <c r="M236" s="2" t="s">
        <v>8459</v>
      </c>
      <c r="R236" s="2">
        <v>71.0</v>
      </c>
    </row>
    <row r="237">
      <c r="C237" s="2" t="s">
        <v>8465</v>
      </c>
      <c r="L237" s="2" t="s">
        <v>17</v>
      </c>
      <c r="M237" s="2" t="s">
        <v>8459</v>
      </c>
      <c r="R237" s="2">
        <v>71.0</v>
      </c>
    </row>
    <row r="238">
      <c r="C238" s="2" t="s">
        <v>8465</v>
      </c>
      <c r="L238" s="2" t="s">
        <v>17</v>
      </c>
      <c r="M238" s="2" t="s">
        <v>8459</v>
      </c>
      <c r="R238" s="2">
        <v>71.0</v>
      </c>
    </row>
    <row r="239">
      <c r="C239" s="2" t="s">
        <v>8465</v>
      </c>
      <c r="L239" s="2" t="s">
        <v>17</v>
      </c>
      <c r="M239" s="2" t="s">
        <v>8459</v>
      </c>
      <c r="R239" s="2">
        <v>71.0</v>
      </c>
    </row>
    <row r="240">
      <c r="C240" s="2" t="s">
        <v>8465</v>
      </c>
      <c r="L240" s="2" t="s">
        <v>17</v>
      </c>
      <c r="M240" s="2" t="s">
        <v>8459</v>
      </c>
      <c r="R240" s="2">
        <v>71.0</v>
      </c>
    </row>
    <row r="241">
      <c r="C241" s="2" t="s">
        <v>8465</v>
      </c>
      <c r="L241" s="2" t="s">
        <v>17</v>
      </c>
      <c r="M241" s="2" t="s">
        <v>8459</v>
      </c>
      <c r="R241" s="2">
        <v>71.0</v>
      </c>
    </row>
    <row r="242">
      <c r="C242" s="2" t="s">
        <v>8465</v>
      </c>
      <c r="L242" s="2" t="s">
        <v>17</v>
      </c>
      <c r="M242" s="2" t="s">
        <v>8459</v>
      </c>
      <c r="R242" s="2">
        <v>71.0</v>
      </c>
    </row>
    <row r="243">
      <c r="C243" s="2" t="s">
        <v>8465</v>
      </c>
      <c r="L243" s="2" t="s">
        <v>17</v>
      </c>
      <c r="M243" s="2" t="s">
        <v>8459</v>
      </c>
      <c r="R243" s="2">
        <v>71.0</v>
      </c>
    </row>
    <row r="244">
      <c r="C244" s="2" t="s">
        <v>8465</v>
      </c>
      <c r="L244" s="2" t="s">
        <v>17</v>
      </c>
      <c r="M244" s="2" t="s">
        <v>8459</v>
      </c>
      <c r="R244" s="2">
        <v>71.0</v>
      </c>
    </row>
    <row r="245">
      <c r="C245" s="2" t="s">
        <v>8465</v>
      </c>
      <c r="L245" s="2" t="s">
        <v>17</v>
      </c>
      <c r="M245" s="2" t="s">
        <v>8459</v>
      </c>
      <c r="R245" s="2">
        <v>71.0</v>
      </c>
    </row>
    <row r="246">
      <c r="C246" s="2" t="s">
        <v>8465</v>
      </c>
      <c r="L246" s="2" t="s">
        <v>17</v>
      </c>
      <c r="M246" s="2" t="s">
        <v>8459</v>
      </c>
      <c r="R246" s="2">
        <v>71.0</v>
      </c>
    </row>
    <row r="247">
      <c r="C247" s="2" t="s">
        <v>8465</v>
      </c>
      <c r="L247" s="2" t="s">
        <v>17</v>
      </c>
      <c r="M247" s="2" t="s">
        <v>8459</v>
      </c>
      <c r="R247" s="2">
        <v>71.0</v>
      </c>
    </row>
    <row r="248">
      <c r="C248" s="2" t="s">
        <v>8465</v>
      </c>
      <c r="L248" s="2" t="s">
        <v>17</v>
      </c>
      <c r="M248" s="2" t="s">
        <v>8459</v>
      </c>
      <c r="R248" s="2">
        <v>71.0</v>
      </c>
    </row>
    <row r="249">
      <c r="C249" s="2" t="s">
        <v>8465</v>
      </c>
      <c r="L249" s="2" t="s">
        <v>17</v>
      </c>
      <c r="M249" s="2" t="s">
        <v>8459</v>
      </c>
      <c r="R249" s="2">
        <v>71.0</v>
      </c>
    </row>
    <row r="250">
      <c r="C250" s="2" t="s">
        <v>8465</v>
      </c>
      <c r="L250" s="2" t="s">
        <v>17</v>
      </c>
      <c r="M250" s="2" t="s">
        <v>8459</v>
      </c>
      <c r="R250" s="2">
        <v>71.0</v>
      </c>
    </row>
    <row r="251">
      <c r="C251" s="2" t="s">
        <v>8465</v>
      </c>
      <c r="L251" s="2" t="s">
        <v>17</v>
      </c>
      <c r="M251" s="2" t="s">
        <v>8459</v>
      </c>
      <c r="R251" s="2">
        <v>71.0</v>
      </c>
    </row>
    <row r="252">
      <c r="C252" s="2" t="s">
        <v>8465</v>
      </c>
      <c r="L252" s="2" t="s">
        <v>17</v>
      </c>
      <c r="M252" s="2" t="s">
        <v>8459</v>
      </c>
      <c r="R252" s="2">
        <v>71.0</v>
      </c>
    </row>
    <row r="253">
      <c r="C253" s="2" t="s">
        <v>8465</v>
      </c>
      <c r="L253" s="2" t="s">
        <v>17</v>
      </c>
      <c r="M253" s="2" t="s">
        <v>8459</v>
      </c>
      <c r="R253" s="2">
        <v>71.0</v>
      </c>
    </row>
    <row r="254">
      <c r="C254" s="2" t="s">
        <v>8465</v>
      </c>
      <c r="L254" s="2" t="s">
        <v>17</v>
      </c>
      <c r="M254" s="2" t="s">
        <v>8459</v>
      </c>
      <c r="R254" s="2">
        <v>71.0</v>
      </c>
    </row>
    <row r="255">
      <c r="C255" s="2" t="s">
        <v>8465</v>
      </c>
      <c r="L255" s="2" t="s">
        <v>17</v>
      </c>
      <c r="M255" s="2" t="s">
        <v>8459</v>
      </c>
      <c r="R255" s="2">
        <v>71.0</v>
      </c>
    </row>
    <row r="256">
      <c r="C256" s="2" t="s">
        <v>8465</v>
      </c>
      <c r="L256" s="2" t="s">
        <v>17</v>
      </c>
      <c r="M256" s="2" t="s">
        <v>8459</v>
      </c>
      <c r="R256" s="2">
        <v>71.0</v>
      </c>
    </row>
    <row r="257">
      <c r="C257" s="2" t="s">
        <v>8465</v>
      </c>
      <c r="L257" s="2" t="s">
        <v>17</v>
      </c>
      <c r="M257" s="2" t="s">
        <v>8459</v>
      </c>
      <c r="R257" s="2">
        <v>71.0</v>
      </c>
    </row>
    <row r="258">
      <c r="C258" s="2" t="s">
        <v>8465</v>
      </c>
      <c r="L258" s="2" t="s">
        <v>17</v>
      </c>
      <c r="M258" s="2" t="s">
        <v>8459</v>
      </c>
      <c r="R258" s="2">
        <v>71.0</v>
      </c>
    </row>
    <row r="259">
      <c r="C259" s="2" t="s">
        <v>8465</v>
      </c>
      <c r="L259" s="2" t="s">
        <v>17</v>
      </c>
      <c r="M259" s="2" t="s">
        <v>8459</v>
      </c>
      <c r="R259" s="2">
        <v>71.0</v>
      </c>
    </row>
    <row r="260">
      <c r="C260" s="2" t="s">
        <v>8465</v>
      </c>
      <c r="L260" s="2" t="s">
        <v>17</v>
      </c>
      <c r="M260" s="2" t="s">
        <v>8459</v>
      </c>
      <c r="R260" s="2">
        <v>71.0</v>
      </c>
    </row>
    <row r="261">
      <c r="C261" s="2" t="s">
        <v>8465</v>
      </c>
      <c r="L261" s="2" t="s">
        <v>17</v>
      </c>
      <c r="M261" s="2" t="s">
        <v>8459</v>
      </c>
      <c r="R261" s="2">
        <v>71.0</v>
      </c>
    </row>
    <row r="262">
      <c r="C262" s="2" t="s">
        <v>8465</v>
      </c>
      <c r="L262" s="2" t="s">
        <v>17</v>
      </c>
      <c r="M262" s="2" t="s">
        <v>8459</v>
      </c>
      <c r="R262" s="2">
        <v>71.0</v>
      </c>
    </row>
    <row r="263">
      <c r="C263" s="2" t="s">
        <v>8465</v>
      </c>
      <c r="L263" s="2" t="s">
        <v>17</v>
      </c>
      <c r="M263" s="2" t="s">
        <v>8459</v>
      </c>
      <c r="R263" s="2">
        <v>71.0</v>
      </c>
    </row>
    <row r="264">
      <c r="C264" s="2" t="s">
        <v>8466</v>
      </c>
      <c r="L264" s="2" t="s">
        <v>17</v>
      </c>
      <c r="M264" s="2" t="s">
        <v>8459</v>
      </c>
      <c r="R264" s="2">
        <v>71.0</v>
      </c>
    </row>
    <row r="265">
      <c r="C265" s="2" t="s">
        <v>8466</v>
      </c>
      <c r="L265" s="2" t="s">
        <v>17</v>
      </c>
      <c r="M265" s="2" t="s">
        <v>8459</v>
      </c>
      <c r="R265" s="2">
        <v>71.0</v>
      </c>
    </row>
    <row r="266">
      <c r="C266" s="2" t="s">
        <v>8466</v>
      </c>
      <c r="L266" s="2" t="s">
        <v>17</v>
      </c>
      <c r="M266" s="2" t="s">
        <v>8459</v>
      </c>
      <c r="R266" s="2">
        <v>71.0</v>
      </c>
    </row>
    <row r="267">
      <c r="C267" s="2" t="s">
        <v>8466</v>
      </c>
      <c r="L267" s="2" t="s">
        <v>17</v>
      </c>
      <c r="M267" s="2" t="s">
        <v>8459</v>
      </c>
      <c r="R267" s="2">
        <v>71.0</v>
      </c>
    </row>
    <row r="268">
      <c r="C268" s="2" t="s">
        <v>8466</v>
      </c>
      <c r="L268" s="2" t="s">
        <v>17</v>
      </c>
      <c r="M268" s="2" t="s">
        <v>8459</v>
      </c>
      <c r="R268" s="2">
        <v>71.0</v>
      </c>
    </row>
    <row r="269">
      <c r="C269" s="2" t="s">
        <v>8466</v>
      </c>
      <c r="L269" s="2" t="s">
        <v>17</v>
      </c>
      <c r="M269" s="2" t="s">
        <v>8459</v>
      </c>
      <c r="R269" s="2">
        <v>71.0</v>
      </c>
    </row>
    <row r="270">
      <c r="C270" s="2" t="s">
        <v>8466</v>
      </c>
      <c r="L270" s="2" t="s">
        <v>17</v>
      </c>
      <c r="M270" s="2" t="s">
        <v>8459</v>
      </c>
      <c r="R270" s="2">
        <v>71.0</v>
      </c>
    </row>
    <row r="271">
      <c r="C271" s="2" t="s">
        <v>8466</v>
      </c>
      <c r="L271" s="2" t="s">
        <v>17</v>
      </c>
      <c r="M271" s="2" t="s">
        <v>8459</v>
      </c>
      <c r="R271" s="2">
        <v>71.0</v>
      </c>
    </row>
    <row r="272">
      <c r="C272" s="2" t="s">
        <v>8466</v>
      </c>
      <c r="L272" s="2" t="s">
        <v>17</v>
      </c>
      <c r="M272" s="2" t="s">
        <v>8459</v>
      </c>
      <c r="R272" s="2">
        <v>71.0</v>
      </c>
    </row>
    <row r="273">
      <c r="C273" s="2" t="s">
        <v>8466</v>
      </c>
      <c r="L273" s="2" t="s">
        <v>17</v>
      </c>
      <c r="M273" s="2" t="s">
        <v>8459</v>
      </c>
      <c r="R273" s="2">
        <v>71.0</v>
      </c>
    </row>
    <row r="274">
      <c r="C274" s="2" t="s">
        <v>8466</v>
      </c>
      <c r="L274" s="2" t="s">
        <v>17</v>
      </c>
      <c r="M274" s="2" t="s">
        <v>8459</v>
      </c>
      <c r="R274" s="2">
        <v>71.0</v>
      </c>
    </row>
    <row r="275">
      <c r="C275" s="2" t="s">
        <v>8466</v>
      </c>
      <c r="L275" s="2" t="s">
        <v>17</v>
      </c>
      <c r="M275" s="2" t="s">
        <v>8459</v>
      </c>
      <c r="R275" s="2">
        <v>71.0</v>
      </c>
    </row>
    <row r="276">
      <c r="C276" s="2" t="s">
        <v>8466</v>
      </c>
      <c r="L276" s="2" t="s">
        <v>17</v>
      </c>
      <c r="M276" s="2" t="s">
        <v>8459</v>
      </c>
      <c r="R276" s="2">
        <v>71.0</v>
      </c>
    </row>
    <row r="277">
      <c r="C277" s="2" t="s">
        <v>8466</v>
      </c>
      <c r="L277" s="2" t="s">
        <v>17</v>
      </c>
      <c r="M277" s="2" t="s">
        <v>8459</v>
      </c>
      <c r="R277" s="2">
        <v>71.0</v>
      </c>
    </row>
    <row r="278">
      <c r="C278" s="2" t="s">
        <v>8466</v>
      </c>
      <c r="L278" s="2" t="s">
        <v>17</v>
      </c>
      <c r="M278" s="2" t="s">
        <v>8459</v>
      </c>
      <c r="R278" s="2">
        <v>71.0</v>
      </c>
    </row>
    <row r="279">
      <c r="C279" s="2" t="s">
        <v>8466</v>
      </c>
      <c r="L279" s="2" t="s">
        <v>17</v>
      </c>
      <c r="M279" s="2" t="s">
        <v>8459</v>
      </c>
      <c r="R279" s="2">
        <v>71.0</v>
      </c>
    </row>
    <row r="280">
      <c r="C280" s="2" t="s">
        <v>8466</v>
      </c>
      <c r="L280" s="2" t="s">
        <v>17</v>
      </c>
      <c r="M280" s="2" t="s">
        <v>8459</v>
      </c>
      <c r="R280" s="2">
        <v>71.0</v>
      </c>
    </row>
    <row r="281">
      <c r="C281" s="2" t="s">
        <v>8466</v>
      </c>
      <c r="L281" s="2" t="s">
        <v>17</v>
      </c>
      <c r="M281" s="2" t="s">
        <v>8459</v>
      </c>
      <c r="R281" s="2">
        <v>71.0</v>
      </c>
    </row>
    <row r="282">
      <c r="C282" s="2" t="s">
        <v>8466</v>
      </c>
      <c r="L282" s="2" t="s">
        <v>17</v>
      </c>
      <c r="M282" s="2" t="s">
        <v>8459</v>
      </c>
      <c r="R282" s="2">
        <v>71.0</v>
      </c>
    </row>
    <row r="283">
      <c r="C283" s="2" t="s">
        <v>8466</v>
      </c>
      <c r="L283" s="2" t="s">
        <v>17</v>
      </c>
      <c r="M283" s="2" t="s">
        <v>8459</v>
      </c>
      <c r="R283" s="2">
        <v>71.0</v>
      </c>
    </row>
    <row r="284">
      <c r="C284" s="2" t="s">
        <v>8466</v>
      </c>
      <c r="L284" s="2" t="s">
        <v>17</v>
      </c>
      <c r="M284" s="2" t="s">
        <v>8459</v>
      </c>
      <c r="R284" s="2">
        <v>71.0</v>
      </c>
    </row>
    <row r="285">
      <c r="C285" s="2" t="s">
        <v>8466</v>
      </c>
      <c r="L285" s="2" t="s">
        <v>17</v>
      </c>
      <c r="M285" s="2" t="s">
        <v>8459</v>
      </c>
      <c r="R285" s="2">
        <v>71.0</v>
      </c>
    </row>
    <row r="286">
      <c r="C286" s="2" t="s">
        <v>8466</v>
      </c>
      <c r="L286" s="2" t="s">
        <v>17</v>
      </c>
      <c r="M286" s="2" t="s">
        <v>8459</v>
      </c>
      <c r="R286" s="2">
        <v>71.0</v>
      </c>
    </row>
    <row r="287">
      <c r="C287" s="2" t="s">
        <v>8466</v>
      </c>
      <c r="L287" s="2" t="s">
        <v>17</v>
      </c>
      <c r="M287" s="2" t="s">
        <v>8459</v>
      </c>
      <c r="R287" s="2">
        <v>71.0</v>
      </c>
    </row>
    <row r="288">
      <c r="C288" s="2" t="s">
        <v>8466</v>
      </c>
      <c r="L288" s="2" t="s">
        <v>17</v>
      </c>
      <c r="M288" s="2" t="s">
        <v>8459</v>
      </c>
      <c r="R288" s="2">
        <v>71.0</v>
      </c>
    </row>
    <row r="289">
      <c r="C289" s="2" t="s">
        <v>8466</v>
      </c>
      <c r="L289" s="2" t="s">
        <v>17</v>
      </c>
      <c r="M289" s="2" t="s">
        <v>8459</v>
      </c>
      <c r="R289" s="2">
        <v>71.0</v>
      </c>
    </row>
    <row r="290">
      <c r="C290" s="2" t="s">
        <v>8466</v>
      </c>
      <c r="L290" s="2" t="s">
        <v>17</v>
      </c>
      <c r="M290" s="2" t="s">
        <v>8459</v>
      </c>
      <c r="R290" s="2">
        <v>71.0</v>
      </c>
    </row>
    <row r="291">
      <c r="C291" s="2" t="s">
        <v>8466</v>
      </c>
      <c r="L291" s="2" t="s">
        <v>17</v>
      </c>
      <c r="M291" s="2" t="s">
        <v>8459</v>
      </c>
      <c r="R291" s="2">
        <v>71.0</v>
      </c>
    </row>
    <row r="292">
      <c r="C292" s="2" t="s">
        <v>8466</v>
      </c>
      <c r="L292" s="2" t="s">
        <v>17</v>
      </c>
      <c r="M292" s="2" t="s">
        <v>8459</v>
      </c>
      <c r="R292" s="2">
        <v>71.0</v>
      </c>
    </row>
    <row r="293">
      <c r="C293" s="2" t="s">
        <v>8466</v>
      </c>
      <c r="L293" s="2" t="s">
        <v>17</v>
      </c>
      <c r="M293" s="2" t="s">
        <v>8459</v>
      </c>
      <c r="R293" s="2">
        <v>71.0</v>
      </c>
    </row>
    <row r="294">
      <c r="C294" s="2" t="s">
        <v>8466</v>
      </c>
      <c r="L294" s="2" t="s">
        <v>17</v>
      </c>
      <c r="M294" s="2" t="s">
        <v>8459</v>
      </c>
      <c r="R294" s="2">
        <v>71.0</v>
      </c>
    </row>
    <row r="295">
      <c r="C295" s="2" t="s">
        <v>8466</v>
      </c>
      <c r="L295" s="2" t="s">
        <v>17</v>
      </c>
      <c r="M295" s="2" t="s">
        <v>8459</v>
      </c>
      <c r="R295" s="2">
        <v>71.0</v>
      </c>
    </row>
    <row r="296">
      <c r="C296" s="2" t="s">
        <v>8466</v>
      </c>
      <c r="L296" s="2" t="s">
        <v>17</v>
      </c>
      <c r="M296" s="2" t="s">
        <v>8459</v>
      </c>
      <c r="R296" s="2">
        <v>71.0</v>
      </c>
    </row>
    <row r="297">
      <c r="C297" s="2" t="s">
        <v>8466</v>
      </c>
      <c r="L297" s="2" t="s">
        <v>17</v>
      </c>
      <c r="M297" s="2" t="s">
        <v>8459</v>
      </c>
      <c r="R297" s="2">
        <v>71.0</v>
      </c>
    </row>
    <row r="298">
      <c r="C298" s="2" t="s">
        <v>8466</v>
      </c>
      <c r="L298" s="2" t="s">
        <v>17</v>
      </c>
      <c r="M298" s="2" t="s">
        <v>8459</v>
      </c>
      <c r="R298" s="2">
        <v>71.0</v>
      </c>
    </row>
    <row r="299">
      <c r="C299" s="2" t="s">
        <v>8466</v>
      </c>
      <c r="L299" s="2" t="s">
        <v>17</v>
      </c>
      <c r="M299" s="2" t="s">
        <v>8459</v>
      </c>
      <c r="R299" s="2">
        <v>71.0</v>
      </c>
    </row>
    <row r="300">
      <c r="C300" s="2" t="s">
        <v>8466</v>
      </c>
      <c r="L300" s="2" t="s">
        <v>17</v>
      </c>
      <c r="M300" s="2" t="s">
        <v>8459</v>
      </c>
      <c r="R300" s="2">
        <v>71.0</v>
      </c>
    </row>
    <row r="301">
      <c r="C301" s="2" t="s">
        <v>8466</v>
      </c>
      <c r="L301" s="2" t="s">
        <v>17</v>
      </c>
      <c r="M301" s="2" t="s">
        <v>8459</v>
      </c>
      <c r="R301" s="2">
        <v>71.0</v>
      </c>
    </row>
    <row r="302">
      <c r="C302" s="2" t="s">
        <v>8466</v>
      </c>
      <c r="L302" s="2" t="s">
        <v>17</v>
      </c>
      <c r="M302" s="2" t="s">
        <v>8459</v>
      </c>
      <c r="R302" s="2">
        <v>71.0</v>
      </c>
    </row>
    <row r="303">
      <c r="C303" s="2" t="s">
        <v>8466</v>
      </c>
      <c r="L303" s="2" t="s">
        <v>17</v>
      </c>
      <c r="M303" s="2" t="s">
        <v>8459</v>
      </c>
      <c r="R303" s="2">
        <v>71.0</v>
      </c>
    </row>
    <row r="304">
      <c r="C304" s="2" t="s">
        <v>8466</v>
      </c>
      <c r="L304" s="2" t="s">
        <v>17</v>
      </c>
      <c r="M304" s="2" t="s">
        <v>8459</v>
      </c>
      <c r="R304" s="2">
        <v>71.0</v>
      </c>
    </row>
    <row r="305">
      <c r="C305" s="2" t="s">
        <v>8466</v>
      </c>
      <c r="L305" s="2" t="s">
        <v>17</v>
      </c>
      <c r="M305" s="2" t="s">
        <v>8459</v>
      </c>
      <c r="R305" s="2">
        <v>71.0</v>
      </c>
    </row>
    <row r="306">
      <c r="C306" s="2" t="s">
        <v>8466</v>
      </c>
      <c r="L306" s="2" t="s">
        <v>17</v>
      </c>
      <c r="M306" s="2" t="s">
        <v>8459</v>
      </c>
      <c r="R306" s="2">
        <v>71.0</v>
      </c>
    </row>
    <row r="307">
      <c r="C307" s="2" t="s">
        <v>8466</v>
      </c>
      <c r="L307" s="2" t="s">
        <v>17</v>
      </c>
      <c r="M307" s="2" t="s">
        <v>8459</v>
      </c>
      <c r="R307" s="2">
        <v>71.0</v>
      </c>
    </row>
    <row r="308">
      <c r="C308" s="2" t="s">
        <v>8466</v>
      </c>
      <c r="L308" s="2" t="s">
        <v>17</v>
      </c>
      <c r="M308" s="2" t="s">
        <v>8459</v>
      </c>
      <c r="R308" s="2">
        <v>71.0</v>
      </c>
    </row>
    <row r="309">
      <c r="C309" s="2" t="s">
        <v>8466</v>
      </c>
      <c r="L309" s="2" t="s">
        <v>17</v>
      </c>
      <c r="M309" s="2" t="s">
        <v>8459</v>
      </c>
      <c r="R309" s="2">
        <v>71.0</v>
      </c>
    </row>
    <row r="310">
      <c r="C310" s="2" t="s">
        <v>8466</v>
      </c>
      <c r="L310" s="2" t="s">
        <v>17</v>
      </c>
      <c r="M310" s="2" t="s">
        <v>8459</v>
      </c>
      <c r="R310" s="2">
        <v>71.0</v>
      </c>
    </row>
    <row r="311">
      <c r="C311" s="2" t="s">
        <v>8466</v>
      </c>
      <c r="L311" s="2" t="s">
        <v>17</v>
      </c>
      <c r="M311" s="2" t="s">
        <v>8459</v>
      </c>
      <c r="R311" s="2">
        <v>71.0</v>
      </c>
    </row>
    <row r="312">
      <c r="C312" s="2" t="s">
        <v>8466</v>
      </c>
      <c r="L312" s="2" t="s">
        <v>17</v>
      </c>
      <c r="M312" s="2" t="s">
        <v>8459</v>
      </c>
      <c r="R312" s="2">
        <v>71.0</v>
      </c>
    </row>
    <row r="313">
      <c r="C313" s="2" t="s">
        <v>8466</v>
      </c>
      <c r="L313" s="2" t="s">
        <v>17</v>
      </c>
      <c r="M313" s="2" t="s">
        <v>8459</v>
      </c>
      <c r="R313" s="2">
        <v>71.0</v>
      </c>
    </row>
    <row r="314">
      <c r="C314" s="2" t="s">
        <v>8466</v>
      </c>
      <c r="L314" s="2" t="s">
        <v>17</v>
      </c>
      <c r="M314" s="2" t="s">
        <v>8459</v>
      </c>
      <c r="R314" s="2">
        <v>71.0</v>
      </c>
    </row>
    <row r="315">
      <c r="C315" s="2" t="s">
        <v>8466</v>
      </c>
      <c r="L315" s="2" t="s">
        <v>17</v>
      </c>
      <c r="M315" s="2" t="s">
        <v>8459</v>
      </c>
      <c r="R315" s="2">
        <v>71.0</v>
      </c>
    </row>
    <row r="316">
      <c r="C316" s="2" t="s">
        <v>8466</v>
      </c>
      <c r="L316" s="2" t="s">
        <v>17</v>
      </c>
      <c r="M316" s="2" t="s">
        <v>8459</v>
      </c>
      <c r="R316" s="2">
        <v>71.0</v>
      </c>
    </row>
    <row r="317">
      <c r="C317" s="2" t="s">
        <v>8466</v>
      </c>
      <c r="L317" s="2" t="s">
        <v>17</v>
      </c>
      <c r="M317" s="2" t="s">
        <v>8459</v>
      </c>
      <c r="R317" s="2">
        <v>71.0</v>
      </c>
    </row>
    <row r="318">
      <c r="C318" s="2" t="s">
        <v>8466</v>
      </c>
      <c r="L318" s="2" t="s">
        <v>17</v>
      </c>
      <c r="M318" s="2" t="s">
        <v>8459</v>
      </c>
      <c r="R318" s="2">
        <v>71.0</v>
      </c>
    </row>
    <row r="319">
      <c r="C319" s="2" t="s">
        <v>8466</v>
      </c>
      <c r="L319" s="2" t="s">
        <v>17</v>
      </c>
      <c r="M319" s="2" t="s">
        <v>8459</v>
      </c>
      <c r="R319" s="2">
        <v>71.0</v>
      </c>
    </row>
    <row r="320">
      <c r="C320" s="2" t="s">
        <v>8466</v>
      </c>
      <c r="L320" s="2" t="s">
        <v>17</v>
      </c>
      <c r="M320" s="2" t="s">
        <v>8459</v>
      </c>
      <c r="R320" s="2">
        <v>71.0</v>
      </c>
    </row>
    <row r="321">
      <c r="C321" s="2" t="s">
        <v>8466</v>
      </c>
      <c r="L321" s="2" t="s">
        <v>17</v>
      </c>
      <c r="M321" s="2" t="s">
        <v>8459</v>
      </c>
      <c r="R321" s="2">
        <v>71.0</v>
      </c>
    </row>
    <row r="322">
      <c r="C322" s="2" t="s">
        <v>8466</v>
      </c>
      <c r="L322" s="2" t="s">
        <v>17</v>
      </c>
      <c r="M322" s="2" t="s">
        <v>8459</v>
      </c>
      <c r="R322" s="2">
        <v>71.0</v>
      </c>
    </row>
    <row r="323">
      <c r="C323" s="2" t="s">
        <v>8466</v>
      </c>
      <c r="L323" s="2" t="s">
        <v>17</v>
      </c>
      <c r="M323" s="2" t="s">
        <v>8459</v>
      </c>
      <c r="R323" s="2">
        <v>71.0</v>
      </c>
    </row>
    <row r="324">
      <c r="C324" s="2" t="s">
        <v>8466</v>
      </c>
      <c r="L324" s="2" t="s">
        <v>17</v>
      </c>
      <c r="M324" s="2" t="s">
        <v>8459</v>
      </c>
      <c r="R324" s="2">
        <v>71.0</v>
      </c>
    </row>
    <row r="325">
      <c r="C325" s="2" t="s">
        <v>8466</v>
      </c>
      <c r="L325" s="2" t="s">
        <v>17</v>
      </c>
      <c r="M325" s="2" t="s">
        <v>8459</v>
      </c>
      <c r="R325" s="2">
        <v>71.0</v>
      </c>
    </row>
    <row r="326">
      <c r="C326" s="2" t="s">
        <v>8466</v>
      </c>
      <c r="L326" s="2" t="s">
        <v>17</v>
      </c>
      <c r="M326" s="2" t="s">
        <v>8459</v>
      </c>
      <c r="R326" s="2">
        <v>71.0</v>
      </c>
    </row>
    <row r="327">
      <c r="C327" s="2" t="s">
        <v>8466</v>
      </c>
      <c r="L327" s="2" t="s">
        <v>17</v>
      </c>
      <c r="M327" s="2" t="s">
        <v>8459</v>
      </c>
      <c r="R327" s="2">
        <v>71.0</v>
      </c>
    </row>
    <row r="328">
      <c r="C328" s="2" t="s">
        <v>8466</v>
      </c>
      <c r="L328" s="2" t="s">
        <v>17</v>
      </c>
      <c r="M328" s="2" t="s">
        <v>8459</v>
      </c>
      <c r="R328" s="2">
        <v>71.0</v>
      </c>
    </row>
    <row r="329">
      <c r="C329" s="2" t="s">
        <v>8466</v>
      </c>
      <c r="L329" s="2" t="s">
        <v>17</v>
      </c>
      <c r="M329" s="2" t="s">
        <v>8459</v>
      </c>
      <c r="R329" s="2">
        <v>71.0</v>
      </c>
    </row>
    <row r="330">
      <c r="C330" s="2" t="s">
        <v>8467</v>
      </c>
      <c r="L330" s="2" t="s">
        <v>17</v>
      </c>
      <c r="M330" s="2" t="s">
        <v>8459</v>
      </c>
      <c r="R330" s="2">
        <v>71.0</v>
      </c>
    </row>
    <row r="331">
      <c r="C331" s="2" t="s">
        <v>8467</v>
      </c>
      <c r="L331" s="2" t="s">
        <v>17</v>
      </c>
      <c r="M331" s="2" t="s">
        <v>8459</v>
      </c>
      <c r="R331" s="2">
        <v>71.0</v>
      </c>
    </row>
    <row r="332">
      <c r="C332" s="2" t="s">
        <v>8467</v>
      </c>
      <c r="L332" s="2" t="s">
        <v>17</v>
      </c>
      <c r="M332" s="2" t="s">
        <v>8459</v>
      </c>
      <c r="R332" s="2">
        <v>71.0</v>
      </c>
    </row>
    <row r="333">
      <c r="C333" s="2" t="s">
        <v>8467</v>
      </c>
      <c r="L333" s="2" t="s">
        <v>17</v>
      </c>
      <c r="M333" s="2" t="s">
        <v>8459</v>
      </c>
      <c r="R333" s="2">
        <v>71.0</v>
      </c>
    </row>
    <row r="334">
      <c r="C334" s="2" t="s">
        <v>8467</v>
      </c>
      <c r="L334" s="2" t="s">
        <v>17</v>
      </c>
      <c r="M334" s="2" t="s">
        <v>8459</v>
      </c>
      <c r="R334" s="2">
        <v>71.0</v>
      </c>
    </row>
    <row r="335">
      <c r="C335" s="2" t="s">
        <v>8468</v>
      </c>
      <c r="L335" s="2" t="s">
        <v>17</v>
      </c>
      <c r="M335" s="2" t="s">
        <v>8459</v>
      </c>
      <c r="R335" s="2">
        <v>71.0</v>
      </c>
    </row>
    <row r="336">
      <c r="C336" s="2" t="s">
        <v>8468</v>
      </c>
      <c r="L336" s="2" t="s">
        <v>17</v>
      </c>
      <c r="M336" s="2" t="s">
        <v>8459</v>
      </c>
      <c r="R336" s="2">
        <v>71.0</v>
      </c>
    </row>
    <row r="337">
      <c r="C337" s="2" t="s">
        <v>8468</v>
      </c>
      <c r="L337" s="2" t="s">
        <v>17</v>
      </c>
      <c r="M337" s="2" t="s">
        <v>8459</v>
      </c>
      <c r="R337" s="2">
        <v>71.0</v>
      </c>
    </row>
    <row r="338">
      <c r="C338" s="2" t="s">
        <v>8468</v>
      </c>
      <c r="L338" s="2" t="s">
        <v>17</v>
      </c>
      <c r="M338" s="2" t="s">
        <v>8459</v>
      </c>
      <c r="R338" s="2">
        <v>71.0</v>
      </c>
    </row>
    <row r="339">
      <c r="C339" s="2" t="s">
        <v>8468</v>
      </c>
      <c r="L339" s="2" t="s">
        <v>17</v>
      </c>
      <c r="M339" s="2" t="s">
        <v>8459</v>
      </c>
      <c r="R339" s="2">
        <v>71.0</v>
      </c>
    </row>
    <row r="340">
      <c r="C340" s="2" t="s">
        <v>8468</v>
      </c>
      <c r="L340" s="2" t="s">
        <v>17</v>
      </c>
      <c r="M340" s="2" t="s">
        <v>8459</v>
      </c>
      <c r="R340" s="2">
        <v>71.0</v>
      </c>
    </row>
    <row r="341">
      <c r="C341" s="2" t="s">
        <v>8468</v>
      </c>
      <c r="L341" s="2" t="s">
        <v>17</v>
      </c>
      <c r="M341" s="2" t="s">
        <v>8459</v>
      </c>
      <c r="R341" s="2">
        <v>71.0</v>
      </c>
    </row>
    <row r="342">
      <c r="C342" s="2" t="s">
        <v>8468</v>
      </c>
      <c r="L342" s="2" t="s">
        <v>17</v>
      </c>
      <c r="M342" s="2" t="s">
        <v>8459</v>
      </c>
      <c r="R342" s="2">
        <v>71.0</v>
      </c>
    </row>
    <row r="343">
      <c r="C343" s="2" t="s">
        <v>8468</v>
      </c>
      <c r="L343" s="2" t="s">
        <v>17</v>
      </c>
      <c r="M343" s="2" t="s">
        <v>8459</v>
      </c>
      <c r="R343" s="2">
        <v>71.0</v>
      </c>
    </row>
    <row r="344">
      <c r="C344" s="2" t="s">
        <v>8468</v>
      </c>
      <c r="L344" s="2" t="s">
        <v>17</v>
      </c>
      <c r="M344" s="2" t="s">
        <v>8459</v>
      </c>
      <c r="R344" s="2">
        <v>71.0</v>
      </c>
    </row>
    <row r="345">
      <c r="C345" s="2" t="s">
        <v>8468</v>
      </c>
      <c r="L345" s="2" t="s">
        <v>17</v>
      </c>
      <c r="M345" s="2" t="s">
        <v>8459</v>
      </c>
      <c r="R345" s="2">
        <v>71.0</v>
      </c>
    </row>
    <row r="346">
      <c r="C346" s="2" t="s">
        <v>8468</v>
      </c>
      <c r="L346" s="2" t="s">
        <v>17</v>
      </c>
      <c r="M346" s="2" t="s">
        <v>8459</v>
      </c>
      <c r="R346" s="2">
        <v>71.0</v>
      </c>
    </row>
    <row r="347">
      <c r="C347" s="2" t="s">
        <v>8468</v>
      </c>
      <c r="L347" s="2" t="s">
        <v>17</v>
      </c>
      <c r="M347" s="2" t="s">
        <v>8459</v>
      </c>
      <c r="R347" s="2">
        <v>71.0</v>
      </c>
    </row>
    <row r="348">
      <c r="C348" s="2" t="s">
        <v>8468</v>
      </c>
      <c r="L348" s="2" t="s">
        <v>17</v>
      </c>
      <c r="M348" s="2" t="s">
        <v>8459</v>
      </c>
      <c r="R348" s="2">
        <v>71.0</v>
      </c>
    </row>
    <row r="349">
      <c r="C349" s="2" t="s">
        <v>8468</v>
      </c>
      <c r="L349" s="2" t="s">
        <v>17</v>
      </c>
      <c r="M349" s="2" t="s">
        <v>8459</v>
      </c>
      <c r="R349" s="2">
        <v>71.0</v>
      </c>
    </row>
    <row r="350">
      <c r="C350" s="2" t="s">
        <v>8468</v>
      </c>
      <c r="L350" s="2" t="s">
        <v>17</v>
      </c>
      <c r="M350" s="2" t="s">
        <v>8459</v>
      </c>
      <c r="R350" s="2">
        <v>71.0</v>
      </c>
    </row>
    <row r="351">
      <c r="C351" s="2" t="s">
        <v>8468</v>
      </c>
      <c r="L351" s="2" t="s">
        <v>17</v>
      </c>
      <c r="M351" s="2" t="s">
        <v>8459</v>
      </c>
      <c r="R351" s="2">
        <v>71.0</v>
      </c>
    </row>
    <row r="352">
      <c r="C352" s="2" t="s">
        <v>8468</v>
      </c>
      <c r="L352" s="2" t="s">
        <v>17</v>
      </c>
      <c r="M352" s="2" t="s">
        <v>8459</v>
      </c>
      <c r="R352" s="2">
        <v>71.0</v>
      </c>
    </row>
    <row r="353">
      <c r="C353" s="2" t="s">
        <v>8468</v>
      </c>
      <c r="L353" s="2" t="s">
        <v>17</v>
      </c>
      <c r="M353" s="2" t="s">
        <v>8459</v>
      </c>
      <c r="R353" s="2">
        <v>71.0</v>
      </c>
    </row>
    <row r="354">
      <c r="C354" s="2" t="s">
        <v>8468</v>
      </c>
      <c r="L354" s="2" t="s">
        <v>17</v>
      </c>
      <c r="M354" s="2" t="s">
        <v>8459</v>
      </c>
      <c r="R354" s="2">
        <v>71.0</v>
      </c>
    </row>
    <row r="355">
      <c r="C355" s="2" t="s">
        <v>8468</v>
      </c>
      <c r="L355" s="2" t="s">
        <v>17</v>
      </c>
      <c r="M355" s="2" t="s">
        <v>8459</v>
      </c>
      <c r="R355" s="2">
        <v>71.0</v>
      </c>
    </row>
    <row r="356">
      <c r="C356" s="2" t="s">
        <v>8468</v>
      </c>
      <c r="L356" s="2" t="s">
        <v>17</v>
      </c>
      <c r="M356" s="2" t="s">
        <v>8459</v>
      </c>
      <c r="R356" s="2">
        <v>71.0</v>
      </c>
    </row>
    <row r="357">
      <c r="C357" s="2" t="s">
        <v>8468</v>
      </c>
      <c r="L357" s="2" t="s">
        <v>17</v>
      </c>
      <c r="M357" s="2" t="s">
        <v>8459</v>
      </c>
      <c r="R357" s="2">
        <v>71.0</v>
      </c>
    </row>
    <row r="358">
      <c r="C358" s="2" t="s">
        <v>8468</v>
      </c>
      <c r="L358" s="2" t="s">
        <v>17</v>
      </c>
      <c r="M358" s="2" t="s">
        <v>8459</v>
      </c>
      <c r="R358" s="2">
        <v>71.0</v>
      </c>
    </row>
    <row r="359">
      <c r="C359" s="2" t="s">
        <v>8468</v>
      </c>
      <c r="L359" s="2" t="s">
        <v>17</v>
      </c>
      <c r="M359" s="2" t="s">
        <v>8459</v>
      </c>
      <c r="R359" s="2">
        <v>71.0</v>
      </c>
    </row>
    <row r="360">
      <c r="C360" s="2" t="s">
        <v>8468</v>
      </c>
      <c r="L360" s="2" t="s">
        <v>17</v>
      </c>
      <c r="M360" s="2" t="s">
        <v>8459</v>
      </c>
      <c r="R360" s="2">
        <v>71.0</v>
      </c>
    </row>
    <row r="361">
      <c r="C361" s="2" t="s">
        <v>8468</v>
      </c>
      <c r="L361" s="2" t="s">
        <v>17</v>
      </c>
      <c r="M361" s="2" t="s">
        <v>8459</v>
      </c>
      <c r="R361" s="2">
        <v>71.0</v>
      </c>
    </row>
    <row r="362">
      <c r="C362" s="2" t="s">
        <v>8468</v>
      </c>
      <c r="L362" s="2" t="s">
        <v>17</v>
      </c>
      <c r="M362" s="2" t="s">
        <v>8459</v>
      </c>
      <c r="R362" s="2">
        <v>71.0</v>
      </c>
    </row>
    <row r="363">
      <c r="C363" s="2" t="s">
        <v>8468</v>
      </c>
      <c r="L363" s="2" t="s">
        <v>17</v>
      </c>
      <c r="M363" s="2" t="s">
        <v>8459</v>
      </c>
      <c r="R363" s="2">
        <v>71.0</v>
      </c>
    </row>
    <row r="364">
      <c r="C364" s="2" t="s">
        <v>8468</v>
      </c>
      <c r="L364" s="2" t="s">
        <v>17</v>
      </c>
      <c r="M364" s="2" t="s">
        <v>8459</v>
      </c>
      <c r="R364" s="2">
        <v>71.0</v>
      </c>
    </row>
    <row r="365">
      <c r="C365" s="2" t="s">
        <v>8468</v>
      </c>
      <c r="L365" s="2" t="s">
        <v>17</v>
      </c>
      <c r="M365" s="2" t="s">
        <v>8459</v>
      </c>
      <c r="R365" s="2">
        <v>71.0</v>
      </c>
    </row>
    <row r="366">
      <c r="C366" s="2" t="s">
        <v>8468</v>
      </c>
      <c r="L366" s="2" t="s">
        <v>17</v>
      </c>
      <c r="M366" s="2" t="s">
        <v>8459</v>
      </c>
      <c r="R366" s="2">
        <v>71.0</v>
      </c>
    </row>
    <row r="367">
      <c r="C367" s="2" t="s">
        <v>8468</v>
      </c>
      <c r="L367" s="2" t="s">
        <v>17</v>
      </c>
      <c r="M367" s="2" t="s">
        <v>8459</v>
      </c>
      <c r="R367" s="2">
        <v>71.0</v>
      </c>
    </row>
    <row r="368">
      <c r="C368" s="2" t="s">
        <v>8468</v>
      </c>
      <c r="L368" s="2" t="s">
        <v>17</v>
      </c>
      <c r="M368" s="2" t="s">
        <v>8459</v>
      </c>
      <c r="R368" s="2">
        <v>71.0</v>
      </c>
    </row>
    <row r="369">
      <c r="C369" s="2" t="s">
        <v>8468</v>
      </c>
      <c r="L369" s="2" t="s">
        <v>17</v>
      </c>
      <c r="M369" s="2" t="s">
        <v>8459</v>
      </c>
      <c r="R369" s="2">
        <v>71.0</v>
      </c>
    </row>
    <row r="370">
      <c r="C370" s="2" t="s">
        <v>8469</v>
      </c>
      <c r="L370" s="2" t="s">
        <v>17</v>
      </c>
      <c r="M370" s="2" t="s">
        <v>8459</v>
      </c>
      <c r="R370" s="2">
        <v>71.0</v>
      </c>
    </row>
    <row r="371">
      <c r="C371" s="2" t="s">
        <v>8469</v>
      </c>
      <c r="L371" s="2" t="s">
        <v>17</v>
      </c>
      <c r="M371" s="2" t="s">
        <v>8459</v>
      </c>
      <c r="R371" s="2">
        <v>71.0</v>
      </c>
    </row>
    <row r="372">
      <c r="C372" s="2" t="s">
        <v>8469</v>
      </c>
      <c r="L372" s="2" t="s">
        <v>17</v>
      </c>
      <c r="M372" s="2" t="s">
        <v>8459</v>
      </c>
      <c r="R372" s="2">
        <v>71.0</v>
      </c>
    </row>
    <row r="373">
      <c r="C373" s="2" t="s">
        <v>8469</v>
      </c>
      <c r="L373" s="2" t="s">
        <v>17</v>
      </c>
      <c r="M373" s="2" t="s">
        <v>8459</v>
      </c>
      <c r="R373" s="2">
        <v>71.0</v>
      </c>
    </row>
    <row r="374">
      <c r="C374" s="2" t="s">
        <v>8469</v>
      </c>
      <c r="L374" s="2" t="s">
        <v>17</v>
      </c>
      <c r="M374" s="2" t="s">
        <v>8459</v>
      </c>
      <c r="R374" s="2">
        <v>71.0</v>
      </c>
    </row>
    <row r="375">
      <c r="C375" s="2" t="s">
        <v>8469</v>
      </c>
      <c r="L375" s="2" t="s">
        <v>17</v>
      </c>
      <c r="M375" s="2" t="s">
        <v>8459</v>
      </c>
      <c r="R375" s="2">
        <v>71.0</v>
      </c>
    </row>
    <row r="376">
      <c r="C376" s="2" t="s">
        <v>8469</v>
      </c>
      <c r="L376" s="2" t="s">
        <v>17</v>
      </c>
      <c r="M376" s="2" t="s">
        <v>8459</v>
      </c>
      <c r="R376" s="2">
        <v>71.0</v>
      </c>
    </row>
    <row r="377">
      <c r="C377" s="2" t="s">
        <v>8469</v>
      </c>
      <c r="L377" s="2" t="s">
        <v>17</v>
      </c>
      <c r="M377" s="2" t="s">
        <v>8459</v>
      </c>
      <c r="R377" s="2">
        <v>71.0</v>
      </c>
    </row>
    <row r="378">
      <c r="C378" s="2" t="s">
        <v>8469</v>
      </c>
      <c r="L378" s="2" t="s">
        <v>17</v>
      </c>
      <c r="M378" s="2" t="s">
        <v>8459</v>
      </c>
      <c r="R378" s="2">
        <v>71.0</v>
      </c>
    </row>
    <row r="379">
      <c r="C379" s="2" t="s">
        <v>8469</v>
      </c>
      <c r="L379" s="2" t="s">
        <v>17</v>
      </c>
      <c r="M379" s="2" t="s">
        <v>8459</v>
      </c>
      <c r="R379" s="2">
        <v>71.0</v>
      </c>
    </row>
    <row r="380">
      <c r="C380" s="2" t="s">
        <v>8469</v>
      </c>
      <c r="L380" s="2" t="s">
        <v>17</v>
      </c>
      <c r="M380" s="2" t="s">
        <v>8459</v>
      </c>
      <c r="R380" s="2">
        <v>71.0</v>
      </c>
    </row>
    <row r="381">
      <c r="C381" s="2" t="s">
        <v>8469</v>
      </c>
      <c r="L381" s="2" t="s">
        <v>17</v>
      </c>
      <c r="M381" s="2" t="s">
        <v>8459</v>
      </c>
      <c r="R381" s="2">
        <v>71.0</v>
      </c>
    </row>
    <row r="382">
      <c r="C382" s="2" t="s">
        <v>8469</v>
      </c>
      <c r="L382" s="2" t="s">
        <v>17</v>
      </c>
      <c r="M382" s="2" t="s">
        <v>8459</v>
      </c>
      <c r="R382" s="2">
        <v>71.0</v>
      </c>
    </row>
    <row r="383">
      <c r="C383" s="2" t="s">
        <v>8469</v>
      </c>
      <c r="L383" s="2" t="s">
        <v>17</v>
      </c>
      <c r="M383" s="2" t="s">
        <v>8459</v>
      </c>
      <c r="R383" s="2">
        <v>71.0</v>
      </c>
    </row>
    <row r="384">
      <c r="C384" s="2" t="s">
        <v>8469</v>
      </c>
      <c r="L384" s="2" t="s">
        <v>17</v>
      </c>
      <c r="M384" s="2" t="s">
        <v>8459</v>
      </c>
      <c r="R384" s="2">
        <v>71.0</v>
      </c>
    </row>
    <row r="385">
      <c r="C385" s="2" t="s">
        <v>8469</v>
      </c>
      <c r="L385" s="2" t="s">
        <v>17</v>
      </c>
      <c r="M385" s="2" t="s">
        <v>8459</v>
      </c>
      <c r="R385" s="2">
        <v>71.0</v>
      </c>
    </row>
    <row r="386">
      <c r="C386" s="2" t="s">
        <v>8469</v>
      </c>
      <c r="L386" s="2" t="s">
        <v>17</v>
      </c>
      <c r="M386" s="2" t="s">
        <v>8459</v>
      </c>
      <c r="R386" s="2">
        <v>71.0</v>
      </c>
    </row>
    <row r="387">
      <c r="C387" s="2" t="s">
        <v>8469</v>
      </c>
      <c r="L387" s="2" t="s">
        <v>17</v>
      </c>
      <c r="M387" s="2" t="s">
        <v>8459</v>
      </c>
      <c r="R387" s="2">
        <v>71.0</v>
      </c>
    </row>
    <row r="388">
      <c r="C388" s="2" t="s">
        <v>8469</v>
      </c>
      <c r="L388" s="2" t="s">
        <v>17</v>
      </c>
      <c r="M388" s="2" t="s">
        <v>8459</v>
      </c>
      <c r="R388" s="2">
        <v>71.0</v>
      </c>
    </row>
    <row r="389">
      <c r="C389" s="2" t="s">
        <v>8469</v>
      </c>
      <c r="L389" s="2" t="s">
        <v>17</v>
      </c>
      <c r="M389" s="2" t="s">
        <v>8459</v>
      </c>
      <c r="R389" s="2">
        <v>71.0</v>
      </c>
    </row>
    <row r="390">
      <c r="C390" s="2" t="s">
        <v>8469</v>
      </c>
      <c r="L390" s="2" t="s">
        <v>17</v>
      </c>
      <c r="M390" s="2" t="s">
        <v>8459</v>
      </c>
      <c r="R390" s="2">
        <v>71.0</v>
      </c>
    </row>
    <row r="391">
      <c r="C391" s="2" t="s">
        <v>8469</v>
      </c>
      <c r="L391" s="2" t="s">
        <v>17</v>
      </c>
      <c r="M391" s="2" t="s">
        <v>8459</v>
      </c>
      <c r="R391" s="2">
        <v>71.0</v>
      </c>
    </row>
    <row r="392">
      <c r="C392" s="2" t="s">
        <v>8469</v>
      </c>
      <c r="L392" s="2" t="s">
        <v>17</v>
      </c>
      <c r="M392" s="2" t="s">
        <v>8459</v>
      </c>
      <c r="R392" s="2">
        <v>71.0</v>
      </c>
    </row>
    <row r="393">
      <c r="C393" s="2" t="s">
        <v>8469</v>
      </c>
      <c r="L393" s="2" t="s">
        <v>17</v>
      </c>
      <c r="M393" s="2" t="s">
        <v>8459</v>
      </c>
      <c r="R393" s="2">
        <v>71.0</v>
      </c>
    </row>
    <row r="394">
      <c r="C394" s="2" t="s">
        <v>8469</v>
      </c>
      <c r="L394" s="2" t="s">
        <v>17</v>
      </c>
      <c r="M394" s="2" t="s">
        <v>8459</v>
      </c>
      <c r="R394" s="2">
        <v>71.0</v>
      </c>
    </row>
    <row r="395">
      <c r="C395" s="2" t="s">
        <v>8469</v>
      </c>
      <c r="L395" s="2" t="s">
        <v>17</v>
      </c>
      <c r="M395" s="2" t="s">
        <v>8459</v>
      </c>
      <c r="R395" s="2">
        <v>71.0</v>
      </c>
    </row>
    <row r="396">
      <c r="C396" s="2" t="s">
        <v>8469</v>
      </c>
      <c r="L396" s="2" t="s">
        <v>17</v>
      </c>
      <c r="M396" s="2" t="s">
        <v>8459</v>
      </c>
      <c r="R396" s="2">
        <v>71.0</v>
      </c>
    </row>
    <row r="397">
      <c r="C397" s="2" t="s">
        <v>8469</v>
      </c>
      <c r="L397" s="2" t="s">
        <v>17</v>
      </c>
      <c r="M397" s="2" t="s">
        <v>8459</v>
      </c>
      <c r="R397" s="2">
        <v>71.0</v>
      </c>
    </row>
    <row r="398">
      <c r="C398" s="2" t="s">
        <v>8469</v>
      </c>
      <c r="L398" s="2" t="s">
        <v>17</v>
      </c>
      <c r="M398" s="2" t="s">
        <v>8459</v>
      </c>
      <c r="R398" s="2">
        <v>71.0</v>
      </c>
    </row>
    <row r="399">
      <c r="C399" s="2" t="s">
        <v>8469</v>
      </c>
      <c r="L399" s="2" t="s">
        <v>17</v>
      </c>
      <c r="M399" s="2" t="s">
        <v>8459</v>
      </c>
      <c r="R399" s="2">
        <v>71.0</v>
      </c>
    </row>
    <row r="400">
      <c r="C400" s="2" t="s">
        <v>8469</v>
      </c>
      <c r="L400" s="2" t="s">
        <v>17</v>
      </c>
      <c r="M400" s="2" t="s">
        <v>8459</v>
      </c>
      <c r="R400" s="2">
        <v>71.0</v>
      </c>
    </row>
    <row r="401">
      <c r="C401" s="2" t="s">
        <v>8469</v>
      </c>
      <c r="L401" s="2" t="s">
        <v>17</v>
      </c>
      <c r="M401" s="2" t="s">
        <v>8459</v>
      </c>
      <c r="R401" s="2">
        <v>71.0</v>
      </c>
    </row>
    <row r="402">
      <c r="C402" s="2" t="s">
        <v>8469</v>
      </c>
      <c r="L402" s="2" t="s">
        <v>17</v>
      </c>
      <c r="M402" s="2" t="s">
        <v>8459</v>
      </c>
      <c r="R402" s="2">
        <v>71.0</v>
      </c>
    </row>
    <row r="403">
      <c r="C403" s="2" t="s">
        <v>8469</v>
      </c>
      <c r="L403" s="2" t="s">
        <v>17</v>
      </c>
      <c r="M403" s="2" t="s">
        <v>8459</v>
      </c>
      <c r="R403" s="2">
        <v>71.0</v>
      </c>
    </row>
    <row r="404">
      <c r="C404" s="2" t="s">
        <v>8469</v>
      </c>
      <c r="L404" s="2" t="s">
        <v>17</v>
      </c>
      <c r="M404" s="2" t="s">
        <v>8459</v>
      </c>
      <c r="R404" s="2">
        <v>71.0</v>
      </c>
    </row>
    <row r="405">
      <c r="C405" s="2" t="s">
        <v>8469</v>
      </c>
      <c r="L405" s="2" t="s">
        <v>17</v>
      </c>
      <c r="M405" s="2" t="s">
        <v>8459</v>
      </c>
      <c r="R405" s="2">
        <v>71.0</v>
      </c>
    </row>
    <row r="406">
      <c r="C406" s="2" t="s">
        <v>8469</v>
      </c>
      <c r="L406" s="2" t="s">
        <v>17</v>
      </c>
      <c r="M406" s="2" t="s">
        <v>8459</v>
      </c>
      <c r="R406" s="2">
        <v>71.0</v>
      </c>
    </row>
    <row r="407">
      <c r="C407" s="2" t="s">
        <v>8469</v>
      </c>
      <c r="L407" s="2" t="s">
        <v>17</v>
      </c>
      <c r="M407" s="2" t="s">
        <v>8459</v>
      </c>
      <c r="R407" s="2">
        <v>71.0</v>
      </c>
    </row>
    <row r="408">
      <c r="C408" s="2" t="s">
        <v>8469</v>
      </c>
      <c r="L408" s="2" t="s">
        <v>17</v>
      </c>
      <c r="M408" s="2" t="s">
        <v>8459</v>
      </c>
      <c r="R408" s="2">
        <v>71.0</v>
      </c>
    </row>
    <row r="409">
      <c r="C409" s="2" t="s">
        <v>8469</v>
      </c>
      <c r="L409" s="2" t="s">
        <v>17</v>
      </c>
      <c r="M409" s="2" t="s">
        <v>8459</v>
      </c>
      <c r="R409" s="2">
        <v>71.0</v>
      </c>
    </row>
    <row r="410">
      <c r="C410" s="2" t="s">
        <v>8469</v>
      </c>
      <c r="L410" s="2" t="s">
        <v>17</v>
      </c>
      <c r="M410" s="2" t="s">
        <v>8459</v>
      </c>
      <c r="R410" s="2">
        <v>71.0</v>
      </c>
    </row>
    <row r="411">
      <c r="C411" s="2" t="s">
        <v>8469</v>
      </c>
      <c r="L411" s="2" t="s">
        <v>17</v>
      </c>
      <c r="M411" s="2" t="s">
        <v>8459</v>
      </c>
      <c r="R411" s="2">
        <v>71.0</v>
      </c>
    </row>
    <row r="412">
      <c r="C412" s="2" t="s">
        <v>8469</v>
      </c>
      <c r="L412" s="2" t="s">
        <v>17</v>
      </c>
      <c r="M412" s="2" t="s">
        <v>8459</v>
      </c>
      <c r="R412" s="2">
        <v>71.0</v>
      </c>
    </row>
    <row r="413">
      <c r="C413" s="2" t="s">
        <v>8469</v>
      </c>
      <c r="L413" s="2" t="s">
        <v>17</v>
      </c>
      <c r="M413" s="2" t="s">
        <v>8459</v>
      </c>
      <c r="R413" s="2">
        <v>71.0</v>
      </c>
    </row>
    <row r="414">
      <c r="C414" s="2" t="s">
        <v>8469</v>
      </c>
      <c r="L414" s="2" t="s">
        <v>17</v>
      </c>
      <c r="M414" s="2" t="s">
        <v>8459</v>
      </c>
      <c r="R414" s="2">
        <v>71.0</v>
      </c>
    </row>
    <row r="415">
      <c r="C415" s="2" t="s">
        <v>8469</v>
      </c>
      <c r="L415" s="2" t="s">
        <v>17</v>
      </c>
      <c r="M415" s="2" t="s">
        <v>8459</v>
      </c>
      <c r="R415" s="2">
        <v>71.0</v>
      </c>
    </row>
    <row r="416">
      <c r="C416" s="2" t="s">
        <v>8469</v>
      </c>
      <c r="L416" s="2" t="s">
        <v>17</v>
      </c>
      <c r="M416" s="2" t="s">
        <v>8459</v>
      </c>
      <c r="R416" s="2">
        <v>71.0</v>
      </c>
    </row>
    <row r="417">
      <c r="C417" s="2" t="s">
        <v>8469</v>
      </c>
      <c r="L417" s="2" t="s">
        <v>17</v>
      </c>
      <c r="M417" s="2" t="s">
        <v>8459</v>
      </c>
      <c r="R417" s="2">
        <v>71.0</v>
      </c>
    </row>
    <row r="418">
      <c r="C418" s="2" t="s">
        <v>8469</v>
      </c>
      <c r="L418" s="2" t="s">
        <v>17</v>
      </c>
      <c r="M418" s="2" t="s">
        <v>8459</v>
      </c>
      <c r="R418" s="2">
        <v>71.0</v>
      </c>
    </row>
    <row r="419">
      <c r="C419" s="2" t="s">
        <v>8469</v>
      </c>
      <c r="L419" s="2" t="s">
        <v>17</v>
      </c>
      <c r="M419" s="2" t="s">
        <v>8459</v>
      </c>
      <c r="R419" s="2">
        <v>71.0</v>
      </c>
    </row>
    <row r="420">
      <c r="C420" s="2" t="s">
        <v>8469</v>
      </c>
      <c r="L420" s="2" t="s">
        <v>17</v>
      </c>
      <c r="M420" s="2" t="s">
        <v>8459</v>
      </c>
      <c r="R420" s="2">
        <v>71.0</v>
      </c>
    </row>
    <row r="421">
      <c r="C421" s="2" t="s">
        <v>8469</v>
      </c>
      <c r="L421" s="2" t="s">
        <v>17</v>
      </c>
      <c r="M421" s="2" t="s">
        <v>8459</v>
      </c>
      <c r="R421" s="2">
        <v>71.0</v>
      </c>
    </row>
    <row r="422">
      <c r="C422" s="2" t="s">
        <v>8469</v>
      </c>
      <c r="L422" s="2" t="s">
        <v>17</v>
      </c>
      <c r="M422" s="2" t="s">
        <v>8459</v>
      </c>
      <c r="R422" s="2">
        <v>71.0</v>
      </c>
    </row>
    <row r="423">
      <c r="C423" s="2" t="s">
        <v>8469</v>
      </c>
      <c r="L423" s="2" t="s">
        <v>17</v>
      </c>
      <c r="M423" s="2" t="s">
        <v>8459</v>
      </c>
      <c r="R423" s="2">
        <v>71.0</v>
      </c>
    </row>
    <row r="424">
      <c r="C424" s="2" t="s">
        <v>8469</v>
      </c>
      <c r="L424" s="2" t="s">
        <v>17</v>
      </c>
      <c r="M424" s="2" t="s">
        <v>8459</v>
      </c>
      <c r="R424" s="2">
        <v>71.0</v>
      </c>
    </row>
    <row r="425">
      <c r="C425" s="2" t="s">
        <v>8469</v>
      </c>
      <c r="L425" s="2" t="s">
        <v>17</v>
      </c>
      <c r="M425" s="2" t="s">
        <v>8459</v>
      </c>
      <c r="R425" s="2">
        <v>71.0</v>
      </c>
    </row>
    <row r="426">
      <c r="C426" s="2" t="s">
        <v>8469</v>
      </c>
      <c r="L426" s="2" t="s">
        <v>17</v>
      </c>
      <c r="M426" s="2" t="s">
        <v>8459</v>
      </c>
      <c r="R426" s="2">
        <v>71.0</v>
      </c>
    </row>
    <row r="427">
      <c r="C427" s="2" t="s">
        <v>8469</v>
      </c>
      <c r="L427" s="2" t="s">
        <v>17</v>
      </c>
      <c r="M427" s="2" t="s">
        <v>8459</v>
      </c>
      <c r="R427" s="2">
        <v>71.0</v>
      </c>
    </row>
    <row r="428">
      <c r="C428" s="2" t="s">
        <v>8469</v>
      </c>
      <c r="L428" s="2" t="s">
        <v>17</v>
      </c>
      <c r="M428" s="2" t="s">
        <v>8459</v>
      </c>
      <c r="R428" s="2">
        <v>71.0</v>
      </c>
    </row>
    <row r="429">
      <c r="C429" s="2" t="s">
        <v>8469</v>
      </c>
      <c r="L429" s="2" t="s">
        <v>17</v>
      </c>
      <c r="M429" s="2" t="s">
        <v>8459</v>
      </c>
      <c r="R429" s="2">
        <v>71.0</v>
      </c>
    </row>
    <row r="430">
      <c r="C430" s="2" t="s">
        <v>8469</v>
      </c>
      <c r="L430" s="2" t="s">
        <v>17</v>
      </c>
      <c r="M430" s="2" t="s">
        <v>8459</v>
      </c>
      <c r="R430" s="2">
        <v>71.0</v>
      </c>
    </row>
    <row r="431">
      <c r="C431" s="2" t="s">
        <v>8469</v>
      </c>
      <c r="L431" s="2" t="s">
        <v>17</v>
      </c>
      <c r="M431" s="2" t="s">
        <v>8459</v>
      </c>
      <c r="R431" s="2">
        <v>71.0</v>
      </c>
    </row>
    <row r="432">
      <c r="C432" s="2" t="s">
        <v>8469</v>
      </c>
      <c r="L432" s="2" t="s">
        <v>17</v>
      </c>
      <c r="M432" s="2" t="s">
        <v>8459</v>
      </c>
      <c r="R432" s="2">
        <v>71.0</v>
      </c>
    </row>
    <row r="433">
      <c r="C433" s="2" t="s">
        <v>8469</v>
      </c>
      <c r="L433" s="2" t="s">
        <v>17</v>
      </c>
      <c r="M433" s="2" t="s">
        <v>8459</v>
      </c>
      <c r="R433" s="2">
        <v>71.0</v>
      </c>
    </row>
    <row r="434">
      <c r="C434" s="2" t="s">
        <v>8469</v>
      </c>
      <c r="L434" s="2" t="s">
        <v>17</v>
      </c>
      <c r="M434" s="2" t="s">
        <v>8459</v>
      </c>
      <c r="R434" s="2">
        <v>71.0</v>
      </c>
    </row>
    <row r="435">
      <c r="C435" s="2" t="s">
        <v>8469</v>
      </c>
      <c r="L435" s="2" t="s">
        <v>17</v>
      </c>
      <c r="M435" s="2" t="s">
        <v>8459</v>
      </c>
      <c r="R435" s="2">
        <v>71.0</v>
      </c>
    </row>
    <row r="436">
      <c r="C436" s="2" t="s">
        <v>8469</v>
      </c>
      <c r="L436" s="2" t="s">
        <v>17</v>
      </c>
      <c r="M436" s="2" t="s">
        <v>8459</v>
      </c>
      <c r="R436" s="2">
        <v>71.0</v>
      </c>
    </row>
    <row r="437">
      <c r="C437" s="2" t="s">
        <v>8470</v>
      </c>
      <c r="L437" s="2" t="s">
        <v>17</v>
      </c>
      <c r="M437" s="2" t="s">
        <v>8459</v>
      </c>
      <c r="R437" s="2">
        <v>71.0</v>
      </c>
    </row>
    <row r="438">
      <c r="C438" s="2" t="s">
        <v>8470</v>
      </c>
      <c r="L438" s="2" t="s">
        <v>17</v>
      </c>
      <c r="M438" s="2" t="s">
        <v>8459</v>
      </c>
      <c r="R438" s="2">
        <v>71.0</v>
      </c>
    </row>
    <row r="439">
      <c r="C439" s="2" t="s">
        <v>8470</v>
      </c>
      <c r="L439" s="2" t="s">
        <v>17</v>
      </c>
      <c r="M439" s="2" t="s">
        <v>8459</v>
      </c>
      <c r="R439" s="2">
        <v>71.0</v>
      </c>
    </row>
    <row r="440">
      <c r="C440" s="2" t="s">
        <v>8470</v>
      </c>
      <c r="L440" s="2" t="s">
        <v>17</v>
      </c>
      <c r="M440" s="2" t="s">
        <v>8459</v>
      </c>
      <c r="R440" s="2">
        <v>71.0</v>
      </c>
    </row>
    <row r="441">
      <c r="C441" s="2" t="s">
        <v>8470</v>
      </c>
      <c r="L441" s="2" t="s">
        <v>17</v>
      </c>
      <c r="M441" s="2" t="s">
        <v>8459</v>
      </c>
      <c r="R441" s="2">
        <v>71.0</v>
      </c>
    </row>
    <row r="442">
      <c r="C442" s="2" t="s">
        <v>8470</v>
      </c>
      <c r="L442" s="2" t="s">
        <v>17</v>
      </c>
      <c r="M442" s="2" t="s">
        <v>8459</v>
      </c>
      <c r="R442" s="2">
        <v>71.0</v>
      </c>
    </row>
    <row r="443">
      <c r="C443" s="2" t="s">
        <v>8470</v>
      </c>
      <c r="L443" s="2" t="s">
        <v>17</v>
      </c>
      <c r="M443" s="2" t="s">
        <v>8459</v>
      </c>
      <c r="R443" s="2">
        <v>71.0</v>
      </c>
    </row>
    <row r="444">
      <c r="C444" s="2" t="s">
        <v>8470</v>
      </c>
      <c r="L444" s="2" t="s">
        <v>17</v>
      </c>
      <c r="M444" s="2" t="s">
        <v>8459</v>
      </c>
      <c r="R444" s="2">
        <v>71.0</v>
      </c>
    </row>
    <row r="445">
      <c r="C445" s="2" t="s">
        <v>8470</v>
      </c>
      <c r="L445" s="2" t="s">
        <v>17</v>
      </c>
      <c r="M445" s="2" t="s">
        <v>8459</v>
      </c>
      <c r="R445" s="2">
        <v>71.0</v>
      </c>
    </row>
    <row r="446">
      <c r="C446" s="2" t="s">
        <v>8470</v>
      </c>
      <c r="L446" s="2" t="s">
        <v>17</v>
      </c>
      <c r="M446" s="2" t="s">
        <v>8459</v>
      </c>
      <c r="R446" s="2">
        <v>71.0</v>
      </c>
    </row>
    <row r="447">
      <c r="C447" s="2" t="s">
        <v>8470</v>
      </c>
      <c r="L447" s="2" t="s">
        <v>17</v>
      </c>
      <c r="M447" s="2" t="s">
        <v>8459</v>
      </c>
      <c r="R447" s="2">
        <v>71.0</v>
      </c>
    </row>
    <row r="448">
      <c r="C448" s="2" t="s">
        <v>8470</v>
      </c>
      <c r="L448" s="2" t="s">
        <v>17</v>
      </c>
      <c r="M448" s="2" t="s">
        <v>8459</v>
      </c>
      <c r="R448" s="2">
        <v>71.0</v>
      </c>
    </row>
    <row r="449">
      <c r="C449" s="2" t="s">
        <v>8471</v>
      </c>
      <c r="L449" s="2" t="s">
        <v>17</v>
      </c>
      <c r="M449" s="2" t="s">
        <v>8459</v>
      </c>
      <c r="R449" s="2">
        <v>71.0</v>
      </c>
    </row>
    <row r="450">
      <c r="C450" s="2" t="s">
        <v>8471</v>
      </c>
      <c r="L450" s="2" t="s">
        <v>17</v>
      </c>
      <c r="M450" s="2" t="s">
        <v>8459</v>
      </c>
      <c r="R450" s="2">
        <v>71.0</v>
      </c>
    </row>
    <row r="451">
      <c r="C451" s="2" t="s">
        <v>8471</v>
      </c>
      <c r="L451" s="2" t="s">
        <v>17</v>
      </c>
      <c r="M451" s="2" t="s">
        <v>8459</v>
      </c>
      <c r="R451" s="2">
        <v>71.0</v>
      </c>
    </row>
    <row r="452">
      <c r="C452" s="2" t="s">
        <v>8471</v>
      </c>
      <c r="L452" s="2" t="s">
        <v>17</v>
      </c>
      <c r="M452" s="2" t="s">
        <v>8459</v>
      </c>
      <c r="R452" s="2">
        <v>71.0</v>
      </c>
    </row>
    <row r="453">
      <c r="C453" s="2" t="s">
        <v>8472</v>
      </c>
      <c r="L453" s="2" t="s">
        <v>17</v>
      </c>
      <c r="M453" s="2" t="s">
        <v>8459</v>
      </c>
      <c r="R453" s="2">
        <v>71.0</v>
      </c>
    </row>
    <row r="454">
      <c r="C454" s="2" t="s">
        <v>8473</v>
      </c>
      <c r="L454" s="2" t="s">
        <v>17</v>
      </c>
      <c r="M454" s="2" t="s">
        <v>8459</v>
      </c>
      <c r="R454" s="2">
        <v>71.0</v>
      </c>
    </row>
    <row r="455">
      <c r="C455" s="2" t="s">
        <v>8474</v>
      </c>
      <c r="D455" s="359" t="s">
        <v>8475</v>
      </c>
      <c r="L455" s="2" t="s">
        <v>17</v>
      </c>
      <c r="M455" s="2" t="s">
        <v>8476</v>
      </c>
      <c r="R455" s="2">
        <v>77.0</v>
      </c>
    </row>
    <row r="456">
      <c r="C456" s="2" t="s">
        <v>8477</v>
      </c>
      <c r="D456" s="359" t="s">
        <v>8478</v>
      </c>
      <c r="L456" s="2" t="s">
        <v>17</v>
      </c>
      <c r="M456" s="2" t="s">
        <v>8476</v>
      </c>
      <c r="R456" s="2">
        <v>77.0</v>
      </c>
    </row>
    <row r="457">
      <c r="C457" s="2" t="s">
        <v>8479</v>
      </c>
      <c r="L457" s="2" t="s">
        <v>17</v>
      </c>
      <c r="M457" s="2" t="s">
        <v>8476</v>
      </c>
      <c r="R457" s="2">
        <v>77.0</v>
      </c>
    </row>
    <row r="458">
      <c r="C458" s="2" t="s">
        <v>8480</v>
      </c>
      <c r="L458" s="2" t="s">
        <v>17</v>
      </c>
      <c r="M458" s="2" t="s">
        <v>8476</v>
      </c>
      <c r="R458" s="2">
        <v>81.0</v>
      </c>
    </row>
    <row r="459">
      <c r="C459" s="2" t="s">
        <v>8480</v>
      </c>
      <c r="L459" s="2" t="s">
        <v>17</v>
      </c>
      <c r="M459" s="2" t="s">
        <v>8476</v>
      </c>
      <c r="R459" s="2">
        <v>81.0</v>
      </c>
    </row>
    <row r="460">
      <c r="C460" s="2" t="s">
        <v>8480</v>
      </c>
      <c r="L460" s="2" t="s">
        <v>17</v>
      </c>
      <c r="M460" s="2" t="s">
        <v>8476</v>
      </c>
      <c r="R460" s="2">
        <v>81.0</v>
      </c>
    </row>
    <row r="461">
      <c r="C461" s="2" t="s">
        <v>8480</v>
      </c>
      <c r="L461" s="2" t="s">
        <v>17</v>
      </c>
      <c r="M461" s="2" t="s">
        <v>8476</v>
      </c>
      <c r="R461" s="2">
        <v>81.0</v>
      </c>
    </row>
    <row r="462">
      <c r="C462" s="2" t="s">
        <v>8480</v>
      </c>
      <c r="L462" s="2" t="s">
        <v>17</v>
      </c>
      <c r="M462" s="2" t="s">
        <v>8476</v>
      </c>
      <c r="R462" s="2">
        <v>81.0</v>
      </c>
    </row>
    <row r="463">
      <c r="C463" s="2" t="s">
        <v>8480</v>
      </c>
      <c r="L463" s="2" t="s">
        <v>17</v>
      </c>
      <c r="M463" s="2" t="s">
        <v>8476</v>
      </c>
      <c r="R463" s="2">
        <v>81.0</v>
      </c>
    </row>
    <row r="464">
      <c r="C464" s="2" t="s">
        <v>8480</v>
      </c>
      <c r="L464" s="2" t="s">
        <v>17</v>
      </c>
      <c r="M464" s="2" t="s">
        <v>8476</v>
      </c>
      <c r="R464" s="2">
        <v>81.0</v>
      </c>
    </row>
    <row r="465">
      <c r="C465" s="2" t="s">
        <v>8480</v>
      </c>
      <c r="L465" s="2" t="s">
        <v>17</v>
      </c>
      <c r="M465" s="2" t="s">
        <v>8476</v>
      </c>
      <c r="R465" s="2">
        <v>81.0</v>
      </c>
    </row>
    <row r="466">
      <c r="C466" s="2" t="s">
        <v>8480</v>
      </c>
      <c r="L466" s="2" t="s">
        <v>17</v>
      </c>
      <c r="M466" s="2" t="s">
        <v>8476</v>
      </c>
      <c r="R466" s="2">
        <v>81.0</v>
      </c>
    </row>
    <row r="467">
      <c r="C467" s="2" t="s">
        <v>8480</v>
      </c>
      <c r="L467" s="2" t="s">
        <v>17</v>
      </c>
      <c r="M467" s="2" t="s">
        <v>8476</v>
      </c>
      <c r="R467" s="2">
        <v>81.0</v>
      </c>
    </row>
    <row r="468">
      <c r="C468" s="2" t="s">
        <v>8480</v>
      </c>
      <c r="L468" s="2" t="s">
        <v>17</v>
      </c>
      <c r="M468" s="2" t="s">
        <v>8476</v>
      </c>
      <c r="R468" s="2">
        <v>81.0</v>
      </c>
    </row>
    <row r="469">
      <c r="C469" s="2" t="s">
        <v>8480</v>
      </c>
      <c r="L469" s="2" t="s">
        <v>17</v>
      </c>
      <c r="M469" s="2" t="s">
        <v>8476</v>
      </c>
      <c r="R469" s="2">
        <v>81.0</v>
      </c>
    </row>
    <row r="470">
      <c r="C470" s="2" t="s">
        <v>8480</v>
      </c>
      <c r="L470" s="2" t="s">
        <v>17</v>
      </c>
      <c r="M470" s="2" t="s">
        <v>8476</v>
      </c>
      <c r="R470" s="2">
        <v>81.0</v>
      </c>
    </row>
    <row r="471">
      <c r="C471" s="2" t="s">
        <v>8480</v>
      </c>
      <c r="L471" s="2" t="s">
        <v>17</v>
      </c>
      <c r="M471" s="2" t="s">
        <v>8476</v>
      </c>
      <c r="R471" s="2">
        <v>81.0</v>
      </c>
    </row>
    <row r="472">
      <c r="C472" s="2" t="s">
        <v>8480</v>
      </c>
      <c r="L472" s="2" t="s">
        <v>17</v>
      </c>
      <c r="M472" s="2" t="s">
        <v>8476</v>
      </c>
      <c r="R472" s="2">
        <v>81.0</v>
      </c>
    </row>
    <row r="473">
      <c r="C473" s="2" t="s">
        <v>8480</v>
      </c>
      <c r="L473" s="2" t="s">
        <v>17</v>
      </c>
      <c r="M473" s="2" t="s">
        <v>8476</v>
      </c>
      <c r="R473" s="2">
        <v>81.0</v>
      </c>
    </row>
    <row r="474">
      <c r="C474" s="2" t="s">
        <v>8480</v>
      </c>
      <c r="L474" s="2" t="s">
        <v>17</v>
      </c>
      <c r="M474" s="2" t="s">
        <v>8476</v>
      </c>
      <c r="R474" s="2">
        <v>81.0</v>
      </c>
    </row>
    <row r="475">
      <c r="C475" s="2" t="s">
        <v>8480</v>
      </c>
      <c r="L475" s="2" t="s">
        <v>17</v>
      </c>
      <c r="M475" s="2" t="s">
        <v>8476</v>
      </c>
      <c r="R475" s="2">
        <v>81.0</v>
      </c>
    </row>
    <row r="476">
      <c r="C476" s="2" t="s">
        <v>8480</v>
      </c>
      <c r="L476" s="2" t="s">
        <v>17</v>
      </c>
      <c r="M476" s="2" t="s">
        <v>8476</v>
      </c>
      <c r="R476" s="2">
        <v>81.0</v>
      </c>
    </row>
    <row r="477">
      <c r="C477" s="359" t="s">
        <v>8481</v>
      </c>
      <c r="D477" s="359" t="s">
        <v>8478</v>
      </c>
      <c r="L477" s="2" t="s">
        <v>17</v>
      </c>
      <c r="M477" s="2" t="s">
        <v>362</v>
      </c>
      <c r="R477" s="2">
        <v>111.0</v>
      </c>
    </row>
    <row r="478">
      <c r="C478" s="359" t="s">
        <v>8482</v>
      </c>
      <c r="D478" s="359" t="s">
        <v>8483</v>
      </c>
      <c r="L478" s="2" t="s">
        <v>17</v>
      </c>
      <c r="M478" s="2" t="s">
        <v>8484</v>
      </c>
      <c r="R478" s="2">
        <v>136.0</v>
      </c>
    </row>
    <row r="479">
      <c r="C479" s="359" t="s">
        <v>8485</v>
      </c>
      <c r="D479" s="359" t="s">
        <v>8486</v>
      </c>
      <c r="L479" s="2" t="s">
        <v>17</v>
      </c>
      <c r="M479" s="2" t="s">
        <v>8484</v>
      </c>
      <c r="R479" s="2">
        <v>136.0</v>
      </c>
    </row>
    <row r="480">
      <c r="C480" s="359" t="s">
        <v>8487</v>
      </c>
      <c r="D480" s="359" t="s">
        <v>8488</v>
      </c>
      <c r="L480" s="2" t="s">
        <v>17</v>
      </c>
      <c r="M480" s="2" t="s">
        <v>8484</v>
      </c>
      <c r="R480" s="2">
        <v>136.0</v>
      </c>
    </row>
    <row r="481">
      <c r="C481" s="359" t="s">
        <v>8489</v>
      </c>
      <c r="D481" s="359"/>
      <c r="L481" s="2" t="s">
        <v>17</v>
      </c>
      <c r="M481" s="2" t="s">
        <v>8484</v>
      </c>
      <c r="R481" s="2">
        <v>136.0</v>
      </c>
    </row>
    <row r="482">
      <c r="C482" s="359" t="s">
        <v>8490</v>
      </c>
      <c r="D482" s="359"/>
      <c r="L482" s="2" t="s">
        <v>17</v>
      </c>
      <c r="M482" s="2" t="s">
        <v>8484</v>
      </c>
      <c r="R482" s="2">
        <v>136.0</v>
      </c>
    </row>
    <row r="483">
      <c r="C483" s="359" t="s">
        <v>8460</v>
      </c>
      <c r="D483" s="359" t="s">
        <v>8491</v>
      </c>
      <c r="L483" s="2" t="s">
        <v>17</v>
      </c>
      <c r="M483" s="2" t="s">
        <v>7766</v>
      </c>
      <c r="R483" s="2">
        <v>328.0</v>
      </c>
    </row>
    <row r="484">
      <c r="C484" s="359" t="s">
        <v>8460</v>
      </c>
      <c r="D484" s="359" t="s">
        <v>8491</v>
      </c>
      <c r="L484" s="2" t="s">
        <v>17</v>
      </c>
      <c r="M484" s="2" t="s">
        <v>7766</v>
      </c>
      <c r="R484" s="2">
        <v>328.0</v>
      </c>
    </row>
    <row r="485">
      <c r="C485" s="359" t="s">
        <v>8460</v>
      </c>
      <c r="D485" s="359" t="s">
        <v>8491</v>
      </c>
      <c r="L485" s="2" t="s">
        <v>17</v>
      </c>
      <c r="M485" s="2" t="s">
        <v>7766</v>
      </c>
      <c r="R485" s="2">
        <v>328.0</v>
      </c>
    </row>
    <row r="486">
      <c r="C486" s="359" t="s">
        <v>8460</v>
      </c>
      <c r="D486" s="359" t="s">
        <v>8491</v>
      </c>
      <c r="L486" s="2" t="s">
        <v>17</v>
      </c>
      <c r="M486" s="2" t="s">
        <v>7766</v>
      </c>
      <c r="R486" s="2">
        <v>328.0</v>
      </c>
    </row>
    <row r="487">
      <c r="C487" s="359" t="s">
        <v>8460</v>
      </c>
      <c r="D487" s="359" t="s">
        <v>8491</v>
      </c>
      <c r="L487" s="2" t="s">
        <v>17</v>
      </c>
      <c r="M487" s="2" t="s">
        <v>7766</v>
      </c>
      <c r="R487" s="2">
        <v>328.0</v>
      </c>
    </row>
    <row r="488">
      <c r="C488" s="359" t="s">
        <v>8462</v>
      </c>
      <c r="D488" s="359" t="s">
        <v>8478</v>
      </c>
      <c r="L488" s="2" t="s">
        <v>17</v>
      </c>
      <c r="M488" s="2" t="s">
        <v>7766</v>
      </c>
      <c r="R488" s="2">
        <v>328.0</v>
      </c>
    </row>
    <row r="489">
      <c r="C489" s="359" t="s">
        <v>8462</v>
      </c>
      <c r="D489" s="359" t="s">
        <v>8478</v>
      </c>
      <c r="L489" s="2" t="s">
        <v>17</v>
      </c>
      <c r="M489" s="2" t="s">
        <v>7766</v>
      </c>
      <c r="R489" s="2">
        <v>328.0</v>
      </c>
    </row>
    <row r="490">
      <c r="C490" s="359" t="s">
        <v>8462</v>
      </c>
      <c r="D490" s="359" t="s">
        <v>8478</v>
      </c>
      <c r="L490" s="2" t="s">
        <v>17</v>
      </c>
      <c r="M490" s="2" t="s">
        <v>7766</v>
      </c>
      <c r="R490" s="2">
        <v>328.0</v>
      </c>
    </row>
    <row r="491">
      <c r="C491" s="359" t="s">
        <v>8492</v>
      </c>
      <c r="D491" s="359" t="s">
        <v>8488</v>
      </c>
      <c r="L491" s="2" t="s">
        <v>17</v>
      </c>
      <c r="M491" s="2" t="s">
        <v>7766</v>
      </c>
      <c r="R491" s="2">
        <v>328.0</v>
      </c>
    </row>
    <row r="492">
      <c r="C492" s="359" t="s">
        <v>8492</v>
      </c>
      <c r="D492" s="359" t="s">
        <v>8488</v>
      </c>
      <c r="L492" s="2" t="s">
        <v>17</v>
      </c>
      <c r="M492" s="2" t="s">
        <v>7766</v>
      </c>
      <c r="R492" s="2">
        <v>328.0</v>
      </c>
    </row>
    <row r="493">
      <c r="C493" s="359" t="s">
        <v>8458</v>
      </c>
      <c r="D493" s="359" t="s">
        <v>8483</v>
      </c>
      <c r="L493" s="2" t="s">
        <v>17</v>
      </c>
      <c r="M493" s="2" t="s">
        <v>7766</v>
      </c>
      <c r="R493" s="2">
        <v>328.0</v>
      </c>
    </row>
    <row r="494">
      <c r="C494" s="359" t="s">
        <v>8458</v>
      </c>
      <c r="D494" s="359" t="s">
        <v>8483</v>
      </c>
      <c r="L494" s="2" t="s">
        <v>17</v>
      </c>
      <c r="M494" s="2" t="s">
        <v>7766</v>
      </c>
      <c r="R494" s="2">
        <v>328.0</v>
      </c>
    </row>
    <row r="495">
      <c r="C495" s="359" t="s">
        <v>8458</v>
      </c>
      <c r="D495" s="359" t="s">
        <v>8483</v>
      </c>
      <c r="L495" s="2" t="s">
        <v>17</v>
      </c>
      <c r="M495" s="2" t="s">
        <v>7766</v>
      </c>
      <c r="R495" s="2">
        <v>328.0</v>
      </c>
    </row>
    <row r="496">
      <c r="C496" s="359" t="s">
        <v>8493</v>
      </c>
      <c r="L496" s="2" t="s">
        <v>17</v>
      </c>
      <c r="M496" s="2" t="s">
        <v>6756</v>
      </c>
      <c r="R496" s="2">
        <v>1.0</v>
      </c>
    </row>
    <row r="497">
      <c r="C497" s="359" t="s">
        <v>8493</v>
      </c>
      <c r="L497" s="2" t="s">
        <v>17</v>
      </c>
      <c r="M497" s="2" t="s">
        <v>6756</v>
      </c>
      <c r="R497" s="2">
        <v>1.0</v>
      </c>
    </row>
    <row r="498">
      <c r="C498" s="359" t="s">
        <v>8493</v>
      </c>
      <c r="L498" s="2" t="s">
        <v>17</v>
      </c>
      <c r="M498" s="2" t="s">
        <v>6756</v>
      </c>
      <c r="R498" s="2">
        <v>1.0</v>
      </c>
    </row>
    <row r="499">
      <c r="C499" s="359" t="s">
        <v>8493</v>
      </c>
      <c r="L499" s="2" t="s">
        <v>17</v>
      </c>
      <c r="M499" s="2" t="s">
        <v>6756</v>
      </c>
      <c r="R499" s="2">
        <v>1.0</v>
      </c>
    </row>
    <row r="500">
      <c r="C500" s="359" t="s">
        <v>8493</v>
      </c>
      <c r="L500" s="2" t="s">
        <v>17</v>
      </c>
      <c r="M500" s="2" t="s">
        <v>6756</v>
      </c>
      <c r="R500" s="2">
        <v>1.0</v>
      </c>
    </row>
    <row r="501">
      <c r="C501" s="359" t="s">
        <v>8493</v>
      </c>
      <c r="L501" s="2" t="s">
        <v>17</v>
      </c>
      <c r="M501" s="2" t="s">
        <v>6756</v>
      </c>
      <c r="R501" s="2">
        <v>1.0</v>
      </c>
    </row>
    <row r="502">
      <c r="C502" s="359" t="s">
        <v>8493</v>
      </c>
      <c r="L502" s="2" t="s">
        <v>17</v>
      </c>
      <c r="M502" s="2" t="s">
        <v>6756</v>
      </c>
      <c r="R502" s="2">
        <v>1.0</v>
      </c>
    </row>
    <row r="503">
      <c r="C503" s="359" t="s">
        <v>8493</v>
      </c>
      <c r="L503" s="2" t="s">
        <v>17</v>
      </c>
      <c r="M503" s="2" t="s">
        <v>6756</v>
      </c>
      <c r="R503" s="2">
        <v>1.0</v>
      </c>
    </row>
    <row r="504">
      <c r="C504" s="359" t="s">
        <v>8493</v>
      </c>
      <c r="L504" s="2" t="s">
        <v>17</v>
      </c>
      <c r="M504" s="2" t="s">
        <v>6756</v>
      </c>
      <c r="R504" s="2">
        <v>1.0</v>
      </c>
    </row>
    <row r="505">
      <c r="C505" s="359" t="s">
        <v>8493</v>
      </c>
      <c r="L505" s="2" t="s">
        <v>17</v>
      </c>
      <c r="M505" s="2" t="s">
        <v>6756</v>
      </c>
      <c r="R505" s="2">
        <v>1.0</v>
      </c>
    </row>
    <row r="506">
      <c r="C506" s="359" t="s">
        <v>8493</v>
      </c>
      <c r="L506" s="2" t="s">
        <v>17</v>
      </c>
      <c r="M506" s="2" t="s">
        <v>6756</v>
      </c>
      <c r="R506" s="2">
        <v>1.0</v>
      </c>
    </row>
    <row r="507">
      <c r="C507" s="359" t="s">
        <v>8493</v>
      </c>
      <c r="L507" s="2" t="s">
        <v>17</v>
      </c>
      <c r="M507" s="2" t="s">
        <v>6756</v>
      </c>
      <c r="R507" s="2">
        <v>1.0</v>
      </c>
    </row>
    <row r="508">
      <c r="C508" s="359" t="s">
        <v>8493</v>
      </c>
      <c r="L508" s="2" t="s">
        <v>17</v>
      </c>
      <c r="M508" s="2" t="s">
        <v>6756</v>
      </c>
      <c r="R508" s="2">
        <v>1.0</v>
      </c>
    </row>
    <row r="509">
      <c r="C509" s="359" t="s">
        <v>8493</v>
      </c>
      <c r="L509" s="2" t="s">
        <v>17</v>
      </c>
      <c r="M509" s="2" t="s">
        <v>6756</v>
      </c>
      <c r="R509" s="2">
        <v>1.0</v>
      </c>
    </row>
    <row r="510">
      <c r="C510" s="359" t="s">
        <v>8493</v>
      </c>
      <c r="L510" s="2" t="s">
        <v>17</v>
      </c>
      <c r="M510" s="2" t="s">
        <v>6756</v>
      </c>
      <c r="R510" s="2">
        <v>1.0</v>
      </c>
    </row>
    <row r="511">
      <c r="C511" s="359" t="s">
        <v>8494</v>
      </c>
      <c r="L511" s="2" t="s">
        <v>17</v>
      </c>
      <c r="M511" s="2" t="s">
        <v>6756</v>
      </c>
      <c r="R511" s="2">
        <v>1.0</v>
      </c>
    </row>
    <row r="512">
      <c r="C512" s="359" t="s">
        <v>8494</v>
      </c>
      <c r="L512" s="2" t="s">
        <v>17</v>
      </c>
      <c r="M512" s="2" t="s">
        <v>6756</v>
      </c>
      <c r="R512" s="2">
        <v>1.0</v>
      </c>
    </row>
    <row r="513">
      <c r="C513" s="359" t="s">
        <v>8494</v>
      </c>
      <c r="L513" s="2" t="s">
        <v>17</v>
      </c>
      <c r="M513" s="2" t="s">
        <v>6756</v>
      </c>
      <c r="R513" s="2">
        <v>1.0</v>
      </c>
    </row>
    <row r="514">
      <c r="C514" s="359" t="s">
        <v>8494</v>
      </c>
      <c r="L514" s="2" t="s">
        <v>17</v>
      </c>
      <c r="M514" s="2" t="s">
        <v>6756</v>
      </c>
      <c r="R514" s="2">
        <v>1.0</v>
      </c>
    </row>
    <row r="515">
      <c r="C515" s="359" t="s">
        <v>8494</v>
      </c>
      <c r="L515" s="2" t="s">
        <v>17</v>
      </c>
      <c r="M515" s="2" t="s">
        <v>6756</v>
      </c>
      <c r="R515" s="2">
        <v>1.0</v>
      </c>
    </row>
    <row r="516">
      <c r="C516" s="359" t="s">
        <v>8494</v>
      </c>
      <c r="L516" s="2" t="s">
        <v>17</v>
      </c>
      <c r="M516" s="2" t="s">
        <v>6756</v>
      </c>
      <c r="R516" s="2">
        <v>1.0</v>
      </c>
    </row>
    <row r="517">
      <c r="C517" s="359" t="s">
        <v>8495</v>
      </c>
      <c r="L517" s="2" t="s">
        <v>17</v>
      </c>
      <c r="M517" s="2" t="s">
        <v>6756</v>
      </c>
      <c r="R517" s="2">
        <v>1.0</v>
      </c>
    </row>
    <row r="518">
      <c r="C518" s="359" t="s">
        <v>8495</v>
      </c>
      <c r="L518" s="2" t="s">
        <v>17</v>
      </c>
      <c r="M518" s="2" t="s">
        <v>6756</v>
      </c>
      <c r="R518" s="2">
        <v>1.0</v>
      </c>
    </row>
    <row r="519">
      <c r="C519" s="359" t="s">
        <v>8495</v>
      </c>
      <c r="L519" s="2" t="s">
        <v>17</v>
      </c>
      <c r="M519" s="2" t="s">
        <v>6756</v>
      </c>
      <c r="R519" s="2">
        <v>1.0</v>
      </c>
    </row>
    <row r="520">
      <c r="C520" s="359" t="s">
        <v>8495</v>
      </c>
      <c r="L520" s="2" t="s">
        <v>17</v>
      </c>
      <c r="M520" s="2" t="s">
        <v>6756</v>
      </c>
      <c r="R520" s="2">
        <v>1.0</v>
      </c>
    </row>
    <row r="521">
      <c r="C521" s="359" t="s">
        <v>8495</v>
      </c>
      <c r="L521" s="2" t="s">
        <v>17</v>
      </c>
      <c r="M521" s="2" t="s">
        <v>6756</v>
      </c>
      <c r="R521" s="2">
        <v>1.0</v>
      </c>
    </row>
    <row r="522">
      <c r="C522" s="359" t="s">
        <v>8495</v>
      </c>
      <c r="L522" s="2" t="s">
        <v>17</v>
      </c>
      <c r="M522" s="2" t="s">
        <v>6756</v>
      </c>
      <c r="R522" s="2">
        <v>1.0</v>
      </c>
    </row>
    <row r="523">
      <c r="C523" s="359" t="s">
        <v>8496</v>
      </c>
      <c r="E523" s="359"/>
      <c r="F523" s="359"/>
      <c r="G523" s="359" t="s">
        <v>7338</v>
      </c>
      <c r="K523" s="2" t="s">
        <v>860</v>
      </c>
      <c r="L523" s="2" t="s">
        <v>17</v>
      </c>
      <c r="M523" s="2" t="s">
        <v>8497</v>
      </c>
      <c r="R523" s="2">
        <v>22.0</v>
      </c>
    </row>
    <row r="524">
      <c r="C524" s="359" t="s">
        <v>8498</v>
      </c>
      <c r="E524" s="359"/>
      <c r="F524" s="359"/>
      <c r="G524" s="359" t="s">
        <v>7338</v>
      </c>
      <c r="K524" s="2" t="s">
        <v>860</v>
      </c>
      <c r="L524" s="2" t="s">
        <v>17</v>
      </c>
      <c r="M524" s="2" t="s">
        <v>8497</v>
      </c>
      <c r="R524" s="2">
        <v>22.0</v>
      </c>
    </row>
    <row r="525">
      <c r="C525" s="298" t="s">
        <v>8499</v>
      </c>
      <c r="K525" s="2" t="s">
        <v>860</v>
      </c>
    </row>
    <row r="526">
      <c r="C526" s="424" t="s">
        <v>1752</v>
      </c>
      <c r="E526" s="380"/>
      <c r="F526" s="380"/>
      <c r="G526" s="414" t="s">
        <v>1753</v>
      </c>
      <c r="I526" s="2" t="s">
        <v>2048</v>
      </c>
      <c r="J526" s="2" t="s">
        <v>4525</v>
      </c>
      <c r="K526" s="2" t="s">
        <v>860</v>
      </c>
      <c r="L526" s="2" t="s">
        <v>17</v>
      </c>
      <c r="M526" s="2" t="s">
        <v>8500</v>
      </c>
      <c r="Q526" s="2" t="s">
        <v>8454</v>
      </c>
      <c r="R526" s="2">
        <v>300.0</v>
      </c>
    </row>
    <row r="527">
      <c r="C527" s="359" t="s">
        <v>8458</v>
      </c>
      <c r="E527" s="359"/>
      <c r="F527" s="359"/>
      <c r="G527" s="359" t="s">
        <v>8483</v>
      </c>
      <c r="K527" s="2" t="s">
        <v>1019</v>
      </c>
      <c r="L527" s="2" t="s">
        <v>17</v>
      </c>
      <c r="M527" s="2" t="s">
        <v>5259</v>
      </c>
      <c r="R527" s="2">
        <v>83.0</v>
      </c>
    </row>
    <row r="528">
      <c r="C528" s="359" t="s">
        <v>8501</v>
      </c>
      <c r="K528" s="2" t="s">
        <v>1019</v>
      </c>
      <c r="L528" s="2" t="s">
        <v>17</v>
      </c>
      <c r="M528" s="2" t="s">
        <v>3832</v>
      </c>
      <c r="R528" s="2">
        <v>112.0</v>
      </c>
    </row>
  </sheetData>
  <hyperlinks>
    <hyperlink r:id="rId1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5" width="16.38"/>
    <col customWidth="1" min="6" max="8" width="18.0"/>
    <col customWidth="1" min="9" max="10" width="17.5"/>
    <col customWidth="1" min="11" max="11" width="9.38"/>
    <col customWidth="1" min="12" max="12" width="10.63"/>
    <col customWidth="1" min="13" max="13" width="10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/>
      <c r="B1" s="215" t="s">
        <v>5</v>
      </c>
      <c r="C1" s="219" t="s">
        <v>8502</v>
      </c>
      <c r="D1" s="578"/>
      <c r="E1" s="549">
        <v>8.220774646E9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</row>
    <row r="2">
      <c r="A2" s="239"/>
      <c r="B2" s="477" t="s">
        <v>807</v>
      </c>
      <c r="C2" s="2" t="s">
        <v>5942</v>
      </c>
      <c r="D2" s="231"/>
      <c r="E2" s="550"/>
      <c r="F2" s="2"/>
      <c r="G2" s="2"/>
      <c r="H2" s="227" t="s">
        <v>320</v>
      </c>
      <c r="I2" s="227"/>
      <c r="J2" s="469"/>
      <c r="K2" s="227"/>
      <c r="L2" s="226" t="s">
        <v>11</v>
      </c>
      <c r="M2" s="469"/>
      <c r="N2" s="490"/>
      <c r="P2" s="2">
        <v>1.0</v>
      </c>
      <c r="Q2" s="2" t="s">
        <v>8503</v>
      </c>
      <c r="R2" s="2" t="s">
        <v>8209</v>
      </c>
    </row>
    <row r="3">
      <c r="A3" s="2"/>
      <c r="B3" s="229" t="s">
        <v>811</v>
      </c>
      <c r="C3" s="2" t="s">
        <v>133</v>
      </c>
      <c r="D3" s="240"/>
      <c r="E3" s="551"/>
      <c r="F3" s="2"/>
      <c r="G3" s="2"/>
      <c r="H3" s="2" t="s">
        <v>812</v>
      </c>
      <c r="I3" s="2"/>
      <c r="K3" s="2"/>
      <c r="L3" s="229" t="s">
        <v>12</v>
      </c>
      <c r="N3" s="230"/>
      <c r="P3" s="2">
        <v>2.0</v>
      </c>
      <c r="Q3" s="2" t="s">
        <v>8504</v>
      </c>
      <c r="R3" s="2" t="s">
        <v>7415</v>
      </c>
      <c r="S3" s="2" t="s">
        <v>7612</v>
      </c>
      <c r="T3" s="2" t="s">
        <v>355</v>
      </c>
    </row>
    <row r="4">
      <c r="A4" s="2"/>
      <c r="B4" s="229" t="s">
        <v>816</v>
      </c>
      <c r="C4" s="2"/>
      <c r="D4" s="240"/>
      <c r="E4" s="551"/>
      <c r="F4" s="2"/>
      <c r="G4" s="2"/>
      <c r="H4" s="2" t="s">
        <v>817</v>
      </c>
      <c r="I4" s="2"/>
      <c r="K4" s="2"/>
      <c r="L4" s="229" t="s">
        <v>13</v>
      </c>
      <c r="N4" s="230"/>
      <c r="P4" s="2">
        <v>3.0</v>
      </c>
      <c r="Q4" s="2" t="s">
        <v>8505</v>
      </c>
      <c r="R4" s="2" t="s">
        <v>8506</v>
      </c>
      <c r="S4" s="2" t="s">
        <v>7612</v>
      </c>
      <c r="T4" s="2" t="s">
        <v>355</v>
      </c>
    </row>
    <row r="5">
      <c r="A5" s="2"/>
      <c r="B5" s="229" t="s">
        <v>818</v>
      </c>
      <c r="C5" s="2"/>
      <c r="D5" s="240"/>
      <c r="E5" s="551"/>
      <c r="F5" s="2"/>
      <c r="G5" s="2"/>
      <c r="H5" s="2" t="s">
        <v>819</v>
      </c>
      <c r="I5" s="2"/>
      <c r="K5" s="2"/>
      <c r="L5" s="229" t="s">
        <v>14</v>
      </c>
      <c r="N5" s="237"/>
      <c r="P5" s="2">
        <v>4.0</v>
      </c>
      <c r="Q5" s="2" t="s">
        <v>8507</v>
      </c>
      <c r="R5" s="2" t="s">
        <v>5943</v>
      </c>
      <c r="S5" s="2" t="s">
        <v>1568</v>
      </c>
      <c r="T5" s="2" t="s">
        <v>8508</v>
      </c>
    </row>
    <row r="6">
      <c r="A6" s="2"/>
      <c r="B6" s="229" t="s">
        <v>820</v>
      </c>
      <c r="C6" s="2" t="s">
        <v>8509</v>
      </c>
      <c r="D6" s="231"/>
      <c r="E6" s="550">
        <v>9.843922262E9</v>
      </c>
      <c r="F6" s="2"/>
      <c r="G6" s="2"/>
      <c r="H6" s="2" t="s">
        <v>821</v>
      </c>
      <c r="K6" s="2"/>
      <c r="L6" s="229" t="s">
        <v>15</v>
      </c>
      <c r="N6" s="237"/>
      <c r="P6" s="2">
        <v>5.0</v>
      </c>
      <c r="Q6" s="2" t="s">
        <v>8507</v>
      </c>
      <c r="R6" s="2" t="s">
        <v>5544</v>
      </c>
      <c r="S6" s="2" t="s">
        <v>1568</v>
      </c>
      <c r="T6" s="2" t="s">
        <v>8508</v>
      </c>
    </row>
    <row r="7">
      <c r="A7" s="2"/>
      <c r="B7" s="229" t="s">
        <v>822</v>
      </c>
      <c r="C7" s="2" t="s">
        <v>8510</v>
      </c>
      <c r="D7" s="231"/>
      <c r="E7" s="550">
        <v>9.790556972E9</v>
      </c>
      <c r="F7" s="2"/>
      <c r="G7" s="2"/>
      <c r="H7" s="2" t="s">
        <v>823</v>
      </c>
      <c r="I7" s="2"/>
      <c r="K7" s="2"/>
      <c r="L7" s="229" t="s">
        <v>17</v>
      </c>
      <c r="N7" s="237"/>
      <c r="P7" s="2">
        <v>6.0</v>
      </c>
      <c r="Q7" s="2" t="s">
        <v>805</v>
      </c>
      <c r="R7" s="2" t="s">
        <v>7711</v>
      </c>
      <c r="S7" s="2" t="s">
        <v>1568</v>
      </c>
      <c r="T7" s="2" t="s">
        <v>8511</v>
      </c>
    </row>
    <row r="8">
      <c r="A8" s="2"/>
      <c r="B8" s="229" t="s">
        <v>824</v>
      </c>
      <c r="C8" s="2"/>
      <c r="D8" s="240"/>
      <c r="E8" s="551"/>
      <c r="F8" s="2"/>
      <c r="G8" s="2"/>
      <c r="H8" s="2" t="s">
        <v>825</v>
      </c>
      <c r="I8" s="2"/>
      <c r="K8" s="2"/>
      <c r="L8" s="229" t="s">
        <v>18</v>
      </c>
      <c r="N8" s="237"/>
      <c r="P8" s="2">
        <v>7.0</v>
      </c>
      <c r="Q8" s="2" t="s">
        <v>805</v>
      </c>
      <c r="R8" s="2" t="s">
        <v>563</v>
      </c>
      <c r="S8" s="2" t="s">
        <v>1568</v>
      </c>
      <c r="T8" s="2" t="s">
        <v>355</v>
      </c>
    </row>
    <row r="9">
      <c r="A9" s="2"/>
      <c r="B9" s="229" t="s">
        <v>826</v>
      </c>
      <c r="C9" s="2"/>
      <c r="D9" s="231"/>
      <c r="E9" s="550"/>
      <c r="F9" s="2"/>
      <c r="G9" s="2"/>
      <c r="H9" s="2" t="s">
        <v>827</v>
      </c>
      <c r="I9" s="2"/>
      <c r="J9" s="2"/>
      <c r="K9" s="2"/>
      <c r="L9" s="229" t="s">
        <v>19</v>
      </c>
      <c r="M9" s="2"/>
      <c r="N9" s="237"/>
      <c r="P9" s="2">
        <v>8.0</v>
      </c>
      <c r="Q9" s="2" t="s">
        <v>4373</v>
      </c>
      <c r="R9" s="2" t="s">
        <v>8512</v>
      </c>
      <c r="S9" s="2" t="s">
        <v>626</v>
      </c>
      <c r="T9" s="2" t="s">
        <v>8513</v>
      </c>
    </row>
    <row r="10">
      <c r="A10" s="2"/>
      <c r="B10" s="229" t="s">
        <v>828</v>
      </c>
      <c r="C10" s="2"/>
      <c r="D10" s="231"/>
      <c r="E10" s="550"/>
      <c r="F10" s="2"/>
      <c r="G10" s="2"/>
      <c r="H10" s="2" t="s">
        <v>829</v>
      </c>
      <c r="I10" s="2"/>
      <c r="J10" s="2"/>
      <c r="K10" s="2"/>
      <c r="L10" s="229" t="s">
        <v>20</v>
      </c>
      <c r="M10" s="2"/>
      <c r="N10" s="237"/>
      <c r="P10" s="2">
        <v>9.0</v>
      </c>
      <c r="Q10" s="2" t="s">
        <v>8514</v>
      </c>
      <c r="R10" s="2" t="s">
        <v>5991</v>
      </c>
      <c r="S10" s="2" t="s">
        <v>3081</v>
      </c>
      <c r="T10" s="2" t="s">
        <v>87</v>
      </c>
    </row>
    <row r="11">
      <c r="A11" s="2"/>
      <c r="B11" s="229" t="s">
        <v>830</v>
      </c>
      <c r="C11" s="2"/>
      <c r="D11" s="231"/>
      <c r="E11" s="550"/>
      <c r="F11" s="2"/>
      <c r="G11" s="2"/>
      <c r="H11" s="2" t="s">
        <v>831</v>
      </c>
      <c r="I11" s="2"/>
      <c r="J11" s="2"/>
      <c r="K11" s="2"/>
      <c r="L11" s="229" t="s">
        <v>21</v>
      </c>
      <c r="M11" s="2"/>
      <c r="N11" s="237"/>
      <c r="P11" s="2"/>
      <c r="Q11" s="2"/>
      <c r="R11" s="2"/>
      <c r="S11" s="2"/>
    </row>
    <row r="12">
      <c r="A12" s="2"/>
      <c r="B12" s="241" t="s">
        <v>7132</v>
      </c>
      <c r="C12" s="242"/>
      <c r="D12" s="349"/>
      <c r="E12" s="552"/>
      <c r="F12" s="2"/>
      <c r="G12" s="2"/>
      <c r="H12" s="2" t="s">
        <v>833</v>
      </c>
      <c r="I12" s="2"/>
      <c r="J12" s="2"/>
      <c r="K12" s="2"/>
      <c r="L12" s="229" t="s">
        <v>23</v>
      </c>
      <c r="M12" s="2"/>
      <c r="N12" s="237"/>
      <c r="P12" s="2"/>
      <c r="Q12" s="2"/>
      <c r="R12" s="2"/>
      <c r="S12" s="2"/>
    </row>
    <row r="13">
      <c r="A13" s="2"/>
      <c r="B13" s="2" t="s">
        <v>832</v>
      </c>
      <c r="D13" s="231"/>
      <c r="E13" s="231"/>
      <c r="F13" s="2"/>
      <c r="G13" s="2"/>
      <c r="H13" s="229" t="s">
        <v>835</v>
      </c>
      <c r="I13" s="2"/>
      <c r="J13" s="2"/>
      <c r="K13" s="237"/>
      <c r="L13" s="241" t="s">
        <v>24</v>
      </c>
      <c r="M13" s="242"/>
      <c r="N13" s="243"/>
      <c r="O13" s="2"/>
      <c r="P13" s="2"/>
      <c r="Q13" s="2"/>
      <c r="R13" s="2"/>
      <c r="S13" s="2"/>
    </row>
    <row r="14">
      <c r="A14" s="2"/>
      <c r="B14" s="2"/>
      <c r="C14" s="2"/>
      <c r="D14" s="231"/>
      <c r="E14" s="231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31"/>
      <c r="E15" s="231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291">
        <v>8.80115736713E12</v>
      </c>
      <c r="E17" s="231" t="s">
        <v>5478</v>
      </c>
      <c r="J17" s="2" t="s">
        <v>829</v>
      </c>
      <c r="K17" s="2" t="s">
        <v>5943</v>
      </c>
      <c r="L17" s="2" t="s">
        <v>860</v>
      </c>
      <c r="M17" s="2" t="s">
        <v>17</v>
      </c>
      <c r="N17" s="2" t="s">
        <v>8515</v>
      </c>
      <c r="Q17" s="2"/>
      <c r="R17" s="2" t="s">
        <v>8516</v>
      </c>
      <c r="S17" s="2">
        <v>220.0</v>
      </c>
    </row>
    <row r="18">
      <c r="A18" s="2"/>
      <c r="B18" s="2" t="s">
        <v>30</v>
      </c>
      <c r="C18" s="2" t="s">
        <v>5477</v>
      </c>
      <c r="D18" s="291">
        <v>8.801291455933E12</v>
      </c>
      <c r="E18" s="231" t="s">
        <v>5478</v>
      </c>
      <c r="J18" s="2" t="s">
        <v>829</v>
      </c>
      <c r="K18" s="2" t="s">
        <v>5943</v>
      </c>
      <c r="L18" s="2" t="s">
        <v>860</v>
      </c>
      <c r="M18" s="2" t="s">
        <v>17</v>
      </c>
      <c r="N18" s="2" t="s">
        <v>8515</v>
      </c>
      <c r="Q18" s="2"/>
      <c r="R18" s="2" t="s">
        <v>8516</v>
      </c>
      <c r="S18" s="2">
        <v>220.0</v>
      </c>
    </row>
    <row r="19">
      <c r="A19" s="2"/>
      <c r="B19" s="2" t="s">
        <v>30</v>
      </c>
      <c r="C19" s="2" t="s">
        <v>5477</v>
      </c>
      <c r="D19" s="291">
        <v>8.801453170297E12</v>
      </c>
      <c r="E19" s="231" t="s">
        <v>5478</v>
      </c>
      <c r="J19" s="2" t="s">
        <v>829</v>
      </c>
      <c r="K19" s="2" t="s">
        <v>5943</v>
      </c>
      <c r="L19" s="2" t="s">
        <v>860</v>
      </c>
      <c r="M19" s="2" t="s">
        <v>17</v>
      </c>
      <c r="N19" s="2" t="s">
        <v>8515</v>
      </c>
      <c r="Q19" s="2"/>
      <c r="R19" s="2" t="s">
        <v>8516</v>
      </c>
      <c r="S19" s="2">
        <v>220.0</v>
      </c>
    </row>
    <row r="20">
      <c r="A20" s="2"/>
      <c r="B20" s="2" t="s">
        <v>30</v>
      </c>
      <c r="C20" s="2" t="s">
        <v>5477</v>
      </c>
      <c r="D20" s="291" t="s">
        <v>8517</v>
      </c>
      <c r="E20" s="231" t="s">
        <v>5478</v>
      </c>
      <c r="J20" s="2" t="s">
        <v>829</v>
      </c>
      <c r="K20" s="2" t="s">
        <v>5943</v>
      </c>
      <c r="L20" s="2" t="s">
        <v>860</v>
      </c>
      <c r="M20" s="2" t="s">
        <v>17</v>
      </c>
      <c r="N20" s="2" t="s">
        <v>8515</v>
      </c>
      <c r="Q20" s="2"/>
      <c r="R20" s="2" t="s">
        <v>8516</v>
      </c>
      <c r="S20" s="2">
        <v>220.0</v>
      </c>
    </row>
    <row r="21">
      <c r="A21" s="2"/>
      <c r="B21" s="2" t="s">
        <v>30</v>
      </c>
      <c r="C21" s="2" t="s">
        <v>5477</v>
      </c>
      <c r="D21" s="291">
        <v>8.801932971338E12</v>
      </c>
      <c r="E21" s="231" t="s">
        <v>5478</v>
      </c>
      <c r="J21" s="2" t="s">
        <v>829</v>
      </c>
      <c r="K21" s="2" t="s">
        <v>5943</v>
      </c>
      <c r="L21" s="2" t="s">
        <v>860</v>
      </c>
      <c r="M21" s="2" t="s">
        <v>17</v>
      </c>
      <c r="N21" s="2" t="s">
        <v>8515</v>
      </c>
      <c r="Q21" s="2"/>
      <c r="R21" s="2" t="s">
        <v>8516</v>
      </c>
      <c r="S21" s="2">
        <v>220.0</v>
      </c>
    </row>
    <row r="22">
      <c r="A22" s="2"/>
      <c r="B22" s="2" t="s">
        <v>30</v>
      </c>
      <c r="C22" s="2" t="s">
        <v>5477</v>
      </c>
      <c r="D22" s="291">
        <v>8.80124334347E11</v>
      </c>
      <c r="E22" s="231" t="s">
        <v>5478</v>
      </c>
      <c r="J22" s="2" t="s">
        <v>829</v>
      </c>
      <c r="K22" s="2" t="s">
        <v>5943</v>
      </c>
      <c r="L22" s="2" t="s">
        <v>860</v>
      </c>
      <c r="M22" s="2" t="s">
        <v>17</v>
      </c>
      <c r="N22" s="2" t="s">
        <v>8515</v>
      </c>
      <c r="Q22" s="2"/>
      <c r="R22" s="2" t="s">
        <v>8516</v>
      </c>
      <c r="S22" s="2">
        <v>220.0</v>
      </c>
    </row>
    <row r="23">
      <c r="A23" s="2"/>
      <c r="B23" s="2" t="s">
        <v>30</v>
      </c>
      <c r="C23" s="2" t="s">
        <v>5477</v>
      </c>
      <c r="D23" s="291">
        <v>8.801167109466E12</v>
      </c>
      <c r="E23" s="231" t="s">
        <v>5478</v>
      </c>
      <c r="J23" s="2" t="s">
        <v>829</v>
      </c>
      <c r="K23" s="2" t="s">
        <v>5943</v>
      </c>
      <c r="L23" s="2" t="s">
        <v>860</v>
      </c>
      <c r="M23" s="2" t="s">
        <v>17</v>
      </c>
      <c r="N23" s="2" t="s">
        <v>8515</v>
      </c>
      <c r="Q23" s="2"/>
      <c r="R23" s="2" t="s">
        <v>8516</v>
      </c>
      <c r="S23" s="2">
        <v>220.0</v>
      </c>
    </row>
    <row r="24">
      <c r="A24" s="2"/>
      <c r="B24" s="2" t="s">
        <v>30</v>
      </c>
      <c r="C24" s="2" t="s">
        <v>5477</v>
      </c>
      <c r="D24" s="291">
        <v>8.801260897377E12</v>
      </c>
      <c r="E24" s="231" t="s">
        <v>5478</v>
      </c>
      <c r="J24" s="2" t="s">
        <v>829</v>
      </c>
      <c r="K24" s="2" t="s">
        <v>5943</v>
      </c>
      <c r="L24" s="2" t="s">
        <v>1654</v>
      </c>
      <c r="M24" s="2" t="s">
        <v>17</v>
      </c>
      <c r="N24" s="2" t="s">
        <v>8515</v>
      </c>
      <c r="Q24" s="2"/>
      <c r="R24" s="2" t="s">
        <v>8507</v>
      </c>
      <c r="S24" s="2">
        <v>220.0</v>
      </c>
    </row>
    <row r="25">
      <c r="A25" s="2"/>
      <c r="B25" s="2" t="s">
        <v>30</v>
      </c>
      <c r="C25" s="359" t="s">
        <v>4423</v>
      </c>
      <c r="D25" s="291">
        <v>8.801072553343E12</v>
      </c>
      <c r="E25" s="380" t="s">
        <v>4424</v>
      </c>
      <c r="J25" s="2" t="s">
        <v>829</v>
      </c>
      <c r="K25" s="2"/>
      <c r="L25" s="2" t="s">
        <v>1654</v>
      </c>
      <c r="M25" s="2" t="s">
        <v>17</v>
      </c>
      <c r="N25" s="2" t="s">
        <v>8515</v>
      </c>
      <c r="Q25" s="2"/>
      <c r="R25" s="2"/>
      <c r="S25" s="2">
        <v>220.0</v>
      </c>
    </row>
    <row r="26">
      <c r="A26" s="2"/>
      <c r="B26" s="2" t="s">
        <v>30</v>
      </c>
      <c r="C26" s="2" t="s">
        <v>4876</v>
      </c>
      <c r="D26" s="291">
        <v>8.701163058634E12</v>
      </c>
      <c r="E26" s="359" t="s">
        <v>8518</v>
      </c>
      <c r="J26" s="2" t="s">
        <v>829</v>
      </c>
      <c r="K26" s="2" t="s">
        <v>5943</v>
      </c>
      <c r="L26" s="2" t="s">
        <v>860</v>
      </c>
      <c r="M26" s="2" t="s">
        <v>17</v>
      </c>
      <c r="N26" s="2" t="s">
        <v>8515</v>
      </c>
      <c r="Q26" s="2"/>
      <c r="R26" s="2" t="s">
        <v>8516</v>
      </c>
      <c r="S26" s="2">
        <v>220.0</v>
      </c>
    </row>
    <row r="27">
      <c r="A27" s="2"/>
      <c r="B27" s="2" t="s">
        <v>30</v>
      </c>
      <c r="C27" s="2" t="s">
        <v>1545</v>
      </c>
      <c r="D27" s="291" t="s">
        <v>8519</v>
      </c>
      <c r="E27" s="231" t="s">
        <v>4839</v>
      </c>
      <c r="J27" s="2" t="s">
        <v>829</v>
      </c>
      <c r="K27" s="2" t="s">
        <v>8209</v>
      </c>
      <c r="L27" s="2" t="s">
        <v>860</v>
      </c>
      <c r="M27" s="2" t="s">
        <v>17</v>
      </c>
      <c r="N27" s="2" t="s">
        <v>8515</v>
      </c>
      <c r="Q27" s="2"/>
      <c r="R27" s="2" t="s">
        <v>8503</v>
      </c>
      <c r="S27" s="2">
        <v>220.0</v>
      </c>
    </row>
    <row r="28">
      <c r="A28" s="2"/>
      <c r="B28" s="2" t="s">
        <v>8520</v>
      </c>
      <c r="C28" s="359" t="s">
        <v>2793</v>
      </c>
      <c r="D28" s="291" t="s">
        <v>8521</v>
      </c>
      <c r="E28" s="231" t="s">
        <v>7802</v>
      </c>
      <c r="J28" s="2" t="s">
        <v>829</v>
      </c>
      <c r="K28" s="2" t="s">
        <v>8209</v>
      </c>
      <c r="L28" s="2" t="s">
        <v>860</v>
      </c>
      <c r="M28" s="2" t="s">
        <v>17</v>
      </c>
      <c r="N28" s="2" t="s">
        <v>8193</v>
      </c>
      <c r="Q28" s="2"/>
      <c r="R28" s="2" t="s">
        <v>8503</v>
      </c>
      <c r="S28" s="2">
        <v>228.0</v>
      </c>
    </row>
    <row r="29" ht="18.0" customHeight="1">
      <c r="A29" s="2"/>
      <c r="B29" s="2"/>
      <c r="C29" s="359" t="s">
        <v>2643</v>
      </c>
      <c r="D29" s="231"/>
      <c r="E29" s="231"/>
      <c r="J29" s="2" t="s">
        <v>829</v>
      </c>
      <c r="L29" s="2" t="s">
        <v>1654</v>
      </c>
      <c r="M29" s="2" t="s">
        <v>17</v>
      </c>
      <c r="N29" s="2" t="s">
        <v>8515</v>
      </c>
      <c r="S29" s="2">
        <v>220.0</v>
      </c>
    </row>
    <row r="30" ht="18.0" customHeight="1">
      <c r="A30" s="2"/>
      <c r="B30" s="2"/>
      <c r="C30" s="359" t="s">
        <v>7494</v>
      </c>
      <c r="D30" s="231"/>
      <c r="E30" s="231"/>
      <c r="J30" s="2" t="s">
        <v>829</v>
      </c>
      <c r="M30" s="2" t="s">
        <v>17</v>
      </c>
      <c r="N30" s="2" t="s">
        <v>8515</v>
      </c>
      <c r="S30" s="2">
        <v>220.0</v>
      </c>
    </row>
    <row r="31" ht="18.0" customHeight="1">
      <c r="A31" s="2"/>
      <c r="B31" s="2"/>
      <c r="C31" s="359" t="s">
        <v>3979</v>
      </c>
      <c r="D31" s="231"/>
      <c r="E31" s="231"/>
      <c r="J31" s="2" t="s">
        <v>829</v>
      </c>
      <c r="L31" s="2" t="s">
        <v>1654</v>
      </c>
      <c r="M31" s="2" t="s">
        <v>17</v>
      </c>
      <c r="N31" s="2" t="s">
        <v>8193</v>
      </c>
      <c r="S31" s="2">
        <v>228.0</v>
      </c>
    </row>
    <row r="32" ht="18.0" customHeight="1">
      <c r="A32" s="2"/>
      <c r="B32" s="2"/>
      <c r="D32" s="231"/>
      <c r="E32" s="231"/>
      <c r="M32" s="2"/>
    </row>
    <row r="33">
      <c r="A33" s="2" t="s">
        <v>336</v>
      </c>
      <c r="C33" s="2" t="s">
        <v>8522</v>
      </c>
      <c r="D33" s="291" t="s">
        <v>8523</v>
      </c>
      <c r="E33" s="231">
        <v>574201.0</v>
      </c>
      <c r="J33" s="2" t="s">
        <v>829</v>
      </c>
      <c r="K33" s="2" t="s">
        <v>8209</v>
      </c>
      <c r="L33" s="2" t="s">
        <v>860</v>
      </c>
      <c r="M33" s="2" t="s">
        <v>17</v>
      </c>
      <c r="N33" s="2" t="s">
        <v>8193</v>
      </c>
      <c r="Q33" s="2"/>
      <c r="R33" s="2" t="s">
        <v>8503</v>
      </c>
      <c r="S33" s="2">
        <v>228.0</v>
      </c>
    </row>
    <row r="34">
      <c r="A34" s="2"/>
      <c r="B34" s="2"/>
      <c r="C34" s="2" t="s">
        <v>8522</v>
      </c>
      <c r="D34" s="291" t="s">
        <v>8524</v>
      </c>
      <c r="E34" s="231">
        <v>574201.0</v>
      </c>
      <c r="F34" s="231"/>
      <c r="G34" s="231"/>
      <c r="H34" s="231"/>
      <c r="J34" s="2" t="s">
        <v>829</v>
      </c>
      <c r="K34" s="2" t="s">
        <v>8209</v>
      </c>
      <c r="L34" s="2" t="s">
        <v>860</v>
      </c>
      <c r="M34" s="2" t="s">
        <v>17</v>
      </c>
      <c r="N34" s="2" t="s">
        <v>8193</v>
      </c>
      <c r="Q34" s="2"/>
      <c r="R34" s="2" t="s">
        <v>8503</v>
      </c>
      <c r="S34" s="2">
        <v>228.0</v>
      </c>
    </row>
    <row r="35">
      <c r="A35" s="2"/>
      <c r="B35" s="2"/>
      <c r="C35" s="2" t="s">
        <v>8522</v>
      </c>
      <c r="D35" s="291" t="s">
        <v>8525</v>
      </c>
      <c r="E35" s="231">
        <v>574201.0</v>
      </c>
      <c r="F35" s="231"/>
      <c r="G35" s="231"/>
      <c r="H35" s="231"/>
      <c r="J35" s="2" t="s">
        <v>829</v>
      </c>
      <c r="K35" s="2" t="s">
        <v>8209</v>
      </c>
      <c r="L35" s="2" t="s">
        <v>860</v>
      </c>
      <c r="M35" s="2" t="s">
        <v>17</v>
      </c>
      <c r="N35" s="2" t="s">
        <v>8193</v>
      </c>
      <c r="Q35" s="2"/>
      <c r="R35" s="2" t="s">
        <v>8503</v>
      </c>
      <c r="S35" s="2">
        <v>228.0</v>
      </c>
    </row>
    <row r="36">
      <c r="A36" s="2"/>
      <c r="B36" s="2"/>
      <c r="C36" s="2" t="s">
        <v>8522</v>
      </c>
      <c r="D36" s="291" t="s">
        <v>8526</v>
      </c>
      <c r="E36" s="231">
        <v>574201.0</v>
      </c>
      <c r="F36" s="231"/>
      <c r="G36" s="231"/>
      <c r="H36" s="231"/>
      <c r="J36" s="2" t="s">
        <v>829</v>
      </c>
      <c r="K36" s="2" t="s">
        <v>8209</v>
      </c>
      <c r="L36" s="2" t="s">
        <v>860</v>
      </c>
      <c r="M36" s="2" t="s">
        <v>17</v>
      </c>
      <c r="N36" s="2" t="s">
        <v>8193</v>
      </c>
      <c r="Q36" s="2"/>
      <c r="R36" s="2" t="s">
        <v>8503</v>
      </c>
      <c r="S36" s="2">
        <v>228.0</v>
      </c>
    </row>
    <row r="37">
      <c r="A37" s="2"/>
      <c r="B37" s="2"/>
      <c r="C37" s="2" t="s">
        <v>8522</v>
      </c>
      <c r="D37" s="291" t="s">
        <v>8527</v>
      </c>
      <c r="E37" s="231">
        <v>574201.0</v>
      </c>
      <c r="F37" s="231"/>
      <c r="G37" s="231"/>
      <c r="H37" s="231"/>
      <c r="J37" s="2" t="s">
        <v>829</v>
      </c>
      <c r="K37" s="2" t="s">
        <v>8209</v>
      </c>
      <c r="L37" s="2" t="s">
        <v>860</v>
      </c>
      <c r="M37" s="2" t="s">
        <v>17</v>
      </c>
      <c r="N37" s="2" t="s">
        <v>8193</v>
      </c>
      <c r="Q37" s="2"/>
      <c r="R37" s="2" t="s">
        <v>8503</v>
      </c>
      <c r="S37" s="2">
        <v>228.0</v>
      </c>
    </row>
    <row r="38">
      <c r="A38" s="2"/>
      <c r="B38" s="2"/>
      <c r="C38" s="2" t="s">
        <v>8522</v>
      </c>
      <c r="D38" s="291" t="s">
        <v>8528</v>
      </c>
      <c r="E38" s="231">
        <v>574201.0</v>
      </c>
      <c r="F38" s="231"/>
      <c r="G38" s="231"/>
      <c r="H38" s="231"/>
      <c r="J38" s="2" t="s">
        <v>829</v>
      </c>
      <c r="K38" s="2" t="s">
        <v>8209</v>
      </c>
      <c r="L38" s="2" t="s">
        <v>860</v>
      </c>
      <c r="M38" s="2" t="s">
        <v>17</v>
      </c>
      <c r="N38" s="2" t="s">
        <v>8193</v>
      </c>
      <c r="Q38" s="2"/>
      <c r="R38" s="2" t="s">
        <v>8503</v>
      </c>
      <c r="S38" s="2">
        <v>228.0</v>
      </c>
    </row>
    <row r="39">
      <c r="A39" s="2"/>
      <c r="B39" s="2"/>
      <c r="C39" s="2" t="s">
        <v>8522</v>
      </c>
      <c r="D39" s="291" t="s">
        <v>8529</v>
      </c>
      <c r="E39" s="231">
        <v>574201.0</v>
      </c>
      <c r="F39" s="231"/>
      <c r="G39" s="231"/>
      <c r="H39" s="231"/>
      <c r="K39" s="2" t="s">
        <v>8209</v>
      </c>
      <c r="L39" s="2" t="s">
        <v>860</v>
      </c>
      <c r="M39" s="2" t="s">
        <v>17</v>
      </c>
      <c r="N39" s="2" t="s">
        <v>8193</v>
      </c>
      <c r="Q39" s="2"/>
      <c r="R39" s="2" t="s">
        <v>8503</v>
      </c>
      <c r="S39" s="2">
        <v>228.0</v>
      </c>
    </row>
    <row r="40">
      <c r="A40" s="2"/>
      <c r="B40" s="2"/>
      <c r="C40" s="2" t="s">
        <v>8522</v>
      </c>
      <c r="D40" s="291" t="s">
        <v>8530</v>
      </c>
      <c r="E40" s="231">
        <v>574201.0</v>
      </c>
      <c r="F40" s="231"/>
      <c r="G40" s="231"/>
      <c r="H40" s="231"/>
      <c r="K40" s="2" t="s">
        <v>8209</v>
      </c>
      <c r="L40" s="2" t="s">
        <v>860</v>
      </c>
      <c r="M40" s="2" t="s">
        <v>17</v>
      </c>
      <c r="N40" s="2" t="s">
        <v>8193</v>
      </c>
      <c r="Q40" s="2"/>
      <c r="R40" s="2" t="s">
        <v>8503</v>
      </c>
      <c r="S40" s="2">
        <v>228.0</v>
      </c>
    </row>
    <row r="41">
      <c r="A41" s="2"/>
      <c r="B41" s="2"/>
      <c r="C41" s="2" t="s">
        <v>8522</v>
      </c>
      <c r="D41" s="231"/>
      <c r="E41" s="231">
        <v>574201.0</v>
      </c>
      <c r="F41" s="231"/>
      <c r="G41" s="231"/>
      <c r="H41" s="231"/>
      <c r="K41" s="2" t="s">
        <v>8209</v>
      </c>
      <c r="L41" s="2" t="s">
        <v>860</v>
      </c>
      <c r="M41" s="2" t="s">
        <v>18</v>
      </c>
      <c r="Q41" s="2"/>
    </row>
    <row r="42">
      <c r="A42" s="2"/>
      <c r="B42" s="2"/>
      <c r="C42" s="2" t="s">
        <v>8522</v>
      </c>
      <c r="D42" s="231"/>
      <c r="E42" s="231">
        <v>574201.0</v>
      </c>
      <c r="F42" s="231"/>
      <c r="G42" s="231"/>
      <c r="H42" s="231"/>
      <c r="K42" s="2" t="s">
        <v>8209</v>
      </c>
      <c r="L42" s="2" t="s">
        <v>860</v>
      </c>
      <c r="M42" s="2" t="s">
        <v>18</v>
      </c>
      <c r="Q42" s="2"/>
    </row>
    <row r="43">
      <c r="A43" s="2"/>
      <c r="B43" s="2"/>
      <c r="C43" s="2" t="s">
        <v>8522</v>
      </c>
      <c r="D43" s="231"/>
      <c r="E43" s="231">
        <v>574201.0</v>
      </c>
      <c r="F43" s="231"/>
      <c r="G43" s="231"/>
      <c r="H43" s="231"/>
      <c r="K43" s="2" t="s">
        <v>8209</v>
      </c>
      <c r="L43" s="2" t="s">
        <v>860</v>
      </c>
      <c r="M43" s="2" t="s">
        <v>18</v>
      </c>
      <c r="Q43" s="2"/>
    </row>
    <row r="44">
      <c r="A44" s="2"/>
      <c r="B44" s="2"/>
      <c r="C44" s="2" t="s">
        <v>8522</v>
      </c>
      <c r="D44" s="231"/>
      <c r="E44" s="231">
        <v>574201.0</v>
      </c>
      <c r="F44" s="231"/>
      <c r="G44" s="231"/>
      <c r="H44" s="231"/>
      <c r="K44" s="2" t="s">
        <v>8209</v>
      </c>
      <c r="L44" s="2" t="s">
        <v>860</v>
      </c>
      <c r="M44" s="2" t="s">
        <v>18</v>
      </c>
      <c r="Q44" s="2"/>
    </row>
    <row r="45">
      <c r="A45" s="2"/>
      <c r="B45" s="2"/>
      <c r="C45" s="2" t="s">
        <v>8522</v>
      </c>
      <c r="D45" s="231"/>
      <c r="E45" s="231">
        <v>574201.0</v>
      </c>
      <c r="F45" s="231"/>
      <c r="G45" s="231"/>
      <c r="H45" s="231"/>
      <c r="K45" s="2" t="s">
        <v>8209</v>
      </c>
      <c r="L45" s="2" t="s">
        <v>860</v>
      </c>
      <c r="M45" s="2" t="s">
        <v>18</v>
      </c>
      <c r="Q45" s="2"/>
    </row>
    <row r="46">
      <c r="A46" s="2"/>
      <c r="B46" s="2"/>
      <c r="C46" s="2" t="s">
        <v>8531</v>
      </c>
      <c r="D46" s="553"/>
      <c r="E46" s="553">
        <v>574204.0</v>
      </c>
      <c r="F46" s="231"/>
      <c r="G46" s="231"/>
      <c r="H46" s="231"/>
      <c r="K46" s="2" t="s">
        <v>8209</v>
      </c>
      <c r="L46" s="2" t="s">
        <v>860</v>
      </c>
      <c r="M46" s="2" t="s">
        <v>18</v>
      </c>
      <c r="Q46" s="2"/>
    </row>
    <row r="47">
      <c r="A47" s="2"/>
      <c r="B47" s="2"/>
      <c r="C47" s="2" t="s">
        <v>8531</v>
      </c>
      <c r="D47" s="553"/>
      <c r="E47" s="553">
        <v>574204.0</v>
      </c>
      <c r="F47" s="231"/>
      <c r="G47" s="231"/>
      <c r="H47" s="231"/>
      <c r="K47" s="2" t="s">
        <v>8209</v>
      </c>
      <c r="L47" s="2" t="s">
        <v>860</v>
      </c>
      <c r="M47" s="2" t="s">
        <v>18</v>
      </c>
      <c r="Q47" s="2"/>
    </row>
    <row r="48">
      <c r="A48" s="2"/>
      <c r="B48" s="2"/>
      <c r="C48" s="2" t="s">
        <v>8532</v>
      </c>
      <c r="D48" s="553"/>
      <c r="E48" s="553">
        <v>574209.0</v>
      </c>
      <c r="F48" s="231"/>
      <c r="G48" s="231"/>
      <c r="H48" s="231"/>
      <c r="K48" s="2" t="s">
        <v>8209</v>
      </c>
      <c r="L48" s="2" t="s">
        <v>860</v>
      </c>
      <c r="M48" s="2" t="s">
        <v>18</v>
      </c>
      <c r="Q48" s="2"/>
    </row>
    <row r="49">
      <c r="A49" s="2"/>
      <c r="B49" s="2"/>
      <c r="C49" s="2" t="s">
        <v>8533</v>
      </c>
      <c r="D49" s="553"/>
      <c r="E49" s="553">
        <v>574200.0</v>
      </c>
      <c r="F49" s="231"/>
      <c r="G49" s="231"/>
      <c r="H49" s="231"/>
      <c r="K49" s="2" t="s">
        <v>8209</v>
      </c>
      <c r="L49" s="2" t="s">
        <v>860</v>
      </c>
      <c r="M49" s="2" t="s">
        <v>18</v>
      </c>
      <c r="Q49" s="2"/>
    </row>
    <row r="50">
      <c r="A50" s="2"/>
      <c r="B50" s="2"/>
      <c r="C50" s="2" t="s">
        <v>5737</v>
      </c>
      <c r="D50" s="291" t="s">
        <v>8534</v>
      </c>
      <c r="E50" s="380" t="s">
        <v>8535</v>
      </c>
      <c r="F50" s="231"/>
      <c r="G50" s="231"/>
      <c r="H50" s="231"/>
      <c r="J50" s="2" t="s">
        <v>829</v>
      </c>
      <c r="K50" s="2" t="s">
        <v>8209</v>
      </c>
      <c r="L50" s="2" t="s">
        <v>860</v>
      </c>
      <c r="M50" s="2" t="s">
        <v>17</v>
      </c>
      <c r="N50" s="2" t="s">
        <v>8193</v>
      </c>
      <c r="Q50" s="2"/>
      <c r="R50" s="2" t="s">
        <v>8503</v>
      </c>
      <c r="S50" s="2">
        <v>228.0</v>
      </c>
    </row>
    <row r="51">
      <c r="A51" s="2"/>
      <c r="B51" s="2"/>
      <c r="C51" s="2"/>
      <c r="D51" s="553"/>
      <c r="E51" s="439"/>
      <c r="F51" s="231"/>
      <c r="G51" s="231"/>
      <c r="H51" s="231"/>
      <c r="M51" s="2"/>
    </row>
    <row r="52" ht="15.0" customHeight="1">
      <c r="A52" s="2" t="s">
        <v>7267</v>
      </c>
      <c r="B52" s="2" t="s">
        <v>3908</v>
      </c>
      <c r="C52" s="2" t="s">
        <v>3515</v>
      </c>
      <c r="D52" s="231"/>
      <c r="E52" s="231" t="s">
        <v>3987</v>
      </c>
      <c r="J52" s="2" t="s">
        <v>829</v>
      </c>
      <c r="K52" s="2" t="s">
        <v>8209</v>
      </c>
      <c r="L52" s="2" t="s">
        <v>860</v>
      </c>
      <c r="M52" s="2" t="s">
        <v>17</v>
      </c>
      <c r="N52" s="2" t="s">
        <v>8515</v>
      </c>
      <c r="Q52" s="2"/>
      <c r="R52" s="2" t="s">
        <v>8503</v>
      </c>
      <c r="S52" s="2">
        <v>220.0</v>
      </c>
    </row>
    <row r="53">
      <c r="A53" s="2"/>
      <c r="B53" s="2" t="s">
        <v>3908</v>
      </c>
      <c r="C53" s="2" t="s">
        <v>4099</v>
      </c>
      <c r="D53" s="231"/>
      <c r="E53" s="231" t="s">
        <v>3987</v>
      </c>
      <c r="J53" s="2" t="s">
        <v>829</v>
      </c>
      <c r="K53" s="2" t="s">
        <v>8209</v>
      </c>
      <c r="L53" s="2" t="s">
        <v>860</v>
      </c>
      <c r="M53" s="2" t="s">
        <v>17</v>
      </c>
      <c r="N53" s="2" t="s">
        <v>8515</v>
      </c>
      <c r="Q53" s="2"/>
      <c r="R53" s="2" t="s">
        <v>8503</v>
      </c>
      <c r="S53" s="2">
        <v>220.0</v>
      </c>
    </row>
    <row r="54">
      <c r="A54" s="2"/>
      <c r="B54" s="2" t="s">
        <v>3908</v>
      </c>
      <c r="C54" s="2" t="s">
        <v>4100</v>
      </c>
      <c r="D54" s="231"/>
      <c r="E54" s="231" t="s">
        <v>4101</v>
      </c>
      <c r="J54" s="2" t="s">
        <v>829</v>
      </c>
      <c r="K54" s="2" t="s">
        <v>8209</v>
      </c>
      <c r="L54" s="2" t="s">
        <v>860</v>
      </c>
      <c r="M54" s="2" t="s">
        <v>17</v>
      </c>
      <c r="N54" s="2" t="s">
        <v>8515</v>
      </c>
      <c r="Q54" s="2"/>
      <c r="R54" s="2" t="s">
        <v>8503</v>
      </c>
      <c r="S54" s="2">
        <v>220.0</v>
      </c>
    </row>
    <row r="55">
      <c r="A55" s="2"/>
      <c r="B55" s="2" t="s">
        <v>3908</v>
      </c>
      <c r="C55" s="2" t="s">
        <v>5482</v>
      </c>
      <c r="D55" s="231"/>
      <c r="E55" s="231" t="s">
        <v>3991</v>
      </c>
      <c r="J55" s="2" t="s">
        <v>829</v>
      </c>
      <c r="K55" s="2" t="s">
        <v>5544</v>
      </c>
      <c r="L55" s="2" t="s">
        <v>860</v>
      </c>
      <c r="M55" s="2" t="s">
        <v>17</v>
      </c>
      <c r="N55" s="2" t="s">
        <v>8193</v>
      </c>
      <c r="Q55" s="2"/>
      <c r="R55" s="2" t="s">
        <v>8503</v>
      </c>
      <c r="S55" s="2">
        <v>228.0</v>
      </c>
    </row>
    <row r="56">
      <c r="A56" s="2"/>
      <c r="B56" s="2" t="s">
        <v>3908</v>
      </c>
      <c r="C56" s="2" t="s">
        <v>6743</v>
      </c>
      <c r="D56" s="231"/>
      <c r="E56" s="231" t="s">
        <v>1388</v>
      </c>
      <c r="J56" s="2" t="s">
        <v>829</v>
      </c>
      <c r="K56" s="2" t="s">
        <v>5544</v>
      </c>
      <c r="L56" s="2" t="s">
        <v>860</v>
      </c>
      <c r="M56" s="2" t="s">
        <v>17</v>
      </c>
      <c r="N56" s="2" t="s">
        <v>8515</v>
      </c>
      <c r="Q56" s="2"/>
      <c r="R56" s="2" t="s">
        <v>8536</v>
      </c>
      <c r="S56" s="2">
        <v>220.0</v>
      </c>
    </row>
    <row r="57">
      <c r="A57" s="2"/>
      <c r="B57" s="2" t="s">
        <v>960</v>
      </c>
      <c r="C57" s="2" t="s">
        <v>1556</v>
      </c>
      <c r="D57" s="553"/>
      <c r="E57" s="553" t="s">
        <v>947</v>
      </c>
      <c r="J57" s="2" t="s">
        <v>829</v>
      </c>
      <c r="K57" s="2" t="s">
        <v>5544</v>
      </c>
      <c r="L57" s="2" t="s">
        <v>860</v>
      </c>
      <c r="M57" s="2" t="s">
        <v>17</v>
      </c>
      <c r="N57" s="2" t="s">
        <v>8515</v>
      </c>
      <c r="Q57" s="2"/>
      <c r="R57" s="2" t="s">
        <v>8516</v>
      </c>
      <c r="S57" s="2">
        <v>220.0</v>
      </c>
    </row>
    <row r="58">
      <c r="A58" s="2"/>
      <c r="B58" s="2" t="s">
        <v>960</v>
      </c>
      <c r="C58" s="2" t="s">
        <v>1556</v>
      </c>
      <c r="D58" s="553"/>
      <c r="E58" s="553" t="s">
        <v>947</v>
      </c>
      <c r="J58" s="2" t="s">
        <v>829</v>
      </c>
      <c r="K58" s="2" t="s">
        <v>5544</v>
      </c>
      <c r="L58" s="2" t="s">
        <v>860</v>
      </c>
      <c r="M58" s="2" t="s">
        <v>17</v>
      </c>
      <c r="N58" s="2" t="s">
        <v>8515</v>
      </c>
      <c r="Q58" s="2"/>
      <c r="R58" s="2" t="s">
        <v>8516</v>
      </c>
      <c r="S58" s="2">
        <v>220.0</v>
      </c>
    </row>
    <row r="59">
      <c r="A59" s="2"/>
      <c r="B59" s="2" t="s">
        <v>960</v>
      </c>
      <c r="C59" s="2" t="s">
        <v>1556</v>
      </c>
      <c r="D59" s="553"/>
      <c r="E59" s="553" t="s">
        <v>947</v>
      </c>
      <c r="J59" s="2" t="s">
        <v>829</v>
      </c>
      <c r="K59" s="2" t="s">
        <v>5544</v>
      </c>
      <c r="L59" s="2" t="s">
        <v>860</v>
      </c>
      <c r="M59" s="2" t="s">
        <v>17</v>
      </c>
      <c r="N59" s="2" t="s">
        <v>8515</v>
      </c>
      <c r="Q59" s="2"/>
      <c r="R59" s="2" t="s">
        <v>8516</v>
      </c>
      <c r="S59" s="2">
        <v>220.0</v>
      </c>
    </row>
    <row r="60">
      <c r="A60" s="2"/>
      <c r="B60" s="2" t="s">
        <v>883</v>
      </c>
      <c r="C60" s="492" t="s">
        <v>1055</v>
      </c>
      <c r="D60" s="554"/>
      <c r="E60" s="554" t="s">
        <v>1056</v>
      </c>
      <c r="J60" s="2" t="s">
        <v>829</v>
      </c>
      <c r="K60" s="2" t="s">
        <v>5544</v>
      </c>
      <c r="L60" s="2" t="s">
        <v>860</v>
      </c>
      <c r="M60" s="2" t="s">
        <v>17</v>
      </c>
      <c r="N60" s="2" t="s">
        <v>8515</v>
      </c>
      <c r="Q60" s="2"/>
      <c r="R60" s="2" t="s">
        <v>8516</v>
      </c>
      <c r="S60" s="2">
        <v>220.0</v>
      </c>
    </row>
    <row r="61">
      <c r="A61" s="2"/>
      <c r="B61" s="2" t="s">
        <v>883</v>
      </c>
      <c r="C61" s="492" t="s">
        <v>1055</v>
      </c>
      <c r="D61" s="554"/>
      <c r="E61" s="554" t="s">
        <v>1056</v>
      </c>
      <c r="J61" s="2" t="s">
        <v>829</v>
      </c>
      <c r="K61" s="2" t="s">
        <v>5544</v>
      </c>
      <c r="L61" s="2" t="s">
        <v>860</v>
      </c>
      <c r="M61" s="2" t="s">
        <v>17</v>
      </c>
      <c r="N61" s="2" t="s">
        <v>8515</v>
      </c>
      <c r="Q61" s="2"/>
      <c r="R61" s="2" t="s">
        <v>8516</v>
      </c>
      <c r="S61" s="2">
        <v>220.0</v>
      </c>
    </row>
    <row r="62">
      <c r="A62" s="2"/>
      <c r="B62" s="2" t="s">
        <v>883</v>
      </c>
      <c r="C62" s="492" t="s">
        <v>1055</v>
      </c>
      <c r="D62" s="554"/>
      <c r="E62" s="554" t="s">
        <v>1056</v>
      </c>
      <c r="J62" s="2" t="s">
        <v>829</v>
      </c>
      <c r="K62" s="2" t="s">
        <v>5544</v>
      </c>
      <c r="L62" s="2" t="s">
        <v>860</v>
      </c>
      <c r="M62" s="2" t="s">
        <v>17</v>
      </c>
      <c r="N62" s="2" t="s">
        <v>8515</v>
      </c>
      <c r="Q62" s="2"/>
      <c r="R62" s="2" t="s">
        <v>8516</v>
      </c>
      <c r="S62" s="2">
        <v>220.0</v>
      </c>
    </row>
    <row r="63">
      <c r="A63" s="2"/>
      <c r="B63" s="2" t="s">
        <v>883</v>
      </c>
      <c r="C63" s="492" t="s">
        <v>1055</v>
      </c>
      <c r="D63" s="554"/>
      <c r="E63" s="554" t="s">
        <v>1056</v>
      </c>
      <c r="J63" s="2" t="s">
        <v>829</v>
      </c>
      <c r="K63" s="2" t="s">
        <v>5544</v>
      </c>
      <c r="L63" s="2" t="s">
        <v>860</v>
      </c>
      <c r="M63" s="2" t="s">
        <v>17</v>
      </c>
      <c r="N63" s="2" t="s">
        <v>8515</v>
      </c>
      <c r="Q63" s="2"/>
      <c r="R63" s="2" t="s">
        <v>8516</v>
      </c>
      <c r="S63" s="2">
        <v>220.0</v>
      </c>
    </row>
    <row r="64">
      <c r="A64" s="2"/>
      <c r="B64" s="2" t="s">
        <v>883</v>
      </c>
      <c r="C64" s="492" t="s">
        <v>1055</v>
      </c>
      <c r="D64" s="554"/>
      <c r="E64" s="554" t="s">
        <v>1056</v>
      </c>
      <c r="J64" s="2" t="s">
        <v>829</v>
      </c>
      <c r="K64" s="2" t="s">
        <v>5544</v>
      </c>
      <c r="L64" s="2" t="s">
        <v>860</v>
      </c>
      <c r="M64" s="2" t="s">
        <v>17</v>
      </c>
      <c r="N64" s="2" t="s">
        <v>8515</v>
      </c>
      <c r="Q64" s="2"/>
      <c r="R64" s="2" t="s">
        <v>8516</v>
      </c>
      <c r="S64" s="2">
        <v>220.0</v>
      </c>
    </row>
    <row r="65">
      <c r="A65" s="2"/>
      <c r="B65" s="2" t="s">
        <v>883</v>
      </c>
      <c r="C65" s="492" t="s">
        <v>1055</v>
      </c>
      <c r="D65" s="554"/>
      <c r="E65" s="554" t="s">
        <v>1056</v>
      </c>
      <c r="J65" s="2" t="s">
        <v>829</v>
      </c>
      <c r="K65" s="2" t="s">
        <v>5544</v>
      </c>
      <c r="L65" s="2" t="s">
        <v>860</v>
      </c>
      <c r="M65" s="2" t="s">
        <v>17</v>
      </c>
      <c r="N65" s="2" t="s">
        <v>8515</v>
      </c>
      <c r="Q65" s="2"/>
      <c r="R65" s="2" t="s">
        <v>8516</v>
      </c>
      <c r="S65" s="2">
        <v>220.0</v>
      </c>
    </row>
    <row r="66">
      <c r="A66" s="2"/>
      <c r="B66" s="2" t="s">
        <v>883</v>
      </c>
      <c r="C66" s="492" t="s">
        <v>1055</v>
      </c>
      <c r="D66" s="554"/>
      <c r="E66" s="554" t="s">
        <v>1056</v>
      </c>
      <c r="J66" s="2" t="s">
        <v>829</v>
      </c>
      <c r="K66" s="2" t="s">
        <v>5544</v>
      </c>
      <c r="L66" s="2" t="s">
        <v>860</v>
      </c>
      <c r="M66" s="2" t="s">
        <v>17</v>
      </c>
      <c r="N66" s="2" t="s">
        <v>8515</v>
      </c>
      <c r="Q66" s="2"/>
      <c r="R66" s="2" t="s">
        <v>8516</v>
      </c>
      <c r="S66" s="2">
        <v>220.0</v>
      </c>
    </row>
    <row r="67">
      <c r="A67" s="2"/>
      <c r="B67" s="2" t="s">
        <v>883</v>
      </c>
      <c r="C67" s="492" t="s">
        <v>1055</v>
      </c>
      <c r="D67" s="554"/>
      <c r="E67" s="554" t="s">
        <v>1056</v>
      </c>
      <c r="J67" s="2" t="s">
        <v>829</v>
      </c>
      <c r="K67" s="2" t="s">
        <v>5544</v>
      </c>
      <c r="L67" s="2" t="s">
        <v>860</v>
      </c>
      <c r="M67" s="2" t="s">
        <v>17</v>
      </c>
      <c r="N67" s="2" t="s">
        <v>8515</v>
      </c>
      <c r="Q67" s="2"/>
      <c r="R67" s="2" t="s">
        <v>8516</v>
      </c>
      <c r="S67" s="2">
        <v>220.0</v>
      </c>
    </row>
    <row r="68">
      <c r="A68" s="2"/>
      <c r="B68" s="2" t="s">
        <v>883</v>
      </c>
      <c r="C68" s="492" t="s">
        <v>1055</v>
      </c>
      <c r="D68" s="554"/>
      <c r="E68" s="554" t="s">
        <v>1056</v>
      </c>
      <c r="J68" s="2" t="s">
        <v>829</v>
      </c>
      <c r="K68" s="2" t="s">
        <v>5544</v>
      </c>
      <c r="L68" s="2" t="s">
        <v>860</v>
      </c>
      <c r="M68" s="2" t="s">
        <v>17</v>
      </c>
      <c r="N68" s="2" t="s">
        <v>8515</v>
      </c>
      <c r="Q68" s="2"/>
      <c r="R68" s="2" t="s">
        <v>8516</v>
      </c>
      <c r="S68" s="2">
        <v>220.0</v>
      </c>
    </row>
    <row r="69">
      <c r="A69" s="2"/>
      <c r="B69" s="2" t="s">
        <v>883</v>
      </c>
      <c r="C69" s="492" t="s">
        <v>1055</v>
      </c>
      <c r="D69" s="554"/>
      <c r="E69" s="554" t="s">
        <v>1056</v>
      </c>
      <c r="J69" s="2" t="s">
        <v>829</v>
      </c>
      <c r="K69" s="2" t="s">
        <v>5544</v>
      </c>
      <c r="L69" s="2" t="s">
        <v>860</v>
      </c>
      <c r="M69" s="2" t="s">
        <v>17</v>
      </c>
      <c r="N69" s="2" t="s">
        <v>8515</v>
      </c>
      <c r="Q69" s="2"/>
      <c r="R69" s="2" t="s">
        <v>8516</v>
      </c>
      <c r="S69" s="2">
        <v>220.0</v>
      </c>
    </row>
    <row r="70">
      <c r="A70" s="2"/>
      <c r="B70" s="2" t="s">
        <v>883</v>
      </c>
      <c r="C70" s="492" t="s">
        <v>1055</v>
      </c>
      <c r="D70" s="554"/>
      <c r="E70" s="554" t="s">
        <v>1056</v>
      </c>
      <c r="J70" s="2" t="s">
        <v>829</v>
      </c>
      <c r="K70" s="2" t="s">
        <v>5544</v>
      </c>
      <c r="L70" s="2" t="s">
        <v>1654</v>
      </c>
      <c r="M70" s="2" t="s">
        <v>17</v>
      </c>
      <c r="N70" s="2" t="s">
        <v>8515</v>
      </c>
      <c r="Q70" s="2"/>
      <c r="R70" s="2" t="s">
        <v>8516</v>
      </c>
      <c r="S70" s="2">
        <v>220.0</v>
      </c>
    </row>
    <row r="71">
      <c r="A71" s="2"/>
      <c r="B71" s="2" t="s">
        <v>883</v>
      </c>
      <c r="C71" s="492" t="s">
        <v>1055</v>
      </c>
      <c r="D71" s="554"/>
      <c r="E71" s="554" t="s">
        <v>1056</v>
      </c>
      <c r="J71" s="2" t="s">
        <v>829</v>
      </c>
      <c r="K71" s="2" t="s">
        <v>5544</v>
      </c>
      <c r="L71" s="2" t="s">
        <v>1654</v>
      </c>
      <c r="M71" s="2" t="s">
        <v>17</v>
      </c>
      <c r="N71" s="2" t="s">
        <v>8515</v>
      </c>
      <c r="Q71" s="2"/>
      <c r="R71" s="2" t="s">
        <v>8516</v>
      </c>
      <c r="S71" s="2">
        <v>220.0</v>
      </c>
    </row>
    <row r="72">
      <c r="A72" s="2"/>
      <c r="B72" s="2" t="s">
        <v>883</v>
      </c>
      <c r="C72" s="492" t="s">
        <v>1055</v>
      </c>
      <c r="D72" s="554"/>
      <c r="E72" s="554" t="s">
        <v>1056</v>
      </c>
      <c r="J72" s="2" t="s">
        <v>829</v>
      </c>
      <c r="K72" s="2" t="s">
        <v>5544</v>
      </c>
      <c r="L72" s="2" t="s">
        <v>1654</v>
      </c>
      <c r="M72" s="2" t="s">
        <v>17</v>
      </c>
      <c r="N72" s="2" t="s">
        <v>8515</v>
      </c>
      <c r="Q72" s="2"/>
      <c r="R72" s="2" t="s">
        <v>8516</v>
      </c>
      <c r="S72" s="2">
        <v>220.0</v>
      </c>
    </row>
    <row r="73">
      <c r="A73" s="2"/>
      <c r="B73" s="2" t="s">
        <v>883</v>
      </c>
      <c r="C73" s="492" t="s">
        <v>1055</v>
      </c>
      <c r="D73" s="554"/>
      <c r="E73" s="554" t="s">
        <v>1056</v>
      </c>
      <c r="J73" s="2" t="s">
        <v>829</v>
      </c>
      <c r="K73" s="2" t="s">
        <v>5544</v>
      </c>
      <c r="L73" s="2" t="s">
        <v>1654</v>
      </c>
      <c r="M73" s="2" t="s">
        <v>17</v>
      </c>
      <c r="N73" s="2" t="s">
        <v>8515</v>
      </c>
      <c r="Q73" s="2"/>
      <c r="R73" s="2" t="s">
        <v>8516</v>
      </c>
      <c r="S73" s="2">
        <v>220.0</v>
      </c>
    </row>
    <row r="74">
      <c r="A74" s="2"/>
      <c r="B74" s="2" t="s">
        <v>883</v>
      </c>
      <c r="C74" s="492" t="s">
        <v>1055</v>
      </c>
      <c r="D74" s="554"/>
      <c r="E74" s="554" t="s">
        <v>1056</v>
      </c>
      <c r="J74" s="2" t="s">
        <v>829</v>
      </c>
      <c r="K74" s="2" t="s">
        <v>5544</v>
      </c>
      <c r="L74" s="2" t="s">
        <v>1654</v>
      </c>
      <c r="M74" s="2" t="s">
        <v>17</v>
      </c>
      <c r="N74" s="2" t="s">
        <v>8515</v>
      </c>
      <c r="Q74" s="2"/>
      <c r="R74" s="2" t="s">
        <v>8516</v>
      </c>
      <c r="S74" s="2">
        <v>220.0</v>
      </c>
    </row>
    <row r="75">
      <c r="A75" s="2"/>
      <c r="B75" s="2" t="s">
        <v>3908</v>
      </c>
      <c r="C75" s="2" t="s">
        <v>6193</v>
      </c>
      <c r="D75" s="231"/>
      <c r="E75" s="231" t="s">
        <v>2569</v>
      </c>
      <c r="F75" s="380"/>
      <c r="G75" s="380"/>
      <c r="H75" s="380"/>
      <c r="J75" s="2" t="s">
        <v>829</v>
      </c>
      <c r="K75" s="2" t="s">
        <v>8209</v>
      </c>
      <c r="L75" s="2" t="s">
        <v>860</v>
      </c>
      <c r="M75" s="2" t="s">
        <v>17</v>
      </c>
      <c r="N75" s="2" t="s">
        <v>8515</v>
      </c>
      <c r="Q75" s="2"/>
      <c r="R75" s="2" t="s">
        <v>8503</v>
      </c>
      <c r="S75" s="2">
        <v>220.0</v>
      </c>
    </row>
    <row r="76">
      <c r="A76" s="2"/>
      <c r="B76" s="2" t="s">
        <v>3908</v>
      </c>
      <c r="C76" s="2" t="s">
        <v>6193</v>
      </c>
      <c r="D76" s="231"/>
      <c r="E76" s="231" t="s">
        <v>5389</v>
      </c>
      <c r="F76" s="383"/>
      <c r="G76" s="383"/>
      <c r="H76" s="383"/>
      <c r="J76" s="2" t="s">
        <v>829</v>
      </c>
      <c r="K76" s="2"/>
      <c r="L76" s="2" t="s">
        <v>1019</v>
      </c>
      <c r="M76" s="2" t="s">
        <v>17</v>
      </c>
      <c r="N76" s="2" t="s">
        <v>7711</v>
      </c>
      <c r="Q76" s="2"/>
      <c r="R76" s="2"/>
      <c r="S76" s="2">
        <v>351.0</v>
      </c>
    </row>
    <row r="77">
      <c r="A77" s="2"/>
      <c r="B77" s="2" t="s">
        <v>3908</v>
      </c>
      <c r="C77" s="2" t="s">
        <v>7142</v>
      </c>
      <c r="D77" s="231"/>
      <c r="E77" s="231" t="s">
        <v>6744</v>
      </c>
      <c r="F77" s="383"/>
      <c r="G77" s="383"/>
      <c r="H77" s="383"/>
      <c r="J77" s="2" t="s">
        <v>829</v>
      </c>
      <c r="K77" s="2" t="s">
        <v>8209</v>
      </c>
      <c r="L77" s="2" t="s">
        <v>860</v>
      </c>
      <c r="M77" s="2" t="s">
        <v>17</v>
      </c>
      <c r="N77" s="2" t="s">
        <v>8515</v>
      </c>
      <c r="Q77" s="2"/>
      <c r="R77" s="2" t="s">
        <v>8503</v>
      </c>
      <c r="S77" s="2">
        <v>220.0</v>
      </c>
    </row>
    <row r="78">
      <c r="A78" s="2"/>
      <c r="B78" s="2" t="s">
        <v>3908</v>
      </c>
      <c r="C78" s="2" t="s">
        <v>7143</v>
      </c>
      <c r="D78" s="231"/>
      <c r="E78" s="231" t="s">
        <v>7502</v>
      </c>
      <c r="J78" s="2" t="s">
        <v>829</v>
      </c>
      <c r="K78" s="2" t="s">
        <v>8209</v>
      </c>
      <c r="L78" s="2" t="s">
        <v>860</v>
      </c>
      <c r="M78" s="2" t="s">
        <v>17</v>
      </c>
      <c r="N78" s="2" t="s">
        <v>8515</v>
      </c>
      <c r="Q78" s="2"/>
      <c r="R78" s="2" t="s">
        <v>8503</v>
      </c>
      <c r="S78" s="2">
        <v>220.0</v>
      </c>
    </row>
    <row r="79">
      <c r="A79" s="2"/>
      <c r="B79" s="2"/>
      <c r="C79" s="2" t="s">
        <v>7144</v>
      </c>
      <c r="D79" s="231"/>
      <c r="E79" s="231"/>
      <c r="J79" s="2" t="s">
        <v>829</v>
      </c>
      <c r="K79" s="2" t="s">
        <v>8209</v>
      </c>
      <c r="L79" s="2" t="s">
        <v>860</v>
      </c>
      <c r="M79" s="2" t="s">
        <v>17</v>
      </c>
      <c r="N79" s="2" t="s">
        <v>8515</v>
      </c>
      <c r="Q79" s="2"/>
      <c r="R79" s="2" t="s">
        <v>8503</v>
      </c>
      <c r="S79" s="2">
        <v>220.0</v>
      </c>
    </row>
    <row r="80">
      <c r="A80" s="2"/>
      <c r="B80" s="2" t="s">
        <v>3908</v>
      </c>
      <c r="C80" s="359" t="s">
        <v>4102</v>
      </c>
      <c r="D80" s="231"/>
      <c r="E80" s="380" t="s">
        <v>4103</v>
      </c>
      <c r="J80" s="2" t="s">
        <v>829</v>
      </c>
      <c r="L80" s="2" t="s">
        <v>8537</v>
      </c>
      <c r="M80" s="2" t="s">
        <v>17</v>
      </c>
      <c r="N80" s="2" t="s">
        <v>8515</v>
      </c>
      <c r="S80" s="2">
        <v>220.0</v>
      </c>
    </row>
    <row r="81">
      <c r="A81" s="2"/>
      <c r="B81" s="2"/>
      <c r="C81" s="359" t="s">
        <v>8538</v>
      </c>
      <c r="D81" s="231"/>
      <c r="E81" s="439"/>
      <c r="J81" s="2" t="s">
        <v>829</v>
      </c>
      <c r="L81" s="2" t="s">
        <v>8537</v>
      </c>
      <c r="M81" s="2" t="s">
        <v>17</v>
      </c>
      <c r="N81" s="2" t="s">
        <v>8515</v>
      </c>
      <c r="S81" s="2">
        <v>220.0</v>
      </c>
    </row>
    <row r="82">
      <c r="A82" s="2"/>
      <c r="B82" s="2"/>
      <c r="C82" s="2"/>
      <c r="D82" s="231"/>
      <c r="E82" s="439"/>
    </row>
    <row r="83">
      <c r="A83" s="2" t="s">
        <v>933</v>
      </c>
      <c r="B83" s="2" t="s">
        <v>868</v>
      </c>
      <c r="C83" s="2" t="s">
        <v>1390</v>
      </c>
      <c r="D83" s="291" t="s">
        <v>8539</v>
      </c>
      <c r="E83" s="231" t="s">
        <v>935</v>
      </c>
      <c r="J83" s="2" t="s">
        <v>829</v>
      </c>
      <c r="K83" s="2" t="s">
        <v>5544</v>
      </c>
      <c r="L83" s="2" t="s">
        <v>860</v>
      </c>
      <c r="M83" s="2" t="s">
        <v>17</v>
      </c>
      <c r="N83" s="2" t="s">
        <v>8515</v>
      </c>
      <c r="R83" s="2" t="s">
        <v>8507</v>
      </c>
      <c r="S83" s="2">
        <v>220.0</v>
      </c>
    </row>
    <row r="84">
      <c r="C84" s="2" t="s">
        <v>1390</v>
      </c>
      <c r="D84" s="291" t="s">
        <v>8540</v>
      </c>
      <c r="E84" s="231" t="s">
        <v>935</v>
      </c>
      <c r="J84" s="2" t="s">
        <v>829</v>
      </c>
      <c r="K84" s="2" t="s">
        <v>5544</v>
      </c>
      <c r="L84" s="2" t="s">
        <v>860</v>
      </c>
      <c r="M84" s="2" t="s">
        <v>17</v>
      </c>
      <c r="N84" s="2" t="s">
        <v>8515</v>
      </c>
      <c r="R84" s="2" t="s">
        <v>8507</v>
      </c>
      <c r="S84" s="2">
        <v>220.0</v>
      </c>
    </row>
    <row r="85">
      <c r="D85" s="240"/>
      <c r="E85" s="240"/>
    </row>
    <row r="86">
      <c r="A86" s="2" t="s">
        <v>995</v>
      </c>
      <c r="B86" s="2"/>
      <c r="C86" s="2" t="s">
        <v>1412</v>
      </c>
      <c r="D86" s="240"/>
      <c r="E86" s="240"/>
      <c r="L86" s="2" t="s">
        <v>860</v>
      </c>
      <c r="M86" s="2" t="s">
        <v>11</v>
      </c>
    </row>
    <row r="87">
      <c r="A87" s="239"/>
      <c r="B87" s="239"/>
      <c r="C87" s="2" t="s">
        <v>8541</v>
      </c>
      <c r="D87" s="240"/>
      <c r="E87" s="240"/>
      <c r="L87" s="2" t="s">
        <v>860</v>
      </c>
      <c r="M87" s="2" t="s">
        <v>11</v>
      </c>
    </row>
    <row r="88">
      <c r="D88" s="240"/>
      <c r="E88" s="240"/>
    </row>
    <row r="89">
      <c r="C89" s="359" t="s">
        <v>6716</v>
      </c>
      <c r="D89" s="240"/>
      <c r="E89" s="240"/>
      <c r="J89" s="2" t="s">
        <v>829</v>
      </c>
      <c r="L89" s="2" t="s">
        <v>1654</v>
      </c>
      <c r="M89" s="2" t="s">
        <v>17</v>
      </c>
      <c r="N89" s="2" t="s">
        <v>8193</v>
      </c>
      <c r="S89" s="2">
        <v>228.0</v>
      </c>
    </row>
    <row r="90">
      <c r="C90" s="359" t="s">
        <v>6716</v>
      </c>
      <c r="D90" s="240"/>
      <c r="E90" s="240"/>
      <c r="J90" s="2" t="s">
        <v>829</v>
      </c>
      <c r="L90" s="2" t="s">
        <v>1654</v>
      </c>
      <c r="M90" s="2" t="s">
        <v>17</v>
      </c>
      <c r="N90" s="2" t="s">
        <v>8193</v>
      </c>
      <c r="S90" s="2">
        <v>228.0</v>
      </c>
    </row>
    <row r="91">
      <c r="A91" s="239"/>
      <c r="C91" s="359" t="s">
        <v>6716</v>
      </c>
      <c r="D91" s="240"/>
      <c r="E91" s="240"/>
      <c r="J91" s="2" t="s">
        <v>829</v>
      </c>
      <c r="L91" s="2" t="s">
        <v>1654</v>
      </c>
      <c r="M91" s="2" t="s">
        <v>17</v>
      </c>
      <c r="N91" s="2" t="s">
        <v>8193</v>
      </c>
      <c r="S91" s="2">
        <v>228.0</v>
      </c>
    </row>
    <row r="92">
      <c r="C92" s="359" t="s">
        <v>6716</v>
      </c>
      <c r="D92" s="240"/>
      <c r="E92" s="240"/>
      <c r="J92" s="2" t="s">
        <v>829</v>
      </c>
      <c r="L92" s="2" t="s">
        <v>1654</v>
      </c>
      <c r="M92" s="2" t="s">
        <v>17</v>
      </c>
      <c r="N92" s="2" t="s">
        <v>8193</v>
      </c>
      <c r="S92" s="2">
        <v>228.0</v>
      </c>
    </row>
    <row r="93">
      <c r="C93" s="359" t="s">
        <v>6716</v>
      </c>
      <c r="D93" s="240"/>
      <c r="E93" s="240"/>
      <c r="J93" s="2" t="s">
        <v>829</v>
      </c>
      <c r="L93" s="2" t="s">
        <v>1654</v>
      </c>
      <c r="M93" s="2" t="s">
        <v>17</v>
      </c>
      <c r="N93" s="2" t="s">
        <v>8193</v>
      </c>
      <c r="S93" s="2">
        <v>228.0</v>
      </c>
    </row>
    <row r="94">
      <c r="C94" s="359" t="s">
        <v>6716</v>
      </c>
      <c r="D94" s="240"/>
      <c r="E94" s="240"/>
      <c r="J94" s="2" t="s">
        <v>829</v>
      </c>
      <c r="L94" s="2" t="s">
        <v>1654</v>
      </c>
      <c r="M94" s="2" t="s">
        <v>17</v>
      </c>
      <c r="N94" s="2" t="s">
        <v>8193</v>
      </c>
      <c r="S94" s="2">
        <v>228.0</v>
      </c>
    </row>
    <row r="95">
      <c r="C95" s="359" t="s">
        <v>6716</v>
      </c>
      <c r="D95" s="240"/>
      <c r="E95" s="240"/>
      <c r="J95" s="2" t="s">
        <v>829</v>
      </c>
      <c r="L95" s="2" t="s">
        <v>1654</v>
      </c>
      <c r="M95" s="2" t="s">
        <v>17</v>
      </c>
      <c r="N95" s="2" t="s">
        <v>8193</v>
      </c>
      <c r="S95" s="2">
        <v>228.0</v>
      </c>
    </row>
    <row r="96">
      <c r="C96" s="359" t="s">
        <v>6716</v>
      </c>
      <c r="D96" s="240"/>
      <c r="E96" s="240"/>
      <c r="J96" s="2" t="s">
        <v>829</v>
      </c>
      <c r="L96" s="2" t="s">
        <v>1654</v>
      </c>
      <c r="M96" s="2" t="s">
        <v>17</v>
      </c>
      <c r="N96" s="2" t="s">
        <v>8193</v>
      </c>
      <c r="S96" s="2">
        <v>228.0</v>
      </c>
    </row>
    <row r="97">
      <c r="C97" s="359" t="s">
        <v>8542</v>
      </c>
      <c r="D97" s="240"/>
      <c r="E97" s="240"/>
      <c r="J97" s="2" t="s">
        <v>829</v>
      </c>
      <c r="L97" s="2" t="s">
        <v>860</v>
      </c>
      <c r="M97" s="2" t="s">
        <v>17</v>
      </c>
      <c r="N97" s="2" t="s">
        <v>5422</v>
      </c>
      <c r="S97" s="2">
        <v>366.0</v>
      </c>
    </row>
    <row r="98">
      <c r="C98" s="384" t="s">
        <v>5560</v>
      </c>
      <c r="D98" s="240"/>
      <c r="E98" s="240"/>
      <c r="J98" s="2" t="s">
        <v>829</v>
      </c>
      <c r="L98" s="2" t="s">
        <v>860</v>
      </c>
      <c r="M98" s="2" t="s">
        <v>17</v>
      </c>
      <c r="N98" s="2" t="s">
        <v>5422</v>
      </c>
      <c r="S98" s="2">
        <v>366.0</v>
      </c>
    </row>
    <row r="99">
      <c r="C99" s="359" t="s">
        <v>8543</v>
      </c>
      <c r="D99" s="240"/>
      <c r="E99" s="240"/>
      <c r="J99" s="2" t="s">
        <v>829</v>
      </c>
      <c r="L99" s="2" t="s">
        <v>860</v>
      </c>
      <c r="M99" s="2" t="s">
        <v>17</v>
      </c>
      <c r="N99" s="2" t="s">
        <v>5422</v>
      </c>
      <c r="S99" s="2">
        <v>366.0</v>
      </c>
    </row>
    <row r="100">
      <c r="C100" s="359" t="s">
        <v>8544</v>
      </c>
      <c r="D100" s="240"/>
      <c r="E100" s="240"/>
      <c r="J100" s="2" t="s">
        <v>829</v>
      </c>
      <c r="L100" s="2" t="s">
        <v>860</v>
      </c>
      <c r="M100" s="2" t="s">
        <v>17</v>
      </c>
      <c r="N100" s="2" t="s">
        <v>5422</v>
      </c>
      <c r="S100" s="2">
        <v>366.0</v>
      </c>
    </row>
    <row r="101">
      <c r="B101" s="239"/>
      <c r="C101" s="298" t="s">
        <v>8545</v>
      </c>
      <c r="D101" s="240"/>
      <c r="E101" s="359"/>
      <c r="J101" s="2"/>
      <c r="K101" s="2"/>
      <c r="L101" s="2" t="s">
        <v>860</v>
      </c>
      <c r="M101" s="2"/>
      <c r="N101" s="2"/>
      <c r="R101" s="2"/>
      <c r="S101" s="2"/>
    </row>
    <row r="102">
      <c r="B102" s="239"/>
      <c r="C102" s="379" t="s">
        <v>8546</v>
      </c>
      <c r="D102" s="240"/>
      <c r="E102" s="359"/>
      <c r="J102" s="2"/>
      <c r="K102" s="2"/>
      <c r="L102" s="2" t="s">
        <v>860</v>
      </c>
      <c r="M102" s="2"/>
      <c r="N102" s="2"/>
      <c r="R102" s="2"/>
      <c r="S102" s="2"/>
    </row>
    <row r="103">
      <c r="B103" s="239"/>
      <c r="C103" s="298" t="s">
        <v>8547</v>
      </c>
      <c r="D103" s="240"/>
      <c r="E103" s="359"/>
      <c r="J103" s="2"/>
      <c r="K103" s="2"/>
      <c r="L103" s="2" t="s">
        <v>860</v>
      </c>
      <c r="M103" s="2"/>
      <c r="N103" s="2"/>
      <c r="R103" s="2"/>
      <c r="S103" s="2"/>
    </row>
    <row r="104">
      <c r="B104" s="239"/>
      <c r="C104" s="359" t="s">
        <v>1055</v>
      </c>
      <c r="D104" s="240"/>
      <c r="E104" s="359" t="s">
        <v>1056</v>
      </c>
      <c r="J104" s="2" t="s">
        <v>2173</v>
      </c>
      <c r="K104" s="2" t="s">
        <v>8512</v>
      </c>
      <c r="L104" s="2" t="s">
        <v>1019</v>
      </c>
      <c r="M104" s="2" t="s">
        <v>17</v>
      </c>
      <c r="N104" s="2" t="s">
        <v>8512</v>
      </c>
      <c r="R104" s="2" t="s">
        <v>4373</v>
      </c>
      <c r="S104" s="2">
        <v>80.0</v>
      </c>
    </row>
    <row r="105">
      <c r="D105" s="240"/>
      <c r="E105" s="240"/>
    </row>
    <row r="106">
      <c r="C106" s="359"/>
      <c r="D106" s="240"/>
      <c r="E106" s="359"/>
    </row>
    <row r="107">
      <c r="C107" s="359"/>
      <c r="D107" s="240"/>
      <c r="E107" s="380"/>
    </row>
    <row r="108">
      <c r="B108" s="239"/>
      <c r="C108" s="359"/>
      <c r="D108" s="240"/>
      <c r="E108" s="383"/>
    </row>
    <row r="109">
      <c r="C109" s="388"/>
      <c r="D109" s="240"/>
      <c r="E109" s="240"/>
    </row>
    <row r="110">
      <c r="C110" s="419"/>
      <c r="D110" s="240"/>
      <c r="E110" s="240"/>
    </row>
    <row r="111">
      <c r="C111" s="359"/>
      <c r="D111" s="240"/>
      <c r="E111" s="231"/>
    </row>
    <row r="112">
      <c r="D112" s="240"/>
      <c r="E112" s="240"/>
    </row>
    <row r="113">
      <c r="D113" s="240"/>
      <c r="E113" s="240"/>
    </row>
    <row r="114">
      <c r="D114" s="240"/>
      <c r="E114" s="240"/>
    </row>
    <row r="115">
      <c r="D115" s="240"/>
      <c r="E115" s="240"/>
    </row>
    <row r="116">
      <c r="D116" s="240"/>
      <c r="E116" s="240"/>
    </row>
    <row r="117">
      <c r="D117" s="240"/>
      <c r="E117" s="240"/>
    </row>
    <row r="118">
      <c r="D118" s="240"/>
      <c r="E118" s="240"/>
    </row>
    <row r="119">
      <c r="D119" s="240"/>
      <c r="E119" s="240"/>
    </row>
    <row r="120">
      <c r="D120" s="240"/>
      <c r="E120" s="240"/>
    </row>
    <row r="121">
      <c r="D121" s="240"/>
      <c r="E121" s="240"/>
    </row>
    <row r="122">
      <c r="D122" s="240"/>
      <c r="E122" s="240"/>
    </row>
    <row r="123">
      <c r="D123" s="240"/>
      <c r="E123" s="240"/>
    </row>
    <row r="124">
      <c r="D124" s="240"/>
      <c r="E124" s="240"/>
    </row>
    <row r="125">
      <c r="D125" s="240"/>
      <c r="E125" s="240"/>
    </row>
    <row r="126">
      <c r="D126" s="240"/>
      <c r="E126" s="240"/>
    </row>
    <row r="127">
      <c r="D127" s="240"/>
      <c r="E127" s="240"/>
    </row>
    <row r="128">
      <c r="D128" s="240"/>
      <c r="E128" s="240"/>
    </row>
    <row r="129">
      <c r="D129" s="240"/>
      <c r="E129" s="240"/>
    </row>
    <row r="130">
      <c r="D130" s="240"/>
      <c r="E130" s="240"/>
    </row>
    <row r="131">
      <c r="D131" s="240"/>
      <c r="E131" s="240"/>
    </row>
    <row r="132">
      <c r="D132" s="240"/>
      <c r="E132" s="240"/>
    </row>
    <row r="133">
      <c r="D133" s="240"/>
      <c r="E133" s="240"/>
    </row>
    <row r="134">
      <c r="D134" s="240"/>
      <c r="E134" s="240"/>
    </row>
    <row r="135">
      <c r="D135" s="240"/>
      <c r="E135" s="240"/>
    </row>
    <row r="136">
      <c r="D136" s="240"/>
      <c r="E136" s="240"/>
    </row>
    <row r="137">
      <c r="D137" s="240"/>
      <c r="E137" s="240"/>
    </row>
    <row r="138">
      <c r="D138" s="240"/>
      <c r="E138" s="240"/>
    </row>
    <row r="139">
      <c r="D139" s="240"/>
      <c r="E139" s="240"/>
    </row>
    <row r="140">
      <c r="D140" s="240"/>
      <c r="E140" s="240"/>
    </row>
    <row r="141">
      <c r="D141" s="240"/>
      <c r="E141" s="240"/>
    </row>
    <row r="142">
      <c r="D142" s="240"/>
      <c r="E142" s="240"/>
    </row>
    <row r="143">
      <c r="D143" s="240"/>
      <c r="E143" s="240"/>
    </row>
    <row r="144">
      <c r="D144" s="240"/>
      <c r="E144" s="240"/>
    </row>
    <row r="145">
      <c r="D145" s="240"/>
      <c r="E145" s="240"/>
    </row>
    <row r="146">
      <c r="D146" s="240"/>
      <c r="E146" s="240"/>
    </row>
    <row r="147">
      <c r="D147" s="240"/>
      <c r="E147" s="240"/>
    </row>
    <row r="148">
      <c r="D148" s="240"/>
      <c r="E148" s="240"/>
    </row>
    <row r="149">
      <c r="D149" s="240"/>
      <c r="E149" s="240"/>
    </row>
    <row r="150">
      <c r="D150" s="240"/>
      <c r="E150" s="240"/>
    </row>
    <row r="151">
      <c r="D151" s="240"/>
      <c r="E151" s="240"/>
    </row>
    <row r="152">
      <c r="D152" s="240"/>
      <c r="E152" s="240"/>
    </row>
    <row r="153">
      <c r="D153" s="240"/>
      <c r="E153" s="240"/>
    </row>
    <row r="154">
      <c r="D154" s="240"/>
      <c r="E154" s="240"/>
    </row>
    <row r="155">
      <c r="D155" s="240"/>
      <c r="E155" s="240"/>
    </row>
    <row r="156">
      <c r="D156" s="240"/>
      <c r="E156" s="240"/>
    </row>
    <row r="157">
      <c r="D157" s="240"/>
      <c r="E157" s="240"/>
    </row>
    <row r="158">
      <c r="D158" s="240"/>
      <c r="E158" s="240"/>
    </row>
    <row r="159">
      <c r="D159" s="240"/>
      <c r="E159" s="240"/>
    </row>
    <row r="160">
      <c r="D160" s="240"/>
      <c r="E160" s="240"/>
    </row>
    <row r="161">
      <c r="D161" s="240"/>
      <c r="E161" s="240"/>
    </row>
    <row r="162">
      <c r="D162" s="240"/>
      <c r="E162" s="240"/>
    </row>
    <row r="163">
      <c r="D163" s="240"/>
      <c r="E163" s="240"/>
    </row>
    <row r="164">
      <c r="D164" s="240"/>
      <c r="E164" s="240"/>
    </row>
    <row r="165">
      <c r="D165" s="240"/>
      <c r="E165" s="240"/>
    </row>
    <row r="166">
      <c r="D166" s="240"/>
      <c r="E166" s="240"/>
    </row>
    <row r="167">
      <c r="D167" s="240"/>
      <c r="E167" s="240"/>
    </row>
    <row r="168">
      <c r="D168" s="240"/>
      <c r="E168" s="240"/>
    </row>
    <row r="169">
      <c r="D169" s="240"/>
      <c r="E169" s="240"/>
    </row>
    <row r="170">
      <c r="D170" s="240"/>
      <c r="E170" s="240"/>
    </row>
    <row r="171">
      <c r="D171" s="240"/>
      <c r="E171" s="240"/>
    </row>
    <row r="172">
      <c r="D172" s="240"/>
      <c r="E172" s="240"/>
    </row>
    <row r="173">
      <c r="D173" s="240"/>
      <c r="E173" s="240"/>
    </row>
    <row r="174">
      <c r="D174" s="240"/>
      <c r="E174" s="240"/>
    </row>
    <row r="175">
      <c r="D175" s="240"/>
      <c r="E175" s="240"/>
    </row>
    <row r="176">
      <c r="D176" s="240"/>
      <c r="E176" s="240"/>
    </row>
    <row r="177">
      <c r="D177" s="240"/>
      <c r="E177" s="240"/>
    </row>
    <row r="178">
      <c r="D178" s="240"/>
      <c r="E178" s="240"/>
    </row>
    <row r="179">
      <c r="D179" s="240"/>
      <c r="E179" s="240"/>
    </row>
    <row r="180">
      <c r="D180" s="240"/>
      <c r="E180" s="240"/>
    </row>
    <row r="181">
      <c r="D181" s="240"/>
      <c r="E181" s="240"/>
    </row>
    <row r="182">
      <c r="D182" s="240"/>
      <c r="E182" s="240"/>
    </row>
    <row r="183">
      <c r="D183" s="240"/>
      <c r="E183" s="240"/>
    </row>
    <row r="184">
      <c r="D184" s="240"/>
      <c r="E184" s="240"/>
    </row>
    <row r="185">
      <c r="D185" s="240"/>
      <c r="E185" s="240"/>
    </row>
    <row r="186">
      <c r="D186" s="240"/>
      <c r="E186" s="240"/>
    </row>
    <row r="187">
      <c r="D187" s="240"/>
      <c r="E187" s="240"/>
    </row>
    <row r="188">
      <c r="D188" s="240"/>
      <c r="E188" s="240"/>
    </row>
    <row r="189">
      <c r="D189" s="240"/>
      <c r="E189" s="240"/>
    </row>
    <row r="190">
      <c r="D190" s="240"/>
      <c r="E190" s="240"/>
    </row>
    <row r="191">
      <c r="D191" s="240"/>
      <c r="E191" s="240"/>
    </row>
    <row r="192">
      <c r="D192" s="240"/>
      <c r="E192" s="240"/>
    </row>
    <row r="193">
      <c r="D193" s="240"/>
      <c r="E193" s="240"/>
    </row>
    <row r="194">
      <c r="D194" s="240"/>
      <c r="E194" s="240"/>
    </row>
    <row r="195">
      <c r="D195" s="240"/>
      <c r="E195" s="240"/>
    </row>
    <row r="196">
      <c r="D196" s="240"/>
      <c r="E196" s="240"/>
    </row>
    <row r="197">
      <c r="D197" s="240"/>
      <c r="E197" s="240"/>
    </row>
    <row r="198">
      <c r="D198" s="240"/>
      <c r="E198" s="240"/>
    </row>
    <row r="199">
      <c r="D199" s="240"/>
      <c r="E199" s="240"/>
    </row>
    <row r="200">
      <c r="D200" s="240"/>
      <c r="E200" s="240"/>
    </row>
    <row r="201">
      <c r="D201" s="240"/>
      <c r="E201" s="240"/>
    </row>
    <row r="202">
      <c r="D202" s="240"/>
      <c r="E202" s="240"/>
    </row>
    <row r="203">
      <c r="D203" s="240"/>
      <c r="E203" s="240"/>
    </row>
    <row r="204">
      <c r="D204" s="240"/>
      <c r="E204" s="240"/>
    </row>
    <row r="205">
      <c r="D205" s="240"/>
      <c r="E205" s="240"/>
    </row>
    <row r="206">
      <c r="D206" s="240"/>
      <c r="E206" s="240"/>
    </row>
    <row r="207">
      <c r="D207" s="240"/>
      <c r="E207" s="240"/>
    </row>
    <row r="208">
      <c r="D208" s="240"/>
      <c r="E208" s="240"/>
    </row>
    <row r="209">
      <c r="D209" s="240"/>
      <c r="E209" s="240"/>
    </row>
    <row r="210">
      <c r="D210" s="240"/>
      <c r="E210" s="240"/>
    </row>
    <row r="211">
      <c r="D211" s="240"/>
      <c r="E211" s="240"/>
    </row>
    <row r="212">
      <c r="D212" s="240"/>
      <c r="E212" s="240"/>
    </row>
    <row r="213">
      <c r="D213" s="240"/>
      <c r="E213" s="240"/>
    </row>
    <row r="214">
      <c r="D214" s="240"/>
      <c r="E214" s="240"/>
    </row>
    <row r="215">
      <c r="D215" s="240"/>
      <c r="E215" s="240"/>
    </row>
    <row r="216">
      <c r="D216" s="240"/>
      <c r="E216" s="240"/>
    </row>
    <row r="217">
      <c r="D217" s="240"/>
      <c r="E217" s="240"/>
    </row>
    <row r="218">
      <c r="D218" s="240"/>
      <c r="E218" s="240"/>
    </row>
    <row r="219">
      <c r="D219" s="240"/>
      <c r="E219" s="240"/>
    </row>
    <row r="220">
      <c r="D220" s="240"/>
      <c r="E220" s="240"/>
    </row>
    <row r="221">
      <c r="D221" s="240"/>
      <c r="E221" s="240"/>
    </row>
    <row r="222">
      <c r="D222" s="240"/>
      <c r="E222" s="240"/>
    </row>
    <row r="223">
      <c r="D223" s="240"/>
      <c r="E223" s="240"/>
    </row>
    <row r="224">
      <c r="D224" s="240"/>
      <c r="E224" s="240"/>
    </row>
    <row r="225">
      <c r="D225" s="240"/>
      <c r="E225" s="240"/>
    </row>
    <row r="226">
      <c r="D226" s="240"/>
      <c r="E226" s="240"/>
    </row>
    <row r="227">
      <c r="D227" s="240"/>
      <c r="E227" s="240"/>
    </row>
    <row r="228">
      <c r="D228" s="240"/>
      <c r="E228" s="240"/>
    </row>
    <row r="229">
      <c r="D229" s="240"/>
      <c r="E229" s="240"/>
    </row>
    <row r="230">
      <c r="D230" s="240"/>
      <c r="E230" s="240"/>
    </row>
    <row r="231">
      <c r="D231" s="240"/>
      <c r="E231" s="240"/>
    </row>
    <row r="232">
      <c r="D232" s="240"/>
      <c r="E232" s="240"/>
    </row>
    <row r="233">
      <c r="D233" s="240"/>
      <c r="E233" s="240"/>
    </row>
    <row r="234">
      <c r="D234" s="240"/>
      <c r="E234" s="240"/>
    </row>
    <row r="235">
      <c r="D235" s="240"/>
      <c r="E235" s="240"/>
    </row>
    <row r="236">
      <c r="D236" s="240"/>
      <c r="E236" s="240"/>
    </row>
    <row r="237">
      <c r="D237" s="240"/>
      <c r="E237" s="240"/>
    </row>
    <row r="238">
      <c r="D238" s="240"/>
      <c r="E238" s="240"/>
    </row>
    <row r="239">
      <c r="D239" s="240"/>
      <c r="E239" s="240"/>
    </row>
    <row r="240">
      <c r="D240" s="240"/>
      <c r="E240" s="240"/>
    </row>
    <row r="241">
      <c r="D241" s="240"/>
      <c r="E241" s="240"/>
    </row>
    <row r="242">
      <c r="D242" s="240"/>
      <c r="E242" s="240"/>
    </row>
    <row r="243">
      <c r="D243" s="240"/>
      <c r="E243" s="240"/>
    </row>
    <row r="244">
      <c r="D244" s="240"/>
      <c r="E244" s="240"/>
    </row>
    <row r="245">
      <c r="D245" s="240"/>
      <c r="E245" s="240"/>
    </row>
    <row r="246">
      <c r="D246" s="240"/>
      <c r="E246" s="240"/>
    </row>
    <row r="247">
      <c r="D247" s="240"/>
      <c r="E247" s="240"/>
    </row>
    <row r="248">
      <c r="D248" s="240"/>
      <c r="E248" s="240"/>
    </row>
    <row r="249">
      <c r="D249" s="240"/>
      <c r="E249" s="240"/>
    </row>
    <row r="250">
      <c r="D250" s="240"/>
      <c r="E250" s="240"/>
    </row>
    <row r="251">
      <c r="D251" s="240"/>
      <c r="E251" s="240"/>
    </row>
    <row r="252">
      <c r="D252" s="240"/>
      <c r="E252" s="240"/>
    </row>
    <row r="253">
      <c r="D253" s="240"/>
      <c r="E253" s="240"/>
    </row>
    <row r="254">
      <c r="D254" s="240"/>
      <c r="E254" s="240"/>
    </row>
    <row r="255">
      <c r="D255" s="240"/>
      <c r="E255" s="240"/>
    </row>
    <row r="256">
      <c r="D256" s="240"/>
      <c r="E256" s="240"/>
    </row>
    <row r="257">
      <c r="D257" s="240"/>
      <c r="E257" s="240"/>
    </row>
    <row r="258">
      <c r="D258" s="240"/>
      <c r="E258" s="240"/>
    </row>
    <row r="259">
      <c r="D259" s="240"/>
      <c r="E259" s="240"/>
    </row>
    <row r="260">
      <c r="D260" s="240"/>
      <c r="E260" s="240"/>
    </row>
    <row r="261">
      <c r="D261" s="240"/>
      <c r="E261" s="240"/>
    </row>
    <row r="262">
      <c r="D262" s="240"/>
      <c r="E262" s="240"/>
    </row>
    <row r="263">
      <c r="D263" s="240"/>
      <c r="E263" s="240"/>
    </row>
    <row r="264">
      <c r="D264" s="240"/>
      <c r="E264" s="240"/>
    </row>
    <row r="265">
      <c r="D265" s="240"/>
      <c r="E265" s="240"/>
    </row>
    <row r="266">
      <c r="D266" s="240"/>
      <c r="E266" s="240"/>
    </row>
    <row r="267">
      <c r="D267" s="240"/>
      <c r="E267" s="240"/>
    </row>
    <row r="268">
      <c r="D268" s="240"/>
      <c r="E268" s="240"/>
    </row>
    <row r="269">
      <c r="D269" s="240"/>
      <c r="E269" s="240"/>
    </row>
    <row r="270">
      <c r="D270" s="240"/>
      <c r="E270" s="240"/>
    </row>
    <row r="271">
      <c r="D271" s="240"/>
      <c r="E271" s="240"/>
    </row>
    <row r="272">
      <c r="D272" s="240"/>
      <c r="E272" s="240"/>
    </row>
    <row r="273">
      <c r="D273" s="240"/>
      <c r="E273" s="240"/>
    </row>
    <row r="274">
      <c r="D274" s="240"/>
      <c r="E274" s="240"/>
    </row>
    <row r="275">
      <c r="D275" s="240"/>
      <c r="E275" s="240"/>
    </row>
    <row r="276">
      <c r="D276" s="240"/>
      <c r="E276" s="240"/>
    </row>
    <row r="277">
      <c r="D277" s="240"/>
      <c r="E277" s="240"/>
    </row>
    <row r="278">
      <c r="D278" s="240"/>
      <c r="E278" s="240"/>
    </row>
    <row r="279">
      <c r="D279" s="240"/>
      <c r="E279" s="240"/>
    </row>
    <row r="280">
      <c r="D280" s="240"/>
      <c r="E280" s="240"/>
    </row>
    <row r="281">
      <c r="D281" s="240"/>
      <c r="E281" s="240"/>
    </row>
    <row r="282">
      <c r="D282" s="240"/>
      <c r="E282" s="240"/>
    </row>
    <row r="283">
      <c r="D283" s="240"/>
      <c r="E283" s="240"/>
    </row>
    <row r="284">
      <c r="D284" s="240"/>
      <c r="E284" s="240"/>
    </row>
    <row r="285">
      <c r="D285" s="240"/>
      <c r="E285" s="240"/>
    </row>
    <row r="286">
      <c r="D286" s="240"/>
      <c r="E286" s="240"/>
    </row>
    <row r="287">
      <c r="D287" s="240"/>
      <c r="E287" s="240"/>
    </row>
    <row r="288">
      <c r="D288" s="240"/>
      <c r="E288" s="240"/>
    </row>
    <row r="289">
      <c r="D289" s="240"/>
      <c r="E289" s="240"/>
    </row>
    <row r="290">
      <c r="D290" s="240"/>
      <c r="E290" s="240"/>
    </row>
    <row r="291">
      <c r="D291" s="240"/>
      <c r="E291" s="240"/>
    </row>
    <row r="292">
      <c r="D292" s="240"/>
      <c r="E292" s="240"/>
    </row>
    <row r="293">
      <c r="D293" s="240"/>
      <c r="E293" s="240"/>
    </row>
    <row r="294">
      <c r="D294" s="240"/>
      <c r="E294" s="240"/>
    </row>
    <row r="295">
      <c r="D295" s="240"/>
      <c r="E295" s="240"/>
    </row>
    <row r="296">
      <c r="D296" s="240"/>
      <c r="E296" s="240"/>
    </row>
    <row r="297">
      <c r="D297" s="240"/>
      <c r="E297" s="240"/>
    </row>
    <row r="298">
      <c r="D298" s="240"/>
      <c r="E298" s="240"/>
    </row>
    <row r="299">
      <c r="D299" s="240"/>
      <c r="E299" s="240"/>
    </row>
    <row r="300">
      <c r="D300" s="240"/>
      <c r="E300" s="240"/>
    </row>
    <row r="301">
      <c r="D301" s="240"/>
      <c r="E301" s="240"/>
    </row>
    <row r="302">
      <c r="D302" s="240"/>
      <c r="E302" s="240"/>
    </row>
    <row r="303">
      <c r="D303" s="240"/>
      <c r="E303" s="240"/>
    </row>
    <row r="304">
      <c r="D304" s="240"/>
      <c r="E304" s="240"/>
    </row>
    <row r="305">
      <c r="D305" s="240"/>
      <c r="E305" s="240"/>
    </row>
    <row r="306">
      <c r="D306" s="240"/>
      <c r="E306" s="240"/>
    </row>
    <row r="307">
      <c r="D307" s="240"/>
      <c r="E307" s="240"/>
    </row>
    <row r="308">
      <c r="D308" s="240"/>
      <c r="E308" s="240"/>
    </row>
    <row r="309">
      <c r="D309" s="240"/>
      <c r="E309" s="240"/>
    </row>
    <row r="310">
      <c r="D310" s="240"/>
      <c r="E310" s="240"/>
    </row>
    <row r="311">
      <c r="D311" s="240"/>
      <c r="E311" s="240"/>
    </row>
    <row r="312">
      <c r="D312" s="240"/>
      <c r="E312" s="240"/>
    </row>
    <row r="313">
      <c r="D313" s="240"/>
      <c r="E313" s="240"/>
    </row>
    <row r="314">
      <c r="D314" s="240"/>
      <c r="E314" s="240"/>
    </row>
    <row r="315">
      <c r="D315" s="240"/>
      <c r="E315" s="240"/>
    </row>
    <row r="316">
      <c r="D316" s="240"/>
      <c r="E316" s="240"/>
    </row>
    <row r="317">
      <c r="D317" s="240"/>
      <c r="E317" s="240"/>
    </row>
    <row r="318">
      <c r="D318" s="240"/>
      <c r="E318" s="240"/>
    </row>
    <row r="319">
      <c r="D319" s="240"/>
      <c r="E319" s="240"/>
    </row>
    <row r="320">
      <c r="D320" s="240"/>
      <c r="E320" s="240"/>
    </row>
    <row r="321">
      <c r="D321" s="240"/>
      <c r="E321" s="240"/>
    </row>
    <row r="322">
      <c r="D322" s="240"/>
      <c r="E322" s="240"/>
    </row>
    <row r="323">
      <c r="D323" s="240"/>
      <c r="E323" s="240"/>
    </row>
    <row r="324">
      <c r="D324" s="240"/>
      <c r="E324" s="240"/>
    </row>
    <row r="325">
      <c r="D325" s="240"/>
      <c r="E325" s="240"/>
    </row>
    <row r="326">
      <c r="D326" s="240"/>
      <c r="E326" s="240"/>
    </row>
    <row r="327">
      <c r="D327" s="240"/>
      <c r="E327" s="240"/>
    </row>
    <row r="328">
      <c r="D328" s="240"/>
      <c r="E328" s="240"/>
    </row>
    <row r="329">
      <c r="D329" s="240"/>
      <c r="E329" s="240"/>
    </row>
    <row r="330">
      <c r="D330" s="240"/>
      <c r="E330" s="240"/>
    </row>
    <row r="331">
      <c r="D331" s="240"/>
      <c r="E331" s="240"/>
    </row>
    <row r="332">
      <c r="D332" s="240"/>
      <c r="E332" s="240"/>
    </row>
    <row r="333">
      <c r="D333" s="240"/>
      <c r="E333" s="240"/>
    </row>
    <row r="334">
      <c r="D334" s="240"/>
      <c r="E334" s="240"/>
    </row>
    <row r="335">
      <c r="D335" s="240"/>
      <c r="E335" s="240"/>
    </row>
    <row r="336">
      <c r="D336" s="240"/>
      <c r="E336" s="240"/>
    </row>
    <row r="337">
      <c r="D337" s="240"/>
      <c r="E337" s="240"/>
    </row>
    <row r="338">
      <c r="D338" s="240"/>
      <c r="E338" s="240"/>
    </row>
    <row r="339">
      <c r="D339" s="240"/>
      <c r="E339" s="240"/>
    </row>
    <row r="340">
      <c r="D340" s="240"/>
      <c r="E340" s="240"/>
    </row>
    <row r="341">
      <c r="D341" s="240"/>
      <c r="E341" s="240"/>
    </row>
    <row r="342">
      <c r="D342" s="240"/>
      <c r="E342" s="240"/>
    </row>
    <row r="343">
      <c r="D343" s="240"/>
      <c r="E343" s="240"/>
    </row>
    <row r="344">
      <c r="D344" s="240"/>
      <c r="E344" s="240"/>
    </row>
    <row r="345">
      <c r="D345" s="240"/>
      <c r="E345" s="240"/>
    </row>
    <row r="346">
      <c r="D346" s="240"/>
      <c r="E346" s="240"/>
    </row>
    <row r="347">
      <c r="D347" s="240"/>
      <c r="E347" s="240"/>
    </row>
    <row r="348">
      <c r="D348" s="240"/>
      <c r="E348" s="240"/>
    </row>
    <row r="349">
      <c r="D349" s="240"/>
      <c r="E349" s="240"/>
    </row>
    <row r="350">
      <c r="D350" s="240"/>
      <c r="E350" s="240"/>
    </row>
    <row r="351">
      <c r="D351" s="240"/>
      <c r="E351" s="240"/>
    </row>
    <row r="352">
      <c r="D352" s="240"/>
      <c r="E352" s="240"/>
    </row>
    <row r="353">
      <c r="D353" s="240"/>
      <c r="E353" s="240"/>
    </row>
    <row r="354">
      <c r="D354" s="240"/>
      <c r="E354" s="240"/>
    </row>
    <row r="355">
      <c r="D355" s="240"/>
      <c r="E355" s="240"/>
    </row>
    <row r="356">
      <c r="D356" s="240"/>
      <c r="E356" s="240"/>
    </row>
    <row r="357">
      <c r="D357" s="240"/>
      <c r="E357" s="240"/>
    </row>
    <row r="358">
      <c r="D358" s="240"/>
      <c r="E358" s="240"/>
    </row>
    <row r="359">
      <c r="D359" s="240"/>
      <c r="E359" s="240"/>
    </row>
    <row r="360">
      <c r="D360" s="240"/>
      <c r="E360" s="240"/>
    </row>
    <row r="361">
      <c r="D361" s="240"/>
      <c r="E361" s="240"/>
    </row>
    <row r="362">
      <c r="D362" s="240"/>
      <c r="E362" s="240"/>
    </row>
    <row r="363">
      <c r="D363" s="240"/>
      <c r="E363" s="240"/>
    </row>
    <row r="364">
      <c r="D364" s="240"/>
      <c r="E364" s="240"/>
    </row>
    <row r="365">
      <c r="D365" s="240"/>
      <c r="E365" s="240"/>
    </row>
    <row r="366">
      <c r="D366" s="240"/>
      <c r="E366" s="240"/>
    </row>
    <row r="367">
      <c r="D367" s="240"/>
      <c r="E367" s="240"/>
    </row>
    <row r="368">
      <c r="D368" s="240"/>
      <c r="E368" s="240"/>
    </row>
    <row r="369">
      <c r="D369" s="240"/>
      <c r="E369" s="240"/>
    </row>
    <row r="370">
      <c r="D370" s="240"/>
      <c r="E370" s="240"/>
    </row>
    <row r="371">
      <c r="D371" s="240"/>
      <c r="E371" s="240"/>
    </row>
    <row r="372">
      <c r="D372" s="240"/>
      <c r="E372" s="240"/>
    </row>
    <row r="373">
      <c r="D373" s="240"/>
      <c r="E373" s="240"/>
    </row>
    <row r="374">
      <c r="D374" s="240"/>
      <c r="E374" s="240"/>
    </row>
    <row r="375">
      <c r="D375" s="240"/>
      <c r="E375" s="240"/>
    </row>
    <row r="376">
      <c r="D376" s="240"/>
      <c r="E376" s="240"/>
    </row>
    <row r="377">
      <c r="D377" s="240"/>
      <c r="E377" s="240"/>
    </row>
    <row r="378">
      <c r="D378" s="240"/>
      <c r="E378" s="240"/>
    </row>
    <row r="379">
      <c r="D379" s="240"/>
      <c r="E379" s="240"/>
    </row>
    <row r="380">
      <c r="D380" s="240"/>
      <c r="E380" s="240"/>
    </row>
    <row r="381">
      <c r="D381" s="240"/>
      <c r="E381" s="240"/>
    </row>
    <row r="382">
      <c r="D382" s="240"/>
      <c r="E382" s="240"/>
    </row>
    <row r="383">
      <c r="D383" s="240"/>
      <c r="E383" s="240"/>
    </row>
    <row r="384">
      <c r="D384" s="240"/>
      <c r="E384" s="240"/>
    </row>
    <row r="385">
      <c r="D385" s="240"/>
      <c r="E385" s="240"/>
    </row>
    <row r="386">
      <c r="D386" s="240"/>
      <c r="E386" s="240"/>
    </row>
    <row r="387">
      <c r="D387" s="240"/>
      <c r="E387" s="240"/>
    </row>
    <row r="388">
      <c r="D388" s="240"/>
      <c r="E388" s="240"/>
    </row>
    <row r="389">
      <c r="D389" s="240"/>
      <c r="E389" s="240"/>
    </row>
    <row r="390">
      <c r="D390" s="240"/>
      <c r="E390" s="240"/>
    </row>
    <row r="391">
      <c r="D391" s="240"/>
      <c r="E391" s="240"/>
    </row>
    <row r="392">
      <c r="D392" s="240"/>
      <c r="E392" s="240"/>
    </row>
    <row r="393">
      <c r="D393" s="240"/>
      <c r="E393" s="240"/>
    </row>
    <row r="394">
      <c r="D394" s="240"/>
      <c r="E394" s="240"/>
    </row>
    <row r="395">
      <c r="D395" s="240"/>
      <c r="E395" s="240"/>
    </row>
    <row r="396">
      <c r="D396" s="240"/>
      <c r="E396" s="240"/>
    </row>
    <row r="397">
      <c r="D397" s="240"/>
      <c r="E397" s="240"/>
    </row>
    <row r="398">
      <c r="D398" s="240"/>
      <c r="E398" s="240"/>
    </row>
    <row r="399">
      <c r="D399" s="240"/>
      <c r="E399" s="240"/>
    </row>
    <row r="400">
      <c r="D400" s="240"/>
      <c r="E400" s="240"/>
    </row>
    <row r="401">
      <c r="D401" s="240"/>
      <c r="E401" s="240"/>
    </row>
    <row r="402">
      <c r="D402" s="240"/>
      <c r="E402" s="240"/>
    </row>
    <row r="403">
      <c r="D403" s="240"/>
      <c r="E403" s="240"/>
    </row>
    <row r="404">
      <c r="D404" s="240"/>
      <c r="E404" s="240"/>
    </row>
    <row r="405">
      <c r="D405" s="240"/>
      <c r="E405" s="240"/>
    </row>
    <row r="406">
      <c r="D406" s="240"/>
      <c r="E406" s="240"/>
    </row>
    <row r="407">
      <c r="D407" s="240"/>
      <c r="E407" s="240"/>
    </row>
    <row r="408">
      <c r="D408" s="240"/>
      <c r="E408" s="240"/>
    </row>
    <row r="409">
      <c r="D409" s="240"/>
      <c r="E409" s="240"/>
    </row>
    <row r="410">
      <c r="D410" s="240"/>
      <c r="E410" s="240"/>
    </row>
    <row r="411">
      <c r="D411" s="240"/>
      <c r="E411" s="240"/>
    </row>
    <row r="412">
      <c r="D412" s="240"/>
      <c r="E412" s="240"/>
    </row>
    <row r="413">
      <c r="D413" s="240"/>
      <c r="E413" s="240"/>
    </row>
    <row r="414">
      <c r="D414" s="240"/>
      <c r="E414" s="240"/>
    </row>
    <row r="415">
      <c r="D415" s="240"/>
      <c r="E415" s="240"/>
    </row>
    <row r="416">
      <c r="D416" s="240"/>
      <c r="E416" s="240"/>
    </row>
    <row r="417">
      <c r="D417" s="240"/>
      <c r="E417" s="240"/>
    </row>
    <row r="418">
      <c r="D418" s="240"/>
      <c r="E418" s="240"/>
    </row>
    <row r="419">
      <c r="D419" s="240"/>
      <c r="E419" s="240"/>
    </row>
    <row r="420">
      <c r="D420" s="240"/>
      <c r="E420" s="240"/>
    </row>
    <row r="421">
      <c r="D421" s="240"/>
      <c r="E421" s="240"/>
    </row>
    <row r="422">
      <c r="D422" s="240"/>
      <c r="E422" s="240"/>
    </row>
    <row r="423">
      <c r="D423" s="240"/>
      <c r="E423" s="240"/>
    </row>
    <row r="424">
      <c r="D424" s="240"/>
      <c r="E424" s="240"/>
    </row>
    <row r="425">
      <c r="D425" s="240"/>
      <c r="E425" s="240"/>
    </row>
    <row r="426">
      <c r="D426" s="240"/>
      <c r="E426" s="240"/>
    </row>
    <row r="427">
      <c r="D427" s="240"/>
      <c r="E427" s="240"/>
    </row>
    <row r="428">
      <c r="D428" s="240"/>
      <c r="E428" s="240"/>
    </row>
    <row r="429">
      <c r="D429" s="240"/>
      <c r="E429" s="240"/>
    </row>
    <row r="430">
      <c r="D430" s="240"/>
      <c r="E430" s="240"/>
    </row>
    <row r="431">
      <c r="D431" s="240"/>
      <c r="E431" s="240"/>
    </row>
    <row r="432">
      <c r="D432" s="240"/>
      <c r="E432" s="240"/>
    </row>
    <row r="433">
      <c r="D433" s="240"/>
      <c r="E433" s="240"/>
    </row>
    <row r="434">
      <c r="D434" s="240"/>
      <c r="E434" s="240"/>
    </row>
    <row r="435">
      <c r="D435" s="240"/>
      <c r="E435" s="240"/>
    </row>
    <row r="436">
      <c r="D436" s="240"/>
      <c r="E436" s="240"/>
    </row>
    <row r="437">
      <c r="D437" s="240"/>
      <c r="E437" s="240"/>
    </row>
    <row r="438">
      <c r="D438" s="240"/>
      <c r="E438" s="240"/>
    </row>
    <row r="439">
      <c r="D439" s="240"/>
      <c r="E439" s="240"/>
    </row>
    <row r="440">
      <c r="D440" s="240"/>
      <c r="E440" s="240"/>
    </row>
    <row r="441">
      <c r="D441" s="240"/>
      <c r="E441" s="240"/>
    </row>
    <row r="442">
      <c r="D442" s="240"/>
      <c r="E442" s="240"/>
    </row>
    <row r="443">
      <c r="D443" s="240"/>
      <c r="E443" s="240"/>
    </row>
    <row r="444">
      <c r="D444" s="240"/>
      <c r="E444" s="240"/>
    </row>
    <row r="445">
      <c r="D445" s="240"/>
      <c r="E445" s="240"/>
    </row>
    <row r="446">
      <c r="D446" s="240"/>
      <c r="E446" s="240"/>
    </row>
    <row r="447">
      <c r="D447" s="240"/>
      <c r="E447" s="240"/>
    </row>
    <row r="448">
      <c r="D448" s="240"/>
      <c r="E448" s="240"/>
    </row>
    <row r="449">
      <c r="D449" s="240"/>
      <c r="E449" s="240"/>
    </row>
    <row r="450">
      <c r="D450" s="240"/>
      <c r="E450" s="240"/>
    </row>
    <row r="451">
      <c r="D451" s="240"/>
      <c r="E451" s="240"/>
    </row>
    <row r="452">
      <c r="D452" s="240"/>
      <c r="E452" s="240"/>
    </row>
    <row r="453">
      <c r="D453" s="240"/>
      <c r="E453" s="240"/>
    </row>
    <row r="454">
      <c r="D454" s="240"/>
      <c r="E454" s="240"/>
    </row>
    <row r="455">
      <c r="D455" s="240"/>
      <c r="E455" s="240"/>
    </row>
    <row r="456">
      <c r="D456" s="240"/>
      <c r="E456" s="240"/>
    </row>
    <row r="457">
      <c r="D457" s="240"/>
      <c r="E457" s="240"/>
    </row>
    <row r="458">
      <c r="D458" s="240"/>
      <c r="E458" s="240"/>
    </row>
    <row r="459">
      <c r="D459" s="240"/>
      <c r="E459" s="240"/>
    </row>
    <row r="460">
      <c r="D460" s="240"/>
      <c r="E460" s="240"/>
    </row>
    <row r="461">
      <c r="D461" s="240"/>
      <c r="E461" s="240"/>
    </row>
    <row r="462">
      <c r="D462" s="240"/>
      <c r="E462" s="240"/>
    </row>
    <row r="463">
      <c r="D463" s="240"/>
      <c r="E463" s="240"/>
    </row>
    <row r="464">
      <c r="D464" s="240"/>
      <c r="E464" s="240"/>
    </row>
    <row r="465">
      <c r="D465" s="240"/>
      <c r="E465" s="240"/>
    </row>
    <row r="466">
      <c r="D466" s="240"/>
      <c r="E466" s="240"/>
    </row>
    <row r="467">
      <c r="D467" s="240"/>
      <c r="E467" s="240"/>
    </row>
    <row r="468">
      <c r="D468" s="240"/>
      <c r="E468" s="240"/>
    </row>
    <row r="469">
      <c r="D469" s="240"/>
      <c r="E469" s="240"/>
    </row>
    <row r="470">
      <c r="D470" s="240"/>
      <c r="E470" s="240"/>
    </row>
    <row r="471">
      <c r="D471" s="240"/>
      <c r="E471" s="240"/>
    </row>
    <row r="472">
      <c r="D472" s="240"/>
      <c r="E472" s="240"/>
    </row>
    <row r="473">
      <c r="D473" s="240"/>
      <c r="E473" s="240"/>
    </row>
    <row r="474">
      <c r="D474" s="240"/>
      <c r="E474" s="240"/>
    </row>
    <row r="475">
      <c r="D475" s="240"/>
      <c r="E475" s="240"/>
    </row>
    <row r="476">
      <c r="D476" s="240"/>
      <c r="E476" s="240"/>
    </row>
    <row r="477">
      <c r="D477" s="240"/>
      <c r="E477" s="240"/>
    </row>
    <row r="478">
      <c r="D478" s="240"/>
      <c r="E478" s="240"/>
    </row>
    <row r="479">
      <c r="D479" s="240"/>
      <c r="E479" s="240"/>
    </row>
    <row r="480">
      <c r="D480" s="240"/>
      <c r="E480" s="240"/>
    </row>
    <row r="481">
      <c r="D481" s="240"/>
      <c r="E481" s="240"/>
    </row>
    <row r="482">
      <c r="D482" s="240"/>
      <c r="E482" s="240"/>
    </row>
    <row r="483">
      <c r="D483" s="240"/>
      <c r="E483" s="240"/>
    </row>
    <row r="484">
      <c r="D484" s="240"/>
      <c r="E484" s="240"/>
    </row>
    <row r="485">
      <c r="D485" s="240"/>
      <c r="E485" s="240"/>
    </row>
    <row r="486">
      <c r="D486" s="240"/>
      <c r="E486" s="240"/>
    </row>
    <row r="487">
      <c r="D487" s="240"/>
      <c r="E487" s="240"/>
    </row>
    <row r="488">
      <c r="D488" s="240"/>
      <c r="E488" s="240"/>
    </row>
    <row r="489">
      <c r="D489" s="240"/>
      <c r="E489" s="240"/>
    </row>
    <row r="490">
      <c r="D490" s="240"/>
      <c r="E490" s="240"/>
    </row>
    <row r="491">
      <c r="D491" s="240"/>
      <c r="E491" s="240"/>
    </row>
    <row r="492">
      <c r="D492" s="240"/>
      <c r="E492" s="240"/>
    </row>
    <row r="493">
      <c r="D493" s="240"/>
      <c r="E493" s="240"/>
    </row>
    <row r="494">
      <c r="D494" s="240"/>
      <c r="E494" s="240"/>
    </row>
    <row r="495">
      <c r="D495" s="240"/>
      <c r="E495" s="240"/>
    </row>
    <row r="496">
      <c r="D496" s="240"/>
      <c r="E496" s="240"/>
    </row>
    <row r="497">
      <c r="D497" s="240"/>
      <c r="E497" s="240"/>
    </row>
    <row r="498">
      <c r="D498" s="240"/>
      <c r="E498" s="240"/>
    </row>
    <row r="499">
      <c r="D499" s="240"/>
      <c r="E499" s="240"/>
    </row>
    <row r="500">
      <c r="D500" s="240"/>
      <c r="E500" s="240"/>
    </row>
    <row r="501">
      <c r="D501" s="240"/>
      <c r="E501" s="240"/>
    </row>
    <row r="502">
      <c r="D502" s="240"/>
      <c r="E502" s="240"/>
    </row>
    <row r="503">
      <c r="D503" s="240"/>
      <c r="E503" s="240"/>
    </row>
    <row r="504">
      <c r="D504" s="240"/>
      <c r="E504" s="240"/>
    </row>
    <row r="505">
      <c r="D505" s="240"/>
      <c r="E505" s="240"/>
    </row>
    <row r="506">
      <c r="D506" s="240"/>
      <c r="E506" s="240"/>
    </row>
    <row r="507">
      <c r="D507" s="240"/>
      <c r="E507" s="240"/>
    </row>
    <row r="508">
      <c r="D508" s="240"/>
      <c r="E508" s="240"/>
    </row>
    <row r="509">
      <c r="D509" s="240"/>
      <c r="E509" s="240"/>
    </row>
    <row r="510">
      <c r="D510" s="240"/>
      <c r="E510" s="240"/>
    </row>
    <row r="511">
      <c r="D511" s="240"/>
      <c r="E511" s="240"/>
    </row>
    <row r="512">
      <c r="D512" s="240"/>
      <c r="E512" s="240"/>
    </row>
    <row r="513">
      <c r="D513" s="240"/>
      <c r="E513" s="240"/>
    </row>
    <row r="514">
      <c r="D514" s="240"/>
      <c r="E514" s="240"/>
    </row>
    <row r="515">
      <c r="D515" s="240"/>
      <c r="E515" s="240"/>
    </row>
    <row r="516">
      <c r="D516" s="240"/>
      <c r="E516" s="240"/>
    </row>
    <row r="517">
      <c r="D517" s="240"/>
      <c r="E517" s="240"/>
    </row>
    <row r="518">
      <c r="D518" s="240"/>
      <c r="E518" s="240"/>
    </row>
    <row r="519">
      <c r="D519" s="240"/>
      <c r="E519" s="240"/>
    </row>
    <row r="520">
      <c r="D520" s="240"/>
      <c r="E520" s="240"/>
    </row>
    <row r="521">
      <c r="D521" s="240"/>
      <c r="E521" s="240"/>
    </row>
    <row r="522">
      <c r="D522" s="240"/>
      <c r="E522" s="240"/>
    </row>
    <row r="523">
      <c r="D523" s="240"/>
      <c r="E523" s="240"/>
    </row>
    <row r="524">
      <c r="D524" s="240"/>
      <c r="E524" s="240"/>
    </row>
    <row r="525">
      <c r="D525" s="240"/>
      <c r="E525" s="240"/>
    </row>
    <row r="526">
      <c r="D526" s="240"/>
      <c r="E526" s="240"/>
    </row>
    <row r="527">
      <c r="D527" s="240"/>
      <c r="E527" s="240"/>
    </row>
    <row r="528">
      <c r="D528" s="240"/>
      <c r="E528" s="240"/>
    </row>
    <row r="529">
      <c r="D529" s="240"/>
      <c r="E529" s="240"/>
    </row>
    <row r="530">
      <c r="D530" s="240"/>
      <c r="E530" s="240"/>
    </row>
    <row r="531">
      <c r="D531" s="240"/>
      <c r="E531" s="240"/>
    </row>
    <row r="532">
      <c r="D532" s="240"/>
      <c r="E532" s="240"/>
    </row>
    <row r="533">
      <c r="D533" s="240"/>
      <c r="E533" s="240"/>
    </row>
    <row r="534">
      <c r="D534" s="240"/>
      <c r="E534" s="240"/>
    </row>
    <row r="535">
      <c r="D535" s="240"/>
      <c r="E535" s="240"/>
    </row>
    <row r="536">
      <c r="D536" s="240"/>
      <c r="E536" s="240"/>
    </row>
    <row r="537">
      <c r="D537" s="240"/>
      <c r="E537" s="240"/>
    </row>
    <row r="538">
      <c r="D538" s="240"/>
      <c r="E538" s="240"/>
    </row>
    <row r="539">
      <c r="D539" s="240"/>
      <c r="E539" s="240"/>
    </row>
    <row r="540">
      <c r="D540" s="240"/>
      <c r="E540" s="240"/>
    </row>
    <row r="541">
      <c r="D541" s="240"/>
      <c r="E541" s="240"/>
    </row>
    <row r="542">
      <c r="D542" s="240"/>
      <c r="E542" s="240"/>
    </row>
    <row r="543">
      <c r="D543" s="240"/>
      <c r="E543" s="240"/>
    </row>
    <row r="544">
      <c r="D544" s="240"/>
      <c r="E544" s="240"/>
    </row>
    <row r="545">
      <c r="D545" s="240"/>
      <c r="E545" s="240"/>
    </row>
    <row r="546">
      <c r="D546" s="240"/>
      <c r="E546" s="240"/>
    </row>
    <row r="547">
      <c r="D547" s="240"/>
      <c r="E547" s="240"/>
    </row>
    <row r="548">
      <c r="D548" s="240"/>
      <c r="E548" s="240"/>
    </row>
    <row r="549">
      <c r="D549" s="240"/>
      <c r="E549" s="240"/>
    </row>
    <row r="550">
      <c r="D550" s="240"/>
      <c r="E550" s="240"/>
    </row>
    <row r="551">
      <c r="D551" s="240"/>
      <c r="E551" s="240"/>
    </row>
    <row r="552">
      <c r="D552" s="240"/>
      <c r="E552" s="240"/>
    </row>
    <row r="553">
      <c r="D553" s="240"/>
      <c r="E553" s="240"/>
    </row>
    <row r="554">
      <c r="D554" s="240"/>
      <c r="E554" s="240"/>
    </row>
    <row r="555">
      <c r="D555" s="240"/>
      <c r="E555" s="240"/>
    </row>
    <row r="556">
      <c r="D556" s="240"/>
      <c r="E556" s="240"/>
    </row>
    <row r="557">
      <c r="D557" s="240"/>
      <c r="E557" s="240"/>
    </row>
    <row r="558">
      <c r="D558" s="240"/>
      <c r="E558" s="240"/>
    </row>
    <row r="559">
      <c r="D559" s="240"/>
      <c r="E559" s="240"/>
    </row>
    <row r="560">
      <c r="D560" s="240"/>
      <c r="E560" s="240"/>
    </row>
    <row r="561">
      <c r="D561" s="240"/>
      <c r="E561" s="240"/>
    </row>
    <row r="562">
      <c r="D562" s="240"/>
      <c r="E562" s="240"/>
    </row>
    <row r="563">
      <c r="D563" s="240"/>
      <c r="E563" s="240"/>
    </row>
    <row r="564">
      <c r="D564" s="240"/>
      <c r="E564" s="240"/>
    </row>
    <row r="565">
      <c r="D565" s="240"/>
      <c r="E565" s="240"/>
    </row>
    <row r="566">
      <c r="D566" s="240"/>
      <c r="E566" s="240"/>
    </row>
    <row r="567">
      <c r="D567" s="240"/>
      <c r="E567" s="240"/>
    </row>
    <row r="568">
      <c r="D568" s="240"/>
      <c r="E568" s="240"/>
    </row>
    <row r="569">
      <c r="D569" s="240"/>
      <c r="E569" s="240"/>
    </row>
    <row r="570">
      <c r="D570" s="240"/>
      <c r="E570" s="240"/>
    </row>
    <row r="571">
      <c r="D571" s="240"/>
      <c r="E571" s="240"/>
    </row>
    <row r="572">
      <c r="D572" s="240"/>
      <c r="E572" s="240"/>
    </row>
    <row r="573">
      <c r="D573" s="240"/>
      <c r="E573" s="240"/>
    </row>
    <row r="574">
      <c r="D574" s="240"/>
      <c r="E574" s="240"/>
    </row>
    <row r="575">
      <c r="D575" s="240"/>
      <c r="E575" s="240"/>
    </row>
    <row r="576">
      <c r="D576" s="240"/>
      <c r="E576" s="240"/>
    </row>
    <row r="577">
      <c r="D577" s="240"/>
      <c r="E577" s="240"/>
    </row>
    <row r="578">
      <c r="D578" s="240"/>
      <c r="E578" s="240"/>
    </row>
    <row r="579">
      <c r="D579" s="240"/>
      <c r="E579" s="240"/>
    </row>
    <row r="580">
      <c r="D580" s="240"/>
      <c r="E580" s="240"/>
    </row>
    <row r="581">
      <c r="D581" s="240"/>
      <c r="E581" s="240"/>
    </row>
    <row r="582">
      <c r="D582" s="240"/>
      <c r="E582" s="240"/>
    </row>
    <row r="583">
      <c r="D583" s="240"/>
      <c r="E583" s="240"/>
    </row>
    <row r="584">
      <c r="D584" s="240"/>
      <c r="E584" s="240"/>
    </row>
    <row r="585">
      <c r="D585" s="240"/>
      <c r="E585" s="240"/>
    </row>
    <row r="586">
      <c r="D586" s="240"/>
      <c r="E586" s="240"/>
    </row>
    <row r="587">
      <c r="D587" s="240"/>
      <c r="E587" s="240"/>
    </row>
    <row r="588">
      <c r="D588" s="240"/>
      <c r="E588" s="240"/>
    </row>
    <row r="589">
      <c r="D589" s="240"/>
      <c r="E589" s="240"/>
    </row>
    <row r="590">
      <c r="D590" s="240"/>
      <c r="E590" s="240"/>
    </row>
    <row r="591">
      <c r="D591" s="240"/>
      <c r="E591" s="240"/>
    </row>
    <row r="592">
      <c r="D592" s="240"/>
      <c r="E592" s="240"/>
    </row>
    <row r="593">
      <c r="D593" s="240"/>
      <c r="E593" s="240"/>
    </row>
    <row r="594">
      <c r="D594" s="240"/>
      <c r="E594" s="240"/>
    </row>
    <row r="595">
      <c r="D595" s="240"/>
      <c r="E595" s="240"/>
    </row>
    <row r="596">
      <c r="D596" s="240"/>
      <c r="E596" s="240"/>
    </row>
    <row r="597">
      <c r="D597" s="240"/>
      <c r="E597" s="240"/>
    </row>
    <row r="598">
      <c r="D598" s="240"/>
      <c r="E598" s="240"/>
    </row>
    <row r="599">
      <c r="D599" s="240"/>
      <c r="E599" s="240"/>
    </row>
    <row r="600">
      <c r="D600" s="240"/>
      <c r="E600" s="240"/>
    </row>
    <row r="601">
      <c r="D601" s="240"/>
      <c r="E601" s="240"/>
    </row>
    <row r="602">
      <c r="D602" s="240"/>
      <c r="E602" s="240"/>
    </row>
    <row r="603">
      <c r="D603" s="240"/>
      <c r="E603" s="240"/>
    </row>
    <row r="604">
      <c r="D604" s="240"/>
      <c r="E604" s="240"/>
    </row>
    <row r="605">
      <c r="D605" s="240"/>
      <c r="E605" s="240"/>
    </row>
    <row r="606">
      <c r="D606" s="240"/>
      <c r="E606" s="240"/>
    </row>
    <row r="607">
      <c r="D607" s="240"/>
      <c r="E607" s="240"/>
    </row>
    <row r="608">
      <c r="D608" s="240"/>
      <c r="E608" s="240"/>
    </row>
    <row r="609">
      <c r="D609" s="240"/>
      <c r="E609" s="240"/>
    </row>
    <row r="610">
      <c r="D610" s="240"/>
      <c r="E610" s="240"/>
    </row>
    <row r="611">
      <c r="D611" s="240"/>
      <c r="E611" s="240"/>
    </row>
    <row r="612">
      <c r="D612" s="240"/>
      <c r="E612" s="240"/>
    </row>
    <row r="613">
      <c r="D613" s="240"/>
      <c r="E613" s="240"/>
    </row>
    <row r="614">
      <c r="D614" s="240"/>
      <c r="E614" s="240"/>
    </row>
    <row r="615">
      <c r="D615" s="240"/>
      <c r="E615" s="240"/>
    </row>
    <row r="616">
      <c r="D616" s="240"/>
      <c r="E616" s="240"/>
    </row>
    <row r="617">
      <c r="D617" s="240"/>
      <c r="E617" s="240"/>
    </row>
    <row r="618">
      <c r="D618" s="240"/>
      <c r="E618" s="240"/>
    </row>
    <row r="619">
      <c r="D619" s="240"/>
      <c r="E619" s="240"/>
    </row>
    <row r="620">
      <c r="D620" s="240"/>
      <c r="E620" s="240"/>
    </row>
    <row r="621">
      <c r="D621" s="240"/>
      <c r="E621" s="240"/>
    </row>
    <row r="622">
      <c r="D622" s="240"/>
      <c r="E622" s="240"/>
    </row>
    <row r="623">
      <c r="D623" s="240"/>
      <c r="E623" s="240"/>
    </row>
    <row r="624">
      <c r="D624" s="240"/>
      <c r="E624" s="240"/>
    </row>
    <row r="625">
      <c r="D625" s="240"/>
      <c r="E625" s="240"/>
    </row>
    <row r="626">
      <c r="D626" s="240"/>
      <c r="E626" s="240"/>
    </row>
    <row r="627">
      <c r="D627" s="240"/>
      <c r="E627" s="240"/>
    </row>
    <row r="628">
      <c r="D628" s="240"/>
      <c r="E628" s="240"/>
    </row>
    <row r="629">
      <c r="D629" s="240"/>
      <c r="E629" s="240"/>
    </row>
    <row r="630">
      <c r="D630" s="240"/>
      <c r="E630" s="240"/>
    </row>
    <row r="631">
      <c r="D631" s="240"/>
      <c r="E631" s="240"/>
    </row>
    <row r="632">
      <c r="D632" s="240"/>
      <c r="E632" s="240"/>
    </row>
    <row r="633">
      <c r="D633" s="240"/>
      <c r="E633" s="240"/>
    </row>
    <row r="634">
      <c r="D634" s="240"/>
      <c r="E634" s="240"/>
    </row>
    <row r="635">
      <c r="D635" s="240"/>
      <c r="E635" s="240"/>
    </row>
    <row r="636">
      <c r="D636" s="240"/>
      <c r="E636" s="240"/>
    </row>
    <row r="637">
      <c r="D637" s="240"/>
      <c r="E637" s="240"/>
    </row>
    <row r="638">
      <c r="D638" s="240"/>
      <c r="E638" s="240"/>
    </row>
    <row r="639">
      <c r="D639" s="240"/>
      <c r="E639" s="240"/>
    </row>
    <row r="640">
      <c r="D640" s="240"/>
      <c r="E640" s="240"/>
    </row>
    <row r="641">
      <c r="D641" s="240"/>
      <c r="E641" s="240"/>
    </row>
    <row r="642">
      <c r="D642" s="240"/>
      <c r="E642" s="240"/>
    </row>
    <row r="643">
      <c r="D643" s="240"/>
      <c r="E643" s="240"/>
    </row>
    <row r="644">
      <c r="D644" s="240"/>
      <c r="E644" s="240"/>
    </row>
    <row r="645">
      <c r="D645" s="240"/>
      <c r="E645" s="240"/>
    </row>
    <row r="646">
      <c r="D646" s="240"/>
      <c r="E646" s="240"/>
    </row>
    <row r="647">
      <c r="D647" s="240"/>
      <c r="E647" s="240"/>
    </row>
    <row r="648">
      <c r="D648" s="240"/>
      <c r="E648" s="240"/>
    </row>
    <row r="649">
      <c r="D649" s="240"/>
      <c r="E649" s="240"/>
    </row>
    <row r="650">
      <c r="D650" s="240"/>
      <c r="E650" s="240"/>
    </row>
    <row r="651">
      <c r="D651" s="240"/>
      <c r="E651" s="240"/>
    </row>
    <row r="652">
      <c r="D652" s="240"/>
      <c r="E652" s="240"/>
    </row>
    <row r="653">
      <c r="D653" s="240"/>
      <c r="E653" s="240"/>
    </row>
    <row r="654">
      <c r="D654" s="240"/>
      <c r="E654" s="240"/>
    </row>
    <row r="655">
      <c r="D655" s="240"/>
      <c r="E655" s="240"/>
    </row>
    <row r="656">
      <c r="D656" s="240"/>
      <c r="E656" s="240"/>
    </row>
    <row r="657">
      <c r="D657" s="240"/>
      <c r="E657" s="240"/>
    </row>
    <row r="658">
      <c r="D658" s="240"/>
      <c r="E658" s="240"/>
    </row>
    <row r="659">
      <c r="D659" s="240"/>
      <c r="E659" s="240"/>
    </row>
    <row r="660">
      <c r="D660" s="240"/>
      <c r="E660" s="240"/>
    </row>
    <row r="661">
      <c r="D661" s="240"/>
      <c r="E661" s="240"/>
    </row>
    <row r="662">
      <c r="D662" s="240"/>
      <c r="E662" s="240"/>
    </row>
    <row r="663">
      <c r="D663" s="240"/>
      <c r="E663" s="240"/>
    </row>
    <row r="664">
      <c r="D664" s="240"/>
      <c r="E664" s="240"/>
    </row>
    <row r="665">
      <c r="D665" s="240"/>
      <c r="E665" s="240"/>
    </row>
    <row r="666">
      <c r="D666" s="240"/>
      <c r="E666" s="240"/>
    </row>
    <row r="667">
      <c r="D667" s="240"/>
      <c r="E667" s="240"/>
    </row>
    <row r="668">
      <c r="D668" s="240"/>
      <c r="E668" s="240"/>
    </row>
    <row r="669">
      <c r="D669" s="240"/>
      <c r="E669" s="240"/>
    </row>
    <row r="670">
      <c r="D670" s="240"/>
      <c r="E670" s="240"/>
    </row>
    <row r="671">
      <c r="D671" s="240"/>
      <c r="E671" s="240"/>
    </row>
    <row r="672">
      <c r="D672" s="240"/>
      <c r="E672" s="240"/>
    </row>
    <row r="673">
      <c r="D673" s="240"/>
      <c r="E673" s="240"/>
    </row>
    <row r="674">
      <c r="D674" s="240"/>
      <c r="E674" s="240"/>
    </row>
    <row r="675">
      <c r="D675" s="240"/>
      <c r="E675" s="240"/>
    </row>
    <row r="676">
      <c r="D676" s="240"/>
      <c r="E676" s="240"/>
    </row>
    <row r="677">
      <c r="D677" s="240"/>
      <c r="E677" s="240"/>
    </row>
    <row r="678">
      <c r="D678" s="240"/>
      <c r="E678" s="240"/>
    </row>
    <row r="679">
      <c r="D679" s="240"/>
      <c r="E679" s="240"/>
    </row>
    <row r="680">
      <c r="D680" s="240"/>
      <c r="E680" s="240"/>
    </row>
    <row r="681">
      <c r="D681" s="240"/>
      <c r="E681" s="240"/>
    </row>
    <row r="682">
      <c r="D682" s="240"/>
      <c r="E682" s="240"/>
    </row>
    <row r="683">
      <c r="D683" s="240"/>
      <c r="E683" s="240"/>
    </row>
    <row r="684">
      <c r="D684" s="240"/>
      <c r="E684" s="240"/>
    </row>
    <row r="685">
      <c r="D685" s="240"/>
      <c r="E685" s="240"/>
    </row>
    <row r="686">
      <c r="D686" s="240"/>
      <c r="E686" s="240"/>
    </row>
    <row r="687">
      <c r="D687" s="240"/>
      <c r="E687" s="240"/>
    </row>
    <row r="688">
      <c r="D688" s="240"/>
      <c r="E688" s="240"/>
    </row>
    <row r="689">
      <c r="D689" s="240"/>
      <c r="E689" s="240"/>
    </row>
    <row r="690">
      <c r="D690" s="240"/>
      <c r="E690" s="240"/>
    </row>
    <row r="691">
      <c r="D691" s="240"/>
      <c r="E691" s="240"/>
    </row>
    <row r="692">
      <c r="D692" s="240"/>
      <c r="E692" s="240"/>
    </row>
    <row r="693">
      <c r="D693" s="240"/>
      <c r="E693" s="240"/>
    </row>
    <row r="694">
      <c r="D694" s="240"/>
      <c r="E694" s="240"/>
    </row>
    <row r="695">
      <c r="D695" s="240"/>
      <c r="E695" s="240"/>
    </row>
    <row r="696">
      <c r="D696" s="240"/>
      <c r="E696" s="240"/>
    </row>
    <row r="697">
      <c r="D697" s="240"/>
      <c r="E697" s="240"/>
    </row>
    <row r="698">
      <c r="D698" s="240"/>
      <c r="E698" s="240"/>
    </row>
    <row r="699">
      <c r="D699" s="240"/>
      <c r="E699" s="240"/>
    </row>
    <row r="700">
      <c r="D700" s="240"/>
      <c r="E700" s="240"/>
    </row>
    <row r="701">
      <c r="D701" s="240"/>
      <c r="E701" s="240"/>
    </row>
    <row r="702">
      <c r="D702" s="240"/>
      <c r="E702" s="240"/>
    </row>
    <row r="703">
      <c r="D703" s="240"/>
      <c r="E703" s="240"/>
    </row>
    <row r="704">
      <c r="D704" s="240"/>
      <c r="E704" s="240"/>
    </row>
    <row r="705">
      <c r="D705" s="240"/>
      <c r="E705" s="240"/>
    </row>
    <row r="706">
      <c r="D706" s="240"/>
      <c r="E706" s="240"/>
    </row>
    <row r="707">
      <c r="D707" s="240"/>
      <c r="E707" s="240"/>
    </row>
    <row r="708">
      <c r="D708" s="240"/>
      <c r="E708" s="240"/>
    </row>
    <row r="709">
      <c r="D709" s="240"/>
      <c r="E709" s="240"/>
    </row>
    <row r="710">
      <c r="D710" s="240"/>
      <c r="E710" s="240"/>
    </row>
    <row r="711">
      <c r="D711" s="240"/>
      <c r="E711" s="240"/>
    </row>
    <row r="712">
      <c r="D712" s="240"/>
      <c r="E712" s="240"/>
    </row>
    <row r="713">
      <c r="D713" s="240"/>
      <c r="E713" s="240"/>
    </row>
    <row r="714">
      <c r="D714" s="240"/>
      <c r="E714" s="240"/>
    </row>
    <row r="715">
      <c r="D715" s="240"/>
      <c r="E715" s="240"/>
    </row>
    <row r="716">
      <c r="D716" s="240"/>
      <c r="E716" s="240"/>
    </row>
    <row r="717">
      <c r="D717" s="240"/>
      <c r="E717" s="240"/>
    </row>
    <row r="718">
      <c r="D718" s="240"/>
      <c r="E718" s="240"/>
    </row>
    <row r="719">
      <c r="D719" s="240"/>
      <c r="E719" s="240"/>
    </row>
    <row r="720">
      <c r="D720" s="240"/>
      <c r="E720" s="240"/>
    </row>
    <row r="721">
      <c r="D721" s="240"/>
      <c r="E721" s="240"/>
    </row>
    <row r="722">
      <c r="D722" s="240"/>
      <c r="E722" s="240"/>
    </row>
    <row r="723">
      <c r="D723" s="240"/>
      <c r="E723" s="240"/>
    </row>
    <row r="724">
      <c r="D724" s="240"/>
      <c r="E724" s="240"/>
    </row>
    <row r="725">
      <c r="D725" s="240"/>
      <c r="E725" s="240"/>
    </row>
    <row r="726">
      <c r="D726" s="240"/>
      <c r="E726" s="240"/>
    </row>
    <row r="727">
      <c r="D727" s="240"/>
      <c r="E727" s="240"/>
    </row>
    <row r="728">
      <c r="D728" s="240"/>
      <c r="E728" s="240"/>
    </row>
    <row r="729">
      <c r="D729" s="240"/>
      <c r="E729" s="240"/>
    </row>
    <row r="730">
      <c r="D730" s="240"/>
      <c r="E730" s="240"/>
    </row>
    <row r="731">
      <c r="D731" s="240"/>
      <c r="E731" s="240"/>
    </row>
    <row r="732">
      <c r="D732" s="240"/>
      <c r="E732" s="240"/>
    </row>
    <row r="733">
      <c r="D733" s="240"/>
      <c r="E733" s="240"/>
    </row>
    <row r="734">
      <c r="D734" s="240"/>
      <c r="E734" s="240"/>
    </row>
    <row r="735">
      <c r="D735" s="240"/>
      <c r="E735" s="240"/>
    </row>
    <row r="736">
      <c r="D736" s="240"/>
      <c r="E736" s="240"/>
    </row>
    <row r="737">
      <c r="D737" s="240"/>
      <c r="E737" s="240"/>
    </row>
    <row r="738">
      <c r="D738" s="240"/>
      <c r="E738" s="240"/>
    </row>
    <row r="739">
      <c r="D739" s="240"/>
      <c r="E739" s="240"/>
    </row>
    <row r="740">
      <c r="D740" s="240"/>
      <c r="E740" s="240"/>
    </row>
    <row r="741">
      <c r="D741" s="240"/>
      <c r="E741" s="240"/>
    </row>
    <row r="742">
      <c r="D742" s="240"/>
      <c r="E742" s="240"/>
    </row>
    <row r="743">
      <c r="D743" s="240"/>
      <c r="E743" s="240"/>
    </row>
    <row r="744">
      <c r="D744" s="240"/>
      <c r="E744" s="240"/>
    </row>
    <row r="745">
      <c r="D745" s="240"/>
      <c r="E745" s="240"/>
    </row>
    <row r="746">
      <c r="D746" s="240"/>
      <c r="E746" s="240"/>
    </row>
    <row r="747">
      <c r="D747" s="240"/>
      <c r="E747" s="240"/>
    </row>
    <row r="748">
      <c r="D748" s="240"/>
      <c r="E748" s="240"/>
    </row>
    <row r="749">
      <c r="D749" s="240"/>
      <c r="E749" s="240"/>
    </row>
    <row r="750">
      <c r="D750" s="240"/>
      <c r="E750" s="240"/>
    </row>
    <row r="751">
      <c r="D751" s="240"/>
      <c r="E751" s="240"/>
    </row>
    <row r="752">
      <c r="D752" s="240"/>
      <c r="E752" s="240"/>
    </row>
    <row r="753">
      <c r="D753" s="240"/>
      <c r="E753" s="240"/>
    </row>
    <row r="754">
      <c r="D754" s="240"/>
      <c r="E754" s="240"/>
    </row>
    <row r="755">
      <c r="D755" s="240"/>
      <c r="E755" s="240"/>
    </row>
    <row r="756">
      <c r="D756" s="240"/>
      <c r="E756" s="240"/>
    </row>
    <row r="757">
      <c r="D757" s="240"/>
      <c r="E757" s="240"/>
    </row>
    <row r="758">
      <c r="D758" s="240"/>
      <c r="E758" s="240"/>
    </row>
    <row r="759">
      <c r="D759" s="240"/>
      <c r="E759" s="240"/>
    </row>
    <row r="760">
      <c r="D760" s="240"/>
      <c r="E760" s="240"/>
    </row>
    <row r="761">
      <c r="D761" s="240"/>
      <c r="E761" s="240"/>
    </row>
    <row r="762">
      <c r="D762" s="240"/>
      <c r="E762" s="240"/>
    </row>
    <row r="763">
      <c r="D763" s="240"/>
      <c r="E763" s="240"/>
    </row>
    <row r="764">
      <c r="D764" s="240"/>
      <c r="E764" s="240"/>
    </row>
    <row r="765">
      <c r="D765" s="240"/>
      <c r="E765" s="240"/>
    </row>
    <row r="766">
      <c r="D766" s="240"/>
      <c r="E766" s="240"/>
    </row>
    <row r="767">
      <c r="D767" s="240"/>
      <c r="E767" s="240"/>
    </row>
    <row r="768">
      <c r="D768" s="240"/>
      <c r="E768" s="240"/>
    </row>
    <row r="769">
      <c r="D769" s="240"/>
      <c r="E769" s="240"/>
    </row>
    <row r="770">
      <c r="D770" s="240"/>
      <c r="E770" s="240"/>
    </row>
    <row r="771">
      <c r="D771" s="240"/>
      <c r="E771" s="240"/>
    </row>
    <row r="772">
      <c r="D772" s="240"/>
      <c r="E772" s="240"/>
    </row>
    <row r="773">
      <c r="D773" s="240"/>
      <c r="E773" s="240"/>
    </row>
    <row r="774">
      <c r="D774" s="240"/>
      <c r="E774" s="240"/>
    </row>
    <row r="775">
      <c r="D775" s="240"/>
      <c r="E775" s="240"/>
    </row>
    <row r="776">
      <c r="D776" s="240"/>
      <c r="E776" s="240"/>
    </row>
    <row r="777">
      <c r="D777" s="240"/>
      <c r="E777" s="240"/>
    </row>
    <row r="778">
      <c r="D778" s="240"/>
      <c r="E778" s="240"/>
    </row>
    <row r="779">
      <c r="D779" s="240"/>
      <c r="E779" s="240"/>
    </row>
    <row r="780">
      <c r="D780" s="240"/>
      <c r="E780" s="240"/>
    </row>
    <row r="781">
      <c r="D781" s="240"/>
      <c r="E781" s="240"/>
    </row>
    <row r="782">
      <c r="D782" s="240"/>
      <c r="E782" s="240"/>
    </row>
    <row r="783">
      <c r="D783" s="240"/>
      <c r="E783" s="240"/>
    </row>
    <row r="784">
      <c r="D784" s="240"/>
      <c r="E784" s="240"/>
    </row>
    <row r="785">
      <c r="D785" s="240"/>
      <c r="E785" s="240"/>
    </row>
    <row r="786">
      <c r="D786" s="240"/>
      <c r="E786" s="240"/>
    </row>
    <row r="787">
      <c r="D787" s="240"/>
      <c r="E787" s="240"/>
    </row>
    <row r="788">
      <c r="D788" s="240"/>
      <c r="E788" s="240"/>
    </row>
    <row r="789">
      <c r="D789" s="240"/>
      <c r="E789" s="240"/>
    </row>
    <row r="790">
      <c r="D790" s="240"/>
      <c r="E790" s="240"/>
    </row>
    <row r="791">
      <c r="D791" s="240"/>
      <c r="E791" s="240"/>
    </row>
    <row r="792">
      <c r="D792" s="240"/>
      <c r="E792" s="240"/>
    </row>
    <row r="793">
      <c r="D793" s="240"/>
      <c r="E793" s="240"/>
    </row>
    <row r="794">
      <c r="D794" s="240"/>
      <c r="E794" s="240"/>
    </row>
    <row r="795">
      <c r="D795" s="240"/>
      <c r="E795" s="240"/>
    </row>
    <row r="796">
      <c r="D796" s="240"/>
      <c r="E796" s="240"/>
    </row>
    <row r="797">
      <c r="D797" s="240"/>
      <c r="E797" s="240"/>
    </row>
    <row r="798">
      <c r="D798" s="240"/>
      <c r="E798" s="240"/>
    </row>
    <row r="799">
      <c r="D799" s="240"/>
      <c r="E799" s="240"/>
    </row>
    <row r="800">
      <c r="D800" s="240"/>
      <c r="E800" s="240"/>
    </row>
    <row r="801">
      <c r="D801" s="240"/>
      <c r="E801" s="240"/>
    </row>
    <row r="802">
      <c r="D802" s="240"/>
      <c r="E802" s="240"/>
    </row>
    <row r="803">
      <c r="D803" s="240"/>
      <c r="E803" s="240"/>
    </row>
    <row r="804">
      <c r="D804" s="240"/>
      <c r="E804" s="240"/>
    </row>
    <row r="805">
      <c r="D805" s="240"/>
      <c r="E805" s="240"/>
    </row>
    <row r="806">
      <c r="D806" s="240"/>
      <c r="E806" s="240"/>
    </row>
    <row r="807">
      <c r="D807" s="240"/>
      <c r="E807" s="240"/>
    </row>
    <row r="808">
      <c r="D808" s="240"/>
      <c r="E808" s="240"/>
    </row>
    <row r="809">
      <c r="D809" s="240"/>
      <c r="E809" s="240"/>
    </row>
    <row r="810">
      <c r="D810" s="240"/>
      <c r="E810" s="240"/>
    </row>
    <row r="811">
      <c r="D811" s="240"/>
      <c r="E811" s="240"/>
    </row>
    <row r="812">
      <c r="D812" s="240"/>
      <c r="E812" s="240"/>
    </row>
    <row r="813">
      <c r="D813" s="240"/>
      <c r="E813" s="240"/>
    </row>
    <row r="814">
      <c r="D814" s="240"/>
      <c r="E814" s="240"/>
    </row>
    <row r="815">
      <c r="D815" s="240"/>
      <c r="E815" s="240"/>
    </row>
    <row r="816">
      <c r="D816" s="240"/>
      <c r="E816" s="240"/>
    </row>
    <row r="817">
      <c r="D817" s="240"/>
      <c r="E817" s="240"/>
    </row>
    <row r="818">
      <c r="D818" s="240"/>
      <c r="E818" s="240"/>
    </row>
    <row r="819">
      <c r="D819" s="240"/>
      <c r="E819" s="240"/>
    </row>
    <row r="820">
      <c r="D820" s="240"/>
      <c r="E820" s="240"/>
    </row>
    <row r="821">
      <c r="D821" s="240"/>
      <c r="E821" s="240"/>
    </row>
    <row r="822">
      <c r="D822" s="240"/>
      <c r="E822" s="240"/>
    </row>
    <row r="823">
      <c r="D823" s="240"/>
      <c r="E823" s="240"/>
    </row>
    <row r="824">
      <c r="D824" s="240"/>
      <c r="E824" s="240"/>
    </row>
    <row r="825">
      <c r="D825" s="240"/>
      <c r="E825" s="240"/>
    </row>
    <row r="826">
      <c r="D826" s="240"/>
      <c r="E826" s="240"/>
    </row>
    <row r="827">
      <c r="D827" s="240"/>
      <c r="E827" s="240"/>
    </row>
    <row r="828">
      <c r="D828" s="240"/>
      <c r="E828" s="240"/>
    </row>
    <row r="829">
      <c r="D829" s="240"/>
      <c r="E829" s="240"/>
    </row>
    <row r="830">
      <c r="D830" s="240"/>
      <c r="E830" s="240"/>
    </row>
    <row r="831">
      <c r="D831" s="240"/>
      <c r="E831" s="240"/>
    </row>
    <row r="832">
      <c r="D832" s="240"/>
      <c r="E832" s="240"/>
    </row>
    <row r="833">
      <c r="D833" s="240"/>
      <c r="E833" s="240"/>
    </row>
    <row r="834">
      <c r="D834" s="240"/>
      <c r="E834" s="240"/>
    </row>
    <row r="835">
      <c r="D835" s="240"/>
      <c r="E835" s="240"/>
    </row>
    <row r="836">
      <c r="D836" s="240"/>
      <c r="E836" s="240"/>
    </row>
    <row r="837">
      <c r="D837" s="240"/>
      <c r="E837" s="240"/>
    </row>
    <row r="838">
      <c r="D838" s="240"/>
      <c r="E838" s="240"/>
    </row>
    <row r="839">
      <c r="D839" s="240"/>
      <c r="E839" s="240"/>
    </row>
    <row r="840">
      <c r="D840" s="240"/>
      <c r="E840" s="240"/>
    </row>
    <row r="841">
      <c r="D841" s="240"/>
      <c r="E841" s="240"/>
    </row>
    <row r="842">
      <c r="D842" s="240"/>
      <c r="E842" s="240"/>
    </row>
    <row r="843">
      <c r="D843" s="240"/>
      <c r="E843" s="240"/>
    </row>
    <row r="844">
      <c r="D844" s="240"/>
      <c r="E844" s="240"/>
    </row>
    <row r="845">
      <c r="D845" s="240"/>
      <c r="E845" s="240"/>
    </row>
    <row r="846">
      <c r="D846" s="240"/>
      <c r="E846" s="240"/>
    </row>
    <row r="847">
      <c r="D847" s="240"/>
      <c r="E847" s="240"/>
    </row>
    <row r="848">
      <c r="D848" s="240"/>
      <c r="E848" s="240"/>
    </row>
    <row r="849">
      <c r="D849" s="240"/>
      <c r="E849" s="240"/>
    </row>
    <row r="850">
      <c r="D850" s="240"/>
      <c r="E850" s="240"/>
    </row>
    <row r="851">
      <c r="D851" s="240"/>
      <c r="E851" s="240"/>
    </row>
    <row r="852">
      <c r="D852" s="240"/>
      <c r="E852" s="240"/>
    </row>
    <row r="853">
      <c r="D853" s="240"/>
      <c r="E853" s="240"/>
    </row>
    <row r="854">
      <c r="D854" s="240"/>
      <c r="E854" s="240"/>
    </row>
    <row r="855">
      <c r="D855" s="240"/>
      <c r="E855" s="240"/>
    </row>
    <row r="856">
      <c r="D856" s="240"/>
      <c r="E856" s="240"/>
    </row>
    <row r="857">
      <c r="D857" s="240"/>
      <c r="E857" s="240"/>
    </row>
    <row r="858">
      <c r="D858" s="240"/>
      <c r="E858" s="240"/>
    </row>
    <row r="859">
      <c r="D859" s="240"/>
      <c r="E859" s="240"/>
    </row>
    <row r="860">
      <c r="D860" s="240"/>
      <c r="E860" s="240"/>
    </row>
    <row r="861">
      <c r="D861" s="240"/>
      <c r="E861" s="240"/>
    </row>
    <row r="862">
      <c r="D862" s="240"/>
      <c r="E862" s="240"/>
    </row>
    <row r="863">
      <c r="D863" s="240"/>
      <c r="E863" s="240"/>
    </row>
    <row r="864">
      <c r="D864" s="240"/>
      <c r="E864" s="240"/>
    </row>
    <row r="865">
      <c r="D865" s="240"/>
      <c r="E865" s="240"/>
    </row>
    <row r="866">
      <c r="D866" s="240"/>
      <c r="E866" s="240"/>
    </row>
    <row r="867">
      <c r="D867" s="240"/>
      <c r="E867" s="240"/>
    </row>
    <row r="868">
      <c r="D868" s="240"/>
      <c r="E868" s="240"/>
    </row>
    <row r="869">
      <c r="D869" s="240"/>
      <c r="E869" s="240"/>
    </row>
    <row r="870">
      <c r="D870" s="240"/>
      <c r="E870" s="240"/>
    </row>
    <row r="871">
      <c r="D871" s="240"/>
      <c r="E871" s="240"/>
    </row>
    <row r="872">
      <c r="D872" s="240"/>
      <c r="E872" s="240"/>
    </row>
    <row r="873">
      <c r="D873" s="240"/>
      <c r="E873" s="240"/>
    </row>
    <row r="874">
      <c r="D874" s="240"/>
      <c r="E874" s="240"/>
    </row>
    <row r="875">
      <c r="D875" s="240"/>
      <c r="E875" s="240"/>
    </row>
    <row r="876">
      <c r="D876" s="240"/>
      <c r="E876" s="240"/>
    </row>
    <row r="877">
      <c r="D877" s="240"/>
      <c r="E877" s="240"/>
    </row>
    <row r="878">
      <c r="D878" s="240"/>
      <c r="E878" s="240"/>
    </row>
    <row r="879">
      <c r="D879" s="240"/>
      <c r="E879" s="240"/>
    </row>
    <row r="880">
      <c r="D880" s="240"/>
      <c r="E880" s="240"/>
    </row>
    <row r="881">
      <c r="D881" s="240"/>
      <c r="E881" s="240"/>
    </row>
    <row r="882">
      <c r="D882" s="240"/>
      <c r="E882" s="240"/>
    </row>
    <row r="883">
      <c r="D883" s="240"/>
      <c r="E883" s="240"/>
    </row>
    <row r="884">
      <c r="D884" s="240"/>
      <c r="E884" s="240"/>
    </row>
    <row r="885">
      <c r="D885" s="240"/>
      <c r="E885" s="240"/>
    </row>
    <row r="886">
      <c r="D886" s="240"/>
      <c r="E886" s="240"/>
    </row>
    <row r="887">
      <c r="D887" s="240"/>
      <c r="E887" s="240"/>
    </row>
    <row r="888">
      <c r="D888" s="240"/>
      <c r="E888" s="240"/>
    </row>
    <row r="889">
      <c r="D889" s="240"/>
      <c r="E889" s="240"/>
    </row>
    <row r="890">
      <c r="D890" s="240"/>
      <c r="E890" s="240"/>
    </row>
    <row r="891">
      <c r="D891" s="240"/>
      <c r="E891" s="240"/>
    </row>
    <row r="892">
      <c r="D892" s="240"/>
      <c r="E892" s="240"/>
    </row>
    <row r="893">
      <c r="D893" s="240"/>
      <c r="E893" s="240"/>
    </row>
    <row r="894">
      <c r="D894" s="240"/>
      <c r="E894" s="240"/>
    </row>
    <row r="895">
      <c r="D895" s="240"/>
      <c r="E895" s="240"/>
    </row>
    <row r="896">
      <c r="D896" s="240"/>
      <c r="E896" s="240"/>
    </row>
    <row r="897">
      <c r="D897" s="240"/>
      <c r="E897" s="240"/>
    </row>
    <row r="898">
      <c r="D898" s="240"/>
      <c r="E898" s="240"/>
    </row>
    <row r="899">
      <c r="D899" s="240"/>
      <c r="E899" s="240"/>
    </row>
    <row r="900">
      <c r="D900" s="240"/>
      <c r="E900" s="240"/>
    </row>
    <row r="901">
      <c r="D901" s="240"/>
      <c r="E901" s="240"/>
    </row>
    <row r="902">
      <c r="D902" s="240"/>
      <c r="E902" s="240"/>
    </row>
    <row r="903">
      <c r="D903" s="240"/>
      <c r="E903" s="240"/>
    </row>
    <row r="904">
      <c r="D904" s="240"/>
      <c r="E904" s="240"/>
    </row>
    <row r="905">
      <c r="D905" s="240"/>
      <c r="E905" s="240"/>
    </row>
    <row r="906">
      <c r="D906" s="240"/>
      <c r="E906" s="240"/>
    </row>
    <row r="907">
      <c r="D907" s="240"/>
      <c r="E907" s="240"/>
    </row>
    <row r="908">
      <c r="D908" s="240"/>
      <c r="E908" s="240"/>
    </row>
    <row r="909">
      <c r="D909" s="240"/>
      <c r="E909" s="240"/>
    </row>
    <row r="910">
      <c r="D910" s="240"/>
      <c r="E910" s="240"/>
    </row>
    <row r="911">
      <c r="D911" s="240"/>
      <c r="E911" s="240"/>
    </row>
    <row r="912">
      <c r="D912" s="240"/>
      <c r="E912" s="240"/>
    </row>
    <row r="913">
      <c r="D913" s="240"/>
      <c r="E913" s="240"/>
    </row>
    <row r="914">
      <c r="D914" s="240"/>
      <c r="E914" s="240"/>
    </row>
    <row r="915">
      <c r="D915" s="240"/>
      <c r="E915" s="240"/>
    </row>
    <row r="916">
      <c r="D916" s="240"/>
      <c r="E916" s="240"/>
    </row>
    <row r="917">
      <c r="D917" s="240"/>
      <c r="E917" s="240"/>
    </row>
    <row r="918">
      <c r="D918" s="240"/>
      <c r="E918" s="240"/>
    </row>
    <row r="919">
      <c r="D919" s="240"/>
      <c r="E919" s="240"/>
    </row>
    <row r="920">
      <c r="D920" s="240"/>
      <c r="E920" s="240"/>
    </row>
    <row r="921">
      <c r="D921" s="240"/>
      <c r="E921" s="240"/>
    </row>
    <row r="922">
      <c r="D922" s="240"/>
      <c r="E922" s="240"/>
    </row>
    <row r="923">
      <c r="D923" s="240"/>
      <c r="E923" s="240"/>
    </row>
    <row r="924">
      <c r="D924" s="240"/>
      <c r="E924" s="240"/>
    </row>
    <row r="925">
      <c r="D925" s="240"/>
      <c r="E925" s="240"/>
    </row>
    <row r="926">
      <c r="D926" s="240"/>
      <c r="E926" s="240"/>
    </row>
    <row r="927">
      <c r="D927" s="240"/>
      <c r="E927" s="240"/>
    </row>
    <row r="928">
      <c r="D928" s="240"/>
      <c r="E928" s="240"/>
    </row>
    <row r="929">
      <c r="D929" s="240"/>
      <c r="E929" s="240"/>
    </row>
    <row r="930">
      <c r="D930" s="240"/>
      <c r="E930" s="240"/>
    </row>
    <row r="931">
      <c r="D931" s="240"/>
      <c r="E931" s="240"/>
    </row>
    <row r="932">
      <c r="D932" s="240"/>
      <c r="E932" s="240"/>
    </row>
    <row r="933">
      <c r="D933" s="240"/>
      <c r="E933" s="240"/>
    </row>
    <row r="934">
      <c r="D934" s="240"/>
      <c r="E934" s="240"/>
    </row>
    <row r="935">
      <c r="D935" s="240"/>
      <c r="E935" s="240"/>
    </row>
    <row r="936">
      <c r="D936" s="240"/>
      <c r="E936" s="240"/>
    </row>
    <row r="937">
      <c r="D937" s="240"/>
      <c r="E937" s="240"/>
    </row>
    <row r="938">
      <c r="D938" s="240"/>
      <c r="E938" s="240"/>
    </row>
    <row r="939">
      <c r="D939" s="240"/>
      <c r="E939" s="240"/>
    </row>
    <row r="940">
      <c r="D940" s="240"/>
      <c r="E940" s="240"/>
    </row>
    <row r="941">
      <c r="D941" s="240"/>
      <c r="E941" s="240"/>
    </row>
    <row r="942">
      <c r="D942" s="240"/>
      <c r="E942" s="240"/>
    </row>
    <row r="943">
      <c r="D943" s="240"/>
      <c r="E943" s="240"/>
    </row>
    <row r="944">
      <c r="D944" s="240"/>
      <c r="E944" s="240"/>
    </row>
    <row r="945">
      <c r="D945" s="240"/>
      <c r="E945" s="240"/>
    </row>
    <row r="946">
      <c r="D946" s="240"/>
      <c r="E946" s="240"/>
    </row>
    <row r="947">
      <c r="D947" s="240"/>
      <c r="E947" s="240"/>
    </row>
    <row r="948">
      <c r="D948" s="240"/>
      <c r="E948" s="240"/>
    </row>
    <row r="949">
      <c r="D949" s="240"/>
      <c r="E949" s="240"/>
    </row>
    <row r="950">
      <c r="D950" s="240"/>
      <c r="E950" s="240"/>
    </row>
    <row r="951">
      <c r="D951" s="240"/>
      <c r="E951" s="240"/>
    </row>
    <row r="952">
      <c r="D952" s="240"/>
      <c r="E952" s="240"/>
    </row>
    <row r="953">
      <c r="D953" s="240"/>
      <c r="E953" s="240"/>
    </row>
    <row r="954">
      <c r="D954" s="240"/>
      <c r="E954" s="240"/>
    </row>
    <row r="955">
      <c r="D955" s="240"/>
      <c r="E955" s="240"/>
    </row>
    <row r="956">
      <c r="D956" s="240"/>
      <c r="E956" s="240"/>
    </row>
    <row r="957">
      <c r="D957" s="240"/>
      <c r="E957" s="240"/>
    </row>
    <row r="958">
      <c r="D958" s="240"/>
      <c r="E958" s="240"/>
    </row>
    <row r="959">
      <c r="D959" s="240"/>
      <c r="E959" s="240"/>
    </row>
    <row r="960">
      <c r="D960" s="240"/>
      <c r="E960" s="240"/>
    </row>
    <row r="961">
      <c r="D961" s="240"/>
      <c r="E961" s="240"/>
    </row>
    <row r="962">
      <c r="D962" s="240"/>
      <c r="E962" s="240"/>
    </row>
    <row r="963">
      <c r="D963" s="240"/>
      <c r="E963" s="240"/>
    </row>
    <row r="964">
      <c r="D964" s="240"/>
      <c r="E964" s="240"/>
    </row>
    <row r="965">
      <c r="D965" s="240"/>
      <c r="E965" s="240"/>
    </row>
    <row r="966">
      <c r="D966" s="240"/>
      <c r="E966" s="240"/>
    </row>
    <row r="967">
      <c r="D967" s="240"/>
      <c r="E967" s="240"/>
    </row>
    <row r="968">
      <c r="D968" s="240"/>
      <c r="E968" s="240"/>
    </row>
    <row r="969">
      <c r="D969" s="240"/>
      <c r="E969" s="240"/>
    </row>
    <row r="970">
      <c r="D970" s="240"/>
      <c r="E970" s="240"/>
    </row>
    <row r="971">
      <c r="D971" s="240"/>
      <c r="E971" s="240"/>
    </row>
    <row r="972">
      <c r="D972" s="240"/>
      <c r="E972" s="240"/>
    </row>
    <row r="973">
      <c r="D973" s="240"/>
      <c r="E973" s="240"/>
    </row>
    <row r="974">
      <c r="D974" s="240"/>
      <c r="E974" s="240"/>
    </row>
    <row r="975">
      <c r="D975" s="240"/>
      <c r="E975" s="240"/>
    </row>
    <row r="976">
      <c r="D976" s="240"/>
      <c r="E976" s="240"/>
    </row>
    <row r="977">
      <c r="D977" s="240"/>
      <c r="E977" s="240"/>
    </row>
    <row r="978">
      <c r="D978" s="240"/>
      <c r="E978" s="240"/>
    </row>
    <row r="979">
      <c r="D979" s="240"/>
      <c r="E979" s="240"/>
    </row>
    <row r="980">
      <c r="D980" s="240"/>
      <c r="E980" s="240"/>
    </row>
    <row r="981">
      <c r="D981" s="240"/>
      <c r="E981" s="240"/>
    </row>
    <row r="982">
      <c r="D982" s="240"/>
      <c r="E982" s="240"/>
    </row>
    <row r="983">
      <c r="D983" s="240"/>
      <c r="E983" s="240"/>
    </row>
    <row r="984">
      <c r="D984" s="240"/>
      <c r="E984" s="240"/>
    </row>
    <row r="985">
      <c r="D985" s="240"/>
      <c r="E985" s="240"/>
    </row>
    <row r="986">
      <c r="D986" s="240"/>
      <c r="E986" s="240"/>
    </row>
    <row r="987">
      <c r="D987" s="240"/>
      <c r="E987" s="240"/>
    </row>
    <row r="988">
      <c r="D988" s="240"/>
      <c r="E988" s="240"/>
    </row>
    <row r="989">
      <c r="D989" s="240"/>
      <c r="E989" s="240"/>
    </row>
    <row r="990">
      <c r="D990" s="240"/>
      <c r="E990" s="240"/>
    </row>
    <row r="991">
      <c r="D991" s="240"/>
      <c r="E991" s="240"/>
    </row>
    <row r="992">
      <c r="D992" s="240"/>
      <c r="E992" s="240"/>
    </row>
    <row r="993">
      <c r="D993" s="240"/>
      <c r="E993" s="240"/>
    </row>
    <row r="994">
      <c r="D994" s="240"/>
      <c r="E994" s="240"/>
    </row>
    <row r="995">
      <c r="D995" s="240"/>
      <c r="E995" s="240"/>
    </row>
    <row r="996">
      <c r="D996" s="240"/>
      <c r="E996" s="240"/>
    </row>
    <row r="997">
      <c r="D997" s="240"/>
      <c r="E997" s="240"/>
    </row>
    <row r="998">
      <c r="D998" s="240"/>
      <c r="E998" s="240"/>
    </row>
    <row r="999">
      <c r="D999" s="240"/>
      <c r="E999" s="240"/>
    </row>
    <row r="1000">
      <c r="D1000" s="240"/>
      <c r="E1000" s="240"/>
    </row>
    <row r="1001">
      <c r="D1001" s="240"/>
      <c r="E1001" s="240"/>
    </row>
    <row r="1002">
      <c r="D1002" s="240"/>
      <c r="E1002" s="240"/>
    </row>
    <row r="1003">
      <c r="D1003" s="240"/>
      <c r="E1003" s="240"/>
    </row>
    <row r="1004">
      <c r="D1004" s="240"/>
      <c r="E1004" s="240"/>
    </row>
    <row r="1005">
      <c r="D1005" s="240"/>
      <c r="E1005" s="240"/>
    </row>
    <row r="1006">
      <c r="D1006" s="240"/>
      <c r="E1006" s="240"/>
    </row>
    <row r="1007">
      <c r="D1007" s="240"/>
      <c r="E1007" s="240"/>
    </row>
    <row r="1008">
      <c r="D1008" s="240"/>
      <c r="E1008" s="240"/>
    </row>
    <row r="1009">
      <c r="D1009" s="240"/>
      <c r="E1009" s="240"/>
    </row>
    <row r="1010">
      <c r="D1010" s="240"/>
      <c r="E1010" s="240"/>
    </row>
    <row r="1011">
      <c r="D1011" s="240"/>
      <c r="E1011" s="240"/>
    </row>
    <row r="1012">
      <c r="D1012" s="240"/>
      <c r="E1012" s="240"/>
    </row>
    <row r="1013">
      <c r="D1013" s="240"/>
      <c r="E1013" s="240"/>
    </row>
    <row r="1014">
      <c r="D1014" s="240"/>
      <c r="E1014" s="240"/>
    </row>
    <row r="1015">
      <c r="D1015" s="240"/>
      <c r="E1015" s="240"/>
    </row>
    <row r="1016">
      <c r="D1016" s="240"/>
      <c r="E1016" s="240"/>
    </row>
    <row r="1017">
      <c r="D1017" s="240"/>
      <c r="E1017" s="240"/>
    </row>
    <row r="1018">
      <c r="D1018" s="240"/>
      <c r="E1018" s="240"/>
    </row>
    <row r="1019">
      <c r="D1019" s="240"/>
      <c r="E1019" s="240"/>
    </row>
    <row r="1020">
      <c r="D1020" s="240"/>
      <c r="E1020" s="240"/>
    </row>
    <row r="1021">
      <c r="D1021" s="240"/>
      <c r="E1021" s="240"/>
    </row>
    <row r="1022">
      <c r="D1022" s="240"/>
      <c r="E1022" s="240"/>
    </row>
    <row r="1023">
      <c r="D1023" s="240"/>
      <c r="E1023" s="240"/>
    </row>
    <row r="1024">
      <c r="D1024" s="240"/>
      <c r="E1024" s="240"/>
    </row>
    <row r="1025">
      <c r="D1025" s="240"/>
      <c r="E1025" s="240"/>
    </row>
    <row r="1026">
      <c r="D1026" s="240"/>
      <c r="E1026" s="240"/>
    </row>
    <row r="1027">
      <c r="D1027" s="240"/>
      <c r="E1027" s="240"/>
    </row>
    <row r="1028">
      <c r="D1028" s="240"/>
      <c r="E1028" s="240"/>
    </row>
    <row r="1029">
      <c r="D1029" s="240"/>
      <c r="E1029" s="240"/>
    </row>
    <row r="1030">
      <c r="D1030" s="240"/>
      <c r="E1030" s="240"/>
    </row>
    <row r="1031">
      <c r="D1031" s="240"/>
      <c r="E1031" s="240"/>
    </row>
    <row r="1032">
      <c r="D1032" s="240"/>
      <c r="E1032" s="240"/>
    </row>
    <row r="1033">
      <c r="D1033" s="240"/>
      <c r="E1033" s="240"/>
    </row>
    <row r="1034">
      <c r="D1034" s="240"/>
      <c r="E1034" s="240"/>
    </row>
    <row r="1035">
      <c r="D1035" s="240"/>
      <c r="E1035" s="240"/>
    </row>
    <row r="1036">
      <c r="D1036" s="240"/>
      <c r="E1036" s="240"/>
    </row>
    <row r="1037">
      <c r="D1037" s="240"/>
      <c r="E1037" s="240"/>
    </row>
    <row r="1038">
      <c r="D1038" s="240"/>
      <c r="E1038" s="240"/>
    </row>
    <row r="1039">
      <c r="D1039" s="240"/>
      <c r="E1039" s="240"/>
    </row>
    <row r="1040">
      <c r="D1040" s="240"/>
      <c r="E1040" s="240"/>
    </row>
    <row r="1041">
      <c r="D1041" s="240"/>
      <c r="E1041" s="240"/>
    </row>
    <row r="1042">
      <c r="D1042" s="240"/>
      <c r="E1042" s="240"/>
    </row>
    <row r="1043">
      <c r="D1043" s="240"/>
      <c r="E1043" s="240"/>
    </row>
    <row r="1044">
      <c r="D1044" s="240"/>
      <c r="E1044" s="240"/>
    </row>
    <row r="1045">
      <c r="D1045" s="240"/>
      <c r="E1045" s="240"/>
    </row>
    <row r="1046">
      <c r="D1046" s="240"/>
      <c r="E1046" s="240"/>
    </row>
    <row r="1047">
      <c r="D1047" s="240"/>
      <c r="E1047" s="240"/>
    </row>
    <row r="1048">
      <c r="D1048" s="240"/>
      <c r="E1048" s="240"/>
    </row>
    <row r="1049">
      <c r="D1049" s="240"/>
      <c r="E1049" s="240"/>
    </row>
    <row r="1050">
      <c r="D1050" s="240"/>
      <c r="E1050" s="240"/>
    </row>
    <row r="1051">
      <c r="D1051" s="240"/>
      <c r="E1051" s="240"/>
    </row>
    <row r="1052">
      <c r="D1052" s="240"/>
      <c r="E1052" s="240"/>
    </row>
    <row r="1053">
      <c r="D1053" s="240"/>
      <c r="E1053" s="240"/>
    </row>
    <row r="1054">
      <c r="D1054" s="240"/>
      <c r="E1054" s="240"/>
    </row>
    <row r="1055">
      <c r="D1055" s="240"/>
      <c r="E1055" s="240"/>
    </row>
    <row r="1056">
      <c r="D1056" s="240"/>
      <c r="E1056" s="240"/>
    </row>
    <row r="1057">
      <c r="D1057" s="240"/>
      <c r="E1057" s="240"/>
    </row>
    <row r="1058">
      <c r="D1058" s="240"/>
      <c r="E1058" s="240"/>
    </row>
    <row r="1059">
      <c r="D1059" s="240"/>
      <c r="E1059" s="240"/>
    </row>
    <row r="1060">
      <c r="D1060" s="240"/>
      <c r="E1060" s="240"/>
    </row>
    <row r="1061">
      <c r="D1061" s="240"/>
      <c r="E1061" s="240"/>
    </row>
    <row r="1062">
      <c r="D1062" s="240"/>
      <c r="E1062" s="240"/>
    </row>
    <row r="1063">
      <c r="D1063" s="240"/>
      <c r="E1063" s="240"/>
    </row>
    <row r="1064">
      <c r="D1064" s="240"/>
      <c r="E1064" s="240"/>
    </row>
    <row r="1065">
      <c r="D1065" s="240"/>
      <c r="E1065" s="240"/>
    </row>
    <row r="1066">
      <c r="D1066" s="240"/>
      <c r="E1066" s="240"/>
    </row>
    <row r="1067">
      <c r="D1067" s="240"/>
      <c r="E1067" s="240"/>
    </row>
    <row r="1068">
      <c r="D1068" s="240"/>
      <c r="E1068" s="240"/>
    </row>
    <row r="1069">
      <c r="D1069" s="240"/>
      <c r="E1069" s="240"/>
    </row>
    <row r="1070">
      <c r="D1070" s="240"/>
      <c r="E1070" s="240"/>
    </row>
    <row r="1071">
      <c r="D1071" s="240"/>
      <c r="E1071" s="240"/>
    </row>
    <row r="1072">
      <c r="D1072" s="240"/>
      <c r="E1072" s="240"/>
    </row>
    <row r="1073">
      <c r="D1073" s="240"/>
      <c r="E1073" s="24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5" width="17.13"/>
    <col customWidth="1" min="6" max="8" width="18.0"/>
    <col customWidth="1" min="9" max="10" width="17.5"/>
    <col customWidth="1" min="11" max="11" width="9.38"/>
    <col customWidth="1" min="12" max="12" width="10.5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8548</v>
      </c>
      <c r="D1" s="216"/>
      <c r="E1" s="411">
        <v>9.655874599E9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5863</v>
      </c>
      <c r="W1" s="2" t="s">
        <v>6058</v>
      </c>
      <c r="X1" s="2" t="s">
        <v>6216</v>
      </c>
      <c r="Y1" s="2" t="s">
        <v>806</v>
      </c>
      <c r="AA1" s="2" t="s">
        <v>5863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8549</v>
      </c>
      <c r="S2" s="2" t="s">
        <v>8550</v>
      </c>
      <c r="T2" s="2" t="s">
        <v>1272</v>
      </c>
      <c r="U2" s="2" t="s">
        <v>366</v>
      </c>
      <c r="W2" s="2">
        <v>13.0</v>
      </c>
      <c r="X2" s="2" t="s">
        <v>8551</v>
      </c>
      <c r="Y2" s="2" t="s">
        <v>5873</v>
      </c>
      <c r="Z2" s="2" t="s">
        <v>1010</v>
      </c>
      <c r="AA2" s="2" t="s">
        <v>8552</v>
      </c>
    </row>
    <row r="3">
      <c r="A3" s="2"/>
      <c r="B3" s="229" t="s">
        <v>811</v>
      </c>
      <c r="C3" s="2" t="s">
        <v>552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8553</v>
      </c>
      <c r="S3" s="2" t="s">
        <v>8554</v>
      </c>
      <c r="T3" s="2" t="s">
        <v>8555</v>
      </c>
      <c r="U3" s="2" t="s">
        <v>366</v>
      </c>
      <c r="W3" s="2">
        <v>14.0</v>
      </c>
      <c r="X3" s="2" t="s">
        <v>8556</v>
      </c>
      <c r="Y3" s="2" t="s">
        <v>5278</v>
      </c>
      <c r="Z3" s="2" t="s">
        <v>8557</v>
      </c>
      <c r="AA3" s="2" t="s">
        <v>87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8558</v>
      </c>
      <c r="S4" s="2" t="s">
        <v>408</v>
      </c>
      <c r="T4" s="2" t="s">
        <v>2001</v>
      </c>
      <c r="U4" s="2" t="s">
        <v>340</v>
      </c>
      <c r="W4" s="2">
        <v>15.0</v>
      </c>
      <c r="X4" s="2" t="s">
        <v>8152</v>
      </c>
      <c r="Y4" s="2" t="s">
        <v>3832</v>
      </c>
      <c r="Z4" s="2" t="s">
        <v>8557</v>
      </c>
      <c r="AA4" s="2" t="s">
        <v>87</v>
      </c>
      <c r="AB4" s="2" t="s">
        <v>8559</v>
      </c>
    </row>
    <row r="5">
      <c r="A5" s="2"/>
      <c r="B5" s="229" t="s">
        <v>818</v>
      </c>
      <c r="C5" s="357" t="s">
        <v>8560</v>
      </c>
      <c r="D5" s="266"/>
      <c r="E5" s="512" t="s">
        <v>8561</v>
      </c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8562</v>
      </c>
      <c r="S5" s="2" t="s">
        <v>7797</v>
      </c>
      <c r="T5" s="2" t="s">
        <v>1328</v>
      </c>
      <c r="U5" s="2" t="s">
        <v>340</v>
      </c>
      <c r="W5" s="2">
        <v>16.0</v>
      </c>
      <c r="X5" s="2" t="s">
        <v>8563</v>
      </c>
      <c r="Y5" s="2" t="s">
        <v>7111</v>
      </c>
      <c r="Z5" s="2" t="s">
        <v>8564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6771</v>
      </c>
      <c r="S6" s="2" t="s">
        <v>6880</v>
      </c>
      <c r="T6" s="2" t="s">
        <v>3791</v>
      </c>
      <c r="U6" s="2" t="s">
        <v>5695</v>
      </c>
    </row>
    <row r="7">
      <c r="A7" s="2"/>
      <c r="B7" s="229" t="s">
        <v>822</v>
      </c>
      <c r="C7" s="2" t="s">
        <v>7700</v>
      </c>
      <c r="D7" s="2"/>
      <c r="E7" s="237">
        <v>9.445923974E9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8565</v>
      </c>
      <c r="S7" s="2" t="s">
        <v>7825</v>
      </c>
      <c r="T7" s="2" t="s">
        <v>1272</v>
      </c>
      <c r="U7" s="2" t="s">
        <v>340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8566</v>
      </c>
      <c r="S8" s="2" t="s">
        <v>8567</v>
      </c>
      <c r="T8" s="2" t="s">
        <v>1010</v>
      </c>
      <c r="U8" s="2" t="s">
        <v>5695</v>
      </c>
    </row>
    <row r="9">
      <c r="A9" s="2"/>
      <c r="B9" s="229" t="s">
        <v>826</v>
      </c>
      <c r="C9" s="2" t="s">
        <v>8568</v>
      </c>
      <c r="D9" s="2"/>
      <c r="E9" s="237">
        <v>7.708988868E9</v>
      </c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5540</v>
      </c>
      <c r="S9" s="2" t="s">
        <v>6959</v>
      </c>
      <c r="T9" s="2" t="s">
        <v>1010</v>
      </c>
      <c r="U9" s="2" t="s">
        <v>5695</v>
      </c>
    </row>
    <row r="10">
      <c r="A10" s="2"/>
      <c r="B10" s="229" t="s">
        <v>828</v>
      </c>
      <c r="C10" s="2" t="s">
        <v>8569</v>
      </c>
      <c r="D10" s="2"/>
      <c r="E10" s="237">
        <v>7.708266886E9</v>
      </c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8570</v>
      </c>
      <c r="S10" s="2" t="s">
        <v>5805</v>
      </c>
      <c r="T10" s="2" t="s">
        <v>1010</v>
      </c>
      <c r="U10" s="2" t="s">
        <v>5695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7709</v>
      </c>
      <c r="S11" s="2" t="s">
        <v>7711</v>
      </c>
      <c r="T11" s="2" t="s">
        <v>1568</v>
      </c>
      <c r="U11" s="2" t="s">
        <v>5695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8571</v>
      </c>
      <c r="S12" s="2" t="s">
        <v>6772</v>
      </c>
      <c r="T12" s="2" t="s">
        <v>1568</v>
      </c>
      <c r="U12" s="2" t="s">
        <v>5695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8572</v>
      </c>
      <c r="S13" s="2" t="s">
        <v>553</v>
      </c>
      <c r="T13" s="2" t="s">
        <v>1010</v>
      </c>
      <c r="U13" s="2" t="s">
        <v>5695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291">
        <v>8.801426504771E12</v>
      </c>
      <c r="E17" s="2" t="s">
        <v>6646</v>
      </c>
      <c r="J17" s="2" t="s">
        <v>829</v>
      </c>
      <c r="K17" s="2" t="s">
        <v>7858</v>
      </c>
      <c r="L17" s="2" t="s">
        <v>860</v>
      </c>
      <c r="M17" s="2" t="s">
        <v>17</v>
      </c>
      <c r="N17" s="2" t="s">
        <v>6671</v>
      </c>
      <c r="R17" s="2" t="s">
        <v>8566</v>
      </c>
      <c r="S17" s="2">
        <v>205.0</v>
      </c>
    </row>
    <row r="18">
      <c r="A18" s="2"/>
      <c r="B18" s="2" t="s">
        <v>30</v>
      </c>
      <c r="C18" s="2" t="s">
        <v>5477</v>
      </c>
      <c r="D18" s="291">
        <v>8.801518464684E12</v>
      </c>
      <c r="E18" s="2" t="s">
        <v>6646</v>
      </c>
      <c r="J18" s="2" t="s">
        <v>829</v>
      </c>
      <c r="K18" s="2" t="s">
        <v>7858</v>
      </c>
      <c r="L18" s="2" t="s">
        <v>860</v>
      </c>
      <c r="M18" s="2" t="s">
        <v>17</v>
      </c>
      <c r="N18" s="2" t="s">
        <v>6671</v>
      </c>
      <c r="R18" s="2" t="s">
        <v>8566</v>
      </c>
      <c r="S18" s="2">
        <v>205.0</v>
      </c>
    </row>
    <row r="19">
      <c r="A19" s="2"/>
      <c r="B19" s="2" t="s">
        <v>30</v>
      </c>
      <c r="C19" s="2" t="s">
        <v>5477</v>
      </c>
      <c r="D19" s="291">
        <v>8.801394543916E12</v>
      </c>
      <c r="E19" s="2" t="s">
        <v>6646</v>
      </c>
      <c r="J19" s="2" t="s">
        <v>829</v>
      </c>
      <c r="K19" s="2" t="s">
        <v>7858</v>
      </c>
      <c r="L19" s="2" t="s">
        <v>860</v>
      </c>
      <c r="M19" s="2" t="s">
        <v>17</v>
      </c>
      <c r="N19" s="2" t="s">
        <v>6671</v>
      </c>
      <c r="R19" s="2" t="s">
        <v>8566</v>
      </c>
      <c r="S19" s="2">
        <v>205.0</v>
      </c>
    </row>
    <row r="20">
      <c r="A20" s="2"/>
      <c r="B20" s="2" t="s">
        <v>30</v>
      </c>
      <c r="C20" s="2" t="s">
        <v>5477</v>
      </c>
      <c r="D20" s="291">
        <v>8.801101807004E12</v>
      </c>
      <c r="E20" s="2" t="s">
        <v>6646</v>
      </c>
      <c r="J20" s="2" t="s">
        <v>829</v>
      </c>
      <c r="K20" s="2" t="s">
        <v>7858</v>
      </c>
      <c r="L20" s="2" t="s">
        <v>860</v>
      </c>
      <c r="M20" s="2" t="s">
        <v>17</v>
      </c>
      <c r="N20" s="2" t="s">
        <v>6671</v>
      </c>
      <c r="R20" s="2" t="s">
        <v>8566</v>
      </c>
      <c r="S20" s="2">
        <v>205.0</v>
      </c>
    </row>
    <row r="21">
      <c r="A21" s="2"/>
      <c r="B21" s="2" t="s">
        <v>30</v>
      </c>
      <c r="C21" s="2" t="s">
        <v>5477</v>
      </c>
      <c r="D21" s="291">
        <v>8.801729378146E12</v>
      </c>
      <c r="E21" s="2" t="s">
        <v>6646</v>
      </c>
      <c r="J21" s="2" t="s">
        <v>829</v>
      </c>
      <c r="K21" s="2" t="s">
        <v>7858</v>
      </c>
      <c r="L21" s="2" t="s">
        <v>860</v>
      </c>
      <c r="M21" s="2" t="s">
        <v>17</v>
      </c>
      <c r="N21" s="2" t="s">
        <v>6671</v>
      </c>
      <c r="R21" s="2" t="s">
        <v>8566</v>
      </c>
      <c r="S21" s="2">
        <v>205.0</v>
      </c>
    </row>
    <row r="22">
      <c r="A22" s="2"/>
      <c r="B22" s="2" t="s">
        <v>30</v>
      </c>
      <c r="C22" s="2" t="s">
        <v>5477</v>
      </c>
      <c r="D22" s="291">
        <v>8.801570859216E12</v>
      </c>
      <c r="E22" s="2" t="s">
        <v>6646</v>
      </c>
      <c r="J22" s="2" t="s">
        <v>829</v>
      </c>
      <c r="K22" s="2" t="s">
        <v>7858</v>
      </c>
      <c r="L22" s="2" t="s">
        <v>860</v>
      </c>
      <c r="M22" s="2" t="s">
        <v>17</v>
      </c>
      <c r="N22" s="2" t="s">
        <v>6671</v>
      </c>
      <c r="R22" s="2" t="s">
        <v>8566</v>
      </c>
      <c r="S22" s="2">
        <v>205.0</v>
      </c>
    </row>
    <row r="23">
      <c r="A23" s="2"/>
      <c r="B23" s="2" t="s">
        <v>30</v>
      </c>
      <c r="C23" s="2" t="s">
        <v>5477</v>
      </c>
      <c r="D23" s="291">
        <v>8.801796139858E12</v>
      </c>
      <c r="E23" s="2" t="s">
        <v>6646</v>
      </c>
      <c r="J23" s="2" t="s">
        <v>829</v>
      </c>
      <c r="K23" s="2" t="s">
        <v>5805</v>
      </c>
      <c r="L23" s="2" t="s">
        <v>860</v>
      </c>
      <c r="M23" s="2" t="s">
        <v>17</v>
      </c>
      <c r="N23" s="2" t="s">
        <v>6671</v>
      </c>
      <c r="R23" s="2" t="s">
        <v>8574</v>
      </c>
      <c r="S23" s="2">
        <v>205.0</v>
      </c>
    </row>
    <row r="24">
      <c r="A24" s="2"/>
      <c r="B24" s="2" t="s">
        <v>30</v>
      </c>
      <c r="C24" s="2" t="s">
        <v>5477</v>
      </c>
      <c r="D24" s="291">
        <v>8.801694283863E12</v>
      </c>
      <c r="E24" s="2" t="s">
        <v>6646</v>
      </c>
      <c r="J24" s="2" t="s">
        <v>829</v>
      </c>
      <c r="K24" s="2" t="s">
        <v>8550</v>
      </c>
      <c r="L24" s="2" t="s">
        <v>860</v>
      </c>
      <c r="M24" s="2" t="s">
        <v>17</v>
      </c>
      <c r="N24" s="2" t="s">
        <v>6671</v>
      </c>
      <c r="R24" s="2" t="s">
        <v>8566</v>
      </c>
      <c r="S24" s="2">
        <v>205.0</v>
      </c>
    </row>
    <row r="25">
      <c r="A25" s="2"/>
      <c r="B25" s="2" t="s">
        <v>30</v>
      </c>
      <c r="C25" s="2" t="s">
        <v>4876</v>
      </c>
      <c r="D25" s="291">
        <v>8.70176303574E12</v>
      </c>
      <c r="E25" s="380" t="s">
        <v>6632</v>
      </c>
      <c r="J25" s="2" t="s">
        <v>829</v>
      </c>
      <c r="K25" s="2" t="s">
        <v>5805</v>
      </c>
      <c r="L25" s="2" t="s">
        <v>860</v>
      </c>
      <c r="M25" s="2" t="s">
        <v>17</v>
      </c>
      <c r="N25" s="2" t="s">
        <v>6671</v>
      </c>
      <c r="R25" s="2" t="s">
        <v>8574</v>
      </c>
      <c r="S25" s="2">
        <v>205.0</v>
      </c>
    </row>
    <row r="26">
      <c r="A26" s="2"/>
      <c r="B26" s="2" t="s">
        <v>30</v>
      </c>
      <c r="C26" s="2" t="s">
        <v>1545</v>
      </c>
      <c r="D26" s="291" t="s">
        <v>8575</v>
      </c>
      <c r="E26" s="359" t="s">
        <v>4839</v>
      </c>
      <c r="J26" s="2" t="s">
        <v>829</v>
      </c>
      <c r="K26" s="2" t="s">
        <v>8550</v>
      </c>
      <c r="L26" s="2" t="s">
        <v>860</v>
      </c>
      <c r="M26" s="2" t="s">
        <v>17</v>
      </c>
      <c r="N26" s="2" t="s">
        <v>6671</v>
      </c>
      <c r="R26" s="2" t="s">
        <v>8566</v>
      </c>
      <c r="S26" s="2">
        <v>205.0</v>
      </c>
    </row>
    <row r="27">
      <c r="A27" s="2"/>
      <c r="B27" s="2" t="s">
        <v>8576</v>
      </c>
      <c r="C27" s="2" t="s">
        <v>7925</v>
      </c>
      <c r="D27" s="359" t="s">
        <v>8577</v>
      </c>
      <c r="E27" s="359" t="s">
        <v>6458</v>
      </c>
      <c r="J27" s="2" t="s">
        <v>829</v>
      </c>
      <c r="K27" s="2" t="s">
        <v>5805</v>
      </c>
      <c r="L27" s="2" t="s">
        <v>860</v>
      </c>
      <c r="M27" s="2" t="s">
        <v>17</v>
      </c>
      <c r="R27" s="2" t="s">
        <v>8570</v>
      </c>
    </row>
    <row r="28" ht="18.0" customHeight="1">
      <c r="A28" s="2"/>
      <c r="C28" s="359" t="s">
        <v>7494</v>
      </c>
      <c r="D28" s="2"/>
      <c r="E28" s="2" t="s">
        <v>5414</v>
      </c>
      <c r="L28" s="2" t="s">
        <v>860</v>
      </c>
      <c r="M28" s="2" t="s">
        <v>17</v>
      </c>
      <c r="N28" s="2" t="s">
        <v>6671</v>
      </c>
      <c r="S28" s="2">
        <v>205.0</v>
      </c>
    </row>
    <row r="29" ht="18.0" customHeight="1">
      <c r="A29" s="2"/>
      <c r="D29" s="2"/>
      <c r="E29" s="2"/>
    </row>
    <row r="30" ht="15.0" customHeight="1">
      <c r="A30" s="2" t="s">
        <v>7267</v>
      </c>
      <c r="B30" s="2" t="s">
        <v>3908</v>
      </c>
      <c r="C30" s="2" t="s">
        <v>3515</v>
      </c>
      <c r="D30" s="2"/>
      <c r="E30" s="2" t="s">
        <v>3987</v>
      </c>
      <c r="J30" s="2" t="s">
        <v>2173</v>
      </c>
      <c r="K30" s="2" t="s">
        <v>7711</v>
      </c>
      <c r="L30" s="2" t="s">
        <v>860</v>
      </c>
      <c r="M30" s="2" t="s">
        <v>17</v>
      </c>
      <c r="N30" s="2" t="s">
        <v>6671</v>
      </c>
      <c r="R30" s="2" t="s">
        <v>7709</v>
      </c>
      <c r="S30" s="2">
        <v>205.0</v>
      </c>
    </row>
    <row r="31">
      <c r="A31" s="2"/>
      <c r="B31" s="2" t="s">
        <v>3908</v>
      </c>
      <c r="C31" s="2" t="s">
        <v>4099</v>
      </c>
      <c r="D31" s="2"/>
      <c r="E31" s="2" t="s">
        <v>3987</v>
      </c>
      <c r="J31" s="2" t="s">
        <v>2173</v>
      </c>
      <c r="K31" s="2" t="s">
        <v>7711</v>
      </c>
      <c r="L31" s="2" t="s">
        <v>860</v>
      </c>
      <c r="M31" s="2" t="s">
        <v>17</v>
      </c>
      <c r="N31" s="2" t="s">
        <v>6671</v>
      </c>
      <c r="R31" s="2" t="s">
        <v>7709</v>
      </c>
      <c r="S31" s="2">
        <v>205.0</v>
      </c>
    </row>
    <row r="32">
      <c r="A32" s="2"/>
      <c r="B32" s="2" t="s">
        <v>3908</v>
      </c>
      <c r="C32" s="2" t="s">
        <v>4100</v>
      </c>
      <c r="D32" s="2"/>
      <c r="E32" s="2" t="s">
        <v>4101</v>
      </c>
      <c r="J32" s="2" t="s">
        <v>821</v>
      </c>
      <c r="K32" s="2" t="s">
        <v>8550</v>
      </c>
      <c r="L32" s="2" t="s">
        <v>860</v>
      </c>
      <c r="M32" s="2" t="s">
        <v>17</v>
      </c>
      <c r="N32" s="2" t="s">
        <v>6671</v>
      </c>
      <c r="S32" s="2">
        <v>205.0</v>
      </c>
    </row>
    <row r="33">
      <c r="A33" s="2"/>
      <c r="B33" s="2" t="s">
        <v>3908</v>
      </c>
      <c r="C33" s="2" t="s">
        <v>5482</v>
      </c>
      <c r="D33" s="2"/>
      <c r="E33" s="380" t="s">
        <v>3991</v>
      </c>
      <c r="J33" s="2" t="s">
        <v>2173</v>
      </c>
      <c r="K33" s="2" t="s">
        <v>7711</v>
      </c>
      <c r="L33" s="2" t="s">
        <v>860</v>
      </c>
      <c r="M33" s="2" t="s">
        <v>17</v>
      </c>
      <c r="N33" s="2" t="s">
        <v>6671</v>
      </c>
      <c r="R33" s="2" t="s">
        <v>7709</v>
      </c>
      <c r="S33" s="2">
        <v>205.0</v>
      </c>
    </row>
    <row r="34">
      <c r="A34" s="2"/>
      <c r="B34" s="2" t="s">
        <v>3908</v>
      </c>
      <c r="C34" s="2" t="s">
        <v>6743</v>
      </c>
      <c r="D34" s="2"/>
      <c r="E34" s="439"/>
      <c r="J34" s="2" t="s">
        <v>821</v>
      </c>
      <c r="K34" s="2" t="s">
        <v>8550</v>
      </c>
      <c r="L34" s="2" t="s">
        <v>860</v>
      </c>
      <c r="M34" s="2" t="s">
        <v>11</v>
      </c>
    </row>
    <row r="35">
      <c r="A35" s="2"/>
      <c r="B35" s="2" t="s">
        <v>960</v>
      </c>
      <c r="C35" s="2" t="s">
        <v>1556</v>
      </c>
      <c r="D35" s="275"/>
      <c r="E35" s="275" t="s">
        <v>947</v>
      </c>
      <c r="J35" s="2" t="s">
        <v>2173</v>
      </c>
      <c r="K35" s="2" t="s">
        <v>408</v>
      </c>
      <c r="L35" s="2" t="s">
        <v>860</v>
      </c>
      <c r="M35" s="2" t="s">
        <v>17</v>
      </c>
      <c r="N35" s="2" t="s">
        <v>408</v>
      </c>
      <c r="R35" s="2" t="s">
        <v>8558</v>
      </c>
      <c r="S35" s="2">
        <v>212.0</v>
      </c>
    </row>
    <row r="36">
      <c r="A36" s="2"/>
      <c r="B36" s="2" t="s">
        <v>960</v>
      </c>
      <c r="C36" s="2" t="s">
        <v>1556</v>
      </c>
      <c r="D36" s="275"/>
      <c r="E36" s="275" t="s">
        <v>947</v>
      </c>
      <c r="J36" s="2" t="s">
        <v>2173</v>
      </c>
      <c r="K36" s="2" t="s">
        <v>6959</v>
      </c>
      <c r="L36" s="2" t="s">
        <v>860</v>
      </c>
      <c r="M36" s="2" t="s">
        <v>17</v>
      </c>
      <c r="N36" s="2" t="s">
        <v>408</v>
      </c>
      <c r="R36" s="2" t="s">
        <v>5540</v>
      </c>
      <c r="S36" s="2">
        <v>212.0</v>
      </c>
    </row>
    <row r="37">
      <c r="A37" s="2"/>
      <c r="B37" s="2" t="s">
        <v>960</v>
      </c>
      <c r="C37" s="2" t="s">
        <v>1556</v>
      </c>
      <c r="D37" s="275"/>
      <c r="E37" s="275" t="s">
        <v>947</v>
      </c>
      <c r="J37" s="2" t="s">
        <v>2173</v>
      </c>
      <c r="K37" s="2" t="s">
        <v>6959</v>
      </c>
      <c r="L37" s="2" t="s">
        <v>860</v>
      </c>
      <c r="M37" s="2" t="s">
        <v>17</v>
      </c>
      <c r="N37" s="2" t="s">
        <v>408</v>
      </c>
      <c r="R37" s="2" t="s">
        <v>5540</v>
      </c>
      <c r="S37" s="2">
        <v>212.0</v>
      </c>
    </row>
    <row r="38">
      <c r="A38" s="2"/>
      <c r="B38" s="2" t="s">
        <v>960</v>
      </c>
      <c r="C38" s="2" t="s">
        <v>1556</v>
      </c>
      <c r="D38" s="275"/>
      <c r="E38" s="275" t="s">
        <v>947</v>
      </c>
      <c r="J38" s="2" t="s">
        <v>2173</v>
      </c>
      <c r="K38" s="2" t="s">
        <v>6959</v>
      </c>
      <c r="L38" s="2" t="s">
        <v>860</v>
      </c>
      <c r="M38" s="2" t="s">
        <v>17</v>
      </c>
      <c r="N38" s="2" t="s">
        <v>6671</v>
      </c>
      <c r="R38" s="2" t="s">
        <v>5540</v>
      </c>
      <c r="S38" s="2">
        <v>205.0</v>
      </c>
    </row>
    <row r="39">
      <c r="A39" s="2"/>
      <c r="B39" s="2" t="s">
        <v>960</v>
      </c>
      <c r="C39" s="2" t="s">
        <v>1556</v>
      </c>
      <c r="D39" s="275"/>
      <c r="E39" s="275" t="s">
        <v>947</v>
      </c>
      <c r="L39" s="2" t="s">
        <v>860</v>
      </c>
      <c r="M39" s="195" t="s">
        <v>2640</v>
      </c>
    </row>
    <row r="40">
      <c r="A40" s="2"/>
      <c r="B40" s="2" t="s">
        <v>960</v>
      </c>
      <c r="C40" s="492" t="s">
        <v>1055</v>
      </c>
      <c r="D40" s="494"/>
      <c r="E40" s="494" t="s">
        <v>1056</v>
      </c>
      <c r="J40" s="2" t="s">
        <v>2173</v>
      </c>
      <c r="K40" s="2" t="s">
        <v>6769</v>
      </c>
      <c r="L40" s="2" t="s">
        <v>860</v>
      </c>
      <c r="M40" s="2" t="s">
        <v>17</v>
      </c>
      <c r="N40" s="2" t="s">
        <v>6671</v>
      </c>
      <c r="R40" s="2" t="s">
        <v>6768</v>
      </c>
      <c r="S40" s="2">
        <v>205.0</v>
      </c>
    </row>
    <row r="41">
      <c r="A41" s="2"/>
      <c r="B41" s="2" t="s">
        <v>960</v>
      </c>
      <c r="C41" s="492" t="s">
        <v>1055</v>
      </c>
      <c r="D41" s="494"/>
      <c r="E41" s="494" t="s">
        <v>1056</v>
      </c>
      <c r="J41" s="2" t="s">
        <v>2173</v>
      </c>
      <c r="K41" s="2" t="s">
        <v>6769</v>
      </c>
      <c r="L41" s="2" t="s">
        <v>860</v>
      </c>
      <c r="M41" s="2" t="s">
        <v>17</v>
      </c>
      <c r="N41" s="2" t="s">
        <v>6671</v>
      </c>
      <c r="R41" s="2" t="s">
        <v>6768</v>
      </c>
      <c r="S41" s="2">
        <v>205.0</v>
      </c>
    </row>
    <row r="42">
      <c r="A42" s="2"/>
      <c r="B42" s="2" t="s">
        <v>960</v>
      </c>
      <c r="C42" s="492" t="s">
        <v>1055</v>
      </c>
      <c r="D42" s="494"/>
      <c r="E42" s="494" t="s">
        <v>1056</v>
      </c>
      <c r="J42" s="2" t="s">
        <v>2173</v>
      </c>
      <c r="K42" s="2" t="s">
        <v>6769</v>
      </c>
      <c r="L42" s="2" t="s">
        <v>860</v>
      </c>
      <c r="M42" s="2" t="s">
        <v>17</v>
      </c>
      <c r="N42" s="2" t="s">
        <v>6671</v>
      </c>
      <c r="R42" s="2" t="s">
        <v>6768</v>
      </c>
      <c r="S42" s="2">
        <v>205.0</v>
      </c>
    </row>
    <row r="43">
      <c r="A43" s="2"/>
      <c r="B43" s="2" t="s">
        <v>960</v>
      </c>
      <c r="C43" s="492" t="s">
        <v>1055</v>
      </c>
      <c r="D43" s="494"/>
      <c r="E43" s="494" t="s">
        <v>1056</v>
      </c>
      <c r="J43" s="2" t="s">
        <v>2173</v>
      </c>
      <c r="K43" s="2" t="s">
        <v>6769</v>
      </c>
      <c r="L43" s="2" t="s">
        <v>860</v>
      </c>
      <c r="M43" s="2" t="s">
        <v>17</v>
      </c>
      <c r="N43" s="2" t="s">
        <v>6671</v>
      </c>
      <c r="R43" s="2" t="s">
        <v>6768</v>
      </c>
      <c r="S43" s="2">
        <v>205.0</v>
      </c>
    </row>
    <row r="44">
      <c r="A44" s="2"/>
      <c r="B44" s="2"/>
      <c r="C44" s="2" t="s">
        <v>8578</v>
      </c>
      <c r="D44" s="2"/>
      <c r="E44" s="2"/>
      <c r="L44" s="2"/>
      <c r="M44" s="2" t="s">
        <v>11</v>
      </c>
    </row>
    <row r="45">
      <c r="A45" s="2"/>
      <c r="B45" s="2" t="s">
        <v>3908</v>
      </c>
      <c r="C45" s="2" t="s">
        <v>6193</v>
      </c>
      <c r="D45" s="2"/>
      <c r="E45" s="2" t="s">
        <v>5389</v>
      </c>
      <c r="J45" s="2" t="s">
        <v>2173</v>
      </c>
      <c r="K45" s="2" t="s">
        <v>6769</v>
      </c>
      <c r="L45" s="2" t="s">
        <v>860</v>
      </c>
      <c r="M45" s="2" t="s">
        <v>17</v>
      </c>
      <c r="N45" s="2" t="s">
        <v>6671</v>
      </c>
      <c r="R45" s="2" t="s">
        <v>6768</v>
      </c>
      <c r="S45" s="2">
        <v>205.0</v>
      </c>
    </row>
    <row r="46">
      <c r="A46" s="2"/>
      <c r="B46" s="2" t="s">
        <v>3908</v>
      </c>
      <c r="C46" s="2" t="s">
        <v>7142</v>
      </c>
      <c r="D46" s="2"/>
      <c r="E46" s="2" t="s">
        <v>6744</v>
      </c>
      <c r="J46" s="2" t="s">
        <v>2173</v>
      </c>
      <c r="K46" s="2" t="s">
        <v>6769</v>
      </c>
      <c r="L46" s="2" t="s">
        <v>860</v>
      </c>
      <c r="M46" s="2" t="s">
        <v>17</v>
      </c>
      <c r="N46" s="2" t="s">
        <v>6671</v>
      </c>
      <c r="R46" s="2" t="s">
        <v>6768</v>
      </c>
      <c r="S46" s="2">
        <v>205.0</v>
      </c>
    </row>
    <row r="47">
      <c r="A47" s="2"/>
      <c r="B47" s="2" t="s">
        <v>3908</v>
      </c>
      <c r="C47" s="2" t="s">
        <v>7143</v>
      </c>
      <c r="D47" s="2"/>
      <c r="E47" s="2" t="s">
        <v>7502</v>
      </c>
      <c r="J47" s="2" t="s">
        <v>2173</v>
      </c>
      <c r="K47" s="2" t="s">
        <v>6769</v>
      </c>
      <c r="L47" s="2" t="s">
        <v>860</v>
      </c>
      <c r="M47" s="2" t="s">
        <v>17</v>
      </c>
      <c r="N47" s="2" t="s">
        <v>6671</v>
      </c>
      <c r="R47" s="2" t="s">
        <v>6768</v>
      </c>
      <c r="S47" s="2">
        <v>205.0</v>
      </c>
    </row>
    <row r="48">
      <c r="A48" s="2"/>
      <c r="B48" s="2"/>
      <c r="C48" s="2" t="s">
        <v>7144</v>
      </c>
      <c r="D48" s="2"/>
      <c r="E48" s="2"/>
      <c r="J48" s="2" t="s">
        <v>2173</v>
      </c>
      <c r="K48" s="2" t="s">
        <v>6769</v>
      </c>
      <c r="L48" s="2" t="s">
        <v>860</v>
      </c>
      <c r="M48" s="2" t="s">
        <v>17</v>
      </c>
      <c r="N48" s="2" t="s">
        <v>6671</v>
      </c>
      <c r="R48" s="2" t="s">
        <v>6768</v>
      </c>
      <c r="S48" s="2">
        <v>205.0</v>
      </c>
    </row>
    <row r="49">
      <c r="A49" s="2"/>
      <c r="B49" s="2"/>
      <c r="C49" s="2" t="s">
        <v>8579</v>
      </c>
      <c r="D49" s="2"/>
      <c r="E49" s="2"/>
    </row>
    <row r="50">
      <c r="A50" s="2"/>
      <c r="B50" s="2"/>
      <c r="C50" s="2"/>
    </row>
    <row r="51">
      <c r="A51" s="2" t="s">
        <v>8580</v>
      </c>
      <c r="B51" s="359" t="s">
        <v>862</v>
      </c>
      <c r="C51" s="2" t="s">
        <v>1409</v>
      </c>
      <c r="D51" s="291" t="s">
        <v>8581</v>
      </c>
      <c r="E51" s="359" t="s">
        <v>893</v>
      </c>
      <c r="J51" s="2" t="s">
        <v>2048</v>
      </c>
      <c r="K51" s="2" t="s">
        <v>5805</v>
      </c>
      <c r="L51" s="2" t="s">
        <v>860</v>
      </c>
      <c r="M51" s="2" t="s">
        <v>17</v>
      </c>
      <c r="N51" s="2" t="s">
        <v>6959</v>
      </c>
      <c r="R51" s="2" t="s">
        <v>8570</v>
      </c>
      <c r="S51" s="2">
        <v>223.0</v>
      </c>
    </row>
    <row r="52">
      <c r="A52" s="2"/>
      <c r="B52" s="359" t="s">
        <v>862</v>
      </c>
      <c r="C52" s="2" t="s">
        <v>1412</v>
      </c>
      <c r="D52" s="291" t="s">
        <v>8582</v>
      </c>
      <c r="E52" s="359" t="s">
        <v>895</v>
      </c>
      <c r="J52" s="2" t="s">
        <v>4509</v>
      </c>
      <c r="K52" s="2" t="s">
        <v>5805</v>
      </c>
      <c r="L52" s="2" t="s">
        <v>860</v>
      </c>
      <c r="M52" s="2" t="s">
        <v>17</v>
      </c>
      <c r="N52" s="2" t="s">
        <v>6959</v>
      </c>
      <c r="R52" s="2" t="s">
        <v>8570</v>
      </c>
      <c r="S52" s="2">
        <v>223.0</v>
      </c>
    </row>
    <row r="53">
      <c r="C53" s="2"/>
    </row>
    <row r="54">
      <c r="A54" s="2" t="s">
        <v>7278</v>
      </c>
      <c r="B54" s="2" t="s">
        <v>8583</v>
      </c>
      <c r="C54" s="2" t="s">
        <v>1390</v>
      </c>
      <c r="D54" s="291" t="s">
        <v>8584</v>
      </c>
      <c r="E54" s="2" t="s">
        <v>8585</v>
      </c>
      <c r="J54" s="2" t="s">
        <v>2173</v>
      </c>
      <c r="K54" s="2" t="s">
        <v>7858</v>
      </c>
      <c r="L54" s="2" t="s">
        <v>860</v>
      </c>
      <c r="M54" s="2" t="s">
        <v>17</v>
      </c>
      <c r="N54" s="2" t="s">
        <v>6671</v>
      </c>
      <c r="R54" s="2" t="s">
        <v>8566</v>
      </c>
      <c r="S54" s="2">
        <v>205.0</v>
      </c>
    </row>
    <row r="55">
      <c r="B55" s="2" t="s">
        <v>8583</v>
      </c>
      <c r="C55" s="2" t="s">
        <v>1390</v>
      </c>
      <c r="D55" s="2"/>
      <c r="E55" s="2" t="s">
        <v>8585</v>
      </c>
      <c r="J55" s="2" t="s">
        <v>2173</v>
      </c>
      <c r="K55" s="2" t="s">
        <v>7858</v>
      </c>
      <c r="L55" s="2" t="s">
        <v>860</v>
      </c>
      <c r="M55" s="2" t="s">
        <v>17</v>
      </c>
      <c r="N55" s="2" t="s">
        <v>6671</v>
      </c>
      <c r="R55" s="2" t="s">
        <v>8566</v>
      </c>
      <c r="S55" s="2">
        <v>205.0</v>
      </c>
    </row>
    <row r="56">
      <c r="C56" s="2" t="s">
        <v>2020</v>
      </c>
      <c r="D56" s="2"/>
      <c r="E56" s="2" t="s">
        <v>1121</v>
      </c>
      <c r="L56" s="2" t="s">
        <v>860</v>
      </c>
      <c r="M56" s="2" t="s">
        <v>11</v>
      </c>
    </row>
    <row r="58">
      <c r="A58" s="239"/>
      <c r="B58" s="239"/>
    </row>
    <row r="59">
      <c r="A59" s="2"/>
      <c r="B59" s="2" t="s">
        <v>960</v>
      </c>
      <c r="C59" s="2" t="s">
        <v>1556</v>
      </c>
      <c r="D59" s="275"/>
      <c r="E59" s="275" t="s">
        <v>947</v>
      </c>
      <c r="J59" s="2" t="s">
        <v>2173</v>
      </c>
      <c r="L59" s="2" t="s">
        <v>1019</v>
      </c>
      <c r="M59" s="2" t="s">
        <v>17</v>
      </c>
      <c r="N59" s="2" t="s">
        <v>6671</v>
      </c>
      <c r="S59" s="2">
        <v>205.0</v>
      </c>
    </row>
    <row r="60">
      <c r="A60" s="2"/>
      <c r="B60" s="2" t="s">
        <v>960</v>
      </c>
      <c r="C60" s="2" t="s">
        <v>1556</v>
      </c>
      <c r="D60" s="275"/>
      <c r="E60" s="275" t="s">
        <v>947</v>
      </c>
      <c r="J60" s="2" t="s">
        <v>2173</v>
      </c>
      <c r="L60" s="2" t="s">
        <v>1019</v>
      </c>
      <c r="M60" s="2" t="s">
        <v>17</v>
      </c>
      <c r="N60" s="2" t="s">
        <v>6671</v>
      </c>
      <c r="S60" s="2">
        <v>205.0</v>
      </c>
    </row>
    <row r="61">
      <c r="A61" s="2"/>
      <c r="B61" s="2" t="s">
        <v>960</v>
      </c>
      <c r="C61" s="2" t="s">
        <v>1556</v>
      </c>
      <c r="D61" s="275"/>
      <c r="E61" s="275" t="s">
        <v>947</v>
      </c>
      <c r="J61" s="2" t="s">
        <v>2173</v>
      </c>
      <c r="L61" s="2" t="s">
        <v>1019</v>
      </c>
      <c r="M61" s="2" t="s">
        <v>17</v>
      </c>
      <c r="N61" s="2" t="s">
        <v>6671</v>
      </c>
      <c r="S61" s="2">
        <v>205.0</v>
      </c>
    </row>
    <row r="62">
      <c r="A62" s="2"/>
      <c r="B62" s="2" t="s">
        <v>960</v>
      </c>
      <c r="C62" s="2" t="s">
        <v>1556</v>
      </c>
      <c r="D62" s="275"/>
      <c r="E62" s="275" t="s">
        <v>947</v>
      </c>
      <c r="J62" s="2" t="s">
        <v>2173</v>
      </c>
      <c r="L62" s="2" t="s">
        <v>1019</v>
      </c>
      <c r="M62" s="2" t="s">
        <v>17</v>
      </c>
      <c r="N62" s="2" t="s">
        <v>6671</v>
      </c>
      <c r="S62" s="2">
        <v>205.0</v>
      </c>
    </row>
    <row r="63">
      <c r="A63" s="2"/>
      <c r="C63" s="359" t="s">
        <v>1020</v>
      </c>
      <c r="E63" s="359" t="s">
        <v>1021</v>
      </c>
      <c r="L63" s="2" t="s">
        <v>1019</v>
      </c>
      <c r="M63" s="2" t="s">
        <v>17</v>
      </c>
      <c r="N63" s="2" t="s">
        <v>6671</v>
      </c>
      <c r="S63" s="2">
        <v>205.0</v>
      </c>
    </row>
    <row r="64">
      <c r="A64" s="2"/>
      <c r="C64" s="359" t="s">
        <v>1020</v>
      </c>
      <c r="E64" s="359" t="s">
        <v>1021</v>
      </c>
      <c r="L64" s="2" t="s">
        <v>1019</v>
      </c>
      <c r="M64" s="2" t="s">
        <v>17</v>
      </c>
      <c r="N64" s="2" t="s">
        <v>6671</v>
      </c>
      <c r="S64" s="2">
        <v>205.0</v>
      </c>
    </row>
    <row r="65">
      <c r="A65" s="2"/>
      <c r="C65" s="359" t="s">
        <v>1020</v>
      </c>
      <c r="E65" s="359" t="s">
        <v>1021</v>
      </c>
      <c r="L65" s="2" t="s">
        <v>1019</v>
      </c>
      <c r="M65" s="2" t="s">
        <v>17</v>
      </c>
      <c r="N65" s="2" t="s">
        <v>6671</v>
      </c>
      <c r="S65" s="2">
        <v>205.0</v>
      </c>
    </row>
    <row r="66">
      <c r="A66" s="239"/>
      <c r="C66" s="359" t="s">
        <v>1020</v>
      </c>
      <c r="E66" s="359" t="s">
        <v>1021</v>
      </c>
      <c r="L66" s="2" t="s">
        <v>1019</v>
      </c>
      <c r="M66" s="2" t="s">
        <v>17</v>
      </c>
      <c r="N66" s="2" t="s">
        <v>6671</v>
      </c>
      <c r="S66" s="2">
        <v>205.0</v>
      </c>
    </row>
    <row r="67">
      <c r="C67" s="359" t="s">
        <v>1020</v>
      </c>
      <c r="E67" s="359" t="s">
        <v>1021</v>
      </c>
      <c r="L67" s="2" t="s">
        <v>1019</v>
      </c>
      <c r="M67" s="2" t="s">
        <v>17</v>
      </c>
      <c r="N67" s="2" t="s">
        <v>6671</v>
      </c>
      <c r="S67" s="2">
        <v>205.0</v>
      </c>
    </row>
    <row r="68">
      <c r="C68" s="359" t="s">
        <v>1020</v>
      </c>
      <c r="E68" s="359" t="s">
        <v>1021</v>
      </c>
      <c r="J68" s="195"/>
      <c r="L68" s="2" t="s">
        <v>1019</v>
      </c>
      <c r="M68" s="2" t="s">
        <v>17</v>
      </c>
      <c r="N68" s="2" t="s">
        <v>6671</v>
      </c>
      <c r="S68" s="2">
        <v>205.0</v>
      </c>
    </row>
    <row r="69">
      <c r="C69" s="359" t="s">
        <v>1020</v>
      </c>
      <c r="E69" s="359" t="s">
        <v>1021</v>
      </c>
      <c r="J69" s="195"/>
      <c r="L69" s="2" t="s">
        <v>1019</v>
      </c>
      <c r="M69" s="2" t="s">
        <v>17</v>
      </c>
      <c r="N69" s="2" t="s">
        <v>6671</v>
      </c>
      <c r="S69" s="2">
        <v>205.0</v>
      </c>
    </row>
    <row r="70">
      <c r="C70" s="359" t="s">
        <v>1510</v>
      </c>
      <c r="J70" s="195"/>
      <c r="L70" s="2" t="s">
        <v>1019</v>
      </c>
      <c r="M70" s="2" t="s">
        <v>17</v>
      </c>
      <c r="N70" s="2" t="s">
        <v>6671</v>
      </c>
      <c r="S70" s="2">
        <v>205.0</v>
      </c>
    </row>
    <row r="71">
      <c r="C71" s="359" t="s">
        <v>1623</v>
      </c>
      <c r="J71" s="2"/>
      <c r="L71" s="2" t="s">
        <v>1019</v>
      </c>
      <c r="M71" s="2" t="s">
        <v>17</v>
      </c>
      <c r="N71" s="2" t="s">
        <v>520</v>
      </c>
      <c r="S71" s="2">
        <v>209.0</v>
      </c>
    </row>
    <row r="72">
      <c r="C72" s="359" t="s">
        <v>6280</v>
      </c>
      <c r="J72" s="229"/>
      <c r="L72" s="2" t="s">
        <v>1019</v>
      </c>
      <c r="M72" s="2" t="s">
        <v>17</v>
      </c>
      <c r="N72" s="2" t="s">
        <v>520</v>
      </c>
      <c r="S72" s="2">
        <v>209.0</v>
      </c>
    </row>
    <row r="73">
      <c r="C73" s="359" t="s">
        <v>1182</v>
      </c>
      <c r="L73" s="2" t="s">
        <v>1019</v>
      </c>
      <c r="M73" s="2" t="s">
        <v>17</v>
      </c>
      <c r="N73" s="2" t="s">
        <v>520</v>
      </c>
      <c r="S73" s="2">
        <v>209.0</v>
      </c>
    </row>
    <row r="74">
      <c r="C74" s="359" t="s">
        <v>5455</v>
      </c>
      <c r="L74" s="2" t="s">
        <v>1019</v>
      </c>
      <c r="M74" s="2" t="s">
        <v>17</v>
      </c>
      <c r="N74" s="2" t="s">
        <v>520</v>
      </c>
      <c r="S74" s="2">
        <v>209.0</v>
      </c>
    </row>
    <row r="75">
      <c r="C75" s="359" t="s">
        <v>5455</v>
      </c>
      <c r="L75" s="2" t="s">
        <v>1019</v>
      </c>
      <c r="M75" s="2" t="s">
        <v>17</v>
      </c>
      <c r="N75" s="2" t="s">
        <v>520</v>
      </c>
      <c r="S75" s="2">
        <v>209.0</v>
      </c>
    </row>
    <row r="76">
      <c r="B76" s="239"/>
      <c r="C76" s="380" t="s">
        <v>8586</v>
      </c>
      <c r="L76" s="2" t="s">
        <v>1019</v>
      </c>
      <c r="M76" s="2" t="s">
        <v>4882</v>
      </c>
    </row>
    <row r="77">
      <c r="C77" s="380" t="s">
        <v>8586</v>
      </c>
      <c r="L77" s="2" t="s">
        <v>1019</v>
      </c>
      <c r="M77" s="2" t="s">
        <v>4882</v>
      </c>
    </row>
    <row r="78">
      <c r="C78" s="380" t="s">
        <v>8586</v>
      </c>
      <c r="L78" s="2" t="s">
        <v>1019</v>
      </c>
      <c r="M78" s="2" t="s">
        <v>4882</v>
      </c>
    </row>
    <row r="79">
      <c r="C79" s="380" t="s">
        <v>8586</v>
      </c>
      <c r="L79" s="2" t="s">
        <v>1019</v>
      </c>
      <c r="M79" s="2" t="s">
        <v>4882</v>
      </c>
    </row>
    <row r="80">
      <c r="B80" s="239"/>
      <c r="C80" s="380" t="s">
        <v>8586</v>
      </c>
      <c r="L80" s="2" t="s">
        <v>1019</v>
      </c>
      <c r="M80" s="2" t="s">
        <v>4882</v>
      </c>
    </row>
    <row r="81">
      <c r="C81" s="359" t="s">
        <v>4102</v>
      </c>
      <c r="E81" s="359" t="s">
        <v>4103</v>
      </c>
      <c r="J81" s="2" t="s">
        <v>2173</v>
      </c>
      <c r="L81" s="2" t="s">
        <v>1019</v>
      </c>
      <c r="M81" s="2" t="s">
        <v>17</v>
      </c>
      <c r="N81" s="2" t="s">
        <v>6786</v>
      </c>
      <c r="S81" s="2">
        <v>352.0</v>
      </c>
    </row>
    <row r="82">
      <c r="C82" s="359" t="s">
        <v>1055</v>
      </c>
      <c r="E82" s="2" t="s">
        <v>1056</v>
      </c>
      <c r="J82" s="2" t="s">
        <v>2173</v>
      </c>
      <c r="K82" s="2" t="s">
        <v>6772</v>
      </c>
      <c r="L82" s="2" t="s">
        <v>1019</v>
      </c>
      <c r="M82" s="2" t="s">
        <v>17</v>
      </c>
      <c r="N82" s="2" t="s">
        <v>543</v>
      </c>
      <c r="R82" s="2" t="s">
        <v>6771</v>
      </c>
      <c r="S82" s="2">
        <v>362.0</v>
      </c>
    </row>
    <row r="83">
      <c r="C83" s="359" t="s">
        <v>1055</v>
      </c>
      <c r="E83" s="2" t="s">
        <v>1056</v>
      </c>
      <c r="J83" s="2" t="s">
        <v>2173</v>
      </c>
      <c r="K83" s="2" t="s">
        <v>6772</v>
      </c>
      <c r="L83" s="2" t="s">
        <v>1019</v>
      </c>
      <c r="M83" s="2" t="s">
        <v>17</v>
      </c>
      <c r="N83" s="2" t="s">
        <v>543</v>
      </c>
      <c r="R83" s="2" t="s">
        <v>6771</v>
      </c>
      <c r="S83" s="2">
        <v>362.0</v>
      </c>
    </row>
    <row r="84">
      <c r="C84" s="2" t="s">
        <v>8587</v>
      </c>
      <c r="L84" s="2" t="s">
        <v>1019</v>
      </c>
      <c r="M84" s="2" t="s">
        <v>17</v>
      </c>
      <c r="N84" s="2" t="s">
        <v>6786</v>
      </c>
      <c r="S84" s="2">
        <v>352.0</v>
      </c>
    </row>
    <row r="85">
      <c r="C85" s="2" t="s">
        <v>8587</v>
      </c>
      <c r="L85" s="2" t="s">
        <v>1019</v>
      </c>
      <c r="M85" s="2" t="s">
        <v>17</v>
      </c>
      <c r="N85" s="2" t="s">
        <v>6786</v>
      </c>
      <c r="S85" s="2">
        <v>352.0</v>
      </c>
    </row>
    <row r="86">
      <c r="C86" s="2" t="s">
        <v>8587</v>
      </c>
      <c r="L86" s="2" t="s">
        <v>1019</v>
      </c>
      <c r="M86" s="2" t="s">
        <v>17</v>
      </c>
      <c r="N86" s="2" t="s">
        <v>6786</v>
      </c>
      <c r="S86" s="2">
        <v>352.0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0.38"/>
  </cols>
  <sheetData>
    <row r="1">
      <c r="A1" s="220"/>
      <c r="B1" s="215" t="s">
        <v>5</v>
      </c>
      <c r="C1" s="219" t="s">
        <v>8588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503"/>
      <c r="M1" s="215" t="s">
        <v>803</v>
      </c>
      <c r="N1" s="219" t="s">
        <v>801</v>
      </c>
      <c r="O1" s="221" t="s">
        <v>802</v>
      </c>
      <c r="Q1" s="239" t="s">
        <v>6058</v>
      </c>
      <c r="R1" s="239" t="s">
        <v>6216</v>
      </c>
      <c r="S1" s="239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357"/>
      <c r="M2" s="226" t="s">
        <v>11</v>
      </c>
      <c r="N2" s="469"/>
      <c r="O2" s="490"/>
      <c r="Q2" s="2">
        <v>1.0</v>
      </c>
      <c r="R2" s="2" t="s">
        <v>8589</v>
      </c>
      <c r="S2" s="2" t="s">
        <v>461</v>
      </c>
      <c r="T2" s="2" t="s">
        <v>1010</v>
      </c>
    </row>
    <row r="3">
      <c r="A3" s="2"/>
      <c r="B3" s="229" t="s">
        <v>811</v>
      </c>
      <c r="C3" s="2" t="s">
        <v>459</v>
      </c>
      <c r="E3" s="230"/>
      <c r="F3" s="2"/>
      <c r="G3" s="2"/>
      <c r="H3" s="2" t="s">
        <v>812</v>
      </c>
      <c r="I3" s="2"/>
      <c r="K3" s="2"/>
      <c r="L3" s="357"/>
      <c r="M3" s="229" t="s">
        <v>12</v>
      </c>
      <c r="O3" s="230"/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357"/>
      <c r="M4" s="229" t="s">
        <v>13</v>
      </c>
      <c r="O4" s="230"/>
    </row>
    <row r="5">
      <c r="A5" s="2"/>
      <c r="B5" s="229" t="s">
        <v>818</v>
      </c>
      <c r="C5" s="357"/>
      <c r="D5" s="266"/>
      <c r="E5" s="512"/>
      <c r="F5" s="2"/>
      <c r="G5" s="2"/>
      <c r="H5" s="2" t="s">
        <v>819</v>
      </c>
      <c r="I5" s="2"/>
      <c r="K5" s="2"/>
      <c r="L5" s="357"/>
      <c r="M5" s="229" t="s">
        <v>14</v>
      </c>
      <c r="O5" s="237"/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357"/>
      <c r="M6" s="229" t="s">
        <v>15</v>
      </c>
      <c r="O6" s="237"/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357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357"/>
      <c r="M8" s="229" t="s">
        <v>18</v>
      </c>
      <c r="O8" s="237"/>
    </row>
    <row r="9">
      <c r="A9" s="2"/>
      <c r="B9" s="229" t="s">
        <v>826</v>
      </c>
      <c r="C9" s="2" t="s">
        <v>8590</v>
      </c>
      <c r="D9" s="2"/>
      <c r="E9" s="237">
        <v>9.865166699E9</v>
      </c>
      <c r="F9" s="2"/>
      <c r="G9" s="2"/>
      <c r="H9" s="2" t="s">
        <v>827</v>
      </c>
      <c r="I9" s="2"/>
      <c r="J9" s="2"/>
      <c r="K9" s="2"/>
      <c r="L9" s="357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828</v>
      </c>
      <c r="D10" s="2"/>
      <c r="E10" s="237"/>
      <c r="F10" s="2"/>
      <c r="G10" s="2"/>
      <c r="H10" s="2" t="s">
        <v>829</v>
      </c>
      <c r="I10" s="2"/>
      <c r="J10" s="2"/>
      <c r="K10" s="2"/>
      <c r="L10" s="357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357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357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357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413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57"/>
      <c r="M15" s="2"/>
      <c r="N15" s="2"/>
      <c r="O15" s="2" t="s">
        <v>4235</v>
      </c>
      <c r="P15" s="2"/>
      <c r="Q15" s="2"/>
      <c r="R15" s="2"/>
      <c r="S15" s="2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519" t="s">
        <v>8591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C17" s="298" t="s">
        <v>6896</v>
      </c>
      <c r="E17" s="298" t="s">
        <v>6897</v>
      </c>
      <c r="J17" s="2" t="s">
        <v>4808</v>
      </c>
      <c r="K17" s="2" t="s">
        <v>461</v>
      </c>
      <c r="L17" s="266" t="s">
        <v>860</v>
      </c>
      <c r="M17" s="2" t="s">
        <v>17</v>
      </c>
      <c r="N17" s="2" t="s">
        <v>8592</v>
      </c>
      <c r="R17" s="2" t="s">
        <v>8589</v>
      </c>
      <c r="S17" s="2">
        <v>316.0</v>
      </c>
    </row>
    <row r="18">
      <c r="C18" s="298" t="s">
        <v>6896</v>
      </c>
      <c r="E18" s="298" t="s">
        <v>6897</v>
      </c>
      <c r="J18" s="2" t="s">
        <v>4808</v>
      </c>
      <c r="K18" s="2" t="s">
        <v>461</v>
      </c>
      <c r="L18" s="266" t="s">
        <v>860</v>
      </c>
      <c r="M18" s="2" t="s">
        <v>17</v>
      </c>
      <c r="N18" s="2" t="s">
        <v>8592</v>
      </c>
      <c r="R18" s="2" t="s">
        <v>8589</v>
      </c>
      <c r="S18" s="2">
        <v>316.0</v>
      </c>
    </row>
    <row r="19">
      <c r="C19" s="298" t="s">
        <v>6896</v>
      </c>
      <c r="E19" s="298" t="s">
        <v>6897</v>
      </c>
      <c r="J19" s="2" t="s">
        <v>4808</v>
      </c>
      <c r="K19" s="2" t="s">
        <v>461</v>
      </c>
      <c r="L19" s="266" t="s">
        <v>860</v>
      </c>
      <c r="M19" s="2" t="s">
        <v>17</v>
      </c>
      <c r="N19" s="2" t="s">
        <v>8592</v>
      </c>
      <c r="R19" s="2" t="s">
        <v>8589</v>
      </c>
      <c r="S19" s="2">
        <v>316.0</v>
      </c>
    </row>
    <row r="20">
      <c r="C20" s="298" t="s">
        <v>6896</v>
      </c>
      <c r="E20" s="298" t="s">
        <v>6897</v>
      </c>
      <c r="J20" s="2" t="s">
        <v>4808</v>
      </c>
      <c r="K20" s="2" t="s">
        <v>461</v>
      </c>
      <c r="L20" s="266" t="s">
        <v>860</v>
      </c>
      <c r="M20" s="2" t="s">
        <v>17</v>
      </c>
      <c r="N20" s="2" t="s">
        <v>8592</v>
      </c>
      <c r="R20" s="2" t="s">
        <v>8589</v>
      </c>
      <c r="S20" s="2">
        <v>316.0</v>
      </c>
    </row>
    <row r="21">
      <c r="C21" s="298" t="s">
        <v>6896</v>
      </c>
      <c r="E21" s="298" t="s">
        <v>6897</v>
      </c>
      <c r="J21" s="2" t="s">
        <v>4808</v>
      </c>
      <c r="K21" s="2" t="s">
        <v>461</v>
      </c>
      <c r="L21" s="266" t="s">
        <v>860</v>
      </c>
      <c r="M21" s="2" t="s">
        <v>17</v>
      </c>
      <c r="N21" s="2" t="s">
        <v>8592</v>
      </c>
      <c r="R21" s="2" t="s">
        <v>8589</v>
      </c>
      <c r="S21" s="2">
        <v>316.0</v>
      </c>
    </row>
    <row r="22">
      <c r="C22" s="298" t="s">
        <v>8593</v>
      </c>
      <c r="E22" s="298" t="s">
        <v>3995</v>
      </c>
      <c r="L22" s="266" t="s">
        <v>860</v>
      </c>
      <c r="M22" s="2" t="s">
        <v>17</v>
      </c>
      <c r="N22" s="2" t="s">
        <v>8592</v>
      </c>
      <c r="S22" s="2">
        <v>316.0</v>
      </c>
    </row>
    <row r="23">
      <c r="C23" s="298" t="s">
        <v>6896</v>
      </c>
      <c r="E23" s="298" t="s">
        <v>6897</v>
      </c>
      <c r="J23" s="2" t="s">
        <v>4808</v>
      </c>
      <c r="K23" s="2" t="s">
        <v>461</v>
      </c>
      <c r="L23" s="266" t="s">
        <v>4752</v>
      </c>
      <c r="M23" s="2" t="s">
        <v>17</v>
      </c>
      <c r="N23" s="2" t="s">
        <v>8592</v>
      </c>
      <c r="R23" s="2" t="s">
        <v>8589</v>
      </c>
      <c r="S23" s="2">
        <v>316.0</v>
      </c>
    </row>
    <row r="24">
      <c r="C24" s="298" t="s">
        <v>6896</v>
      </c>
      <c r="E24" s="298" t="s">
        <v>6897</v>
      </c>
      <c r="J24" s="2" t="s">
        <v>4808</v>
      </c>
      <c r="K24" s="2" t="s">
        <v>461</v>
      </c>
      <c r="L24" s="266" t="s">
        <v>4752</v>
      </c>
      <c r="M24" s="2" t="s">
        <v>17</v>
      </c>
      <c r="N24" s="2" t="s">
        <v>8592</v>
      </c>
      <c r="R24" s="2" t="s">
        <v>8589</v>
      </c>
      <c r="S24" s="2">
        <v>316.0</v>
      </c>
    </row>
    <row r="25">
      <c r="L25" s="266"/>
    </row>
    <row r="26">
      <c r="L26" s="266"/>
    </row>
    <row r="27">
      <c r="L27" s="266"/>
    </row>
    <row r="28">
      <c r="L28" s="266"/>
    </row>
    <row r="29">
      <c r="L29" s="266"/>
    </row>
    <row r="30">
      <c r="L30" s="266"/>
    </row>
    <row r="31">
      <c r="L31" s="266"/>
    </row>
    <row r="32">
      <c r="L32" s="266"/>
    </row>
    <row r="33">
      <c r="L33" s="266"/>
    </row>
    <row r="34">
      <c r="L34" s="266"/>
    </row>
    <row r="35">
      <c r="L35" s="266"/>
    </row>
    <row r="36">
      <c r="L36" s="266"/>
    </row>
    <row r="37">
      <c r="L37" s="266"/>
    </row>
    <row r="38">
      <c r="L38" s="266"/>
    </row>
    <row r="39">
      <c r="L39" s="266"/>
    </row>
    <row r="40">
      <c r="L40" s="266"/>
    </row>
    <row r="41">
      <c r="L41" s="266"/>
    </row>
    <row r="42">
      <c r="L42" s="266"/>
    </row>
    <row r="43">
      <c r="L43" s="266"/>
    </row>
    <row r="44">
      <c r="L44" s="266"/>
    </row>
    <row r="45">
      <c r="L45" s="266"/>
    </row>
    <row r="46">
      <c r="L46" s="266"/>
    </row>
    <row r="47">
      <c r="L47" s="266"/>
    </row>
    <row r="48">
      <c r="L48" s="266"/>
    </row>
    <row r="49">
      <c r="L49" s="266"/>
    </row>
    <row r="50">
      <c r="L50" s="266"/>
    </row>
    <row r="51">
      <c r="L51" s="266"/>
    </row>
    <row r="52">
      <c r="L52" s="266"/>
    </row>
    <row r="53">
      <c r="L53" s="266"/>
    </row>
    <row r="54">
      <c r="L54" s="266"/>
    </row>
    <row r="55">
      <c r="L55" s="266"/>
    </row>
    <row r="56">
      <c r="L56" s="266"/>
    </row>
    <row r="57">
      <c r="L57" s="266"/>
    </row>
    <row r="58">
      <c r="L58" s="266"/>
    </row>
    <row r="59">
      <c r="L59" s="266"/>
    </row>
    <row r="60">
      <c r="L60" s="266"/>
    </row>
    <row r="61">
      <c r="L61" s="266"/>
    </row>
    <row r="62">
      <c r="L62" s="266"/>
    </row>
    <row r="63">
      <c r="L63" s="266"/>
    </row>
    <row r="64">
      <c r="L64" s="266"/>
    </row>
    <row r="65">
      <c r="L65" s="266"/>
    </row>
    <row r="66">
      <c r="L66" s="266"/>
    </row>
    <row r="67">
      <c r="L67" s="266"/>
    </row>
    <row r="68">
      <c r="L68" s="266"/>
    </row>
    <row r="69">
      <c r="L69" s="266"/>
    </row>
    <row r="70">
      <c r="L70" s="266"/>
    </row>
    <row r="71">
      <c r="L71" s="266"/>
    </row>
    <row r="72">
      <c r="L72" s="266"/>
    </row>
    <row r="73">
      <c r="L73" s="266"/>
    </row>
    <row r="74">
      <c r="L74" s="266"/>
    </row>
    <row r="75">
      <c r="L75" s="266"/>
    </row>
    <row r="76">
      <c r="L76" s="266"/>
    </row>
    <row r="77">
      <c r="L77" s="266"/>
    </row>
    <row r="78">
      <c r="L78" s="266"/>
    </row>
    <row r="79">
      <c r="L79" s="266"/>
    </row>
    <row r="80">
      <c r="L80" s="266"/>
    </row>
    <row r="81">
      <c r="L81" s="266"/>
    </row>
    <row r="82">
      <c r="L82" s="266"/>
    </row>
    <row r="83">
      <c r="L83" s="266"/>
    </row>
    <row r="84">
      <c r="L84" s="266"/>
    </row>
    <row r="85">
      <c r="L85" s="266"/>
    </row>
    <row r="86">
      <c r="L86" s="266"/>
    </row>
    <row r="87">
      <c r="L87" s="266"/>
    </row>
    <row r="88">
      <c r="L88" s="266"/>
    </row>
    <row r="89">
      <c r="L89" s="266"/>
    </row>
    <row r="90">
      <c r="L90" s="266"/>
    </row>
    <row r="91">
      <c r="L91" s="266"/>
    </row>
    <row r="92">
      <c r="L92" s="266"/>
    </row>
    <row r="93">
      <c r="L93" s="266"/>
    </row>
    <row r="94">
      <c r="L94" s="266"/>
    </row>
    <row r="95">
      <c r="L95" s="266"/>
    </row>
    <row r="96">
      <c r="L96" s="266"/>
    </row>
    <row r="97">
      <c r="L97" s="266"/>
    </row>
    <row r="98">
      <c r="L98" s="266"/>
    </row>
    <row r="99">
      <c r="L99" s="266"/>
    </row>
    <row r="100">
      <c r="L100" s="266"/>
    </row>
    <row r="101">
      <c r="L101" s="266"/>
    </row>
    <row r="102">
      <c r="L102" s="266"/>
    </row>
    <row r="103">
      <c r="L103" s="266"/>
    </row>
    <row r="104">
      <c r="L104" s="266"/>
    </row>
    <row r="105">
      <c r="L105" s="266"/>
    </row>
    <row r="106">
      <c r="L106" s="266"/>
    </row>
    <row r="107">
      <c r="L107" s="266"/>
    </row>
    <row r="108">
      <c r="L108" s="266"/>
    </row>
    <row r="109">
      <c r="L109" s="266"/>
    </row>
    <row r="110">
      <c r="L110" s="266"/>
    </row>
    <row r="111">
      <c r="L111" s="266"/>
    </row>
    <row r="112">
      <c r="L112" s="266"/>
    </row>
    <row r="113">
      <c r="L113" s="266"/>
    </row>
    <row r="114">
      <c r="L114" s="266"/>
    </row>
    <row r="115">
      <c r="L115" s="266"/>
    </row>
    <row r="116">
      <c r="L116" s="266"/>
    </row>
    <row r="117">
      <c r="L117" s="266"/>
    </row>
    <row r="118">
      <c r="L118" s="266"/>
    </row>
    <row r="119">
      <c r="L119" s="266"/>
    </row>
    <row r="120">
      <c r="L120" s="266"/>
    </row>
    <row r="121">
      <c r="L121" s="266"/>
    </row>
    <row r="122">
      <c r="L122" s="266"/>
    </row>
    <row r="123">
      <c r="L123" s="266"/>
    </row>
    <row r="124">
      <c r="L124" s="266"/>
    </row>
    <row r="125">
      <c r="L125" s="266"/>
    </row>
    <row r="126">
      <c r="L126" s="266"/>
    </row>
    <row r="127">
      <c r="L127" s="266"/>
    </row>
    <row r="128">
      <c r="L128" s="266"/>
    </row>
    <row r="129">
      <c r="L129" s="266"/>
    </row>
    <row r="130">
      <c r="L130" s="266"/>
    </row>
    <row r="131">
      <c r="L131" s="266"/>
    </row>
    <row r="132">
      <c r="L132" s="266"/>
    </row>
    <row r="133">
      <c r="L133" s="266"/>
    </row>
    <row r="134">
      <c r="L134" s="266"/>
    </row>
    <row r="135">
      <c r="L135" s="266"/>
    </row>
    <row r="136">
      <c r="L136" s="266"/>
    </row>
    <row r="137">
      <c r="L137" s="266"/>
    </row>
    <row r="138">
      <c r="L138" s="266"/>
    </row>
    <row r="139">
      <c r="L139" s="266"/>
    </row>
    <row r="140">
      <c r="L140" s="266"/>
    </row>
    <row r="141">
      <c r="L141" s="266"/>
    </row>
    <row r="142">
      <c r="L142" s="266"/>
    </row>
    <row r="143">
      <c r="L143" s="266"/>
    </row>
    <row r="144">
      <c r="L144" s="266"/>
    </row>
    <row r="145">
      <c r="L145" s="266"/>
    </row>
    <row r="146">
      <c r="L146" s="266"/>
    </row>
    <row r="147">
      <c r="L147" s="266"/>
    </row>
    <row r="148">
      <c r="L148" s="266"/>
    </row>
    <row r="149">
      <c r="L149" s="266"/>
    </row>
    <row r="150">
      <c r="L150" s="266"/>
    </row>
    <row r="151">
      <c r="L151" s="266"/>
    </row>
    <row r="152">
      <c r="L152" s="266"/>
    </row>
    <row r="153">
      <c r="L153" s="266"/>
    </row>
    <row r="154">
      <c r="L154" s="266"/>
    </row>
    <row r="155">
      <c r="L155" s="266"/>
    </row>
    <row r="156">
      <c r="L156" s="266"/>
    </row>
    <row r="157">
      <c r="L157" s="266"/>
    </row>
    <row r="158">
      <c r="L158" s="266"/>
    </row>
    <row r="159">
      <c r="L159" s="266"/>
    </row>
    <row r="160">
      <c r="L160" s="266"/>
    </row>
    <row r="161">
      <c r="L161" s="266"/>
    </row>
    <row r="162">
      <c r="L162" s="266"/>
    </row>
    <row r="163">
      <c r="L163" s="266"/>
    </row>
    <row r="164">
      <c r="L164" s="266"/>
    </row>
    <row r="165">
      <c r="L165" s="266"/>
    </row>
    <row r="166">
      <c r="L166" s="266"/>
    </row>
    <row r="167">
      <c r="L167" s="266"/>
    </row>
    <row r="168">
      <c r="L168" s="266"/>
    </row>
    <row r="169">
      <c r="L169" s="266"/>
    </row>
    <row r="170">
      <c r="L170" s="266"/>
    </row>
    <row r="171">
      <c r="L171" s="266"/>
    </row>
    <row r="172">
      <c r="L172" s="266"/>
    </row>
    <row r="173">
      <c r="L173" s="266"/>
    </row>
    <row r="174">
      <c r="L174" s="266"/>
    </row>
    <row r="175">
      <c r="L175" s="266"/>
    </row>
    <row r="176">
      <c r="L176" s="266"/>
    </row>
    <row r="177">
      <c r="L177" s="266"/>
    </row>
    <row r="178">
      <c r="L178" s="266"/>
    </row>
    <row r="179">
      <c r="L179" s="266"/>
    </row>
    <row r="180">
      <c r="L180" s="266"/>
    </row>
    <row r="181">
      <c r="L181" s="266"/>
    </row>
    <row r="182">
      <c r="L182" s="266"/>
    </row>
    <row r="183">
      <c r="L183" s="266"/>
    </row>
    <row r="184">
      <c r="L184" s="266"/>
    </row>
    <row r="185">
      <c r="L185" s="266"/>
    </row>
    <row r="186">
      <c r="L186" s="266"/>
    </row>
    <row r="187">
      <c r="L187" s="266"/>
    </row>
    <row r="188">
      <c r="L188" s="266"/>
    </row>
    <row r="189">
      <c r="L189" s="266"/>
    </row>
    <row r="190">
      <c r="L190" s="266"/>
    </row>
    <row r="191">
      <c r="L191" s="266"/>
    </row>
    <row r="192">
      <c r="L192" s="266"/>
    </row>
    <row r="193">
      <c r="L193" s="266"/>
    </row>
    <row r="194">
      <c r="L194" s="266"/>
    </row>
    <row r="195">
      <c r="L195" s="266"/>
    </row>
    <row r="196">
      <c r="L196" s="266"/>
    </row>
    <row r="197">
      <c r="L197" s="266"/>
    </row>
    <row r="198">
      <c r="L198" s="266"/>
    </row>
    <row r="199">
      <c r="L199" s="266"/>
    </row>
    <row r="200">
      <c r="L200" s="266"/>
    </row>
    <row r="201">
      <c r="L201" s="266"/>
    </row>
    <row r="202">
      <c r="L202" s="266"/>
    </row>
    <row r="203">
      <c r="L203" s="266"/>
    </row>
    <row r="204">
      <c r="L204" s="266"/>
    </row>
    <row r="205">
      <c r="L205" s="266"/>
    </row>
    <row r="206">
      <c r="L206" s="266"/>
    </row>
    <row r="207">
      <c r="L207" s="266"/>
    </row>
    <row r="208">
      <c r="L208" s="266"/>
    </row>
    <row r="209">
      <c r="L209" s="266"/>
    </row>
    <row r="210">
      <c r="L210" s="266"/>
    </row>
    <row r="211">
      <c r="L211" s="266"/>
    </row>
    <row r="212">
      <c r="L212" s="266"/>
    </row>
    <row r="213">
      <c r="L213" s="266"/>
    </row>
    <row r="214">
      <c r="L214" s="266"/>
    </row>
    <row r="215">
      <c r="L215" s="266"/>
    </row>
    <row r="216">
      <c r="L216" s="266"/>
    </row>
    <row r="217">
      <c r="L217" s="266"/>
    </row>
    <row r="218">
      <c r="L218" s="266"/>
    </row>
    <row r="219">
      <c r="L219" s="266"/>
    </row>
    <row r="220">
      <c r="L220" s="266"/>
    </row>
    <row r="221">
      <c r="L221" s="266"/>
    </row>
    <row r="222">
      <c r="L222" s="266"/>
    </row>
    <row r="223">
      <c r="L223" s="266"/>
    </row>
    <row r="224">
      <c r="L224" s="266"/>
    </row>
    <row r="225">
      <c r="L225" s="266"/>
    </row>
    <row r="226">
      <c r="L226" s="266"/>
    </row>
    <row r="227">
      <c r="L227" s="266"/>
    </row>
    <row r="228">
      <c r="L228" s="266"/>
    </row>
    <row r="229">
      <c r="L229" s="266"/>
    </row>
    <row r="230">
      <c r="L230" s="266"/>
    </row>
    <row r="231">
      <c r="L231" s="266"/>
    </row>
    <row r="232">
      <c r="L232" s="266"/>
    </row>
    <row r="233">
      <c r="L233" s="266"/>
    </row>
    <row r="234">
      <c r="L234" s="266"/>
    </row>
    <row r="235">
      <c r="L235" s="266"/>
    </row>
    <row r="236">
      <c r="L236" s="266"/>
    </row>
    <row r="237">
      <c r="L237" s="266"/>
    </row>
    <row r="238">
      <c r="L238" s="266"/>
    </row>
    <row r="239">
      <c r="L239" s="266"/>
    </row>
    <row r="240">
      <c r="L240" s="266"/>
    </row>
    <row r="241">
      <c r="L241" s="266"/>
    </row>
    <row r="242">
      <c r="L242" s="266"/>
    </row>
    <row r="243">
      <c r="L243" s="266"/>
    </row>
    <row r="244">
      <c r="L244" s="266"/>
    </row>
    <row r="245">
      <c r="L245" s="266"/>
    </row>
    <row r="246">
      <c r="L246" s="266"/>
    </row>
    <row r="247">
      <c r="L247" s="266"/>
    </row>
    <row r="248">
      <c r="L248" s="266"/>
    </row>
    <row r="249">
      <c r="L249" s="266"/>
    </row>
    <row r="250">
      <c r="L250" s="266"/>
    </row>
    <row r="251">
      <c r="L251" s="266"/>
    </row>
    <row r="252">
      <c r="L252" s="266"/>
    </row>
    <row r="253">
      <c r="L253" s="266"/>
    </row>
    <row r="254">
      <c r="L254" s="266"/>
    </row>
    <row r="255">
      <c r="L255" s="266"/>
    </row>
    <row r="256">
      <c r="L256" s="266"/>
    </row>
    <row r="257">
      <c r="L257" s="266"/>
    </row>
    <row r="258">
      <c r="L258" s="266"/>
    </row>
    <row r="259">
      <c r="L259" s="266"/>
    </row>
    <row r="260">
      <c r="L260" s="266"/>
    </row>
    <row r="261">
      <c r="L261" s="266"/>
    </row>
    <row r="262">
      <c r="L262" s="266"/>
    </row>
    <row r="263">
      <c r="L263" s="266"/>
    </row>
    <row r="264">
      <c r="L264" s="266"/>
    </row>
    <row r="265">
      <c r="L265" s="266"/>
    </row>
    <row r="266">
      <c r="L266" s="266"/>
    </row>
    <row r="267">
      <c r="L267" s="266"/>
    </row>
    <row r="268">
      <c r="L268" s="266"/>
    </row>
    <row r="269">
      <c r="L269" s="266"/>
    </row>
    <row r="270">
      <c r="L270" s="266"/>
    </row>
    <row r="271">
      <c r="L271" s="266"/>
    </row>
    <row r="272">
      <c r="L272" s="266"/>
    </row>
    <row r="273">
      <c r="L273" s="266"/>
    </row>
    <row r="274">
      <c r="L274" s="266"/>
    </row>
    <row r="275">
      <c r="L275" s="266"/>
    </row>
    <row r="276">
      <c r="L276" s="266"/>
    </row>
    <row r="277">
      <c r="L277" s="266"/>
    </row>
    <row r="278">
      <c r="L278" s="266"/>
    </row>
    <row r="279">
      <c r="L279" s="266"/>
    </row>
    <row r="280">
      <c r="L280" s="266"/>
    </row>
    <row r="281">
      <c r="L281" s="266"/>
    </row>
    <row r="282">
      <c r="L282" s="266"/>
    </row>
    <row r="283">
      <c r="L283" s="266"/>
    </row>
    <row r="284">
      <c r="L284" s="266"/>
    </row>
    <row r="285">
      <c r="L285" s="266"/>
    </row>
    <row r="286">
      <c r="L286" s="266"/>
    </row>
    <row r="287">
      <c r="L287" s="266"/>
    </row>
    <row r="288">
      <c r="L288" s="266"/>
    </row>
    <row r="289">
      <c r="L289" s="266"/>
    </row>
    <row r="290">
      <c r="L290" s="266"/>
    </row>
    <row r="291">
      <c r="L291" s="266"/>
    </row>
    <row r="292">
      <c r="L292" s="266"/>
    </row>
    <row r="293">
      <c r="L293" s="266"/>
    </row>
    <row r="294">
      <c r="L294" s="266"/>
    </row>
    <row r="295">
      <c r="L295" s="266"/>
    </row>
    <row r="296">
      <c r="L296" s="266"/>
    </row>
    <row r="297">
      <c r="L297" s="266"/>
    </row>
    <row r="298">
      <c r="L298" s="266"/>
    </row>
    <row r="299">
      <c r="L299" s="266"/>
    </row>
    <row r="300">
      <c r="L300" s="266"/>
    </row>
    <row r="301">
      <c r="L301" s="266"/>
    </row>
    <row r="302">
      <c r="L302" s="266"/>
    </row>
    <row r="303">
      <c r="L303" s="266"/>
    </row>
    <row r="304">
      <c r="L304" s="266"/>
    </row>
    <row r="305">
      <c r="L305" s="266"/>
    </row>
    <row r="306">
      <c r="L306" s="266"/>
    </row>
    <row r="307">
      <c r="L307" s="266"/>
    </row>
    <row r="308">
      <c r="L308" s="266"/>
    </row>
    <row r="309">
      <c r="L309" s="266"/>
    </row>
    <row r="310">
      <c r="L310" s="266"/>
    </row>
    <row r="311">
      <c r="L311" s="266"/>
    </row>
    <row r="312">
      <c r="L312" s="266"/>
    </row>
    <row r="313">
      <c r="L313" s="266"/>
    </row>
    <row r="314">
      <c r="L314" s="266"/>
    </row>
    <row r="315">
      <c r="L315" s="266"/>
    </row>
    <row r="316">
      <c r="L316" s="266"/>
    </row>
    <row r="317">
      <c r="L317" s="266"/>
    </row>
    <row r="318">
      <c r="L318" s="266"/>
    </row>
    <row r="319">
      <c r="L319" s="266"/>
    </row>
    <row r="320">
      <c r="L320" s="266"/>
    </row>
    <row r="321">
      <c r="L321" s="266"/>
    </row>
    <row r="322">
      <c r="L322" s="266"/>
    </row>
    <row r="323">
      <c r="L323" s="266"/>
    </row>
    <row r="324">
      <c r="L324" s="266"/>
    </row>
    <row r="325">
      <c r="L325" s="266"/>
    </row>
    <row r="326">
      <c r="L326" s="266"/>
    </row>
    <row r="327">
      <c r="L327" s="266"/>
    </row>
    <row r="328">
      <c r="L328" s="266"/>
    </row>
    <row r="329">
      <c r="L329" s="266"/>
    </row>
    <row r="330">
      <c r="L330" s="266"/>
    </row>
    <row r="331">
      <c r="L331" s="266"/>
    </row>
    <row r="332">
      <c r="L332" s="266"/>
    </row>
    <row r="333">
      <c r="L333" s="266"/>
    </row>
    <row r="334">
      <c r="L334" s="266"/>
    </row>
    <row r="335">
      <c r="L335" s="266"/>
    </row>
    <row r="336">
      <c r="L336" s="266"/>
    </row>
    <row r="337">
      <c r="L337" s="266"/>
    </row>
    <row r="338">
      <c r="L338" s="266"/>
    </row>
    <row r="339">
      <c r="L339" s="266"/>
    </row>
    <row r="340">
      <c r="L340" s="266"/>
    </row>
    <row r="341">
      <c r="L341" s="266"/>
    </row>
    <row r="342">
      <c r="L342" s="266"/>
    </row>
    <row r="343">
      <c r="L343" s="266"/>
    </row>
    <row r="344">
      <c r="L344" s="266"/>
    </row>
    <row r="345">
      <c r="L345" s="266"/>
    </row>
    <row r="346">
      <c r="L346" s="266"/>
    </row>
    <row r="347">
      <c r="L347" s="266"/>
    </row>
    <row r="348">
      <c r="L348" s="266"/>
    </row>
    <row r="349">
      <c r="L349" s="266"/>
    </row>
    <row r="350">
      <c r="L350" s="266"/>
    </row>
    <row r="351">
      <c r="L351" s="266"/>
    </row>
    <row r="352">
      <c r="L352" s="266"/>
    </row>
    <row r="353">
      <c r="L353" s="266"/>
    </row>
    <row r="354">
      <c r="L354" s="266"/>
    </row>
    <row r="355">
      <c r="L355" s="266"/>
    </row>
    <row r="356">
      <c r="L356" s="266"/>
    </row>
    <row r="357">
      <c r="L357" s="266"/>
    </row>
    <row r="358">
      <c r="L358" s="266"/>
    </row>
    <row r="359">
      <c r="L359" s="266"/>
    </row>
    <row r="360">
      <c r="L360" s="266"/>
    </row>
    <row r="361">
      <c r="L361" s="266"/>
    </row>
    <row r="362">
      <c r="L362" s="266"/>
    </row>
    <row r="363">
      <c r="L363" s="266"/>
    </row>
    <row r="364">
      <c r="L364" s="266"/>
    </row>
    <row r="365">
      <c r="L365" s="266"/>
    </row>
    <row r="366">
      <c r="L366" s="266"/>
    </row>
    <row r="367">
      <c r="L367" s="266"/>
    </row>
    <row r="368">
      <c r="L368" s="266"/>
    </row>
    <row r="369">
      <c r="L369" s="266"/>
    </row>
    <row r="370">
      <c r="L370" s="266"/>
    </row>
    <row r="371">
      <c r="L371" s="266"/>
    </row>
    <row r="372">
      <c r="L372" s="266"/>
    </row>
    <row r="373">
      <c r="L373" s="266"/>
    </row>
    <row r="374">
      <c r="L374" s="266"/>
    </row>
    <row r="375">
      <c r="L375" s="266"/>
    </row>
    <row r="376">
      <c r="L376" s="266"/>
    </row>
    <row r="377">
      <c r="L377" s="266"/>
    </row>
    <row r="378">
      <c r="L378" s="266"/>
    </row>
    <row r="379">
      <c r="L379" s="266"/>
    </row>
    <row r="380">
      <c r="L380" s="266"/>
    </row>
    <row r="381">
      <c r="L381" s="266"/>
    </row>
    <row r="382">
      <c r="L382" s="266"/>
    </row>
    <row r="383">
      <c r="L383" s="266"/>
    </row>
    <row r="384">
      <c r="L384" s="266"/>
    </row>
    <row r="385">
      <c r="L385" s="266"/>
    </row>
    <row r="386">
      <c r="L386" s="266"/>
    </row>
    <row r="387">
      <c r="L387" s="266"/>
    </row>
    <row r="388">
      <c r="L388" s="266"/>
    </row>
    <row r="389">
      <c r="L389" s="266"/>
    </row>
    <row r="390">
      <c r="L390" s="266"/>
    </row>
    <row r="391">
      <c r="L391" s="266"/>
    </row>
    <row r="392">
      <c r="L392" s="266"/>
    </row>
    <row r="393">
      <c r="L393" s="266"/>
    </row>
    <row r="394">
      <c r="L394" s="266"/>
    </row>
    <row r="395">
      <c r="L395" s="266"/>
    </row>
    <row r="396">
      <c r="L396" s="266"/>
    </row>
    <row r="397">
      <c r="L397" s="266"/>
    </row>
    <row r="398">
      <c r="L398" s="266"/>
    </row>
    <row r="399">
      <c r="L399" s="266"/>
    </row>
    <row r="400">
      <c r="L400" s="266"/>
    </row>
    <row r="401">
      <c r="L401" s="266"/>
    </row>
    <row r="402">
      <c r="L402" s="266"/>
    </row>
    <row r="403">
      <c r="L403" s="266"/>
    </row>
    <row r="404">
      <c r="L404" s="266"/>
    </row>
    <row r="405">
      <c r="L405" s="266"/>
    </row>
    <row r="406">
      <c r="L406" s="266"/>
    </row>
    <row r="407">
      <c r="L407" s="266"/>
    </row>
    <row r="408">
      <c r="L408" s="266"/>
    </row>
    <row r="409">
      <c r="L409" s="266"/>
    </row>
    <row r="410">
      <c r="L410" s="266"/>
    </row>
    <row r="411">
      <c r="L411" s="266"/>
    </row>
    <row r="412">
      <c r="L412" s="266"/>
    </row>
    <row r="413">
      <c r="L413" s="266"/>
    </row>
    <row r="414">
      <c r="L414" s="266"/>
    </row>
    <row r="415">
      <c r="L415" s="266"/>
    </row>
    <row r="416">
      <c r="L416" s="266"/>
    </row>
    <row r="417">
      <c r="L417" s="266"/>
    </row>
    <row r="418">
      <c r="L418" s="266"/>
    </row>
    <row r="419">
      <c r="L419" s="266"/>
    </row>
    <row r="420">
      <c r="L420" s="266"/>
    </row>
    <row r="421">
      <c r="L421" s="266"/>
    </row>
    <row r="422">
      <c r="L422" s="266"/>
    </row>
    <row r="423">
      <c r="L423" s="266"/>
    </row>
    <row r="424">
      <c r="L424" s="266"/>
    </row>
    <row r="425">
      <c r="L425" s="266"/>
    </row>
    <row r="426">
      <c r="L426" s="266"/>
    </row>
    <row r="427">
      <c r="L427" s="266"/>
    </row>
    <row r="428">
      <c r="L428" s="266"/>
    </row>
    <row r="429">
      <c r="L429" s="266"/>
    </row>
    <row r="430">
      <c r="L430" s="266"/>
    </row>
    <row r="431">
      <c r="L431" s="266"/>
    </row>
    <row r="432">
      <c r="L432" s="266"/>
    </row>
    <row r="433">
      <c r="L433" s="266"/>
    </row>
    <row r="434">
      <c r="L434" s="266"/>
    </row>
    <row r="435">
      <c r="L435" s="266"/>
    </row>
    <row r="436">
      <c r="L436" s="266"/>
    </row>
    <row r="437">
      <c r="L437" s="266"/>
    </row>
    <row r="438">
      <c r="L438" s="266"/>
    </row>
    <row r="439">
      <c r="L439" s="266"/>
    </row>
    <row r="440">
      <c r="L440" s="266"/>
    </row>
    <row r="441">
      <c r="L441" s="266"/>
    </row>
    <row r="442">
      <c r="L442" s="266"/>
    </row>
    <row r="443">
      <c r="L443" s="266"/>
    </row>
    <row r="444">
      <c r="L444" s="266"/>
    </row>
    <row r="445">
      <c r="L445" s="266"/>
    </row>
    <row r="446">
      <c r="L446" s="266"/>
    </row>
    <row r="447">
      <c r="L447" s="266"/>
    </row>
    <row r="448">
      <c r="L448" s="266"/>
    </row>
    <row r="449">
      <c r="L449" s="266"/>
    </row>
    <row r="450">
      <c r="L450" s="266"/>
    </row>
    <row r="451">
      <c r="L451" s="266"/>
    </row>
    <row r="452">
      <c r="L452" s="266"/>
    </row>
    <row r="453">
      <c r="L453" s="266"/>
    </row>
    <row r="454">
      <c r="L454" s="266"/>
    </row>
    <row r="455">
      <c r="L455" s="266"/>
    </row>
    <row r="456">
      <c r="L456" s="266"/>
    </row>
    <row r="457">
      <c r="L457" s="266"/>
    </row>
    <row r="458">
      <c r="L458" s="266"/>
    </row>
    <row r="459">
      <c r="L459" s="266"/>
    </row>
    <row r="460">
      <c r="L460" s="266"/>
    </row>
    <row r="461">
      <c r="L461" s="266"/>
    </row>
    <row r="462">
      <c r="L462" s="266"/>
    </row>
    <row r="463">
      <c r="L463" s="266"/>
    </row>
    <row r="464">
      <c r="L464" s="266"/>
    </row>
    <row r="465">
      <c r="L465" s="266"/>
    </row>
    <row r="466">
      <c r="L466" s="266"/>
    </row>
    <row r="467">
      <c r="L467" s="266"/>
    </row>
    <row r="468">
      <c r="L468" s="266"/>
    </row>
    <row r="469">
      <c r="L469" s="266"/>
    </row>
    <row r="470">
      <c r="L470" s="266"/>
    </row>
    <row r="471">
      <c r="L471" s="266"/>
    </row>
    <row r="472">
      <c r="L472" s="266"/>
    </row>
    <row r="473">
      <c r="L473" s="266"/>
    </row>
    <row r="474">
      <c r="L474" s="266"/>
    </row>
    <row r="475">
      <c r="L475" s="266"/>
    </row>
    <row r="476">
      <c r="L476" s="266"/>
    </row>
    <row r="477">
      <c r="L477" s="266"/>
    </row>
    <row r="478">
      <c r="L478" s="266"/>
    </row>
    <row r="479">
      <c r="L479" s="266"/>
    </row>
    <row r="480">
      <c r="L480" s="266"/>
    </row>
    <row r="481">
      <c r="L481" s="266"/>
    </row>
    <row r="482">
      <c r="L482" s="266"/>
    </row>
    <row r="483">
      <c r="L483" s="266"/>
    </row>
    <row r="484">
      <c r="L484" s="266"/>
    </row>
    <row r="485">
      <c r="L485" s="266"/>
    </row>
    <row r="486">
      <c r="L486" s="266"/>
    </row>
    <row r="487">
      <c r="L487" s="266"/>
    </row>
    <row r="488">
      <c r="L488" s="266"/>
    </row>
    <row r="489">
      <c r="L489" s="266"/>
    </row>
    <row r="490">
      <c r="L490" s="266"/>
    </row>
    <row r="491">
      <c r="L491" s="266"/>
    </row>
    <row r="492">
      <c r="L492" s="266"/>
    </row>
    <row r="493">
      <c r="L493" s="266"/>
    </row>
    <row r="494">
      <c r="L494" s="266"/>
    </row>
    <row r="495">
      <c r="L495" s="266"/>
    </row>
    <row r="496">
      <c r="L496" s="266"/>
    </row>
    <row r="497">
      <c r="L497" s="266"/>
    </row>
    <row r="498">
      <c r="L498" s="266"/>
    </row>
    <row r="499">
      <c r="L499" s="266"/>
    </row>
    <row r="500">
      <c r="L500" s="266"/>
    </row>
    <row r="501">
      <c r="L501" s="266"/>
    </row>
    <row r="502">
      <c r="L502" s="266"/>
    </row>
    <row r="503">
      <c r="L503" s="266"/>
    </row>
    <row r="504">
      <c r="L504" s="266"/>
    </row>
    <row r="505">
      <c r="L505" s="266"/>
    </row>
    <row r="506">
      <c r="L506" s="266"/>
    </row>
    <row r="507">
      <c r="L507" s="266"/>
    </row>
    <row r="508">
      <c r="L508" s="266"/>
    </row>
    <row r="509">
      <c r="L509" s="266"/>
    </row>
    <row r="510">
      <c r="L510" s="266"/>
    </row>
    <row r="511">
      <c r="L511" s="266"/>
    </row>
    <row r="512">
      <c r="L512" s="266"/>
    </row>
    <row r="513">
      <c r="L513" s="266"/>
    </row>
    <row r="514">
      <c r="L514" s="266"/>
    </row>
    <row r="515">
      <c r="L515" s="266"/>
    </row>
    <row r="516">
      <c r="L516" s="266"/>
    </row>
    <row r="517">
      <c r="L517" s="266"/>
    </row>
    <row r="518">
      <c r="L518" s="266"/>
    </row>
    <row r="519">
      <c r="L519" s="266"/>
    </row>
    <row r="520">
      <c r="L520" s="266"/>
    </row>
    <row r="521">
      <c r="L521" s="266"/>
    </row>
    <row r="522">
      <c r="L522" s="266"/>
    </row>
    <row r="523">
      <c r="L523" s="266"/>
    </row>
    <row r="524">
      <c r="L524" s="266"/>
    </row>
    <row r="525">
      <c r="L525" s="266"/>
    </row>
    <row r="526">
      <c r="L526" s="266"/>
    </row>
    <row r="527">
      <c r="L527" s="266"/>
    </row>
    <row r="528">
      <c r="L528" s="266"/>
    </row>
    <row r="529">
      <c r="L529" s="266"/>
    </row>
    <row r="530">
      <c r="L530" s="266"/>
    </row>
    <row r="531">
      <c r="L531" s="266"/>
    </row>
    <row r="532">
      <c r="L532" s="266"/>
    </row>
    <row r="533">
      <c r="L533" s="266"/>
    </row>
    <row r="534">
      <c r="L534" s="266"/>
    </row>
    <row r="535">
      <c r="L535" s="266"/>
    </row>
    <row r="536">
      <c r="L536" s="266"/>
    </row>
    <row r="537">
      <c r="L537" s="266"/>
    </row>
    <row r="538">
      <c r="L538" s="266"/>
    </row>
    <row r="539">
      <c r="L539" s="266"/>
    </row>
    <row r="540">
      <c r="L540" s="266"/>
    </row>
    <row r="541">
      <c r="L541" s="266"/>
    </row>
    <row r="542">
      <c r="L542" s="266"/>
    </row>
    <row r="543">
      <c r="L543" s="266"/>
    </row>
    <row r="544">
      <c r="L544" s="266"/>
    </row>
    <row r="545">
      <c r="L545" s="266"/>
    </row>
    <row r="546">
      <c r="L546" s="266"/>
    </row>
    <row r="547">
      <c r="L547" s="266"/>
    </row>
    <row r="548">
      <c r="L548" s="266"/>
    </row>
    <row r="549">
      <c r="L549" s="266"/>
    </row>
    <row r="550">
      <c r="L550" s="266"/>
    </row>
    <row r="551">
      <c r="L551" s="266"/>
    </row>
    <row r="552">
      <c r="L552" s="266"/>
    </row>
    <row r="553">
      <c r="L553" s="266"/>
    </row>
    <row r="554">
      <c r="L554" s="266"/>
    </row>
    <row r="555">
      <c r="L555" s="266"/>
    </row>
    <row r="556">
      <c r="L556" s="266"/>
    </row>
    <row r="557">
      <c r="L557" s="266"/>
    </row>
    <row r="558">
      <c r="L558" s="266"/>
    </row>
    <row r="559">
      <c r="L559" s="266"/>
    </row>
    <row r="560">
      <c r="L560" s="266"/>
    </row>
    <row r="561">
      <c r="L561" s="266"/>
    </row>
    <row r="562">
      <c r="L562" s="266"/>
    </row>
    <row r="563">
      <c r="L563" s="266"/>
    </row>
    <row r="564">
      <c r="L564" s="266"/>
    </row>
    <row r="565">
      <c r="L565" s="266"/>
    </row>
    <row r="566">
      <c r="L566" s="266"/>
    </row>
    <row r="567">
      <c r="L567" s="266"/>
    </row>
    <row r="568">
      <c r="L568" s="266"/>
    </row>
    <row r="569">
      <c r="L569" s="266"/>
    </row>
    <row r="570">
      <c r="L570" s="266"/>
    </row>
    <row r="571">
      <c r="L571" s="266"/>
    </row>
    <row r="572">
      <c r="L572" s="266"/>
    </row>
    <row r="573">
      <c r="L573" s="266"/>
    </row>
    <row r="574">
      <c r="L574" s="266"/>
    </row>
    <row r="575">
      <c r="L575" s="266"/>
    </row>
    <row r="576">
      <c r="L576" s="266"/>
    </row>
    <row r="577">
      <c r="L577" s="266"/>
    </row>
    <row r="578">
      <c r="L578" s="266"/>
    </row>
    <row r="579">
      <c r="L579" s="266"/>
    </row>
    <row r="580">
      <c r="L580" s="266"/>
    </row>
    <row r="581">
      <c r="L581" s="266"/>
    </row>
    <row r="582">
      <c r="L582" s="266"/>
    </row>
    <row r="583">
      <c r="L583" s="266"/>
    </row>
    <row r="584">
      <c r="L584" s="266"/>
    </row>
    <row r="585">
      <c r="L585" s="266"/>
    </row>
    <row r="586">
      <c r="L586" s="266"/>
    </row>
    <row r="587">
      <c r="L587" s="266"/>
    </row>
    <row r="588">
      <c r="L588" s="266"/>
    </row>
    <row r="589">
      <c r="L589" s="266"/>
    </row>
    <row r="590">
      <c r="L590" s="266"/>
    </row>
    <row r="591">
      <c r="L591" s="266"/>
    </row>
    <row r="592">
      <c r="L592" s="266"/>
    </row>
    <row r="593">
      <c r="L593" s="266"/>
    </row>
    <row r="594">
      <c r="L594" s="266"/>
    </row>
    <row r="595">
      <c r="L595" s="266"/>
    </row>
    <row r="596">
      <c r="L596" s="266"/>
    </row>
    <row r="597">
      <c r="L597" s="266"/>
    </row>
    <row r="598">
      <c r="L598" s="266"/>
    </row>
    <row r="599">
      <c r="L599" s="266"/>
    </row>
    <row r="600">
      <c r="L600" s="266"/>
    </row>
    <row r="601">
      <c r="L601" s="266"/>
    </row>
    <row r="602">
      <c r="L602" s="266"/>
    </row>
    <row r="603">
      <c r="L603" s="266"/>
    </row>
    <row r="604">
      <c r="L604" s="266"/>
    </row>
    <row r="605">
      <c r="L605" s="266"/>
    </row>
    <row r="606">
      <c r="L606" s="266"/>
    </row>
    <row r="607">
      <c r="L607" s="266"/>
    </row>
    <row r="608">
      <c r="L608" s="266"/>
    </row>
    <row r="609">
      <c r="L609" s="266"/>
    </row>
    <row r="610">
      <c r="L610" s="266"/>
    </row>
    <row r="611">
      <c r="L611" s="266"/>
    </row>
    <row r="612">
      <c r="L612" s="266"/>
    </row>
    <row r="613">
      <c r="L613" s="266"/>
    </row>
    <row r="614">
      <c r="L614" s="266"/>
    </row>
    <row r="615">
      <c r="L615" s="266"/>
    </row>
    <row r="616">
      <c r="L616" s="266"/>
    </row>
    <row r="617">
      <c r="L617" s="266"/>
    </row>
    <row r="618">
      <c r="L618" s="266"/>
    </row>
    <row r="619">
      <c r="L619" s="266"/>
    </row>
    <row r="620">
      <c r="L620" s="266"/>
    </row>
    <row r="621">
      <c r="L621" s="266"/>
    </row>
    <row r="622">
      <c r="L622" s="266"/>
    </row>
    <row r="623">
      <c r="L623" s="266"/>
    </row>
    <row r="624">
      <c r="L624" s="266"/>
    </row>
    <row r="625">
      <c r="L625" s="266"/>
    </row>
    <row r="626">
      <c r="L626" s="266"/>
    </row>
    <row r="627">
      <c r="L627" s="266"/>
    </row>
    <row r="628">
      <c r="L628" s="266"/>
    </row>
    <row r="629">
      <c r="L629" s="266"/>
    </row>
    <row r="630">
      <c r="L630" s="266"/>
    </row>
    <row r="631">
      <c r="L631" s="266"/>
    </row>
    <row r="632">
      <c r="L632" s="266"/>
    </row>
    <row r="633">
      <c r="L633" s="266"/>
    </row>
    <row r="634">
      <c r="L634" s="266"/>
    </row>
    <row r="635">
      <c r="L635" s="266"/>
    </row>
    <row r="636">
      <c r="L636" s="266"/>
    </row>
    <row r="637">
      <c r="L637" s="266"/>
    </row>
    <row r="638">
      <c r="L638" s="266"/>
    </row>
    <row r="639">
      <c r="L639" s="266"/>
    </row>
    <row r="640">
      <c r="L640" s="266"/>
    </row>
    <row r="641">
      <c r="L641" s="266"/>
    </row>
    <row r="642">
      <c r="L642" s="266"/>
    </row>
    <row r="643">
      <c r="L643" s="266"/>
    </row>
    <row r="644">
      <c r="L644" s="266"/>
    </row>
    <row r="645">
      <c r="L645" s="266"/>
    </row>
    <row r="646">
      <c r="L646" s="266"/>
    </row>
    <row r="647">
      <c r="L647" s="266"/>
    </row>
    <row r="648">
      <c r="L648" s="266"/>
    </row>
    <row r="649">
      <c r="L649" s="266"/>
    </row>
    <row r="650">
      <c r="L650" s="266"/>
    </row>
    <row r="651">
      <c r="L651" s="266"/>
    </row>
    <row r="652">
      <c r="L652" s="266"/>
    </row>
    <row r="653">
      <c r="L653" s="266"/>
    </row>
    <row r="654">
      <c r="L654" s="266"/>
    </row>
    <row r="655">
      <c r="L655" s="266"/>
    </row>
    <row r="656">
      <c r="L656" s="266"/>
    </row>
    <row r="657">
      <c r="L657" s="266"/>
    </row>
    <row r="658">
      <c r="L658" s="266"/>
    </row>
    <row r="659">
      <c r="L659" s="266"/>
    </row>
    <row r="660">
      <c r="L660" s="266"/>
    </row>
    <row r="661">
      <c r="L661" s="266"/>
    </row>
    <row r="662">
      <c r="L662" s="266"/>
    </row>
    <row r="663">
      <c r="L663" s="266"/>
    </row>
    <row r="664">
      <c r="L664" s="266"/>
    </row>
    <row r="665">
      <c r="L665" s="266"/>
    </row>
    <row r="666">
      <c r="L666" s="266"/>
    </row>
    <row r="667">
      <c r="L667" s="266"/>
    </row>
    <row r="668">
      <c r="L668" s="266"/>
    </row>
    <row r="669">
      <c r="L669" s="266"/>
    </row>
    <row r="670">
      <c r="L670" s="266"/>
    </row>
    <row r="671">
      <c r="L671" s="266"/>
    </row>
    <row r="672">
      <c r="L672" s="266"/>
    </row>
    <row r="673">
      <c r="L673" s="266"/>
    </row>
    <row r="674">
      <c r="L674" s="266"/>
    </row>
    <row r="675">
      <c r="L675" s="266"/>
    </row>
    <row r="676">
      <c r="L676" s="266"/>
    </row>
    <row r="677">
      <c r="L677" s="266"/>
    </row>
    <row r="678">
      <c r="L678" s="266"/>
    </row>
    <row r="679">
      <c r="L679" s="266"/>
    </row>
    <row r="680">
      <c r="L680" s="266"/>
    </row>
    <row r="681">
      <c r="L681" s="266"/>
    </row>
    <row r="682">
      <c r="L682" s="266"/>
    </row>
    <row r="683">
      <c r="L683" s="266"/>
    </row>
    <row r="684">
      <c r="L684" s="266"/>
    </row>
    <row r="685">
      <c r="L685" s="266"/>
    </row>
    <row r="686">
      <c r="L686" s="266"/>
    </row>
    <row r="687">
      <c r="L687" s="266"/>
    </row>
    <row r="688">
      <c r="L688" s="266"/>
    </row>
    <row r="689">
      <c r="L689" s="266"/>
    </row>
    <row r="690">
      <c r="L690" s="266"/>
    </row>
    <row r="691">
      <c r="L691" s="266"/>
    </row>
    <row r="692">
      <c r="L692" s="266"/>
    </row>
    <row r="693">
      <c r="L693" s="266"/>
    </row>
    <row r="694">
      <c r="L694" s="266"/>
    </row>
    <row r="695">
      <c r="L695" s="266"/>
    </row>
    <row r="696">
      <c r="L696" s="266"/>
    </row>
    <row r="697">
      <c r="L697" s="266"/>
    </row>
    <row r="698">
      <c r="L698" s="266"/>
    </row>
    <row r="699">
      <c r="L699" s="266"/>
    </row>
    <row r="700">
      <c r="L700" s="266"/>
    </row>
    <row r="701">
      <c r="L701" s="266"/>
    </row>
    <row r="702">
      <c r="L702" s="266"/>
    </row>
    <row r="703">
      <c r="L703" s="266"/>
    </row>
    <row r="704">
      <c r="L704" s="266"/>
    </row>
    <row r="705">
      <c r="L705" s="266"/>
    </row>
    <row r="706">
      <c r="L706" s="266"/>
    </row>
    <row r="707">
      <c r="L707" s="266"/>
    </row>
    <row r="708">
      <c r="L708" s="266"/>
    </row>
    <row r="709">
      <c r="L709" s="266"/>
    </row>
    <row r="710">
      <c r="L710" s="266"/>
    </row>
    <row r="711">
      <c r="L711" s="266"/>
    </row>
    <row r="712">
      <c r="L712" s="266"/>
    </row>
    <row r="713">
      <c r="L713" s="266"/>
    </row>
    <row r="714">
      <c r="L714" s="266"/>
    </row>
    <row r="715">
      <c r="L715" s="266"/>
    </row>
    <row r="716">
      <c r="L716" s="266"/>
    </row>
    <row r="717">
      <c r="L717" s="266"/>
    </row>
    <row r="718">
      <c r="L718" s="266"/>
    </row>
    <row r="719">
      <c r="L719" s="266"/>
    </row>
    <row r="720">
      <c r="L720" s="266"/>
    </row>
    <row r="721">
      <c r="L721" s="266"/>
    </row>
    <row r="722">
      <c r="L722" s="266"/>
    </row>
    <row r="723">
      <c r="L723" s="266"/>
    </row>
    <row r="724">
      <c r="L724" s="266"/>
    </row>
    <row r="725">
      <c r="L725" s="266"/>
    </row>
    <row r="726">
      <c r="L726" s="266"/>
    </row>
    <row r="727">
      <c r="L727" s="266"/>
    </row>
    <row r="728">
      <c r="L728" s="266"/>
    </row>
    <row r="729">
      <c r="L729" s="266"/>
    </row>
    <row r="730">
      <c r="L730" s="266"/>
    </row>
    <row r="731">
      <c r="L731" s="266"/>
    </row>
    <row r="732">
      <c r="L732" s="266"/>
    </row>
    <row r="733">
      <c r="L733" s="266"/>
    </row>
    <row r="734">
      <c r="L734" s="266"/>
    </row>
    <row r="735">
      <c r="L735" s="266"/>
    </row>
    <row r="736">
      <c r="L736" s="266"/>
    </row>
    <row r="737">
      <c r="L737" s="266"/>
    </row>
    <row r="738">
      <c r="L738" s="266"/>
    </row>
    <row r="739">
      <c r="L739" s="266"/>
    </row>
    <row r="740">
      <c r="L740" s="266"/>
    </row>
    <row r="741">
      <c r="L741" s="266"/>
    </row>
    <row r="742">
      <c r="L742" s="266"/>
    </row>
    <row r="743">
      <c r="L743" s="266"/>
    </row>
    <row r="744">
      <c r="L744" s="266"/>
    </row>
    <row r="745">
      <c r="L745" s="266"/>
    </row>
    <row r="746">
      <c r="L746" s="266"/>
    </row>
    <row r="747">
      <c r="L747" s="266"/>
    </row>
    <row r="748">
      <c r="L748" s="266"/>
    </row>
    <row r="749">
      <c r="L749" s="266"/>
    </row>
    <row r="750">
      <c r="L750" s="266"/>
    </row>
    <row r="751">
      <c r="L751" s="266"/>
    </row>
    <row r="752">
      <c r="L752" s="266"/>
    </row>
    <row r="753">
      <c r="L753" s="266"/>
    </row>
    <row r="754">
      <c r="L754" s="266"/>
    </row>
    <row r="755">
      <c r="L755" s="266"/>
    </row>
    <row r="756">
      <c r="L756" s="266"/>
    </row>
    <row r="757">
      <c r="L757" s="266"/>
    </row>
    <row r="758">
      <c r="L758" s="266"/>
    </row>
    <row r="759">
      <c r="L759" s="266"/>
    </row>
    <row r="760">
      <c r="L760" s="266"/>
    </row>
    <row r="761">
      <c r="L761" s="266"/>
    </row>
    <row r="762">
      <c r="L762" s="266"/>
    </row>
    <row r="763">
      <c r="L763" s="266"/>
    </row>
    <row r="764">
      <c r="L764" s="266"/>
    </row>
    <row r="765">
      <c r="L765" s="266"/>
    </row>
    <row r="766">
      <c r="L766" s="266"/>
    </row>
    <row r="767">
      <c r="L767" s="266"/>
    </row>
    <row r="768">
      <c r="L768" s="266"/>
    </row>
    <row r="769">
      <c r="L769" s="266"/>
    </row>
    <row r="770">
      <c r="L770" s="266"/>
    </row>
    <row r="771">
      <c r="L771" s="266"/>
    </row>
    <row r="772">
      <c r="L772" s="266"/>
    </row>
    <row r="773">
      <c r="L773" s="266"/>
    </row>
    <row r="774">
      <c r="L774" s="266"/>
    </row>
    <row r="775">
      <c r="L775" s="266"/>
    </row>
    <row r="776">
      <c r="L776" s="266"/>
    </row>
    <row r="777">
      <c r="L777" s="266"/>
    </row>
    <row r="778">
      <c r="L778" s="266"/>
    </row>
    <row r="779">
      <c r="L779" s="266"/>
    </row>
    <row r="780">
      <c r="L780" s="266"/>
    </row>
    <row r="781">
      <c r="L781" s="266"/>
    </row>
    <row r="782">
      <c r="L782" s="266"/>
    </row>
    <row r="783">
      <c r="L783" s="266"/>
    </row>
    <row r="784">
      <c r="L784" s="266"/>
    </row>
    <row r="785">
      <c r="L785" s="266"/>
    </row>
    <row r="786">
      <c r="L786" s="266"/>
    </row>
    <row r="787">
      <c r="L787" s="266"/>
    </row>
    <row r="788">
      <c r="L788" s="266"/>
    </row>
    <row r="789">
      <c r="L789" s="266"/>
    </row>
    <row r="790">
      <c r="L790" s="266"/>
    </row>
    <row r="791">
      <c r="L791" s="266"/>
    </row>
    <row r="792">
      <c r="L792" s="266"/>
    </row>
    <row r="793">
      <c r="L793" s="266"/>
    </row>
    <row r="794">
      <c r="L794" s="266"/>
    </row>
    <row r="795">
      <c r="L795" s="266"/>
    </row>
    <row r="796">
      <c r="L796" s="266"/>
    </row>
    <row r="797">
      <c r="L797" s="266"/>
    </row>
    <row r="798">
      <c r="L798" s="266"/>
    </row>
    <row r="799">
      <c r="L799" s="266"/>
    </row>
    <row r="800">
      <c r="L800" s="266"/>
    </row>
    <row r="801">
      <c r="L801" s="266"/>
    </row>
    <row r="802">
      <c r="L802" s="266"/>
    </row>
    <row r="803">
      <c r="L803" s="266"/>
    </row>
    <row r="804">
      <c r="L804" s="266"/>
    </row>
    <row r="805">
      <c r="L805" s="266"/>
    </row>
    <row r="806">
      <c r="L806" s="266"/>
    </row>
    <row r="807">
      <c r="L807" s="266"/>
    </row>
    <row r="808">
      <c r="L808" s="266"/>
    </row>
    <row r="809">
      <c r="L809" s="266"/>
    </row>
    <row r="810">
      <c r="L810" s="266"/>
    </row>
    <row r="811">
      <c r="L811" s="266"/>
    </row>
    <row r="812">
      <c r="L812" s="266"/>
    </row>
    <row r="813">
      <c r="L813" s="266"/>
    </row>
    <row r="814">
      <c r="L814" s="266"/>
    </row>
    <row r="815">
      <c r="L815" s="266"/>
    </row>
    <row r="816">
      <c r="L816" s="266"/>
    </row>
    <row r="817">
      <c r="L817" s="266"/>
    </row>
    <row r="818">
      <c r="L818" s="266"/>
    </row>
    <row r="819">
      <c r="L819" s="266"/>
    </row>
    <row r="820">
      <c r="L820" s="266"/>
    </row>
    <row r="821">
      <c r="L821" s="266"/>
    </row>
    <row r="822">
      <c r="L822" s="266"/>
    </row>
    <row r="823">
      <c r="L823" s="266"/>
    </row>
    <row r="824">
      <c r="L824" s="266"/>
    </row>
    <row r="825">
      <c r="L825" s="266"/>
    </row>
    <row r="826">
      <c r="L826" s="266"/>
    </row>
    <row r="827">
      <c r="L827" s="266"/>
    </row>
    <row r="828">
      <c r="L828" s="266"/>
    </row>
    <row r="829">
      <c r="L829" s="266"/>
    </row>
    <row r="830">
      <c r="L830" s="266"/>
    </row>
    <row r="831">
      <c r="L831" s="266"/>
    </row>
    <row r="832">
      <c r="L832" s="266"/>
    </row>
    <row r="833">
      <c r="L833" s="266"/>
    </row>
    <row r="834">
      <c r="L834" s="266"/>
    </row>
    <row r="835">
      <c r="L835" s="266"/>
    </row>
    <row r="836">
      <c r="L836" s="266"/>
    </row>
    <row r="837">
      <c r="L837" s="266"/>
    </row>
    <row r="838">
      <c r="L838" s="266"/>
    </row>
    <row r="839">
      <c r="L839" s="266"/>
    </row>
    <row r="840">
      <c r="L840" s="266"/>
    </row>
    <row r="841">
      <c r="L841" s="266"/>
    </row>
    <row r="842">
      <c r="L842" s="266"/>
    </row>
    <row r="843">
      <c r="L843" s="266"/>
    </row>
    <row r="844">
      <c r="L844" s="266"/>
    </row>
    <row r="845">
      <c r="L845" s="266"/>
    </row>
    <row r="846">
      <c r="L846" s="266"/>
    </row>
    <row r="847">
      <c r="L847" s="266"/>
    </row>
    <row r="848">
      <c r="L848" s="266"/>
    </row>
    <row r="849">
      <c r="L849" s="266"/>
    </row>
    <row r="850">
      <c r="L850" s="266"/>
    </row>
    <row r="851">
      <c r="L851" s="266"/>
    </row>
    <row r="852">
      <c r="L852" s="266"/>
    </row>
    <row r="853">
      <c r="L853" s="266"/>
    </row>
    <row r="854">
      <c r="L854" s="266"/>
    </row>
    <row r="855">
      <c r="L855" s="266"/>
    </row>
    <row r="856">
      <c r="L856" s="266"/>
    </row>
    <row r="857">
      <c r="L857" s="266"/>
    </row>
    <row r="858">
      <c r="L858" s="266"/>
    </row>
    <row r="859">
      <c r="L859" s="266"/>
    </row>
    <row r="860">
      <c r="L860" s="266"/>
    </row>
    <row r="861">
      <c r="L861" s="266"/>
    </row>
    <row r="862">
      <c r="L862" s="266"/>
    </row>
    <row r="863">
      <c r="L863" s="266"/>
    </row>
    <row r="864">
      <c r="L864" s="266"/>
    </row>
    <row r="865">
      <c r="L865" s="266"/>
    </row>
    <row r="866">
      <c r="L866" s="266"/>
    </row>
    <row r="867">
      <c r="L867" s="266"/>
    </row>
    <row r="868">
      <c r="L868" s="266"/>
    </row>
    <row r="869">
      <c r="L869" s="266"/>
    </row>
    <row r="870">
      <c r="L870" s="266"/>
    </row>
    <row r="871">
      <c r="L871" s="266"/>
    </row>
    <row r="872">
      <c r="L872" s="266"/>
    </row>
    <row r="873">
      <c r="L873" s="266"/>
    </row>
    <row r="874">
      <c r="L874" s="266"/>
    </row>
    <row r="875">
      <c r="L875" s="266"/>
    </row>
    <row r="876">
      <c r="L876" s="266"/>
    </row>
    <row r="877">
      <c r="L877" s="266"/>
    </row>
    <row r="878">
      <c r="L878" s="266"/>
    </row>
    <row r="879">
      <c r="L879" s="266"/>
    </row>
    <row r="880">
      <c r="L880" s="266"/>
    </row>
    <row r="881">
      <c r="L881" s="266"/>
    </row>
    <row r="882">
      <c r="L882" s="266"/>
    </row>
    <row r="883">
      <c r="L883" s="266"/>
    </row>
    <row r="884">
      <c r="L884" s="266"/>
    </row>
    <row r="885">
      <c r="L885" s="266"/>
    </row>
    <row r="886">
      <c r="L886" s="266"/>
    </row>
    <row r="887">
      <c r="L887" s="266"/>
    </row>
    <row r="888">
      <c r="L888" s="266"/>
    </row>
    <row r="889">
      <c r="L889" s="266"/>
    </row>
    <row r="890">
      <c r="L890" s="266"/>
    </row>
    <row r="891">
      <c r="L891" s="266"/>
    </row>
    <row r="892">
      <c r="L892" s="266"/>
    </row>
    <row r="893">
      <c r="L893" s="266"/>
    </row>
    <row r="894">
      <c r="L894" s="266"/>
    </row>
    <row r="895">
      <c r="L895" s="266"/>
    </row>
    <row r="896">
      <c r="L896" s="266"/>
    </row>
    <row r="897">
      <c r="L897" s="266"/>
    </row>
    <row r="898">
      <c r="L898" s="266"/>
    </row>
    <row r="899">
      <c r="L899" s="266"/>
    </row>
    <row r="900">
      <c r="L900" s="266"/>
    </row>
    <row r="901">
      <c r="L901" s="266"/>
    </row>
    <row r="902">
      <c r="L902" s="266"/>
    </row>
    <row r="903">
      <c r="L903" s="266"/>
    </row>
    <row r="904">
      <c r="L904" s="266"/>
    </row>
    <row r="905">
      <c r="L905" s="266"/>
    </row>
    <row r="906">
      <c r="L906" s="266"/>
    </row>
    <row r="907">
      <c r="L907" s="266"/>
    </row>
    <row r="908">
      <c r="L908" s="266"/>
    </row>
    <row r="909">
      <c r="L909" s="266"/>
    </row>
    <row r="910">
      <c r="L910" s="266"/>
    </row>
    <row r="911">
      <c r="L911" s="266"/>
    </row>
    <row r="912">
      <c r="L912" s="266"/>
    </row>
    <row r="913">
      <c r="L913" s="266"/>
    </row>
    <row r="914">
      <c r="L914" s="266"/>
    </row>
    <row r="915">
      <c r="L915" s="266"/>
    </row>
    <row r="916">
      <c r="L916" s="266"/>
    </row>
    <row r="917">
      <c r="L917" s="266"/>
    </row>
    <row r="918">
      <c r="L918" s="266"/>
    </row>
    <row r="919">
      <c r="L919" s="266"/>
    </row>
    <row r="920">
      <c r="L920" s="266"/>
    </row>
    <row r="921">
      <c r="L921" s="266"/>
    </row>
    <row r="922">
      <c r="L922" s="266"/>
    </row>
    <row r="923">
      <c r="L923" s="266"/>
    </row>
    <row r="924">
      <c r="L924" s="266"/>
    </row>
    <row r="925">
      <c r="L925" s="266"/>
    </row>
    <row r="926">
      <c r="L926" s="266"/>
    </row>
    <row r="927">
      <c r="L927" s="266"/>
    </row>
    <row r="928">
      <c r="L928" s="266"/>
    </row>
    <row r="929">
      <c r="L929" s="266"/>
    </row>
    <row r="930">
      <c r="L930" s="266"/>
    </row>
    <row r="931">
      <c r="L931" s="266"/>
    </row>
    <row r="932">
      <c r="L932" s="266"/>
    </row>
    <row r="933">
      <c r="L933" s="266"/>
    </row>
    <row r="934">
      <c r="L934" s="266"/>
    </row>
    <row r="935">
      <c r="L935" s="266"/>
    </row>
    <row r="936">
      <c r="L936" s="266"/>
    </row>
    <row r="937">
      <c r="L937" s="266"/>
    </row>
    <row r="938">
      <c r="L938" s="266"/>
    </row>
    <row r="939">
      <c r="L939" s="266"/>
    </row>
    <row r="940">
      <c r="L940" s="266"/>
    </row>
    <row r="941">
      <c r="L941" s="266"/>
    </row>
    <row r="942">
      <c r="L942" s="266"/>
    </row>
    <row r="943">
      <c r="L943" s="266"/>
    </row>
    <row r="944">
      <c r="L944" s="266"/>
    </row>
    <row r="945">
      <c r="L945" s="266"/>
    </row>
    <row r="946">
      <c r="L946" s="266"/>
    </row>
    <row r="947">
      <c r="L947" s="266"/>
    </row>
    <row r="948">
      <c r="L948" s="266"/>
    </row>
    <row r="949">
      <c r="L949" s="266"/>
    </row>
    <row r="950">
      <c r="L950" s="266"/>
    </row>
    <row r="951">
      <c r="L951" s="266"/>
    </row>
    <row r="952">
      <c r="L952" s="266"/>
    </row>
    <row r="953">
      <c r="L953" s="266"/>
    </row>
    <row r="954">
      <c r="L954" s="266"/>
    </row>
    <row r="955">
      <c r="L955" s="266"/>
    </row>
    <row r="956">
      <c r="L956" s="266"/>
    </row>
    <row r="957">
      <c r="L957" s="266"/>
    </row>
    <row r="958">
      <c r="L958" s="266"/>
    </row>
    <row r="959">
      <c r="L959" s="266"/>
    </row>
    <row r="960">
      <c r="L960" s="266"/>
    </row>
    <row r="961">
      <c r="L961" s="266"/>
    </row>
    <row r="962">
      <c r="L962" s="266"/>
    </row>
    <row r="963">
      <c r="L963" s="266"/>
    </row>
    <row r="964">
      <c r="L964" s="266"/>
    </row>
    <row r="965">
      <c r="L965" s="266"/>
    </row>
    <row r="966">
      <c r="L966" s="266"/>
    </row>
    <row r="967">
      <c r="L967" s="266"/>
    </row>
    <row r="968">
      <c r="L968" s="266"/>
    </row>
    <row r="969">
      <c r="L969" s="266"/>
    </row>
    <row r="970">
      <c r="L970" s="266"/>
    </row>
    <row r="971">
      <c r="L971" s="266"/>
    </row>
    <row r="972">
      <c r="L972" s="266"/>
    </row>
    <row r="973">
      <c r="L973" s="266"/>
    </row>
    <row r="974">
      <c r="L974" s="266"/>
    </row>
    <row r="975">
      <c r="L975" s="266"/>
    </row>
    <row r="976">
      <c r="L976" s="266"/>
    </row>
    <row r="977">
      <c r="L977" s="266"/>
    </row>
    <row r="978">
      <c r="L978" s="266"/>
    </row>
    <row r="979">
      <c r="L979" s="266"/>
    </row>
    <row r="980">
      <c r="L980" s="266"/>
    </row>
    <row r="981">
      <c r="L981" s="266"/>
    </row>
    <row r="982">
      <c r="L982" s="266"/>
    </row>
    <row r="983">
      <c r="L983" s="266"/>
    </row>
    <row r="984">
      <c r="L984" s="266"/>
    </row>
    <row r="985">
      <c r="L985" s="266"/>
    </row>
    <row r="986">
      <c r="L986" s="266"/>
    </row>
    <row r="987">
      <c r="L987" s="266"/>
    </row>
    <row r="988">
      <c r="L988" s="266"/>
    </row>
    <row r="989">
      <c r="L989" s="266"/>
    </row>
    <row r="990">
      <c r="L990" s="266"/>
    </row>
    <row r="991">
      <c r="L991" s="266"/>
    </row>
    <row r="992">
      <c r="L992" s="266"/>
    </row>
    <row r="993">
      <c r="L993" s="266"/>
    </row>
    <row r="994">
      <c r="L994" s="266"/>
    </row>
    <row r="995">
      <c r="L995" s="266"/>
    </row>
    <row r="996">
      <c r="L996" s="266"/>
    </row>
    <row r="997">
      <c r="L997" s="266"/>
    </row>
    <row r="998">
      <c r="L998" s="266"/>
    </row>
    <row r="999">
      <c r="L999" s="266"/>
    </row>
    <row r="1000">
      <c r="L1000" s="266"/>
    </row>
  </sheetData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9.0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/>
      <c r="B1" s="215" t="s">
        <v>5</v>
      </c>
      <c r="C1" s="219" t="s">
        <v>8594</v>
      </c>
      <c r="D1" s="216"/>
      <c r="E1" s="411">
        <v>9.489070102E9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6" t="s">
        <v>11</v>
      </c>
      <c r="M2" s="469"/>
      <c r="N2" s="490"/>
      <c r="P2" s="2">
        <v>1.0</v>
      </c>
      <c r="Q2" s="2" t="s">
        <v>8595</v>
      </c>
      <c r="R2" s="2" t="s">
        <v>8596</v>
      </c>
      <c r="S2" s="2" t="s">
        <v>8597</v>
      </c>
    </row>
    <row r="3">
      <c r="A3" s="2"/>
      <c r="B3" s="229" t="s">
        <v>811</v>
      </c>
      <c r="C3" s="2" t="s">
        <v>432</v>
      </c>
      <c r="E3" s="230"/>
      <c r="F3" s="2"/>
      <c r="G3" s="2"/>
      <c r="H3" s="2" t="s">
        <v>812</v>
      </c>
      <c r="I3" s="2"/>
      <c r="K3" s="2"/>
      <c r="L3" s="229" t="s">
        <v>12</v>
      </c>
      <c r="N3" s="230"/>
      <c r="P3" s="2">
        <v>2.0</v>
      </c>
      <c r="Q3" s="2" t="s">
        <v>8598</v>
      </c>
      <c r="R3" s="2" t="s">
        <v>8599</v>
      </c>
      <c r="S3" s="2" t="s">
        <v>8597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29" t="s">
        <v>13</v>
      </c>
      <c r="N4" s="230"/>
      <c r="P4" s="2">
        <v>3.0</v>
      </c>
      <c r="Q4" s="2" t="s">
        <v>8600</v>
      </c>
      <c r="R4" s="2" t="s">
        <v>8601</v>
      </c>
      <c r="S4" s="2" t="s">
        <v>7763</v>
      </c>
    </row>
    <row r="5">
      <c r="A5" s="2"/>
      <c r="B5" s="229" t="s">
        <v>818</v>
      </c>
      <c r="C5" s="2" t="s">
        <v>8602</v>
      </c>
      <c r="D5" s="2"/>
      <c r="E5" s="237">
        <v>9.84323197E9</v>
      </c>
      <c r="F5" s="2"/>
      <c r="G5" s="2"/>
      <c r="H5" s="2" t="s">
        <v>819</v>
      </c>
      <c r="I5" s="2"/>
      <c r="K5" s="2"/>
      <c r="L5" s="229" t="s">
        <v>14</v>
      </c>
      <c r="N5" s="237"/>
      <c r="P5" s="2">
        <v>4.0</v>
      </c>
      <c r="Q5" s="2" t="s">
        <v>8603</v>
      </c>
      <c r="R5" s="2" t="s">
        <v>8246</v>
      </c>
      <c r="S5" s="2" t="s">
        <v>3686</v>
      </c>
    </row>
    <row r="6">
      <c r="A6" s="2"/>
      <c r="B6" s="229" t="s">
        <v>820</v>
      </c>
      <c r="C6" s="2" t="s">
        <v>6669</v>
      </c>
      <c r="D6" s="2"/>
      <c r="E6" s="237">
        <v>8.973979727E9</v>
      </c>
      <c r="F6" s="2"/>
      <c r="G6" s="2"/>
      <c r="H6" s="2" t="s">
        <v>821</v>
      </c>
      <c r="K6" s="2"/>
      <c r="L6" s="229" t="s">
        <v>15</v>
      </c>
      <c r="N6" s="237"/>
    </row>
    <row r="7">
      <c r="A7" s="2"/>
      <c r="B7" s="229" t="s">
        <v>822</v>
      </c>
      <c r="C7" s="2" t="s">
        <v>8604</v>
      </c>
      <c r="D7" s="2"/>
      <c r="E7" s="237">
        <v>9.843010066E9</v>
      </c>
      <c r="F7" s="2"/>
      <c r="G7" s="2"/>
      <c r="H7" s="2" t="s">
        <v>823</v>
      </c>
      <c r="I7" s="2"/>
      <c r="K7" s="2"/>
      <c r="L7" s="229" t="s">
        <v>17</v>
      </c>
      <c r="N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29" t="s">
        <v>18</v>
      </c>
      <c r="N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29" t="s">
        <v>19</v>
      </c>
      <c r="M9" s="2"/>
      <c r="N9" s="237"/>
      <c r="P9" s="2"/>
      <c r="Q9" s="2"/>
      <c r="R9" s="2"/>
      <c r="S9" s="2"/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29" t="s">
        <v>20</v>
      </c>
      <c r="M10" s="2"/>
      <c r="N10" s="237"/>
      <c r="P10" s="2"/>
      <c r="Q10" s="2"/>
      <c r="R10" s="2"/>
      <c r="S10" s="2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579" t="s">
        <v>21</v>
      </c>
      <c r="M11" s="2"/>
      <c r="N11" s="237"/>
      <c r="P11" s="2"/>
      <c r="Q11" s="2"/>
      <c r="R11" s="2"/>
      <c r="S11" s="2"/>
    </row>
    <row r="12">
      <c r="A12" s="2"/>
      <c r="B12" s="241" t="s">
        <v>7132</v>
      </c>
      <c r="C12" s="242" t="s">
        <v>8605</v>
      </c>
      <c r="D12" s="242"/>
      <c r="E12" s="243">
        <v>9.655595333E9</v>
      </c>
      <c r="F12" s="2"/>
      <c r="G12" s="2"/>
      <c r="H12" s="2" t="s">
        <v>833</v>
      </c>
      <c r="I12" s="2"/>
      <c r="J12" s="2"/>
      <c r="K12" s="2"/>
      <c r="L12" s="229" t="s">
        <v>23</v>
      </c>
      <c r="M12" s="2"/>
      <c r="N12" s="237"/>
      <c r="P12" s="2"/>
      <c r="Q12" s="2"/>
      <c r="R12" s="2"/>
      <c r="S12" s="2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41" t="s">
        <v>24</v>
      </c>
      <c r="M13" s="242"/>
      <c r="N13" s="243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 t="s">
        <v>26</v>
      </c>
      <c r="B16" s="12" t="s">
        <v>27</v>
      </c>
      <c r="C16" s="12" t="s">
        <v>28</v>
      </c>
      <c r="D16" s="12" t="s">
        <v>8606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8607</v>
      </c>
      <c r="J16" s="12" t="s">
        <v>842</v>
      </c>
      <c r="K16" s="12" t="s">
        <v>843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2" t="s">
        <v>26</v>
      </c>
      <c r="B17" s="2" t="s">
        <v>30</v>
      </c>
      <c r="C17" s="2" t="s">
        <v>5477</v>
      </c>
      <c r="D17" s="496">
        <v>9.891046461692E12</v>
      </c>
      <c r="E17" s="2" t="s">
        <v>6646</v>
      </c>
      <c r="J17" s="2" t="s">
        <v>829</v>
      </c>
      <c r="K17" s="2" t="s">
        <v>435</v>
      </c>
      <c r="L17" s="2" t="s">
        <v>17</v>
      </c>
      <c r="M17" s="2" t="s">
        <v>8608</v>
      </c>
      <c r="Q17" s="2" t="s">
        <v>8609</v>
      </c>
      <c r="R17" s="2">
        <v>31.0</v>
      </c>
    </row>
    <row r="18">
      <c r="A18" s="2"/>
      <c r="B18" s="2" t="s">
        <v>30</v>
      </c>
      <c r="C18" s="2" t="s">
        <v>5477</v>
      </c>
      <c r="D18" s="496">
        <v>9.89102036727E12</v>
      </c>
      <c r="E18" s="2" t="s">
        <v>6646</v>
      </c>
      <c r="J18" s="2" t="s">
        <v>829</v>
      </c>
      <c r="K18" s="2" t="s">
        <v>435</v>
      </c>
      <c r="L18" s="2" t="s">
        <v>17</v>
      </c>
      <c r="M18" s="2" t="s">
        <v>8608</v>
      </c>
      <c r="Q18" s="2" t="s">
        <v>8609</v>
      </c>
      <c r="R18" s="2">
        <v>31.0</v>
      </c>
    </row>
    <row r="19">
      <c r="A19" s="2"/>
      <c r="B19" s="2" t="s">
        <v>30</v>
      </c>
      <c r="C19" s="2" t="s">
        <v>5477</v>
      </c>
      <c r="D19" s="496" t="s">
        <v>8610</v>
      </c>
      <c r="E19" s="2" t="s">
        <v>6646</v>
      </c>
      <c r="J19" s="2" t="s">
        <v>829</v>
      </c>
      <c r="K19" s="2" t="s">
        <v>435</v>
      </c>
      <c r="L19" s="2" t="s">
        <v>17</v>
      </c>
      <c r="M19" s="2" t="s">
        <v>8608</v>
      </c>
      <c r="Q19" s="2" t="s">
        <v>8609</v>
      </c>
      <c r="R19" s="2">
        <v>31.0</v>
      </c>
    </row>
    <row r="20">
      <c r="A20" s="2"/>
      <c r="B20" s="2" t="s">
        <v>30</v>
      </c>
      <c r="C20" s="2" t="s">
        <v>5477</v>
      </c>
      <c r="D20" s="496">
        <v>9.89102417717E12</v>
      </c>
      <c r="E20" s="2" t="s">
        <v>6646</v>
      </c>
      <c r="J20" s="2" t="s">
        <v>829</v>
      </c>
      <c r="K20" s="2" t="s">
        <v>435</v>
      </c>
      <c r="L20" s="2" t="s">
        <v>17</v>
      </c>
      <c r="M20" s="2" t="s">
        <v>8608</v>
      </c>
      <c r="Q20" s="2" t="s">
        <v>8609</v>
      </c>
      <c r="R20" s="2">
        <v>31.0</v>
      </c>
    </row>
    <row r="21">
      <c r="A21" s="2"/>
      <c r="B21" s="2" t="s">
        <v>30</v>
      </c>
      <c r="C21" s="2" t="s">
        <v>5477</v>
      </c>
      <c r="D21" s="496">
        <v>9.891025789269E12</v>
      </c>
      <c r="E21" s="2" t="s">
        <v>6646</v>
      </c>
      <c r="J21" s="2" t="s">
        <v>829</v>
      </c>
      <c r="K21" s="2" t="s">
        <v>435</v>
      </c>
      <c r="L21" s="2" t="s">
        <v>17</v>
      </c>
      <c r="M21" s="2" t="s">
        <v>8608</v>
      </c>
      <c r="Q21" s="2" t="s">
        <v>8609</v>
      </c>
      <c r="R21" s="2">
        <v>31.0</v>
      </c>
    </row>
    <row r="22">
      <c r="A22" s="2"/>
      <c r="B22" s="2" t="s">
        <v>30</v>
      </c>
      <c r="C22" s="2" t="s">
        <v>5477</v>
      </c>
      <c r="D22" s="496">
        <v>9.89104432147E11</v>
      </c>
      <c r="E22" s="2" t="s">
        <v>6646</v>
      </c>
      <c r="J22" s="2" t="s">
        <v>829</v>
      </c>
      <c r="K22" s="2" t="s">
        <v>435</v>
      </c>
      <c r="L22" s="2" t="s">
        <v>17</v>
      </c>
      <c r="M22" s="2" t="s">
        <v>8608</v>
      </c>
      <c r="Q22" s="2" t="s">
        <v>8609</v>
      </c>
      <c r="R22" s="2">
        <v>31.0</v>
      </c>
    </row>
    <row r="23">
      <c r="A23" s="2"/>
      <c r="B23" s="2" t="s">
        <v>30</v>
      </c>
      <c r="C23" s="2" t="s">
        <v>5477</v>
      </c>
      <c r="D23" s="496">
        <v>9.891013870303E12</v>
      </c>
      <c r="E23" s="2" t="s">
        <v>6646</v>
      </c>
      <c r="J23" s="2" t="s">
        <v>829</v>
      </c>
      <c r="K23" s="2" t="s">
        <v>435</v>
      </c>
      <c r="L23" s="2" t="s">
        <v>17</v>
      </c>
      <c r="M23" s="2" t="s">
        <v>8608</v>
      </c>
      <c r="Q23" s="2" t="s">
        <v>8609</v>
      </c>
      <c r="R23" s="2">
        <v>31.0</v>
      </c>
    </row>
    <row r="24">
      <c r="A24" s="2"/>
      <c r="B24" s="2" t="s">
        <v>30</v>
      </c>
      <c r="C24" s="2" t="s">
        <v>5477</v>
      </c>
      <c r="D24" s="496">
        <v>8.801247620641E12</v>
      </c>
      <c r="E24" s="2" t="s">
        <v>6646</v>
      </c>
      <c r="J24" s="2" t="s">
        <v>829</v>
      </c>
      <c r="K24" s="2" t="s">
        <v>435</v>
      </c>
      <c r="L24" s="2" t="s">
        <v>17</v>
      </c>
      <c r="M24" s="2" t="s">
        <v>8608</v>
      </c>
      <c r="Q24" s="2" t="s">
        <v>8609</v>
      </c>
      <c r="R24" s="2">
        <v>31.0</v>
      </c>
    </row>
    <row r="25">
      <c r="A25" s="2"/>
      <c r="B25" s="2" t="s">
        <v>30</v>
      </c>
      <c r="C25" s="2" t="s">
        <v>5477</v>
      </c>
      <c r="D25" s="496">
        <v>9.89102170627E12</v>
      </c>
      <c r="E25" s="2" t="s">
        <v>6646</v>
      </c>
      <c r="J25" s="2" t="s">
        <v>829</v>
      </c>
      <c r="K25" s="2" t="s">
        <v>435</v>
      </c>
      <c r="L25" s="2" t="s">
        <v>17</v>
      </c>
      <c r="M25" s="2" t="s">
        <v>8608</v>
      </c>
      <c r="Q25" s="2" t="s">
        <v>8609</v>
      </c>
      <c r="R25" s="2">
        <v>31.0</v>
      </c>
    </row>
    <row r="26">
      <c r="A26" s="2"/>
      <c r="B26" s="2" t="s">
        <v>30</v>
      </c>
      <c r="C26" s="2" t="s">
        <v>4423</v>
      </c>
      <c r="D26" s="496">
        <v>9.891213106269E12</v>
      </c>
      <c r="E26" s="275" t="s">
        <v>8611</v>
      </c>
      <c r="J26" s="2" t="s">
        <v>829</v>
      </c>
      <c r="K26" s="2" t="s">
        <v>435</v>
      </c>
      <c r="L26" s="2" t="s">
        <v>17</v>
      </c>
      <c r="M26" s="2" t="s">
        <v>8601</v>
      </c>
      <c r="Q26" s="2" t="s">
        <v>8609</v>
      </c>
      <c r="R26" s="2">
        <v>31.0</v>
      </c>
    </row>
    <row r="27">
      <c r="A27" s="2"/>
      <c r="B27" s="2" t="s">
        <v>30</v>
      </c>
      <c r="C27" s="2" t="s">
        <v>4876</v>
      </c>
      <c r="D27" s="496">
        <v>8.701547691876E12</v>
      </c>
      <c r="E27" s="2" t="s">
        <v>7242</v>
      </c>
      <c r="J27" s="2" t="s">
        <v>829</v>
      </c>
      <c r="K27" s="2" t="s">
        <v>8596</v>
      </c>
      <c r="L27" s="2" t="s">
        <v>17</v>
      </c>
      <c r="M27" s="2" t="s">
        <v>8608</v>
      </c>
      <c r="Q27" s="2" t="s">
        <v>8609</v>
      </c>
      <c r="R27" s="2">
        <v>31.0</v>
      </c>
    </row>
    <row r="28">
      <c r="A28" s="2"/>
      <c r="B28" s="2" t="s">
        <v>30</v>
      </c>
      <c r="C28" s="2" t="s">
        <v>1545</v>
      </c>
      <c r="D28" s="496" t="s">
        <v>8126</v>
      </c>
      <c r="E28" s="2" t="s">
        <v>4839</v>
      </c>
      <c r="J28" s="2" t="s">
        <v>829</v>
      </c>
      <c r="K28" s="2" t="s">
        <v>8596</v>
      </c>
      <c r="L28" s="2" t="s">
        <v>17</v>
      </c>
      <c r="M28" s="2" t="s">
        <v>8608</v>
      </c>
      <c r="Q28" s="2" t="s">
        <v>8609</v>
      </c>
      <c r="R28" s="2">
        <v>31.0</v>
      </c>
    </row>
    <row r="29">
      <c r="A29" s="2"/>
      <c r="B29" s="2"/>
      <c r="C29" s="2" t="s">
        <v>7245</v>
      </c>
      <c r="D29" s="496" t="s">
        <v>8612</v>
      </c>
      <c r="E29" s="2"/>
      <c r="J29" s="2" t="s">
        <v>829</v>
      </c>
      <c r="K29" s="2" t="s">
        <v>8596</v>
      </c>
      <c r="L29" s="2" t="s">
        <v>17</v>
      </c>
      <c r="M29" s="2" t="s">
        <v>8608</v>
      </c>
      <c r="Q29" s="2" t="s">
        <v>8609</v>
      </c>
      <c r="R29" s="2">
        <v>31.0</v>
      </c>
    </row>
    <row r="30" ht="18.0" customHeight="1">
      <c r="A30" s="2"/>
      <c r="B30" s="2"/>
      <c r="D30" s="556"/>
      <c r="E30" s="2"/>
    </row>
    <row r="31">
      <c r="A31" s="2"/>
      <c r="B31" s="2"/>
      <c r="D31" s="556"/>
      <c r="E31" s="2"/>
    </row>
    <row r="32" ht="15.0" customHeight="1">
      <c r="A32" s="2" t="s">
        <v>7267</v>
      </c>
      <c r="B32" s="2" t="s">
        <v>3908</v>
      </c>
      <c r="C32" s="2" t="s">
        <v>3515</v>
      </c>
      <c r="D32" s="556"/>
      <c r="E32" s="2" t="s">
        <v>3987</v>
      </c>
      <c r="J32" s="2" t="s">
        <v>8613</v>
      </c>
      <c r="K32" s="2" t="s">
        <v>8596</v>
      </c>
      <c r="L32" s="2" t="s">
        <v>17</v>
      </c>
      <c r="M32" s="2" t="s">
        <v>8608</v>
      </c>
      <c r="Q32" s="2" t="s">
        <v>8595</v>
      </c>
      <c r="R32" s="2">
        <v>31.0</v>
      </c>
    </row>
    <row r="33">
      <c r="A33" s="2"/>
      <c r="B33" s="2" t="s">
        <v>3908</v>
      </c>
      <c r="C33" s="2" t="s">
        <v>4099</v>
      </c>
      <c r="D33" s="556"/>
      <c r="E33" s="2" t="s">
        <v>3987</v>
      </c>
      <c r="J33" s="2" t="s">
        <v>2173</v>
      </c>
      <c r="K33" s="2" t="s">
        <v>8596</v>
      </c>
      <c r="L33" s="2" t="s">
        <v>17</v>
      </c>
      <c r="M33" s="2" t="s">
        <v>8608</v>
      </c>
      <c r="Q33" s="2" t="s">
        <v>8595</v>
      </c>
      <c r="R33" s="2">
        <v>31.0</v>
      </c>
    </row>
    <row r="34">
      <c r="A34" s="2"/>
      <c r="B34" s="2" t="s">
        <v>3908</v>
      </c>
      <c r="C34" s="2" t="s">
        <v>4100</v>
      </c>
      <c r="D34" s="556"/>
      <c r="E34" s="2" t="s">
        <v>4101</v>
      </c>
      <c r="J34" s="2" t="s">
        <v>2173</v>
      </c>
      <c r="K34" s="2" t="s">
        <v>8596</v>
      </c>
      <c r="L34" s="2" t="s">
        <v>17</v>
      </c>
      <c r="M34" s="2" t="s">
        <v>8608</v>
      </c>
      <c r="Q34" s="2" t="s">
        <v>8595</v>
      </c>
      <c r="R34" s="2">
        <v>31.0</v>
      </c>
    </row>
    <row r="35">
      <c r="A35" s="2"/>
      <c r="B35" s="2" t="s">
        <v>3908</v>
      </c>
      <c r="C35" s="2" t="s">
        <v>5482</v>
      </c>
      <c r="D35" s="556"/>
      <c r="E35" s="2" t="s">
        <v>8031</v>
      </c>
      <c r="J35" s="2" t="s">
        <v>2173</v>
      </c>
      <c r="K35" s="2" t="s">
        <v>8614</v>
      </c>
      <c r="L35" s="2" t="s">
        <v>17</v>
      </c>
      <c r="M35" s="2" t="s">
        <v>8608</v>
      </c>
      <c r="Q35" s="2" t="s">
        <v>8609</v>
      </c>
      <c r="R35" s="2">
        <v>31.0</v>
      </c>
    </row>
    <row r="36">
      <c r="A36" s="2"/>
      <c r="B36" s="2" t="s">
        <v>960</v>
      </c>
      <c r="C36" s="2" t="s">
        <v>1556</v>
      </c>
      <c r="D36" s="580"/>
      <c r="E36" s="275" t="s">
        <v>947</v>
      </c>
      <c r="J36" s="2" t="s">
        <v>2173</v>
      </c>
      <c r="K36" s="2" t="s">
        <v>8596</v>
      </c>
      <c r="L36" s="2" t="s">
        <v>17</v>
      </c>
      <c r="M36" s="2" t="s">
        <v>8608</v>
      </c>
      <c r="Q36" s="2" t="s">
        <v>8595</v>
      </c>
      <c r="R36" s="2">
        <v>31.0</v>
      </c>
    </row>
    <row r="37">
      <c r="A37" s="2"/>
      <c r="B37" s="2" t="s">
        <v>960</v>
      </c>
      <c r="C37" s="2" t="s">
        <v>1556</v>
      </c>
      <c r="D37" s="580"/>
      <c r="E37" s="275" t="s">
        <v>947</v>
      </c>
      <c r="J37" s="2" t="s">
        <v>2173</v>
      </c>
      <c r="K37" s="2" t="s">
        <v>8596</v>
      </c>
      <c r="L37" s="2" t="s">
        <v>17</v>
      </c>
      <c r="M37" s="2" t="s">
        <v>8608</v>
      </c>
      <c r="Q37" s="2" t="s">
        <v>8609</v>
      </c>
      <c r="R37" s="2">
        <v>31.0</v>
      </c>
    </row>
    <row r="38">
      <c r="A38" s="2"/>
      <c r="B38" s="2" t="s">
        <v>960</v>
      </c>
      <c r="C38" s="2" t="s">
        <v>1556</v>
      </c>
      <c r="D38" s="580"/>
      <c r="E38" s="275" t="s">
        <v>947</v>
      </c>
      <c r="J38" s="2" t="s">
        <v>2173</v>
      </c>
      <c r="K38" s="2" t="s">
        <v>8614</v>
      </c>
      <c r="L38" s="2" t="s">
        <v>17</v>
      </c>
      <c r="M38" s="2" t="s">
        <v>8608</v>
      </c>
      <c r="Q38" s="2" t="s">
        <v>8609</v>
      </c>
      <c r="R38" s="2">
        <v>31.0</v>
      </c>
    </row>
    <row r="39">
      <c r="A39" s="2"/>
      <c r="B39" s="2" t="s">
        <v>960</v>
      </c>
      <c r="C39" s="2" t="s">
        <v>1556</v>
      </c>
      <c r="D39" s="580"/>
      <c r="E39" s="275" t="s">
        <v>947</v>
      </c>
      <c r="J39" s="2" t="s">
        <v>2173</v>
      </c>
      <c r="K39" s="2" t="s">
        <v>8614</v>
      </c>
      <c r="L39" s="2" t="s">
        <v>17</v>
      </c>
      <c r="M39" s="2" t="s">
        <v>8608</v>
      </c>
      <c r="Q39" s="2" t="s">
        <v>8609</v>
      </c>
      <c r="R39" s="2">
        <v>31.0</v>
      </c>
    </row>
    <row r="40">
      <c r="A40" s="2"/>
      <c r="B40" s="2" t="s">
        <v>960</v>
      </c>
      <c r="C40" s="2" t="s">
        <v>1556</v>
      </c>
      <c r="D40" s="580"/>
      <c r="E40" s="275" t="s">
        <v>947</v>
      </c>
      <c r="J40" s="2" t="s">
        <v>2173</v>
      </c>
      <c r="K40" s="2" t="s">
        <v>8596</v>
      </c>
      <c r="L40" s="2" t="s">
        <v>17</v>
      </c>
      <c r="M40" s="2" t="s">
        <v>8608</v>
      </c>
      <c r="Q40" s="2" t="s">
        <v>8595</v>
      </c>
      <c r="R40" s="2">
        <v>31.0</v>
      </c>
    </row>
    <row r="41">
      <c r="A41" s="2"/>
      <c r="B41" s="2" t="s">
        <v>3908</v>
      </c>
      <c r="C41" s="2" t="s">
        <v>6193</v>
      </c>
      <c r="D41" s="556"/>
      <c r="E41" s="2" t="s">
        <v>8032</v>
      </c>
      <c r="J41" s="2" t="s">
        <v>2173</v>
      </c>
      <c r="K41" s="2" t="s">
        <v>8596</v>
      </c>
      <c r="L41" s="2" t="s">
        <v>17</v>
      </c>
      <c r="M41" s="2" t="s">
        <v>8608</v>
      </c>
      <c r="Q41" s="2" t="s">
        <v>8595</v>
      </c>
      <c r="R41" s="2">
        <v>31.0</v>
      </c>
    </row>
    <row r="42">
      <c r="A42" s="2"/>
      <c r="B42" s="2" t="s">
        <v>3908</v>
      </c>
      <c r="C42" s="2" t="s">
        <v>7142</v>
      </c>
      <c r="D42" s="556"/>
      <c r="E42" s="2" t="s">
        <v>6744</v>
      </c>
      <c r="J42" s="2" t="s">
        <v>2173</v>
      </c>
      <c r="K42" s="2" t="s">
        <v>8596</v>
      </c>
      <c r="L42" s="2" t="s">
        <v>17</v>
      </c>
      <c r="M42" s="2" t="s">
        <v>8608</v>
      </c>
      <c r="Q42" s="2" t="s">
        <v>8595</v>
      </c>
      <c r="R42" s="2">
        <v>31.0</v>
      </c>
    </row>
    <row r="43">
      <c r="A43" s="2"/>
      <c r="B43" s="2" t="s">
        <v>3908</v>
      </c>
      <c r="C43" s="2" t="s">
        <v>7143</v>
      </c>
      <c r="D43" s="556"/>
      <c r="E43" s="2" t="s">
        <v>3998</v>
      </c>
      <c r="J43" s="2" t="s">
        <v>2173</v>
      </c>
      <c r="K43" s="2" t="s">
        <v>8601</v>
      </c>
      <c r="L43" s="2" t="s">
        <v>17</v>
      </c>
      <c r="M43" s="2" t="s">
        <v>7329</v>
      </c>
      <c r="Q43" s="2" t="s">
        <v>8600</v>
      </c>
      <c r="R43" s="2">
        <v>292.0</v>
      </c>
    </row>
    <row r="44">
      <c r="A44" s="2"/>
      <c r="B44" s="2"/>
      <c r="C44" s="2" t="s">
        <v>7144</v>
      </c>
      <c r="D44" s="556"/>
      <c r="E44" s="2"/>
      <c r="J44" s="2" t="s">
        <v>2173</v>
      </c>
      <c r="K44" s="2" t="s">
        <v>8596</v>
      </c>
      <c r="L44" s="2" t="s">
        <v>17</v>
      </c>
      <c r="M44" s="2" t="s">
        <v>8608</v>
      </c>
      <c r="Q44" s="2" t="s">
        <v>8595</v>
      </c>
      <c r="R44" s="2">
        <v>31.0</v>
      </c>
    </row>
    <row r="45">
      <c r="A45" s="2"/>
      <c r="B45" s="2" t="s">
        <v>3908</v>
      </c>
      <c r="C45" s="2" t="s">
        <v>8615</v>
      </c>
      <c r="D45" s="556"/>
      <c r="E45" s="2" t="s">
        <v>4103</v>
      </c>
      <c r="J45" s="2" t="s">
        <v>2173</v>
      </c>
      <c r="K45" s="2" t="s">
        <v>8596</v>
      </c>
      <c r="L45" s="2" t="s">
        <v>17</v>
      </c>
      <c r="M45" s="2" t="s">
        <v>8608</v>
      </c>
      <c r="Q45" s="2" t="s">
        <v>8595</v>
      </c>
      <c r="R45" s="2">
        <v>31.0</v>
      </c>
    </row>
    <row r="46">
      <c r="A46" s="2"/>
      <c r="B46" s="2"/>
      <c r="C46" s="6" t="s">
        <v>8538</v>
      </c>
      <c r="D46" s="556"/>
      <c r="E46" s="2"/>
      <c r="J46" s="2" t="s">
        <v>2173</v>
      </c>
      <c r="K46" s="2" t="s">
        <v>8596</v>
      </c>
      <c r="L46" s="2" t="s">
        <v>17</v>
      </c>
      <c r="M46" s="2" t="s">
        <v>8608</v>
      </c>
      <c r="Q46" s="2" t="s">
        <v>8595</v>
      </c>
      <c r="R46" s="2">
        <v>31.0</v>
      </c>
    </row>
    <row r="47">
      <c r="A47" s="2"/>
      <c r="B47" s="2"/>
      <c r="C47" s="2"/>
      <c r="D47" s="556"/>
      <c r="E47" s="2"/>
    </row>
    <row r="48">
      <c r="A48" s="2"/>
      <c r="B48" s="2" t="s">
        <v>862</v>
      </c>
      <c r="C48" s="2" t="s">
        <v>8616</v>
      </c>
      <c r="D48" s="496" t="s">
        <v>8617</v>
      </c>
      <c r="E48" s="2" t="s">
        <v>7504</v>
      </c>
      <c r="J48" s="2" t="s">
        <v>2173</v>
      </c>
      <c r="K48" s="2" t="s">
        <v>8614</v>
      </c>
      <c r="L48" s="2" t="s">
        <v>17</v>
      </c>
      <c r="M48" s="2" t="s">
        <v>8608</v>
      </c>
      <c r="Q48" s="2" t="s">
        <v>8609</v>
      </c>
      <c r="R48" s="2">
        <v>31.0</v>
      </c>
    </row>
    <row r="49">
      <c r="A49" s="2"/>
      <c r="B49" s="2" t="s">
        <v>862</v>
      </c>
      <c r="C49" s="2" t="s">
        <v>8618</v>
      </c>
      <c r="D49" s="496" t="s">
        <v>8619</v>
      </c>
      <c r="E49" s="2" t="s">
        <v>7541</v>
      </c>
      <c r="J49" s="2" t="s">
        <v>2173</v>
      </c>
      <c r="K49" s="2" t="s">
        <v>8601</v>
      </c>
      <c r="L49" s="2" t="s">
        <v>17</v>
      </c>
      <c r="M49" s="2" t="s">
        <v>8608</v>
      </c>
      <c r="Q49" s="2" t="s">
        <v>8620</v>
      </c>
      <c r="R49" s="2">
        <v>31.0</v>
      </c>
    </row>
    <row r="50">
      <c r="C50" s="2"/>
      <c r="D50" s="558"/>
    </row>
    <row r="51">
      <c r="B51" s="2" t="s">
        <v>933</v>
      </c>
      <c r="C51" s="2" t="s">
        <v>1390</v>
      </c>
      <c r="D51" s="496" t="s">
        <v>8621</v>
      </c>
      <c r="E51" s="2" t="s">
        <v>8622</v>
      </c>
      <c r="J51" s="2" t="s">
        <v>2173</v>
      </c>
      <c r="K51" s="2" t="s">
        <v>8601</v>
      </c>
      <c r="L51" s="2" t="s">
        <v>17</v>
      </c>
      <c r="M51" s="2" t="s">
        <v>8608</v>
      </c>
      <c r="Q51" s="2" t="s">
        <v>8623</v>
      </c>
      <c r="R51" s="2">
        <v>31.0</v>
      </c>
    </row>
    <row r="52">
      <c r="C52" s="2" t="s">
        <v>1390</v>
      </c>
      <c r="D52" s="496" t="s">
        <v>8624</v>
      </c>
      <c r="E52" s="2" t="s">
        <v>8622</v>
      </c>
      <c r="J52" s="2" t="s">
        <v>2173</v>
      </c>
      <c r="K52" s="2" t="s">
        <v>8601</v>
      </c>
      <c r="L52" s="2" t="s">
        <v>17</v>
      </c>
      <c r="M52" s="2" t="s">
        <v>8608</v>
      </c>
      <c r="Q52" s="2" t="s">
        <v>8623</v>
      </c>
      <c r="R52" s="2">
        <v>31.0</v>
      </c>
    </row>
    <row r="53">
      <c r="C53" s="2" t="s">
        <v>6812</v>
      </c>
      <c r="D53" s="558"/>
      <c r="J53" s="2" t="s">
        <v>2173</v>
      </c>
      <c r="K53" s="2" t="s">
        <v>8596</v>
      </c>
      <c r="L53" s="2" t="s">
        <v>17</v>
      </c>
      <c r="M53" s="2" t="s">
        <v>8608</v>
      </c>
      <c r="Q53" s="2" t="s">
        <v>8595</v>
      </c>
      <c r="R53" s="2">
        <v>31.0</v>
      </c>
    </row>
    <row r="54">
      <c r="D54" s="558"/>
    </row>
    <row r="55">
      <c r="A55" s="239" t="s">
        <v>8625</v>
      </c>
      <c r="C55" s="2" t="s">
        <v>8626</v>
      </c>
      <c r="D55" s="558"/>
      <c r="E55" s="581"/>
    </row>
    <row r="56">
      <c r="A56" s="239" t="s">
        <v>8627</v>
      </c>
      <c r="B56" s="239"/>
      <c r="C56" s="2" t="s">
        <v>8628</v>
      </c>
      <c r="D56" s="556" t="s">
        <v>8629</v>
      </c>
      <c r="E56" s="2" t="s">
        <v>6463</v>
      </c>
      <c r="J56" s="2" t="s">
        <v>3940</v>
      </c>
      <c r="K56" s="2" t="s">
        <v>435</v>
      </c>
      <c r="L56" s="2" t="s">
        <v>17</v>
      </c>
      <c r="M56" s="2" t="s">
        <v>7618</v>
      </c>
      <c r="Q56" s="2" t="s">
        <v>8598</v>
      </c>
      <c r="R56" s="2">
        <v>255.0</v>
      </c>
    </row>
    <row r="57">
      <c r="A57" s="2"/>
      <c r="C57" s="2" t="s">
        <v>8630</v>
      </c>
      <c r="D57" s="556" t="s">
        <v>8629</v>
      </c>
      <c r="J57" s="2" t="s">
        <v>2245</v>
      </c>
      <c r="K57" s="2" t="s">
        <v>435</v>
      </c>
      <c r="L57" s="2" t="s">
        <v>17</v>
      </c>
      <c r="M57" s="2" t="s">
        <v>7618</v>
      </c>
      <c r="Q57" s="2" t="s">
        <v>8598</v>
      </c>
      <c r="R57" s="2">
        <v>255.0</v>
      </c>
    </row>
    <row r="58">
      <c r="A58" s="2"/>
      <c r="C58" s="6" t="s">
        <v>8631</v>
      </c>
      <c r="D58" s="556" t="s">
        <v>8629</v>
      </c>
      <c r="J58" s="2" t="s">
        <v>2245</v>
      </c>
      <c r="K58" s="2" t="s">
        <v>8632</v>
      </c>
      <c r="L58" s="2" t="s">
        <v>17</v>
      </c>
      <c r="M58" s="2" t="s">
        <v>7618</v>
      </c>
      <c r="Q58" s="2" t="s">
        <v>8598</v>
      </c>
      <c r="R58" s="2">
        <v>255.0</v>
      </c>
    </row>
    <row r="59">
      <c r="A59" s="2"/>
      <c r="C59" s="2" t="s">
        <v>8633</v>
      </c>
      <c r="D59" s="556" t="s">
        <v>8629</v>
      </c>
      <c r="E59" s="581" t="s">
        <v>1560</v>
      </c>
      <c r="J59" s="2" t="s">
        <v>2245</v>
      </c>
      <c r="K59" s="2" t="s">
        <v>435</v>
      </c>
      <c r="L59" s="2" t="s">
        <v>17</v>
      </c>
      <c r="M59" s="2" t="s">
        <v>7618</v>
      </c>
      <c r="Q59" s="2" t="s">
        <v>8598</v>
      </c>
      <c r="R59" s="2">
        <v>255.0</v>
      </c>
    </row>
    <row r="60">
      <c r="A60" s="239"/>
      <c r="B60" s="2" t="s">
        <v>30</v>
      </c>
      <c r="C60" s="6" t="s">
        <v>5477</v>
      </c>
      <c r="D60" s="556">
        <v>8.801918249688E12</v>
      </c>
      <c r="E60" s="2" t="s">
        <v>5771</v>
      </c>
      <c r="J60" s="2" t="s">
        <v>2173</v>
      </c>
      <c r="K60" s="2" t="s">
        <v>8601</v>
      </c>
      <c r="L60" s="2" t="s">
        <v>17</v>
      </c>
      <c r="M60" s="2" t="s">
        <v>7329</v>
      </c>
      <c r="Q60" s="2" t="s">
        <v>8600</v>
      </c>
      <c r="R60" s="2">
        <v>292.0</v>
      </c>
    </row>
    <row r="61">
      <c r="B61" s="2" t="s">
        <v>30</v>
      </c>
      <c r="C61" s="6" t="s">
        <v>4423</v>
      </c>
      <c r="D61" s="2">
        <v>8.801164154176E12</v>
      </c>
      <c r="E61" s="2" t="s">
        <v>4424</v>
      </c>
      <c r="J61" s="2" t="s">
        <v>1152</v>
      </c>
      <c r="K61" s="2" t="s">
        <v>8601</v>
      </c>
      <c r="L61" s="2" t="s">
        <v>1152</v>
      </c>
      <c r="M61" s="2" t="s">
        <v>7329</v>
      </c>
      <c r="Q61" s="2"/>
      <c r="R61" s="2">
        <v>292.0</v>
      </c>
    </row>
    <row r="62">
      <c r="J62" s="195"/>
    </row>
    <row r="63">
      <c r="J63" s="195"/>
    </row>
    <row r="64">
      <c r="J64" s="195"/>
    </row>
    <row r="65">
      <c r="J65" s="195"/>
    </row>
    <row r="66">
      <c r="J66" s="229"/>
    </row>
    <row r="70">
      <c r="B70" s="239"/>
    </row>
    <row r="74">
      <c r="B74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6" width="18.0"/>
    <col customWidth="1" min="7" max="8" width="17.5"/>
    <col customWidth="1" min="9" max="9" width="9.38"/>
    <col customWidth="1" min="10" max="10" width="20.75"/>
    <col customWidth="1" min="11" max="11" width="6.88"/>
    <col customWidth="1" min="12" max="12" width="12.88"/>
    <col customWidth="1" min="13" max="13" width="4.13"/>
    <col customWidth="1" min="14" max="14" width="8.88"/>
    <col customWidth="1" min="15" max="15" width="21.38"/>
    <col customWidth="1" min="16" max="17" width="13.0"/>
  </cols>
  <sheetData>
    <row r="1">
      <c r="A1" s="220" t="s">
        <v>34</v>
      </c>
      <c r="B1" s="215" t="s">
        <v>5</v>
      </c>
      <c r="C1" s="219" t="s">
        <v>8634</v>
      </c>
      <c r="D1" s="216"/>
      <c r="E1" s="411">
        <v>9.043011996E9</v>
      </c>
      <c r="F1" s="219" t="s">
        <v>800</v>
      </c>
      <c r="G1" s="219"/>
      <c r="H1" s="219" t="s">
        <v>801</v>
      </c>
      <c r="I1" s="221" t="s">
        <v>802</v>
      </c>
      <c r="J1" s="215" t="s">
        <v>803</v>
      </c>
      <c r="K1" s="219" t="s">
        <v>801</v>
      </c>
      <c r="L1" s="221" t="s">
        <v>802</v>
      </c>
      <c r="N1" s="2" t="s">
        <v>6058</v>
      </c>
      <c r="O1" s="2" t="s">
        <v>6216</v>
      </c>
      <c r="P1" s="2" t="s">
        <v>806</v>
      </c>
    </row>
    <row r="2">
      <c r="A2" s="239"/>
      <c r="B2" s="477" t="s">
        <v>807</v>
      </c>
      <c r="C2" s="2" t="s">
        <v>8635</v>
      </c>
      <c r="D2" s="2"/>
      <c r="E2" s="237"/>
      <c r="F2" s="227" t="s">
        <v>320</v>
      </c>
      <c r="G2" s="227"/>
      <c r="H2" s="469"/>
      <c r="I2" s="227"/>
      <c r="J2" s="226" t="s">
        <v>11</v>
      </c>
      <c r="K2" s="469"/>
      <c r="L2" s="490"/>
      <c r="N2" s="2">
        <v>1.0</v>
      </c>
      <c r="O2" s="2" t="s">
        <v>8636</v>
      </c>
      <c r="P2" s="2" t="s">
        <v>8637</v>
      </c>
      <c r="Q2" s="2" t="s">
        <v>1010</v>
      </c>
    </row>
    <row r="3">
      <c r="A3" s="2"/>
      <c r="B3" s="229" t="s">
        <v>811</v>
      </c>
      <c r="C3" s="2" t="s">
        <v>71</v>
      </c>
      <c r="E3" s="230"/>
      <c r="F3" s="2" t="s">
        <v>812</v>
      </c>
      <c r="G3" s="2"/>
      <c r="I3" s="2"/>
      <c r="J3" s="229" t="s">
        <v>12</v>
      </c>
      <c r="L3" s="230"/>
      <c r="N3" s="2">
        <v>2.0</v>
      </c>
      <c r="O3" s="2" t="s">
        <v>8025</v>
      </c>
      <c r="P3" s="2" t="s">
        <v>8638</v>
      </c>
      <c r="Q3" s="2" t="s">
        <v>1010</v>
      </c>
    </row>
    <row r="4">
      <c r="A4" s="2"/>
      <c r="B4" s="229" t="s">
        <v>816</v>
      </c>
      <c r="C4" s="2"/>
      <c r="E4" s="230"/>
      <c r="F4" s="2" t="s">
        <v>817</v>
      </c>
      <c r="G4" s="2"/>
      <c r="I4" s="2"/>
      <c r="J4" s="229" t="s">
        <v>13</v>
      </c>
      <c r="L4" s="230"/>
      <c r="N4" s="2">
        <v>3.0</v>
      </c>
      <c r="O4" s="2" t="s">
        <v>8639</v>
      </c>
      <c r="P4" s="2" t="s">
        <v>6666</v>
      </c>
      <c r="Q4" s="2" t="s">
        <v>2749</v>
      </c>
    </row>
    <row r="5">
      <c r="A5" s="2"/>
      <c r="B5" s="229" t="s">
        <v>818</v>
      </c>
      <c r="C5" s="2"/>
      <c r="E5" s="230"/>
      <c r="F5" s="2" t="s">
        <v>819</v>
      </c>
      <c r="G5" s="2"/>
      <c r="I5" s="2"/>
      <c r="J5" s="229" t="s">
        <v>14</v>
      </c>
      <c r="L5" s="237"/>
    </row>
    <row r="6">
      <c r="A6" s="2"/>
      <c r="B6" s="229" t="s">
        <v>820</v>
      </c>
      <c r="C6" s="2"/>
      <c r="E6" s="230"/>
      <c r="F6" s="2" t="s">
        <v>821</v>
      </c>
      <c r="I6" s="2"/>
      <c r="J6" s="229" t="s">
        <v>15</v>
      </c>
      <c r="L6" s="237"/>
    </row>
    <row r="7">
      <c r="A7" s="2"/>
      <c r="B7" s="229" t="s">
        <v>822</v>
      </c>
      <c r="C7" s="2" t="s">
        <v>3837</v>
      </c>
      <c r="D7" s="2"/>
      <c r="E7" s="582">
        <v>8.344572588E9</v>
      </c>
      <c r="F7" s="2" t="s">
        <v>823</v>
      </c>
      <c r="G7" s="2"/>
      <c r="I7" s="2"/>
      <c r="J7" s="229" t="s">
        <v>17</v>
      </c>
      <c r="L7" s="237"/>
    </row>
    <row r="8">
      <c r="A8" s="2"/>
      <c r="B8" s="229" t="s">
        <v>824</v>
      </c>
      <c r="C8" s="2"/>
      <c r="E8" s="230"/>
      <c r="F8" s="2" t="s">
        <v>825</v>
      </c>
      <c r="G8" s="2"/>
      <c r="I8" s="2"/>
      <c r="J8" s="229" t="s">
        <v>18</v>
      </c>
      <c r="L8" s="237"/>
    </row>
    <row r="9">
      <c r="A9" s="2"/>
      <c r="B9" s="229" t="s">
        <v>826</v>
      </c>
      <c r="C9" s="2"/>
      <c r="D9" s="2"/>
      <c r="E9" s="237"/>
      <c r="F9" s="2" t="s">
        <v>827</v>
      </c>
      <c r="G9" s="2"/>
      <c r="H9" s="2"/>
      <c r="I9" s="2"/>
      <c r="J9" s="229" t="s">
        <v>19</v>
      </c>
      <c r="K9" s="2"/>
      <c r="L9" s="237"/>
      <c r="N9" s="2"/>
      <c r="O9" s="2"/>
      <c r="P9" s="2"/>
      <c r="Q9" s="2"/>
    </row>
    <row r="10">
      <c r="A10" s="2"/>
      <c r="B10" s="229" t="s">
        <v>828</v>
      </c>
      <c r="C10" s="2"/>
      <c r="D10" s="2"/>
      <c r="E10" s="237"/>
      <c r="F10" s="2" t="s">
        <v>829</v>
      </c>
      <c r="G10" s="2"/>
      <c r="H10" s="2"/>
      <c r="I10" s="2"/>
      <c r="J10" s="229" t="s">
        <v>20</v>
      </c>
      <c r="K10" s="2"/>
      <c r="L10" s="237"/>
      <c r="N10" s="2"/>
      <c r="O10" s="2"/>
      <c r="P10" s="2"/>
      <c r="Q10" s="2"/>
    </row>
    <row r="11">
      <c r="A11" s="2"/>
      <c r="B11" s="229" t="s">
        <v>830</v>
      </c>
      <c r="C11" s="2"/>
      <c r="D11" s="2"/>
      <c r="E11" s="237"/>
      <c r="F11" s="2" t="s">
        <v>831</v>
      </c>
      <c r="G11" s="2"/>
      <c r="H11" s="2"/>
      <c r="I11" s="2"/>
      <c r="J11" s="229" t="s">
        <v>21</v>
      </c>
      <c r="K11" s="2"/>
      <c r="L11" s="237"/>
      <c r="N11" s="2"/>
      <c r="O11" s="2"/>
      <c r="P11" s="2"/>
      <c r="Q11" s="2"/>
    </row>
    <row r="12">
      <c r="A12" s="2"/>
      <c r="B12" s="241" t="s">
        <v>7132</v>
      </c>
      <c r="C12" s="242"/>
      <c r="D12" s="242"/>
      <c r="E12" s="243"/>
      <c r="F12" s="2" t="s">
        <v>833</v>
      </c>
      <c r="G12" s="2"/>
      <c r="H12" s="2"/>
      <c r="I12" s="2"/>
      <c r="J12" s="229" t="s">
        <v>23</v>
      </c>
      <c r="K12" s="2"/>
      <c r="L12" s="237"/>
      <c r="N12" s="2"/>
      <c r="O12" s="2"/>
      <c r="P12" s="2"/>
      <c r="Q12" s="2"/>
    </row>
    <row r="13">
      <c r="A13" s="2"/>
      <c r="B13" s="2" t="s">
        <v>832</v>
      </c>
      <c r="D13" s="2"/>
      <c r="E13" s="2"/>
      <c r="F13" s="229" t="s">
        <v>835</v>
      </c>
      <c r="G13" s="2"/>
      <c r="H13" s="2"/>
      <c r="I13" s="237"/>
      <c r="J13" s="241" t="s">
        <v>24</v>
      </c>
      <c r="K13" s="242"/>
      <c r="L13" s="243"/>
      <c r="M13" s="2"/>
      <c r="N13" s="2"/>
      <c r="O13" s="2"/>
      <c r="P13" s="2"/>
      <c r="Q13" s="2"/>
    </row>
    <row r="14">
      <c r="A14" s="2"/>
      <c r="B14" s="2"/>
      <c r="C14" s="2"/>
      <c r="D14" s="2"/>
      <c r="E14" s="2"/>
      <c r="F14" s="241" t="s">
        <v>837</v>
      </c>
      <c r="G14" s="242"/>
      <c r="H14" s="242"/>
      <c r="I14" s="243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 t="s">
        <v>4235</v>
      </c>
      <c r="M15" s="2"/>
      <c r="N15" s="2"/>
      <c r="O15" s="2"/>
      <c r="P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842</v>
      </c>
      <c r="I16" s="12" t="s">
        <v>843</v>
      </c>
      <c r="J16" s="12" t="s">
        <v>845</v>
      </c>
      <c r="K16" s="12" t="s">
        <v>846</v>
      </c>
      <c r="L16" s="12" t="s">
        <v>847</v>
      </c>
      <c r="M16" s="12" t="s">
        <v>848</v>
      </c>
      <c r="N16" s="12" t="s">
        <v>849</v>
      </c>
      <c r="O16" s="12" t="s">
        <v>850</v>
      </c>
      <c r="P16" s="12" t="s">
        <v>851</v>
      </c>
    </row>
    <row r="17">
      <c r="A17" s="2" t="s">
        <v>26</v>
      </c>
      <c r="B17" s="2" t="s">
        <v>30</v>
      </c>
      <c r="C17" s="2" t="s">
        <v>5477</v>
      </c>
      <c r="D17" s="496">
        <v>9.890522801125E12</v>
      </c>
      <c r="E17" s="2" t="s">
        <v>6646</v>
      </c>
      <c r="H17" s="2" t="s">
        <v>829</v>
      </c>
      <c r="I17" s="2" t="s">
        <v>8637</v>
      </c>
      <c r="J17" s="2" t="s">
        <v>17</v>
      </c>
      <c r="K17" s="2" t="s">
        <v>8550</v>
      </c>
      <c r="O17" s="2">
        <v>252.0</v>
      </c>
      <c r="P17" s="2">
        <v>35.0</v>
      </c>
    </row>
    <row r="18">
      <c r="A18" s="2"/>
      <c r="B18" s="2" t="s">
        <v>30</v>
      </c>
      <c r="C18" s="2" t="s">
        <v>5477</v>
      </c>
      <c r="D18" s="496">
        <v>9.89101372117E12</v>
      </c>
      <c r="E18" s="2" t="s">
        <v>6646</v>
      </c>
      <c r="H18" s="2" t="s">
        <v>829</v>
      </c>
      <c r="I18" s="2" t="s">
        <v>8637</v>
      </c>
      <c r="J18" s="2" t="s">
        <v>17</v>
      </c>
      <c r="K18" s="2" t="s">
        <v>8550</v>
      </c>
      <c r="O18" s="2">
        <v>252.0</v>
      </c>
      <c r="P18" s="2">
        <v>35.0</v>
      </c>
    </row>
    <row r="19">
      <c r="A19" s="2"/>
      <c r="B19" s="2" t="s">
        <v>30</v>
      </c>
      <c r="C19" s="2" t="s">
        <v>5477</v>
      </c>
      <c r="D19" s="496">
        <v>9.890522685736E12</v>
      </c>
      <c r="E19" s="2" t="s">
        <v>6646</v>
      </c>
      <c r="H19" s="2" t="s">
        <v>829</v>
      </c>
      <c r="I19" s="2" t="s">
        <v>8637</v>
      </c>
      <c r="J19" s="2" t="s">
        <v>17</v>
      </c>
      <c r="K19" s="2" t="s">
        <v>8550</v>
      </c>
      <c r="O19" s="2">
        <v>252.0</v>
      </c>
      <c r="P19" s="2">
        <v>35.0</v>
      </c>
    </row>
    <row r="20">
      <c r="A20" s="2"/>
      <c r="B20" s="2" t="s">
        <v>30</v>
      </c>
      <c r="C20" s="2" t="s">
        <v>5477</v>
      </c>
      <c r="D20" s="496">
        <v>9.891013674169E12</v>
      </c>
      <c r="E20" s="2" t="s">
        <v>6646</v>
      </c>
      <c r="H20" s="2" t="s">
        <v>829</v>
      </c>
      <c r="I20" s="2" t="s">
        <v>8637</v>
      </c>
      <c r="J20" s="2" t="s">
        <v>17</v>
      </c>
      <c r="K20" s="2" t="s">
        <v>8550</v>
      </c>
      <c r="O20" s="2">
        <v>252.0</v>
      </c>
      <c r="P20" s="2">
        <v>35.0</v>
      </c>
    </row>
    <row r="21">
      <c r="A21" s="2"/>
      <c r="B21" s="2" t="s">
        <v>30</v>
      </c>
      <c r="C21" s="2" t="s">
        <v>5477</v>
      </c>
      <c r="D21" s="496">
        <v>9.890512232536E12</v>
      </c>
      <c r="E21" s="2" t="s">
        <v>6646</v>
      </c>
      <c r="H21" s="2" t="s">
        <v>829</v>
      </c>
      <c r="I21" s="2" t="s">
        <v>8637</v>
      </c>
      <c r="J21" s="2" t="s">
        <v>17</v>
      </c>
      <c r="K21" s="2" t="s">
        <v>8550</v>
      </c>
      <c r="O21" s="2">
        <v>252.0</v>
      </c>
      <c r="P21" s="2">
        <v>35.0</v>
      </c>
    </row>
    <row r="22">
      <c r="A22" s="2"/>
      <c r="B22" s="2" t="s">
        <v>30</v>
      </c>
      <c r="C22" s="2" t="s">
        <v>5477</v>
      </c>
      <c r="D22" s="496">
        <v>9.890432050981E12</v>
      </c>
      <c r="E22" s="2" t="s">
        <v>6646</v>
      </c>
      <c r="H22" s="2" t="s">
        <v>829</v>
      </c>
      <c r="I22" s="2" t="s">
        <v>8637</v>
      </c>
      <c r="J22" s="2" t="s">
        <v>17</v>
      </c>
      <c r="K22" s="2" t="s">
        <v>8550</v>
      </c>
      <c r="O22" s="2">
        <v>252.0</v>
      </c>
      <c r="P22" s="2">
        <v>35.0</v>
      </c>
    </row>
    <row r="23">
      <c r="A23" s="2"/>
      <c r="B23" s="2" t="s">
        <v>30</v>
      </c>
      <c r="C23" s="2" t="s">
        <v>5477</v>
      </c>
      <c r="D23" s="496">
        <v>9.89101411917E12</v>
      </c>
      <c r="E23" s="2" t="s">
        <v>6646</v>
      </c>
      <c r="H23" s="2" t="s">
        <v>829</v>
      </c>
      <c r="I23" s="2" t="s">
        <v>8637</v>
      </c>
      <c r="J23" s="2" t="s">
        <v>17</v>
      </c>
      <c r="K23" s="2" t="s">
        <v>8550</v>
      </c>
      <c r="O23" s="2">
        <v>252.0</v>
      </c>
      <c r="P23" s="2">
        <v>35.0</v>
      </c>
    </row>
    <row r="24">
      <c r="A24" s="2"/>
      <c r="B24" s="2" t="s">
        <v>30</v>
      </c>
      <c r="C24" s="2" t="s">
        <v>5477</v>
      </c>
      <c r="D24" s="496">
        <v>9.890519342699E12</v>
      </c>
      <c r="E24" s="2" t="s">
        <v>6646</v>
      </c>
      <c r="H24" s="2" t="s">
        <v>829</v>
      </c>
      <c r="I24" s="2" t="s">
        <v>8638</v>
      </c>
      <c r="J24" s="2" t="s">
        <v>17</v>
      </c>
      <c r="K24" s="2" t="s">
        <v>8550</v>
      </c>
      <c r="O24" s="2">
        <v>268.0</v>
      </c>
      <c r="P24" s="2">
        <v>35.0</v>
      </c>
    </row>
    <row r="25">
      <c r="A25" s="2"/>
      <c r="B25" s="2" t="s">
        <v>30</v>
      </c>
      <c r="C25" s="2" t="s">
        <v>5477</v>
      </c>
      <c r="D25" s="496">
        <v>9.891021725192E12</v>
      </c>
      <c r="E25" s="2" t="s">
        <v>6646</v>
      </c>
      <c r="H25" s="2" t="s">
        <v>829</v>
      </c>
      <c r="I25" s="2" t="s">
        <v>8638</v>
      </c>
      <c r="J25" s="2" t="s">
        <v>17</v>
      </c>
      <c r="K25" s="2" t="s">
        <v>8550</v>
      </c>
      <c r="O25" s="2">
        <v>268.0</v>
      </c>
      <c r="P25" s="2">
        <v>35.0</v>
      </c>
    </row>
    <row r="26">
      <c r="A26" s="2"/>
      <c r="B26" s="2" t="s">
        <v>30</v>
      </c>
      <c r="C26" s="2" t="s">
        <v>5477</v>
      </c>
      <c r="D26" s="496">
        <v>9.890527088114E12</v>
      </c>
      <c r="E26" s="2" t="s">
        <v>6646</v>
      </c>
      <c r="H26" s="2" t="s">
        <v>829</v>
      </c>
      <c r="I26" s="2" t="s">
        <v>8638</v>
      </c>
      <c r="J26" s="2" t="s">
        <v>17</v>
      </c>
      <c r="K26" s="2" t="s">
        <v>8550</v>
      </c>
      <c r="O26" s="2">
        <v>268.0</v>
      </c>
      <c r="P26" s="2">
        <v>35.0</v>
      </c>
    </row>
    <row r="27">
      <c r="A27" s="2"/>
      <c r="B27" s="2" t="s">
        <v>30</v>
      </c>
      <c r="C27" s="2" t="s">
        <v>4423</v>
      </c>
      <c r="D27" s="583">
        <v>9.891224286169E12</v>
      </c>
      <c r="E27" s="275" t="s">
        <v>8611</v>
      </c>
      <c r="H27" s="2" t="s">
        <v>829</v>
      </c>
      <c r="I27" s="2" t="s">
        <v>8638</v>
      </c>
      <c r="J27" s="2" t="s">
        <v>17</v>
      </c>
      <c r="K27" s="2" t="s">
        <v>8638</v>
      </c>
      <c r="O27" s="2">
        <v>268.0</v>
      </c>
      <c r="P27" s="2">
        <v>53.0</v>
      </c>
    </row>
    <row r="28">
      <c r="A28" s="2"/>
      <c r="B28" s="2" t="s">
        <v>30</v>
      </c>
      <c r="C28" s="2" t="s">
        <v>4876</v>
      </c>
      <c r="D28" s="584">
        <v>8.70192510694E11</v>
      </c>
      <c r="E28" s="2" t="s">
        <v>7242</v>
      </c>
      <c r="H28" s="2" t="s">
        <v>829</v>
      </c>
      <c r="I28" s="2" t="s">
        <v>8638</v>
      </c>
      <c r="J28" s="2" t="s">
        <v>17</v>
      </c>
      <c r="K28" s="2" t="s">
        <v>8638</v>
      </c>
      <c r="O28" s="2">
        <v>268.0</v>
      </c>
      <c r="P28" s="2">
        <v>53.0</v>
      </c>
    </row>
    <row r="29">
      <c r="A29" s="2"/>
      <c r="B29" s="2" t="s">
        <v>30</v>
      </c>
      <c r="C29" s="2" t="s">
        <v>1545</v>
      </c>
      <c r="D29" s="496" t="s">
        <v>8640</v>
      </c>
      <c r="E29" s="2" t="s">
        <v>4839</v>
      </c>
      <c r="H29" s="2" t="s">
        <v>829</v>
      </c>
      <c r="I29" s="2" t="s">
        <v>8638</v>
      </c>
      <c r="J29" s="2" t="s">
        <v>17</v>
      </c>
      <c r="K29" s="2" t="s">
        <v>8638</v>
      </c>
      <c r="O29" s="2">
        <v>268.0</v>
      </c>
      <c r="P29" s="2">
        <v>53.0</v>
      </c>
    </row>
    <row r="30">
      <c r="A30" s="2"/>
      <c r="B30" s="2" t="s">
        <v>8641</v>
      </c>
      <c r="C30" s="2" t="s">
        <v>6616</v>
      </c>
      <c r="D30" s="2"/>
      <c r="E30" s="359" t="s">
        <v>8073</v>
      </c>
      <c r="H30" s="2" t="s">
        <v>829</v>
      </c>
      <c r="I30" s="2" t="s">
        <v>8638</v>
      </c>
      <c r="J30" s="2" t="s">
        <v>17</v>
      </c>
      <c r="K30" s="2" t="s">
        <v>8642</v>
      </c>
      <c r="P30" s="358">
        <v>28.0</v>
      </c>
    </row>
    <row r="31" ht="18.0" customHeight="1">
      <c r="A31" s="2"/>
      <c r="B31" s="2" t="s">
        <v>8641</v>
      </c>
      <c r="C31" s="2" t="s">
        <v>6616</v>
      </c>
      <c r="D31" s="2"/>
      <c r="E31" s="359" t="s">
        <v>8073</v>
      </c>
      <c r="H31" s="2" t="s">
        <v>829</v>
      </c>
      <c r="I31" s="2" t="s">
        <v>8638</v>
      </c>
      <c r="J31" s="2" t="s">
        <v>17</v>
      </c>
      <c r="K31" s="2" t="s">
        <v>8642</v>
      </c>
      <c r="P31" s="358">
        <v>28.0</v>
      </c>
    </row>
    <row r="32" ht="18.0" customHeight="1">
      <c r="A32" s="2"/>
      <c r="B32" s="2" t="s">
        <v>8641</v>
      </c>
      <c r="C32" s="2" t="s">
        <v>6616</v>
      </c>
      <c r="D32" s="2"/>
      <c r="E32" s="359" t="s">
        <v>8073</v>
      </c>
      <c r="H32" s="2" t="s">
        <v>829</v>
      </c>
      <c r="I32" s="2" t="s">
        <v>8638</v>
      </c>
      <c r="J32" s="2" t="s">
        <v>17</v>
      </c>
      <c r="K32" s="2" t="s">
        <v>8642</v>
      </c>
      <c r="P32" s="358">
        <v>28.0</v>
      </c>
    </row>
    <row r="33" ht="18.0" customHeight="1">
      <c r="A33" s="2"/>
      <c r="B33" s="2"/>
      <c r="C33" s="2" t="s">
        <v>7689</v>
      </c>
      <c r="D33" s="2"/>
      <c r="E33" s="2"/>
      <c r="J33" s="2" t="s">
        <v>17</v>
      </c>
      <c r="K33" s="2" t="s">
        <v>8642</v>
      </c>
      <c r="P33" s="358">
        <v>28.0</v>
      </c>
    </row>
    <row r="34">
      <c r="A34" s="2"/>
      <c r="B34" s="2"/>
      <c r="C34" s="2" t="s">
        <v>7689</v>
      </c>
      <c r="D34" s="2"/>
      <c r="E34" s="2"/>
      <c r="J34" s="2" t="s">
        <v>17</v>
      </c>
      <c r="K34" s="2" t="s">
        <v>8642</v>
      </c>
      <c r="P34" s="358">
        <v>28.0</v>
      </c>
    </row>
    <row r="35" ht="15.0" customHeight="1">
      <c r="C35" s="2" t="s">
        <v>7689</v>
      </c>
      <c r="J35" s="2" t="s">
        <v>17</v>
      </c>
      <c r="K35" s="2" t="s">
        <v>8642</v>
      </c>
      <c r="P35" s="358">
        <v>28.0</v>
      </c>
    </row>
    <row r="36">
      <c r="A36" s="2"/>
      <c r="B36" s="2" t="s">
        <v>8641</v>
      </c>
      <c r="C36" s="2" t="s">
        <v>6616</v>
      </c>
      <c r="F36" s="2" t="s">
        <v>3819</v>
      </c>
      <c r="J36" s="2" t="s">
        <v>8643</v>
      </c>
      <c r="K36" s="2" t="s">
        <v>8638</v>
      </c>
    </row>
    <row r="37">
      <c r="A37" s="2"/>
      <c r="C37" s="2" t="s">
        <v>8644</v>
      </c>
      <c r="F37" s="2" t="s">
        <v>3819</v>
      </c>
      <c r="J37" s="2" t="s">
        <v>17</v>
      </c>
      <c r="K37" s="2" t="s">
        <v>8638</v>
      </c>
      <c r="P37" s="2">
        <v>53.0</v>
      </c>
    </row>
    <row r="38">
      <c r="A38" s="2"/>
    </row>
    <row r="39">
      <c r="A39" s="2"/>
      <c r="D39" s="275"/>
      <c r="E39" s="275"/>
    </row>
    <row r="40">
      <c r="A40" s="2"/>
      <c r="D40" s="275"/>
      <c r="E40" s="275"/>
    </row>
    <row r="41">
      <c r="A41" s="2"/>
      <c r="D41" s="275"/>
      <c r="E41" s="275"/>
    </row>
    <row r="42">
      <c r="A42" s="2"/>
      <c r="D42" s="275"/>
      <c r="E42" s="275"/>
    </row>
    <row r="43">
      <c r="A43" s="2"/>
      <c r="D43" s="275"/>
      <c r="E43" s="275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7">
      <c r="A57" s="239"/>
      <c r="B57" s="239"/>
    </row>
    <row r="58">
      <c r="A58" s="2"/>
    </row>
    <row r="59">
      <c r="A59" s="2"/>
    </row>
    <row r="60">
      <c r="A60" s="2"/>
    </row>
    <row r="61">
      <c r="A61" s="239"/>
    </row>
    <row r="63">
      <c r="H63" s="195"/>
    </row>
    <row r="64">
      <c r="H64" s="195"/>
    </row>
    <row r="65">
      <c r="H65" s="195"/>
    </row>
    <row r="66">
      <c r="H66" s="195"/>
    </row>
    <row r="67">
      <c r="H67" s="229"/>
    </row>
    <row r="71">
      <c r="B71" s="239"/>
    </row>
    <row r="75">
      <c r="B75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3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8645</v>
      </c>
      <c r="D1" s="216"/>
      <c r="E1" s="411">
        <f>971507510710</f>
        <v>971507510710</v>
      </c>
      <c r="F1" s="219"/>
      <c r="G1" s="219"/>
      <c r="H1" s="219" t="s">
        <v>800</v>
      </c>
      <c r="I1" s="219"/>
      <c r="J1" s="219" t="s">
        <v>801</v>
      </c>
      <c r="K1" s="220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  <c r="AA1" s="2" t="s">
        <v>6058</v>
      </c>
      <c r="AB1" s="2" t="s">
        <v>6216</v>
      </c>
      <c r="AC1" s="2" t="s">
        <v>806</v>
      </c>
    </row>
    <row r="2">
      <c r="A2" s="239"/>
      <c r="B2" s="477" t="s">
        <v>807</v>
      </c>
      <c r="C2" s="2" t="s">
        <v>8646</v>
      </c>
      <c r="D2" s="2"/>
      <c r="E2" s="237">
        <v>9.7155751071E11</v>
      </c>
      <c r="F2" s="2"/>
      <c r="G2" s="2"/>
      <c r="H2" s="227" t="s">
        <v>320</v>
      </c>
      <c r="I2" s="227"/>
      <c r="J2" s="469"/>
      <c r="K2" s="2"/>
      <c r="L2" s="227"/>
      <c r="M2" s="226" t="s">
        <v>11</v>
      </c>
      <c r="N2" s="469"/>
      <c r="O2" s="490"/>
      <c r="Q2" s="2">
        <v>1.0</v>
      </c>
      <c r="R2" s="2" t="s">
        <v>8647</v>
      </c>
      <c r="S2" s="2" t="s">
        <v>8648</v>
      </c>
      <c r="T2" s="2" t="s">
        <v>6799</v>
      </c>
      <c r="U2" s="2" t="s">
        <v>340</v>
      </c>
      <c r="V2" s="2">
        <v>14.0</v>
      </c>
      <c r="W2" s="2" t="s">
        <v>8649</v>
      </c>
      <c r="X2" s="2" t="s">
        <v>8650</v>
      </c>
      <c r="Y2" s="2" t="s">
        <v>1568</v>
      </c>
      <c r="Z2" s="2" t="s">
        <v>6509</v>
      </c>
      <c r="AA2" s="2">
        <v>27.0</v>
      </c>
      <c r="AB2" s="2" t="s">
        <v>5254</v>
      </c>
      <c r="AC2" s="2" t="s">
        <v>8651</v>
      </c>
      <c r="AD2" s="2" t="s">
        <v>1568</v>
      </c>
      <c r="AE2" s="2" t="s">
        <v>4463</v>
      </c>
    </row>
    <row r="3">
      <c r="A3" s="2"/>
      <c r="B3" s="229" t="s">
        <v>811</v>
      </c>
      <c r="D3" s="2"/>
      <c r="E3" s="237" t="s">
        <v>8652</v>
      </c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8653</v>
      </c>
      <c r="S3" s="2" t="s">
        <v>8654</v>
      </c>
      <c r="T3" s="2" t="s">
        <v>8655</v>
      </c>
      <c r="U3" s="2" t="s">
        <v>355</v>
      </c>
      <c r="V3" s="2">
        <v>15.0</v>
      </c>
      <c r="W3" s="2" t="s">
        <v>8656</v>
      </c>
      <c r="X3" s="2" t="s">
        <v>5993</v>
      </c>
      <c r="Y3" s="2" t="s">
        <v>1568</v>
      </c>
      <c r="Z3" s="2" t="s">
        <v>4473</v>
      </c>
      <c r="AA3" s="2">
        <v>28.0</v>
      </c>
      <c r="AB3" s="2" t="s">
        <v>8657</v>
      </c>
      <c r="AC3" s="2" t="s">
        <v>8658</v>
      </c>
      <c r="AD3" s="2" t="s">
        <v>1568</v>
      </c>
      <c r="AE3" s="2" t="s">
        <v>4463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8659</v>
      </c>
      <c r="S4" s="2" t="s">
        <v>8484</v>
      </c>
      <c r="T4" s="2" t="s">
        <v>7216</v>
      </c>
      <c r="U4" s="2" t="s">
        <v>340</v>
      </c>
      <c r="V4" s="2">
        <v>16.0</v>
      </c>
      <c r="W4" s="2" t="s">
        <v>8660</v>
      </c>
      <c r="X4" s="2" t="s">
        <v>2835</v>
      </c>
      <c r="Y4" s="2" t="s">
        <v>1568</v>
      </c>
      <c r="Z4" s="2" t="s">
        <v>72</v>
      </c>
      <c r="AA4" s="2">
        <v>29.0</v>
      </c>
      <c r="AB4" s="2" t="s">
        <v>8661</v>
      </c>
      <c r="AC4" s="2" t="s">
        <v>8662</v>
      </c>
      <c r="AD4" s="2" t="s">
        <v>3081</v>
      </c>
      <c r="AE4" s="2" t="s">
        <v>87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6676</v>
      </c>
      <c r="S5" s="2" t="s">
        <v>7305</v>
      </c>
      <c r="T5" s="2" t="s">
        <v>8663</v>
      </c>
      <c r="U5" s="2" t="s">
        <v>55</v>
      </c>
      <c r="V5" s="2">
        <v>17.0</v>
      </c>
      <c r="W5" s="2" t="s">
        <v>4767</v>
      </c>
      <c r="X5" s="2" t="s">
        <v>4142</v>
      </c>
      <c r="Y5" s="2" t="s">
        <v>1568</v>
      </c>
      <c r="Z5" s="2" t="s">
        <v>72</v>
      </c>
      <c r="AA5" s="2">
        <v>30.0</v>
      </c>
      <c r="AB5" s="2" t="s">
        <v>6070</v>
      </c>
      <c r="AC5" s="2" t="s">
        <v>3786</v>
      </c>
      <c r="AD5" s="2" t="s">
        <v>3081</v>
      </c>
      <c r="AE5" s="2" t="s">
        <v>55</v>
      </c>
    </row>
    <row r="6">
      <c r="A6" s="2"/>
      <c r="B6" s="229" t="s">
        <v>820</v>
      </c>
      <c r="C6" s="239"/>
      <c r="D6" s="2"/>
      <c r="E6" s="237" t="s">
        <v>8664</v>
      </c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6222</v>
      </c>
      <c r="S6" s="2" t="s">
        <v>7139</v>
      </c>
      <c r="T6" s="2" t="s">
        <v>8665</v>
      </c>
      <c r="U6" s="2" t="s">
        <v>55</v>
      </c>
      <c r="V6" s="2">
        <v>18.0</v>
      </c>
      <c r="W6" s="2" t="s">
        <v>8666</v>
      </c>
      <c r="X6" s="2" t="s">
        <v>5028</v>
      </c>
      <c r="Y6" s="2" t="s">
        <v>1568</v>
      </c>
      <c r="Z6" s="2" t="s">
        <v>72</v>
      </c>
      <c r="AA6" s="2">
        <v>31.0</v>
      </c>
      <c r="AB6" s="2" t="s">
        <v>8667</v>
      </c>
      <c r="AC6" s="2" t="s">
        <v>5297</v>
      </c>
      <c r="AD6" s="2" t="s">
        <v>3081</v>
      </c>
      <c r="AE6" s="2" t="s">
        <v>72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4713</v>
      </c>
      <c r="S7" s="2" t="s">
        <v>8668</v>
      </c>
      <c r="T7" s="2" t="s">
        <v>8669</v>
      </c>
      <c r="U7" s="2" t="s">
        <v>4269</v>
      </c>
      <c r="V7" s="2">
        <v>19.0</v>
      </c>
      <c r="W7" s="2" t="s">
        <v>8670</v>
      </c>
      <c r="X7" s="2" t="s">
        <v>5527</v>
      </c>
      <c r="Y7" s="2" t="s">
        <v>1568</v>
      </c>
      <c r="Z7" s="2" t="s">
        <v>2035</v>
      </c>
      <c r="AA7" s="2">
        <v>32.0</v>
      </c>
      <c r="AB7" s="2" t="s">
        <v>8671</v>
      </c>
      <c r="AC7" s="2" t="s">
        <v>6001</v>
      </c>
      <c r="AD7" s="2" t="s">
        <v>3081</v>
      </c>
      <c r="AE7" s="2" t="s">
        <v>87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8672</v>
      </c>
      <c r="S8" s="2" t="s">
        <v>8673</v>
      </c>
      <c r="T8" s="2" t="s">
        <v>8674</v>
      </c>
      <c r="V8" s="2">
        <v>20.0</v>
      </c>
      <c r="W8" s="2" t="s">
        <v>5027</v>
      </c>
      <c r="X8" s="2" t="s">
        <v>4391</v>
      </c>
      <c r="Y8" s="2" t="s">
        <v>1568</v>
      </c>
      <c r="Z8" s="2" t="s">
        <v>72</v>
      </c>
      <c r="AA8" s="2">
        <v>33.0</v>
      </c>
      <c r="AB8" s="2" t="s">
        <v>3627</v>
      </c>
      <c r="AC8" s="2" t="s">
        <v>7111</v>
      </c>
      <c r="AD8" s="2" t="s">
        <v>3081</v>
      </c>
      <c r="AE8" s="2" t="s">
        <v>4473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8675</v>
      </c>
      <c r="S9" s="2" t="s">
        <v>4724</v>
      </c>
      <c r="T9" s="2" t="s">
        <v>8676</v>
      </c>
      <c r="U9" s="2" t="s">
        <v>87</v>
      </c>
      <c r="V9" s="2">
        <v>21.0</v>
      </c>
      <c r="W9" s="2" t="s">
        <v>8677</v>
      </c>
      <c r="X9" s="2" t="s">
        <v>5877</v>
      </c>
      <c r="Y9" s="2" t="s">
        <v>1568</v>
      </c>
      <c r="Z9" s="2" t="s">
        <v>55</v>
      </c>
      <c r="AA9" s="2">
        <v>34.0</v>
      </c>
      <c r="AB9" s="2" t="s">
        <v>8678</v>
      </c>
      <c r="AC9" s="2" t="s">
        <v>8679</v>
      </c>
      <c r="AD9" s="2" t="s">
        <v>1010</v>
      </c>
      <c r="AE9" s="2" t="s">
        <v>8680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8681</v>
      </c>
      <c r="S10" s="2" t="s">
        <v>8682</v>
      </c>
      <c r="T10" s="2" t="s">
        <v>8683</v>
      </c>
      <c r="U10" s="2" t="s">
        <v>72</v>
      </c>
      <c r="V10" s="2">
        <v>22.0</v>
      </c>
      <c r="W10" s="2" t="s">
        <v>8684</v>
      </c>
      <c r="X10" s="2" t="s">
        <v>5703</v>
      </c>
      <c r="Y10" s="2" t="s">
        <v>1568</v>
      </c>
      <c r="Z10" s="2" t="s">
        <v>72</v>
      </c>
      <c r="AA10" s="2">
        <v>35.0</v>
      </c>
      <c r="AB10" s="266" t="s">
        <v>8685</v>
      </c>
      <c r="AC10" s="266" t="s">
        <v>4837</v>
      </c>
      <c r="AD10" s="266" t="s">
        <v>3081</v>
      </c>
      <c r="AE10" s="266" t="s">
        <v>72</v>
      </c>
    </row>
    <row r="11">
      <c r="A11" s="2"/>
      <c r="B11" s="229" t="s">
        <v>830</v>
      </c>
      <c r="C11" s="2" t="s">
        <v>1142</v>
      </c>
      <c r="D11" s="2"/>
      <c r="E11" s="237" t="s">
        <v>8686</v>
      </c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8687</v>
      </c>
      <c r="S11" s="2" t="s">
        <v>618</v>
      </c>
      <c r="T11" s="2" t="s">
        <v>1568</v>
      </c>
      <c r="U11" s="2" t="s">
        <v>72</v>
      </c>
      <c r="V11" s="2">
        <v>23.0</v>
      </c>
      <c r="W11" s="2" t="s">
        <v>8688</v>
      </c>
      <c r="X11" s="2" t="s">
        <v>4733</v>
      </c>
      <c r="Y11" s="2" t="s">
        <v>1568</v>
      </c>
      <c r="Z11" s="2" t="s">
        <v>72</v>
      </c>
    </row>
    <row r="12">
      <c r="A12" s="2"/>
      <c r="B12" s="241" t="s">
        <v>7132</v>
      </c>
      <c r="C12" s="242" t="s">
        <v>8689</v>
      </c>
      <c r="D12" s="242"/>
      <c r="E12" s="243">
        <v>9.791768498E9</v>
      </c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8690</v>
      </c>
      <c r="S12" s="2" t="s">
        <v>8691</v>
      </c>
      <c r="T12" s="2" t="s">
        <v>1568</v>
      </c>
      <c r="U12" s="2" t="s">
        <v>87</v>
      </c>
      <c r="V12" s="2">
        <v>24.0</v>
      </c>
      <c r="W12" s="2" t="s">
        <v>8692</v>
      </c>
      <c r="X12" s="2" t="s">
        <v>8693</v>
      </c>
      <c r="Y12" s="2" t="s">
        <v>1568</v>
      </c>
      <c r="Z12" s="2" t="s">
        <v>72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"/>
      <c r="L13" s="2"/>
      <c r="M13" s="241" t="s">
        <v>24</v>
      </c>
      <c r="N13" s="242"/>
      <c r="O13" s="243"/>
      <c r="P13" s="2"/>
      <c r="Q13" s="2">
        <v>12.0</v>
      </c>
      <c r="R13" s="2" t="s">
        <v>8694</v>
      </c>
      <c r="S13" s="2" t="s">
        <v>8695</v>
      </c>
      <c r="T13" s="2" t="s">
        <v>1345</v>
      </c>
      <c r="U13" s="2" t="s">
        <v>55</v>
      </c>
      <c r="V13" s="2">
        <v>25.0</v>
      </c>
      <c r="W13" s="2" t="s">
        <v>8696</v>
      </c>
      <c r="X13" s="2" t="s">
        <v>4393</v>
      </c>
      <c r="Y13" s="2" t="s">
        <v>1568</v>
      </c>
      <c r="Z13" s="2" t="s">
        <v>72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"/>
      <c r="L14" s="2"/>
      <c r="M14" s="2"/>
      <c r="N14" s="2"/>
      <c r="O14" s="2"/>
      <c r="P14" s="2"/>
      <c r="Q14" s="2">
        <v>13.0</v>
      </c>
      <c r="R14" s="2" t="s">
        <v>8697</v>
      </c>
      <c r="S14" s="2" t="s">
        <v>4230</v>
      </c>
      <c r="T14" s="2" t="s">
        <v>1345</v>
      </c>
      <c r="U14" s="2" t="s">
        <v>55</v>
      </c>
      <c r="V14" s="2">
        <v>26.0</v>
      </c>
      <c r="W14" s="2" t="s">
        <v>6157</v>
      </c>
      <c r="X14" s="2" t="s">
        <v>7061</v>
      </c>
      <c r="Y14" s="2" t="s">
        <v>1568</v>
      </c>
      <c r="Z14" s="2" t="s">
        <v>72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862</v>
      </c>
      <c r="C17" s="359" t="s">
        <v>1101</v>
      </c>
      <c r="D17" s="291" t="s">
        <v>8698</v>
      </c>
      <c r="E17" s="359" t="s">
        <v>5094</v>
      </c>
      <c r="J17" s="2" t="s">
        <v>829</v>
      </c>
      <c r="K17" s="2" t="s">
        <v>8699</v>
      </c>
      <c r="L17" s="2" t="s">
        <v>860</v>
      </c>
      <c r="M17" s="2" t="s">
        <v>17</v>
      </c>
      <c r="N17" s="2" t="s">
        <v>4227</v>
      </c>
      <c r="R17" s="2" t="s">
        <v>8700</v>
      </c>
      <c r="S17" s="2">
        <v>273.0</v>
      </c>
    </row>
    <row r="18">
      <c r="A18" s="2"/>
      <c r="B18" s="2" t="s">
        <v>862</v>
      </c>
      <c r="C18" s="359" t="s">
        <v>1101</v>
      </c>
      <c r="D18" s="291" t="s">
        <v>8701</v>
      </c>
      <c r="E18" s="359" t="s">
        <v>5094</v>
      </c>
      <c r="J18" s="2" t="s">
        <v>829</v>
      </c>
      <c r="K18" s="2" t="s">
        <v>8699</v>
      </c>
      <c r="L18" s="2" t="s">
        <v>860</v>
      </c>
      <c r="M18" s="2" t="s">
        <v>17</v>
      </c>
      <c r="N18" s="2" t="s">
        <v>4227</v>
      </c>
      <c r="R18" s="2" t="s">
        <v>8700</v>
      </c>
      <c r="S18" s="2">
        <v>273.0</v>
      </c>
    </row>
    <row r="19">
      <c r="A19" s="2"/>
      <c r="B19" s="2" t="s">
        <v>862</v>
      </c>
      <c r="C19" s="359" t="s">
        <v>1101</v>
      </c>
      <c r="D19" s="291" t="s">
        <v>8702</v>
      </c>
      <c r="E19" s="359" t="s">
        <v>5094</v>
      </c>
      <c r="J19" s="2" t="s">
        <v>829</v>
      </c>
      <c r="K19" s="2" t="s">
        <v>8699</v>
      </c>
      <c r="L19" s="2" t="s">
        <v>860</v>
      </c>
      <c r="M19" s="2" t="s">
        <v>17</v>
      </c>
      <c r="N19" s="2" t="s">
        <v>4227</v>
      </c>
      <c r="R19" s="2" t="s">
        <v>8700</v>
      </c>
      <c r="S19" s="2">
        <v>273.0</v>
      </c>
    </row>
    <row r="20">
      <c r="A20" s="2"/>
      <c r="B20" s="2" t="s">
        <v>862</v>
      </c>
      <c r="C20" s="359" t="s">
        <v>1101</v>
      </c>
      <c r="D20" s="291" t="s">
        <v>8703</v>
      </c>
      <c r="E20" s="359" t="s">
        <v>5094</v>
      </c>
      <c r="J20" s="2" t="s">
        <v>829</v>
      </c>
      <c r="K20" s="2" t="s">
        <v>8699</v>
      </c>
      <c r="L20" s="2" t="s">
        <v>860</v>
      </c>
      <c r="M20" s="2" t="s">
        <v>17</v>
      </c>
      <c r="N20" s="2" t="s">
        <v>4227</v>
      </c>
      <c r="R20" s="2" t="s">
        <v>8700</v>
      </c>
      <c r="S20" s="2">
        <v>273.0</v>
      </c>
    </row>
    <row r="21">
      <c r="A21" s="2"/>
      <c r="B21" s="2" t="s">
        <v>862</v>
      </c>
      <c r="C21" s="359" t="s">
        <v>1101</v>
      </c>
      <c r="D21" s="291" t="s">
        <v>8704</v>
      </c>
      <c r="E21" s="359" t="s">
        <v>5094</v>
      </c>
      <c r="J21" s="2" t="s">
        <v>829</v>
      </c>
      <c r="K21" s="2" t="s">
        <v>8699</v>
      </c>
      <c r="L21" s="2" t="s">
        <v>860</v>
      </c>
      <c r="M21" s="195" t="s">
        <v>17</v>
      </c>
      <c r="N21" s="2" t="s">
        <v>4227</v>
      </c>
      <c r="R21" s="2" t="s">
        <v>8700</v>
      </c>
      <c r="S21" s="2">
        <v>273.0</v>
      </c>
    </row>
    <row r="22">
      <c r="A22" s="2"/>
      <c r="B22" s="2" t="s">
        <v>862</v>
      </c>
      <c r="C22" s="359" t="s">
        <v>1101</v>
      </c>
      <c r="D22" s="291" t="s">
        <v>8705</v>
      </c>
      <c r="E22" s="359" t="s">
        <v>5094</v>
      </c>
      <c r="J22" s="2" t="s">
        <v>829</v>
      </c>
      <c r="K22" s="2" t="s">
        <v>8699</v>
      </c>
      <c r="L22" s="2" t="s">
        <v>860</v>
      </c>
      <c r="M22" s="195" t="s">
        <v>17</v>
      </c>
      <c r="N22" s="2" t="s">
        <v>4227</v>
      </c>
      <c r="R22" s="2" t="s">
        <v>8700</v>
      </c>
      <c r="S22" s="2">
        <v>273.0</v>
      </c>
    </row>
    <row r="23">
      <c r="A23" s="2"/>
      <c r="B23" s="2" t="s">
        <v>862</v>
      </c>
      <c r="C23" s="359" t="s">
        <v>1101</v>
      </c>
      <c r="D23" s="291" t="s">
        <v>8706</v>
      </c>
      <c r="E23" s="359" t="s">
        <v>5094</v>
      </c>
      <c r="J23" s="2" t="s">
        <v>829</v>
      </c>
      <c r="K23" s="2" t="s">
        <v>8699</v>
      </c>
      <c r="L23" s="2" t="s">
        <v>860</v>
      </c>
      <c r="M23" s="195" t="s">
        <v>17</v>
      </c>
      <c r="N23" s="2" t="s">
        <v>4227</v>
      </c>
      <c r="R23" s="2" t="s">
        <v>8700</v>
      </c>
      <c r="S23" s="2">
        <v>273.0</v>
      </c>
    </row>
    <row r="24">
      <c r="A24" s="2"/>
      <c r="B24" s="2" t="s">
        <v>862</v>
      </c>
      <c r="C24" s="359" t="s">
        <v>1101</v>
      </c>
      <c r="D24" s="291" t="s">
        <v>8707</v>
      </c>
      <c r="E24" s="359" t="s">
        <v>5094</v>
      </c>
      <c r="J24" s="2" t="s">
        <v>829</v>
      </c>
      <c r="K24" s="2" t="s">
        <v>8699</v>
      </c>
      <c r="L24" s="2" t="s">
        <v>860</v>
      </c>
      <c r="M24" s="195" t="s">
        <v>17</v>
      </c>
      <c r="N24" s="2" t="s">
        <v>4227</v>
      </c>
      <c r="R24" s="2" t="s">
        <v>8700</v>
      </c>
      <c r="S24" s="2">
        <v>273.0</v>
      </c>
    </row>
    <row r="25">
      <c r="A25" s="2"/>
      <c r="B25" s="2" t="s">
        <v>862</v>
      </c>
      <c r="C25" s="359" t="s">
        <v>1101</v>
      </c>
      <c r="D25" s="291" t="s">
        <v>8708</v>
      </c>
      <c r="E25" s="359" t="s">
        <v>5094</v>
      </c>
      <c r="J25" s="2" t="s">
        <v>829</v>
      </c>
      <c r="K25" s="2" t="s">
        <v>8691</v>
      </c>
      <c r="L25" s="2" t="s">
        <v>860</v>
      </c>
      <c r="M25" s="195" t="s">
        <v>17</v>
      </c>
      <c r="N25" s="2" t="s">
        <v>4227</v>
      </c>
      <c r="R25" s="2" t="s">
        <v>8709</v>
      </c>
      <c r="S25" s="2">
        <v>273.0</v>
      </c>
    </row>
    <row r="26">
      <c r="A26" s="2"/>
      <c r="B26" s="2" t="s">
        <v>862</v>
      </c>
      <c r="C26" s="359" t="s">
        <v>6973</v>
      </c>
      <c r="D26" s="291"/>
      <c r="E26" s="359" t="s">
        <v>6975</v>
      </c>
      <c r="L26" s="2" t="s">
        <v>860</v>
      </c>
      <c r="M26" s="195" t="s">
        <v>4882</v>
      </c>
      <c r="R26" s="2"/>
    </row>
    <row r="27">
      <c r="A27" s="2"/>
      <c r="B27" s="2" t="s">
        <v>862</v>
      </c>
      <c r="C27" s="359" t="s">
        <v>1101</v>
      </c>
      <c r="D27" s="291" t="s">
        <v>8710</v>
      </c>
      <c r="E27" s="359" t="s">
        <v>932</v>
      </c>
      <c r="J27" s="2" t="s">
        <v>829</v>
      </c>
      <c r="K27" s="2" t="s">
        <v>8691</v>
      </c>
      <c r="L27" s="2" t="s">
        <v>860</v>
      </c>
      <c r="M27" s="195" t="s">
        <v>17</v>
      </c>
      <c r="N27" s="2" t="s">
        <v>4227</v>
      </c>
      <c r="R27" s="2" t="s">
        <v>8709</v>
      </c>
      <c r="S27" s="2">
        <v>273.0</v>
      </c>
    </row>
    <row r="28">
      <c r="A28" s="2"/>
      <c r="B28" s="2" t="s">
        <v>862</v>
      </c>
      <c r="C28" s="359" t="s">
        <v>4876</v>
      </c>
      <c r="D28" s="291" t="s">
        <v>8711</v>
      </c>
      <c r="E28" s="380" t="s">
        <v>6537</v>
      </c>
      <c r="J28" s="2" t="s">
        <v>829</v>
      </c>
      <c r="K28" s="2" t="s">
        <v>8699</v>
      </c>
      <c r="L28" s="2" t="s">
        <v>860</v>
      </c>
      <c r="M28" s="195" t="s">
        <v>17</v>
      </c>
      <c r="N28" s="2" t="s">
        <v>4227</v>
      </c>
      <c r="R28" s="2" t="s">
        <v>8700</v>
      </c>
      <c r="S28" s="2">
        <v>273.0</v>
      </c>
    </row>
    <row r="29">
      <c r="A29" s="2"/>
      <c r="B29" s="2" t="s">
        <v>865</v>
      </c>
      <c r="C29" s="359" t="s">
        <v>3411</v>
      </c>
      <c r="D29" s="291" t="s">
        <v>8712</v>
      </c>
      <c r="E29" s="359" t="s">
        <v>4134</v>
      </c>
      <c r="J29" s="2" t="s">
        <v>829</v>
      </c>
      <c r="K29" s="2" t="s">
        <v>8699</v>
      </c>
      <c r="L29" s="2" t="s">
        <v>860</v>
      </c>
      <c r="M29" s="2" t="s">
        <v>17</v>
      </c>
      <c r="N29" s="2" t="s">
        <v>4227</v>
      </c>
      <c r="R29" s="2" t="s">
        <v>8700</v>
      </c>
      <c r="S29" s="2">
        <v>273.0</v>
      </c>
    </row>
    <row r="30">
      <c r="A30" s="2"/>
      <c r="B30" s="2" t="s">
        <v>4599</v>
      </c>
      <c r="C30" s="359" t="s">
        <v>8713</v>
      </c>
      <c r="D30" s="380"/>
      <c r="E30" s="380" t="s">
        <v>8714</v>
      </c>
      <c r="J30" s="2" t="s">
        <v>821</v>
      </c>
      <c r="K30" s="2" t="s">
        <v>8699</v>
      </c>
      <c r="L30" s="2" t="s">
        <v>860</v>
      </c>
      <c r="R30" s="2" t="s">
        <v>8715</v>
      </c>
    </row>
    <row r="31">
      <c r="B31" s="2" t="s">
        <v>8716</v>
      </c>
      <c r="C31" s="359" t="s">
        <v>3652</v>
      </c>
      <c r="D31" s="291" t="s">
        <v>8717</v>
      </c>
      <c r="E31" s="359" t="s">
        <v>3654</v>
      </c>
      <c r="F31" s="359"/>
      <c r="G31" s="359"/>
      <c r="H31" s="359"/>
      <c r="J31" s="195"/>
      <c r="L31" s="2" t="s">
        <v>860</v>
      </c>
      <c r="M31" s="2" t="s">
        <v>17</v>
      </c>
      <c r="N31" s="2" t="s">
        <v>4142</v>
      </c>
      <c r="S31" s="2">
        <v>364.0</v>
      </c>
    </row>
    <row r="32">
      <c r="A32" s="2"/>
      <c r="B32" s="2"/>
      <c r="C32" s="359" t="s">
        <v>8718</v>
      </c>
      <c r="D32" s="439"/>
      <c r="E32" s="439"/>
      <c r="L32" s="2" t="s">
        <v>860</v>
      </c>
      <c r="M32" s="2" t="s">
        <v>17</v>
      </c>
      <c r="N32" s="2" t="s">
        <v>4227</v>
      </c>
      <c r="S32" s="2">
        <v>273.0</v>
      </c>
    </row>
    <row r="33">
      <c r="A33" s="2"/>
      <c r="B33" s="2"/>
      <c r="D33" s="439"/>
      <c r="E33" s="439"/>
    </row>
    <row r="34">
      <c r="A34" s="2" t="s">
        <v>336</v>
      </c>
      <c r="B34" s="2" t="s">
        <v>3881</v>
      </c>
      <c r="C34" s="2" t="s">
        <v>4317</v>
      </c>
      <c r="D34" s="291">
        <v>937450.0</v>
      </c>
      <c r="E34" s="359" t="s">
        <v>4318</v>
      </c>
      <c r="F34" s="231"/>
      <c r="G34" s="231"/>
      <c r="H34" s="231"/>
      <c r="J34" s="2" t="s">
        <v>829</v>
      </c>
      <c r="K34" s="2" t="s">
        <v>5527</v>
      </c>
      <c r="L34" s="2" t="s">
        <v>860</v>
      </c>
      <c r="M34" s="2" t="s">
        <v>17</v>
      </c>
      <c r="N34" s="2" t="s">
        <v>4850</v>
      </c>
      <c r="R34" s="2" t="s">
        <v>8670</v>
      </c>
      <c r="S34" s="2">
        <v>247.0</v>
      </c>
    </row>
    <row r="35">
      <c r="A35" s="2"/>
      <c r="B35" s="2" t="s">
        <v>3881</v>
      </c>
      <c r="C35" s="2" t="s">
        <v>4317</v>
      </c>
      <c r="D35" s="291">
        <v>937610.0</v>
      </c>
      <c r="E35" s="359" t="s">
        <v>4318</v>
      </c>
      <c r="F35" s="231"/>
      <c r="G35" s="231"/>
      <c r="H35" s="231"/>
      <c r="J35" s="2" t="s">
        <v>829</v>
      </c>
      <c r="K35" s="2" t="s">
        <v>5527</v>
      </c>
      <c r="L35" s="2" t="s">
        <v>860</v>
      </c>
      <c r="M35" s="2" t="s">
        <v>17</v>
      </c>
      <c r="N35" s="2" t="s">
        <v>4850</v>
      </c>
      <c r="R35" s="2" t="s">
        <v>8670</v>
      </c>
      <c r="S35" s="2">
        <v>247.0</v>
      </c>
    </row>
    <row r="36">
      <c r="A36" s="2"/>
      <c r="B36" s="2" t="s">
        <v>3881</v>
      </c>
      <c r="C36" s="2" t="s">
        <v>4317</v>
      </c>
      <c r="D36" s="291">
        <v>937312.0</v>
      </c>
      <c r="E36" s="359" t="s">
        <v>4318</v>
      </c>
      <c r="F36" s="231"/>
      <c r="G36" s="231"/>
      <c r="H36" s="231"/>
      <c r="J36" s="2" t="s">
        <v>829</v>
      </c>
      <c r="K36" s="2" t="s">
        <v>5527</v>
      </c>
      <c r="L36" s="2" t="s">
        <v>860</v>
      </c>
      <c r="M36" s="2" t="s">
        <v>17</v>
      </c>
      <c r="N36" s="2" t="s">
        <v>4850</v>
      </c>
      <c r="R36" s="2" t="s">
        <v>8670</v>
      </c>
      <c r="S36" s="2">
        <v>247.0</v>
      </c>
    </row>
    <row r="37">
      <c r="A37" s="2"/>
      <c r="B37" s="2" t="s">
        <v>3881</v>
      </c>
      <c r="C37" s="2" t="s">
        <v>4317</v>
      </c>
      <c r="D37" s="291">
        <v>937568.0</v>
      </c>
      <c r="E37" s="359" t="s">
        <v>4318</v>
      </c>
      <c r="F37" s="231"/>
      <c r="G37" s="231"/>
      <c r="H37" s="231"/>
      <c r="J37" s="2" t="s">
        <v>829</v>
      </c>
      <c r="K37" s="2" t="s">
        <v>5527</v>
      </c>
      <c r="L37" s="2" t="s">
        <v>860</v>
      </c>
      <c r="M37" s="2" t="s">
        <v>17</v>
      </c>
      <c r="N37" s="2" t="s">
        <v>4850</v>
      </c>
      <c r="R37" s="2" t="s">
        <v>8670</v>
      </c>
      <c r="S37" s="2">
        <v>247.0</v>
      </c>
    </row>
    <row r="38">
      <c r="A38" s="2"/>
      <c r="B38" s="2" t="s">
        <v>3881</v>
      </c>
      <c r="C38" s="2" t="s">
        <v>4317</v>
      </c>
      <c r="D38" s="291">
        <v>937612.0</v>
      </c>
      <c r="E38" s="359" t="s">
        <v>4318</v>
      </c>
      <c r="F38" s="231"/>
      <c r="G38" s="231"/>
      <c r="H38" s="231"/>
      <c r="J38" s="2" t="s">
        <v>829</v>
      </c>
      <c r="K38" s="2" t="s">
        <v>5527</v>
      </c>
      <c r="L38" s="2" t="s">
        <v>860</v>
      </c>
      <c r="M38" s="2" t="s">
        <v>17</v>
      </c>
      <c r="N38" s="2" t="s">
        <v>4850</v>
      </c>
      <c r="R38" s="2" t="s">
        <v>8670</v>
      </c>
      <c r="S38" s="2">
        <v>247.0</v>
      </c>
    </row>
    <row r="39">
      <c r="A39" s="2"/>
      <c r="B39" s="2" t="s">
        <v>3881</v>
      </c>
      <c r="C39" s="2" t="s">
        <v>4317</v>
      </c>
      <c r="D39" s="291">
        <v>936127.0</v>
      </c>
      <c r="E39" s="359" t="s">
        <v>4318</v>
      </c>
      <c r="F39" s="231"/>
      <c r="G39" s="231"/>
      <c r="H39" s="231"/>
      <c r="J39" s="2" t="s">
        <v>829</v>
      </c>
      <c r="K39" s="2" t="s">
        <v>5527</v>
      </c>
      <c r="L39" s="2" t="s">
        <v>860</v>
      </c>
      <c r="M39" s="2" t="s">
        <v>17</v>
      </c>
      <c r="N39" s="2" t="s">
        <v>4850</v>
      </c>
      <c r="R39" s="2" t="s">
        <v>8670</v>
      </c>
      <c r="S39" s="2">
        <v>247.0</v>
      </c>
    </row>
    <row r="40">
      <c r="A40" s="2"/>
      <c r="B40" s="2" t="s">
        <v>3881</v>
      </c>
      <c r="C40" s="2" t="s">
        <v>4317</v>
      </c>
      <c r="D40" s="291">
        <v>936053.0</v>
      </c>
      <c r="E40" s="359" t="s">
        <v>4318</v>
      </c>
      <c r="F40" s="231"/>
      <c r="G40" s="231"/>
      <c r="H40" s="231"/>
      <c r="J40" s="2" t="s">
        <v>829</v>
      </c>
      <c r="K40" s="2" t="s">
        <v>5527</v>
      </c>
      <c r="L40" s="2" t="s">
        <v>860</v>
      </c>
      <c r="M40" s="2" t="s">
        <v>17</v>
      </c>
      <c r="N40" s="2" t="s">
        <v>4850</v>
      </c>
      <c r="R40" s="2" t="s">
        <v>8670</v>
      </c>
      <c r="S40" s="2">
        <v>247.0</v>
      </c>
    </row>
    <row r="41">
      <c r="A41" s="2"/>
      <c r="B41" s="2" t="s">
        <v>3881</v>
      </c>
      <c r="C41" s="2" t="s">
        <v>4317</v>
      </c>
      <c r="D41" s="400">
        <v>937523.0</v>
      </c>
      <c r="E41" s="359" t="s">
        <v>4318</v>
      </c>
      <c r="F41" s="231"/>
      <c r="G41" s="231"/>
      <c r="H41" s="231"/>
      <c r="J41" s="2" t="s">
        <v>829</v>
      </c>
      <c r="K41" s="2" t="s">
        <v>5527</v>
      </c>
      <c r="L41" s="2" t="s">
        <v>860</v>
      </c>
      <c r="M41" s="2" t="s">
        <v>17</v>
      </c>
      <c r="N41" s="2" t="s">
        <v>4850</v>
      </c>
      <c r="R41" s="2" t="s">
        <v>8670</v>
      </c>
      <c r="S41" s="2">
        <v>247.0</v>
      </c>
    </row>
    <row r="42">
      <c r="A42" s="2"/>
      <c r="B42" s="2" t="s">
        <v>3881</v>
      </c>
      <c r="C42" s="2" t="s">
        <v>4317</v>
      </c>
      <c r="D42" s="400">
        <v>937517.0</v>
      </c>
      <c r="E42" s="359" t="s">
        <v>4318</v>
      </c>
      <c r="F42" s="231"/>
      <c r="G42" s="231"/>
      <c r="H42" s="231"/>
      <c r="J42" s="2" t="s">
        <v>829</v>
      </c>
      <c r="K42" s="2" t="s">
        <v>4391</v>
      </c>
      <c r="L42" s="2" t="s">
        <v>860</v>
      </c>
      <c r="M42" s="2" t="s">
        <v>17</v>
      </c>
      <c r="N42" s="2" t="s">
        <v>4850</v>
      </c>
      <c r="R42" s="2" t="s">
        <v>5027</v>
      </c>
      <c r="S42" s="2">
        <v>247.0</v>
      </c>
    </row>
    <row r="43">
      <c r="A43" s="2"/>
      <c r="B43" s="2" t="s">
        <v>3881</v>
      </c>
      <c r="C43" s="2" t="s">
        <v>4317</v>
      </c>
      <c r="D43" s="291">
        <v>937535.0</v>
      </c>
      <c r="E43" s="359" t="s">
        <v>4318</v>
      </c>
      <c r="F43" s="231"/>
      <c r="G43" s="231"/>
      <c r="H43" s="231"/>
      <c r="J43" s="2" t="s">
        <v>829</v>
      </c>
      <c r="K43" s="2" t="s">
        <v>4391</v>
      </c>
      <c r="L43" s="2" t="s">
        <v>860</v>
      </c>
      <c r="M43" s="2" t="s">
        <v>17</v>
      </c>
      <c r="N43" s="2" t="s">
        <v>4850</v>
      </c>
      <c r="R43" s="2" t="s">
        <v>5027</v>
      </c>
      <c r="S43" s="2">
        <v>247.0</v>
      </c>
    </row>
    <row r="44">
      <c r="A44" s="2"/>
      <c r="B44" s="2" t="s">
        <v>3881</v>
      </c>
      <c r="C44" s="2" t="s">
        <v>4317</v>
      </c>
      <c r="D44" s="291">
        <v>936050.0</v>
      </c>
      <c r="E44" s="359" t="s">
        <v>4318</v>
      </c>
      <c r="F44" s="231"/>
      <c r="G44" s="231"/>
      <c r="H44" s="231"/>
      <c r="J44" s="2" t="s">
        <v>829</v>
      </c>
      <c r="K44" s="2" t="s">
        <v>4391</v>
      </c>
      <c r="L44" s="2" t="s">
        <v>860</v>
      </c>
      <c r="M44" s="2" t="s">
        <v>17</v>
      </c>
      <c r="N44" s="2" t="s">
        <v>4850</v>
      </c>
      <c r="R44" s="2" t="s">
        <v>5027</v>
      </c>
      <c r="S44" s="2">
        <v>247.0</v>
      </c>
    </row>
    <row r="45">
      <c r="A45" s="2"/>
      <c r="B45" s="2" t="s">
        <v>3881</v>
      </c>
      <c r="C45" s="2" t="s">
        <v>4317</v>
      </c>
      <c r="D45" s="291">
        <v>936046.0</v>
      </c>
      <c r="E45" s="359" t="s">
        <v>4318</v>
      </c>
      <c r="F45" s="231"/>
      <c r="G45" s="231"/>
      <c r="H45" s="231"/>
      <c r="J45" s="2" t="s">
        <v>829</v>
      </c>
      <c r="K45" s="2" t="s">
        <v>4391</v>
      </c>
      <c r="L45" s="2" t="s">
        <v>860</v>
      </c>
      <c r="M45" s="2" t="s">
        <v>17</v>
      </c>
      <c r="N45" s="2" t="s">
        <v>4850</v>
      </c>
      <c r="R45" s="2" t="s">
        <v>5027</v>
      </c>
      <c r="S45" s="2">
        <v>247.0</v>
      </c>
    </row>
    <row r="46">
      <c r="A46" s="2"/>
      <c r="B46" s="2" t="s">
        <v>3881</v>
      </c>
      <c r="C46" s="2" t="s">
        <v>4317</v>
      </c>
      <c r="D46" s="291">
        <v>937613.0</v>
      </c>
      <c r="E46" s="359" t="s">
        <v>4318</v>
      </c>
      <c r="F46" s="231"/>
      <c r="G46" s="231"/>
      <c r="H46" s="231"/>
      <c r="J46" s="2" t="s">
        <v>829</v>
      </c>
      <c r="K46" s="2" t="s">
        <v>4391</v>
      </c>
      <c r="L46" s="2" t="s">
        <v>860</v>
      </c>
      <c r="M46" s="2" t="s">
        <v>17</v>
      </c>
      <c r="N46" s="2" t="s">
        <v>4850</v>
      </c>
      <c r="R46" s="2" t="s">
        <v>5027</v>
      </c>
      <c r="S46" s="2">
        <v>247.0</v>
      </c>
    </row>
    <row r="47">
      <c r="A47" s="2"/>
      <c r="B47" s="2" t="s">
        <v>3881</v>
      </c>
      <c r="C47" s="2" t="s">
        <v>4317</v>
      </c>
      <c r="D47" s="400">
        <v>937947.0</v>
      </c>
      <c r="E47" s="359" t="s">
        <v>4318</v>
      </c>
      <c r="F47" s="231"/>
      <c r="G47" s="231"/>
      <c r="H47" s="231"/>
      <c r="J47" s="2" t="s">
        <v>829</v>
      </c>
      <c r="K47" s="2" t="s">
        <v>4391</v>
      </c>
      <c r="L47" s="2" t="s">
        <v>860</v>
      </c>
      <c r="M47" s="2" t="s">
        <v>17</v>
      </c>
      <c r="N47" s="2" t="s">
        <v>4850</v>
      </c>
      <c r="R47" s="2" t="s">
        <v>5027</v>
      </c>
      <c r="S47" s="2">
        <v>247.0</v>
      </c>
    </row>
    <row r="48">
      <c r="A48" s="2"/>
      <c r="B48" s="2" t="s">
        <v>3881</v>
      </c>
      <c r="C48" s="2" t="s">
        <v>4317</v>
      </c>
      <c r="D48" s="291">
        <v>937604.0</v>
      </c>
      <c r="E48" s="359" t="s">
        <v>4318</v>
      </c>
      <c r="F48" s="231"/>
      <c r="G48" s="231"/>
      <c r="H48" s="231"/>
      <c r="J48" s="2" t="s">
        <v>829</v>
      </c>
      <c r="K48" s="2" t="s">
        <v>4391</v>
      </c>
      <c r="L48" s="2" t="s">
        <v>860</v>
      </c>
      <c r="M48" s="2" t="s">
        <v>17</v>
      </c>
      <c r="N48" s="2" t="s">
        <v>4850</v>
      </c>
      <c r="R48" s="2" t="s">
        <v>5027</v>
      </c>
      <c r="S48" s="2">
        <v>247.0</v>
      </c>
    </row>
    <row r="49">
      <c r="A49" s="2"/>
      <c r="B49" s="2" t="s">
        <v>3881</v>
      </c>
      <c r="C49" s="2" t="s">
        <v>4317</v>
      </c>
      <c r="D49" s="291">
        <v>936055.0</v>
      </c>
      <c r="E49" s="359" t="s">
        <v>4318</v>
      </c>
      <c r="F49" s="231"/>
      <c r="G49" s="231"/>
      <c r="H49" s="231"/>
      <c r="J49" s="2" t="s">
        <v>829</v>
      </c>
      <c r="K49" s="2" t="s">
        <v>4391</v>
      </c>
      <c r="L49" s="2" t="s">
        <v>860</v>
      </c>
      <c r="M49" s="2" t="s">
        <v>17</v>
      </c>
      <c r="N49" s="2" t="s">
        <v>4850</v>
      </c>
      <c r="R49" s="2" t="s">
        <v>5027</v>
      </c>
      <c r="S49" s="2">
        <v>247.0</v>
      </c>
    </row>
    <row r="50">
      <c r="A50" s="2"/>
      <c r="B50" s="2" t="s">
        <v>3881</v>
      </c>
      <c r="C50" s="2" t="s">
        <v>4317</v>
      </c>
      <c r="D50" s="291">
        <v>937440.0</v>
      </c>
      <c r="E50" s="359" t="s">
        <v>4318</v>
      </c>
      <c r="F50" s="231"/>
      <c r="G50" s="231"/>
      <c r="H50" s="231"/>
      <c r="J50" s="2" t="s">
        <v>829</v>
      </c>
      <c r="K50" s="2" t="s">
        <v>4391</v>
      </c>
      <c r="L50" s="2" t="s">
        <v>860</v>
      </c>
      <c r="M50" s="2" t="s">
        <v>17</v>
      </c>
      <c r="N50" s="2" t="s">
        <v>4850</v>
      </c>
      <c r="R50" s="2" t="s">
        <v>5027</v>
      </c>
      <c r="S50" s="2">
        <v>247.0</v>
      </c>
    </row>
    <row r="51">
      <c r="A51" s="2"/>
      <c r="B51" s="2" t="s">
        <v>3881</v>
      </c>
      <c r="C51" s="2" t="s">
        <v>4317</v>
      </c>
      <c r="D51" s="291">
        <v>937565.0</v>
      </c>
      <c r="E51" s="359" t="s">
        <v>4318</v>
      </c>
      <c r="F51" s="231"/>
      <c r="G51" s="231"/>
      <c r="H51" s="231"/>
      <c r="J51" s="2" t="s">
        <v>829</v>
      </c>
      <c r="K51" s="2" t="s">
        <v>4391</v>
      </c>
      <c r="L51" s="2" t="s">
        <v>860</v>
      </c>
      <c r="M51" s="2" t="s">
        <v>17</v>
      </c>
      <c r="N51" s="2" t="s">
        <v>4850</v>
      </c>
      <c r="R51" s="2" t="s">
        <v>5027</v>
      </c>
      <c r="S51" s="2">
        <v>247.0</v>
      </c>
    </row>
    <row r="52">
      <c r="A52" s="2"/>
      <c r="B52" s="2" t="s">
        <v>3881</v>
      </c>
      <c r="C52" s="2" t="s">
        <v>4317</v>
      </c>
      <c r="D52" s="291">
        <v>937438.0</v>
      </c>
      <c r="E52" s="359" t="s">
        <v>4318</v>
      </c>
      <c r="F52" s="231"/>
      <c r="G52" s="231"/>
      <c r="H52" s="231"/>
      <c r="J52" s="2" t="s">
        <v>829</v>
      </c>
      <c r="K52" s="2" t="s">
        <v>4391</v>
      </c>
      <c r="L52" s="2" t="s">
        <v>860</v>
      </c>
      <c r="M52" s="2" t="s">
        <v>17</v>
      </c>
      <c r="N52" s="2" t="s">
        <v>4850</v>
      </c>
      <c r="R52" s="2" t="s">
        <v>5027</v>
      </c>
      <c r="S52" s="2">
        <v>247.0</v>
      </c>
    </row>
    <row r="53">
      <c r="A53" s="2"/>
      <c r="B53" s="2" t="s">
        <v>3881</v>
      </c>
      <c r="C53" s="2" t="s">
        <v>4317</v>
      </c>
      <c r="D53" s="291">
        <v>937456.0</v>
      </c>
      <c r="E53" s="359" t="s">
        <v>4318</v>
      </c>
      <c r="F53" s="231"/>
      <c r="G53" s="231"/>
      <c r="H53" s="231"/>
      <c r="J53" s="2" t="s">
        <v>829</v>
      </c>
      <c r="K53" s="2" t="s">
        <v>5877</v>
      </c>
      <c r="L53" s="2" t="s">
        <v>860</v>
      </c>
      <c r="M53" s="2" t="s">
        <v>17</v>
      </c>
      <c r="N53" s="2" t="s">
        <v>4850</v>
      </c>
      <c r="R53" s="2" t="s">
        <v>8677</v>
      </c>
      <c r="S53" s="2">
        <v>247.0</v>
      </c>
    </row>
    <row r="54">
      <c r="A54" s="2"/>
      <c r="B54" s="2" t="s">
        <v>3881</v>
      </c>
      <c r="C54" s="2" t="s">
        <v>4317</v>
      </c>
      <c r="D54" s="291">
        <v>960156.0</v>
      </c>
      <c r="E54" s="359" t="s">
        <v>4318</v>
      </c>
      <c r="F54" s="231"/>
      <c r="G54" s="231"/>
      <c r="H54" s="231"/>
      <c r="J54" s="2" t="s">
        <v>829</v>
      </c>
      <c r="K54" s="2" t="s">
        <v>5877</v>
      </c>
      <c r="L54" s="2" t="s">
        <v>860</v>
      </c>
      <c r="M54" s="2" t="s">
        <v>17</v>
      </c>
      <c r="N54" s="2" t="s">
        <v>4850</v>
      </c>
      <c r="R54" s="2" t="s">
        <v>8677</v>
      </c>
      <c r="S54" s="2">
        <v>247.0</v>
      </c>
    </row>
    <row r="55">
      <c r="A55" s="2"/>
      <c r="B55" s="2" t="s">
        <v>3881</v>
      </c>
      <c r="C55" s="359" t="s">
        <v>8000</v>
      </c>
      <c r="D55" s="291">
        <v>146745.0</v>
      </c>
      <c r="E55" s="380" t="s">
        <v>8719</v>
      </c>
      <c r="F55" s="231"/>
      <c r="G55" s="231"/>
      <c r="H55" s="231"/>
      <c r="J55" s="2" t="s">
        <v>829</v>
      </c>
      <c r="K55" s="2"/>
      <c r="L55" s="2" t="s">
        <v>860</v>
      </c>
      <c r="M55" s="2" t="s">
        <v>17</v>
      </c>
      <c r="N55" s="2" t="s">
        <v>4850</v>
      </c>
      <c r="R55" s="2"/>
      <c r="S55" s="2">
        <v>247.0</v>
      </c>
    </row>
    <row r="56">
      <c r="A56" s="2"/>
      <c r="B56" s="2" t="s">
        <v>3881</v>
      </c>
      <c r="C56" s="359" t="s">
        <v>8000</v>
      </c>
      <c r="D56" s="291">
        <v>168909.0</v>
      </c>
      <c r="E56" s="380" t="s">
        <v>8719</v>
      </c>
      <c r="F56" s="231"/>
      <c r="G56" s="231"/>
      <c r="H56" s="231"/>
      <c r="J56" s="2" t="s">
        <v>829</v>
      </c>
      <c r="K56" s="2"/>
      <c r="M56" s="2" t="s">
        <v>17</v>
      </c>
      <c r="N56" s="2" t="s">
        <v>4850</v>
      </c>
      <c r="R56" s="2"/>
      <c r="S56" s="2">
        <v>247.0</v>
      </c>
    </row>
    <row r="57">
      <c r="A57" s="2"/>
      <c r="B57" s="2" t="s">
        <v>3881</v>
      </c>
      <c r="C57" s="359" t="s">
        <v>7087</v>
      </c>
      <c r="D57" s="291"/>
      <c r="E57" s="359" t="s">
        <v>7088</v>
      </c>
      <c r="F57" s="231"/>
      <c r="G57" s="231"/>
      <c r="H57" s="231"/>
      <c r="L57" s="2" t="s">
        <v>860</v>
      </c>
      <c r="M57" s="195" t="s">
        <v>2640</v>
      </c>
    </row>
    <row r="58">
      <c r="A58" s="2"/>
      <c r="B58" s="2" t="s">
        <v>3881</v>
      </c>
      <c r="C58" s="359" t="s">
        <v>7087</v>
      </c>
      <c r="D58" s="291"/>
      <c r="E58" s="359" t="s">
        <v>7088</v>
      </c>
      <c r="F58" s="231"/>
      <c r="G58" s="231"/>
      <c r="H58" s="231"/>
      <c r="L58" s="2" t="s">
        <v>860</v>
      </c>
      <c r="M58" s="195" t="s">
        <v>2640</v>
      </c>
    </row>
    <row r="59">
      <c r="A59" s="2"/>
      <c r="B59" s="359" t="s">
        <v>1858</v>
      </c>
      <c r="C59" s="359" t="s">
        <v>6567</v>
      </c>
      <c r="D59" s="275"/>
      <c r="E59" s="359" t="s">
        <v>2571</v>
      </c>
      <c r="F59" s="231"/>
      <c r="G59" s="231"/>
      <c r="H59" s="231"/>
      <c r="J59" s="2" t="s">
        <v>829</v>
      </c>
      <c r="K59" s="2" t="s">
        <v>8699</v>
      </c>
      <c r="L59" s="2" t="s">
        <v>860</v>
      </c>
      <c r="M59" s="2" t="s">
        <v>17</v>
      </c>
      <c r="N59" s="2" t="s">
        <v>4850</v>
      </c>
      <c r="R59" s="2" t="s">
        <v>8715</v>
      </c>
      <c r="S59" s="2">
        <v>247.0</v>
      </c>
    </row>
    <row r="60">
      <c r="A60" s="2"/>
      <c r="B60" s="359" t="s">
        <v>1858</v>
      </c>
      <c r="C60" s="359" t="s">
        <v>6567</v>
      </c>
      <c r="D60" s="275"/>
      <c r="E60" s="359" t="s">
        <v>2571</v>
      </c>
      <c r="F60" s="231"/>
      <c r="G60" s="231"/>
      <c r="H60" s="231"/>
      <c r="J60" s="2" t="s">
        <v>829</v>
      </c>
      <c r="K60" s="2" t="s">
        <v>8699</v>
      </c>
      <c r="L60" s="2" t="s">
        <v>860</v>
      </c>
      <c r="M60" s="2" t="s">
        <v>17</v>
      </c>
      <c r="N60" s="2" t="s">
        <v>4850</v>
      </c>
      <c r="R60" s="2" t="s">
        <v>8715</v>
      </c>
      <c r="S60" s="2">
        <v>247.0</v>
      </c>
    </row>
    <row r="61">
      <c r="A61" s="2"/>
      <c r="B61" s="359" t="s">
        <v>1858</v>
      </c>
      <c r="C61" s="359" t="s">
        <v>6567</v>
      </c>
      <c r="D61" s="275"/>
      <c r="E61" s="359" t="s">
        <v>2571</v>
      </c>
      <c r="F61" s="231"/>
      <c r="G61" s="231"/>
      <c r="H61" s="231"/>
      <c r="J61" s="2" t="s">
        <v>829</v>
      </c>
      <c r="K61" s="2" t="s">
        <v>8699</v>
      </c>
      <c r="L61" s="2" t="s">
        <v>860</v>
      </c>
      <c r="M61" s="2" t="s">
        <v>17</v>
      </c>
      <c r="N61" s="2" t="s">
        <v>4850</v>
      </c>
      <c r="R61" s="2" t="s">
        <v>8715</v>
      </c>
      <c r="S61" s="2">
        <v>247.0</v>
      </c>
    </row>
    <row r="62">
      <c r="A62" s="2"/>
      <c r="B62" s="359" t="s">
        <v>1858</v>
      </c>
      <c r="C62" s="359" t="s">
        <v>6567</v>
      </c>
      <c r="D62" s="275"/>
      <c r="E62" s="359" t="s">
        <v>2571</v>
      </c>
      <c r="F62" s="231"/>
      <c r="G62" s="231"/>
      <c r="H62" s="231"/>
      <c r="J62" s="2" t="s">
        <v>829</v>
      </c>
      <c r="K62" s="2" t="s">
        <v>8699</v>
      </c>
      <c r="L62" s="2" t="s">
        <v>860</v>
      </c>
      <c r="M62" s="2" t="s">
        <v>17</v>
      </c>
      <c r="N62" s="2" t="s">
        <v>4850</v>
      </c>
      <c r="R62" s="2" t="s">
        <v>8715</v>
      </c>
      <c r="S62" s="2">
        <v>247.0</v>
      </c>
    </row>
    <row r="63" ht="15.0" customHeight="1">
      <c r="A63" s="2"/>
      <c r="B63" s="359" t="s">
        <v>1858</v>
      </c>
      <c r="C63" s="359" t="s">
        <v>6567</v>
      </c>
      <c r="D63" s="2"/>
      <c r="E63" s="359" t="s">
        <v>2571</v>
      </c>
      <c r="F63" s="231"/>
      <c r="G63" s="231"/>
      <c r="H63" s="231"/>
      <c r="J63" s="2"/>
      <c r="K63" s="2"/>
      <c r="L63" s="2" t="s">
        <v>860</v>
      </c>
      <c r="M63" s="195" t="s">
        <v>2640</v>
      </c>
      <c r="R63" s="2" t="s">
        <v>8715</v>
      </c>
    </row>
    <row r="64" ht="15.0" customHeight="1">
      <c r="A64" s="2"/>
      <c r="B64" s="359" t="s">
        <v>1858</v>
      </c>
      <c r="C64" s="359" t="s">
        <v>6567</v>
      </c>
      <c r="D64" s="2"/>
      <c r="E64" s="359" t="s">
        <v>2571</v>
      </c>
      <c r="F64" s="231"/>
      <c r="G64" s="231"/>
      <c r="H64" s="231"/>
      <c r="J64" s="2"/>
      <c r="K64" s="2"/>
      <c r="L64" s="2" t="s">
        <v>860</v>
      </c>
      <c r="M64" s="195" t="s">
        <v>2640</v>
      </c>
      <c r="R64" s="2" t="s">
        <v>8715</v>
      </c>
      <c r="S64" s="2">
        <v>256.0</v>
      </c>
    </row>
    <row r="65" ht="15.0" customHeight="1">
      <c r="A65" s="2"/>
      <c r="B65" s="359" t="s">
        <v>1858</v>
      </c>
      <c r="C65" s="359" t="s">
        <v>6567</v>
      </c>
      <c r="D65" s="2"/>
      <c r="E65" s="359" t="s">
        <v>2571</v>
      </c>
      <c r="F65" s="231"/>
      <c r="G65" s="231"/>
      <c r="H65" s="231"/>
      <c r="J65" s="2"/>
      <c r="K65" s="2"/>
      <c r="L65" s="2" t="s">
        <v>860</v>
      </c>
      <c r="M65" s="195" t="s">
        <v>2640</v>
      </c>
      <c r="R65" s="2" t="s">
        <v>8715</v>
      </c>
      <c r="S65" s="2">
        <v>256.0</v>
      </c>
    </row>
    <row r="66" ht="15.0" customHeight="1">
      <c r="A66" s="2"/>
      <c r="B66" s="359" t="s">
        <v>1858</v>
      </c>
      <c r="C66" s="359" t="s">
        <v>6567</v>
      </c>
      <c r="D66" s="2"/>
      <c r="E66" s="359" t="s">
        <v>2571</v>
      </c>
      <c r="F66" s="231"/>
      <c r="G66" s="231"/>
      <c r="H66" s="231"/>
      <c r="J66" s="2"/>
      <c r="K66" s="2"/>
      <c r="L66" s="2" t="s">
        <v>860</v>
      </c>
      <c r="M66" s="195" t="s">
        <v>2640</v>
      </c>
      <c r="R66" s="2" t="s">
        <v>8715</v>
      </c>
      <c r="S66" s="2">
        <v>256.0</v>
      </c>
    </row>
    <row r="67" ht="15.0" customHeight="1">
      <c r="A67" s="2"/>
      <c r="B67" s="359" t="s">
        <v>1858</v>
      </c>
      <c r="C67" s="359" t="s">
        <v>6567</v>
      </c>
      <c r="D67" s="2"/>
      <c r="E67" s="359" t="s">
        <v>2571</v>
      </c>
      <c r="F67" s="231"/>
      <c r="G67" s="231"/>
      <c r="H67" s="231"/>
      <c r="J67" s="2"/>
      <c r="K67" s="2"/>
      <c r="L67" s="2" t="s">
        <v>860</v>
      </c>
      <c r="M67" s="195" t="s">
        <v>2640</v>
      </c>
      <c r="R67" s="2" t="s">
        <v>8715</v>
      </c>
      <c r="S67" s="2">
        <v>256.0</v>
      </c>
    </row>
    <row r="68" ht="15.0" customHeight="1">
      <c r="A68" s="2"/>
      <c r="B68" s="359" t="s">
        <v>1858</v>
      </c>
      <c r="C68" s="359" t="s">
        <v>6567</v>
      </c>
      <c r="D68" s="2"/>
      <c r="E68" s="359" t="s">
        <v>2571</v>
      </c>
      <c r="F68" s="231"/>
      <c r="G68" s="231"/>
      <c r="H68" s="231"/>
      <c r="J68" s="2"/>
      <c r="K68" s="2"/>
      <c r="L68" s="2" t="s">
        <v>860</v>
      </c>
      <c r="M68" s="195" t="s">
        <v>2640</v>
      </c>
      <c r="R68" s="2" t="s">
        <v>8715</v>
      </c>
      <c r="S68" s="2">
        <v>256.0</v>
      </c>
    </row>
    <row r="69" ht="15.0" customHeight="1">
      <c r="A69" s="2"/>
      <c r="B69" s="359" t="s">
        <v>1858</v>
      </c>
      <c r="C69" s="359" t="s">
        <v>6567</v>
      </c>
      <c r="D69" s="2"/>
      <c r="E69" s="359" t="s">
        <v>2571</v>
      </c>
      <c r="F69" s="231"/>
      <c r="G69" s="231"/>
      <c r="H69" s="231"/>
      <c r="J69" s="2"/>
      <c r="K69" s="2"/>
      <c r="L69" s="2" t="s">
        <v>860</v>
      </c>
      <c r="M69" s="195" t="s">
        <v>2640</v>
      </c>
      <c r="R69" s="2" t="s">
        <v>8715</v>
      </c>
      <c r="S69" s="2">
        <v>256.0</v>
      </c>
    </row>
    <row r="70" ht="15.0" customHeight="1">
      <c r="A70" s="2"/>
      <c r="B70" s="2"/>
      <c r="C70" s="2" t="s">
        <v>7264</v>
      </c>
      <c r="D70" s="2"/>
      <c r="E70" s="2"/>
      <c r="F70" s="231"/>
      <c r="G70" s="231"/>
      <c r="H70" s="231"/>
      <c r="L70" s="2" t="s">
        <v>860</v>
      </c>
      <c r="M70" s="195" t="s">
        <v>2640</v>
      </c>
      <c r="R70" s="2" t="s">
        <v>8715</v>
      </c>
    </row>
    <row r="71" ht="15.0" customHeight="1">
      <c r="A71" s="2"/>
      <c r="B71" s="2"/>
      <c r="C71" s="2" t="s">
        <v>1556</v>
      </c>
      <c r="D71" s="2"/>
      <c r="E71" s="2"/>
      <c r="L71" s="2" t="s">
        <v>860</v>
      </c>
      <c r="M71" s="195" t="s">
        <v>2640</v>
      </c>
      <c r="R71" s="2" t="s">
        <v>8715</v>
      </c>
    </row>
    <row r="72" ht="15.0" customHeight="1">
      <c r="A72" s="2"/>
      <c r="B72" s="2" t="s">
        <v>3881</v>
      </c>
      <c r="C72" s="2" t="s">
        <v>8720</v>
      </c>
      <c r="D72" s="291" t="s">
        <v>8721</v>
      </c>
      <c r="E72" s="380" t="s">
        <v>4106</v>
      </c>
      <c r="J72" s="2" t="s">
        <v>829</v>
      </c>
      <c r="L72" s="2" t="s">
        <v>860</v>
      </c>
      <c r="M72" s="2" t="s">
        <v>17</v>
      </c>
      <c r="N72" s="2" t="s">
        <v>4850</v>
      </c>
      <c r="R72" s="2" t="s">
        <v>8715</v>
      </c>
      <c r="S72" s="2">
        <v>247.0</v>
      </c>
    </row>
    <row r="73" ht="15.0" customHeight="1">
      <c r="A73" s="2"/>
      <c r="B73" s="2"/>
      <c r="C73" s="359" t="s">
        <v>8722</v>
      </c>
      <c r="D73" s="291" t="s">
        <v>8723</v>
      </c>
      <c r="E73" s="380" t="s">
        <v>4751</v>
      </c>
      <c r="J73" s="2" t="s">
        <v>829</v>
      </c>
      <c r="L73" s="2" t="s">
        <v>860</v>
      </c>
      <c r="M73" s="2" t="s">
        <v>17</v>
      </c>
      <c r="N73" s="2" t="s">
        <v>4850</v>
      </c>
      <c r="R73" s="2"/>
      <c r="S73" s="2">
        <v>247.0</v>
      </c>
    </row>
    <row r="74" ht="15.0" customHeight="1">
      <c r="A74" s="2"/>
      <c r="B74" s="2"/>
      <c r="C74" s="359" t="s">
        <v>8724</v>
      </c>
      <c r="D74" s="2"/>
      <c r="E74" s="439"/>
      <c r="J74" s="2" t="s">
        <v>829</v>
      </c>
      <c r="L74" s="2" t="s">
        <v>860</v>
      </c>
      <c r="M74" s="2" t="s">
        <v>17</v>
      </c>
      <c r="N74" s="2" t="s">
        <v>4850</v>
      </c>
      <c r="S74" s="2">
        <v>247.0</v>
      </c>
    </row>
    <row r="75" ht="15.0" customHeight="1">
      <c r="A75" s="2"/>
      <c r="B75" s="2"/>
      <c r="C75" s="359" t="s">
        <v>3613</v>
      </c>
      <c r="D75" s="2"/>
      <c r="E75" s="380" t="s">
        <v>3614</v>
      </c>
      <c r="J75" s="2" t="s">
        <v>829</v>
      </c>
      <c r="K75" s="2" t="s">
        <v>4393</v>
      </c>
      <c r="L75" s="2" t="s">
        <v>860</v>
      </c>
      <c r="M75" s="2" t="s">
        <v>17</v>
      </c>
      <c r="N75" s="2" t="s">
        <v>2835</v>
      </c>
      <c r="R75" s="2" t="s">
        <v>8696</v>
      </c>
      <c r="S75" s="2">
        <v>361.0</v>
      </c>
    </row>
    <row r="76" ht="15.0" customHeight="1">
      <c r="A76" s="2"/>
      <c r="B76" s="2"/>
      <c r="C76" s="359" t="s">
        <v>3613</v>
      </c>
      <c r="D76" s="2"/>
      <c r="E76" s="380" t="s">
        <v>3614</v>
      </c>
      <c r="J76" s="2" t="s">
        <v>829</v>
      </c>
      <c r="K76" s="2" t="s">
        <v>4393</v>
      </c>
      <c r="L76" s="2" t="s">
        <v>860</v>
      </c>
      <c r="M76" s="2" t="s">
        <v>17</v>
      </c>
      <c r="N76" s="2" t="s">
        <v>2835</v>
      </c>
      <c r="R76" s="2" t="s">
        <v>8696</v>
      </c>
      <c r="S76" s="2">
        <v>361.0</v>
      </c>
    </row>
    <row r="77" ht="15.0" customHeight="1">
      <c r="A77" s="2"/>
      <c r="B77" s="2"/>
      <c r="C77" s="359" t="s">
        <v>3613</v>
      </c>
      <c r="D77" s="2"/>
      <c r="E77" s="380" t="s">
        <v>3614</v>
      </c>
      <c r="J77" s="2" t="s">
        <v>829</v>
      </c>
      <c r="K77" s="2" t="s">
        <v>4393</v>
      </c>
      <c r="L77" s="2" t="s">
        <v>860</v>
      </c>
      <c r="M77" s="2" t="s">
        <v>17</v>
      </c>
      <c r="N77" s="2" t="s">
        <v>2835</v>
      </c>
      <c r="R77" s="2" t="s">
        <v>8696</v>
      </c>
      <c r="S77" s="2">
        <v>361.0</v>
      </c>
    </row>
    <row r="78" ht="15.0" customHeight="1">
      <c r="A78" s="2"/>
      <c r="B78" s="2"/>
      <c r="C78" s="359" t="s">
        <v>3613</v>
      </c>
      <c r="D78" s="2"/>
      <c r="E78" s="380" t="s">
        <v>3614</v>
      </c>
      <c r="J78" s="2" t="s">
        <v>829</v>
      </c>
      <c r="K78" s="2" t="s">
        <v>4393</v>
      </c>
      <c r="L78" s="2" t="s">
        <v>860</v>
      </c>
      <c r="M78" s="2" t="s">
        <v>17</v>
      </c>
      <c r="N78" s="2" t="s">
        <v>2835</v>
      </c>
      <c r="R78" s="2" t="s">
        <v>8696</v>
      </c>
      <c r="S78" s="2">
        <v>361.0</v>
      </c>
    </row>
    <row r="79" ht="15.0" customHeight="1">
      <c r="A79" s="2"/>
      <c r="B79" s="2"/>
      <c r="C79" s="359" t="s">
        <v>3613</v>
      </c>
      <c r="D79" s="2"/>
      <c r="E79" s="380" t="s">
        <v>3614</v>
      </c>
      <c r="J79" s="2" t="s">
        <v>829</v>
      </c>
      <c r="K79" s="2" t="s">
        <v>4393</v>
      </c>
      <c r="L79" s="2" t="s">
        <v>860</v>
      </c>
      <c r="M79" s="2" t="s">
        <v>17</v>
      </c>
      <c r="N79" s="2" t="s">
        <v>2835</v>
      </c>
      <c r="R79" s="2" t="s">
        <v>8696</v>
      </c>
      <c r="S79" s="2">
        <v>361.0</v>
      </c>
    </row>
    <row r="80" ht="15.0" customHeight="1">
      <c r="A80" s="2"/>
      <c r="B80" s="2"/>
      <c r="C80" s="359" t="s">
        <v>3613</v>
      </c>
      <c r="D80" s="2"/>
      <c r="E80" s="380" t="s">
        <v>3614</v>
      </c>
      <c r="J80" s="2" t="s">
        <v>829</v>
      </c>
      <c r="K80" s="2" t="s">
        <v>7061</v>
      </c>
      <c r="L80" s="2" t="s">
        <v>860</v>
      </c>
      <c r="M80" s="2" t="s">
        <v>17</v>
      </c>
      <c r="N80" s="2" t="s">
        <v>4121</v>
      </c>
      <c r="R80" s="2" t="s">
        <v>6157</v>
      </c>
      <c r="S80" s="2">
        <v>363.0</v>
      </c>
    </row>
    <row r="81" ht="15.0" customHeight="1">
      <c r="A81" s="2"/>
      <c r="B81" s="2"/>
      <c r="C81" s="359" t="s">
        <v>3613</v>
      </c>
      <c r="D81" s="2"/>
      <c r="E81" s="380" t="s">
        <v>3614</v>
      </c>
      <c r="J81" s="2" t="s">
        <v>829</v>
      </c>
      <c r="K81" s="2" t="s">
        <v>7061</v>
      </c>
      <c r="L81" s="2" t="s">
        <v>860</v>
      </c>
      <c r="M81" s="2" t="s">
        <v>17</v>
      </c>
      <c r="N81" s="2" t="s">
        <v>4121</v>
      </c>
      <c r="R81" s="2" t="s">
        <v>6157</v>
      </c>
      <c r="S81" s="2">
        <v>363.0</v>
      </c>
    </row>
    <row r="82" ht="15.0" customHeight="1">
      <c r="A82" s="2"/>
      <c r="B82" s="2"/>
      <c r="C82" s="359" t="s">
        <v>3617</v>
      </c>
      <c r="D82" s="2"/>
      <c r="E82" s="439"/>
      <c r="J82" s="2" t="s">
        <v>829</v>
      </c>
      <c r="K82" s="2" t="s">
        <v>4393</v>
      </c>
      <c r="L82" s="2" t="s">
        <v>860</v>
      </c>
      <c r="M82" s="2" t="s">
        <v>17</v>
      </c>
      <c r="N82" s="2" t="s">
        <v>2835</v>
      </c>
      <c r="R82" s="2" t="s">
        <v>8696</v>
      </c>
      <c r="S82" s="2">
        <v>361.0</v>
      </c>
    </row>
    <row r="83" ht="15.0" customHeight="1">
      <c r="A83" s="2"/>
      <c r="B83" s="2"/>
      <c r="C83" s="359" t="s">
        <v>3617</v>
      </c>
      <c r="D83" s="2"/>
      <c r="E83" s="439"/>
      <c r="J83" s="2" t="s">
        <v>829</v>
      </c>
      <c r="K83" s="2" t="s">
        <v>4393</v>
      </c>
      <c r="L83" s="2" t="s">
        <v>860</v>
      </c>
      <c r="M83" s="2" t="s">
        <v>17</v>
      </c>
      <c r="N83" s="2" t="s">
        <v>2835</v>
      </c>
      <c r="R83" s="2" t="s">
        <v>8696</v>
      </c>
      <c r="S83" s="2">
        <v>361.0</v>
      </c>
    </row>
    <row r="84" ht="15.0" customHeight="1">
      <c r="A84" s="2"/>
      <c r="B84" s="2"/>
      <c r="C84" s="359" t="s">
        <v>3617</v>
      </c>
      <c r="D84" s="2"/>
      <c r="E84" s="439"/>
      <c r="J84" s="2" t="s">
        <v>829</v>
      </c>
      <c r="K84" s="2" t="s">
        <v>4393</v>
      </c>
      <c r="L84" s="2" t="s">
        <v>860</v>
      </c>
      <c r="M84" s="2" t="s">
        <v>17</v>
      </c>
      <c r="N84" s="2" t="s">
        <v>2835</v>
      </c>
      <c r="R84" s="2" t="s">
        <v>8696</v>
      </c>
      <c r="S84" s="2">
        <v>361.0</v>
      </c>
    </row>
    <row r="85" ht="15.0" customHeight="1">
      <c r="A85" s="2"/>
      <c r="B85" s="2"/>
      <c r="C85" s="359" t="s">
        <v>3617</v>
      </c>
      <c r="D85" s="2"/>
      <c r="E85" s="439"/>
      <c r="J85" s="2" t="s">
        <v>829</v>
      </c>
      <c r="K85" s="2" t="s">
        <v>4393</v>
      </c>
      <c r="L85" s="2" t="s">
        <v>860</v>
      </c>
      <c r="M85" s="2" t="s">
        <v>17</v>
      </c>
      <c r="N85" s="2" t="s">
        <v>2835</v>
      </c>
      <c r="R85" s="2" t="s">
        <v>8696</v>
      </c>
      <c r="S85" s="2">
        <v>361.0</v>
      </c>
    </row>
    <row r="86" ht="15.0" customHeight="1">
      <c r="A86" s="2"/>
      <c r="B86" s="2"/>
      <c r="C86" s="359" t="s">
        <v>3617</v>
      </c>
      <c r="D86" s="2"/>
      <c r="E86" s="439"/>
      <c r="J86" s="2" t="s">
        <v>829</v>
      </c>
      <c r="K86" s="2" t="s">
        <v>4393</v>
      </c>
      <c r="L86" s="2" t="s">
        <v>860</v>
      </c>
      <c r="M86" s="2" t="s">
        <v>17</v>
      </c>
      <c r="N86" s="2" t="s">
        <v>2835</v>
      </c>
      <c r="R86" s="2" t="s">
        <v>8696</v>
      </c>
      <c r="S86" s="2">
        <v>361.0</v>
      </c>
    </row>
    <row r="87" ht="15.0" customHeight="1">
      <c r="A87" s="2"/>
      <c r="B87" s="2"/>
      <c r="C87" s="359" t="s">
        <v>3617</v>
      </c>
      <c r="D87" s="2"/>
      <c r="E87" s="439"/>
      <c r="J87" s="2" t="s">
        <v>829</v>
      </c>
      <c r="K87" s="2" t="s">
        <v>7061</v>
      </c>
      <c r="L87" s="2" t="s">
        <v>860</v>
      </c>
    </row>
    <row r="88" ht="15.0" customHeight="1">
      <c r="A88" s="2"/>
      <c r="B88" s="2"/>
      <c r="C88" s="359" t="s">
        <v>3617</v>
      </c>
      <c r="D88" s="2"/>
      <c r="E88" s="439"/>
      <c r="J88" s="2" t="s">
        <v>829</v>
      </c>
      <c r="K88" s="2" t="s">
        <v>7061</v>
      </c>
      <c r="L88" s="2" t="s">
        <v>860</v>
      </c>
    </row>
    <row r="89" ht="15.0" customHeight="1">
      <c r="A89" s="2"/>
      <c r="B89" s="2"/>
      <c r="C89" s="359"/>
      <c r="D89" s="2"/>
      <c r="E89" s="439"/>
    </row>
    <row r="90" ht="15.0" customHeight="1">
      <c r="A90" s="2" t="s">
        <v>7267</v>
      </c>
      <c r="B90" s="2" t="s">
        <v>862</v>
      </c>
      <c r="C90" s="2" t="s">
        <v>3515</v>
      </c>
      <c r="D90" s="291" t="s">
        <v>8725</v>
      </c>
      <c r="E90" s="359" t="s">
        <v>2756</v>
      </c>
      <c r="J90" s="2" t="s">
        <v>4808</v>
      </c>
      <c r="K90" s="2" t="s">
        <v>5993</v>
      </c>
      <c r="L90" s="2" t="s">
        <v>860</v>
      </c>
      <c r="M90" s="2" t="s">
        <v>17</v>
      </c>
      <c r="N90" s="2" t="s">
        <v>5993</v>
      </c>
      <c r="R90" s="2" t="s">
        <v>8656</v>
      </c>
      <c r="S90" s="2">
        <v>350.0</v>
      </c>
    </row>
    <row r="91">
      <c r="A91" s="2"/>
      <c r="B91" s="2" t="s">
        <v>862</v>
      </c>
      <c r="C91" s="359" t="s">
        <v>1670</v>
      </c>
      <c r="D91" s="291" t="s">
        <v>8726</v>
      </c>
      <c r="E91" s="359" t="s">
        <v>1671</v>
      </c>
      <c r="J91" s="2" t="s">
        <v>4808</v>
      </c>
      <c r="K91" s="2" t="s">
        <v>5993</v>
      </c>
      <c r="L91" s="2" t="s">
        <v>860</v>
      </c>
      <c r="M91" s="2" t="s">
        <v>17</v>
      </c>
      <c r="N91" s="2" t="s">
        <v>5993</v>
      </c>
      <c r="R91" s="2" t="s">
        <v>8656</v>
      </c>
      <c r="S91" s="2">
        <v>350.0</v>
      </c>
    </row>
    <row r="92">
      <c r="A92" s="2"/>
      <c r="B92" s="2" t="s">
        <v>862</v>
      </c>
      <c r="C92" s="359" t="s">
        <v>2757</v>
      </c>
      <c r="D92" s="291" t="s">
        <v>8727</v>
      </c>
      <c r="E92" s="359" t="s">
        <v>1079</v>
      </c>
      <c r="J92" s="2" t="s">
        <v>4808</v>
      </c>
      <c r="K92" s="2" t="s">
        <v>5993</v>
      </c>
      <c r="L92" s="2" t="s">
        <v>860</v>
      </c>
      <c r="M92" s="2" t="s">
        <v>17</v>
      </c>
      <c r="N92" s="2" t="s">
        <v>5993</v>
      </c>
      <c r="R92" s="2" t="s">
        <v>8656</v>
      </c>
      <c r="S92" s="2">
        <v>350.0</v>
      </c>
    </row>
    <row r="93">
      <c r="A93" s="2"/>
      <c r="B93" s="2" t="s">
        <v>862</v>
      </c>
      <c r="C93" s="359" t="s">
        <v>2757</v>
      </c>
      <c r="D93" s="291" t="s">
        <v>8728</v>
      </c>
      <c r="E93" s="359" t="s">
        <v>1079</v>
      </c>
      <c r="J93" s="2" t="s">
        <v>4808</v>
      </c>
      <c r="K93" s="2" t="s">
        <v>5993</v>
      </c>
      <c r="L93" s="2" t="s">
        <v>860</v>
      </c>
      <c r="M93" s="2" t="s">
        <v>17</v>
      </c>
      <c r="N93" s="2" t="s">
        <v>5993</v>
      </c>
      <c r="R93" s="2" t="s">
        <v>8656</v>
      </c>
      <c r="S93" s="2">
        <v>350.0</v>
      </c>
    </row>
    <row r="94">
      <c r="A94" s="2"/>
      <c r="B94" s="2" t="s">
        <v>862</v>
      </c>
      <c r="C94" s="359" t="s">
        <v>2757</v>
      </c>
      <c r="D94" s="291" t="s">
        <v>8729</v>
      </c>
      <c r="E94" s="359" t="s">
        <v>1079</v>
      </c>
      <c r="J94" s="2" t="s">
        <v>4808</v>
      </c>
      <c r="K94" s="2" t="s">
        <v>5993</v>
      </c>
      <c r="L94" s="2" t="s">
        <v>860</v>
      </c>
      <c r="M94" s="2" t="s">
        <v>17</v>
      </c>
      <c r="N94" s="2" t="s">
        <v>5993</v>
      </c>
      <c r="R94" s="2" t="s">
        <v>8656</v>
      </c>
      <c r="S94" s="2">
        <v>350.0</v>
      </c>
    </row>
    <row r="95">
      <c r="A95" s="2"/>
      <c r="B95" s="2" t="s">
        <v>862</v>
      </c>
      <c r="C95" s="359" t="s">
        <v>2757</v>
      </c>
      <c r="D95" s="291" t="s">
        <v>8730</v>
      </c>
      <c r="E95" s="359" t="s">
        <v>1079</v>
      </c>
      <c r="J95" s="2" t="s">
        <v>4808</v>
      </c>
      <c r="K95" s="2" t="s">
        <v>5993</v>
      </c>
      <c r="L95" s="2" t="s">
        <v>860</v>
      </c>
      <c r="M95" s="2" t="s">
        <v>17</v>
      </c>
      <c r="N95" s="2" t="s">
        <v>5993</v>
      </c>
      <c r="R95" s="2" t="s">
        <v>8656</v>
      </c>
      <c r="S95" s="2">
        <v>350.0</v>
      </c>
    </row>
    <row r="96">
      <c r="A96" s="2"/>
      <c r="B96" s="2" t="s">
        <v>862</v>
      </c>
      <c r="C96" s="359" t="s">
        <v>2757</v>
      </c>
      <c r="D96" s="291" t="s">
        <v>8731</v>
      </c>
      <c r="E96" s="359" t="s">
        <v>1079</v>
      </c>
      <c r="J96" s="2" t="s">
        <v>4808</v>
      </c>
      <c r="K96" s="2" t="s">
        <v>5993</v>
      </c>
      <c r="L96" s="2" t="s">
        <v>860</v>
      </c>
      <c r="M96" s="2" t="s">
        <v>17</v>
      </c>
      <c r="N96" s="2" t="s">
        <v>5993</v>
      </c>
      <c r="R96" s="2" t="s">
        <v>8656</v>
      </c>
      <c r="S96" s="2">
        <v>350.0</v>
      </c>
    </row>
    <row r="97">
      <c r="A97" s="2"/>
      <c r="B97" s="2" t="s">
        <v>862</v>
      </c>
      <c r="C97" s="359" t="s">
        <v>2757</v>
      </c>
      <c r="D97" s="291" t="s">
        <v>8732</v>
      </c>
      <c r="E97" s="359" t="s">
        <v>1079</v>
      </c>
      <c r="J97" s="2"/>
      <c r="L97" s="2" t="s">
        <v>860</v>
      </c>
      <c r="M97" s="2" t="s">
        <v>17</v>
      </c>
      <c r="N97" s="2" t="s">
        <v>5993</v>
      </c>
      <c r="S97" s="2">
        <v>350.0</v>
      </c>
    </row>
    <row r="98">
      <c r="A98" s="2"/>
      <c r="B98" s="2" t="s">
        <v>862</v>
      </c>
      <c r="C98" s="359" t="s">
        <v>1097</v>
      </c>
      <c r="D98" s="291" t="s">
        <v>8733</v>
      </c>
      <c r="E98" s="359" t="s">
        <v>4515</v>
      </c>
      <c r="J98" s="2" t="s">
        <v>4808</v>
      </c>
      <c r="K98" s="2" t="s">
        <v>5993</v>
      </c>
      <c r="L98" s="2" t="s">
        <v>860</v>
      </c>
      <c r="M98" s="2" t="s">
        <v>17</v>
      </c>
      <c r="N98" s="2" t="s">
        <v>5993</v>
      </c>
      <c r="R98" s="2" t="s">
        <v>8656</v>
      </c>
      <c r="S98" s="2">
        <v>350.0</v>
      </c>
    </row>
    <row r="99">
      <c r="A99" s="2"/>
      <c r="B99" s="2"/>
      <c r="C99" s="359" t="s">
        <v>8734</v>
      </c>
      <c r="D99" s="2"/>
      <c r="E99" s="2"/>
      <c r="J99" s="2"/>
      <c r="L99" s="2" t="s">
        <v>860</v>
      </c>
      <c r="M99" s="2" t="s">
        <v>17</v>
      </c>
      <c r="N99" s="2" t="s">
        <v>5993</v>
      </c>
      <c r="S99" s="2">
        <v>350.0</v>
      </c>
    </row>
    <row r="100">
      <c r="A100" s="2"/>
      <c r="B100" s="359" t="s">
        <v>862</v>
      </c>
      <c r="C100" s="359" t="s">
        <v>7420</v>
      </c>
      <c r="D100" s="291" t="s">
        <v>8735</v>
      </c>
      <c r="E100" s="359" t="s">
        <v>2667</v>
      </c>
      <c r="J100" s="2"/>
      <c r="L100" s="2" t="s">
        <v>860</v>
      </c>
      <c r="M100" s="2" t="s">
        <v>17</v>
      </c>
      <c r="N100" s="2" t="s">
        <v>5993</v>
      </c>
      <c r="S100" s="2">
        <v>350.0</v>
      </c>
    </row>
    <row r="102">
      <c r="A102" s="2"/>
      <c r="B102" s="2"/>
      <c r="C102" s="2"/>
      <c r="D102" s="2"/>
      <c r="E102" s="2"/>
    </row>
    <row r="103">
      <c r="A103" s="2" t="s">
        <v>995</v>
      </c>
      <c r="B103" s="2" t="s">
        <v>862</v>
      </c>
      <c r="C103" s="2" t="s">
        <v>1409</v>
      </c>
      <c r="D103" s="291" t="s">
        <v>8736</v>
      </c>
      <c r="E103" s="359" t="s">
        <v>893</v>
      </c>
      <c r="J103" s="2" t="s">
        <v>8737</v>
      </c>
      <c r="K103" s="2" t="s">
        <v>8650</v>
      </c>
      <c r="L103" s="2" t="s">
        <v>860</v>
      </c>
      <c r="M103" s="2" t="s">
        <v>17</v>
      </c>
      <c r="N103" s="2" t="s">
        <v>5799</v>
      </c>
      <c r="R103" s="2" t="s">
        <v>8649</v>
      </c>
      <c r="S103" s="2">
        <v>311.0</v>
      </c>
    </row>
    <row r="104">
      <c r="A104" s="2"/>
      <c r="B104" s="2" t="s">
        <v>862</v>
      </c>
      <c r="C104" s="2" t="s">
        <v>1412</v>
      </c>
      <c r="D104" s="291" t="s">
        <v>8738</v>
      </c>
      <c r="E104" s="359" t="s">
        <v>895</v>
      </c>
      <c r="J104" s="2" t="s">
        <v>8737</v>
      </c>
      <c r="K104" s="2" t="s">
        <v>8650</v>
      </c>
      <c r="L104" s="2" t="s">
        <v>860</v>
      </c>
      <c r="M104" s="2" t="s">
        <v>17</v>
      </c>
      <c r="N104" s="2" t="s">
        <v>5799</v>
      </c>
      <c r="R104" s="2" t="s">
        <v>8649</v>
      </c>
      <c r="S104" s="2">
        <v>311.0</v>
      </c>
    </row>
    <row r="105">
      <c r="B105" s="2" t="s">
        <v>862</v>
      </c>
      <c r="C105" s="2" t="s">
        <v>1412</v>
      </c>
      <c r="D105" s="291" t="s">
        <v>8739</v>
      </c>
      <c r="E105" s="359" t="s">
        <v>895</v>
      </c>
      <c r="J105" s="2" t="s">
        <v>8737</v>
      </c>
      <c r="K105" s="2" t="s">
        <v>8650</v>
      </c>
      <c r="L105" s="2" t="s">
        <v>860</v>
      </c>
      <c r="M105" s="2" t="s">
        <v>17</v>
      </c>
      <c r="N105" s="2" t="s">
        <v>5799</v>
      </c>
      <c r="R105" s="2" t="s">
        <v>8649</v>
      </c>
      <c r="S105" s="2">
        <v>311.0</v>
      </c>
    </row>
    <row r="106">
      <c r="C106" s="2"/>
      <c r="M106" s="2"/>
    </row>
    <row r="107">
      <c r="A107" s="2" t="s">
        <v>7278</v>
      </c>
      <c r="C107" s="2" t="s">
        <v>1390</v>
      </c>
      <c r="D107" s="291" t="s">
        <v>8740</v>
      </c>
      <c r="E107" s="380" t="s">
        <v>935</v>
      </c>
      <c r="F107" s="291"/>
      <c r="G107" s="291"/>
      <c r="H107" s="291"/>
      <c r="J107" s="2" t="s">
        <v>829</v>
      </c>
      <c r="K107" s="2" t="s">
        <v>8682</v>
      </c>
      <c r="L107" s="2" t="s">
        <v>860</v>
      </c>
      <c r="M107" s="2" t="s">
        <v>17</v>
      </c>
      <c r="R107" s="2" t="s">
        <v>8681</v>
      </c>
      <c r="S107" s="2">
        <v>279.0</v>
      </c>
    </row>
    <row r="108">
      <c r="C108" s="2" t="s">
        <v>1390</v>
      </c>
      <c r="D108" s="291" t="s">
        <v>8741</v>
      </c>
      <c r="E108" s="380" t="s">
        <v>935</v>
      </c>
      <c r="J108" s="2" t="s">
        <v>821</v>
      </c>
      <c r="K108" s="2" t="s">
        <v>8699</v>
      </c>
      <c r="L108" s="2" t="s">
        <v>860</v>
      </c>
      <c r="M108" s="2" t="s">
        <v>17</v>
      </c>
      <c r="R108" s="2" t="s">
        <v>8715</v>
      </c>
      <c r="S108" s="2">
        <v>279.0</v>
      </c>
    </row>
    <row r="109">
      <c r="C109" s="2" t="s">
        <v>6812</v>
      </c>
      <c r="E109" s="383"/>
      <c r="J109" s="2" t="s">
        <v>821</v>
      </c>
      <c r="K109" s="2" t="s">
        <v>8699</v>
      </c>
      <c r="L109" s="2" t="s">
        <v>860</v>
      </c>
      <c r="R109" s="2" t="s">
        <v>8715</v>
      </c>
    </row>
    <row r="111">
      <c r="A111" s="239" t="s">
        <v>8742</v>
      </c>
      <c r="B111" s="239"/>
      <c r="C111" s="359" t="s">
        <v>5603</v>
      </c>
      <c r="D111" s="291">
        <v>1.0002301E7</v>
      </c>
      <c r="E111" s="359" t="s">
        <v>979</v>
      </c>
      <c r="F111" s="359"/>
      <c r="G111" s="359"/>
      <c r="H111" s="359" t="s">
        <v>979</v>
      </c>
      <c r="J111" s="2" t="s">
        <v>1350</v>
      </c>
      <c r="K111" s="2" t="s">
        <v>4142</v>
      </c>
      <c r="L111" s="2" t="s">
        <v>860</v>
      </c>
      <c r="M111" s="2" t="s">
        <v>17</v>
      </c>
      <c r="N111" s="2" t="s">
        <v>5993</v>
      </c>
      <c r="R111" s="2" t="s">
        <v>4767</v>
      </c>
      <c r="S111" s="2">
        <v>350.0</v>
      </c>
    </row>
    <row r="112">
      <c r="A112" s="2"/>
      <c r="C112" s="359" t="s">
        <v>1851</v>
      </c>
      <c r="D112" s="291" t="s">
        <v>8743</v>
      </c>
      <c r="E112" s="380" t="s">
        <v>1852</v>
      </c>
      <c r="F112" s="380"/>
      <c r="G112" s="380"/>
      <c r="H112" s="380" t="s">
        <v>1852</v>
      </c>
      <c r="J112" s="2" t="s">
        <v>1350</v>
      </c>
      <c r="K112" s="2" t="s">
        <v>4142</v>
      </c>
      <c r="L112" s="2" t="s">
        <v>860</v>
      </c>
      <c r="M112" s="2" t="s">
        <v>17</v>
      </c>
      <c r="N112" s="2" t="s">
        <v>2835</v>
      </c>
      <c r="R112" s="2" t="s">
        <v>4767</v>
      </c>
      <c r="S112" s="2">
        <v>361.0</v>
      </c>
    </row>
    <row r="113">
      <c r="A113" s="2"/>
      <c r="C113" s="2" t="s">
        <v>1851</v>
      </c>
      <c r="D113" s="291" t="s">
        <v>8744</v>
      </c>
      <c r="E113" s="380" t="s">
        <v>1852</v>
      </c>
      <c r="F113" s="380"/>
      <c r="G113" s="380"/>
      <c r="H113" s="380" t="s">
        <v>1852</v>
      </c>
      <c r="J113" s="2" t="s">
        <v>1350</v>
      </c>
      <c r="K113" s="2" t="s">
        <v>4142</v>
      </c>
      <c r="L113" s="2" t="s">
        <v>860</v>
      </c>
      <c r="M113" s="2" t="s">
        <v>17</v>
      </c>
      <c r="N113" s="2" t="s">
        <v>2835</v>
      </c>
      <c r="R113" s="2" t="s">
        <v>4767</v>
      </c>
      <c r="S113" s="2">
        <v>361.0</v>
      </c>
    </row>
    <row r="114">
      <c r="A114" s="2"/>
      <c r="C114" s="359" t="s">
        <v>1851</v>
      </c>
      <c r="D114" s="291" t="s">
        <v>8745</v>
      </c>
      <c r="E114" s="380" t="s">
        <v>1852</v>
      </c>
      <c r="F114" s="380"/>
      <c r="G114" s="380"/>
      <c r="H114" s="380" t="s">
        <v>1852</v>
      </c>
      <c r="J114" s="2" t="s">
        <v>1350</v>
      </c>
      <c r="K114" s="2" t="s">
        <v>4142</v>
      </c>
      <c r="L114" s="2" t="s">
        <v>860</v>
      </c>
      <c r="M114" s="2" t="s">
        <v>17</v>
      </c>
      <c r="N114" s="2" t="s">
        <v>2835</v>
      </c>
      <c r="R114" s="2" t="s">
        <v>4767</v>
      </c>
      <c r="S114" s="2">
        <v>361.0</v>
      </c>
    </row>
    <row r="115">
      <c r="A115" s="239"/>
      <c r="C115" s="359" t="s">
        <v>1851</v>
      </c>
      <c r="D115" s="291" t="s">
        <v>8746</v>
      </c>
      <c r="E115" s="380" t="s">
        <v>1852</v>
      </c>
      <c r="F115" s="380"/>
      <c r="G115" s="380"/>
      <c r="H115" s="380" t="s">
        <v>1852</v>
      </c>
      <c r="J115" s="2" t="s">
        <v>1350</v>
      </c>
      <c r="K115" s="2" t="s">
        <v>4142</v>
      </c>
      <c r="L115" s="2" t="s">
        <v>860</v>
      </c>
      <c r="M115" s="2" t="s">
        <v>17</v>
      </c>
      <c r="N115" s="2" t="s">
        <v>2835</v>
      </c>
      <c r="R115" s="2" t="s">
        <v>4767</v>
      </c>
      <c r="S115" s="2">
        <v>361.0</v>
      </c>
    </row>
    <row r="116">
      <c r="C116" s="359" t="s">
        <v>1851</v>
      </c>
      <c r="D116" s="291" t="s">
        <v>8747</v>
      </c>
      <c r="E116" s="380" t="s">
        <v>1852</v>
      </c>
      <c r="F116" s="380"/>
      <c r="G116" s="380"/>
      <c r="H116" s="380" t="s">
        <v>1852</v>
      </c>
      <c r="J116" s="2" t="s">
        <v>1350</v>
      </c>
      <c r="K116" s="2" t="s">
        <v>4142</v>
      </c>
      <c r="L116" s="2" t="s">
        <v>860</v>
      </c>
      <c r="M116" s="2" t="s">
        <v>17</v>
      </c>
      <c r="N116" s="2" t="s">
        <v>2835</v>
      </c>
      <c r="R116" s="2" t="s">
        <v>4767</v>
      </c>
      <c r="S116" s="2">
        <v>361.0</v>
      </c>
    </row>
    <row r="117">
      <c r="C117" s="359" t="s">
        <v>1851</v>
      </c>
      <c r="D117" s="291" t="s">
        <v>8748</v>
      </c>
      <c r="E117" s="380" t="s">
        <v>1852</v>
      </c>
      <c r="F117" s="380"/>
      <c r="G117" s="380"/>
      <c r="H117" s="380" t="s">
        <v>1852</v>
      </c>
      <c r="J117" s="2" t="s">
        <v>1350</v>
      </c>
      <c r="K117" s="2" t="s">
        <v>4142</v>
      </c>
      <c r="L117" s="2" t="s">
        <v>860</v>
      </c>
      <c r="M117" s="2" t="s">
        <v>17</v>
      </c>
      <c r="N117" s="2" t="s">
        <v>2835</v>
      </c>
      <c r="R117" s="2" t="s">
        <v>4767</v>
      </c>
      <c r="S117" s="2">
        <v>361.0</v>
      </c>
    </row>
    <row r="118">
      <c r="J118" s="195"/>
    </row>
    <row r="119">
      <c r="C119" s="359" t="s">
        <v>8749</v>
      </c>
      <c r="J119" s="195"/>
      <c r="L119" s="2"/>
      <c r="M119" s="2" t="s">
        <v>17</v>
      </c>
      <c r="N119" s="2" t="s">
        <v>4850</v>
      </c>
      <c r="S119" s="2">
        <v>256.0</v>
      </c>
    </row>
    <row r="120">
      <c r="C120" s="359" t="s">
        <v>8750</v>
      </c>
      <c r="D120" s="388"/>
      <c r="J120" s="2"/>
      <c r="L120" s="2"/>
      <c r="M120" s="2" t="s">
        <v>17</v>
      </c>
      <c r="N120" s="2" t="s">
        <v>4850</v>
      </c>
      <c r="S120" s="2">
        <v>256.0</v>
      </c>
    </row>
    <row r="121">
      <c r="C121" s="359" t="s">
        <v>1182</v>
      </c>
      <c r="D121" s="419"/>
      <c r="J121" s="229"/>
      <c r="L121" s="2"/>
      <c r="M121" s="2" t="s">
        <v>17</v>
      </c>
      <c r="N121" s="2" t="s">
        <v>4850</v>
      </c>
      <c r="S121" s="2">
        <v>257.0</v>
      </c>
    </row>
    <row r="122">
      <c r="C122" s="359" t="s">
        <v>1182</v>
      </c>
      <c r="L122" s="2"/>
      <c r="M122" s="2" t="s">
        <v>17</v>
      </c>
      <c r="N122" s="2" t="s">
        <v>4850</v>
      </c>
      <c r="S122" s="2">
        <v>257.0</v>
      </c>
    </row>
    <row r="123">
      <c r="C123" s="359" t="s">
        <v>6316</v>
      </c>
      <c r="J123" s="2" t="s">
        <v>2173</v>
      </c>
      <c r="K123" s="2" t="s">
        <v>618</v>
      </c>
      <c r="L123" s="2"/>
      <c r="M123" s="2" t="s">
        <v>17</v>
      </c>
      <c r="N123" s="2" t="s">
        <v>618</v>
      </c>
      <c r="R123" s="2" t="s">
        <v>8687</v>
      </c>
      <c r="S123" s="2">
        <v>281.0</v>
      </c>
    </row>
    <row r="124">
      <c r="C124" s="359" t="s">
        <v>6316</v>
      </c>
      <c r="J124" s="2" t="s">
        <v>2173</v>
      </c>
      <c r="K124" s="2" t="s">
        <v>618</v>
      </c>
      <c r="L124" s="2"/>
      <c r="M124" s="2" t="s">
        <v>17</v>
      </c>
      <c r="N124" s="2" t="s">
        <v>618</v>
      </c>
      <c r="R124" s="2" t="s">
        <v>8687</v>
      </c>
      <c r="S124" s="2">
        <v>281.0</v>
      </c>
    </row>
    <row r="125">
      <c r="C125" s="359" t="s">
        <v>6316</v>
      </c>
      <c r="K125" s="2" t="s">
        <v>5877</v>
      </c>
      <c r="L125" s="2"/>
      <c r="M125" s="2" t="s">
        <v>17</v>
      </c>
      <c r="N125" s="2" t="s">
        <v>4433</v>
      </c>
      <c r="R125" s="2" t="s">
        <v>8677</v>
      </c>
      <c r="S125" s="2">
        <v>286.0</v>
      </c>
    </row>
    <row r="126">
      <c r="B126" s="239"/>
      <c r="C126" s="359" t="s">
        <v>6316</v>
      </c>
      <c r="J126" s="2"/>
      <c r="K126" s="2" t="s">
        <v>5877</v>
      </c>
      <c r="L126" s="2"/>
      <c r="M126" s="2" t="s">
        <v>17</v>
      </c>
      <c r="N126" s="2" t="s">
        <v>4433</v>
      </c>
      <c r="R126" s="2" t="s">
        <v>8677</v>
      </c>
      <c r="S126" s="2">
        <v>286.0</v>
      </c>
    </row>
    <row r="127">
      <c r="B127" s="239"/>
      <c r="C127" s="359" t="s">
        <v>8751</v>
      </c>
      <c r="J127" s="2"/>
      <c r="K127" s="2"/>
      <c r="L127" s="2"/>
      <c r="M127" s="2" t="s">
        <v>17</v>
      </c>
      <c r="N127" s="2" t="s">
        <v>4433</v>
      </c>
      <c r="S127" s="2">
        <v>286.0</v>
      </c>
    </row>
    <row r="128">
      <c r="B128" s="239"/>
      <c r="C128" s="359" t="s">
        <v>8751</v>
      </c>
      <c r="J128" s="2"/>
      <c r="K128" s="2"/>
      <c r="L128" s="2"/>
      <c r="M128" s="2" t="s">
        <v>17</v>
      </c>
      <c r="N128" s="2" t="s">
        <v>4433</v>
      </c>
      <c r="S128" s="2">
        <v>286.0</v>
      </c>
    </row>
    <row r="129">
      <c r="B129" s="239"/>
      <c r="C129" s="359" t="s">
        <v>8751</v>
      </c>
      <c r="J129" s="2"/>
      <c r="K129" s="2"/>
      <c r="L129" s="2"/>
      <c r="M129" s="2" t="s">
        <v>17</v>
      </c>
      <c r="N129" s="2" t="s">
        <v>4433</v>
      </c>
      <c r="S129" s="2">
        <v>286.0</v>
      </c>
    </row>
    <row r="130">
      <c r="B130" s="239"/>
      <c r="C130" s="359" t="s">
        <v>8751</v>
      </c>
      <c r="J130" s="2"/>
      <c r="K130" s="2"/>
      <c r="L130" s="2"/>
      <c r="M130" s="2" t="s">
        <v>17</v>
      </c>
      <c r="N130" s="2" t="s">
        <v>4433</v>
      </c>
      <c r="S130" s="2">
        <v>286.0</v>
      </c>
    </row>
    <row r="131">
      <c r="B131" s="239"/>
      <c r="C131" s="359" t="s">
        <v>8751</v>
      </c>
      <c r="J131" s="2"/>
      <c r="K131" s="2"/>
      <c r="L131" s="2"/>
      <c r="M131" s="2" t="s">
        <v>17</v>
      </c>
      <c r="N131" s="2" t="s">
        <v>4433</v>
      </c>
      <c r="S131" s="2">
        <v>286.0</v>
      </c>
    </row>
    <row r="132">
      <c r="B132" s="239"/>
      <c r="C132" s="359" t="s">
        <v>1623</v>
      </c>
      <c r="J132" s="2" t="s">
        <v>2173</v>
      </c>
      <c r="K132" s="2" t="s">
        <v>8691</v>
      </c>
      <c r="L132" s="2"/>
      <c r="M132" s="2" t="s">
        <v>17</v>
      </c>
      <c r="N132" s="2" t="s">
        <v>8691</v>
      </c>
      <c r="R132" s="2" t="s">
        <v>8690</v>
      </c>
      <c r="S132" s="2">
        <v>288.0</v>
      </c>
    </row>
    <row r="133">
      <c r="C133" s="359" t="s">
        <v>1623</v>
      </c>
      <c r="J133" s="2" t="s">
        <v>2173</v>
      </c>
      <c r="K133" s="2" t="s">
        <v>8691</v>
      </c>
      <c r="L133" s="2"/>
      <c r="M133" s="2" t="s">
        <v>17</v>
      </c>
      <c r="N133" s="2" t="s">
        <v>8691</v>
      </c>
      <c r="R133" s="2" t="s">
        <v>8690</v>
      </c>
      <c r="S133" s="2">
        <v>288.0</v>
      </c>
    </row>
    <row r="134">
      <c r="C134" s="359" t="s">
        <v>1182</v>
      </c>
      <c r="J134" s="2" t="s">
        <v>2173</v>
      </c>
      <c r="K134" s="2" t="s">
        <v>8691</v>
      </c>
      <c r="L134" s="2"/>
      <c r="M134" s="2" t="s">
        <v>17</v>
      </c>
      <c r="N134" s="2" t="s">
        <v>8691</v>
      </c>
      <c r="R134" s="2" t="s">
        <v>8690</v>
      </c>
      <c r="S134" s="2">
        <v>288.0</v>
      </c>
    </row>
    <row r="135">
      <c r="C135" s="359" t="s">
        <v>1182</v>
      </c>
      <c r="J135" s="2" t="s">
        <v>2173</v>
      </c>
      <c r="K135" s="2" t="s">
        <v>8691</v>
      </c>
      <c r="L135" s="2"/>
      <c r="M135" s="2" t="s">
        <v>17</v>
      </c>
      <c r="N135" s="2" t="s">
        <v>8691</v>
      </c>
      <c r="R135" s="2" t="s">
        <v>8690</v>
      </c>
      <c r="S135" s="2">
        <v>288.0</v>
      </c>
    </row>
    <row r="136">
      <c r="B136" s="2" t="s">
        <v>3881</v>
      </c>
      <c r="C136" s="291" t="s">
        <v>4742</v>
      </c>
      <c r="D136" s="291">
        <v>623945.0</v>
      </c>
      <c r="L136" s="2"/>
      <c r="M136" s="2" t="s">
        <v>2386</v>
      </c>
      <c r="N136" s="2" t="s">
        <v>8752</v>
      </c>
      <c r="S136" s="2">
        <v>247.0</v>
      </c>
    </row>
    <row r="137">
      <c r="B137" s="2" t="s">
        <v>3881</v>
      </c>
      <c r="C137" s="291" t="s">
        <v>4742</v>
      </c>
      <c r="D137" s="291">
        <v>6397884.0</v>
      </c>
      <c r="L137" s="2"/>
      <c r="M137" s="2" t="s">
        <v>2386</v>
      </c>
      <c r="N137" s="2" t="s">
        <v>8752</v>
      </c>
      <c r="S137" s="2">
        <v>247.0</v>
      </c>
    </row>
    <row r="138">
      <c r="C138" s="291" t="s">
        <v>8753</v>
      </c>
      <c r="D138" s="291">
        <v>242548.0</v>
      </c>
      <c r="L138" s="2"/>
      <c r="M138" s="2" t="s">
        <v>5818</v>
      </c>
      <c r="N138" s="2" t="s">
        <v>8754</v>
      </c>
      <c r="S138" s="312">
        <v>247351.0</v>
      </c>
    </row>
    <row r="139">
      <c r="C139" s="291" t="s">
        <v>8753</v>
      </c>
      <c r="D139" s="291">
        <v>242716.0</v>
      </c>
      <c r="L139" s="2"/>
      <c r="M139" s="2" t="s">
        <v>5818</v>
      </c>
      <c r="N139" s="2" t="s">
        <v>8754</v>
      </c>
      <c r="S139" s="312">
        <v>247351.0</v>
      </c>
    </row>
    <row r="140">
      <c r="C140" s="291" t="s">
        <v>8753</v>
      </c>
      <c r="D140" s="400">
        <v>242745.0</v>
      </c>
      <c r="L140" s="2"/>
      <c r="M140" s="2" t="s">
        <v>5818</v>
      </c>
      <c r="N140" s="2" t="s">
        <v>8754</v>
      </c>
      <c r="S140" s="312">
        <v>247351.0</v>
      </c>
    </row>
    <row r="141">
      <c r="B141" s="2" t="s">
        <v>3881</v>
      </c>
      <c r="C141" s="291" t="s">
        <v>8755</v>
      </c>
      <c r="L141" s="2"/>
      <c r="M141" s="2" t="s">
        <v>2386</v>
      </c>
      <c r="N141" s="2" t="s">
        <v>8752</v>
      </c>
      <c r="S141" s="2">
        <v>247.0</v>
      </c>
    </row>
    <row r="142">
      <c r="B142" s="2" t="s">
        <v>3881</v>
      </c>
      <c r="C142" s="291" t="s">
        <v>8755</v>
      </c>
      <c r="L142" s="2"/>
      <c r="M142" s="2" t="s">
        <v>2386</v>
      </c>
      <c r="N142" s="2" t="s">
        <v>8752</v>
      </c>
      <c r="S142" s="2">
        <v>247.0</v>
      </c>
    </row>
    <row r="143">
      <c r="C143" s="2" t="s">
        <v>8756</v>
      </c>
    </row>
    <row r="144">
      <c r="C144" s="359" t="s">
        <v>8757</v>
      </c>
      <c r="E144" s="359" t="s">
        <v>1054</v>
      </c>
      <c r="K144" s="2" t="s">
        <v>5877</v>
      </c>
      <c r="M144" s="2" t="s">
        <v>17</v>
      </c>
      <c r="N144" s="2" t="s">
        <v>2835</v>
      </c>
      <c r="R144" s="2" t="s">
        <v>8677</v>
      </c>
      <c r="S144" s="2">
        <v>361.0</v>
      </c>
    </row>
    <row r="145">
      <c r="B145" s="2" t="s">
        <v>3881</v>
      </c>
      <c r="C145" s="424" t="s">
        <v>7312</v>
      </c>
      <c r="D145" s="400">
        <v>999174.0</v>
      </c>
      <c r="E145" s="359" t="s">
        <v>4318</v>
      </c>
      <c r="J145" s="2" t="s">
        <v>1350</v>
      </c>
      <c r="K145" s="2" t="s">
        <v>8651</v>
      </c>
      <c r="L145" s="2" t="s">
        <v>1019</v>
      </c>
      <c r="M145" s="2" t="s">
        <v>17</v>
      </c>
      <c r="N145" s="2" t="s">
        <v>8758</v>
      </c>
      <c r="R145" s="2" t="s">
        <v>5254</v>
      </c>
      <c r="S145" s="2">
        <v>23.0</v>
      </c>
    </row>
    <row r="146">
      <c r="B146" s="2" t="s">
        <v>3881</v>
      </c>
      <c r="C146" s="424" t="s">
        <v>7312</v>
      </c>
      <c r="D146" s="291">
        <v>9990136.0</v>
      </c>
      <c r="E146" s="359" t="s">
        <v>4318</v>
      </c>
      <c r="J146" s="2" t="s">
        <v>1350</v>
      </c>
      <c r="K146" s="2" t="s">
        <v>8651</v>
      </c>
      <c r="L146" s="2" t="s">
        <v>1019</v>
      </c>
      <c r="M146" s="2" t="s">
        <v>17</v>
      </c>
      <c r="N146" s="2" t="s">
        <v>8758</v>
      </c>
      <c r="R146" s="2" t="s">
        <v>5254</v>
      </c>
      <c r="S146" s="2">
        <v>23.0</v>
      </c>
    </row>
    <row r="147">
      <c r="B147" s="2" t="s">
        <v>3881</v>
      </c>
      <c r="C147" s="424" t="s">
        <v>7312</v>
      </c>
      <c r="D147" s="291">
        <v>999113.0</v>
      </c>
      <c r="E147" s="359" t="s">
        <v>4318</v>
      </c>
      <c r="J147" s="2" t="s">
        <v>1350</v>
      </c>
      <c r="K147" s="2" t="s">
        <v>8651</v>
      </c>
      <c r="L147" s="2" t="s">
        <v>1019</v>
      </c>
      <c r="M147" s="2" t="s">
        <v>17</v>
      </c>
      <c r="N147" s="2" t="s">
        <v>8758</v>
      </c>
      <c r="R147" s="2" t="s">
        <v>5254</v>
      </c>
      <c r="S147" s="2">
        <v>23.0</v>
      </c>
    </row>
    <row r="148">
      <c r="B148" s="2" t="s">
        <v>3881</v>
      </c>
      <c r="C148" s="424" t="s">
        <v>7312</v>
      </c>
      <c r="D148" s="291">
        <v>999092.0</v>
      </c>
      <c r="E148" s="359" t="s">
        <v>4318</v>
      </c>
      <c r="J148" s="2" t="s">
        <v>1350</v>
      </c>
      <c r="K148" s="2" t="s">
        <v>8651</v>
      </c>
      <c r="L148" s="2" t="s">
        <v>1019</v>
      </c>
      <c r="M148" s="2" t="s">
        <v>17</v>
      </c>
      <c r="N148" s="2" t="s">
        <v>8758</v>
      </c>
      <c r="R148" s="2" t="s">
        <v>5254</v>
      </c>
      <c r="S148" s="2">
        <v>23.0</v>
      </c>
    </row>
    <row r="149">
      <c r="B149" s="2" t="s">
        <v>3881</v>
      </c>
      <c r="C149" s="424" t="s">
        <v>7312</v>
      </c>
      <c r="D149" s="400">
        <v>998817.0</v>
      </c>
      <c r="E149" s="359" t="s">
        <v>4318</v>
      </c>
      <c r="J149" s="2" t="s">
        <v>1350</v>
      </c>
      <c r="K149" s="2" t="s">
        <v>8651</v>
      </c>
      <c r="L149" s="2" t="s">
        <v>1019</v>
      </c>
      <c r="M149" s="2" t="s">
        <v>17</v>
      </c>
      <c r="N149" s="2" t="s">
        <v>8758</v>
      </c>
      <c r="R149" s="2" t="s">
        <v>5254</v>
      </c>
      <c r="S149" s="2">
        <v>23.0</v>
      </c>
    </row>
    <row r="150">
      <c r="B150" s="2" t="s">
        <v>3881</v>
      </c>
      <c r="C150" s="424" t="s">
        <v>7312</v>
      </c>
      <c r="D150" s="291">
        <v>999067.0</v>
      </c>
      <c r="E150" s="359" t="s">
        <v>4318</v>
      </c>
      <c r="J150" s="2" t="s">
        <v>1350</v>
      </c>
      <c r="K150" s="2" t="s">
        <v>8651</v>
      </c>
      <c r="L150" s="2" t="s">
        <v>1019</v>
      </c>
      <c r="M150" s="2" t="s">
        <v>17</v>
      </c>
      <c r="N150" s="2" t="s">
        <v>8758</v>
      </c>
      <c r="R150" s="2" t="s">
        <v>5254</v>
      </c>
      <c r="S150" s="2">
        <v>23.0</v>
      </c>
    </row>
    <row r="151">
      <c r="B151" s="2" t="s">
        <v>3881</v>
      </c>
      <c r="C151" s="424" t="s">
        <v>7312</v>
      </c>
      <c r="D151" s="291">
        <v>999088.0</v>
      </c>
      <c r="E151" s="359" t="s">
        <v>4318</v>
      </c>
      <c r="L151" s="2" t="s">
        <v>1019</v>
      </c>
      <c r="M151" s="2" t="s">
        <v>17</v>
      </c>
      <c r="N151" s="2" t="s">
        <v>8758</v>
      </c>
      <c r="S151" s="2">
        <v>23.0</v>
      </c>
    </row>
    <row r="152">
      <c r="B152" s="2" t="s">
        <v>3881</v>
      </c>
      <c r="C152" s="359" t="s">
        <v>8759</v>
      </c>
      <c r="D152" s="291">
        <v>198986.0</v>
      </c>
      <c r="E152" s="359" t="s">
        <v>8719</v>
      </c>
      <c r="L152" s="2" t="s">
        <v>1019</v>
      </c>
      <c r="M152" s="2" t="s">
        <v>2386</v>
      </c>
      <c r="N152" s="2" t="s">
        <v>8760</v>
      </c>
      <c r="R152" s="2" t="s">
        <v>8761</v>
      </c>
      <c r="S152" s="2">
        <v>23.0</v>
      </c>
    </row>
    <row r="153">
      <c r="B153" s="2" t="s">
        <v>3881</v>
      </c>
      <c r="C153" s="359" t="s">
        <v>8759</v>
      </c>
      <c r="D153" s="400">
        <v>200365.0</v>
      </c>
      <c r="E153" s="359" t="s">
        <v>8719</v>
      </c>
      <c r="L153" s="2" t="s">
        <v>1019</v>
      </c>
      <c r="M153" s="2" t="s">
        <v>2386</v>
      </c>
      <c r="N153" s="2" t="s">
        <v>8760</v>
      </c>
      <c r="R153" s="2" t="s">
        <v>8761</v>
      </c>
      <c r="S153" s="2">
        <v>23.0</v>
      </c>
    </row>
    <row r="154">
      <c r="B154" s="2" t="s">
        <v>3881</v>
      </c>
      <c r="C154" s="359" t="s">
        <v>8759</v>
      </c>
      <c r="D154" s="291" t="s">
        <v>8762</v>
      </c>
      <c r="E154" s="359" t="s">
        <v>8719</v>
      </c>
      <c r="L154" s="2" t="s">
        <v>1019</v>
      </c>
      <c r="M154" s="2" t="s">
        <v>2386</v>
      </c>
      <c r="N154" s="2" t="s">
        <v>8760</v>
      </c>
      <c r="R154" s="2" t="s">
        <v>8761</v>
      </c>
      <c r="S154" s="2">
        <v>23.0</v>
      </c>
    </row>
    <row r="155">
      <c r="B155" s="2" t="s">
        <v>3881</v>
      </c>
      <c r="C155" s="359" t="s">
        <v>8759</v>
      </c>
      <c r="D155" s="291">
        <v>198993.0</v>
      </c>
      <c r="E155" s="359" t="s">
        <v>8719</v>
      </c>
      <c r="L155" s="2" t="s">
        <v>1019</v>
      </c>
      <c r="M155" s="2" t="s">
        <v>2386</v>
      </c>
      <c r="N155" s="2" t="s">
        <v>8760</v>
      </c>
      <c r="R155" s="2" t="s">
        <v>8761</v>
      </c>
      <c r="S155" s="2">
        <v>23.0</v>
      </c>
    </row>
    <row r="156">
      <c r="B156" s="2" t="s">
        <v>3881</v>
      </c>
      <c r="C156" s="359" t="s">
        <v>8759</v>
      </c>
      <c r="D156" s="291">
        <v>198277.0</v>
      </c>
      <c r="E156" s="359" t="s">
        <v>8719</v>
      </c>
      <c r="L156" s="2" t="s">
        <v>1019</v>
      </c>
      <c r="M156" s="2" t="s">
        <v>2386</v>
      </c>
      <c r="N156" s="2" t="s">
        <v>8760</v>
      </c>
      <c r="R156" s="2" t="s">
        <v>8761</v>
      </c>
      <c r="S156" s="2">
        <v>23.0</v>
      </c>
    </row>
    <row r="157">
      <c r="B157" s="2" t="s">
        <v>3881</v>
      </c>
      <c r="C157" s="359" t="s">
        <v>8759</v>
      </c>
      <c r="D157" s="291" t="s">
        <v>8763</v>
      </c>
      <c r="E157" s="359" t="s">
        <v>8719</v>
      </c>
      <c r="L157" s="2" t="s">
        <v>1019</v>
      </c>
      <c r="M157" s="2" t="s">
        <v>2386</v>
      </c>
      <c r="N157" s="2" t="s">
        <v>8760</v>
      </c>
      <c r="R157" s="2" t="s">
        <v>8761</v>
      </c>
      <c r="S157" s="2">
        <v>23.0</v>
      </c>
    </row>
    <row r="158">
      <c r="B158" s="2" t="s">
        <v>3881</v>
      </c>
      <c r="C158" s="359" t="s">
        <v>8759</v>
      </c>
      <c r="D158" s="291">
        <v>200341.0</v>
      </c>
      <c r="E158" s="359" t="s">
        <v>8719</v>
      </c>
      <c r="L158" s="2" t="s">
        <v>1019</v>
      </c>
      <c r="M158" s="2" t="s">
        <v>2386</v>
      </c>
      <c r="N158" s="2" t="s">
        <v>8760</v>
      </c>
      <c r="R158" s="2" t="s">
        <v>8761</v>
      </c>
      <c r="S158" s="2">
        <v>23.0</v>
      </c>
    </row>
    <row r="159">
      <c r="B159" s="2" t="s">
        <v>3881</v>
      </c>
      <c r="C159" s="359" t="s">
        <v>8759</v>
      </c>
      <c r="D159" s="291">
        <v>198376.0</v>
      </c>
      <c r="E159" s="359" t="s">
        <v>8719</v>
      </c>
      <c r="L159" s="2" t="s">
        <v>1019</v>
      </c>
      <c r="M159" s="2" t="s">
        <v>2386</v>
      </c>
      <c r="N159" s="2" t="s">
        <v>8760</v>
      </c>
      <c r="R159" s="2" t="s">
        <v>8761</v>
      </c>
      <c r="S159" s="2">
        <v>23.0</v>
      </c>
    </row>
    <row r="160">
      <c r="B160" s="2" t="s">
        <v>30</v>
      </c>
      <c r="C160" s="359" t="s">
        <v>4507</v>
      </c>
      <c r="D160" s="291">
        <v>8.801396713204E12</v>
      </c>
      <c r="E160" s="359" t="s">
        <v>3532</v>
      </c>
      <c r="J160" s="2" t="s">
        <v>4509</v>
      </c>
      <c r="K160" s="2" t="s">
        <v>8658</v>
      </c>
      <c r="L160" s="2" t="s">
        <v>1019</v>
      </c>
      <c r="M160" s="2" t="s">
        <v>17</v>
      </c>
      <c r="N160" s="2" t="s">
        <v>8758</v>
      </c>
      <c r="R160" s="2" t="s">
        <v>8657</v>
      </c>
      <c r="S160" s="2">
        <v>23.0</v>
      </c>
    </row>
    <row r="161">
      <c r="B161" s="2" t="s">
        <v>2269</v>
      </c>
      <c r="C161" s="359" t="s">
        <v>980</v>
      </c>
      <c r="D161" s="291" t="s">
        <v>5610</v>
      </c>
      <c r="E161" s="359" t="s">
        <v>981</v>
      </c>
      <c r="J161" s="2" t="s">
        <v>4509</v>
      </c>
      <c r="K161" s="2" t="s">
        <v>8658</v>
      </c>
      <c r="L161" s="2" t="s">
        <v>1019</v>
      </c>
      <c r="M161" s="2" t="s">
        <v>17</v>
      </c>
      <c r="N161" s="2" t="s">
        <v>8758</v>
      </c>
      <c r="R161" s="2" t="s">
        <v>8657</v>
      </c>
      <c r="S161" s="2">
        <v>23.0</v>
      </c>
    </row>
    <row r="162">
      <c r="B162" s="2" t="s">
        <v>8764</v>
      </c>
      <c r="C162" s="359" t="s">
        <v>3613</v>
      </c>
      <c r="E162" s="414" t="s">
        <v>3614</v>
      </c>
      <c r="J162" s="2" t="s">
        <v>4509</v>
      </c>
      <c r="K162" s="2" t="s">
        <v>8658</v>
      </c>
      <c r="L162" s="2" t="s">
        <v>1019</v>
      </c>
      <c r="M162" s="2" t="s">
        <v>17</v>
      </c>
      <c r="N162" s="2" t="s">
        <v>8758</v>
      </c>
      <c r="R162" s="2" t="s">
        <v>8657</v>
      </c>
      <c r="S162" s="2">
        <v>23.0</v>
      </c>
    </row>
    <row r="163">
      <c r="C163" s="359" t="s">
        <v>3617</v>
      </c>
      <c r="E163" s="430"/>
      <c r="L163" s="2" t="s">
        <v>1019</v>
      </c>
      <c r="M163" s="2" t="s">
        <v>17</v>
      </c>
      <c r="N163" s="2" t="s">
        <v>8758</v>
      </c>
      <c r="S163" s="2">
        <v>23.0</v>
      </c>
    </row>
    <row r="164">
      <c r="C164" s="359" t="s">
        <v>6143</v>
      </c>
      <c r="L164" s="2" t="s">
        <v>1019</v>
      </c>
      <c r="M164" s="2" t="s">
        <v>17</v>
      </c>
      <c r="N164" s="2" t="s">
        <v>8758</v>
      </c>
      <c r="S164" s="2">
        <v>23.0</v>
      </c>
    </row>
    <row r="165">
      <c r="C165" s="359" t="s">
        <v>1182</v>
      </c>
      <c r="L165" s="2" t="s">
        <v>1019</v>
      </c>
      <c r="M165" s="2" t="s">
        <v>17</v>
      </c>
      <c r="N165" s="2" t="s">
        <v>8758</v>
      </c>
      <c r="S165" s="2">
        <v>23.0</v>
      </c>
    </row>
    <row r="166">
      <c r="C166" s="359" t="s">
        <v>8017</v>
      </c>
      <c r="D166" s="291" t="s">
        <v>8765</v>
      </c>
      <c r="E166" s="359" t="s">
        <v>8766</v>
      </c>
      <c r="J166" s="2" t="s">
        <v>1350</v>
      </c>
      <c r="K166" s="2" t="s">
        <v>8651</v>
      </c>
      <c r="L166" s="2" t="s">
        <v>1019</v>
      </c>
      <c r="M166" s="2" t="s">
        <v>17</v>
      </c>
      <c r="N166" s="2" t="s">
        <v>8758</v>
      </c>
      <c r="R166" s="2" t="s">
        <v>5254</v>
      </c>
      <c r="S166" s="2">
        <v>23.0</v>
      </c>
    </row>
    <row r="167">
      <c r="B167" s="2" t="s">
        <v>8767</v>
      </c>
      <c r="C167" s="359" t="s">
        <v>8768</v>
      </c>
      <c r="D167" s="291" t="s">
        <v>8769</v>
      </c>
      <c r="E167" s="359" t="s">
        <v>8770</v>
      </c>
      <c r="J167" s="2" t="s">
        <v>1350</v>
      </c>
      <c r="K167" s="2" t="s">
        <v>8658</v>
      </c>
      <c r="L167" s="2" t="s">
        <v>1019</v>
      </c>
      <c r="M167" s="2" t="s">
        <v>17</v>
      </c>
      <c r="N167" s="2" t="s">
        <v>8651</v>
      </c>
      <c r="R167" s="2" t="s">
        <v>8657</v>
      </c>
      <c r="S167" s="2">
        <v>26.0</v>
      </c>
    </row>
    <row r="170">
      <c r="B170" s="2" t="s">
        <v>868</v>
      </c>
      <c r="C170" s="359" t="s">
        <v>6741</v>
      </c>
      <c r="D170" s="291">
        <v>2.222332002514E12</v>
      </c>
      <c r="E170" s="380" t="s">
        <v>2517</v>
      </c>
      <c r="F170" s="380"/>
      <c r="G170" s="380"/>
      <c r="H170" s="380"/>
      <c r="I170" s="434"/>
      <c r="J170" s="2" t="s">
        <v>2173</v>
      </c>
      <c r="K170" s="2" t="s">
        <v>6001</v>
      </c>
      <c r="L170" s="2" t="s">
        <v>1019</v>
      </c>
      <c r="M170" s="2" t="s">
        <v>17</v>
      </c>
      <c r="N170" s="2" t="s">
        <v>6001</v>
      </c>
      <c r="R170" s="2" t="s">
        <v>4466</v>
      </c>
      <c r="S170" s="2">
        <v>115.0</v>
      </c>
    </row>
    <row r="171">
      <c r="C171" s="384"/>
      <c r="E171" s="38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5" width="16.75"/>
    <col customWidth="1" min="6" max="8" width="18.0"/>
    <col customWidth="1" min="9" max="10" width="17.5"/>
    <col customWidth="1" min="11" max="12" width="9.3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8771</v>
      </c>
      <c r="D1" s="216"/>
      <c r="E1" s="411">
        <v>8.344988144E9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477" t="s">
        <v>807</v>
      </c>
      <c r="C2" s="2" t="s">
        <v>68</v>
      </c>
      <c r="D2" s="2" t="s">
        <v>8772</v>
      </c>
      <c r="E2" s="237">
        <v>9.944447649E9</v>
      </c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8773</v>
      </c>
      <c r="S2" s="2" t="s">
        <v>8441</v>
      </c>
      <c r="V2" s="2">
        <v>12.0</v>
      </c>
      <c r="W2" s="2" t="s">
        <v>8774</v>
      </c>
      <c r="X2" s="2" t="s">
        <v>5408</v>
      </c>
      <c r="Y2" s="2" t="s">
        <v>1568</v>
      </c>
      <c r="Z2" s="2" t="s">
        <v>55</v>
      </c>
    </row>
    <row r="3">
      <c r="A3" s="2"/>
      <c r="B3" s="229" t="s">
        <v>811</v>
      </c>
      <c r="C3" s="585" t="s">
        <v>8775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8776</v>
      </c>
      <c r="S3" s="2" t="s">
        <v>8777</v>
      </c>
      <c r="T3" s="2" t="s">
        <v>8778</v>
      </c>
      <c r="V3" s="2">
        <v>13.0</v>
      </c>
      <c r="W3" s="2" t="s">
        <v>8779</v>
      </c>
      <c r="X3" s="2" t="s">
        <v>4557</v>
      </c>
      <c r="Y3" s="2" t="s">
        <v>8780</v>
      </c>
      <c r="Z3" s="2" t="s">
        <v>72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805</v>
      </c>
      <c r="S4" s="2" t="s">
        <v>5676</v>
      </c>
      <c r="T4" s="2" t="s">
        <v>1328</v>
      </c>
      <c r="U4" s="2" t="s">
        <v>355</v>
      </c>
      <c r="V4" s="2">
        <v>14.0</v>
      </c>
      <c r="W4" s="2" t="s">
        <v>5032</v>
      </c>
      <c r="X4" s="2" t="s">
        <v>4462</v>
      </c>
      <c r="Y4" s="2" t="s">
        <v>1010</v>
      </c>
      <c r="Z4" s="2" t="s">
        <v>4394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8776</v>
      </c>
      <c r="S5" s="2" t="s">
        <v>5428</v>
      </c>
      <c r="T5" s="2" t="s">
        <v>1568</v>
      </c>
      <c r="U5" s="2" t="s">
        <v>355</v>
      </c>
      <c r="V5" s="2">
        <v>15.0</v>
      </c>
      <c r="W5" s="2" t="s">
        <v>7059</v>
      </c>
      <c r="X5" s="2" t="s">
        <v>4637</v>
      </c>
      <c r="Y5" s="2" t="s">
        <v>1010</v>
      </c>
      <c r="Z5" s="2" t="s">
        <v>2035</v>
      </c>
    </row>
    <row r="6">
      <c r="A6" s="2"/>
      <c r="B6" s="229" t="s">
        <v>820</v>
      </c>
      <c r="C6" s="2" t="s">
        <v>5856</v>
      </c>
      <c r="D6" s="2"/>
      <c r="E6" s="237">
        <v>9.94349027E9</v>
      </c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7902</v>
      </c>
      <c r="S6" s="2" t="s">
        <v>5428</v>
      </c>
      <c r="T6" s="2" t="s">
        <v>1568</v>
      </c>
      <c r="U6" s="2" t="s">
        <v>355</v>
      </c>
      <c r="V6" s="2">
        <v>16.0</v>
      </c>
      <c r="W6" s="2" t="s">
        <v>8781</v>
      </c>
      <c r="X6" s="2" t="s">
        <v>4147</v>
      </c>
      <c r="Y6" s="2" t="s">
        <v>8782</v>
      </c>
      <c r="Z6" s="2" t="s">
        <v>4302</v>
      </c>
    </row>
    <row r="7">
      <c r="A7" s="2"/>
      <c r="B7" s="229" t="s">
        <v>822</v>
      </c>
      <c r="C7" s="2" t="s">
        <v>7131</v>
      </c>
      <c r="D7" s="2"/>
      <c r="E7" s="237">
        <v>9.994919476E9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5466</v>
      </c>
      <c r="S7" s="2" t="s">
        <v>8512</v>
      </c>
      <c r="T7" s="2" t="s">
        <v>1568</v>
      </c>
      <c r="U7" s="2" t="s">
        <v>6331</v>
      </c>
      <c r="V7" s="2">
        <v>17.0</v>
      </c>
      <c r="W7" s="2" t="s">
        <v>8783</v>
      </c>
      <c r="X7" s="2" t="s">
        <v>4149</v>
      </c>
      <c r="Y7" s="2" t="s">
        <v>1568</v>
      </c>
      <c r="Z7" s="2" t="s">
        <v>72</v>
      </c>
    </row>
    <row r="8">
      <c r="A8" s="2"/>
      <c r="B8" s="229" t="s">
        <v>824</v>
      </c>
      <c r="C8" s="2"/>
      <c r="D8" s="2" t="s">
        <v>8784</v>
      </c>
      <c r="E8" s="586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8785</v>
      </c>
      <c r="S8" s="2" t="s">
        <v>8786</v>
      </c>
      <c r="T8" s="2" t="s">
        <v>1010</v>
      </c>
      <c r="U8" s="2" t="s">
        <v>55</v>
      </c>
      <c r="V8" s="2">
        <v>18.0</v>
      </c>
      <c r="W8" s="2" t="s">
        <v>8787</v>
      </c>
      <c r="X8" s="2" t="s">
        <v>4150</v>
      </c>
      <c r="Y8" s="2" t="s">
        <v>1568</v>
      </c>
      <c r="Z8" s="2" t="s">
        <v>4302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8785</v>
      </c>
      <c r="S9" s="2" t="s">
        <v>4899</v>
      </c>
      <c r="T9" s="2" t="s">
        <v>1010</v>
      </c>
      <c r="U9" s="2" t="s">
        <v>7389</v>
      </c>
      <c r="V9" s="2">
        <v>19.0</v>
      </c>
      <c r="W9" s="2" t="s">
        <v>8787</v>
      </c>
      <c r="X9" s="2" t="s">
        <v>4310</v>
      </c>
      <c r="Y9" s="2" t="s">
        <v>1568</v>
      </c>
      <c r="Z9" s="2" t="s">
        <v>55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7857</v>
      </c>
      <c r="S10" s="2" t="s">
        <v>8682</v>
      </c>
      <c r="T10" s="2" t="s">
        <v>1010</v>
      </c>
      <c r="U10" s="2" t="s">
        <v>2035</v>
      </c>
      <c r="V10" s="2">
        <v>20.0</v>
      </c>
      <c r="W10" s="2" t="s">
        <v>8788</v>
      </c>
      <c r="X10" s="2" t="s">
        <v>4470</v>
      </c>
      <c r="Y10" s="2" t="s">
        <v>1568</v>
      </c>
      <c r="Z10" s="2" t="s">
        <v>87</v>
      </c>
    </row>
    <row r="11">
      <c r="A11" s="2"/>
      <c r="B11" s="229" t="s">
        <v>830</v>
      </c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4298</v>
      </c>
      <c r="S11" s="2" t="s">
        <v>8789</v>
      </c>
      <c r="T11" s="2" t="s">
        <v>8790</v>
      </c>
      <c r="U11" s="2" t="s">
        <v>55</v>
      </c>
      <c r="V11" s="2">
        <v>21.0</v>
      </c>
      <c r="W11" s="2" t="s">
        <v>8791</v>
      </c>
      <c r="X11" s="2" t="s">
        <v>5317</v>
      </c>
      <c r="Y11" s="2" t="s">
        <v>1568</v>
      </c>
      <c r="Z11" s="2" t="s">
        <v>2525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8792</v>
      </c>
      <c r="S12" s="2" t="s">
        <v>4174</v>
      </c>
      <c r="T12" s="2" t="s">
        <v>8793</v>
      </c>
      <c r="U12" s="2" t="s">
        <v>55</v>
      </c>
      <c r="V12" s="2">
        <v>22.0</v>
      </c>
      <c r="W12" s="2" t="s">
        <v>4370</v>
      </c>
      <c r="X12" s="2" t="s">
        <v>4399</v>
      </c>
      <c r="Y12" s="2" t="s">
        <v>1568</v>
      </c>
      <c r="Z12" s="2" t="s">
        <v>2525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 t="s">
        <v>34</v>
      </c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8794</v>
      </c>
      <c r="S13" s="2" t="s">
        <v>4551</v>
      </c>
      <c r="T13" s="2" t="s">
        <v>1010</v>
      </c>
      <c r="U13" s="2" t="s">
        <v>55</v>
      </c>
      <c r="V13" s="2">
        <v>23.0</v>
      </c>
      <c r="W13" s="2" t="s">
        <v>5316</v>
      </c>
      <c r="X13" s="2" t="s">
        <v>2845</v>
      </c>
      <c r="Y13" s="2" t="s">
        <v>1568</v>
      </c>
      <c r="Z13" s="2" t="s">
        <v>87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>
        <v>13.0</v>
      </c>
      <c r="R14" s="2" t="s">
        <v>8774</v>
      </c>
      <c r="S14" s="2" t="s">
        <v>5408</v>
      </c>
      <c r="T14" s="2" t="s">
        <v>1010</v>
      </c>
      <c r="U14" s="2" t="s">
        <v>55</v>
      </c>
      <c r="V14" s="2">
        <v>24.0</v>
      </c>
      <c r="W14" s="2" t="s">
        <v>4400</v>
      </c>
      <c r="X14" s="2" t="s">
        <v>5048</v>
      </c>
      <c r="Y14" s="2" t="s">
        <v>8795</v>
      </c>
      <c r="Z14" s="2" t="s">
        <v>87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  <c r="V15" s="2">
        <v>25.0</v>
      </c>
      <c r="W15" s="2" t="s">
        <v>8796</v>
      </c>
      <c r="X15" s="2" t="s">
        <v>4738</v>
      </c>
      <c r="Y15" s="2" t="s">
        <v>3081</v>
      </c>
      <c r="Z15" s="2" t="s">
        <v>87</v>
      </c>
    </row>
    <row r="16">
      <c r="A16" s="12" t="s">
        <v>26</v>
      </c>
      <c r="B16" s="12" t="s">
        <v>27</v>
      </c>
      <c r="C16" s="12" t="s">
        <v>28</v>
      </c>
      <c r="D16" s="12"/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V16" s="2">
        <v>26.0</v>
      </c>
      <c r="W16" s="2" t="s">
        <v>8797</v>
      </c>
      <c r="X16" s="2" t="s">
        <v>4028</v>
      </c>
      <c r="Y16" s="2" t="s">
        <v>1010</v>
      </c>
      <c r="Z16" s="2" t="s">
        <v>2035</v>
      </c>
    </row>
    <row r="17">
      <c r="A17" s="2" t="s">
        <v>26</v>
      </c>
      <c r="B17" s="2" t="s">
        <v>30</v>
      </c>
      <c r="C17" s="359" t="s">
        <v>3016</v>
      </c>
      <c r="D17" s="291">
        <v>8.801522542464E12</v>
      </c>
      <c r="E17" s="359" t="s">
        <v>3532</v>
      </c>
      <c r="J17" s="2" t="s">
        <v>829</v>
      </c>
      <c r="K17" s="2" t="s">
        <v>5317</v>
      </c>
      <c r="L17" s="2" t="s">
        <v>860</v>
      </c>
      <c r="M17" s="2" t="s">
        <v>17</v>
      </c>
      <c r="N17" s="2" t="s">
        <v>8695</v>
      </c>
      <c r="R17" s="2" t="s">
        <v>8791</v>
      </c>
      <c r="S17" s="2">
        <v>302.0</v>
      </c>
      <c r="V17" s="2">
        <v>27.0</v>
      </c>
      <c r="W17" s="2" t="s">
        <v>8798</v>
      </c>
      <c r="X17" s="2" t="s">
        <v>4711</v>
      </c>
      <c r="Y17" s="2" t="s">
        <v>1010</v>
      </c>
      <c r="Z17" s="2" t="s">
        <v>2525</v>
      </c>
    </row>
    <row r="18">
      <c r="A18" s="2"/>
      <c r="B18" s="2" t="s">
        <v>30</v>
      </c>
      <c r="C18" s="359" t="s">
        <v>3016</v>
      </c>
      <c r="D18" s="291">
        <v>8.801915537438E12</v>
      </c>
      <c r="E18" s="359" t="s">
        <v>3532</v>
      </c>
      <c r="J18" s="2" t="s">
        <v>829</v>
      </c>
      <c r="K18" s="2" t="s">
        <v>5317</v>
      </c>
      <c r="L18" s="2" t="s">
        <v>860</v>
      </c>
      <c r="M18" s="2" t="s">
        <v>17</v>
      </c>
      <c r="N18" s="2" t="s">
        <v>8695</v>
      </c>
      <c r="R18" s="2" t="s">
        <v>8791</v>
      </c>
      <c r="S18" s="2">
        <v>302.0</v>
      </c>
      <c r="V18" s="2">
        <v>28.0</v>
      </c>
      <c r="W18" s="2" t="s">
        <v>4540</v>
      </c>
      <c r="X18" s="2" t="s">
        <v>4116</v>
      </c>
      <c r="Y18" s="2" t="s">
        <v>1568</v>
      </c>
      <c r="Z18" s="2" t="s">
        <v>55</v>
      </c>
    </row>
    <row r="19">
      <c r="A19" s="2"/>
      <c r="B19" s="2" t="s">
        <v>30</v>
      </c>
      <c r="C19" s="359" t="s">
        <v>3016</v>
      </c>
      <c r="D19" s="291">
        <v>8.801175477306E12</v>
      </c>
      <c r="E19" s="359" t="s">
        <v>3532</v>
      </c>
      <c r="J19" s="2" t="s">
        <v>829</v>
      </c>
      <c r="K19" s="2" t="s">
        <v>5317</v>
      </c>
      <c r="L19" s="2" t="s">
        <v>860</v>
      </c>
      <c r="M19" s="2" t="s">
        <v>17</v>
      </c>
      <c r="N19" s="2" t="s">
        <v>8695</v>
      </c>
      <c r="R19" s="2" t="s">
        <v>8791</v>
      </c>
      <c r="S19" s="2">
        <v>302.0</v>
      </c>
      <c r="V19" s="2">
        <v>29.0</v>
      </c>
      <c r="W19" s="2" t="s">
        <v>4884</v>
      </c>
      <c r="X19" s="2" t="s">
        <v>2652</v>
      </c>
      <c r="Y19" s="2" t="s">
        <v>1568</v>
      </c>
      <c r="Z19" s="2" t="s">
        <v>87</v>
      </c>
    </row>
    <row r="20">
      <c r="A20" s="2"/>
      <c r="B20" s="2" t="s">
        <v>30</v>
      </c>
      <c r="C20" s="359" t="s">
        <v>3016</v>
      </c>
      <c r="D20" s="291">
        <v>8.801917256034E12</v>
      </c>
      <c r="E20" s="359" t="s">
        <v>3532</v>
      </c>
      <c r="J20" s="2" t="s">
        <v>829</v>
      </c>
      <c r="K20" s="2" t="s">
        <v>5317</v>
      </c>
      <c r="L20" s="2" t="s">
        <v>860</v>
      </c>
      <c r="M20" s="2" t="s">
        <v>17</v>
      </c>
      <c r="N20" s="2" t="s">
        <v>8695</v>
      </c>
      <c r="R20" s="2" t="s">
        <v>8791</v>
      </c>
      <c r="S20" s="2">
        <v>302.0</v>
      </c>
      <c r="V20" s="2">
        <v>30.0</v>
      </c>
      <c r="W20" s="2" t="s">
        <v>3292</v>
      </c>
      <c r="X20" s="2" t="s">
        <v>2635</v>
      </c>
      <c r="Y20" s="2" t="s">
        <v>1010</v>
      </c>
      <c r="Z20" s="2" t="s">
        <v>6498</v>
      </c>
    </row>
    <row r="21">
      <c r="A21" s="2"/>
      <c r="B21" s="2" t="s">
        <v>30</v>
      </c>
      <c r="C21" s="359" t="s">
        <v>3016</v>
      </c>
      <c r="D21" s="291">
        <v>8.801096370751E12</v>
      </c>
      <c r="E21" s="359" t="s">
        <v>3532</v>
      </c>
      <c r="J21" s="2" t="s">
        <v>829</v>
      </c>
      <c r="K21" s="2" t="s">
        <v>5317</v>
      </c>
      <c r="L21" s="2" t="s">
        <v>860</v>
      </c>
      <c r="M21" s="2" t="s">
        <v>17</v>
      </c>
      <c r="N21" s="2" t="s">
        <v>8695</v>
      </c>
      <c r="R21" s="2" t="s">
        <v>8791</v>
      </c>
      <c r="S21" s="2">
        <v>302.0</v>
      </c>
      <c r="V21" s="2">
        <v>31.0</v>
      </c>
      <c r="W21" s="2" t="s">
        <v>8799</v>
      </c>
      <c r="X21" s="2" t="s">
        <v>8800</v>
      </c>
      <c r="Y21" s="2" t="s">
        <v>1010</v>
      </c>
      <c r="Z21" s="2" t="s">
        <v>55</v>
      </c>
    </row>
    <row r="22">
      <c r="A22" s="2"/>
      <c r="B22" s="2" t="s">
        <v>30</v>
      </c>
      <c r="C22" s="359" t="s">
        <v>3016</v>
      </c>
      <c r="D22" s="291" t="s">
        <v>8801</v>
      </c>
      <c r="E22" s="359" t="s">
        <v>3532</v>
      </c>
      <c r="F22" s="291"/>
      <c r="G22" s="291"/>
      <c r="H22" s="291"/>
      <c r="J22" s="2" t="s">
        <v>829</v>
      </c>
      <c r="K22" s="2" t="s">
        <v>5317</v>
      </c>
      <c r="L22" s="2" t="s">
        <v>860</v>
      </c>
      <c r="M22" s="2" t="s">
        <v>17</v>
      </c>
      <c r="N22" s="2" t="s">
        <v>8695</v>
      </c>
      <c r="R22" s="2" t="s">
        <v>8791</v>
      </c>
      <c r="S22" s="2">
        <v>302.0</v>
      </c>
      <c r="V22" s="2">
        <v>32.0</v>
      </c>
      <c r="W22" s="2" t="s">
        <v>8802</v>
      </c>
      <c r="X22" s="2" t="s">
        <v>2746</v>
      </c>
      <c r="Y22" s="2" t="s">
        <v>1010</v>
      </c>
      <c r="Z22" s="2" t="s">
        <v>213</v>
      </c>
    </row>
    <row r="23">
      <c r="A23" s="2"/>
      <c r="B23" s="2" t="s">
        <v>30</v>
      </c>
      <c r="C23" s="359" t="s">
        <v>3016</v>
      </c>
      <c r="D23" s="291">
        <v>8.801001457231E12</v>
      </c>
      <c r="E23" s="359" t="s">
        <v>3532</v>
      </c>
      <c r="J23" s="2" t="s">
        <v>829</v>
      </c>
      <c r="K23" s="2" t="s">
        <v>5317</v>
      </c>
      <c r="L23" s="2" t="s">
        <v>860</v>
      </c>
      <c r="M23" s="2" t="s">
        <v>17</v>
      </c>
      <c r="N23" s="2" t="s">
        <v>8695</v>
      </c>
      <c r="R23" s="2" t="s">
        <v>8791</v>
      </c>
      <c r="S23" s="2">
        <v>302.0</v>
      </c>
      <c r="V23" s="2">
        <v>33.0</v>
      </c>
      <c r="W23" s="2" t="s">
        <v>1969</v>
      </c>
      <c r="X23" s="2" t="s">
        <v>2268</v>
      </c>
      <c r="Y23" s="2" t="s">
        <v>1568</v>
      </c>
      <c r="Z23" s="2" t="s">
        <v>2035</v>
      </c>
    </row>
    <row r="24">
      <c r="A24" s="2"/>
      <c r="B24" s="2" t="s">
        <v>30</v>
      </c>
      <c r="C24" s="359" t="s">
        <v>3016</v>
      </c>
      <c r="D24" s="291">
        <v>8.801643018981E12</v>
      </c>
      <c r="E24" s="359" t="s">
        <v>3532</v>
      </c>
      <c r="J24" s="2" t="s">
        <v>829</v>
      </c>
      <c r="K24" s="2" t="s">
        <v>5317</v>
      </c>
      <c r="L24" s="2" t="s">
        <v>860</v>
      </c>
      <c r="M24" s="2" t="s">
        <v>17</v>
      </c>
      <c r="N24" s="2" t="s">
        <v>8695</v>
      </c>
      <c r="R24" s="2" t="s">
        <v>8791</v>
      </c>
      <c r="S24" s="2">
        <v>302.0</v>
      </c>
      <c r="V24" s="2">
        <v>34.0</v>
      </c>
      <c r="W24" s="2" t="s">
        <v>8803</v>
      </c>
      <c r="X24" s="2" t="s">
        <v>2038</v>
      </c>
      <c r="Y24" s="2" t="s">
        <v>2749</v>
      </c>
      <c r="Z24" s="2" t="s">
        <v>55</v>
      </c>
    </row>
    <row r="25">
      <c r="A25" s="2"/>
      <c r="B25" s="2" t="s">
        <v>30</v>
      </c>
      <c r="C25" s="359" t="s">
        <v>3016</v>
      </c>
      <c r="D25" s="291">
        <v>8.801026681805E12</v>
      </c>
      <c r="E25" s="359" t="s">
        <v>3532</v>
      </c>
      <c r="J25" s="2" t="s">
        <v>829</v>
      </c>
      <c r="K25" s="2" t="s">
        <v>5317</v>
      </c>
      <c r="L25" s="2" t="s">
        <v>860</v>
      </c>
      <c r="M25" s="2" t="s">
        <v>17</v>
      </c>
      <c r="N25" s="2" t="s">
        <v>8695</v>
      </c>
      <c r="R25" s="2" t="s">
        <v>8791</v>
      </c>
      <c r="S25" s="2">
        <v>302.0</v>
      </c>
    </row>
    <row r="26">
      <c r="A26" s="2"/>
      <c r="B26" s="2" t="s">
        <v>30</v>
      </c>
      <c r="C26" s="359" t="s">
        <v>3016</v>
      </c>
      <c r="D26" s="291" t="s">
        <v>8804</v>
      </c>
      <c r="E26" s="359" t="s">
        <v>3532</v>
      </c>
      <c r="J26" s="2" t="s">
        <v>829</v>
      </c>
      <c r="K26" s="2" t="s">
        <v>5317</v>
      </c>
      <c r="L26" s="2" t="s">
        <v>860</v>
      </c>
      <c r="M26" s="2" t="s">
        <v>17</v>
      </c>
      <c r="N26" s="2" t="s">
        <v>8695</v>
      </c>
      <c r="R26" s="2" t="s">
        <v>8791</v>
      </c>
      <c r="S26" s="2">
        <v>302.0</v>
      </c>
    </row>
    <row r="27">
      <c r="A27" s="2"/>
      <c r="B27" s="2" t="s">
        <v>30</v>
      </c>
      <c r="C27" s="359" t="s">
        <v>3016</v>
      </c>
      <c r="D27" s="291">
        <v>8.801628650515E12</v>
      </c>
      <c r="E27" s="359" t="s">
        <v>3532</v>
      </c>
      <c r="J27" s="2" t="s">
        <v>829</v>
      </c>
      <c r="K27" s="2" t="s">
        <v>5317</v>
      </c>
      <c r="L27" s="2" t="s">
        <v>860</v>
      </c>
      <c r="M27" s="2" t="s">
        <v>17</v>
      </c>
      <c r="N27" s="2" t="s">
        <v>8695</v>
      </c>
      <c r="R27" s="2" t="s">
        <v>8791</v>
      </c>
      <c r="S27" s="2">
        <v>302.0</v>
      </c>
    </row>
    <row r="28">
      <c r="A28" s="2"/>
      <c r="B28" s="2" t="s">
        <v>30</v>
      </c>
      <c r="C28" s="359" t="s">
        <v>3016</v>
      </c>
      <c r="D28" s="291">
        <v>8.801786538798E12</v>
      </c>
      <c r="E28" s="359" t="s">
        <v>3532</v>
      </c>
      <c r="J28" s="2" t="s">
        <v>829</v>
      </c>
      <c r="K28" s="2" t="s">
        <v>5317</v>
      </c>
      <c r="L28" s="2" t="s">
        <v>860</v>
      </c>
      <c r="M28" s="2" t="s">
        <v>17</v>
      </c>
      <c r="N28" s="2" t="s">
        <v>8695</v>
      </c>
      <c r="R28" s="2" t="s">
        <v>8791</v>
      </c>
      <c r="S28" s="2">
        <v>302.0</v>
      </c>
    </row>
    <row r="29">
      <c r="A29" s="2"/>
      <c r="B29" s="2" t="s">
        <v>30</v>
      </c>
      <c r="C29" s="359" t="s">
        <v>3016</v>
      </c>
      <c r="D29" s="291">
        <v>8.801219981689E12</v>
      </c>
      <c r="E29" s="359" t="s">
        <v>3532</v>
      </c>
      <c r="J29" s="2" t="s">
        <v>829</v>
      </c>
      <c r="K29" s="2" t="s">
        <v>5317</v>
      </c>
      <c r="L29" s="2" t="s">
        <v>1019</v>
      </c>
      <c r="M29" s="2" t="s">
        <v>17</v>
      </c>
      <c r="N29" s="2" t="s">
        <v>4310</v>
      </c>
      <c r="R29" s="2" t="s">
        <v>8791</v>
      </c>
      <c r="S29" s="2">
        <v>47.0</v>
      </c>
    </row>
    <row r="30">
      <c r="A30" s="2"/>
      <c r="B30" s="2" t="s">
        <v>30</v>
      </c>
      <c r="C30" s="359" t="s">
        <v>3016</v>
      </c>
      <c r="D30" s="291">
        <v>8.801594995746E12</v>
      </c>
      <c r="E30" s="359" t="s">
        <v>3532</v>
      </c>
      <c r="J30" s="2" t="s">
        <v>829</v>
      </c>
      <c r="K30" s="2" t="s">
        <v>5317</v>
      </c>
      <c r="L30" s="2" t="s">
        <v>1019</v>
      </c>
      <c r="M30" s="2" t="s">
        <v>17</v>
      </c>
      <c r="N30" s="2" t="s">
        <v>4310</v>
      </c>
      <c r="R30" s="2" t="s">
        <v>8791</v>
      </c>
      <c r="S30" s="2">
        <v>47.0</v>
      </c>
    </row>
    <row r="31">
      <c r="A31" s="2"/>
      <c r="B31" s="2" t="s">
        <v>30</v>
      </c>
      <c r="C31" s="359" t="s">
        <v>3016</v>
      </c>
      <c r="D31" s="291">
        <v>8.801679924105E12</v>
      </c>
      <c r="E31" s="359" t="s">
        <v>3532</v>
      </c>
      <c r="J31" s="2" t="s">
        <v>829</v>
      </c>
      <c r="K31" s="2" t="s">
        <v>5317</v>
      </c>
      <c r="L31" s="2" t="s">
        <v>1019</v>
      </c>
      <c r="M31" s="2" t="s">
        <v>17</v>
      </c>
      <c r="N31" s="2" t="s">
        <v>4310</v>
      </c>
      <c r="R31" s="2" t="s">
        <v>8791</v>
      </c>
      <c r="S31" s="2">
        <v>47.0</v>
      </c>
    </row>
    <row r="32">
      <c r="A32" s="2"/>
      <c r="B32" s="2" t="s">
        <v>30</v>
      </c>
      <c r="C32" s="359" t="s">
        <v>3016</v>
      </c>
      <c r="D32" s="291">
        <v>8.801702372382E12</v>
      </c>
      <c r="E32" s="359" t="s">
        <v>3532</v>
      </c>
      <c r="J32" s="2" t="s">
        <v>829</v>
      </c>
      <c r="K32" s="2" t="s">
        <v>5317</v>
      </c>
      <c r="L32" s="2" t="s">
        <v>1019</v>
      </c>
      <c r="M32" s="2" t="s">
        <v>17</v>
      </c>
      <c r="N32" s="2" t="s">
        <v>4310</v>
      </c>
      <c r="R32" s="2" t="s">
        <v>8791</v>
      </c>
      <c r="S32" s="2">
        <v>47.0</v>
      </c>
    </row>
    <row r="33">
      <c r="A33" s="2"/>
      <c r="B33" s="2" t="s">
        <v>862</v>
      </c>
      <c r="C33" s="359" t="s">
        <v>3373</v>
      </c>
      <c r="D33" s="291" t="s">
        <v>8805</v>
      </c>
      <c r="E33" s="359" t="s">
        <v>3533</v>
      </c>
      <c r="J33" s="2" t="s">
        <v>829</v>
      </c>
      <c r="K33" s="2" t="s">
        <v>5317</v>
      </c>
      <c r="L33" s="2" t="s">
        <v>860</v>
      </c>
      <c r="M33" s="2" t="s">
        <v>17</v>
      </c>
      <c r="N33" s="2" t="s">
        <v>8695</v>
      </c>
      <c r="R33" s="2" t="s">
        <v>8791</v>
      </c>
      <c r="S33" s="2">
        <v>302.0</v>
      </c>
    </row>
    <row r="34">
      <c r="A34" s="2"/>
      <c r="B34" s="2" t="s">
        <v>865</v>
      </c>
      <c r="C34" s="2" t="s">
        <v>1545</v>
      </c>
      <c r="D34" s="291" t="s">
        <v>8806</v>
      </c>
      <c r="E34" s="359" t="s">
        <v>3413</v>
      </c>
      <c r="F34" s="291"/>
      <c r="G34" s="291"/>
      <c r="H34" s="291"/>
      <c r="J34" s="2" t="s">
        <v>829</v>
      </c>
      <c r="K34" s="2" t="s">
        <v>5317</v>
      </c>
      <c r="L34" s="2" t="s">
        <v>860</v>
      </c>
      <c r="M34" s="2" t="s">
        <v>17</v>
      </c>
      <c r="N34" s="2" t="s">
        <v>8695</v>
      </c>
      <c r="R34" s="2" t="s">
        <v>8791</v>
      </c>
      <c r="S34" s="2">
        <v>302.0</v>
      </c>
    </row>
    <row r="35">
      <c r="A35" s="2"/>
      <c r="B35" s="2"/>
      <c r="C35" s="2" t="s">
        <v>6735</v>
      </c>
      <c r="D35" s="2"/>
      <c r="E35" s="367" t="s">
        <v>5960</v>
      </c>
      <c r="L35" s="2" t="s">
        <v>860</v>
      </c>
    </row>
    <row r="36">
      <c r="A36" s="2"/>
      <c r="B36" s="2"/>
      <c r="C36" s="359" t="s">
        <v>3846</v>
      </c>
      <c r="D36" s="2"/>
      <c r="E36" s="359" t="s">
        <v>3847</v>
      </c>
      <c r="J36" s="2" t="s">
        <v>829</v>
      </c>
      <c r="K36" s="2" t="s">
        <v>5317</v>
      </c>
      <c r="L36" s="2" t="s">
        <v>4959</v>
      </c>
      <c r="M36" s="2" t="s">
        <v>17</v>
      </c>
      <c r="N36" s="2" t="s">
        <v>502</v>
      </c>
      <c r="Q36" s="2" t="s">
        <v>8807</v>
      </c>
      <c r="R36" s="2" t="s">
        <v>8776</v>
      </c>
      <c r="S36" s="2">
        <v>174.0</v>
      </c>
    </row>
    <row r="37">
      <c r="A37" s="2"/>
      <c r="B37" s="2"/>
      <c r="C37" s="359" t="s">
        <v>5481</v>
      </c>
      <c r="D37" s="2"/>
      <c r="E37" s="359" t="s">
        <v>4431</v>
      </c>
      <c r="L37" s="2" t="s">
        <v>860</v>
      </c>
      <c r="M37" s="2" t="s">
        <v>17</v>
      </c>
      <c r="N37" s="2" t="s">
        <v>8695</v>
      </c>
      <c r="S37" s="2">
        <v>302.0</v>
      </c>
    </row>
    <row r="38">
      <c r="C38" s="359"/>
      <c r="D38" s="291"/>
      <c r="E38" s="359"/>
    </row>
    <row r="39">
      <c r="A39" s="2"/>
      <c r="B39" s="2"/>
      <c r="C39" s="2"/>
      <c r="D39" s="2"/>
      <c r="E39" s="2"/>
    </row>
    <row r="40">
      <c r="A40" s="2" t="s">
        <v>336</v>
      </c>
      <c r="B40" s="2" t="s">
        <v>3884</v>
      </c>
      <c r="C40" s="359" t="s">
        <v>1062</v>
      </c>
      <c r="D40" s="291" t="s">
        <v>8808</v>
      </c>
      <c r="E40" s="359" t="s">
        <v>1063</v>
      </c>
      <c r="F40" s="231"/>
      <c r="G40" s="231"/>
      <c r="H40" s="231"/>
      <c r="J40" s="2" t="s">
        <v>829</v>
      </c>
      <c r="K40" s="2" t="s">
        <v>4470</v>
      </c>
      <c r="L40" s="2" t="s">
        <v>860</v>
      </c>
      <c r="M40" s="2" t="s">
        <v>17</v>
      </c>
      <c r="N40" s="2" t="s">
        <v>8789</v>
      </c>
      <c r="R40" s="2" t="s">
        <v>8788</v>
      </c>
      <c r="S40" s="2">
        <v>305.0</v>
      </c>
    </row>
    <row r="41">
      <c r="A41" s="2"/>
      <c r="B41" s="2" t="s">
        <v>3884</v>
      </c>
      <c r="C41" s="359" t="s">
        <v>1062</v>
      </c>
      <c r="D41" s="291" t="s">
        <v>8809</v>
      </c>
      <c r="E41" s="359" t="s">
        <v>1063</v>
      </c>
      <c r="F41" s="231"/>
      <c r="G41" s="231"/>
      <c r="H41" s="231"/>
      <c r="J41" s="2" t="s">
        <v>829</v>
      </c>
      <c r="K41" s="2" t="s">
        <v>4470</v>
      </c>
      <c r="L41" s="2" t="s">
        <v>860</v>
      </c>
      <c r="M41" s="2" t="s">
        <v>17</v>
      </c>
      <c r="N41" s="2" t="s">
        <v>8789</v>
      </c>
      <c r="R41" s="2" t="s">
        <v>8788</v>
      </c>
      <c r="S41" s="2">
        <v>305.0</v>
      </c>
    </row>
    <row r="42">
      <c r="A42" s="2"/>
      <c r="B42" s="2" t="s">
        <v>3884</v>
      </c>
      <c r="C42" s="359" t="s">
        <v>1062</v>
      </c>
      <c r="D42" s="587" t="s">
        <v>8810</v>
      </c>
      <c r="E42" s="359" t="s">
        <v>1063</v>
      </c>
      <c r="F42" s="231"/>
      <c r="G42" s="231"/>
      <c r="H42" s="231"/>
      <c r="J42" s="2" t="s">
        <v>829</v>
      </c>
      <c r="K42" s="2" t="s">
        <v>4470</v>
      </c>
      <c r="L42" s="2" t="s">
        <v>860</v>
      </c>
      <c r="M42" s="2" t="s">
        <v>17</v>
      </c>
      <c r="N42" s="2" t="s">
        <v>8789</v>
      </c>
      <c r="R42" s="2" t="s">
        <v>8788</v>
      </c>
      <c r="S42" s="2">
        <v>305.0</v>
      </c>
    </row>
    <row r="43">
      <c r="A43" s="2"/>
      <c r="B43" s="2" t="s">
        <v>3884</v>
      </c>
      <c r="C43" s="359" t="s">
        <v>8811</v>
      </c>
      <c r="D43" s="291" t="s">
        <v>8812</v>
      </c>
      <c r="E43" s="359" t="s">
        <v>8813</v>
      </c>
      <c r="F43" s="231"/>
      <c r="G43" s="231"/>
      <c r="H43" s="231"/>
      <c r="J43" s="2" t="s">
        <v>829</v>
      </c>
      <c r="K43" s="2" t="s">
        <v>4470</v>
      </c>
      <c r="L43" s="2" t="s">
        <v>860</v>
      </c>
      <c r="M43" s="2" t="s">
        <v>17</v>
      </c>
      <c r="N43" s="2" t="s">
        <v>8789</v>
      </c>
      <c r="R43" s="2" t="s">
        <v>8788</v>
      </c>
      <c r="S43" s="2">
        <v>305.0</v>
      </c>
    </row>
    <row r="44">
      <c r="A44" s="2"/>
      <c r="B44" s="2" t="s">
        <v>3884</v>
      </c>
      <c r="C44" s="359" t="s">
        <v>8811</v>
      </c>
      <c r="D44" s="291" t="s">
        <v>8814</v>
      </c>
      <c r="E44" s="359" t="s">
        <v>8813</v>
      </c>
      <c r="F44" s="231"/>
      <c r="G44" s="231"/>
      <c r="H44" s="231"/>
      <c r="J44" s="2" t="s">
        <v>829</v>
      </c>
      <c r="K44" s="2" t="s">
        <v>4470</v>
      </c>
      <c r="L44" s="2" t="s">
        <v>860</v>
      </c>
      <c r="M44" s="2" t="s">
        <v>17</v>
      </c>
      <c r="N44" s="2" t="s">
        <v>8789</v>
      </c>
      <c r="R44" s="2" t="s">
        <v>8788</v>
      </c>
      <c r="S44" s="2">
        <v>305.0</v>
      </c>
    </row>
    <row r="45">
      <c r="A45" s="2"/>
      <c r="B45" s="2" t="s">
        <v>3884</v>
      </c>
      <c r="C45" s="359" t="s">
        <v>8811</v>
      </c>
      <c r="D45" s="291" t="s">
        <v>8815</v>
      </c>
      <c r="E45" s="359" t="s">
        <v>8813</v>
      </c>
      <c r="F45" s="231"/>
      <c r="G45" s="231"/>
      <c r="H45" s="231"/>
      <c r="J45" s="2" t="s">
        <v>829</v>
      </c>
      <c r="K45" s="2" t="s">
        <v>4470</v>
      </c>
      <c r="L45" s="2" t="s">
        <v>860</v>
      </c>
      <c r="M45" s="2" t="s">
        <v>17</v>
      </c>
      <c r="N45" s="2" t="s">
        <v>8789</v>
      </c>
      <c r="R45" s="2" t="s">
        <v>8788</v>
      </c>
      <c r="S45" s="2">
        <v>305.0</v>
      </c>
    </row>
    <row r="46">
      <c r="A46" s="2"/>
      <c r="B46" s="2" t="s">
        <v>3884</v>
      </c>
      <c r="C46" s="359" t="s">
        <v>8811</v>
      </c>
      <c r="D46" s="291" t="s">
        <v>8816</v>
      </c>
      <c r="E46" s="359" t="s">
        <v>8813</v>
      </c>
      <c r="F46" s="231"/>
      <c r="G46" s="231"/>
      <c r="H46" s="231"/>
      <c r="J46" s="2" t="s">
        <v>829</v>
      </c>
      <c r="K46" s="2" t="s">
        <v>4470</v>
      </c>
      <c r="L46" s="2" t="s">
        <v>860</v>
      </c>
      <c r="M46" s="2" t="s">
        <v>17</v>
      </c>
      <c r="N46" s="2" t="s">
        <v>8789</v>
      </c>
      <c r="R46" s="2" t="s">
        <v>8788</v>
      </c>
      <c r="S46" s="2">
        <v>305.0</v>
      </c>
    </row>
    <row r="47">
      <c r="A47" s="2"/>
      <c r="B47" s="2" t="s">
        <v>3884</v>
      </c>
      <c r="C47" s="359" t="s">
        <v>8811</v>
      </c>
      <c r="D47" s="291" t="s">
        <v>8817</v>
      </c>
      <c r="E47" s="359" t="s">
        <v>8813</v>
      </c>
      <c r="F47" s="231"/>
      <c r="G47" s="231"/>
      <c r="H47" s="231"/>
      <c r="J47" s="2" t="s">
        <v>829</v>
      </c>
      <c r="K47" s="2" t="s">
        <v>4470</v>
      </c>
      <c r="L47" s="2" t="s">
        <v>860</v>
      </c>
      <c r="M47" s="2" t="s">
        <v>17</v>
      </c>
      <c r="N47" s="2" t="s">
        <v>8789</v>
      </c>
      <c r="R47" s="2" t="s">
        <v>8788</v>
      </c>
      <c r="S47" s="2">
        <v>305.0</v>
      </c>
    </row>
    <row r="48">
      <c r="A48" s="2"/>
      <c r="B48" s="2" t="s">
        <v>3884</v>
      </c>
      <c r="C48" s="359" t="s">
        <v>8811</v>
      </c>
      <c r="D48" s="291" t="s">
        <v>8818</v>
      </c>
      <c r="E48" s="359" t="s">
        <v>8813</v>
      </c>
      <c r="F48" s="231"/>
      <c r="G48" s="231"/>
      <c r="H48" s="231"/>
      <c r="J48" s="2" t="s">
        <v>829</v>
      </c>
      <c r="K48" s="2" t="s">
        <v>4470</v>
      </c>
      <c r="L48" s="2" t="s">
        <v>860</v>
      </c>
      <c r="M48" s="2" t="s">
        <v>17</v>
      </c>
      <c r="N48" s="2" t="s">
        <v>8789</v>
      </c>
      <c r="R48" s="2" t="s">
        <v>8788</v>
      </c>
      <c r="S48" s="2">
        <v>305.0</v>
      </c>
    </row>
    <row r="49">
      <c r="A49" s="2"/>
      <c r="B49" s="2" t="s">
        <v>3884</v>
      </c>
      <c r="C49" s="359" t="s">
        <v>8811</v>
      </c>
      <c r="D49" s="291" t="s">
        <v>8819</v>
      </c>
      <c r="E49" s="359" t="s">
        <v>8813</v>
      </c>
      <c r="F49" s="231"/>
      <c r="G49" s="231"/>
      <c r="H49" s="231"/>
      <c r="J49" s="2" t="s">
        <v>829</v>
      </c>
      <c r="K49" s="2" t="s">
        <v>4470</v>
      </c>
      <c r="L49" s="2" t="s">
        <v>860</v>
      </c>
      <c r="M49" s="2" t="s">
        <v>17</v>
      </c>
      <c r="N49" s="2" t="s">
        <v>8789</v>
      </c>
      <c r="R49" s="2" t="s">
        <v>8788</v>
      </c>
      <c r="S49" s="2">
        <v>305.0</v>
      </c>
    </row>
    <row r="50">
      <c r="B50" s="2" t="s">
        <v>3884</v>
      </c>
      <c r="C50" s="359" t="s">
        <v>8811</v>
      </c>
      <c r="D50" s="291" t="s">
        <v>8820</v>
      </c>
      <c r="E50" s="359" t="s">
        <v>8813</v>
      </c>
      <c r="F50" s="231"/>
      <c r="G50" s="231"/>
      <c r="H50" s="231"/>
      <c r="J50" s="2" t="s">
        <v>829</v>
      </c>
      <c r="K50" s="2" t="s">
        <v>4470</v>
      </c>
      <c r="L50" s="2" t="s">
        <v>860</v>
      </c>
      <c r="M50" s="2" t="s">
        <v>17</v>
      </c>
      <c r="N50" s="2" t="s">
        <v>8789</v>
      </c>
      <c r="R50" s="2" t="s">
        <v>8788</v>
      </c>
      <c r="S50" s="2">
        <v>305.0</v>
      </c>
    </row>
    <row r="51">
      <c r="B51" s="2" t="s">
        <v>3884</v>
      </c>
      <c r="C51" s="359" t="s">
        <v>8811</v>
      </c>
      <c r="D51" s="291" t="s">
        <v>8821</v>
      </c>
      <c r="E51" s="359" t="s">
        <v>8813</v>
      </c>
      <c r="F51" s="231"/>
      <c r="G51" s="231"/>
      <c r="H51" s="231"/>
      <c r="J51" s="2" t="s">
        <v>829</v>
      </c>
      <c r="K51" s="2" t="s">
        <v>4470</v>
      </c>
      <c r="L51" s="2" t="s">
        <v>860</v>
      </c>
      <c r="M51" s="2" t="s">
        <v>17</v>
      </c>
      <c r="N51" s="2" t="s">
        <v>8789</v>
      </c>
      <c r="R51" s="2" t="s">
        <v>8788</v>
      </c>
      <c r="S51" s="2">
        <v>305.0</v>
      </c>
    </row>
    <row r="52">
      <c r="B52" s="2" t="s">
        <v>3884</v>
      </c>
      <c r="C52" s="359" t="s">
        <v>8811</v>
      </c>
      <c r="D52" s="291" t="s">
        <v>8822</v>
      </c>
      <c r="E52" s="359" t="s">
        <v>8813</v>
      </c>
      <c r="F52" s="231"/>
      <c r="G52" s="231"/>
      <c r="H52" s="231"/>
      <c r="J52" s="2" t="s">
        <v>829</v>
      </c>
      <c r="K52" s="2" t="s">
        <v>4470</v>
      </c>
      <c r="L52" s="2" t="s">
        <v>860</v>
      </c>
      <c r="M52" s="2" t="s">
        <v>17</v>
      </c>
      <c r="N52" s="2" t="s">
        <v>8789</v>
      </c>
      <c r="R52" s="2" t="s">
        <v>8788</v>
      </c>
      <c r="S52" s="2">
        <v>305.0</v>
      </c>
    </row>
    <row r="53">
      <c r="B53" s="2" t="s">
        <v>3884</v>
      </c>
      <c r="C53" s="359" t="s">
        <v>8811</v>
      </c>
      <c r="D53" s="291" t="s">
        <v>8823</v>
      </c>
      <c r="E53" s="359" t="s">
        <v>8813</v>
      </c>
      <c r="F53" s="231"/>
      <c r="G53" s="231"/>
      <c r="H53" s="231"/>
      <c r="J53" s="2" t="s">
        <v>829</v>
      </c>
      <c r="K53" s="2" t="s">
        <v>4470</v>
      </c>
      <c r="L53" s="2" t="s">
        <v>860</v>
      </c>
      <c r="M53" s="2" t="s">
        <v>17</v>
      </c>
      <c r="N53" s="2" t="s">
        <v>8789</v>
      </c>
      <c r="R53" s="2" t="s">
        <v>8788</v>
      </c>
      <c r="S53" s="2">
        <v>305.0</v>
      </c>
    </row>
    <row r="54">
      <c r="B54" s="2" t="s">
        <v>3884</v>
      </c>
      <c r="C54" s="359" t="s">
        <v>8811</v>
      </c>
      <c r="D54" s="291" t="s">
        <v>8824</v>
      </c>
      <c r="E54" s="359" t="s">
        <v>8813</v>
      </c>
      <c r="F54" s="231"/>
      <c r="G54" s="231"/>
      <c r="H54" s="231"/>
      <c r="J54" s="2" t="s">
        <v>829</v>
      </c>
      <c r="K54" s="2" t="s">
        <v>4470</v>
      </c>
      <c r="L54" s="2" t="s">
        <v>860</v>
      </c>
      <c r="M54" s="2" t="s">
        <v>17</v>
      </c>
      <c r="N54" s="2" t="s">
        <v>8789</v>
      </c>
      <c r="R54" s="2" t="s">
        <v>8788</v>
      </c>
      <c r="S54" s="2">
        <v>305.0</v>
      </c>
    </row>
    <row r="55">
      <c r="B55" s="2" t="s">
        <v>3884</v>
      </c>
      <c r="C55" s="359" t="s">
        <v>8811</v>
      </c>
      <c r="D55" s="291" t="s">
        <v>8825</v>
      </c>
      <c r="E55" s="359" t="s">
        <v>8813</v>
      </c>
      <c r="F55" s="231"/>
      <c r="G55" s="231"/>
      <c r="H55" s="231"/>
      <c r="J55" s="2" t="s">
        <v>829</v>
      </c>
      <c r="K55" s="2" t="s">
        <v>4470</v>
      </c>
      <c r="L55" s="2" t="s">
        <v>860</v>
      </c>
      <c r="M55" s="2" t="s">
        <v>17</v>
      </c>
      <c r="N55" s="2" t="s">
        <v>8789</v>
      </c>
      <c r="R55" s="2" t="s">
        <v>8788</v>
      </c>
      <c r="S55" s="2">
        <v>305.0</v>
      </c>
    </row>
    <row r="56">
      <c r="B56" s="2" t="s">
        <v>3884</v>
      </c>
      <c r="C56" s="359" t="s">
        <v>8811</v>
      </c>
      <c r="D56" s="291" t="s">
        <v>8826</v>
      </c>
      <c r="E56" s="359" t="s">
        <v>8813</v>
      </c>
      <c r="F56" s="231"/>
      <c r="G56" s="231"/>
      <c r="H56" s="231"/>
      <c r="J56" s="2" t="s">
        <v>829</v>
      </c>
      <c r="K56" s="2" t="s">
        <v>4470</v>
      </c>
      <c r="L56" s="2" t="s">
        <v>860</v>
      </c>
      <c r="M56" s="2" t="s">
        <v>17</v>
      </c>
      <c r="N56" s="2" t="s">
        <v>8789</v>
      </c>
      <c r="R56" s="2" t="s">
        <v>8788</v>
      </c>
      <c r="S56" s="2">
        <v>305.0</v>
      </c>
    </row>
    <row r="57">
      <c r="B57" s="2" t="s">
        <v>3884</v>
      </c>
      <c r="C57" s="359" t="s">
        <v>8811</v>
      </c>
      <c r="D57" s="291" t="s">
        <v>8827</v>
      </c>
      <c r="E57" s="359" t="s">
        <v>8813</v>
      </c>
      <c r="F57" s="231"/>
      <c r="G57" s="231"/>
      <c r="H57" s="231"/>
      <c r="J57" s="2" t="s">
        <v>829</v>
      </c>
      <c r="K57" s="2" t="s">
        <v>4470</v>
      </c>
      <c r="L57" s="2" t="s">
        <v>860</v>
      </c>
      <c r="M57" s="2" t="s">
        <v>17</v>
      </c>
      <c r="N57" s="2" t="s">
        <v>8789</v>
      </c>
      <c r="R57" s="2" t="s">
        <v>8788</v>
      </c>
      <c r="S57" s="2">
        <v>305.0</v>
      </c>
    </row>
    <row r="58">
      <c r="B58" s="2" t="s">
        <v>3884</v>
      </c>
      <c r="C58" s="359" t="s">
        <v>8811</v>
      </c>
      <c r="D58" s="291" t="s">
        <v>8828</v>
      </c>
      <c r="E58" s="359" t="s">
        <v>8813</v>
      </c>
      <c r="F58" s="231"/>
      <c r="G58" s="231"/>
      <c r="H58" s="231"/>
      <c r="J58" s="2" t="s">
        <v>829</v>
      </c>
      <c r="K58" s="2" t="s">
        <v>4470</v>
      </c>
      <c r="L58" s="2" t="s">
        <v>860</v>
      </c>
      <c r="M58" s="2" t="s">
        <v>17</v>
      </c>
      <c r="N58" s="2" t="s">
        <v>8789</v>
      </c>
      <c r="R58" s="2" t="s">
        <v>8788</v>
      </c>
      <c r="S58" s="2">
        <v>305.0</v>
      </c>
    </row>
    <row r="59">
      <c r="B59" s="2" t="s">
        <v>3884</v>
      </c>
      <c r="C59" s="359" t="s">
        <v>4947</v>
      </c>
      <c r="D59" s="291" t="s">
        <v>8829</v>
      </c>
      <c r="E59" s="359" t="s">
        <v>4948</v>
      </c>
      <c r="F59" s="231"/>
      <c r="G59" s="231"/>
      <c r="H59" s="231"/>
      <c r="J59" s="2" t="s">
        <v>829</v>
      </c>
      <c r="K59" s="2" t="s">
        <v>4470</v>
      </c>
      <c r="L59" s="2" t="s">
        <v>860</v>
      </c>
      <c r="M59" s="2" t="s">
        <v>17</v>
      </c>
      <c r="N59" s="2" t="s">
        <v>8789</v>
      </c>
      <c r="R59" s="2" t="s">
        <v>8788</v>
      </c>
      <c r="S59" s="2">
        <v>305.0</v>
      </c>
    </row>
    <row r="60">
      <c r="B60" s="2" t="s">
        <v>3884</v>
      </c>
      <c r="C60" s="359" t="s">
        <v>4109</v>
      </c>
      <c r="D60" s="291" t="s">
        <v>8830</v>
      </c>
      <c r="E60" s="380" t="s">
        <v>4110</v>
      </c>
      <c r="F60" s="231"/>
      <c r="G60" s="231"/>
      <c r="H60" s="231"/>
      <c r="J60" s="2" t="s">
        <v>829</v>
      </c>
      <c r="K60" s="2" t="s">
        <v>4470</v>
      </c>
      <c r="L60" s="2" t="s">
        <v>860</v>
      </c>
      <c r="M60" s="2" t="s">
        <v>17</v>
      </c>
      <c r="N60" s="2" t="s">
        <v>8789</v>
      </c>
      <c r="R60" s="2" t="s">
        <v>8788</v>
      </c>
      <c r="S60" s="2">
        <v>305.0</v>
      </c>
    </row>
    <row r="61">
      <c r="B61" s="2" t="s">
        <v>3884</v>
      </c>
      <c r="C61" s="359" t="s">
        <v>7080</v>
      </c>
      <c r="D61" s="291" t="s">
        <v>8831</v>
      </c>
      <c r="E61" s="359" t="s">
        <v>4111</v>
      </c>
      <c r="F61" s="231"/>
      <c r="G61" s="231"/>
      <c r="H61" s="231"/>
      <c r="J61" s="2" t="s">
        <v>2173</v>
      </c>
      <c r="K61" s="2" t="s">
        <v>8832</v>
      </c>
      <c r="L61" s="2" t="s">
        <v>860</v>
      </c>
      <c r="M61" s="2" t="s">
        <v>17</v>
      </c>
      <c r="N61" s="2" t="s">
        <v>8789</v>
      </c>
      <c r="R61" s="2" t="s">
        <v>8833</v>
      </c>
      <c r="S61" s="2">
        <v>305.0</v>
      </c>
    </row>
    <row r="62">
      <c r="C62" s="298" t="s">
        <v>8834</v>
      </c>
      <c r="D62" s="275"/>
      <c r="E62" s="275"/>
      <c r="F62" s="231"/>
      <c r="G62" s="231"/>
      <c r="H62" s="231"/>
      <c r="L62" s="2" t="s">
        <v>860</v>
      </c>
      <c r="M62" s="2" t="s">
        <v>8835</v>
      </c>
    </row>
    <row r="63">
      <c r="C63" s="298" t="s">
        <v>8834</v>
      </c>
      <c r="D63" s="275"/>
      <c r="E63" s="275"/>
      <c r="F63" s="231"/>
      <c r="G63" s="231"/>
      <c r="H63" s="231"/>
      <c r="L63" s="2" t="s">
        <v>860</v>
      </c>
      <c r="M63" s="2" t="s">
        <v>8835</v>
      </c>
    </row>
    <row r="64">
      <c r="C64" s="298" t="s">
        <v>8836</v>
      </c>
      <c r="D64" s="275"/>
      <c r="E64" s="275"/>
      <c r="F64" s="231"/>
      <c r="G64" s="231"/>
      <c r="H64" s="231"/>
      <c r="L64" s="2" t="s">
        <v>860</v>
      </c>
      <c r="M64" s="2" t="s">
        <v>8835</v>
      </c>
    </row>
    <row r="65">
      <c r="C65" s="298" t="s">
        <v>8836</v>
      </c>
      <c r="D65" s="275"/>
      <c r="E65" s="275"/>
      <c r="F65" s="231"/>
      <c r="G65" s="231"/>
      <c r="H65" s="231"/>
      <c r="L65" s="2" t="s">
        <v>860</v>
      </c>
      <c r="M65" s="2" t="s">
        <v>8835</v>
      </c>
    </row>
    <row r="66">
      <c r="C66" s="298" t="s">
        <v>3613</v>
      </c>
      <c r="D66" s="275"/>
      <c r="E66" s="298" t="s">
        <v>3614</v>
      </c>
      <c r="F66" s="231"/>
      <c r="G66" s="231"/>
      <c r="H66" s="231"/>
      <c r="L66" s="2" t="s">
        <v>860</v>
      </c>
      <c r="M66" s="2" t="s">
        <v>8835</v>
      </c>
    </row>
    <row r="67">
      <c r="C67" s="298" t="s">
        <v>3613</v>
      </c>
      <c r="D67" s="275"/>
      <c r="E67" s="298" t="s">
        <v>3614</v>
      </c>
      <c r="F67" s="231"/>
      <c r="G67" s="231"/>
      <c r="H67" s="231"/>
      <c r="L67" s="2" t="s">
        <v>860</v>
      </c>
      <c r="M67" s="2" t="s">
        <v>8835</v>
      </c>
    </row>
    <row r="68">
      <c r="C68" s="298" t="s">
        <v>3613</v>
      </c>
      <c r="D68" s="275"/>
      <c r="E68" s="298" t="s">
        <v>3614</v>
      </c>
      <c r="F68" s="231"/>
      <c r="G68" s="231"/>
      <c r="H68" s="231"/>
      <c r="L68" s="2" t="s">
        <v>860</v>
      </c>
      <c r="M68" s="2" t="s">
        <v>8835</v>
      </c>
    </row>
    <row r="69">
      <c r="C69" s="298" t="s">
        <v>3613</v>
      </c>
      <c r="D69" s="275"/>
      <c r="E69" s="298" t="s">
        <v>3614</v>
      </c>
      <c r="F69" s="231"/>
      <c r="G69" s="231"/>
      <c r="H69" s="231"/>
      <c r="L69" s="2" t="s">
        <v>860</v>
      </c>
      <c r="M69" s="2" t="s">
        <v>8835</v>
      </c>
    </row>
    <row r="70">
      <c r="C70" s="298" t="s">
        <v>3613</v>
      </c>
      <c r="D70" s="275"/>
      <c r="E70" s="298" t="s">
        <v>3614</v>
      </c>
      <c r="F70" s="231"/>
      <c r="G70" s="231"/>
      <c r="H70" s="231"/>
      <c r="L70" s="2" t="s">
        <v>860</v>
      </c>
      <c r="M70" s="2" t="s">
        <v>8835</v>
      </c>
    </row>
    <row r="71">
      <c r="C71" s="298" t="s">
        <v>8837</v>
      </c>
      <c r="D71" s="275"/>
      <c r="E71" s="298" t="s">
        <v>974</v>
      </c>
      <c r="F71" s="231"/>
      <c r="G71" s="231"/>
      <c r="H71" s="231"/>
      <c r="L71" s="2" t="s">
        <v>860</v>
      </c>
      <c r="M71" s="2" t="s">
        <v>8835</v>
      </c>
    </row>
    <row r="72">
      <c r="C72" s="298" t="s">
        <v>8837</v>
      </c>
      <c r="D72" s="275"/>
      <c r="E72" s="298" t="s">
        <v>974</v>
      </c>
      <c r="F72" s="231"/>
      <c r="G72" s="231"/>
      <c r="H72" s="231"/>
      <c r="L72" s="2" t="s">
        <v>860</v>
      </c>
      <c r="M72" s="2" t="s">
        <v>8835</v>
      </c>
    </row>
    <row r="73">
      <c r="C73" s="298" t="s">
        <v>8837</v>
      </c>
      <c r="D73" s="275"/>
      <c r="E73" s="298" t="s">
        <v>974</v>
      </c>
      <c r="F73" s="231"/>
      <c r="G73" s="231"/>
      <c r="H73" s="231"/>
      <c r="L73" s="2" t="s">
        <v>860</v>
      </c>
      <c r="M73" s="2" t="s">
        <v>8835</v>
      </c>
    </row>
    <row r="74">
      <c r="C74" s="298" t="s">
        <v>8837</v>
      </c>
      <c r="D74" s="275"/>
      <c r="E74" s="298" t="s">
        <v>974</v>
      </c>
      <c r="F74" s="231"/>
      <c r="G74" s="231"/>
      <c r="H74" s="231"/>
      <c r="L74" s="2" t="s">
        <v>860</v>
      </c>
      <c r="M74" s="2" t="s">
        <v>8835</v>
      </c>
    </row>
    <row r="75">
      <c r="C75" s="298" t="s">
        <v>8837</v>
      </c>
      <c r="D75" s="275"/>
      <c r="E75" s="298" t="s">
        <v>974</v>
      </c>
      <c r="F75" s="231"/>
      <c r="G75" s="231"/>
      <c r="H75" s="231"/>
      <c r="L75" s="2" t="s">
        <v>860</v>
      </c>
      <c r="M75" s="2" t="s">
        <v>8835</v>
      </c>
    </row>
    <row r="76">
      <c r="B76" s="2" t="s">
        <v>3881</v>
      </c>
      <c r="C76" s="298" t="s">
        <v>8838</v>
      </c>
      <c r="D76" s="275"/>
      <c r="E76" s="359" t="s">
        <v>4106</v>
      </c>
      <c r="F76" s="231"/>
      <c r="G76" s="231"/>
      <c r="H76" s="231"/>
      <c r="L76" s="2" t="s">
        <v>860</v>
      </c>
      <c r="M76" s="2" t="s">
        <v>8835</v>
      </c>
    </row>
    <row r="77">
      <c r="B77" s="2" t="s">
        <v>3881</v>
      </c>
      <c r="C77" s="298" t="s">
        <v>8838</v>
      </c>
      <c r="D77" s="275"/>
      <c r="E77" s="359" t="s">
        <v>4106</v>
      </c>
      <c r="F77" s="231"/>
      <c r="G77" s="231"/>
      <c r="H77" s="231"/>
      <c r="L77" s="2" t="s">
        <v>860</v>
      </c>
      <c r="M77" s="2" t="s">
        <v>8835</v>
      </c>
    </row>
    <row r="78">
      <c r="D78" s="275"/>
      <c r="E78" s="275"/>
      <c r="F78" s="231"/>
      <c r="G78" s="231"/>
      <c r="H78" s="231"/>
    </row>
    <row r="79" ht="15.0" customHeight="1">
      <c r="A79" s="2"/>
      <c r="B79" s="2" t="s">
        <v>8839</v>
      </c>
      <c r="C79" s="298" t="s">
        <v>8840</v>
      </c>
      <c r="D79" s="2"/>
      <c r="E79" s="2"/>
      <c r="F79" s="231"/>
      <c r="G79" s="231"/>
      <c r="H79" s="231"/>
      <c r="L79" s="2" t="s">
        <v>860</v>
      </c>
      <c r="M79" s="2" t="s">
        <v>8835</v>
      </c>
      <c r="R79" s="2" t="s">
        <v>8776</v>
      </c>
    </row>
    <row r="80" ht="15.0" customHeight="1">
      <c r="A80" s="2"/>
      <c r="B80" s="2"/>
      <c r="C80" s="298" t="s">
        <v>8840</v>
      </c>
      <c r="D80" s="2"/>
      <c r="E80" s="2"/>
      <c r="F80" s="231"/>
      <c r="G80" s="231"/>
      <c r="H80" s="231"/>
      <c r="L80" s="2" t="s">
        <v>860</v>
      </c>
      <c r="M80" s="2" t="s">
        <v>8835</v>
      </c>
      <c r="R80" s="2" t="s">
        <v>8776</v>
      </c>
    </row>
    <row r="81" ht="15.0" customHeight="1">
      <c r="A81" s="2"/>
      <c r="B81" s="2"/>
      <c r="C81" s="298" t="s">
        <v>8840</v>
      </c>
      <c r="D81" s="2"/>
      <c r="E81" s="2"/>
      <c r="F81" s="231"/>
      <c r="G81" s="231"/>
      <c r="H81" s="231"/>
      <c r="L81" s="2" t="s">
        <v>860</v>
      </c>
      <c r="M81" s="2" t="s">
        <v>8835</v>
      </c>
      <c r="R81" s="2" t="s">
        <v>8776</v>
      </c>
    </row>
    <row r="82" ht="15.0" customHeight="1">
      <c r="A82" s="2"/>
      <c r="B82" s="2"/>
      <c r="C82" s="298" t="s">
        <v>8840</v>
      </c>
      <c r="D82" s="2"/>
      <c r="E82" s="2"/>
      <c r="F82" s="231"/>
      <c r="G82" s="231"/>
      <c r="H82" s="231"/>
      <c r="L82" s="2" t="s">
        <v>860</v>
      </c>
      <c r="M82" s="2" t="s">
        <v>8835</v>
      </c>
      <c r="R82" s="2" t="s">
        <v>8776</v>
      </c>
    </row>
    <row r="83" ht="15.0" customHeight="1">
      <c r="A83" s="2"/>
      <c r="B83" s="2"/>
      <c r="C83" s="298" t="s">
        <v>8840</v>
      </c>
      <c r="D83" s="2"/>
      <c r="E83" s="2"/>
      <c r="F83" s="231"/>
      <c r="G83" s="231"/>
      <c r="H83" s="231"/>
      <c r="L83" s="2" t="s">
        <v>860</v>
      </c>
      <c r="M83" s="2" t="s">
        <v>8835</v>
      </c>
      <c r="R83" s="2" t="s">
        <v>8776</v>
      </c>
    </row>
    <row r="84" ht="15.0" customHeight="1">
      <c r="A84" s="2"/>
      <c r="B84" s="2"/>
      <c r="C84" s="298" t="s">
        <v>8840</v>
      </c>
      <c r="D84" s="2"/>
      <c r="E84" s="2"/>
      <c r="F84" s="231"/>
      <c r="G84" s="231"/>
      <c r="H84" s="231"/>
      <c r="L84" s="2" t="s">
        <v>860</v>
      </c>
      <c r="M84" s="2" t="s">
        <v>8835</v>
      </c>
      <c r="R84" s="2" t="s">
        <v>8776</v>
      </c>
    </row>
    <row r="85" ht="15.0" customHeight="1">
      <c r="A85" s="2"/>
      <c r="B85" s="2"/>
      <c r="D85" s="2"/>
      <c r="E85" s="2"/>
      <c r="F85" s="231"/>
      <c r="G85" s="231"/>
      <c r="H85" s="231"/>
    </row>
    <row r="86" ht="15.0" customHeight="1">
      <c r="A86" s="2" t="s">
        <v>7267</v>
      </c>
      <c r="B86" s="2" t="s">
        <v>3908</v>
      </c>
      <c r="C86" s="2" t="s">
        <v>3515</v>
      </c>
      <c r="D86" s="2"/>
      <c r="E86" s="2" t="s">
        <v>3987</v>
      </c>
      <c r="J86" s="2" t="s">
        <v>829</v>
      </c>
      <c r="K86" s="2" t="s">
        <v>4150</v>
      </c>
      <c r="L86" s="2" t="s">
        <v>860</v>
      </c>
      <c r="M86" s="2" t="s">
        <v>17</v>
      </c>
      <c r="N86" s="2" t="s">
        <v>8841</v>
      </c>
      <c r="R86" s="2" t="s">
        <v>8787</v>
      </c>
      <c r="S86" s="2">
        <v>45.0</v>
      </c>
    </row>
    <row r="87">
      <c r="A87" s="2"/>
      <c r="B87" s="2" t="s">
        <v>3908</v>
      </c>
      <c r="C87" s="2" t="s">
        <v>4099</v>
      </c>
      <c r="D87" s="2"/>
      <c r="E87" s="2" t="s">
        <v>3989</v>
      </c>
      <c r="J87" s="2" t="s">
        <v>829</v>
      </c>
      <c r="K87" s="2" t="s">
        <v>4150</v>
      </c>
      <c r="L87" s="2" t="s">
        <v>860</v>
      </c>
      <c r="M87" s="2" t="s">
        <v>17</v>
      </c>
      <c r="N87" s="2" t="s">
        <v>8841</v>
      </c>
      <c r="R87" s="2" t="s">
        <v>8787</v>
      </c>
      <c r="S87" s="2">
        <v>45.0</v>
      </c>
    </row>
    <row r="88">
      <c r="A88" s="2"/>
      <c r="B88" s="2" t="s">
        <v>3908</v>
      </c>
      <c r="C88" s="2" t="s">
        <v>4100</v>
      </c>
      <c r="D88" s="2"/>
      <c r="E88" s="2" t="s">
        <v>4101</v>
      </c>
      <c r="J88" s="2" t="s">
        <v>829</v>
      </c>
      <c r="K88" s="2" t="s">
        <v>4150</v>
      </c>
      <c r="L88" s="2" t="s">
        <v>860</v>
      </c>
      <c r="M88" s="2" t="s">
        <v>17</v>
      </c>
      <c r="N88" s="2" t="s">
        <v>8841</v>
      </c>
      <c r="R88" s="2" t="s">
        <v>8787</v>
      </c>
      <c r="S88" s="2">
        <v>45.0</v>
      </c>
    </row>
    <row r="89">
      <c r="A89" s="2"/>
      <c r="B89" s="2" t="s">
        <v>3908</v>
      </c>
      <c r="C89" s="2" t="s">
        <v>5482</v>
      </c>
      <c r="D89" s="2"/>
      <c r="E89" s="2" t="s">
        <v>8031</v>
      </c>
      <c r="J89" s="2" t="s">
        <v>829</v>
      </c>
      <c r="K89" s="2" t="s">
        <v>4150</v>
      </c>
      <c r="L89" s="2" t="s">
        <v>860</v>
      </c>
      <c r="M89" s="2" t="s">
        <v>17</v>
      </c>
      <c r="N89" s="2" t="s">
        <v>8841</v>
      </c>
      <c r="R89" s="2" t="s">
        <v>8787</v>
      </c>
      <c r="S89" s="2">
        <v>45.0</v>
      </c>
    </row>
    <row r="90">
      <c r="A90" s="2"/>
      <c r="B90" s="2" t="s">
        <v>3908</v>
      </c>
      <c r="C90" s="359" t="s">
        <v>1387</v>
      </c>
      <c r="D90" s="2"/>
      <c r="E90" s="359" t="s">
        <v>1388</v>
      </c>
      <c r="J90" s="2" t="s">
        <v>829</v>
      </c>
      <c r="K90" s="2" t="s">
        <v>4150</v>
      </c>
      <c r="L90" s="2" t="s">
        <v>860</v>
      </c>
      <c r="M90" s="2" t="s">
        <v>17</v>
      </c>
      <c r="N90" s="2" t="s">
        <v>8841</v>
      </c>
      <c r="R90" s="2" t="s">
        <v>8787</v>
      </c>
      <c r="S90" s="2">
        <v>45.0</v>
      </c>
    </row>
    <row r="91">
      <c r="A91" s="2"/>
      <c r="B91" s="2" t="s">
        <v>3908</v>
      </c>
      <c r="C91" s="359" t="s">
        <v>1387</v>
      </c>
      <c r="D91" s="2"/>
      <c r="E91" s="359" t="s">
        <v>1388</v>
      </c>
      <c r="J91" s="2" t="s">
        <v>829</v>
      </c>
      <c r="K91" s="2" t="s">
        <v>4150</v>
      </c>
      <c r="L91" s="2" t="s">
        <v>860</v>
      </c>
      <c r="M91" s="2" t="s">
        <v>17</v>
      </c>
      <c r="N91" s="2" t="s">
        <v>8841</v>
      </c>
      <c r="R91" s="2" t="s">
        <v>8787</v>
      </c>
      <c r="S91" s="2">
        <v>45.0</v>
      </c>
    </row>
    <row r="92">
      <c r="A92" s="2"/>
      <c r="B92" s="2" t="s">
        <v>960</v>
      </c>
      <c r="C92" s="2" t="s">
        <v>1556</v>
      </c>
      <c r="D92" s="275"/>
      <c r="E92" s="275" t="s">
        <v>947</v>
      </c>
      <c r="J92" s="2" t="s">
        <v>829</v>
      </c>
      <c r="K92" s="2" t="s">
        <v>4150</v>
      </c>
      <c r="L92" s="2" t="s">
        <v>860</v>
      </c>
      <c r="M92" s="2" t="s">
        <v>17</v>
      </c>
      <c r="N92" s="2" t="s">
        <v>8841</v>
      </c>
      <c r="R92" s="2" t="s">
        <v>8787</v>
      </c>
      <c r="S92" s="2">
        <v>413.0</v>
      </c>
    </row>
    <row r="93">
      <c r="A93" s="2"/>
      <c r="B93" s="2" t="s">
        <v>960</v>
      </c>
      <c r="C93" s="2" t="s">
        <v>1556</v>
      </c>
      <c r="D93" s="275"/>
      <c r="E93" s="275" t="s">
        <v>947</v>
      </c>
      <c r="J93" s="2" t="s">
        <v>829</v>
      </c>
      <c r="K93" s="2" t="s">
        <v>5428</v>
      </c>
      <c r="L93" s="2" t="s">
        <v>860</v>
      </c>
      <c r="M93" s="359" t="s">
        <v>17</v>
      </c>
      <c r="N93" s="2" t="s">
        <v>6050</v>
      </c>
      <c r="R93" s="2" t="s">
        <v>8842</v>
      </c>
      <c r="S93" s="2">
        <v>413.0</v>
      </c>
    </row>
    <row r="94">
      <c r="A94" s="2"/>
      <c r="B94" s="2" t="s">
        <v>960</v>
      </c>
      <c r="C94" s="2" t="s">
        <v>1556</v>
      </c>
      <c r="D94" s="275"/>
      <c r="E94" s="275" t="s">
        <v>947</v>
      </c>
      <c r="J94" s="2" t="s">
        <v>829</v>
      </c>
      <c r="K94" s="2" t="s">
        <v>5428</v>
      </c>
      <c r="L94" s="2" t="s">
        <v>860</v>
      </c>
      <c r="M94" s="359" t="s">
        <v>17</v>
      </c>
      <c r="N94" s="2" t="s">
        <v>6050</v>
      </c>
      <c r="R94" s="2" t="s">
        <v>8842</v>
      </c>
      <c r="S94" s="2">
        <v>413.0</v>
      </c>
    </row>
    <row r="95">
      <c r="A95" s="2"/>
      <c r="B95" s="2" t="s">
        <v>960</v>
      </c>
      <c r="C95" s="2" t="s">
        <v>1556</v>
      </c>
      <c r="D95" s="275"/>
      <c r="E95" s="275" t="s">
        <v>947</v>
      </c>
      <c r="J95" s="2" t="s">
        <v>829</v>
      </c>
      <c r="K95" s="2" t="s">
        <v>5428</v>
      </c>
      <c r="L95" s="2" t="s">
        <v>860</v>
      </c>
      <c r="M95" s="359" t="s">
        <v>17</v>
      </c>
      <c r="N95" s="2" t="s">
        <v>6050</v>
      </c>
      <c r="R95" s="2" t="s">
        <v>8842</v>
      </c>
      <c r="S95" s="2">
        <v>413.0</v>
      </c>
    </row>
    <row r="96">
      <c r="A96" s="2"/>
      <c r="B96" s="2" t="s">
        <v>960</v>
      </c>
      <c r="C96" s="2" t="s">
        <v>1556</v>
      </c>
      <c r="D96" s="275"/>
      <c r="E96" s="275" t="s">
        <v>947</v>
      </c>
      <c r="J96" s="2" t="s">
        <v>829</v>
      </c>
      <c r="K96" s="2" t="s">
        <v>5428</v>
      </c>
      <c r="L96" s="2" t="s">
        <v>860</v>
      </c>
      <c r="M96" s="359" t="s">
        <v>17</v>
      </c>
      <c r="N96" s="2" t="s">
        <v>6050</v>
      </c>
      <c r="R96" s="2" t="s">
        <v>8842</v>
      </c>
      <c r="S96" s="2">
        <v>413.0</v>
      </c>
    </row>
    <row r="97">
      <c r="A97" s="2"/>
      <c r="B97" s="2" t="s">
        <v>960</v>
      </c>
      <c r="C97" s="2" t="s">
        <v>1556</v>
      </c>
      <c r="D97" s="275"/>
      <c r="E97" s="275" t="s">
        <v>947</v>
      </c>
      <c r="J97" s="2" t="s">
        <v>829</v>
      </c>
      <c r="K97" s="2" t="s">
        <v>5428</v>
      </c>
      <c r="L97" s="2" t="s">
        <v>860</v>
      </c>
      <c r="M97" s="359" t="s">
        <v>17</v>
      </c>
      <c r="N97" s="2" t="s">
        <v>6050</v>
      </c>
      <c r="R97" s="2" t="s">
        <v>8842</v>
      </c>
      <c r="S97" s="2">
        <v>413.0</v>
      </c>
    </row>
    <row r="98">
      <c r="A98" s="2"/>
      <c r="B98" s="2" t="s">
        <v>960</v>
      </c>
      <c r="C98" s="2" t="s">
        <v>1556</v>
      </c>
      <c r="D98" s="275"/>
      <c r="E98" s="275" t="s">
        <v>947</v>
      </c>
      <c r="J98" s="2" t="s">
        <v>819</v>
      </c>
      <c r="K98" s="2" t="s">
        <v>8777</v>
      </c>
      <c r="L98" s="2" t="s">
        <v>860</v>
      </c>
      <c r="M98" s="359" t="s">
        <v>17</v>
      </c>
      <c r="N98" s="2" t="s">
        <v>6050</v>
      </c>
      <c r="R98" s="2" t="s">
        <v>8843</v>
      </c>
      <c r="S98" s="2">
        <v>413.0</v>
      </c>
    </row>
    <row r="99">
      <c r="A99" s="2"/>
      <c r="B99" s="2" t="s">
        <v>960</v>
      </c>
      <c r="C99" s="2" t="s">
        <v>1556</v>
      </c>
      <c r="D99" s="275"/>
      <c r="E99" s="275" t="s">
        <v>947</v>
      </c>
      <c r="J99" s="2" t="s">
        <v>819</v>
      </c>
      <c r="K99" s="2" t="s">
        <v>8777</v>
      </c>
      <c r="L99" s="2" t="s">
        <v>860</v>
      </c>
      <c r="M99" s="359" t="s">
        <v>4882</v>
      </c>
    </row>
    <row r="100">
      <c r="A100" s="2"/>
      <c r="B100" s="2" t="s">
        <v>960</v>
      </c>
      <c r="C100" s="2" t="s">
        <v>1556</v>
      </c>
      <c r="D100" s="275"/>
      <c r="E100" s="275" t="s">
        <v>947</v>
      </c>
      <c r="J100" s="2" t="s">
        <v>819</v>
      </c>
      <c r="K100" s="2" t="s">
        <v>8777</v>
      </c>
      <c r="L100" s="2" t="s">
        <v>860</v>
      </c>
      <c r="M100" s="359" t="s">
        <v>4882</v>
      </c>
      <c r="R100" s="2"/>
    </row>
    <row r="101">
      <c r="A101" s="2"/>
      <c r="B101" s="2" t="s">
        <v>960</v>
      </c>
      <c r="C101" s="2" t="s">
        <v>1556</v>
      </c>
      <c r="D101" s="275"/>
      <c r="E101" s="275" t="s">
        <v>947</v>
      </c>
      <c r="J101" s="2" t="s">
        <v>819</v>
      </c>
      <c r="K101" s="2" t="s">
        <v>8777</v>
      </c>
      <c r="L101" s="2" t="s">
        <v>860</v>
      </c>
      <c r="M101" s="359" t="s">
        <v>4882</v>
      </c>
      <c r="R101" s="2"/>
    </row>
    <row r="102">
      <c r="A102" s="2"/>
      <c r="B102" s="2" t="s">
        <v>3908</v>
      </c>
      <c r="C102" s="492" t="s">
        <v>1055</v>
      </c>
      <c r="D102" s="494"/>
      <c r="E102" s="494" t="s">
        <v>1056</v>
      </c>
      <c r="J102" s="2" t="s">
        <v>829</v>
      </c>
      <c r="K102" s="2" t="s">
        <v>5428</v>
      </c>
      <c r="L102" s="2" t="s">
        <v>860</v>
      </c>
      <c r="M102" s="359" t="s">
        <v>17</v>
      </c>
      <c r="N102" s="2" t="s">
        <v>6050</v>
      </c>
      <c r="R102" s="2" t="s">
        <v>7902</v>
      </c>
      <c r="S102" s="2">
        <v>413.0</v>
      </c>
    </row>
    <row r="103">
      <c r="A103" s="2"/>
      <c r="B103" s="2" t="s">
        <v>3908</v>
      </c>
      <c r="C103" s="492" t="s">
        <v>1055</v>
      </c>
      <c r="D103" s="494"/>
      <c r="E103" s="494" t="s">
        <v>1056</v>
      </c>
      <c r="J103" s="2" t="s">
        <v>829</v>
      </c>
      <c r="K103" s="2" t="s">
        <v>8844</v>
      </c>
      <c r="L103" s="2" t="s">
        <v>860</v>
      </c>
      <c r="M103" s="359" t="s">
        <v>17</v>
      </c>
      <c r="N103" s="2" t="s">
        <v>6050</v>
      </c>
      <c r="R103" s="2" t="s">
        <v>8776</v>
      </c>
      <c r="S103" s="2">
        <v>413.0</v>
      </c>
    </row>
    <row r="104">
      <c r="A104" s="2"/>
      <c r="B104" s="2" t="s">
        <v>3908</v>
      </c>
      <c r="C104" s="492" t="s">
        <v>1055</v>
      </c>
      <c r="D104" s="494"/>
      <c r="E104" s="494" t="s">
        <v>1056</v>
      </c>
      <c r="J104" s="2" t="s">
        <v>829</v>
      </c>
      <c r="K104" s="2" t="s">
        <v>8844</v>
      </c>
      <c r="L104" s="2" t="s">
        <v>860</v>
      </c>
      <c r="M104" s="359" t="s">
        <v>17</v>
      </c>
      <c r="N104" s="2" t="s">
        <v>6050</v>
      </c>
      <c r="R104" s="2" t="s">
        <v>8776</v>
      </c>
      <c r="S104" s="2">
        <v>413.0</v>
      </c>
    </row>
    <row r="105">
      <c r="B105" s="2" t="s">
        <v>3908</v>
      </c>
      <c r="C105" s="492" t="s">
        <v>1055</v>
      </c>
      <c r="D105" s="494"/>
      <c r="E105" s="494" t="s">
        <v>1056</v>
      </c>
      <c r="J105" s="2" t="s">
        <v>829</v>
      </c>
      <c r="K105" s="2" t="s">
        <v>8844</v>
      </c>
      <c r="L105" s="2" t="s">
        <v>860</v>
      </c>
      <c r="M105" s="359" t="s">
        <v>17</v>
      </c>
      <c r="N105" s="2" t="s">
        <v>6050</v>
      </c>
      <c r="R105" s="2" t="s">
        <v>8845</v>
      </c>
      <c r="S105" s="2">
        <v>413.0</v>
      </c>
    </row>
    <row r="106">
      <c r="B106" s="2" t="s">
        <v>3908</v>
      </c>
      <c r="C106" s="492" t="s">
        <v>1055</v>
      </c>
      <c r="D106" s="494"/>
      <c r="E106" s="494" t="s">
        <v>1056</v>
      </c>
      <c r="J106" s="2" t="s">
        <v>829</v>
      </c>
      <c r="K106" s="2" t="s">
        <v>8844</v>
      </c>
      <c r="L106" s="2" t="s">
        <v>860</v>
      </c>
      <c r="M106" s="359" t="s">
        <v>17</v>
      </c>
      <c r="N106" s="2" t="s">
        <v>6050</v>
      </c>
      <c r="R106" s="2" t="s">
        <v>8845</v>
      </c>
      <c r="S106" s="2">
        <v>413.0</v>
      </c>
    </row>
    <row r="107">
      <c r="B107" s="2" t="s">
        <v>3908</v>
      </c>
      <c r="C107" s="492" t="s">
        <v>1055</v>
      </c>
      <c r="D107" s="494"/>
      <c r="E107" s="494" t="s">
        <v>1056</v>
      </c>
      <c r="J107" s="2" t="s">
        <v>829</v>
      </c>
      <c r="K107" s="2" t="s">
        <v>8844</v>
      </c>
      <c r="L107" s="2" t="s">
        <v>860</v>
      </c>
      <c r="M107" s="359" t="s">
        <v>17</v>
      </c>
      <c r="N107" s="2" t="s">
        <v>6050</v>
      </c>
      <c r="S107" s="2">
        <v>413.0</v>
      </c>
    </row>
    <row r="108">
      <c r="B108" s="2" t="s">
        <v>3908</v>
      </c>
      <c r="C108" s="492" t="s">
        <v>1055</v>
      </c>
      <c r="D108" s="494"/>
      <c r="E108" s="494" t="s">
        <v>1056</v>
      </c>
      <c r="J108" s="2" t="s">
        <v>829</v>
      </c>
      <c r="K108" s="2" t="s">
        <v>8846</v>
      </c>
      <c r="L108" s="2" t="s">
        <v>860</v>
      </c>
      <c r="M108" s="2" t="s">
        <v>17</v>
      </c>
      <c r="N108" s="2" t="s">
        <v>8841</v>
      </c>
      <c r="R108" s="2" t="s">
        <v>8845</v>
      </c>
      <c r="S108" s="2">
        <v>45.0</v>
      </c>
    </row>
    <row r="109">
      <c r="B109" s="2" t="s">
        <v>3908</v>
      </c>
      <c r="C109" s="492" t="s">
        <v>1055</v>
      </c>
      <c r="D109" s="494"/>
      <c r="E109" s="494" t="s">
        <v>1056</v>
      </c>
      <c r="J109" s="2" t="s">
        <v>829</v>
      </c>
      <c r="K109" s="2" t="s">
        <v>8846</v>
      </c>
      <c r="L109" s="2" t="s">
        <v>860</v>
      </c>
      <c r="M109" s="2" t="s">
        <v>17</v>
      </c>
      <c r="N109" s="2" t="s">
        <v>8841</v>
      </c>
      <c r="R109" s="2" t="s">
        <v>8845</v>
      </c>
      <c r="S109" s="2">
        <v>45.0</v>
      </c>
    </row>
    <row r="110">
      <c r="B110" s="2" t="s">
        <v>3908</v>
      </c>
      <c r="C110" s="492" t="s">
        <v>1055</v>
      </c>
      <c r="D110" s="494"/>
      <c r="E110" s="494" t="s">
        <v>1056</v>
      </c>
      <c r="J110" s="2" t="s">
        <v>829</v>
      </c>
      <c r="K110" s="2" t="s">
        <v>8786</v>
      </c>
      <c r="L110" s="2" t="s">
        <v>860</v>
      </c>
      <c r="M110" s="2" t="s">
        <v>17</v>
      </c>
      <c r="N110" s="2" t="s">
        <v>8841</v>
      </c>
      <c r="R110" s="2" t="s">
        <v>8785</v>
      </c>
      <c r="S110" s="2">
        <v>45.0</v>
      </c>
    </row>
    <row r="111">
      <c r="B111" s="2" t="s">
        <v>3908</v>
      </c>
      <c r="C111" s="492" t="s">
        <v>1055</v>
      </c>
      <c r="D111" s="494"/>
      <c r="E111" s="494" t="s">
        <v>1056</v>
      </c>
      <c r="J111" s="2" t="s">
        <v>829</v>
      </c>
      <c r="K111" s="2" t="s">
        <v>8786</v>
      </c>
      <c r="L111" s="2" t="s">
        <v>860</v>
      </c>
      <c r="M111" s="2" t="s">
        <v>17</v>
      </c>
      <c r="N111" s="2" t="s">
        <v>8841</v>
      </c>
      <c r="R111" s="2" t="s">
        <v>8785</v>
      </c>
      <c r="S111" s="2">
        <v>45.0</v>
      </c>
    </row>
    <row r="112">
      <c r="B112" s="2" t="s">
        <v>3908</v>
      </c>
      <c r="C112" s="492" t="s">
        <v>1055</v>
      </c>
      <c r="D112" s="494"/>
      <c r="E112" s="494" t="s">
        <v>1056</v>
      </c>
      <c r="J112" s="2" t="s">
        <v>829</v>
      </c>
      <c r="K112" s="2" t="s">
        <v>8786</v>
      </c>
      <c r="L112" s="2" t="s">
        <v>860</v>
      </c>
      <c r="M112" s="2" t="s">
        <v>17</v>
      </c>
      <c r="N112" s="2" t="s">
        <v>8841</v>
      </c>
      <c r="R112" s="2" t="s">
        <v>8785</v>
      </c>
      <c r="S112" s="2">
        <v>45.0</v>
      </c>
    </row>
    <row r="113">
      <c r="B113" s="2" t="s">
        <v>3908</v>
      </c>
      <c r="C113" s="492" t="s">
        <v>1055</v>
      </c>
      <c r="D113" s="494"/>
      <c r="E113" s="494" t="s">
        <v>1056</v>
      </c>
      <c r="J113" s="2" t="s">
        <v>829</v>
      </c>
      <c r="K113" s="2" t="s">
        <v>8786</v>
      </c>
      <c r="L113" s="2" t="s">
        <v>860</v>
      </c>
      <c r="M113" s="2" t="s">
        <v>17</v>
      </c>
      <c r="N113" s="2" t="s">
        <v>8841</v>
      </c>
      <c r="R113" s="2" t="s">
        <v>8785</v>
      </c>
      <c r="S113" s="2">
        <v>45.0</v>
      </c>
    </row>
    <row r="114">
      <c r="B114" s="2" t="s">
        <v>3908</v>
      </c>
      <c r="C114" s="492" t="s">
        <v>1055</v>
      </c>
      <c r="D114" s="494"/>
      <c r="E114" s="494" t="s">
        <v>1056</v>
      </c>
      <c r="J114" s="2" t="s">
        <v>829</v>
      </c>
      <c r="K114" s="2" t="s">
        <v>8786</v>
      </c>
      <c r="L114" s="2" t="s">
        <v>860</v>
      </c>
      <c r="M114" s="2" t="s">
        <v>17</v>
      </c>
      <c r="N114" s="2" t="s">
        <v>8841</v>
      </c>
      <c r="R114" s="2" t="s">
        <v>8785</v>
      </c>
      <c r="S114" s="2">
        <v>45.0</v>
      </c>
    </row>
    <row r="115">
      <c r="B115" s="2" t="s">
        <v>3908</v>
      </c>
      <c r="C115" s="492" t="s">
        <v>1055</v>
      </c>
      <c r="D115" s="494"/>
      <c r="E115" s="494" t="s">
        <v>1056</v>
      </c>
      <c r="J115" s="2" t="s">
        <v>829</v>
      </c>
      <c r="K115" s="2" t="s">
        <v>4899</v>
      </c>
      <c r="L115" s="2" t="s">
        <v>860</v>
      </c>
      <c r="M115" s="2" t="s">
        <v>17</v>
      </c>
      <c r="N115" s="2" t="s">
        <v>8841</v>
      </c>
      <c r="R115" s="2" t="s">
        <v>8785</v>
      </c>
      <c r="S115" s="2">
        <v>45.0</v>
      </c>
    </row>
    <row r="116">
      <c r="B116" s="2" t="s">
        <v>3908</v>
      </c>
      <c r="C116" s="492" t="s">
        <v>1055</v>
      </c>
      <c r="D116" s="494"/>
      <c r="E116" s="494" t="s">
        <v>1056</v>
      </c>
      <c r="J116" s="2" t="s">
        <v>829</v>
      </c>
      <c r="K116" s="2" t="s">
        <v>4899</v>
      </c>
      <c r="L116" s="2" t="s">
        <v>860</v>
      </c>
      <c r="M116" s="2" t="s">
        <v>17</v>
      </c>
      <c r="N116" s="2" t="s">
        <v>8841</v>
      </c>
      <c r="R116" s="2" t="s">
        <v>8785</v>
      </c>
      <c r="S116" s="2">
        <v>45.0</v>
      </c>
    </row>
    <row r="117">
      <c r="B117" s="2" t="s">
        <v>3908</v>
      </c>
      <c r="C117" s="492" t="s">
        <v>1055</v>
      </c>
      <c r="D117" s="494"/>
      <c r="E117" s="494" t="s">
        <v>1056</v>
      </c>
      <c r="J117" s="2" t="s">
        <v>829</v>
      </c>
      <c r="K117" s="2" t="s">
        <v>4899</v>
      </c>
      <c r="L117" s="2" t="s">
        <v>860</v>
      </c>
      <c r="M117" s="2" t="s">
        <v>17</v>
      </c>
      <c r="N117" s="2" t="s">
        <v>8841</v>
      </c>
      <c r="R117" s="2" t="s">
        <v>8785</v>
      </c>
      <c r="S117" s="2">
        <v>45.0</v>
      </c>
    </row>
    <row r="118">
      <c r="A118" s="2"/>
      <c r="B118" s="2" t="s">
        <v>3908</v>
      </c>
      <c r="C118" s="492" t="s">
        <v>1055</v>
      </c>
      <c r="D118" s="494"/>
      <c r="E118" s="494" t="s">
        <v>1056</v>
      </c>
      <c r="J118" s="2" t="s">
        <v>829</v>
      </c>
      <c r="K118" s="2" t="s">
        <v>4899</v>
      </c>
      <c r="L118" s="2" t="s">
        <v>860</v>
      </c>
      <c r="M118" s="2" t="s">
        <v>17</v>
      </c>
      <c r="N118" s="2" t="s">
        <v>8841</v>
      </c>
      <c r="R118" s="2" t="s">
        <v>8785</v>
      </c>
      <c r="S118" s="2">
        <v>45.0</v>
      </c>
    </row>
    <row r="119">
      <c r="A119" s="2"/>
      <c r="B119" s="2" t="s">
        <v>3908</v>
      </c>
      <c r="C119" s="492" t="s">
        <v>1055</v>
      </c>
      <c r="D119" s="494"/>
      <c r="E119" s="494" t="s">
        <v>1056</v>
      </c>
      <c r="J119" s="2" t="s">
        <v>829</v>
      </c>
      <c r="K119" s="2" t="s">
        <v>4899</v>
      </c>
      <c r="L119" s="2" t="s">
        <v>860</v>
      </c>
      <c r="M119" s="2" t="s">
        <v>17</v>
      </c>
      <c r="N119" s="2" t="s">
        <v>8841</v>
      </c>
      <c r="R119" s="2" t="s">
        <v>8785</v>
      </c>
      <c r="S119" s="2">
        <v>45.0</v>
      </c>
    </row>
    <row r="120">
      <c r="A120" s="2"/>
      <c r="B120" s="2" t="s">
        <v>3908</v>
      </c>
      <c r="C120" s="492" t="s">
        <v>1055</v>
      </c>
      <c r="D120" s="494"/>
      <c r="E120" s="494" t="s">
        <v>1056</v>
      </c>
      <c r="J120" s="2" t="s">
        <v>829</v>
      </c>
      <c r="K120" s="2"/>
      <c r="L120" s="2" t="s">
        <v>860</v>
      </c>
      <c r="M120" s="2" t="s">
        <v>17</v>
      </c>
      <c r="N120" s="2" t="s">
        <v>6050</v>
      </c>
      <c r="R120" s="2"/>
      <c r="S120" s="2">
        <v>413.0</v>
      </c>
    </row>
    <row r="121">
      <c r="A121" s="2"/>
      <c r="B121" s="2" t="s">
        <v>3908</v>
      </c>
      <c r="C121" s="492" t="s">
        <v>1055</v>
      </c>
      <c r="D121" s="494"/>
      <c r="E121" s="494" t="s">
        <v>1056</v>
      </c>
      <c r="J121" s="2" t="s">
        <v>829</v>
      </c>
      <c r="K121" s="2"/>
      <c r="L121" s="2" t="s">
        <v>860</v>
      </c>
      <c r="M121" s="2" t="s">
        <v>17</v>
      </c>
      <c r="N121" s="2" t="s">
        <v>6050</v>
      </c>
      <c r="R121" s="2"/>
      <c r="S121" s="2">
        <v>413.0</v>
      </c>
    </row>
    <row r="122">
      <c r="A122" s="2"/>
      <c r="B122" s="2" t="s">
        <v>3908</v>
      </c>
      <c r="C122" s="492" t="s">
        <v>1055</v>
      </c>
      <c r="D122" s="494"/>
      <c r="E122" s="494" t="s">
        <v>1056</v>
      </c>
      <c r="J122" s="2" t="s">
        <v>829</v>
      </c>
      <c r="K122" s="2"/>
      <c r="L122" s="2" t="s">
        <v>860</v>
      </c>
      <c r="M122" s="2" t="s">
        <v>17</v>
      </c>
      <c r="N122" s="2" t="s">
        <v>6050</v>
      </c>
      <c r="R122" s="2"/>
      <c r="S122" s="2">
        <v>413.0</v>
      </c>
    </row>
    <row r="123">
      <c r="A123" s="2"/>
      <c r="B123" s="2" t="s">
        <v>3908</v>
      </c>
      <c r="C123" s="492" t="s">
        <v>1055</v>
      </c>
      <c r="D123" s="494"/>
      <c r="E123" s="494" t="s">
        <v>1056</v>
      </c>
      <c r="J123" s="2" t="s">
        <v>829</v>
      </c>
      <c r="K123" s="2"/>
      <c r="L123" s="2" t="s">
        <v>860</v>
      </c>
      <c r="M123" s="2" t="s">
        <v>17</v>
      </c>
      <c r="N123" s="2" t="s">
        <v>6050</v>
      </c>
      <c r="R123" s="2"/>
      <c r="S123" s="2">
        <v>413.0</v>
      </c>
    </row>
    <row r="124">
      <c r="A124" s="2"/>
      <c r="B124" s="2" t="s">
        <v>3908</v>
      </c>
      <c r="C124" s="492" t="s">
        <v>1055</v>
      </c>
      <c r="D124" s="494"/>
      <c r="E124" s="494" t="s">
        <v>1056</v>
      </c>
      <c r="J124" s="2" t="s">
        <v>829</v>
      </c>
      <c r="K124" s="2"/>
      <c r="L124" s="2" t="s">
        <v>860</v>
      </c>
      <c r="M124" s="2" t="s">
        <v>17</v>
      </c>
      <c r="N124" s="2" t="s">
        <v>6050</v>
      </c>
      <c r="R124" s="2"/>
      <c r="S124" s="2">
        <v>413.0</v>
      </c>
    </row>
    <row r="125">
      <c r="A125" s="2"/>
      <c r="B125" s="2" t="s">
        <v>3908</v>
      </c>
      <c r="C125" s="492" t="s">
        <v>1055</v>
      </c>
      <c r="D125" s="494"/>
      <c r="E125" s="494" t="s">
        <v>1056</v>
      </c>
      <c r="J125" s="2" t="s">
        <v>829</v>
      </c>
      <c r="K125" s="2"/>
      <c r="L125" s="2" t="s">
        <v>860</v>
      </c>
      <c r="M125" s="2" t="s">
        <v>17</v>
      </c>
      <c r="N125" s="2" t="s">
        <v>6050</v>
      </c>
      <c r="R125" s="2"/>
      <c r="S125" s="2">
        <v>413.0</v>
      </c>
    </row>
    <row r="126">
      <c r="A126" s="2"/>
      <c r="B126" s="2" t="s">
        <v>3908</v>
      </c>
      <c r="C126" s="359" t="s">
        <v>7148</v>
      </c>
      <c r="D126" s="494"/>
      <c r="E126" s="359" t="s">
        <v>6897</v>
      </c>
      <c r="J126" s="2" t="s">
        <v>829</v>
      </c>
      <c r="K126" s="2" t="s">
        <v>4399</v>
      </c>
      <c r="L126" s="2" t="s">
        <v>860</v>
      </c>
      <c r="M126" s="2" t="s">
        <v>17</v>
      </c>
      <c r="N126" s="2" t="s">
        <v>8841</v>
      </c>
      <c r="R126" s="2" t="s">
        <v>4370</v>
      </c>
      <c r="S126" s="2">
        <v>45.0</v>
      </c>
    </row>
    <row r="127">
      <c r="A127" s="2"/>
      <c r="B127" s="2" t="s">
        <v>3908</v>
      </c>
      <c r="C127" s="359" t="s">
        <v>7148</v>
      </c>
      <c r="D127" s="494"/>
      <c r="E127" s="359" t="s">
        <v>6897</v>
      </c>
      <c r="J127" s="2" t="s">
        <v>829</v>
      </c>
      <c r="K127" s="2" t="s">
        <v>4399</v>
      </c>
      <c r="L127" s="2" t="s">
        <v>860</v>
      </c>
      <c r="M127" s="2" t="s">
        <v>17</v>
      </c>
      <c r="N127" s="2" t="s">
        <v>8841</v>
      </c>
      <c r="R127" s="2" t="s">
        <v>4370</v>
      </c>
      <c r="S127" s="2">
        <v>45.0</v>
      </c>
    </row>
    <row r="128">
      <c r="A128" s="2"/>
      <c r="B128" s="2"/>
      <c r="C128" s="359" t="s">
        <v>954</v>
      </c>
      <c r="D128" s="2"/>
      <c r="E128" s="298" t="s">
        <v>5389</v>
      </c>
      <c r="J128" s="2" t="s">
        <v>3202</v>
      </c>
      <c r="K128" s="2" t="s">
        <v>4899</v>
      </c>
      <c r="L128" s="2" t="s">
        <v>860</v>
      </c>
      <c r="M128" s="2" t="s">
        <v>17</v>
      </c>
      <c r="N128" s="2" t="s">
        <v>8841</v>
      </c>
      <c r="R128" s="2" t="s">
        <v>8785</v>
      </c>
      <c r="S128" s="2">
        <v>45.0</v>
      </c>
    </row>
    <row r="129">
      <c r="A129" s="2"/>
      <c r="B129" s="2" t="s">
        <v>3908</v>
      </c>
      <c r="C129" s="2" t="s">
        <v>7142</v>
      </c>
      <c r="D129" s="2"/>
      <c r="E129" s="2" t="s">
        <v>6744</v>
      </c>
      <c r="J129" s="2" t="s">
        <v>829</v>
      </c>
      <c r="K129" s="2" t="s">
        <v>8777</v>
      </c>
      <c r="L129" s="2" t="s">
        <v>860</v>
      </c>
      <c r="M129" s="2" t="s">
        <v>17</v>
      </c>
      <c r="N129" s="2" t="s">
        <v>8841</v>
      </c>
      <c r="R129" s="2" t="s">
        <v>8776</v>
      </c>
      <c r="S129" s="2">
        <v>45.0</v>
      </c>
    </row>
    <row r="130">
      <c r="A130" s="2"/>
      <c r="B130" s="2" t="s">
        <v>3908</v>
      </c>
      <c r="C130" s="2" t="s">
        <v>7143</v>
      </c>
      <c r="D130" s="2"/>
      <c r="E130" s="367" t="s">
        <v>5483</v>
      </c>
      <c r="J130" s="2" t="s">
        <v>829</v>
      </c>
      <c r="K130" s="2" t="s">
        <v>8777</v>
      </c>
      <c r="L130" s="2" t="s">
        <v>860</v>
      </c>
      <c r="M130" s="2" t="s">
        <v>17</v>
      </c>
      <c r="N130" s="2" t="s">
        <v>8841</v>
      </c>
      <c r="R130" s="2" t="s">
        <v>8776</v>
      </c>
      <c r="S130" s="2">
        <v>45.0</v>
      </c>
    </row>
    <row r="131">
      <c r="A131" s="2"/>
      <c r="B131" s="2"/>
      <c r="C131" s="2" t="s">
        <v>7144</v>
      </c>
      <c r="D131" s="2"/>
      <c r="E131" s="298" t="s">
        <v>890</v>
      </c>
      <c r="J131" s="2" t="s">
        <v>829</v>
      </c>
      <c r="K131" s="2" t="s">
        <v>8777</v>
      </c>
      <c r="L131" s="2" t="s">
        <v>860</v>
      </c>
      <c r="M131" s="2" t="s">
        <v>17</v>
      </c>
      <c r="N131" s="2" t="s">
        <v>8841</v>
      </c>
      <c r="R131" s="2" t="s">
        <v>8776</v>
      </c>
      <c r="S131" s="2">
        <v>45.0</v>
      </c>
    </row>
    <row r="132">
      <c r="B132" s="2" t="s">
        <v>3908</v>
      </c>
      <c r="C132" s="359" t="s">
        <v>4102</v>
      </c>
      <c r="E132" s="359" t="s">
        <v>4103</v>
      </c>
      <c r="J132" s="2" t="s">
        <v>829</v>
      </c>
      <c r="L132" s="2" t="s">
        <v>860</v>
      </c>
      <c r="M132" s="2" t="s">
        <v>17</v>
      </c>
      <c r="N132" s="2" t="s">
        <v>8841</v>
      </c>
      <c r="S132" s="2">
        <v>45.0</v>
      </c>
    </row>
    <row r="133">
      <c r="C133" s="359" t="s">
        <v>8538</v>
      </c>
      <c r="E133" s="359"/>
      <c r="J133" s="2" t="s">
        <v>829</v>
      </c>
      <c r="L133" s="2" t="s">
        <v>860</v>
      </c>
      <c r="M133" s="2" t="s">
        <v>17</v>
      </c>
      <c r="N133" s="2" t="s">
        <v>8841</v>
      </c>
      <c r="S133" s="2">
        <v>45.0</v>
      </c>
    </row>
    <row r="134">
      <c r="A134" s="2"/>
      <c r="B134" s="2" t="s">
        <v>3908</v>
      </c>
      <c r="C134" s="359" t="s">
        <v>3994</v>
      </c>
      <c r="D134" s="2"/>
      <c r="E134" s="359" t="s">
        <v>3995</v>
      </c>
      <c r="J134" s="2" t="s">
        <v>829</v>
      </c>
      <c r="K134" s="2" t="s">
        <v>4399</v>
      </c>
      <c r="L134" s="2" t="s">
        <v>860</v>
      </c>
      <c r="M134" s="2" t="s">
        <v>17</v>
      </c>
      <c r="N134" s="2" t="s">
        <v>8841</v>
      </c>
      <c r="R134" s="2" t="s">
        <v>4370</v>
      </c>
      <c r="S134" s="2">
        <v>45.0</v>
      </c>
    </row>
    <row r="135">
      <c r="A135" s="2"/>
      <c r="B135" s="2" t="s">
        <v>3908</v>
      </c>
      <c r="C135" s="359" t="s">
        <v>3994</v>
      </c>
      <c r="D135" s="2"/>
      <c r="E135" s="359" t="s">
        <v>3995</v>
      </c>
      <c r="J135" s="2" t="s">
        <v>2048</v>
      </c>
      <c r="K135" s="2" t="s">
        <v>4399</v>
      </c>
      <c r="L135" s="2" t="s">
        <v>860</v>
      </c>
      <c r="M135" s="2" t="s">
        <v>17</v>
      </c>
      <c r="N135" s="2" t="s">
        <v>8841</v>
      </c>
      <c r="R135" s="2" t="s">
        <v>4370</v>
      </c>
      <c r="S135" s="2">
        <v>45.0</v>
      </c>
    </row>
    <row r="136">
      <c r="A136" s="2"/>
      <c r="B136" s="2"/>
      <c r="C136" s="2"/>
      <c r="D136" s="2"/>
      <c r="E136" s="2"/>
    </row>
    <row r="137">
      <c r="A137" s="2" t="s">
        <v>995</v>
      </c>
      <c r="B137" s="2" t="s">
        <v>862</v>
      </c>
      <c r="C137" s="2" t="s">
        <v>1412</v>
      </c>
      <c r="D137" s="291" t="s">
        <v>8847</v>
      </c>
      <c r="E137" s="359" t="s">
        <v>895</v>
      </c>
      <c r="J137" s="2" t="s">
        <v>3202</v>
      </c>
      <c r="K137" s="2" t="s">
        <v>4116</v>
      </c>
      <c r="L137" s="2" t="s">
        <v>860</v>
      </c>
      <c r="M137" s="2" t="s">
        <v>17</v>
      </c>
      <c r="N137" s="2" t="s">
        <v>4310</v>
      </c>
      <c r="R137" s="2" t="s">
        <v>4540</v>
      </c>
      <c r="S137" s="2">
        <v>47.0</v>
      </c>
    </row>
    <row r="138">
      <c r="A138" s="2"/>
      <c r="B138" s="2" t="s">
        <v>862</v>
      </c>
      <c r="C138" s="2" t="s">
        <v>1409</v>
      </c>
      <c r="D138" s="291" t="s">
        <v>6723</v>
      </c>
      <c r="E138" s="359" t="s">
        <v>893</v>
      </c>
      <c r="F138" s="291"/>
      <c r="G138" s="291"/>
      <c r="H138" s="291"/>
      <c r="J138" s="2" t="s">
        <v>819</v>
      </c>
      <c r="K138" s="2" t="s">
        <v>8777</v>
      </c>
      <c r="L138" s="2" t="s">
        <v>860</v>
      </c>
      <c r="M138" s="2" t="s">
        <v>17</v>
      </c>
      <c r="N138" s="2" t="s">
        <v>4310</v>
      </c>
      <c r="R138" s="2" t="s">
        <v>8776</v>
      </c>
      <c r="S138" s="2">
        <v>47.0</v>
      </c>
    </row>
    <row r="139">
      <c r="E139" s="378"/>
    </row>
    <row r="140">
      <c r="A140" s="2" t="s">
        <v>933</v>
      </c>
      <c r="B140" s="2" t="s">
        <v>868</v>
      </c>
      <c r="C140" s="298" t="s">
        <v>8848</v>
      </c>
      <c r="D140" s="291">
        <v>2.219468005597E12</v>
      </c>
      <c r="E140" s="380" t="s">
        <v>935</v>
      </c>
      <c r="F140" s="291"/>
      <c r="G140" s="291"/>
      <c r="H140" s="291"/>
      <c r="J140" s="2" t="s">
        <v>829</v>
      </c>
      <c r="K140" s="2" t="s">
        <v>5317</v>
      </c>
      <c r="L140" s="2" t="s">
        <v>860</v>
      </c>
      <c r="M140" s="2" t="s">
        <v>17</v>
      </c>
      <c r="N140" s="2" t="s">
        <v>5664</v>
      </c>
      <c r="R140" s="2" t="s">
        <v>8791</v>
      </c>
      <c r="S140" s="2">
        <v>308.0</v>
      </c>
    </row>
    <row r="141">
      <c r="B141" s="2" t="s">
        <v>868</v>
      </c>
      <c r="C141" s="298" t="s">
        <v>8848</v>
      </c>
      <c r="D141" s="291" t="s">
        <v>8849</v>
      </c>
      <c r="E141" s="380" t="s">
        <v>935</v>
      </c>
      <c r="J141" s="2" t="s">
        <v>829</v>
      </c>
      <c r="K141" s="2" t="s">
        <v>5317</v>
      </c>
      <c r="L141" s="2" t="s">
        <v>860</v>
      </c>
      <c r="M141" s="2" t="s">
        <v>17</v>
      </c>
      <c r="N141" s="2" t="s">
        <v>6050</v>
      </c>
      <c r="R141" s="2" t="s">
        <v>8791</v>
      </c>
      <c r="S141" s="2">
        <v>413.0</v>
      </c>
    </row>
    <row r="142">
      <c r="B142" s="2" t="s">
        <v>868</v>
      </c>
      <c r="C142" s="298" t="s">
        <v>8848</v>
      </c>
      <c r="D142" s="291" t="s">
        <v>8850</v>
      </c>
      <c r="E142" s="380" t="s">
        <v>935</v>
      </c>
      <c r="J142" s="2" t="s">
        <v>829</v>
      </c>
      <c r="K142" s="2" t="s">
        <v>5317</v>
      </c>
      <c r="L142" s="2" t="s">
        <v>860</v>
      </c>
      <c r="M142" s="2" t="s">
        <v>17</v>
      </c>
      <c r="N142" s="2" t="s">
        <v>6050</v>
      </c>
      <c r="R142" s="2" t="s">
        <v>8791</v>
      </c>
      <c r="S142" s="2">
        <v>413.0</v>
      </c>
    </row>
    <row r="143">
      <c r="B143" s="2" t="s">
        <v>868</v>
      </c>
      <c r="C143" s="298" t="s">
        <v>8848</v>
      </c>
      <c r="D143" s="291" t="s">
        <v>8851</v>
      </c>
      <c r="E143" s="380" t="s">
        <v>6051</v>
      </c>
      <c r="J143" s="2" t="s">
        <v>829</v>
      </c>
      <c r="K143" s="2" t="s">
        <v>5317</v>
      </c>
      <c r="L143" s="2" t="s">
        <v>860</v>
      </c>
      <c r="M143" s="2" t="s">
        <v>17</v>
      </c>
      <c r="N143" s="2" t="s">
        <v>6050</v>
      </c>
      <c r="R143" s="2" t="s">
        <v>8791</v>
      </c>
      <c r="S143" s="2">
        <v>413.0</v>
      </c>
    </row>
    <row r="144">
      <c r="C144" s="2" t="s">
        <v>6812</v>
      </c>
      <c r="L144" s="2" t="s">
        <v>860</v>
      </c>
    </row>
    <row r="147">
      <c r="A147" s="239" t="s">
        <v>3819</v>
      </c>
      <c r="B147" s="239"/>
      <c r="C147" s="388" t="s">
        <v>8852</v>
      </c>
      <c r="E147" s="380" t="s">
        <v>6963</v>
      </c>
      <c r="L147" s="2" t="s">
        <v>1019</v>
      </c>
      <c r="M147" s="2" t="s">
        <v>17</v>
      </c>
      <c r="N147" s="2" t="s">
        <v>8269</v>
      </c>
      <c r="S147" s="2">
        <v>98.0</v>
      </c>
    </row>
    <row r="148">
      <c r="C148" s="388" t="s">
        <v>8853</v>
      </c>
      <c r="E148" s="380" t="s">
        <v>6963</v>
      </c>
      <c r="L148" s="2" t="s">
        <v>1019</v>
      </c>
      <c r="M148" s="2" t="s">
        <v>17</v>
      </c>
      <c r="N148" s="2" t="s">
        <v>6912</v>
      </c>
      <c r="S148" s="2">
        <v>162.0</v>
      </c>
    </row>
    <row r="149">
      <c r="C149" s="359" t="s">
        <v>8854</v>
      </c>
      <c r="D149" s="291"/>
      <c r="E149" s="359" t="s">
        <v>6963</v>
      </c>
      <c r="L149" s="2" t="s">
        <v>1019</v>
      </c>
      <c r="M149" s="2" t="s">
        <v>17</v>
      </c>
      <c r="N149" s="2" t="s">
        <v>7035</v>
      </c>
      <c r="S149" s="2">
        <v>188.0</v>
      </c>
    </row>
    <row r="150">
      <c r="C150" s="359" t="s">
        <v>2992</v>
      </c>
      <c r="D150" s="291"/>
      <c r="E150" s="359" t="s">
        <v>1316</v>
      </c>
      <c r="L150" s="2" t="s">
        <v>1019</v>
      </c>
      <c r="M150" s="2" t="s">
        <v>17</v>
      </c>
      <c r="N150" s="2" t="s">
        <v>8855</v>
      </c>
      <c r="S150" s="2">
        <v>227.0</v>
      </c>
    </row>
    <row r="151">
      <c r="C151" s="359" t="s">
        <v>2992</v>
      </c>
      <c r="D151" s="291" t="s">
        <v>8856</v>
      </c>
      <c r="E151" s="359" t="s">
        <v>1316</v>
      </c>
      <c r="J151" s="2" t="s">
        <v>829</v>
      </c>
      <c r="K151" s="2" t="s">
        <v>2746</v>
      </c>
      <c r="L151" s="2" t="s">
        <v>1019</v>
      </c>
      <c r="M151" s="2" t="s">
        <v>17</v>
      </c>
      <c r="N151" s="2" t="s">
        <v>5664</v>
      </c>
      <c r="R151" s="2" t="s">
        <v>8802</v>
      </c>
      <c r="S151" s="2">
        <v>308.0</v>
      </c>
    </row>
    <row r="152">
      <c r="C152" s="359" t="s">
        <v>2992</v>
      </c>
      <c r="D152" s="291" t="s">
        <v>8857</v>
      </c>
      <c r="E152" s="359" t="s">
        <v>1316</v>
      </c>
      <c r="J152" s="2" t="s">
        <v>829</v>
      </c>
      <c r="K152" s="2" t="s">
        <v>2746</v>
      </c>
      <c r="L152" s="2" t="s">
        <v>1019</v>
      </c>
      <c r="M152" s="2" t="s">
        <v>17</v>
      </c>
      <c r="N152" s="2" t="s">
        <v>5664</v>
      </c>
      <c r="R152" s="2" t="s">
        <v>8802</v>
      </c>
      <c r="S152" s="2">
        <v>308.0</v>
      </c>
    </row>
    <row r="153">
      <c r="C153" s="359" t="s">
        <v>2992</v>
      </c>
      <c r="D153" s="291" t="s">
        <v>8858</v>
      </c>
      <c r="E153" s="359" t="s">
        <v>1316</v>
      </c>
      <c r="J153" s="2" t="s">
        <v>829</v>
      </c>
      <c r="K153" s="2" t="s">
        <v>2746</v>
      </c>
      <c r="L153" s="2" t="s">
        <v>1019</v>
      </c>
      <c r="M153" s="2" t="s">
        <v>17</v>
      </c>
      <c r="N153" s="2" t="s">
        <v>5664</v>
      </c>
      <c r="R153" s="2" t="s">
        <v>8802</v>
      </c>
      <c r="S153" s="2">
        <v>308.0</v>
      </c>
    </row>
    <row r="154">
      <c r="C154" s="359" t="s">
        <v>2992</v>
      </c>
      <c r="D154" s="291" t="s">
        <v>8859</v>
      </c>
      <c r="E154" s="359" t="s">
        <v>1316</v>
      </c>
      <c r="J154" s="2" t="s">
        <v>829</v>
      </c>
      <c r="K154" s="2" t="s">
        <v>2746</v>
      </c>
      <c r="L154" s="2" t="s">
        <v>1019</v>
      </c>
      <c r="M154" s="2" t="s">
        <v>17</v>
      </c>
      <c r="N154" s="2" t="s">
        <v>8233</v>
      </c>
      <c r="R154" s="2" t="s">
        <v>8802</v>
      </c>
      <c r="S154" s="2">
        <v>316.0</v>
      </c>
    </row>
    <row r="155">
      <c r="C155" s="359" t="s">
        <v>2992</v>
      </c>
      <c r="D155" s="291" t="s">
        <v>8860</v>
      </c>
      <c r="E155" s="359" t="s">
        <v>1316</v>
      </c>
      <c r="J155" s="2" t="s">
        <v>829</v>
      </c>
      <c r="K155" s="2" t="s">
        <v>2746</v>
      </c>
      <c r="L155" s="2" t="s">
        <v>1019</v>
      </c>
      <c r="M155" s="2" t="s">
        <v>17</v>
      </c>
      <c r="N155" s="2" t="s">
        <v>8233</v>
      </c>
      <c r="R155" s="2" t="s">
        <v>8802</v>
      </c>
      <c r="S155" s="2">
        <v>316.0</v>
      </c>
    </row>
    <row r="156">
      <c r="A156" s="239"/>
      <c r="C156" s="359" t="s">
        <v>2992</v>
      </c>
      <c r="D156" s="291" t="s">
        <v>8861</v>
      </c>
      <c r="E156" s="359" t="s">
        <v>1316</v>
      </c>
      <c r="L156" s="2" t="s">
        <v>1019</v>
      </c>
      <c r="M156" s="2" t="s">
        <v>17</v>
      </c>
      <c r="N156" s="2" t="s">
        <v>8233</v>
      </c>
      <c r="S156" s="2">
        <v>316.0</v>
      </c>
    </row>
    <row r="157">
      <c r="C157" s="359" t="s">
        <v>2992</v>
      </c>
      <c r="D157" s="291" t="s">
        <v>8862</v>
      </c>
      <c r="E157" s="359" t="s">
        <v>1316</v>
      </c>
      <c r="L157" s="2" t="s">
        <v>1019</v>
      </c>
      <c r="M157" s="2" t="s">
        <v>17</v>
      </c>
      <c r="N157" s="2" t="s">
        <v>8233</v>
      </c>
      <c r="S157" s="2">
        <v>316.0</v>
      </c>
    </row>
    <row r="158">
      <c r="C158" s="359" t="s">
        <v>8863</v>
      </c>
      <c r="J158" s="195"/>
      <c r="L158" s="2" t="s">
        <v>1019</v>
      </c>
    </row>
    <row r="159">
      <c r="C159" s="359"/>
      <c r="E159" s="380"/>
      <c r="J159" s="195"/>
    </row>
    <row r="160">
      <c r="A160" s="380" t="s">
        <v>976</v>
      </c>
      <c r="B160" s="266" t="s">
        <v>6455</v>
      </c>
      <c r="C160" s="436" t="s">
        <v>8864</v>
      </c>
      <c r="D160" s="386" t="s">
        <v>8865</v>
      </c>
      <c r="E160" s="588" t="s">
        <v>8866</v>
      </c>
      <c r="F160" s="266"/>
      <c r="G160" s="266"/>
      <c r="H160" s="266"/>
      <c r="I160" s="266"/>
      <c r="J160" s="357"/>
      <c r="K160" s="266"/>
      <c r="L160" s="357"/>
      <c r="M160" s="266" t="s">
        <v>17</v>
      </c>
      <c r="N160" s="416" t="s">
        <v>8695</v>
      </c>
      <c r="O160" s="266"/>
      <c r="P160" s="266"/>
      <c r="Q160" s="266"/>
      <c r="R160" s="266"/>
      <c r="S160" s="358">
        <v>302.0</v>
      </c>
      <c r="T160" s="266"/>
    </row>
    <row r="161">
      <c r="A161" s="387" t="s">
        <v>5280</v>
      </c>
      <c r="C161" s="359" t="s">
        <v>8867</v>
      </c>
      <c r="E161" s="359" t="s">
        <v>1054</v>
      </c>
      <c r="J161" s="195"/>
      <c r="L161" s="2" t="s">
        <v>1019</v>
      </c>
    </row>
    <row r="162">
      <c r="A162" s="2" t="s">
        <v>976</v>
      </c>
      <c r="C162" s="359" t="s">
        <v>1839</v>
      </c>
      <c r="E162" s="380" t="s">
        <v>3934</v>
      </c>
      <c r="J162" s="195"/>
      <c r="L162" s="2" t="s">
        <v>1019</v>
      </c>
      <c r="M162" s="2" t="s">
        <v>17</v>
      </c>
      <c r="N162" s="2" t="s">
        <v>8695</v>
      </c>
      <c r="S162" s="2">
        <v>302.0</v>
      </c>
    </row>
    <row r="163">
      <c r="A163" s="2" t="s">
        <v>976</v>
      </c>
      <c r="C163" s="359" t="s">
        <v>1839</v>
      </c>
      <c r="E163" s="380" t="s">
        <v>3934</v>
      </c>
      <c r="J163" s="2"/>
      <c r="L163" s="2" t="s">
        <v>1019</v>
      </c>
      <c r="M163" s="2" t="s">
        <v>17</v>
      </c>
      <c r="N163" s="2" t="s">
        <v>8695</v>
      </c>
      <c r="S163" s="2">
        <v>302.0</v>
      </c>
    </row>
    <row r="164">
      <c r="A164" s="2" t="s">
        <v>976</v>
      </c>
      <c r="C164" s="359" t="s">
        <v>1839</v>
      </c>
      <c r="E164" s="380" t="s">
        <v>3934</v>
      </c>
      <c r="L164" s="2" t="s">
        <v>1019</v>
      </c>
      <c r="M164" s="2" t="s">
        <v>17</v>
      </c>
      <c r="N164" s="2" t="s">
        <v>8695</v>
      </c>
      <c r="S164" s="2">
        <v>302.0</v>
      </c>
    </row>
    <row r="165">
      <c r="A165" s="2" t="s">
        <v>976</v>
      </c>
      <c r="C165" s="359" t="s">
        <v>1839</v>
      </c>
      <c r="E165" s="380" t="s">
        <v>3934</v>
      </c>
      <c r="L165" s="2" t="s">
        <v>1019</v>
      </c>
      <c r="M165" s="2" t="s">
        <v>17</v>
      </c>
      <c r="N165" s="2" t="s">
        <v>8695</v>
      </c>
      <c r="S165" s="2">
        <v>302.0</v>
      </c>
    </row>
    <row r="166">
      <c r="A166" s="2" t="s">
        <v>976</v>
      </c>
      <c r="C166" s="359" t="s">
        <v>1839</v>
      </c>
      <c r="E166" s="380" t="s">
        <v>3934</v>
      </c>
      <c r="L166" s="2" t="s">
        <v>1019</v>
      </c>
      <c r="M166" s="2" t="s">
        <v>17</v>
      </c>
      <c r="N166" s="2" t="s">
        <v>8695</v>
      </c>
      <c r="S166" s="2">
        <v>302.0</v>
      </c>
    </row>
    <row r="167">
      <c r="A167" s="2" t="s">
        <v>976</v>
      </c>
      <c r="C167" s="359" t="s">
        <v>1839</v>
      </c>
      <c r="E167" s="380" t="s">
        <v>3934</v>
      </c>
      <c r="L167" s="2" t="s">
        <v>1019</v>
      </c>
      <c r="M167" s="2" t="s">
        <v>17</v>
      </c>
      <c r="N167" s="2" t="s">
        <v>8695</v>
      </c>
      <c r="S167" s="2">
        <v>302.0</v>
      </c>
    </row>
    <row r="168">
      <c r="A168" s="2" t="s">
        <v>976</v>
      </c>
      <c r="B168" s="239"/>
      <c r="C168" s="359" t="s">
        <v>1839</v>
      </c>
      <c r="E168" s="380" t="s">
        <v>3934</v>
      </c>
      <c r="L168" s="2" t="s">
        <v>1019</v>
      </c>
      <c r="M168" s="2" t="s">
        <v>17</v>
      </c>
      <c r="N168" s="2" t="s">
        <v>8695</v>
      </c>
      <c r="S168" s="2">
        <v>302.0</v>
      </c>
    </row>
    <row r="169">
      <c r="A169" s="2" t="s">
        <v>976</v>
      </c>
      <c r="C169" s="359" t="s">
        <v>1839</v>
      </c>
      <c r="E169" s="380" t="s">
        <v>3934</v>
      </c>
      <c r="L169" s="2" t="s">
        <v>1019</v>
      </c>
      <c r="M169" s="2" t="s">
        <v>17</v>
      </c>
      <c r="N169" s="2" t="s">
        <v>8695</v>
      </c>
      <c r="S169" s="2">
        <v>302.0</v>
      </c>
    </row>
    <row r="170">
      <c r="A170" s="2" t="s">
        <v>976</v>
      </c>
      <c r="C170" s="359" t="s">
        <v>1839</v>
      </c>
      <c r="E170" s="380" t="s">
        <v>3934</v>
      </c>
      <c r="L170" s="2" t="s">
        <v>1019</v>
      </c>
      <c r="M170" s="2" t="s">
        <v>17</v>
      </c>
      <c r="N170" s="2" t="s">
        <v>8695</v>
      </c>
      <c r="S170" s="2">
        <v>302.0</v>
      </c>
    </row>
    <row r="171">
      <c r="A171" s="2" t="s">
        <v>976</v>
      </c>
      <c r="C171" s="359" t="s">
        <v>1839</v>
      </c>
      <c r="E171" s="380" t="s">
        <v>3934</v>
      </c>
      <c r="L171" s="2" t="s">
        <v>1019</v>
      </c>
      <c r="M171" s="2" t="s">
        <v>17</v>
      </c>
      <c r="N171" s="2" t="s">
        <v>8695</v>
      </c>
      <c r="S171" s="2">
        <v>302.0</v>
      </c>
    </row>
    <row r="172">
      <c r="A172" s="387" t="s">
        <v>5280</v>
      </c>
      <c r="C172" s="359" t="s">
        <v>1020</v>
      </c>
      <c r="E172" s="359" t="s">
        <v>1021</v>
      </c>
      <c r="L172" s="2" t="s">
        <v>1019</v>
      </c>
      <c r="M172" s="2" t="s">
        <v>17</v>
      </c>
      <c r="N172" s="2" t="s">
        <v>8695</v>
      </c>
      <c r="S172" s="2">
        <v>302.0</v>
      </c>
    </row>
    <row r="173">
      <c r="A173" s="387" t="s">
        <v>5280</v>
      </c>
      <c r="C173" s="359" t="s">
        <v>1020</v>
      </c>
      <c r="E173" s="359" t="s">
        <v>1021</v>
      </c>
      <c r="L173" s="2" t="s">
        <v>1019</v>
      </c>
      <c r="M173" s="2" t="s">
        <v>17</v>
      </c>
      <c r="N173" s="2" t="s">
        <v>8695</v>
      </c>
      <c r="S173" s="2">
        <v>302.0</v>
      </c>
    </row>
    <row r="174">
      <c r="A174" s="387" t="s">
        <v>5280</v>
      </c>
      <c r="C174" s="359" t="s">
        <v>1020</v>
      </c>
      <c r="E174" s="359" t="s">
        <v>1021</v>
      </c>
      <c r="L174" s="2" t="s">
        <v>1019</v>
      </c>
      <c r="M174" s="2" t="s">
        <v>17</v>
      </c>
      <c r="N174" s="2" t="s">
        <v>8695</v>
      </c>
      <c r="S174" s="2">
        <v>302.0</v>
      </c>
    </row>
    <row r="175">
      <c r="A175" s="387" t="s">
        <v>5280</v>
      </c>
      <c r="C175" s="359" t="s">
        <v>1020</v>
      </c>
      <c r="E175" s="359" t="s">
        <v>1021</v>
      </c>
      <c r="L175" s="2" t="s">
        <v>1019</v>
      </c>
      <c r="M175" s="2" t="s">
        <v>17</v>
      </c>
      <c r="N175" s="2" t="s">
        <v>8695</v>
      </c>
      <c r="S175" s="2">
        <v>302.0</v>
      </c>
    </row>
    <row r="176">
      <c r="A176" s="387" t="s">
        <v>5280</v>
      </c>
      <c r="C176" s="359" t="s">
        <v>1020</v>
      </c>
      <c r="E176" s="359" t="s">
        <v>1021</v>
      </c>
      <c r="L176" s="2" t="s">
        <v>1019</v>
      </c>
      <c r="M176" s="2" t="s">
        <v>17</v>
      </c>
      <c r="N176" s="2" t="s">
        <v>8695</v>
      </c>
      <c r="S176" s="2">
        <v>302.0</v>
      </c>
    </row>
    <row r="177">
      <c r="A177" s="387" t="s">
        <v>5280</v>
      </c>
      <c r="C177" s="359" t="s">
        <v>1020</v>
      </c>
      <c r="E177" s="359" t="s">
        <v>1021</v>
      </c>
      <c r="L177" s="2" t="s">
        <v>1019</v>
      </c>
      <c r="M177" s="2" t="s">
        <v>17</v>
      </c>
      <c r="N177" s="2" t="s">
        <v>8695</v>
      </c>
      <c r="S177" s="2">
        <v>302.0</v>
      </c>
    </row>
    <row r="178">
      <c r="A178" s="387" t="s">
        <v>5280</v>
      </c>
      <c r="C178" s="359" t="s">
        <v>1020</v>
      </c>
      <c r="E178" s="359" t="s">
        <v>1021</v>
      </c>
      <c r="L178" s="2" t="s">
        <v>1019</v>
      </c>
      <c r="M178" s="2" t="s">
        <v>17</v>
      </c>
      <c r="N178" s="2" t="s">
        <v>8695</v>
      </c>
      <c r="S178" s="2">
        <v>302.0</v>
      </c>
    </row>
    <row r="179">
      <c r="A179" s="387" t="s">
        <v>5280</v>
      </c>
      <c r="C179" s="359" t="s">
        <v>1020</v>
      </c>
      <c r="E179" s="359" t="s">
        <v>1021</v>
      </c>
      <c r="L179" s="2" t="s">
        <v>1019</v>
      </c>
      <c r="M179" s="2" t="s">
        <v>17</v>
      </c>
      <c r="N179" s="2" t="s">
        <v>8695</v>
      </c>
      <c r="S179" s="2">
        <v>302.0</v>
      </c>
    </row>
    <row r="180">
      <c r="A180" s="387" t="s">
        <v>5280</v>
      </c>
      <c r="C180" s="359" t="s">
        <v>1020</v>
      </c>
      <c r="E180" s="359" t="s">
        <v>1021</v>
      </c>
      <c r="L180" s="2" t="s">
        <v>1019</v>
      </c>
      <c r="M180" s="2" t="s">
        <v>17</v>
      </c>
      <c r="N180" s="2" t="s">
        <v>8695</v>
      </c>
      <c r="S180" s="2">
        <v>302.0</v>
      </c>
    </row>
    <row r="181">
      <c r="A181" s="387" t="s">
        <v>5280</v>
      </c>
      <c r="C181" s="359" t="s">
        <v>1020</v>
      </c>
      <c r="E181" s="359" t="s">
        <v>1021</v>
      </c>
      <c r="L181" s="2" t="s">
        <v>1019</v>
      </c>
      <c r="M181" s="2" t="s">
        <v>17</v>
      </c>
      <c r="N181" s="2" t="s">
        <v>8695</v>
      </c>
      <c r="S181" s="2">
        <v>302.0</v>
      </c>
    </row>
    <row r="182">
      <c r="A182" s="387" t="s">
        <v>5280</v>
      </c>
      <c r="C182" s="359" t="s">
        <v>1020</v>
      </c>
      <c r="E182" s="359" t="s">
        <v>1021</v>
      </c>
      <c r="L182" s="2" t="s">
        <v>1019</v>
      </c>
      <c r="M182" s="2" t="s">
        <v>17</v>
      </c>
      <c r="N182" s="2" t="s">
        <v>8695</v>
      </c>
      <c r="S182" s="2">
        <v>302.0</v>
      </c>
    </row>
    <row r="183">
      <c r="A183" s="387" t="s">
        <v>5280</v>
      </c>
      <c r="C183" s="359" t="s">
        <v>1020</v>
      </c>
      <c r="E183" s="359" t="s">
        <v>1021</v>
      </c>
      <c r="L183" s="2" t="s">
        <v>1019</v>
      </c>
      <c r="M183" s="2" t="s">
        <v>17</v>
      </c>
      <c r="N183" s="2" t="s">
        <v>8695</v>
      </c>
      <c r="S183" s="2">
        <v>302.0</v>
      </c>
    </row>
    <row r="184">
      <c r="A184" s="387" t="s">
        <v>5280</v>
      </c>
      <c r="C184" s="359" t="s">
        <v>1020</v>
      </c>
      <c r="E184" s="359" t="s">
        <v>1021</v>
      </c>
    </row>
    <row r="185">
      <c r="A185" s="387" t="s">
        <v>5280</v>
      </c>
      <c r="C185" s="359" t="s">
        <v>1020</v>
      </c>
      <c r="E185" s="359" t="s">
        <v>1021</v>
      </c>
    </row>
    <row r="186">
      <c r="C186" s="2" t="s">
        <v>8868</v>
      </c>
      <c r="L186" s="2" t="s">
        <v>1019</v>
      </c>
      <c r="M186" s="2" t="s">
        <v>17</v>
      </c>
      <c r="N186" s="2" t="s">
        <v>8695</v>
      </c>
    </row>
    <row r="187">
      <c r="C187" s="359" t="s">
        <v>8869</v>
      </c>
      <c r="L187" s="2" t="s">
        <v>1019</v>
      </c>
      <c r="M187" s="2" t="s">
        <v>17</v>
      </c>
      <c r="N187" s="2" t="s">
        <v>8695</v>
      </c>
      <c r="S187" s="2">
        <v>302.0</v>
      </c>
    </row>
    <row r="188">
      <c r="C188" s="384" t="s">
        <v>6716</v>
      </c>
      <c r="L188" s="2" t="s">
        <v>1019</v>
      </c>
      <c r="M188" s="2" t="s">
        <v>17</v>
      </c>
      <c r="N188" s="2" t="s">
        <v>8695</v>
      </c>
      <c r="S188" s="2">
        <v>302.0</v>
      </c>
    </row>
    <row r="189">
      <c r="C189" s="388" t="s">
        <v>8870</v>
      </c>
      <c r="E189" s="359" t="s">
        <v>3389</v>
      </c>
      <c r="J189" s="2" t="s">
        <v>829</v>
      </c>
      <c r="K189" s="2" t="s">
        <v>2635</v>
      </c>
      <c r="L189" s="2" t="s">
        <v>1019</v>
      </c>
      <c r="M189" s="2" t="s">
        <v>17</v>
      </c>
      <c r="N189" s="2" t="s">
        <v>4310</v>
      </c>
      <c r="R189" s="2" t="s">
        <v>3292</v>
      </c>
      <c r="S189" s="2">
        <v>48.0</v>
      </c>
    </row>
    <row r="190">
      <c r="C190" s="359" t="s">
        <v>8871</v>
      </c>
      <c r="E190" s="359" t="s">
        <v>1484</v>
      </c>
      <c r="L190" s="2" t="s">
        <v>1019</v>
      </c>
      <c r="M190" s="2" t="s">
        <v>17</v>
      </c>
      <c r="N190" s="2" t="s">
        <v>4310</v>
      </c>
      <c r="S190" s="2">
        <v>48.0</v>
      </c>
    </row>
    <row r="191">
      <c r="A191" s="266"/>
      <c r="B191" s="266" t="s">
        <v>30</v>
      </c>
      <c r="C191" s="385" t="s">
        <v>4791</v>
      </c>
      <c r="D191" s="382">
        <v>8.801629074595E12</v>
      </c>
      <c r="E191" s="440" t="s">
        <v>4792</v>
      </c>
      <c r="F191" s="266"/>
      <c r="G191" s="266"/>
      <c r="H191" s="266"/>
      <c r="I191" s="266"/>
      <c r="J191" s="2" t="s">
        <v>829</v>
      </c>
      <c r="K191" s="266"/>
      <c r="L191" s="266" t="s">
        <v>1019</v>
      </c>
      <c r="M191" s="266" t="s">
        <v>17</v>
      </c>
      <c r="N191" s="416" t="s">
        <v>4736</v>
      </c>
      <c r="O191" s="266"/>
      <c r="P191" s="266"/>
      <c r="Q191" s="266"/>
      <c r="R191" s="266"/>
      <c r="S191" s="358">
        <v>58.0</v>
      </c>
      <c r="T191" s="266"/>
      <c r="U191" s="266"/>
      <c r="V191" s="266"/>
      <c r="W191" s="266"/>
      <c r="X191" s="266"/>
      <c r="Y191" s="266"/>
      <c r="Z191" s="266"/>
      <c r="AA191" s="266"/>
      <c r="AB191" s="266"/>
      <c r="AC191" s="266"/>
      <c r="AD191" s="266"/>
      <c r="AE191" s="266"/>
    </row>
    <row r="192">
      <c r="A192" s="266"/>
      <c r="B192" s="266" t="s">
        <v>3881</v>
      </c>
      <c r="C192" s="538" t="s">
        <v>3888</v>
      </c>
      <c r="D192" s="386" t="s">
        <v>8872</v>
      </c>
      <c r="E192" s="385" t="s">
        <v>4106</v>
      </c>
      <c r="F192" s="266"/>
      <c r="G192" s="266"/>
      <c r="H192" s="266"/>
      <c r="I192" s="266"/>
      <c r="J192" s="275" t="s">
        <v>829</v>
      </c>
      <c r="K192" s="275" t="s">
        <v>2845</v>
      </c>
      <c r="L192" s="266" t="s">
        <v>1019</v>
      </c>
      <c r="M192" s="266" t="s">
        <v>17</v>
      </c>
      <c r="N192" s="416" t="s">
        <v>4736</v>
      </c>
      <c r="O192" s="266"/>
      <c r="P192" s="266"/>
      <c r="Q192" s="266"/>
      <c r="R192" s="275" t="s">
        <v>5316</v>
      </c>
      <c r="S192" s="358">
        <v>58.0</v>
      </c>
      <c r="T192" s="266"/>
      <c r="U192" s="266"/>
      <c r="V192" s="266"/>
      <c r="W192" s="266"/>
      <c r="X192" s="266"/>
      <c r="Y192" s="266"/>
      <c r="Z192" s="266"/>
      <c r="AA192" s="266"/>
      <c r="AB192" s="266"/>
      <c r="AC192" s="266"/>
      <c r="AD192" s="266"/>
      <c r="AE192" s="266"/>
    </row>
    <row r="193">
      <c r="A193" s="266"/>
      <c r="B193" s="266" t="s">
        <v>3884</v>
      </c>
      <c r="C193" s="385" t="s">
        <v>1062</v>
      </c>
      <c r="D193" s="386" t="s">
        <v>8873</v>
      </c>
      <c r="E193" s="385" t="s">
        <v>1063</v>
      </c>
      <c r="F193" s="266"/>
      <c r="G193" s="266"/>
      <c r="H193" s="266"/>
      <c r="I193" s="266"/>
      <c r="J193" s="2" t="s">
        <v>829</v>
      </c>
      <c r="K193" s="266"/>
      <c r="L193" s="266" t="s">
        <v>1019</v>
      </c>
      <c r="M193" s="266" t="s">
        <v>17</v>
      </c>
      <c r="N193" s="416" t="s">
        <v>4736</v>
      </c>
      <c r="O193" s="266"/>
      <c r="P193" s="266"/>
      <c r="Q193" s="266"/>
      <c r="R193" s="266"/>
      <c r="S193" s="358">
        <v>58.0</v>
      </c>
      <c r="T193" s="266"/>
      <c r="U193" s="266"/>
      <c r="V193" s="266"/>
      <c r="W193" s="266"/>
      <c r="X193" s="266"/>
      <c r="Y193" s="266"/>
      <c r="Z193" s="266"/>
      <c r="AA193" s="266"/>
      <c r="AB193" s="266"/>
      <c r="AC193" s="266"/>
      <c r="AD193" s="266"/>
      <c r="AE193" s="266"/>
    </row>
    <row r="194">
      <c r="B194" s="2" t="s">
        <v>883</v>
      </c>
      <c r="C194" s="359" t="s">
        <v>5387</v>
      </c>
      <c r="E194" s="359" t="s">
        <v>5388</v>
      </c>
      <c r="J194" s="2" t="s">
        <v>829</v>
      </c>
      <c r="L194" s="266" t="s">
        <v>1019</v>
      </c>
      <c r="M194" s="275" t="s">
        <v>17</v>
      </c>
      <c r="N194" s="2" t="s">
        <v>5042</v>
      </c>
      <c r="S194" s="2">
        <v>67.0</v>
      </c>
    </row>
    <row r="195">
      <c r="B195" s="2" t="s">
        <v>883</v>
      </c>
      <c r="C195" s="359" t="s">
        <v>5387</v>
      </c>
      <c r="E195" s="359" t="s">
        <v>5388</v>
      </c>
      <c r="J195" s="2" t="s">
        <v>829</v>
      </c>
      <c r="L195" s="266" t="s">
        <v>1019</v>
      </c>
      <c r="M195" s="275" t="s">
        <v>17</v>
      </c>
      <c r="N195" s="2" t="s">
        <v>5042</v>
      </c>
      <c r="S195" s="2">
        <v>67.0</v>
      </c>
    </row>
    <row r="196">
      <c r="C196" s="359" t="s">
        <v>5387</v>
      </c>
      <c r="J196" s="2" t="s">
        <v>829</v>
      </c>
      <c r="M196" s="275" t="s">
        <v>17</v>
      </c>
      <c r="N196" s="2" t="s">
        <v>8874</v>
      </c>
      <c r="S196" s="2">
        <v>173.0</v>
      </c>
    </row>
    <row r="197" ht="16.5" customHeight="1">
      <c r="C197" s="359" t="s">
        <v>5387</v>
      </c>
      <c r="J197" s="2" t="s">
        <v>829</v>
      </c>
      <c r="M197" s="275" t="s">
        <v>17</v>
      </c>
      <c r="N197" s="2" t="s">
        <v>8874</v>
      </c>
      <c r="S197" s="2">
        <v>173.0</v>
      </c>
    </row>
    <row r="198">
      <c r="C198" s="359" t="s">
        <v>946</v>
      </c>
      <c r="J198" s="2" t="s">
        <v>829</v>
      </c>
      <c r="M198" s="275" t="s">
        <v>17</v>
      </c>
      <c r="N198" s="2" t="s">
        <v>8874</v>
      </c>
      <c r="S198" s="2">
        <v>173.0</v>
      </c>
    </row>
    <row r="199">
      <c r="C199" s="359" t="s">
        <v>946</v>
      </c>
      <c r="J199" s="2" t="s">
        <v>829</v>
      </c>
      <c r="M199" s="275" t="s">
        <v>17</v>
      </c>
      <c r="N199" s="2" t="s">
        <v>8874</v>
      </c>
      <c r="S199" s="2">
        <v>173.0</v>
      </c>
    </row>
    <row r="200">
      <c r="C200" s="359" t="s">
        <v>1387</v>
      </c>
      <c r="J200" s="2" t="s">
        <v>829</v>
      </c>
      <c r="M200" s="275" t="s">
        <v>17</v>
      </c>
      <c r="N200" s="2" t="s">
        <v>8874</v>
      </c>
      <c r="S200" s="2">
        <v>173.0</v>
      </c>
    </row>
    <row r="201">
      <c r="C201" s="359" t="s">
        <v>1387</v>
      </c>
      <c r="J201" s="2" t="s">
        <v>829</v>
      </c>
      <c r="M201" s="275" t="s">
        <v>17</v>
      </c>
      <c r="N201" s="2" t="s">
        <v>8874</v>
      </c>
      <c r="S201" s="2">
        <v>173.0</v>
      </c>
    </row>
    <row r="203">
      <c r="B203" s="2" t="s">
        <v>8875</v>
      </c>
      <c r="C203" s="359" t="s">
        <v>2060</v>
      </c>
      <c r="E203" s="359">
        <v>5.1</v>
      </c>
      <c r="M203" s="275" t="s">
        <v>17</v>
      </c>
      <c r="N203" s="2" t="s">
        <v>8874</v>
      </c>
      <c r="S203" s="2">
        <v>174.0</v>
      </c>
    </row>
    <row r="205">
      <c r="C205" s="359" t="s">
        <v>1182</v>
      </c>
      <c r="M205" s="275" t="s">
        <v>17</v>
      </c>
      <c r="N205" s="2" t="s">
        <v>2532</v>
      </c>
      <c r="S205" s="2">
        <v>286.0</v>
      </c>
    </row>
    <row r="206">
      <c r="C206" s="359" t="s">
        <v>1182</v>
      </c>
      <c r="M206" s="275" t="s">
        <v>17</v>
      </c>
      <c r="N206" s="2" t="s">
        <v>2532</v>
      </c>
      <c r="S206" s="2">
        <v>286.0</v>
      </c>
    </row>
    <row r="207">
      <c r="C207" s="359" t="s">
        <v>1182</v>
      </c>
      <c r="M207" s="275" t="s">
        <v>17</v>
      </c>
      <c r="N207" s="2" t="s">
        <v>2532</v>
      </c>
      <c r="S207" s="2">
        <v>286.0</v>
      </c>
    </row>
    <row r="208">
      <c r="C208" s="359" t="s">
        <v>1182</v>
      </c>
      <c r="M208" s="275" t="s">
        <v>17</v>
      </c>
      <c r="N208" s="2" t="s">
        <v>2532</v>
      </c>
      <c r="S208" s="2">
        <v>286.0</v>
      </c>
    </row>
    <row r="209">
      <c r="C209" s="359" t="s">
        <v>1182</v>
      </c>
      <c r="M209" s="275" t="s">
        <v>17</v>
      </c>
      <c r="N209" s="2" t="s">
        <v>2532</v>
      </c>
      <c r="S209" s="2">
        <v>286.0</v>
      </c>
    </row>
    <row r="210">
      <c r="C210" s="359" t="s">
        <v>1020</v>
      </c>
      <c r="M210" s="275" t="s">
        <v>17</v>
      </c>
      <c r="N210" s="2" t="s">
        <v>2532</v>
      </c>
      <c r="S210" s="2">
        <v>286.0</v>
      </c>
    </row>
    <row r="211">
      <c r="C211" s="359" t="s">
        <v>1020</v>
      </c>
      <c r="M211" s="275" t="s">
        <v>17</v>
      </c>
      <c r="N211" s="2" t="s">
        <v>2532</v>
      </c>
      <c r="S211" s="2">
        <v>286.0</v>
      </c>
    </row>
    <row r="212">
      <c r="C212" s="359" t="s">
        <v>1020</v>
      </c>
      <c r="M212" s="275" t="s">
        <v>17</v>
      </c>
      <c r="N212" s="2" t="s">
        <v>2532</v>
      </c>
      <c r="S212" s="2">
        <v>286.0</v>
      </c>
    </row>
    <row r="213">
      <c r="C213" s="359" t="s">
        <v>1020</v>
      </c>
      <c r="M213" s="275" t="s">
        <v>17</v>
      </c>
      <c r="N213" s="2" t="s">
        <v>2532</v>
      </c>
      <c r="S213" s="2">
        <v>286.0</v>
      </c>
    </row>
    <row r="214">
      <c r="C214" s="359" t="s">
        <v>3933</v>
      </c>
      <c r="M214" s="275" t="s">
        <v>17</v>
      </c>
      <c r="N214" s="2" t="s">
        <v>2532</v>
      </c>
      <c r="S214" s="2">
        <v>286.0</v>
      </c>
    </row>
    <row r="215">
      <c r="C215" s="359" t="s">
        <v>3933</v>
      </c>
      <c r="M215" s="275" t="s">
        <v>17</v>
      </c>
      <c r="N215" s="2" t="s">
        <v>2532</v>
      </c>
      <c r="S215" s="2">
        <v>286.0</v>
      </c>
    </row>
    <row r="216">
      <c r="C216" s="359" t="s">
        <v>2301</v>
      </c>
      <c r="M216" s="275" t="s">
        <v>17</v>
      </c>
      <c r="N216" s="2" t="s">
        <v>2532</v>
      </c>
      <c r="S216" s="2">
        <v>286.0</v>
      </c>
    </row>
    <row r="217">
      <c r="C217" s="359" t="s">
        <v>2301</v>
      </c>
      <c r="M217" s="275" t="s">
        <v>17</v>
      </c>
      <c r="N217" s="2" t="s">
        <v>2532</v>
      </c>
      <c r="S217" s="2">
        <v>286.0</v>
      </c>
    </row>
    <row r="218">
      <c r="C218" s="359" t="s">
        <v>2302</v>
      </c>
      <c r="M218" s="275" t="s">
        <v>17</v>
      </c>
      <c r="N218" s="2" t="s">
        <v>2532</v>
      </c>
      <c r="S218" s="2">
        <v>286.0</v>
      </c>
    </row>
    <row r="219">
      <c r="C219" s="359" t="s">
        <v>2302</v>
      </c>
      <c r="M219" s="275" t="s">
        <v>17</v>
      </c>
      <c r="N219" s="2" t="s">
        <v>2532</v>
      </c>
      <c r="S219" s="2">
        <v>286.0</v>
      </c>
    </row>
    <row r="220">
      <c r="C220" s="359" t="s">
        <v>1623</v>
      </c>
      <c r="M220" s="275" t="s">
        <v>17</v>
      </c>
      <c r="N220" s="2" t="s">
        <v>2532</v>
      </c>
      <c r="S220" s="2">
        <v>286.0</v>
      </c>
    </row>
    <row r="221">
      <c r="C221" s="359" t="s">
        <v>1623</v>
      </c>
      <c r="M221" s="275" t="s">
        <v>17</v>
      </c>
      <c r="N221" s="2" t="s">
        <v>2532</v>
      </c>
      <c r="S221" s="2">
        <v>286.0</v>
      </c>
    </row>
    <row r="222">
      <c r="C222" s="359" t="s">
        <v>8876</v>
      </c>
      <c r="M222" s="275" t="s">
        <v>17</v>
      </c>
      <c r="N222" s="2" t="s">
        <v>2532</v>
      </c>
      <c r="S222" s="2">
        <v>286.0</v>
      </c>
    </row>
    <row r="223">
      <c r="C223" s="276" t="s">
        <v>8877</v>
      </c>
      <c r="D223" s="277">
        <v>7.21992476009E11</v>
      </c>
      <c r="E223" s="276" t="s">
        <v>8878</v>
      </c>
      <c r="J223" s="2" t="s">
        <v>2173</v>
      </c>
      <c r="K223" s="2" t="s">
        <v>2746</v>
      </c>
      <c r="L223" s="2" t="s">
        <v>1019</v>
      </c>
      <c r="M223" s="2" t="s">
        <v>17</v>
      </c>
      <c r="N223" s="2" t="s">
        <v>709</v>
      </c>
      <c r="R223" s="2" t="s">
        <v>8802</v>
      </c>
      <c r="S223" s="2">
        <v>293.0</v>
      </c>
    </row>
    <row r="224">
      <c r="B224" s="2" t="s">
        <v>1047</v>
      </c>
      <c r="C224" s="276" t="s">
        <v>1048</v>
      </c>
      <c r="D224" s="277" t="s">
        <v>8879</v>
      </c>
      <c r="E224" s="348" t="s">
        <v>1049</v>
      </c>
      <c r="F224" s="348"/>
      <c r="M224" s="2" t="s">
        <v>17</v>
      </c>
      <c r="N224" s="2" t="s">
        <v>3143</v>
      </c>
      <c r="S224" s="2">
        <v>37.0</v>
      </c>
      <c r="T224" s="2" t="s">
        <v>8880</v>
      </c>
    </row>
    <row r="225">
      <c r="B225" s="2" t="s">
        <v>1047</v>
      </c>
      <c r="C225" s="276" t="s">
        <v>1048</v>
      </c>
      <c r="D225" s="277" t="s">
        <v>8881</v>
      </c>
      <c r="E225" s="348" t="s">
        <v>1049</v>
      </c>
      <c r="F225" s="348"/>
      <c r="M225" s="2" t="s">
        <v>17</v>
      </c>
      <c r="N225" s="2" t="s">
        <v>3143</v>
      </c>
      <c r="S225" s="2">
        <v>37.0</v>
      </c>
      <c r="T225" s="2" t="s">
        <v>8880</v>
      </c>
    </row>
    <row r="226">
      <c r="B226" s="2" t="s">
        <v>1047</v>
      </c>
      <c r="C226" s="276" t="s">
        <v>1048</v>
      </c>
      <c r="D226" s="277" t="s">
        <v>8882</v>
      </c>
      <c r="E226" s="348" t="s">
        <v>1049</v>
      </c>
      <c r="F226" s="348"/>
      <c r="M226" s="2" t="s">
        <v>17</v>
      </c>
      <c r="N226" s="2" t="s">
        <v>3143</v>
      </c>
      <c r="S226" s="2">
        <v>37.0</v>
      </c>
      <c r="T226" s="2" t="s">
        <v>8880</v>
      </c>
    </row>
    <row r="227">
      <c r="B227" s="2" t="s">
        <v>1047</v>
      </c>
      <c r="C227" s="276" t="s">
        <v>1048</v>
      </c>
      <c r="D227" s="277" t="s">
        <v>8883</v>
      </c>
      <c r="E227" s="348" t="s">
        <v>1049</v>
      </c>
      <c r="F227" s="348"/>
      <c r="M227" s="2" t="s">
        <v>17</v>
      </c>
      <c r="N227" s="2" t="s">
        <v>3143</v>
      </c>
      <c r="S227" s="2">
        <v>37.0</v>
      </c>
      <c r="T227" s="2" t="s">
        <v>8880</v>
      </c>
    </row>
    <row r="228">
      <c r="B228" s="2" t="s">
        <v>1047</v>
      </c>
      <c r="C228" s="276" t="s">
        <v>1048</v>
      </c>
      <c r="D228" s="277" t="s">
        <v>8884</v>
      </c>
      <c r="E228" s="348" t="s">
        <v>1049</v>
      </c>
      <c r="F228" s="348"/>
      <c r="M228" s="2" t="s">
        <v>17</v>
      </c>
      <c r="N228" s="2" t="s">
        <v>3143</v>
      </c>
      <c r="S228" s="2">
        <v>37.0</v>
      </c>
      <c r="T228" s="2" t="s">
        <v>8880</v>
      </c>
    </row>
    <row r="229">
      <c r="B229" s="2" t="s">
        <v>1047</v>
      </c>
      <c r="C229" s="276" t="s">
        <v>1048</v>
      </c>
      <c r="D229" s="277" t="s">
        <v>8885</v>
      </c>
      <c r="E229" s="348" t="s">
        <v>1049</v>
      </c>
      <c r="F229" s="348"/>
      <c r="M229" s="2" t="s">
        <v>17</v>
      </c>
      <c r="N229" s="2" t="s">
        <v>3143</v>
      </c>
      <c r="S229" s="2">
        <v>37.0</v>
      </c>
      <c r="T229" s="2" t="s">
        <v>8880</v>
      </c>
    </row>
    <row r="230">
      <c r="B230" s="2" t="s">
        <v>1047</v>
      </c>
      <c r="C230" s="276" t="s">
        <v>1048</v>
      </c>
      <c r="D230" s="277" t="s">
        <v>8886</v>
      </c>
      <c r="E230" s="348" t="s">
        <v>1049</v>
      </c>
      <c r="F230" s="348"/>
      <c r="M230" s="2" t="s">
        <v>17</v>
      </c>
      <c r="N230" s="2" t="s">
        <v>3143</v>
      </c>
      <c r="S230" s="2">
        <v>37.0</v>
      </c>
      <c r="T230" s="2" t="s">
        <v>8880</v>
      </c>
    </row>
    <row r="231">
      <c r="B231" s="2" t="s">
        <v>1047</v>
      </c>
      <c r="C231" s="276" t="s">
        <v>1048</v>
      </c>
      <c r="D231" s="277" t="s">
        <v>8887</v>
      </c>
      <c r="E231" s="348" t="s">
        <v>1049</v>
      </c>
      <c r="F231" s="348"/>
      <c r="M231" s="2" t="s">
        <v>17</v>
      </c>
      <c r="N231" s="2" t="s">
        <v>3143</v>
      </c>
      <c r="S231" s="2">
        <v>37.0</v>
      </c>
      <c r="T231" s="2" t="s">
        <v>8880</v>
      </c>
    </row>
    <row r="232">
      <c r="B232" s="2" t="s">
        <v>1047</v>
      </c>
      <c r="C232" s="276" t="s">
        <v>1048</v>
      </c>
      <c r="D232" s="277" t="s">
        <v>8888</v>
      </c>
      <c r="E232" s="348" t="s">
        <v>1049</v>
      </c>
      <c r="F232" s="348"/>
      <c r="M232" s="2" t="s">
        <v>17</v>
      </c>
      <c r="N232" s="2" t="s">
        <v>3143</v>
      </c>
      <c r="S232" s="2">
        <v>37.0</v>
      </c>
      <c r="T232" s="2" t="s">
        <v>8880</v>
      </c>
    </row>
    <row r="233">
      <c r="B233" s="2" t="s">
        <v>1047</v>
      </c>
      <c r="C233" s="276" t="s">
        <v>1048</v>
      </c>
      <c r="D233" s="277" t="s">
        <v>8889</v>
      </c>
      <c r="E233" s="348" t="s">
        <v>1049</v>
      </c>
      <c r="F233" s="348"/>
      <c r="M233" s="2" t="s">
        <v>17</v>
      </c>
      <c r="N233" s="2" t="s">
        <v>3143</v>
      </c>
      <c r="S233" s="2">
        <v>37.0</v>
      </c>
      <c r="T233" s="2" t="s">
        <v>8880</v>
      </c>
    </row>
    <row r="234">
      <c r="B234" s="2" t="s">
        <v>1047</v>
      </c>
      <c r="C234" s="276" t="s">
        <v>1048</v>
      </c>
      <c r="D234" s="277" t="s">
        <v>8890</v>
      </c>
      <c r="E234" s="348" t="s">
        <v>1049</v>
      </c>
      <c r="F234" s="348"/>
      <c r="M234" s="2" t="s">
        <v>17</v>
      </c>
      <c r="N234" s="2" t="s">
        <v>3143</v>
      </c>
      <c r="S234" s="2">
        <v>37.0</v>
      </c>
      <c r="T234" s="2" t="s">
        <v>8880</v>
      </c>
    </row>
    <row r="235">
      <c r="B235" s="2" t="s">
        <v>1047</v>
      </c>
      <c r="C235" s="276" t="s">
        <v>1048</v>
      </c>
      <c r="D235" s="277" t="s">
        <v>8891</v>
      </c>
      <c r="E235" s="348" t="s">
        <v>1049</v>
      </c>
      <c r="F235" s="348"/>
      <c r="M235" s="2" t="s">
        <v>17</v>
      </c>
      <c r="N235" s="2" t="s">
        <v>3143</v>
      </c>
      <c r="S235" s="2">
        <v>37.0</v>
      </c>
      <c r="T235" s="2" t="s">
        <v>8880</v>
      </c>
    </row>
    <row r="236">
      <c r="B236" s="2" t="s">
        <v>1047</v>
      </c>
      <c r="C236" s="276" t="s">
        <v>1048</v>
      </c>
      <c r="D236" s="277" t="s">
        <v>8892</v>
      </c>
      <c r="E236" s="348" t="s">
        <v>1049</v>
      </c>
      <c r="F236" s="348"/>
      <c r="M236" s="2" t="s">
        <v>17</v>
      </c>
      <c r="N236" s="2" t="s">
        <v>3143</v>
      </c>
      <c r="S236" s="2">
        <v>37.0</v>
      </c>
      <c r="T236" s="2" t="s">
        <v>8880</v>
      </c>
    </row>
    <row r="237">
      <c r="B237" s="2" t="s">
        <v>862</v>
      </c>
      <c r="C237" s="276" t="s">
        <v>863</v>
      </c>
      <c r="D237" s="277" t="s">
        <v>8893</v>
      </c>
      <c r="E237" s="276" t="s">
        <v>864</v>
      </c>
      <c r="F237" s="276"/>
      <c r="M237" s="2" t="s">
        <v>17</v>
      </c>
      <c r="N237" s="2" t="s">
        <v>3143</v>
      </c>
      <c r="S237" s="2">
        <v>37.0</v>
      </c>
      <c r="T237" s="2" t="s">
        <v>8880</v>
      </c>
    </row>
    <row r="238">
      <c r="B238" s="2" t="s">
        <v>868</v>
      </c>
      <c r="C238" s="276" t="s">
        <v>918</v>
      </c>
      <c r="D238" s="277" t="s">
        <v>8894</v>
      </c>
      <c r="E238" s="276" t="s">
        <v>919</v>
      </c>
      <c r="F238" s="276"/>
      <c r="M238" s="2" t="s">
        <v>17</v>
      </c>
      <c r="N238" s="2" t="s">
        <v>3143</v>
      </c>
      <c r="S238" s="2">
        <v>37.0</v>
      </c>
      <c r="T238" s="2" t="s">
        <v>8880</v>
      </c>
    </row>
    <row r="239">
      <c r="B239" s="2" t="s">
        <v>865</v>
      </c>
      <c r="C239" s="345" t="s">
        <v>866</v>
      </c>
      <c r="D239" s="277" t="s">
        <v>8895</v>
      </c>
      <c r="E239" s="348" t="s">
        <v>867</v>
      </c>
      <c r="M239" s="2" t="s">
        <v>17</v>
      </c>
      <c r="N239" s="2" t="s">
        <v>3143</v>
      </c>
      <c r="S239" s="2">
        <v>37.0</v>
      </c>
      <c r="T239" s="2" t="s">
        <v>8880</v>
      </c>
    </row>
    <row r="240">
      <c r="C240" s="268" t="s">
        <v>8896</v>
      </c>
      <c r="E240" s="276" t="s">
        <v>1054</v>
      </c>
      <c r="M240" s="2" t="s">
        <v>17</v>
      </c>
      <c r="N240" s="2" t="s">
        <v>3143</v>
      </c>
      <c r="S240" s="2">
        <v>37.0</v>
      </c>
      <c r="T240" s="2" t="s">
        <v>8880</v>
      </c>
    </row>
    <row r="241">
      <c r="C241" s="269"/>
    </row>
  </sheetData>
  <hyperlinks>
    <hyperlink r:id="rId1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2" width="9.3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8897</v>
      </c>
      <c r="D1" s="216"/>
      <c r="E1" s="411">
        <v>9.67789926E9</v>
      </c>
      <c r="F1" s="219"/>
      <c r="G1" s="219"/>
      <c r="H1" s="219" t="s">
        <v>800</v>
      </c>
      <c r="I1" s="219"/>
      <c r="J1" s="219" t="s">
        <v>801</v>
      </c>
      <c r="K1" s="219" t="s">
        <v>802</v>
      </c>
      <c r="L1" s="220"/>
      <c r="M1" s="220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6216</v>
      </c>
      <c r="W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"/>
      <c r="M2" s="2" t="s">
        <v>11</v>
      </c>
      <c r="N2" s="469"/>
      <c r="O2" s="490"/>
      <c r="Q2" s="2">
        <v>1.0</v>
      </c>
      <c r="R2" s="2" t="s">
        <v>7516</v>
      </c>
      <c r="S2" s="2" t="s">
        <v>397</v>
      </c>
      <c r="T2" s="2" t="s">
        <v>6799</v>
      </c>
      <c r="U2" s="2">
        <v>13.0</v>
      </c>
      <c r="V2" s="2" t="s">
        <v>8898</v>
      </c>
      <c r="W2" s="2" t="s">
        <v>4177</v>
      </c>
      <c r="Y2" s="266" t="s">
        <v>87</v>
      </c>
    </row>
    <row r="3">
      <c r="A3" s="2"/>
      <c r="B3" s="229" t="s">
        <v>811</v>
      </c>
      <c r="C3" s="2" t="s">
        <v>90</v>
      </c>
      <c r="E3" s="230"/>
      <c r="F3" s="2"/>
      <c r="G3" s="2"/>
      <c r="H3" s="2" t="s">
        <v>812</v>
      </c>
      <c r="I3" s="2"/>
      <c r="K3" s="2"/>
      <c r="L3" s="2"/>
      <c r="M3" s="2" t="s">
        <v>12</v>
      </c>
      <c r="O3" s="230"/>
      <c r="Q3" s="2">
        <v>2.0</v>
      </c>
      <c r="R3" s="2" t="s">
        <v>8899</v>
      </c>
      <c r="S3" s="2" t="s">
        <v>5789</v>
      </c>
      <c r="T3" s="2" t="s">
        <v>8900</v>
      </c>
      <c r="U3" s="2">
        <v>14.0</v>
      </c>
      <c r="V3" s="2" t="s">
        <v>8901</v>
      </c>
      <c r="W3" s="2" t="s">
        <v>4557</v>
      </c>
      <c r="Y3" s="266" t="s">
        <v>87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" t="s">
        <v>13</v>
      </c>
      <c r="O4" s="230"/>
      <c r="Q4" s="2">
        <v>3.0</v>
      </c>
      <c r="R4" s="2" t="s">
        <v>8902</v>
      </c>
      <c r="S4" s="2" t="s">
        <v>8903</v>
      </c>
      <c r="T4" s="2" t="s">
        <v>1010</v>
      </c>
      <c r="U4" s="2">
        <v>15.0</v>
      </c>
      <c r="V4" s="2" t="s">
        <v>8904</v>
      </c>
      <c r="W4" s="2" t="s">
        <v>5173</v>
      </c>
      <c r="Y4" s="266" t="s">
        <v>87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" t="s">
        <v>14</v>
      </c>
      <c r="O5" s="237"/>
      <c r="Q5" s="2">
        <v>4.0</v>
      </c>
      <c r="R5" s="2" t="s">
        <v>8905</v>
      </c>
      <c r="S5" s="2" t="s">
        <v>6832</v>
      </c>
      <c r="T5" s="2" t="s">
        <v>1010</v>
      </c>
      <c r="U5" s="2">
        <v>16.0</v>
      </c>
      <c r="V5" s="2" t="s">
        <v>8906</v>
      </c>
      <c r="W5" s="2" t="s">
        <v>8907</v>
      </c>
      <c r="X5" s="2" t="s">
        <v>8908</v>
      </c>
      <c r="Y5" s="266" t="s">
        <v>87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" t="s">
        <v>15</v>
      </c>
      <c r="O6" s="237"/>
      <c r="Q6" s="2">
        <v>5.0</v>
      </c>
      <c r="R6" s="2" t="s">
        <v>8909</v>
      </c>
      <c r="S6" s="2" t="s">
        <v>6853</v>
      </c>
      <c r="T6" s="2" t="s">
        <v>1010</v>
      </c>
      <c r="U6" s="2">
        <v>17.0</v>
      </c>
      <c r="V6" s="2" t="s">
        <v>8910</v>
      </c>
      <c r="W6" s="2" t="s">
        <v>709</v>
      </c>
      <c r="X6" s="2" t="s">
        <v>3081</v>
      </c>
      <c r="Y6" s="2" t="s">
        <v>55</v>
      </c>
    </row>
    <row r="7">
      <c r="A7" s="2"/>
      <c r="B7" s="229" t="s">
        <v>822</v>
      </c>
      <c r="C7" s="2" t="s">
        <v>8911</v>
      </c>
      <c r="D7" s="2"/>
      <c r="E7" s="237">
        <v>9.487778586E9</v>
      </c>
      <c r="F7" s="2"/>
      <c r="G7" s="2"/>
      <c r="H7" s="2" t="s">
        <v>823</v>
      </c>
      <c r="I7" s="2"/>
      <c r="K7" s="2"/>
      <c r="L7" s="2"/>
      <c r="M7" s="2" t="s">
        <v>17</v>
      </c>
      <c r="O7" s="237"/>
      <c r="Q7" s="2">
        <v>6.0</v>
      </c>
      <c r="R7" s="2" t="s">
        <v>8912</v>
      </c>
      <c r="S7" s="2" t="s">
        <v>8913</v>
      </c>
      <c r="T7" s="2" t="s">
        <v>1010</v>
      </c>
      <c r="U7" s="2">
        <v>18.0</v>
      </c>
      <c r="V7" s="2" t="s">
        <v>8914</v>
      </c>
      <c r="W7" s="2" t="s">
        <v>3447</v>
      </c>
      <c r="X7" s="2" t="s">
        <v>3081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" t="s">
        <v>18</v>
      </c>
      <c r="O8" s="237"/>
      <c r="Q8" s="2">
        <v>7.0</v>
      </c>
      <c r="R8" s="2" t="s">
        <v>8915</v>
      </c>
      <c r="S8" s="2" t="s">
        <v>8916</v>
      </c>
      <c r="T8" s="2" t="s">
        <v>1010</v>
      </c>
      <c r="U8" s="2">
        <v>19.0</v>
      </c>
      <c r="V8" s="2" t="s">
        <v>8917</v>
      </c>
      <c r="W8" s="2" t="s">
        <v>1820</v>
      </c>
      <c r="X8" s="2" t="s">
        <v>3081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" t="s">
        <v>19</v>
      </c>
      <c r="N9" s="2"/>
      <c r="O9" s="237"/>
      <c r="Q9" s="2">
        <v>8.0</v>
      </c>
      <c r="R9" s="2" t="s">
        <v>8918</v>
      </c>
      <c r="S9" s="2" t="s">
        <v>8919</v>
      </c>
      <c r="T9" s="2" t="s">
        <v>1010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" t="s">
        <v>20</v>
      </c>
      <c r="N10" s="2"/>
      <c r="O10" s="237"/>
      <c r="Q10" s="2">
        <v>9.0</v>
      </c>
      <c r="R10" s="2" t="s">
        <v>8920</v>
      </c>
      <c r="S10" s="2" t="s">
        <v>8921</v>
      </c>
      <c r="T10" s="2" t="s">
        <v>1010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" t="s">
        <v>21</v>
      </c>
      <c r="N11" s="2"/>
      <c r="O11" s="237"/>
      <c r="Q11" s="2">
        <v>10.0</v>
      </c>
      <c r="R11" s="2" t="s">
        <v>8922</v>
      </c>
      <c r="S11" s="2" t="s">
        <v>8923</v>
      </c>
      <c r="T11" s="2" t="s">
        <v>1010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" t="s">
        <v>23</v>
      </c>
      <c r="N12" s="2"/>
      <c r="O12" s="237"/>
      <c r="Q12" s="2">
        <v>11.0</v>
      </c>
      <c r="R12" s="2" t="s">
        <v>805</v>
      </c>
      <c r="S12" s="2" t="s">
        <v>485</v>
      </c>
      <c r="T12" s="2" t="s">
        <v>626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"/>
      <c r="L13" s="2"/>
      <c r="M13" s="2" t="s">
        <v>24</v>
      </c>
      <c r="N13" s="242"/>
      <c r="O13" s="243"/>
      <c r="P13" s="2"/>
      <c r="Q13" s="2">
        <v>12.0</v>
      </c>
      <c r="R13" s="2" t="s">
        <v>8924</v>
      </c>
      <c r="S13" s="2" t="s">
        <v>8925</v>
      </c>
      <c r="T13" s="2" t="s">
        <v>8926</v>
      </c>
    </row>
    <row r="14">
      <c r="A14" s="2"/>
      <c r="B14" s="2"/>
      <c r="C14" s="2" t="s">
        <v>8927</v>
      </c>
      <c r="D14" s="2"/>
      <c r="E14" s="2"/>
      <c r="F14" s="2"/>
      <c r="G14" s="2"/>
      <c r="H14" s="241" t="s">
        <v>837</v>
      </c>
      <c r="I14" s="242"/>
      <c r="J14" s="242"/>
      <c r="K14" s="24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26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291">
        <v>8.801637195733E12</v>
      </c>
      <c r="E17" s="2" t="s">
        <v>6646</v>
      </c>
      <c r="J17" s="2" t="s">
        <v>2173</v>
      </c>
      <c r="K17" s="2" t="s">
        <v>6832</v>
      </c>
      <c r="L17" s="2" t="s">
        <v>860</v>
      </c>
      <c r="M17" s="2" t="s">
        <v>17</v>
      </c>
      <c r="N17" s="2" t="s">
        <v>8059</v>
      </c>
      <c r="R17" s="2" t="s">
        <v>8928</v>
      </c>
      <c r="S17" s="2">
        <v>36.0</v>
      </c>
    </row>
    <row r="18">
      <c r="A18" s="2"/>
      <c r="B18" s="2" t="s">
        <v>30</v>
      </c>
      <c r="C18" s="2" t="s">
        <v>5477</v>
      </c>
      <c r="D18" s="291">
        <v>8.801977843166E12</v>
      </c>
      <c r="E18" s="2" t="s">
        <v>6646</v>
      </c>
      <c r="J18" s="2" t="s">
        <v>2173</v>
      </c>
      <c r="K18" s="2" t="s">
        <v>6832</v>
      </c>
      <c r="L18" s="2" t="s">
        <v>860</v>
      </c>
      <c r="M18" s="2" t="s">
        <v>17</v>
      </c>
      <c r="N18" s="2" t="s">
        <v>8059</v>
      </c>
      <c r="R18" s="2" t="s">
        <v>8928</v>
      </c>
      <c r="S18" s="2">
        <v>36.0</v>
      </c>
    </row>
    <row r="19">
      <c r="A19" s="2"/>
      <c r="B19" s="2" t="s">
        <v>30</v>
      </c>
      <c r="C19" s="2" t="s">
        <v>5477</v>
      </c>
      <c r="D19" s="291">
        <v>8.801119440966E12</v>
      </c>
      <c r="E19" s="2" t="s">
        <v>6646</v>
      </c>
      <c r="J19" s="2" t="s">
        <v>2173</v>
      </c>
      <c r="K19" s="2" t="s">
        <v>6832</v>
      </c>
      <c r="L19" s="2" t="s">
        <v>860</v>
      </c>
      <c r="M19" s="2" t="s">
        <v>17</v>
      </c>
      <c r="N19" s="2" t="s">
        <v>8059</v>
      </c>
      <c r="R19" s="2" t="s">
        <v>8928</v>
      </c>
      <c r="S19" s="2">
        <v>36.0</v>
      </c>
    </row>
    <row r="20">
      <c r="A20" s="2"/>
      <c r="B20" s="2" t="s">
        <v>30</v>
      </c>
      <c r="C20" s="2" t="s">
        <v>5477</v>
      </c>
      <c r="D20" s="291">
        <v>8.801765520498E12</v>
      </c>
      <c r="E20" s="2" t="s">
        <v>6646</v>
      </c>
      <c r="J20" s="2" t="s">
        <v>2173</v>
      </c>
      <c r="K20" s="2" t="s">
        <v>6832</v>
      </c>
      <c r="L20" s="2" t="s">
        <v>860</v>
      </c>
      <c r="M20" s="2" t="s">
        <v>17</v>
      </c>
      <c r="N20" s="2" t="s">
        <v>8059</v>
      </c>
      <c r="R20" s="2" t="s">
        <v>8928</v>
      </c>
      <c r="S20" s="2">
        <v>36.0</v>
      </c>
    </row>
    <row r="21">
      <c r="A21" s="2"/>
      <c r="B21" s="2" t="s">
        <v>30</v>
      </c>
      <c r="C21" s="2" t="s">
        <v>5477</v>
      </c>
      <c r="D21" s="291">
        <v>8.801087650707E12</v>
      </c>
      <c r="E21" s="2" t="s">
        <v>6646</v>
      </c>
      <c r="J21" s="2" t="s">
        <v>2173</v>
      </c>
      <c r="K21" s="2" t="s">
        <v>6832</v>
      </c>
      <c r="L21" s="2" t="s">
        <v>860</v>
      </c>
      <c r="M21" s="2" t="s">
        <v>17</v>
      </c>
      <c r="N21" s="2" t="s">
        <v>8059</v>
      </c>
      <c r="R21" s="2" t="s">
        <v>8928</v>
      </c>
      <c r="S21" s="2">
        <v>36.0</v>
      </c>
    </row>
    <row r="22">
      <c r="A22" s="2"/>
      <c r="B22" s="2" t="s">
        <v>30</v>
      </c>
      <c r="C22" s="2" t="s">
        <v>5477</v>
      </c>
      <c r="D22" s="291">
        <v>8.80117715192E12</v>
      </c>
      <c r="E22" s="2" t="s">
        <v>6646</v>
      </c>
      <c r="J22" s="2" t="s">
        <v>2173</v>
      </c>
      <c r="K22" s="2" t="s">
        <v>6832</v>
      </c>
      <c r="L22" s="2" t="s">
        <v>860</v>
      </c>
      <c r="M22" s="2" t="s">
        <v>17</v>
      </c>
      <c r="N22" s="2" t="s">
        <v>8059</v>
      </c>
      <c r="R22" s="2" t="s">
        <v>8928</v>
      </c>
      <c r="S22" s="2">
        <v>36.0</v>
      </c>
    </row>
    <row r="23">
      <c r="A23" s="2"/>
      <c r="B23" s="2" t="s">
        <v>30</v>
      </c>
      <c r="C23" s="2" t="s">
        <v>5477</v>
      </c>
      <c r="D23" s="291">
        <v>8.801670103751E12</v>
      </c>
      <c r="E23" s="2" t="s">
        <v>6646</v>
      </c>
      <c r="J23" s="2" t="s">
        <v>2173</v>
      </c>
      <c r="K23" s="2" t="s">
        <v>6832</v>
      </c>
      <c r="L23" s="2" t="s">
        <v>860</v>
      </c>
      <c r="M23" s="2" t="s">
        <v>17</v>
      </c>
      <c r="N23" s="2" t="s">
        <v>8059</v>
      </c>
      <c r="R23" s="2" t="s">
        <v>8928</v>
      </c>
      <c r="S23" s="2">
        <v>36.0</v>
      </c>
    </row>
    <row r="24">
      <c r="A24" s="2"/>
      <c r="B24" s="2" t="s">
        <v>30</v>
      </c>
      <c r="C24" s="2" t="s">
        <v>5283</v>
      </c>
      <c r="D24" s="291">
        <v>8.70111886301E12</v>
      </c>
      <c r="E24" s="380" t="s">
        <v>5657</v>
      </c>
      <c r="J24" s="2" t="s">
        <v>2173</v>
      </c>
      <c r="K24" s="2" t="s">
        <v>7960</v>
      </c>
      <c r="L24" s="2" t="s">
        <v>860</v>
      </c>
      <c r="M24" s="2" t="s">
        <v>17</v>
      </c>
      <c r="N24" s="2" t="s">
        <v>8059</v>
      </c>
      <c r="R24" s="2" t="s">
        <v>8929</v>
      </c>
      <c r="S24" s="2">
        <v>37.0</v>
      </c>
    </row>
    <row r="25">
      <c r="A25" s="2"/>
      <c r="B25" s="2" t="s">
        <v>30</v>
      </c>
      <c r="C25" s="2" t="s">
        <v>1545</v>
      </c>
      <c r="D25" s="291" t="s">
        <v>8930</v>
      </c>
      <c r="E25" s="359" t="s">
        <v>4839</v>
      </c>
      <c r="J25" s="2" t="s">
        <v>2173</v>
      </c>
      <c r="K25" s="2" t="s">
        <v>5789</v>
      </c>
      <c r="L25" s="2" t="s">
        <v>860</v>
      </c>
      <c r="M25" s="2" t="s">
        <v>17</v>
      </c>
      <c r="N25" s="2" t="s">
        <v>8059</v>
      </c>
      <c r="R25" s="2" t="s">
        <v>8931</v>
      </c>
      <c r="S25" s="2">
        <v>36.0</v>
      </c>
    </row>
    <row r="26">
      <c r="A26" s="2"/>
      <c r="B26" s="2"/>
      <c r="C26" s="2" t="s">
        <v>5711</v>
      </c>
      <c r="D26" s="291"/>
      <c r="E26" s="359"/>
      <c r="J26" s="2"/>
      <c r="K26" s="2"/>
      <c r="L26" s="2" t="s">
        <v>860</v>
      </c>
      <c r="M26" s="2" t="s">
        <v>6882</v>
      </c>
      <c r="R26" s="2"/>
    </row>
    <row r="27">
      <c r="A27" s="2"/>
      <c r="B27" s="2"/>
      <c r="C27" s="2" t="s">
        <v>7245</v>
      </c>
      <c r="D27" s="291">
        <v>8.050290075E9</v>
      </c>
      <c r="E27" s="359" t="s">
        <v>895</v>
      </c>
      <c r="J27" s="2" t="s">
        <v>2173</v>
      </c>
      <c r="K27" s="2" t="s">
        <v>7960</v>
      </c>
      <c r="L27" s="2" t="s">
        <v>1019</v>
      </c>
      <c r="M27" s="2" t="s">
        <v>17</v>
      </c>
      <c r="N27" s="2" t="s">
        <v>8059</v>
      </c>
      <c r="R27" s="2" t="s">
        <v>8929</v>
      </c>
      <c r="S27" s="2">
        <v>36.0</v>
      </c>
    </row>
    <row r="28" ht="18.0" customHeight="1">
      <c r="A28" s="2"/>
      <c r="B28" s="2"/>
      <c r="D28" s="2"/>
      <c r="E28" s="2"/>
    </row>
    <row r="29">
      <c r="A29" s="2"/>
      <c r="B29" s="2"/>
      <c r="D29" s="2"/>
      <c r="E29" s="2"/>
    </row>
    <row r="30" ht="15.0" customHeight="1">
      <c r="A30" s="2" t="s">
        <v>7267</v>
      </c>
      <c r="B30" s="2" t="s">
        <v>3908</v>
      </c>
      <c r="C30" s="2" t="s">
        <v>3515</v>
      </c>
      <c r="D30" s="2"/>
      <c r="E30" s="2" t="s">
        <v>3987</v>
      </c>
      <c r="J30" s="2" t="s">
        <v>2173</v>
      </c>
      <c r="K30" s="2" t="s">
        <v>7960</v>
      </c>
      <c r="L30" s="2" t="s">
        <v>860</v>
      </c>
      <c r="M30" s="2" t="s">
        <v>17</v>
      </c>
      <c r="N30" s="2" t="s">
        <v>8059</v>
      </c>
      <c r="R30" s="2" t="s">
        <v>8932</v>
      </c>
      <c r="S30" s="2">
        <v>36.0</v>
      </c>
    </row>
    <row r="31">
      <c r="A31" s="2"/>
      <c r="B31" s="2" t="s">
        <v>3908</v>
      </c>
      <c r="C31" s="2" t="s">
        <v>4099</v>
      </c>
      <c r="D31" s="2"/>
      <c r="E31" s="2" t="s">
        <v>3987</v>
      </c>
      <c r="J31" s="2" t="s">
        <v>2173</v>
      </c>
      <c r="K31" s="2" t="s">
        <v>7960</v>
      </c>
      <c r="L31" s="2" t="s">
        <v>860</v>
      </c>
      <c r="M31" s="2" t="s">
        <v>17</v>
      </c>
      <c r="N31" s="2" t="s">
        <v>8059</v>
      </c>
      <c r="R31" s="2" t="s">
        <v>8932</v>
      </c>
      <c r="S31" s="2">
        <v>36.0</v>
      </c>
    </row>
    <row r="32">
      <c r="A32" s="2"/>
      <c r="B32" s="2" t="s">
        <v>3908</v>
      </c>
      <c r="C32" s="2" t="s">
        <v>4100</v>
      </c>
      <c r="D32" s="2"/>
      <c r="E32" s="2" t="s">
        <v>4101</v>
      </c>
      <c r="L32" s="2" t="s">
        <v>860</v>
      </c>
      <c r="M32" s="2" t="s">
        <v>4882</v>
      </c>
    </row>
    <row r="33">
      <c r="A33" s="2"/>
      <c r="B33" s="2" t="s">
        <v>3908</v>
      </c>
      <c r="C33" s="2" t="s">
        <v>5482</v>
      </c>
      <c r="D33" s="2"/>
      <c r="E33" s="2" t="s">
        <v>8031</v>
      </c>
      <c r="J33" s="2" t="s">
        <v>2173</v>
      </c>
      <c r="K33" s="2" t="s">
        <v>8916</v>
      </c>
      <c r="L33" s="2" t="s">
        <v>860</v>
      </c>
      <c r="M33" s="2" t="s">
        <v>17</v>
      </c>
      <c r="N33" s="2" t="s">
        <v>8059</v>
      </c>
      <c r="R33" s="2" t="s">
        <v>8933</v>
      </c>
      <c r="S33" s="2">
        <v>36.0</v>
      </c>
    </row>
    <row r="34">
      <c r="A34" s="2"/>
      <c r="B34" s="2" t="s">
        <v>3908</v>
      </c>
      <c r="C34" s="2" t="s">
        <v>7174</v>
      </c>
      <c r="D34" s="2"/>
      <c r="E34" s="359" t="s">
        <v>3995</v>
      </c>
      <c r="J34" s="2" t="s">
        <v>2173</v>
      </c>
      <c r="K34" s="2" t="s">
        <v>5789</v>
      </c>
      <c r="L34" s="2" t="s">
        <v>860</v>
      </c>
      <c r="M34" s="2" t="s">
        <v>17</v>
      </c>
      <c r="N34" s="2" t="s">
        <v>8059</v>
      </c>
      <c r="R34" s="2" t="s">
        <v>8931</v>
      </c>
      <c r="S34" s="2">
        <v>36.0</v>
      </c>
    </row>
    <row r="35">
      <c r="A35" s="2"/>
      <c r="B35" s="2" t="s">
        <v>960</v>
      </c>
      <c r="C35" s="2" t="s">
        <v>1556</v>
      </c>
      <c r="D35" s="275"/>
      <c r="E35" s="275" t="s">
        <v>947</v>
      </c>
      <c r="J35" s="2" t="s">
        <v>2173</v>
      </c>
      <c r="K35" s="2" t="s">
        <v>5789</v>
      </c>
      <c r="L35" s="2" t="s">
        <v>860</v>
      </c>
      <c r="M35" s="2" t="s">
        <v>17</v>
      </c>
      <c r="N35" s="2" t="s">
        <v>397</v>
      </c>
      <c r="R35" s="2" t="s">
        <v>8931</v>
      </c>
      <c r="S35" s="2">
        <v>169.0</v>
      </c>
    </row>
    <row r="36">
      <c r="A36" s="2"/>
      <c r="B36" s="2" t="s">
        <v>960</v>
      </c>
      <c r="C36" s="2" t="s">
        <v>1556</v>
      </c>
      <c r="D36" s="275"/>
      <c r="E36" s="275" t="s">
        <v>947</v>
      </c>
      <c r="J36" s="2" t="s">
        <v>2173</v>
      </c>
      <c r="K36" s="2" t="s">
        <v>5789</v>
      </c>
      <c r="L36" s="2" t="s">
        <v>860</v>
      </c>
      <c r="M36" s="2" t="s">
        <v>17</v>
      </c>
      <c r="N36" s="2" t="s">
        <v>397</v>
      </c>
      <c r="R36" s="2" t="s">
        <v>8931</v>
      </c>
      <c r="S36" s="2">
        <v>169.0</v>
      </c>
    </row>
    <row r="37">
      <c r="A37" s="2"/>
      <c r="B37" s="2" t="s">
        <v>960</v>
      </c>
      <c r="C37" s="2" t="s">
        <v>1556</v>
      </c>
      <c r="D37" s="275"/>
      <c r="E37" s="275" t="s">
        <v>947</v>
      </c>
      <c r="J37" s="2" t="s">
        <v>2173</v>
      </c>
      <c r="K37" s="2" t="s">
        <v>5789</v>
      </c>
      <c r="L37" s="2" t="s">
        <v>860</v>
      </c>
      <c r="M37" s="2" t="s">
        <v>17</v>
      </c>
      <c r="N37" s="2" t="s">
        <v>397</v>
      </c>
      <c r="R37" s="2" t="s">
        <v>8931</v>
      </c>
      <c r="S37" s="2">
        <v>169.0</v>
      </c>
    </row>
    <row r="38">
      <c r="A38" s="2"/>
      <c r="B38" s="2" t="s">
        <v>960</v>
      </c>
      <c r="C38" s="2" t="s">
        <v>1556</v>
      </c>
      <c r="D38" s="275"/>
      <c r="E38" s="275" t="s">
        <v>947</v>
      </c>
      <c r="L38" s="2" t="s">
        <v>860</v>
      </c>
      <c r="M38" s="2" t="s">
        <v>4882</v>
      </c>
    </row>
    <row r="39">
      <c r="A39" s="2"/>
      <c r="B39" s="2" t="s">
        <v>960</v>
      </c>
      <c r="C39" s="492" t="s">
        <v>1055</v>
      </c>
      <c r="D39" s="494"/>
      <c r="E39" s="494" t="s">
        <v>1056</v>
      </c>
      <c r="J39" s="2" t="s">
        <v>2173</v>
      </c>
      <c r="K39" s="2" t="s">
        <v>8903</v>
      </c>
      <c r="L39" s="2" t="s">
        <v>860</v>
      </c>
      <c r="M39" s="2" t="s">
        <v>17</v>
      </c>
      <c r="N39" s="2" t="s">
        <v>7855</v>
      </c>
      <c r="R39" s="2" t="s">
        <v>8934</v>
      </c>
      <c r="S39" s="2">
        <v>37.0</v>
      </c>
    </row>
    <row r="40">
      <c r="A40" s="2"/>
      <c r="B40" s="2" t="s">
        <v>960</v>
      </c>
      <c r="C40" s="492" t="s">
        <v>1055</v>
      </c>
      <c r="D40" s="494"/>
      <c r="E40" s="494" t="s">
        <v>1056</v>
      </c>
      <c r="J40" s="2" t="s">
        <v>2173</v>
      </c>
      <c r="K40" s="2" t="s">
        <v>8903</v>
      </c>
      <c r="L40" s="2" t="s">
        <v>860</v>
      </c>
      <c r="M40" s="2" t="s">
        <v>17</v>
      </c>
      <c r="N40" s="2" t="s">
        <v>7855</v>
      </c>
      <c r="R40" s="2" t="s">
        <v>8934</v>
      </c>
      <c r="S40" s="2">
        <v>37.0</v>
      </c>
    </row>
    <row r="41">
      <c r="A41" s="2"/>
      <c r="B41" s="2" t="s">
        <v>960</v>
      </c>
      <c r="C41" s="492" t="s">
        <v>1055</v>
      </c>
      <c r="D41" s="494"/>
      <c r="E41" s="494" t="s">
        <v>1056</v>
      </c>
      <c r="J41" s="2" t="s">
        <v>2173</v>
      </c>
      <c r="K41" s="2" t="s">
        <v>8903</v>
      </c>
      <c r="L41" s="2" t="s">
        <v>860</v>
      </c>
      <c r="M41" s="2" t="s">
        <v>17</v>
      </c>
      <c r="N41" s="2" t="s">
        <v>7855</v>
      </c>
      <c r="R41" s="2" t="s">
        <v>8934</v>
      </c>
      <c r="S41" s="2">
        <v>37.0</v>
      </c>
    </row>
    <row r="42">
      <c r="A42" s="2"/>
      <c r="B42" s="2" t="s">
        <v>960</v>
      </c>
      <c r="C42" s="492" t="s">
        <v>1055</v>
      </c>
      <c r="D42" s="494"/>
      <c r="E42" s="494" t="s">
        <v>1056</v>
      </c>
      <c r="J42" s="2" t="s">
        <v>2173</v>
      </c>
      <c r="K42" s="2" t="s">
        <v>8903</v>
      </c>
      <c r="L42" s="2" t="s">
        <v>860</v>
      </c>
      <c r="M42" s="2" t="s">
        <v>17</v>
      </c>
      <c r="N42" s="2" t="s">
        <v>7855</v>
      </c>
      <c r="R42" s="2" t="s">
        <v>8934</v>
      </c>
      <c r="S42" s="2">
        <v>37.0</v>
      </c>
    </row>
    <row r="43">
      <c r="A43" s="2"/>
      <c r="B43" s="2" t="s">
        <v>960</v>
      </c>
      <c r="C43" s="492" t="s">
        <v>1055</v>
      </c>
      <c r="D43" s="494"/>
      <c r="E43" s="494" t="s">
        <v>1056</v>
      </c>
      <c r="J43" s="2" t="s">
        <v>2173</v>
      </c>
      <c r="K43" s="2" t="s">
        <v>8903</v>
      </c>
      <c r="L43" s="2" t="s">
        <v>860</v>
      </c>
      <c r="M43" s="2" t="s">
        <v>17</v>
      </c>
      <c r="N43" s="2" t="s">
        <v>7855</v>
      </c>
      <c r="R43" s="2" t="s">
        <v>8934</v>
      </c>
      <c r="S43" s="2">
        <v>37.0</v>
      </c>
    </row>
    <row r="44">
      <c r="A44" s="2"/>
      <c r="B44" s="2" t="s">
        <v>960</v>
      </c>
      <c r="C44" s="492" t="s">
        <v>1055</v>
      </c>
      <c r="D44" s="494"/>
      <c r="E44" s="494" t="s">
        <v>1056</v>
      </c>
      <c r="J44" s="2" t="s">
        <v>2173</v>
      </c>
      <c r="K44" s="2" t="s">
        <v>8903</v>
      </c>
      <c r="L44" s="2" t="s">
        <v>860</v>
      </c>
      <c r="M44" s="2" t="s">
        <v>17</v>
      </c>
      <c r="N44" s="2" t="s">
        <v>7855</v>
      </c>
      <c r="R44" s="2" t="s">
        <v>8934</v>
      </c>
      <c r="S44" s="2">
        <v>37.0</v>
      </c>
    </row>
    <row r="45">
      <c r="A45" s="2"/>
      <c r="B45" s="2" t="s">
        <v>960</v>
      </c>
      <c r="C45" s="492" t="s">
        <v>1055</v>
      </c>
      <c r="D45" s="494"/>
      <c r="E45" s="494" t="s">
        <v>1056</v>
      </c>
      <c r="J45" s="2" t="s">
        <v>2173</v>
      </c>
      <c r="K45" s="2" t="s">
        <v>8903</v>
      </c>
      <c r="L45" s="2" t="s">
        <v>860</v>
      </c>
      <c r="M45" s="2" t="s">
        <v>17</v>
      </c>
      <c r="N45" s="2" t="s">
        <v>7855</v>
      </c>
      <c r="R45" s="2" t="s">
        <v>8934</v>
      </c>
      <c r="S45" s="2">
        <v>37.0</v>
      </c>
    </row>
    <row r="46">
      <c r="A46" s="2"/>
      <c r="B46" s="2" t="s">
        <v>960</v>
      </c>
      <c r="C46" s="492" t="s">
        <v>1055</v>
      </c>
      <c r="D46" s="494"/>
      <c r="E46" s="494" t="s">
        <v>1056</v>
      </c>
      <c r="J46" s="2" t="s">
        <v>2173</v>
      </c>
      <c r="K46" s="2" t="s">
        <v>8916</v>
      </c>
      <c r="L46" s="2" t="s">
        <v>860</v>
      </c>
      <c r="M46" s="2" t="s">
        <v>17</v>
      </c>
      <c r="N46" s="2" t="s">
        <v>7855</v>
      </c>
      <c r="R46" s="2" t="s">
        <v>8935</v>
      </c>
      <c r="S46" s="2">
        <v>37.0</v>
      </c>
    </row>
    <row r="47">
      <c r="A47" s="2"/>
      <c r="B47" s="2" t="s">
        <v>960</v>
      </c>
      <c r="C47" s="492" t="s">
        <v>1055</v>
      </c>
      <c r="D47" s="494"/>
      <c r="E47" s="494" t="s">
        <v>1056</v>
      </c>
      <c r="J47" s="2" t="s">
        <v>2173</v>
      </c>
      <c r="K47" s="2" t="s">
        <v>8916</v>
      </c>
      <c r="L47" s="2" t="s">
        <v>860</v>
      </c>
      <c r="M47" s="2" t="s">
        <v>17</v>
      </c>
      <c r="N47" s="2" t="s">
        <v>7855</v>
      </c>
      <c r="R47" s="2" t="s">
        <v>8936</v>
      </c>
      <c r="S47" s="2">
        <v>37.0</v>
      </c>
    </row>
    <row r="48">
      <c r="A48" s="2"/>
      <c r="B48" s="2" t="s">
        <v>960</v>
      </c>
      <c r="C48" s="492" t="s">
        <v>1055</v>
      </c>
      <c r="D48" s="494"/>
      <c r="E48" s="494" t="s">
        <v>1056</v>
      </c>
      <c r="J48" s="2" t="s">
        <v>2173</v>
      </c>
      <c r="K48" s="2" t="s">
        <v>8916</v>
      </c>
      <c r="L48" s="2" t="s">
        <v>860</v>
      </c>
      <c r="M48" s="2" t="s">
        <v>17</v>
      </c>
      <c r="N48" s="2" t="s">
        <v>7855</v>
      </c>
      <c r="R48" s="2" t="s">
        <v>8936</v>
      </c>
      <c r="S48" s="2">
        <v>37.0</v>
      </c>
    </row>
    <row r="49">
      <c r="A49" s="2"/>
      <c r="B49" s="2" t="s">
        <v>960</v>
      </c>
      <c r="C49" s="492" t="s">
        <v>1055</v>
      </c>
      <c r="D49" s="494"/>
      <c r="E49" s="494" t="s">
        <v>1056</v>
      </c>
      <c r="J49" s="2" t="s">
        <v>2173</v>
      </c>
      <c r="K49" s="2" t="s">
        <v>8916</v>
      </c>
      <c r="L49" s="2" t="s">
        <v>860</v>
      </c>
      <c r="M49" s="2" t="s">
        <v>17</v>
      </c>
      <c r="N49" s="2" t="s">
        <v>8059</v>
      </c>
      <c r="R49" s="2" t="s">
        <v>8931</v>
      </c>
      <c r="S49" s="2">
        <v>37.0</v>
      </c>
    </row>
    <row r="50">
      <c r="A50" s="2"/>
      <c r="B50" s="2" t="s">
        <v>960</v>
      </c>
      <c r="C50" s="492" t="s">
        <v>1055</v>
      </c>
      <c r="D50" s="494"/>
      <c r="E50" s="494" t="s">
        <v>1056</v>
      </c>
      <c r="J50" s="2" t="s">
        <v>2173</v>
      </c>
      <c r="K50" s="2" t="s">
        <v>8916</v>
      </c>
      <c r="L50" s="2" t="s">
        <v>860</v>
      </c>
      <c r="M50" s="2" t="s">
        <v>17</v>
      </c>
      <c r="N50" s="2" t="s">
        <v>8059</v>
      </c>
      <c r="R50" s="2" t="s">
        <v>8931</v>
      </c>
      <c r="S50" s="2">
        <v>37.0</v>
      </c>
    </row>
    <row r="51">
      <c r="A51" s="2"/>
      <c r="B51" s="2" t="s">
        <v>960</v>
      </c>
      <c r="C51" s="492" t="s">
        <v>1055</v>
      </c>
      <c r="D51" s="494"/>
      <c r="E51" s="494" t="s">
        <v>1056</v>
      </c>
      <c r="J51" s="2" t="s">
        <v>2173</v>
      </c>
      <c r="K51" s="2" t="s">
        <v>8916</v>
      </c>
      <c r="L51" s="2" t="s">
        <v>860</v>
      </c>
      <c r="M51" s="2" t="s">
        <v>17</v>
      </c>
      <c r="N51" s="2" t="s">
        <v>8059</v>
      </c>
      <c r="R51" s="2" t="s">
        <v>8931</v>
      </c>
      <c r="S51" s="2">
        <v>37.0</v>
      </c>
    </row>
    <row r="52">
      <c r="A52" s="2"/>
      <c r="B52" s="2" t="s">
        <v>960</v>
      </c>
      <c r="C52" s="492" t="s">
        <v>1055</v>
      </c>
      <c r="D52" s="494"/>
      <c r="E52" s="494" t="s">
        <v>1056</v>
      </c>
      <c r="J52" s="2" t="s">
        <v>2173</v>
      </c>
      <c r="K52" s="2" t="s">
        <v>8916</v>
      </c>
      <c r="L52" s="2" t="s">
        <v>1019</v>
      </c>
      <c r="M52" s="2" t="s">
        <v>17</v>
      </c>
      <c r="N52" s="2" t="s">
        <v>8059</v>
      </c>
      <c r="R52" s="2"/>
      <c r="S52" s="2">
        <v>37.0</v>
      </c>
    </row>
    <row r="53">
      <c r="A53" s="2"/>
      <c r="B53" s="2" t="s">
        <v>3908</v>
      </c>
      <c r="C53" s="2" t="s">
        <v>6193</v>
      </c>
      <c r="D53" s="2"/>
      <c r="E53" s="2" t="s">
        <v>2569</v>
      </c>
      <c r="J53" s="2" t="s">
        <v>2173</v>
      </c>
      <c r="K53" s="2" t="s">
        <v>8913</v>
      </c>
      <c r="L53" s="2" t="s">
        <v>860</v>
      </c>
      <c r="M53" s="2" t="s">
        <v>17</v>
      </c>
      <c r="N53" s="2" t="s">
        <v>8059</v>
      </c>
      <c r="R53" s="2" t="s">
        <v>8937</v>
      </c>
      <c r="S53" s="2">
        <v>36.0</v>
      </c>
    </row>
    <row r="54">
      <c r="A54" s="2"/>
      <c r="B54" s="2" t="s">
        <v>3908</v>
      </c>
      <c r="C54" s="2" t="s">
        <v>7142</v>
      </c>
      <c r="D54" s="2"/>
      <c r="E54" s="2" t="s">
        <v>6744</v>
      </c>
      <c r="J54" s="2" t="s">
        <v>2173</v>
      </c>
      <c r="K54" s="2" t="s">
        <v>8913</v>
      </c>
      <c r="L54" s="2" t="s">
        <v>860</v>
      </c>
      <c r="M54" s="2" t="s">
        <v>17</v>
      </c>
      <c r="N54" s="2" t="s">
        <v>8059</v>
      </c>
      <c r="R54" s="2" t="s">
        <v>8931</v>
      </c>
      <c r="S54" s="2">
        <v>36.0</v>
      </c>
    </row>
    <row r="55">
      <c r="A55" s="2"/>
      <c r="B55" s="2" t="s">
        <v>3908</v>
      </c>
      <c r="C55" s="2" t="s">
        <v>7143</v>
      </c>
      <c r="D55" s="2"/>
      <c r="E55" s="2" t="s">
        <v>7502</v>
      </c>
      <c r="J55" s="2" t="s">
        <v>2173</v>
      </c>
      <c r="K55" s="2" t="s">
        <v>8919</v>
      </c>
      <c r="L55" s="2" t="s">
        <v>860</v>
      </c>
      <c r="M55" s="2" t="s">
        <v>17</v>
      </c>
      <c r="N55" s="2" t="s">
        <v>8059</v>
      </c>
      <c r="R55" s="2" t="s">
        <v>8931</v>
      </c>
      <c r="S55" s="2">
        <v>36.0</v>
      </c>
    </row>
    <row r="56">
      <c r="A56" s="2"/>
      <c r="C56" s="2" t="s">
        <v>7144</v>
      </c>
      <c r="D56" s="2"/>
      <c r="E56" s="2" t="s">
        <v>8938</v>
      </c>
      <c r="J56" s="2" t="s">
        <v>2173</v>
      </c>
      <c r="K56" s="2" t="s">
        <v>8919</v>
      </c>
      <c r="L56" s="2" t="s">
        <v>860</v>
      </c>
      <c r="M56" s="2" t="s">
        <v>17</v>
      </c>
      <c r="N56" s="2" t="s">
        <v>8059</v>
      </c>
      <c r="R56" s="2" t="s">
        <v>8931</v>
      </c>
      <c r="S56" s="2">
        <v>36.0</v>
      </c>
    </row>
    <row r="57">
      <c r="A57" s="2"/>
      <c r="B57" s="2"/>
      <c r="C57" s="359" t="s">
        <v>6896</v>
      </c>
      <c r="D57" s="2"/>
      <c r="E57" s="359"/>
      <c r="J57" s="2" t="s">
        <v>2173</v>
      </c>
      <c r="K57" s="2" t="s">
        <v>8919</v>
      </c>
      <c r="L57" s="2" t="s">
        <v>4752</v>
      </c>
      <c r="M57" s="2" t="s">
        <v>17</v>
      </c>
      <c r="N57" s="2" t="s">
        <v>8059</v>
      </c>
      <c r="R57" s="2" t="s">
        <v>8931</v>
      </c>
      <c r="S57" s="2">
        <v>37.0</v>
      </c>
    </row>
    <row r="58">
      <c r="A58" s="2"/>
      <c r="C58" s="359" t="s">
        <v>6896</v>
      </c>
      <c r="D58" s="291"/>
      <c r="E58" s="359"/>
      <c r="J58" s="2" t="s">
        <v>2173</v>
      </c>
      <c r="K58" s="2" t="s">
        <v>8919</v>
      </c>
      <c r="L58" s="2" t="s">
        <v>4752</v>
      </c>
      <c r="M58" s="2" t="s">
        <v>17</v>
      </c>
      <c r="N58" s="2" t="s">
        <v>8059</v>
      </c>
      <c r="R58" s="2" t="s">
        <v>8931</v>
      </c>
      <c r="S58" s="2">
        <v>37.0</v>
      </c>
    </row>
    <row r="59">
      <c r="A59" s="2"/>
      <c r="C59" s="359" t="s">
        <v>6896</v>
      </c>
      <c r="D59" s="291"/>
      <c r="E59" s="359"/>
      <c r="J59" s="2" t="s">
        <v>2173</v>
      </c>
      <c r="K59" s="2" t="s">
        <v>8919</v>
      </c>
      <c r="L59" s="2" t="s">
        <v>4752</v>
      </c>
      <c r="M59" s="2" t="s">
        <v>17</v>
      </c>
      <c r="N59" s="2" t="s">
        <v>8059</v>
      </c>
      <c r="R59" s="2" t="s">
        <v>8931</v>
      </c>
      <c r="S59" s="2">
        <v>37.0</v>
      </c>
    </row>
    <row r="60">
      <c r="A60" s="2"/>
      <c r="B60" s="2"/>
      <c r="C60" s="359" t="s">
        <v>1510</v>
      </c>
      <c r="D60" s="291"/>
      <c r="E60" s="359"/>
      <c r="J60" s="2" t="s">
        <v>2173</v>
      </c>
      <c r="K60" s="2" t="s">
        <v>8919</v>
      </c>
      <c r="L60" s="2" t="s">
        <v>4752</v>
      </c>
      <c r="M60" s="2" t="s">
        <v>17</v>
      </c>
      <c r="N60" s="2" t="s">
        <v>8059</v>
      </c>
      <c r="R60" s="2" t="s">
        <v>8931</v>
      </c>
      <c r="S60" s="2">
        <v>37.0</v>
      </c>
    </row>
    <row r="61">
      <c r="A61" s="2"/>
      <c r="B61" s="2"/>
      <c r="C61" s="2"/>
      <c r="D61" s="291"/>
      <c r="E61" s="359"/>
      <c r="J61" s="2"/>
      <c r="K61" s="2"/>
      <c r="L61" s="2"/>
      <c r="M61" s="2"/>
      <c r="N61" s="2"/>
      <c r="R61" s="2"/>
      <c r="S61" s="2"/>
    </row>
    <row r="62">
      <c r="A62" s="2"/>
      <c r="B62" s="2" t="s">
        <v>862</v>
      </c>
      <c r="C62" s="2" t="s">
        <v>1409</v>
      </c>
      <c r="D62" s="291" t="s">
        <v>8939</v>
      </c>
      <c r="E62" s="359" t="s">
        <v>893</v>
      </c>
      <c r="J62" s="2" t="s">
        <v>2173</v>
      </c>
      <c r="K62" s="2" t="s">
        <v>8913</v>
      </c>
      <c r="L62" s="2" t="s">
        <v>860</v>
      </c>
      <c r="M62" s="2" t="s">
        <v>17</v>
      </c>
      <c r="N62" s="2" t="s">
        <v>7921</v>
      </c>
      <c r="R62" s="2" t="s">
        <v>8940</v>
      </c>
      <c r="S62" s="2">
        <v>36.0</v>
      </c>
    </row>
    <row r="63">
      <c r="A63" s="2"/>
      <c r="B63" s="2" t="s">
        <v>862</v>
      </c>
      <c r="C63" s="2" t="s">
        <v>1409</v>
      </c>
      <c r="D63" s="291" t="s">
        <v>8941</v>
      </c>
      <c r="E63" s="359" t="s">
        <v>893</v>
      </c>
      <c r="J63" s="2" t="s">
        <v>2173</v>
      </c>
      <c r="K63" s="2" t="s">
        <v>8923</v>
      </c>
      <c r="L63" s="2" t="s">
        <v>4752</v>
      </c>
      <c r="M63" s="2" t="s">
        <v>17</v>
      </c>
      <c r="N63" s="2" t="s">
        <v>7934</v>
      </c>
      <c r="R63" s="2" t="s">
        <v>8942</v>
      </c>
      <c r="S63" s="2">
        <v>83.0</v>
      </c>
    </row>
    <row r="64">
      <c r="A64" s="2"/>
      <c r="B64" s="2" t="s">
        <v>862</v>
      </c>
      <c r="C64" s="2" t="s">
        <v>1412</v>
      </c>
      <c r="D64" s="291" t="s">
        <v>8943</v>
      </c>
      <c r="E64" s="359" t="s">
        <v>895</v>
      </c>
      <c r="J64" s="2" t="s">
        <v>2173</v>
      </c>
      <c r="K64" s="2" t="s">
        <v>5789</v>
      </c>
      <c r="L64" s="2" t="s">
        <v>860</v>
      </c>
      <c r="M64" s="2" t="s">
        <v>17</v>
      </c>
      <c r="N64" s="2" t="s">
        <v>7921</v>
      </c>
      <c r="R64" s="2" t="s">
        <v>8940</v>
      </c>
      <c r="S64" s="2">
        <v>36.0</v>
      </c>
    </row>
    <row r="65">
      <c r="B65" s="2" t="s">
        <v>862</v>
      </c>
      <c r="C65" s="2" t="s">
        <v>1412</v>
      </c>
      <c r="D65" s="291" t="s">
        <v>8944</v>
      </c>
      <c r="E65" s="359" t="s">
        <v>895</v>
      </c>
      <c r="J65" s="2" t="s">
        <v>2173</v>
      </c>
      <c r="K65" s="2" t="s">
        <v>8923</v>
      </c>
      <c r="L65" s="2" t="s">
        <v>4752</v>
      </c>
      <c r="M65" s="2" t="s">
        <v>17</v>
      </c>
      <c r="N65" s="2" t="s">
        <v>7934</v>
      </c>
      <c r="R65" s="2" t="s">
        <v>8945</v>
      </c>
      <c r="S65" s="2">
        <v>83.0</v>
      </c>
    </row>
    <row r="66">
      <c r="C66" s="2"/>
    </row>
    <row r="68">
      <c r="A68" s="2" t="s">
        <v>7278</v>
      </c>
      <c r="C68" s="2" t="s">
        <v>1390</v>
      </c>
      <c r="D68" s="291" t="s">
        <v>8946</v>
      </c>
      <c r="E68" s="380" t="s">
        <v>935</v>
      </c>
      <c r="J68" s="2" t="s">
        <v>2173</v>
      </c>
      <c r="K68" s="2" t="s">
        <v>7960</v>
      </c>
      <c r="L68" s="2" t="s">
        <v>860</v>
      </c>
      <c r="M68" s="2" t="s">
        <v>8947</v>
      </c>
      <c r="N68" s="2" t="s">
        <v>7921</v>
      </c>
      <c r="R68" s="2" t="s">
        <v>8933</v>
      </c>
      <c r="S68" s="2">
        <v>37.0</v>
      </c>
    </row>
    <row r="69">
      <c r="C69" s="2" t="s">
        <v>1390</v>
      </c>
      <c r="D69" s="291">
        <v>2.213168000823E12</v>
      </c>
      <c r="E69" s="359" t="s">
        <v>2515</v>
      </c>
      <c r="J69" s="2" t="s">
        <v>2173</v>
      </c>
      <c r="K69" s="2" t="s">
        <v>7960</v>
      </c>
      <c r="L69" s="2" t="s">
        <v>1019</v>
      </c>
      <c r="M69" s="2" t="s">
        <v>8947</v>
      </c>
      <c r="N69" s="2" t="s">
        <v>7921</v>
      </c>
      <c r="R69" s="2" t="s">
        <v>8915</v>
      </c>
      <c r="S69" s="2">
        <v>37.0</v>
      </c>
    </row>
    <row r="71">
      <c r="A71" s="239" t="s">
        <v>3819</v>
      </c>
      <c r="B71" s="239"/>
      <c r="C71" s="2" t="s">
        <v>8948</v>
      </c>
      <c r="L71" s="2" t="s">
        <v>1019</v>
      </c>
      <c r="M71" s="2" t="s">
        <v>17</v>
      </c>
      <c r="N71" s="2" t="s">
        <v>7921</v>
      </c>
      <c r="S71" s="2">
        <v>36.0</v>
      </c>
    </row>
    <row r="72">
      <c r="C72" s="359" t="s">
        <v>8949</v>
      </c>
      <c r="I72" s="2"/>
      <c r="L72" s="2" t="s">
        <v>1019</v>
      </c>
      <c r="M72" s="2" t="s">
        <v>17</v>
      </c>
      <c r="N72" s="2" t="s">
        <v>7934</v>
      </c>
      <c r="S72" s="2">
        <v>83.0</v>
      </c>
    </row>
    <row r="73">
      <c r="I73" s="2"/>
    </row>
    <row r="74">
      <c r="I74" s="2"/>
    </row>
    <row r="75">
      <c r="A75" s="239"/>
    </row>
    <row r="77">
      <c r="J77" s="195"/>
    </row>
    <row r="78">
      <c r="J78" s="195"/>
    </row>
    <row r="79">
      <c r="J79" s="195"/>
    </row>
    <row r="80">
      <c r="J80" s="195"/>
    </row>
    <row r="81">
      <c r="J81" s="2"/>
    </row>
    <row r="86">
      <c r="B86" s="2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10.1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8950</v>
      </c>
      <c r="B1" s="215" t="s">
        <v>5</v>
      </c>
      <c r="C1" s="219" t="s">
        <v>8951</v>
      </c>
      <c r="D1" s="216"/>
      <c r="E1" s="411">
        <v>9.344255799E9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6216</v>
      </c>
      <c r="W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8952</v>
      </c>
      <c r="S2" s="2" t="s">
        <v>8953</v>
      </c>
      <c r="T2" s="2" t="s">
        <v>1958</v>
      </c>
      <c r="U2" s="2">
        <v>13.0</v>
      </c>
      <c r="V2" s="2" t="s">
        <v>8954</v>
      </c>
      <c r="W2" s="2" t="s">
        <v>6959</v>
      </c>
      <c r="X2" s="2" t="s">
        <v>1568</v>
      </c>
    </row>
    <row r="3">
      <c r="A3" s="2"/>
      <c r="B3" s="229" t="s">
        <v>811</v>
      </c>
      <c r="C3" s="2" t="s">
        <v>137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8955</v>
      </c>
      <c r="S3" s="2" t="s">
        <v>8956</v>
      </c>
      <c r="T3" s="2" t="s">
        <v>1958</v>
      </c>
      <c r="U3" s="2">
        <v>14.0</v>
      </c>
      <c r="V3" s="2" t="s">
        <v>8957</v>
      </c>
      <c r="W3" s="2" t="s">
        <v>5803</v>
      </c>
      <c r="X3" s="2" t="s">
        <v>1568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8958</v>
      </c>
      <c r="S4" s="2" t="s">
        <v>8484</v>
      </c>
      <c r="T4" s="2" t="s">
        <v>2001</v>
      </c>
      <c r="U4" s="2">
        <v>15.0</v>
      </c>
      <c r="V4" s="2" t="s">
        <v>8957</v>
      </c>
      <c r="W4" s="2" t="s">
        <v>531</v>
      </c>
      <c r="X4" s="2" t="s">
        <v>626</v>
      </c>
    </row>
    <row r="5">
      <c r="A5" s="2"/>
      <c r="B5" s="229" t="s">
        <v>818</v>
      </c>
      <c r="C5" s="2" t="s">
        <v>8959</v>
      </c>
      <c r="D5" s="2"/>
      <c r="E5" s="237" t="s">
        <v>8960</v>
      </c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8961</v>
      </c>
      <c r="S5" s="2" t="s">
        <v>8962</v>
      </c>
      <c r="T5" s="2" t="s">
        <v>2001</v>
      </c>
      <c r="U5" s="2">
        <v>16.0</v>
      </c>
      <c r="V5" s="2" t="s">
        <v>8963</v>
      </c>
      <c r="W5" s="2" t="s">
        <v>5259</v>
      </c>
      <c r="X5" s="2" t="s">
        <v>8964</v>
      </c>
    </row>
    <row r="6">
      <c r="A6" s="2"/>
      <c r="B6" s="229" t="s">
        <v>820</v>
      </c>
      <c r="C6" s="2" t="s">
        <v>8153</v>
      </c>
      <c r="D6" s="2"/>
      <c r="E6" s="237">
        <v>9.787738799E9</v>
      </c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8965</v>
      </c>
      <c r="S6" s="2" t="s">
        <v>8966</v>
      </c>
      <c r="T6" s="2" t="s">
        <v>1328</v>
      </c>
      <c r="U6" s="2">
        <v>17.0</v>
      </c>
      <c r="V6" s="2" t="s">
        <v>8967</v>
      </c>
      <c r="W6" s="2" t="s">
        <v>6818</v>
      </c>
      <c r="X6" s="2" t="s">
        <v>8968</v>
      </c>
    </row>
    <row r="7">
      <c r="A7" s="2"/>
      <c r="B7" s="229" t="s">
        <v>822</v>
      </c>
      <c r="C7" s="2" t="s">
        <v>7706</v>
      </c>
      <c r="D7" s="2"/>
      <c r="E7" s="237">
        <v>9.842215123E9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8969</v>
      </c>
      <c r="S7" s="2" t="s">
        <v>8970</v>
      </c>
      <c r="T7" s="2" t="s">
        <v>8971</v>
      </c>
      <c r="U7" s="2">
        <v>18.0</v>
      </c>
      <c r="V7" s="2" t="s">
        <v>8972</v>
      </c>
      <c r="W7" s="2" t="s">
        <v>8973</v>
      </c>
      <c r="X7" s="2" t="s">
        <v>8974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8507</v>
      </c>
      <c r="S8" s="2" t="s">
        <v>7855</v>
      </c>
      <c r="T8" s="2" t="s">
        <v>8975</v>
      </c>
      <c r="U8" s="2">
        <v>19.0</v>
      </c>
      <c r="V8" s="2" t="s">
        <v>8976</v>
      </c>
      <c r="W8" s="2" t="s">
        <v>4059</v>
      </c>
      <c r="X8" s="2" t="s">
        <v>8977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8978</v>
      </c>
      <c r="S9" s="2" t="s">
        <v>6873</v>
      </c>
      <c r="T9" s="6" t="s">
        <v>8979</v>
      </c>
      <c r="U9" s="2">
        <v>20.0</v>
      </c>
      <c r="V9" s="2" t="s">
        <v>8980</v>
      </c>
      <c r="W9" s="2" t="s">
        <v>4042</v>
      </c>
      <c r="X9" s="2" t="s">
        <v>8981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8982</v>
      </c>
      <c r="S10" s="2" t="s">
        <v>491</v>
      </c>
      <c r="T10" s="2" t="s">
        <v>8983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8984</v>
      </c>
      <c r="S11" s="2" t="s">
        <v>8985</v>
      </c>
      <c r="T11" s="2" t="s">
        <v>1568</v>
      </c>
    </row>
    <row r="12">
      <c r="A12" s="2"/>
      <c r="B12" s="241" t="s">
        <v>7132</v>
      </c>
      <c r="C12" s="242" t="s">
        <v>8986</v>
      </c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8987</v>
      </c>
      <c r="S12" s="2" t="s">
        <v>8988</v>
      </c>
      <c r="T12" s="2" t="s">
        <v>1568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8989</v>
      </c>
      <c r="S13" s="2" t="s">
        <v>8990</v>
      </c>
      <c r="T13" s="2" t="s">
        <v>1568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8991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" t="s">
        <v>5477</v>
      </c>
      <c r="D17" s="291">
        <v>8.801242386561E12</v>
      </c>
      <c r="E17" s="2" t="s">
        <v>6646</v>
      </c>
      <c r="F17" s="2"/>
      <c r="G17" s="2"/>
      <c r="H17" s="2" t="s">
        <v>8992</v>
      </c>
      <c r="I17" s="2" t="s">
        <v>6642</v>
      </c>
      <c r="J17" s="2" t="s">
        <v>829</v>
      </c>
      <c r="K17" s="2" t="s">
        <v>8962</v>
      </c>
      <c r="L17" s="2" t="s">
        <v>860</v>
      </c>
      <c r="M17" s="2" t="s">
        <v>17</v>
      </c>
      <c r="N17" s="2" t="s">
        <v>8993</v>
      </c>
      <c r="R17" s="2" t="s">
        <v>8961</v>
      </c>
      <c r="S17" s="2">
        <v>109.0</v>
      </c>
    </row>
    <row r="18">
      <c r="A18" s="2"/>
      <c r="B18" s="2" t="s">
        <v>30</v>
      </c>
      <c r="C18" s="2" t="s">
        <v>5477</v>
      </c>
      <c r="D18" s="291">
        <v>8.801667898977E12</v>
      </c>
      <c r="E18" s="2" t="s">
        <v>6646</v>
      </c>
      <c r="I18" s="2" t="s">
        <v>6643</v>
      </c>
      <c r="J18" s="2" t="s">
        <v>829</v>
      </c>
      <c r="K18" s="2" t="s">
        <v>8962</v>
      </c>
      <c r="L18" s="2" t="s">
        <v>860</v>
      </c>
      <c r="M18" s="2" t="s">
        <v>17</v>
      </c>
      <c r="N18" s="2" t="s">
        <v>8993</v>
      </c>
      <c r="R18" s="2" t="s">
        <v>8961</v>
      </c>
      <c r="S18" s="2">
        <v>109.0</v>
      </c>
    </row>
    <row r="19">
      <c r="A19" s="2"/>
      <c r="B19" s="2" t="s">
        <v>30</v>
      </c>
      <c r="C19" s="2" t="s">
        <v>5477</v>
      </c>
      <c r="D19" s="291">
        <v>8.801679791635E12</v>
      </c>
      <c r="E19" s="2" t="s">
        <v>6646</v>
      </c>
      <c r="F19" s="2"/>
      <c r="G19" s="2"/>
      <c r="H19" s="2" t="s">
        <v>8994</v>
      </c>
      <c r="I19" s="2" t="s">
        <v>6645</v>
      </c>
      <c r="J19" s="2" t="s">
        <v>829</v>
      </c>
      <c r="K19" s="2" t="s">
        <v>8995</v>
      </c>
      <c r="L19" s="2" t="s">
        <v>860</v>
      </c>
      <c r="M19" s="2" t="s">
        <v>17</v>
      </c>
      <c r="N19" s="2" t="s">
        <v>8993</v>
      </c>
      <c r="R19" s="2" t="s">
        <v>8961</v>
      </c>
      <c r="S19" s="2">
        <v>109.0</v>
      </c>
    </row>
    <row r="20">
      <c r="A20" s="2"/>
      <c r="B20" s="2" t="s">
        <v>30</v>
      </c>
      <c r="C20" s="2" t="s">
        <v>5477</v>
      </c>
      <c r="D20" s="291">
        <v>8.801692654773E12</v>
      </c>
      <c r="E20" s="2" t="s">
        <v>6646</v>
      </c>
      <c r="F20" s="2"/>
      <c r="G20" s="2"/>
      <c r="H20" s="2" t="s">
        <v>8996</v>
      </c>
      <c r="I20" s="2" t="s">
        <v>7160</v>
      </c>
      <c r="J20" s="2" t="s">
        <v>829</v>
      </c>
      <c r="K20" s="2" t="s">
        <v>8995</v>
      </c>
      <c r="L20" s="2" t="s">
        <v>860</v>
      </c>
      <c r="M20" s="2" t="s">
        <v>17</v>
      </c>
      <c r="N20" s="2" t="s">
        <v>8993</v>
      </c>
      <c r="R20" s="2" t="s">
        <v>8961</v>
      </c>
      <c r="S20" s="2">
        <v>109.0</v>
      </c>
    </row>
    <row r="21">
      <c r="A21" s="2"/>
      <c r="B21" s="2" t="s">
        <v>30</v>
      </c>
      <c r="C21" s="2" t="s">
        <v>5477</v>
      </c>
      <c r="D21" s="291">
        <v>8.80332217742E11</v>
      </c>
      <c r="E21" s="2" t="s">
        <v>6646</v>
      </c>
      <c r="F21" s="2"/>
      <c r="G21" s="2"/>
      <c r="H21" s="2" t="s">
        <v>8997</v>
      </c>
      <c r="I21" s="2" t="s">
        <v>7161</v>
      </c>
      <c r="J21" s="2" t="s">
        <v>829</v>
      </c>
      <c r="K21" s="2" t="s">
        <v>8995</v>
      </c>
      <c r="L21" s="2" t="s">
        <v>860</v>
      </c>
      <c r="M21" s="2" t="s">
        <v>17</v>
      </c>
      <c r="N21" s="2" t="s">
        <v>8993</v>
      </c>
      <c r="R21" s="2" t="s">
        <v>8961</v>
      </c>
      <c r="S21" s="2">
        <v>109.0</v>
      </c>
    </row>
    <row r="22">
      <c r="A22" s="2"/>
      <c r="B22" s="2" t="s">
        <v>30</v>
      </c>
      <c r="C22" s="2" t="s">
        <v>5477</v>
      </c>
      <c r="D22" s="291">
        <v>8.801817936259E12</v>
      </c>
      <c r="E22" s="2" t="s">
        <v>6646</v>
      </c>
      <c r="F22" s="2"/>
      <c r="G22" s="2"/>
      <c r="H22" s="2" t="s">
        <v>8998</v>
      </c>
      <c r="I22" s="2" t="s">
        <v>7165</v>
      </c>
      <c r="J22" s="2" t="s">
        <v>829</v>
      </c>
      <c r="K22" s="2" t="s">
        <v>8995</v>
      </c>
      <c r="L22" s="2" t="s">
        <v>860</v>
      </c>
      <c r="M22" s="2" t="s">
        <v>17</v>
      </c>
      <c r="N22" s="2" t="s">
        <v>8993</v>
      </c>
      <c r="R22" s="2" t="s">
        <v>8961</v>
      </c>
      <c r="S22" s="2">
        <v>109.0</v>
      </c>
    </row>
    <row r="23">
      <c r="A23" s="2"/>
      <c r="B23" s="2" t="s">
        <v>30</v>
      </c>
      <c r="C23" s="2" t="s">
        <v>5477</v>
      </c>
      <c r="D23" s="291">
        <v>8.801014686093E12</v>
      </c>
      <c r="E23" s="2" t="s">
        <v>6646</v>
      </c>
      <c r="F23" s="2"/>
      <c r="G23" s="2"/>
      <c r="H23" s="2" t="s">
        <v>8999</v>
      </c>
      <c r="I23" s="2" t="s">
        <v>7163</v>
      </c>
      <c r="J23" s="2" t="s">
        <v>829</v>
      </c>
      <c r="K23" s="2" t="s">
        <v>8995</v>
      </c>
      <c r="L23" s="2" t="s">
        <v>860</v>
      </c>
      <c r="M23" s="2" t="s">
        <v>17</v>
      </c>
      <c r="N23" s="2" t="s">
        <v>8993</v>
      </c>
      <c r="R23" s="2" t="s">
        <v>8961</v>
      </c>
      <c r="S23" s="2">
        <v>109.0</v>
      </c>
    </row>
    <row r="24">
      <c r="A24" s="2"/>
      <c r="B24" s="2" t="s">
        <v>30</v>
      </c>
      <c r="C24" s="2" t="s">
        <v>5477</v>
      </c>
      <c r="D24" s="291">
        <v>8.801618711231E12</v>
      </c>
      <c r="E24" s="2" t="s">
        <v>6646</v>
      </c>
      <c r="F24" s="2"/>
      <c r="G24" s="2"/>
      <c r="H24" s="2" t="s">
        <v>9000</v>
      </c>
      <c r="I24" s="2" t="s">
        <v>7164</v>
      </c>
      <c r="J24" s="2" t="s">
        <v>829</v>
      </c>
      <c r="K24" s="2" t="s">
        <v>8995</v>
      </c>
      <c r="L24" s="2" t="s">
        <v>860</v>
      </c>
      <c r="M24" s="2" t="s">
        <v>17</v>
      </c>
      <c r="N24" s="2" t="s">
        <v>8993</v>
      </c>
      <c r="R24" s="2" t="s">
        <v>8961</v>
      </c>
      <c r="S24" s="2">
        <v>109.0</v>
      </c>
    </row>
    <row r="25">
      <c r="A25" s="2"/>
      <c r="B25" s="2" t="s">
        <v>30</v>
      </c>
      <c r="C25" s="2" t="s">
        <v>5477</v>
      </c>
      <c r="D25" s="291">
        <v>8.80111492394E12</v>
      </c>
      <c r="E25" s="2" t="s">
        <v>6646</v>
      </c>
      <c r="F25" s="2"/>
      <c r="G25" s="2"/>
      <c r="H25" s="2" t="s">
        <v>9001</v>
      </c>
      <c r="I25" s="2" t="s">
        <v>2113</v>
      </c>
      <c r="J25" s="2" t="s">
        <v>829</v>
      </c>
      <c r="K25" s="2" t="s">
        <v>8995</v>
      </c>
      <c r="L25" s="2" t="s">
        <v>860</v>
      </c>
      <c r="M25" s="2" t="s">
        <v>17</v>
      </c>
      <c r="N25" s="2" t="s">
        <v>8993</v>
      </c>
      <c r="R25" s="2" t="s">
        <v>8961</v>
      </c>
      <c r="S25" s="2">
        <v>109.0</v>
      </c>
    </row>
    <row r="26">
      <c r="A26" s="2"/>
      <c r="B26" s="2" t="s">
        <v>30</v>
      </c>
      <c r="C26" s="2" t="s">
        <v>5477</v>
      </c>
      <c r="D26" s="291">
        <v>8.801067039379E12</v>
      </c>
      <c r="E26" s="2" t="s">
        <v>6646</v>
      </c>
      <c r="F26" s="2"/>
      <c r="G26" s="2"/>
      <c r="H26" s="2" t="s">
        <v>9002</v>
      </c>
      <c r="I26" s="2" t="s">
        <v>2114</v>
      </c>
      <c r="J26" s="2" t="s">
        <v>829</v>
      </c>
      <c r="K26" s="2" t="s">
        <v>8995</v>
      </c>
      <c r="L26" s="2" t="s">
        <v>860</v>
      </c>
      <c r="M26" s="2" t="s">
        <v>17</v>
      </c>
      <c r="N26" s="2" t="s">
        <v>8993</v>
      </c>
      <c r="R26" s="2" t="s">
        <v>8961</v>
      </c>
      <c r="S26" s="2">
        <v>109.0</v>
      </c>
    </row>
    <row r="27">
      <c r="A27" s="2"/>
      <c r="B27" s="2" t="s">
        <v>30</v>
      </c>
      <c r="C27" s="2" t="s">
        <v>5477</v>
      </c>
      <c r="D27" s="291">
        <v>8.801638832849E12</v>
      </c>
      <c r="E27" s="2" t="s">
        <v>6646</v>
      </c>
      <c r="F27" s="2"/>
      <c r="G27" s="2"/>
      <c r="H27" s="2" t="s">
        <v>9003</v>
      </c>
      <c r="I27" s="2" t="s">
        <v>2115</v>
      </c>
      <c r="J27" s="2" t="s">
        <v>829</v>
      </c>
      <c r="K27" s="2" t="s">
        <v>8995</v>
      </c>
      <c r="L27" s="2" t="s">
        <v>860</v>
      </c>
      <c r="M27" s="2" t="s">
        <v>17</v>
      </c>
      <c r="N27" s="2" t="s">
        <v>8993</v>
      </c>
      <c r="R27" s="2" t="s">
        <v>8961</v>
      </c>
      <c r="S27" s="2">
        <v>109.0</v>
      </c>
    </row>
    <row r="28">
      <c r="A28" s="2"/>
      <c r="B28" s="2" t="s">
        <v>30</v>
      </c>
      <c r="C28" s="2" t="s">
        <v>5477</v>
      </c>
      <c r="D28" s="291">
        <v>8.801836358781E12</v>
      </c>
      <c r="E28" s="2" t="s">
        <v>6646</v>
      </c>
      <c r="F28" s="2"/>
      <c r="G28" s="2"/>
      <c r="H28" s="2" t="s">
        <v>9004</v>
      </c>
      <c r="I28" s="2" t="s">
        <v>2119</v>
      </c>
      <c r="J28" s="2" t="s">
        <v>829</v>
      </c>
      <c r="K28" s="2" t="s">
        <v>8995</v>
      </c>
      <c r="L28" s="2" t="s">
        <v>860</v>
      </c>
      <c r="M28" s="2" t="s">
        <v>17</v>
      </c>
      <c r="N28" s="2" t="s">
        <v>8993</v>
      </c>
      <c r="R28" s="2" t="s">
        <v>8961</v>
      </c>
      <c r="S28" s="2">
        <v>109.0</v>
      </c>
    </row>
    <row r="29" ht="21.75" customHeight="1">
      <c r="A29" s="2"/>
      <c r="B29" s="2" t="s">
        <v>30</v>
      </c>
      <c r="C29" s="2" t="s">
        <v>5477</v>
      </c>
      <c r="D29" s="2"/>
      <c r="E29" s="2" t="s">
        <v>6646</v>
      </c>
      <c r="F29" s="2"/>
      <c r="G29" s="2"/>
      <c r="H29" s="2" t="s">
        <v>9004</v>
      </c>
      <c r="I29" s="2" t="s">
        <v>2119</v>
      </c>
      <c r="L29" s="2" t="s">
        <v>860</v>
      </c>
      <c r="M29" s="2" t="s">
        <v>6882</v>
      </c>
    </row>
    <row r="30">
      <c r="A30" s="2"/>
      <c r="B30" s="2" t="s">
        <v>30</v>
      </c>
      <c r="C30" s="2" t="s">
        <v>5477</v>
      </c>
      <c r="D30" s="2"/>
      <c r="E30" s="2" t="s">
        <v>6646</v>
      </c>
      <c r="F30" s="2"/>
      <c r="G30" s="2"/>
      <c r="H30" s="2" t="s">
        <v>9005</v>
      </c>
      <c r="I30" s="2" t="s">
        <v>2788</v>
      </c>
      <c r="L30" s="2" t="s">
        <v>860</v>
      </c>
      <c r="M30" s="2" t="s">
        <v>6882</v>
      </c>
    </row>
    <row r="31">
      <c r="A31" s="2"/>
      <c r="B31" s="2" t="s">
        <v>30</v>
      </c>
      <c r="C31" s="2" t="s">
        <v>5477</v>
      </c>
      <c r="D31" s="2"/>
      <c r="E31" s="2" t="s">
        <v>6646</v>
      </c>
      <c r="F31" s="2"/>
      <c r="G31" s="2"/>
      <c r="H31" s="2" t="s">
        <v>9006</v>
      </c>
      <c r="I31" s="2" t="s">
        <v>2784</v>
      </c>
      <c r="L31" s="2" t="s">
        <v>860</v>
      </c>
      <c r="M31" s="2" t="s">
        <v>6882</v>
      </c>
    </row>
    <row r="32">
      <c r="A32" s="2"/>
      <c r="B32" s="2" t="s">
        <v>30</v>
      </c>
      <c r="C32" s="2" t="s">
        <v>5477</v>
      </c>
      <c r="D32" s="2"/>
      <c r="E32" s="2" t="s">
        <v>6646</v>
      </c>
      <c r="F32" s="2"/>
      <c r="G32" s="2"/>
      <c r="H32" s="2" t="s">
        <v>9007</v>
      </c>
      <c r="I32" s="2" t="s">
        <v>2785</v>
      </c>
      <c r="L32" s="2" t="s">
        <v>860</v>
      </c>
      <c r="M32" s="2" t="s">
        <v>6882</v>
      </c>
    </row>
    <row r="33">
      <c r="A33" s="2"/>
      <c r="B33" s="2" t="s">
        <v>30</v>
      </c>
      <c r="C33" s="2" t="s">
        <v>5477</v>
      </c>
      <c r="D33" s="2"/>
      <c r="E33" s="2" t="s">
        <v>6646</v>
      </c>
      <c r="F33" s="2"/>
      <c r="G33" s="2"/>
      <c r="H33" s="2" t="s">
        <v>9008</v>
      </c>
      <c r="I33" s="2" t="s">
        <v>2786</v>
      </c>
      <c r="L33" s="2" t="s">
        <v>860</v>
      </c>
      <c r="M33" s="2" t="s">
        <v>6882</v>
      </c>
    </row>
    <row r="34">
      <c r="A34" s="2"/>
      <c r="B34" s="2" t="s">
        <v>30</v>
      </c>
      <c r="C34" s="2" t="s">
        <v>5477</v>
      </c>
      <c r="D34" s="2"/>
      <c r="E34" s="2" t="s">
        <v>6646</v>
      </c>
      <c r="F34" s="2"/>
      <c r="G34" s="2"/>
      <c r="H34" s="2" t="s">
        <v>9009</v>
      </c>
      <c r="I34" s="2" t="s">
        <v>2809</v>
      </c>
      <c r="L34" s="2" t="s">
        <v>860</v>
      </c>
      <c r="M34" s="2" t="s">
        <v>6882</v>
      </c>
    </row>
    <row r="35">
      <c r="A35" s="2"/>
      <c r="B35" s="2" t="s">
        <v>30</v>
      </c>
      <c r="C35" s="2" t="s">
        <v>4423</v>
      </c>
      <c r="D35" s="291">
        <v>8.801748937788E12</v>
      </c>
      <c r="E35" s="359" t="s">
        <v>4424</v>
      </c>
      <c r="J35" s="2" t="s">
        <v>829</v>
      </c>
      <c r="K35" s="2" t="s">
        <v>8995</v>
      </c>
      <c r="L35" s="2" t="s">
        <v>4752</v>
      </c>
      <c r="M35" s="2" t="s">
        <v>17</v>
      </c>
      <c r="N35" s="2" t="s">
        <v>8993</v>
      </c>
      <c r="R35" s="2"/>
      <c r="S35" s="2">
        <v>109.0</v>
      </c>
    </row>
    <row r="36">
      <c r="A36" s="2"/>
      <c r="B36" s="2" t="s">
        <v>30</v>
      </c>
      <c r="C36" s="2" t="s">
        <v>4876</v>
      </c>
      <c r="D36" s="291">
        <v>8.701698560635E12</v>
      </c>
      <c r="E36" s="2" t="s">
        <v>7242</v>
      </c>
      <c r="J36" s="2" t="s">
        <v>829</v>
      </c>
      <c r="K36" s="2" t="s">
        <v>8995</v>
      </c>
      <c r="L36" s="2" t="s">
        <v>860</v>
      </c>
      <c r="M36" s="2" t="s">
        <v>17</v>
      </c>
      <c r="N36" s="2" t="s">
        <v>6869</v>
      </c>
      <c r="R36" s="2" t="s">
        <v>8961</v>
      </c>
      <c r="S36" s="2">
        <v>112.0</v>
      </c>
    </row>
    <row r="37">
      <c r="A37" s="2"/>
      <c r="B37" s="2" t="s">
        <v>30</v>
      </c>
      <c r="C37" s="2" t="s">
        <v>1545</v>
      </c>
      <c r="D37" s="291" t="s">
        <v>9010</v>
      </c>
      <c r="E37" s="2" t="s">
        <v>4839</v>
      </c>
      <c r="J37" s="2" t="s">
        <v>829</v>
      </c>
      <c r="K37" s="2" t="s">
        <v>8995</v>
      </c>
      <c r="L37" s="2" t="s">
        <v>860</v>
      </c>
      <c r="M37" s="2" t="s">
        <v>17</v>
      </c>
      <c r="N37" s="2" t="s">
        <v>6869</v>
      </c>
      <c r="R37" s="2" t="s">
        <v>8961</v>
      </c>
      <c r="S37" s="2">
        <v>112.0</v>
      </c>
    </row>
    <row r="38">
      <c r="A38" s="2"/>
      <c r="B38" s="2"/>
      <c r="C38" s="2" t="s">
        <v>9011</v>
      </c>
      <c r="D38" s="2"/>
      <c r="E38" s="2"/>
      <c r="J38" s="2" t="s">
        <v>821</v>
      </c>
      <c r="L38" s="2" t="s">
        <v>860</v>
      </c>
      <c r="R38" s="2" t="s">
        <v>8961</v>
      </c>
    </row>
    <row r="39" ht="18.0" customHeight="1">
      <c r="A39" s="2"/>
      <c r="B39" s="2" t="s">
        <v>8520</v>
      </c>
      <c r="C39" s="2" t="s">
        <v>9012</v>
      </c>
      <c r="D39" s="291" t="s">
        <v>9013</v>
      </c>
      <c r="E39" s="359" t="s">
        <v>7965</v>
      </c>
      <c r="J39" s="2" t="s">
        <v>829</v>
      </c>
      <c r="L39" s="2" t="s">
        <v>860</v>
      </c>
      <c r="M39" s="2" t="s">
        <v>17</v>
      </c>
      <c r="N39" s="2" t="s">
        <v>6869</v>
      </c>
      <c r="R39" s="2" t="s">
        <v>8961</v>
      </c>
      <c r="S39" s="2">
        <v>112.0</v>
      </c>
    </row>
    <row r="40" ht="19.5" customHeight="1">
      <c r="A40" s="2"/>
      <c r="B40" s="2"/>
      <c r="C40" s="359" t="s">
        <v>4486</v>
      </c>
      <c r="D40" s="2"/>
      <c r="E40" s="359" t="s">
        <v>1054</v>
      </c>
      <c r="M40" s="2" t="s">
        <v>17</v>
      </c>
      <c r="N40" s="2" t="s">
        <v>6869</v>
      </c>
      <c r="S40" s="2">
        <v>112.0</v>
      </c>
    </row>
    <row r="41" ht="19.5" customHeight="1">
      <c r="A41" s="2"/>
      <c r="B41" s="2"/>
      <c r="C41" s="2" t="s">
        <v>9014</v>
      </c>
      <c r="D41" s="2"/>
      <c r="E41" s="2"/>
    </row>
    <row r="42">
      <c r="A42" s="2" t="s">
        <v>933</v>
      </c>
      <c r="B42" s="2" t="s">
        <v>9015</v>
      </c>
      <c r="C42" s="275" t="s">
        <v>7176</v>
      </c>
      <c r="D42" s="291">
        <v>2.211199000714E12</v>
      </c>
      <c r="E42" s="380" t="s">
        <v>935</v>
      </c>
      <c r="F42" s="2"/>
      <c r="G42" s="2"/>
      <c r="H42" s="2" t="s">
        <v>9016</v>
      </c>
      <c r="I42" s="2" t="s">
        <v>2807</v>
      </c>
      <c r="J42" s="2" t="s">
        <v>829</v>
      </c>
      <c r="K42" s="2" t="s">
        <v>8962</v>
      </c>
      <c r="L42" s="2" t="s">
        <v>860</v>
      </c>
      <c r="M42" s="2" t="s">
        <v>17</v>
      </c>
      <c r="N42" s="2" t="s">
        <v>8993</v>
      </c>
      <c r="R42" s="2" t="s">
        <v>8961</v>
      </c>
      <c r="S42" s="2">
        <v>109.0</v>
      </c>
    </row>
    <row r="43">
      <c r="A43" s="2"/>
      <c r="B43" s="2" t="s">
        <v>9015</v>
      </c>
      <c r="C43" s="275" t="s">
        <v>7176</v>
      </c>
      <c r="D43" s="291">
        <v>2.211199000716E12</v>
      </c>
      <c r="E43" s="380" t="s">
        <v>935</v>
      </c>
      <c r="F43" s="2"/>
      <c r="G43" s="2"/>
      <c r="H43" s="2" t="s">
        <v>9016</v>
      </c>
      <c r="I43" s="2" t="s">
        <v>2808</v>
      </c>
      <c r="J43" s="2" t="s">
        <v>829</v>
      </c>
      <c r="K43" s="2" t="s">
        <v>8962</v>
      </c>
      <c r="L43" s="2" t="s">
        <v>860</v>
      </c>
      <c r="M43" s="2" t="s">
        <v>17</v>
      </c>
      <c r="N43" s="2" t="s">
        <v>8993</v>
      </c>
      <c r="R43" s="2" t="s">
        <v>8961</v>
      </c>
      <c r="S43" s="2">
        <v>109.0</v>
      </c>
    </row>
    <row r="44">
      <c r="A44" s="2"/>
      <c r="B44" s="2" t="s">
        <v>9015</v>
      </c>
      <c r="C44" s="275" t="s">
        <v>7176</v>
      </c>
      <c r="D44" s="291">
        <v>2.21119900072E12</v>
      </c>
      <c r="E44" s="380" t="s">
        <v>935</v>
      </c>
      <c r="F44" s="2"/>
      <c r="G44" s="2"/>
      <c r="H44" s="2" t="s">
        <v>9017</v>
      </c>
      <c r="I44" s="2" t="s">
        <v>2810</v>
      </c>
      <c r="J44" s="2" t="s">
        <v>829</v>
      </c>
      <c r="K44" s="2" t="s">
        <v>8962</v>
      </c>
      <c r="L44" s="2" t="s">
        <v>860</v>
      </c>
      <c r="M44" s="2" t="s">
        <v>17</v>
      </c>
      <c r="N44" s="2" t="s">
        <v>6869</v>
      </c>
      <c r="R44" s="2" t="s">
        <v>8961</v>
      </c>
      <c r="S44" s="2">
        <v>112.0</v>
      </c>
    </row>
    <row r="45">
      <c r="A45" s="2"/>
      <c r="B45" s="2" t="s">
        <v>9015</v>
      </c>
      <c r="C45" s="275" t="s">
        <v>7176</v>
      </c>
      <c r="D45" s="266"/>
      <c r="E45" s="266"/>
      <c r="F45" s="2"/>
      <c r="G45" s="2"/>
      <c r="H45" s="2" t="s">
        <v>9017</v>
      </c>
      <c r="I45" s="2" t="s">
        <v>2806</v>
      </c>
      <c r="J45" s="2" t="s">
        <v>821</v>
      </c>
      <c r="K45" s="2" t="s">
        <v>8962</v>
      </c>
      <c r="L45" s="2" t="s">
        <v>860</v>
      </c>
      <c r="R45" s="2" t="s">
        <v>8961</v>
      </c>
    </row>
    <row r="46">
      <c r="A46" s="2"/>
      <c r="J46" s="2" t="s">
        <v>821</v>
      </c>
      <c r="K46" s="2" t="s">
        <v>8962</v>
      </c>
      <c r="L46" s="2" t="s">
        <v>860</v>
      </c>
      <c r="R46" s="2" t="s">
        <v>8961</v>
      </c>
    </row>
    <row r="47">
      <c r="A47" s="2" t="s">
        <v>336</v>
      </c>
      <c r="B47" s="2" t="s">
        <v>3881</v>
      </c>
      <c r="C47" s="2" t="s">
        <v>4317</v>
      </c>
      <c r="D47" s="275"/>
      <c r="E47" s="275" t="s">
        <v>9018</v>
      </c>
      <c r="F47" s="231"/>
      <c r="G47" s="231"/>
      <c r="H47" s="231" t="s">
        <v>7989</v>
      </c>
      <c r="J47" s="2" t="s">
        <v>821</v>
      </c>
      <c r="K47" s="2" t="s">
        <v>8962</v>
      </c>
      <c r="L47" s="2" t="s">
        <v>860</v>
      </c>
      <c r="R47" s="2" t="s">
        <v>8961</v>
      </c>
    </row>
    <row r="48">
      <c r="A48" s="2"/>
      <c r="B48" s="2" t="s">
        <v>3881</v>
      </c>
      <c r="C48" s="2" t="s">
        <v>4317</v>
      </c>
      <c r="D48" s="275"/>
      <c r="E48" s="275" t="s">
        <v>9018</v>
      </c>
      <c r="F48" s="231"/>
      <c r="G48" s="231"/>
      <c r="H48" s="231" t="s">
        <v>9019</v>
      </c>
      <c r="J48" s="2" t="s">
        <v>821</v>
      </c>
      <c r="K48" s="2" t="s">
        <v>8962</v>
      </c>
      <c r="L48" s="2" t="s">
        <v>860</v>
      </c>
      <c r="R48" s="2" t="s">
        <v>8961</v>
      </c>
    </row>
    <row r="49">
      <c r="A49" s="2"/>
      <c r="B49" s="2" t="s">
        <v>3881</v>
      </c>
      <c r="C49" s="2" t="s">
        <v>4317</v>
      </c>
      <c r="D49" s="275"/>
      <c r="E49" s="275" t="s">
        <v>9018</v>
      </c>
      <c r="F49" s="231"/>
      <c r="G49" s="231"/>
      <c r="H49" s="231" t="s">
        <v>9020</v>
      </c>
      <c r="J49" s="2" t="s">
        <v>821</v>
      </c>
      <c r="K49" s="2" t="s">
        <v>8962</v>
      </c>
      <c r="L49" s="2" t="s">
        <v>860</v>
      </c>
      <c r="R49" s="2" t="s">
        <v>8961</v>
      </c>
    </row>
    <row r="50">
      <c r="A50" s="2"/>
      <c r="B50" s="2" t="s">
        <v>3881</v>
      </c>
      <c r="C50" s="2" t="s">
        <v>4317</v>
      </c>
      <c r="D50" s="275"/>
      <c r="E50" s="275" t="s">
        <v>9018</v>
      </c>
      <c r="F50" s="231"/>
      <c r="G50" s="231"/>
      <c r="H50" s="231" t="s">
        <v>9021</v>
      </c>
      <c r="J50" s="2" t="s">
        <v>821</v>
      </c>
      <c r="K50" s="2" t="s">
        <v>8962</v>
      </c>
      <c r="L50" s="2" t="s">
        <v>860</v>
      </c>
      <c r="R50" s="2" t="s">
        <v>8961</v>
      </c>
    </row>
    <row r="51">
      <c r="A51" s="2"/>
      <c r="B51" s="2" t="s">
        <v>3881</v>
      </c>
      <c r="C51" s="2" t="s">
        <v>4317</v>
      </c>
      <c r="D51" s="275"/>
      <c r="E51" s="275" t="s">
        <v>9018</v>
      </c>
      <c r="F51" s="231"/>
      <c r="G51" s="231"/>
      <c r="H51" s="231" t="s">
        <v>9022</v>
      </c>
      <c r="J51" s="2" t="s">
        <v>821</v>
      </c>
      <c r="K51" s="2" t="s">
        <v>8962</v>
      </c>
      <c r="L51" s="2" t="s">
        <v>860</v>
      </c>
      <c r="R51" s="2" t="s">
        <v>8961</v>
      </c>
    </row>
    <row r="52">
      <c r="A52" s="2"/>
      <c r="B52" s="2" t="s">
        <v>3881</v>
      </c>
      <c r="C52" s="2" t="s">
        <v>4317</v>
      </c>
      <c r="D52" s="275"/>
      <c r="E52" s="275" t="s">
        <v>9018</v>
      </c>
      <c r="F52" s="231"/>
      <c r="G52" s="231"/>
      <c r="H52" s="231" t="s">
        <v>9023</v>
      </c>
      <c r="J52" s="2" t="s">
        <v>821</v>
      </c>
      <c r="K52" s="2" t="s">
        <v>8962</v>
      </c>
      <c r="L52" s="2" t="s">
        <v>860</v>
      </c>
      <c r="R52" s="2" t="s">
        <v>8961</v>
      </c>
    </row>
    <row r="53">
      <c r="A53" s="2"/>
      <c r="B53" s="2" t="s">
        <v>3881</v>
      </c>
      <c r="C53" s="2" t="s">
        <v>4317</v>
      </c>
      <c r="D53" s="275"/>
      <c r="E53" s="275" t="s">
        <v>9018</v>
      </c>
      <c r="F53" s="231"/>
      <c r="G53" s="231"/>
      <c r="H53" s="231" t="s">
        <v>9024</v>
      </c>
      <c r="J53" s="2" t="s">
        <v>821</v>
      </c>
      <c r="K53" s="2" t="s">
        <v>8962</v>
      </c>
      <c r="L53" s="2" t="s">
        <v>860</v>
      </c>
      <c r="R53" s="2" t="s">
        <v>8961</v>
      </c>
    </row>
    <row r="54">
      <c r="A54" s="2"/>
      <c r="B54" s="2" t="s">
        <v>3881</v>
      </c>
      <c r="C54" s="2" t="s">
        <v>4317</v>
      </c>
      <c r="D54" s="275"/>
      <c r="E54" s="275" t="s">
        <v>9018</v>
      </c>
      <c r="F54" s="231"/>
      <c r="G54" s="231"/>
      <c r="H54" s="231" t="s">
        <v>9025</v>
      </c>
      <c r="J54" s="2" t="s">
        <v>821</v>
      </c>
      <c r="K54" s="2" t="s">
        <v>8962</v>
      </c>
      <c r="L54" s="2" t="s">
        <v>860</v>
      </c>
      <c r="R54" s="2" t="s">
        <v>8961</v>
      </c>
    </row>
    <row r="55">
      <c r="A55" s="2"/>
      <c r="B55" s="2" t="s">
        <v>3881</v>
      </c>
      <c r="C55" s="2" t="s">
        <v>4317</v>
      </c>
      <c r="D55" s="275"/>
      <c r="E55" s="275" t="s">
        <v>9018</v>
      </c>
      <c r="F55" s="231"/>
      <c r="G55" s="231"/>
      <c r="H55" s="231" t="s">
        <v>9026</v>
      </c>
      <c r="J55" s="2" t="s">
        <v>821</v>
      </c>
      <c r="K55" s="2" t="s">
        <v>8962</v>
      </c>
      <c r="L55" s="2" t="s">
        <v>860</v>
      </c>
      <c r="R55" s="2" t="s">
        <v>8961</v>
      </c>
    </row>
    <row r="56">
      <c r="A56" s="2"/>
      <c r="B56" s="2" t="s">
        <v>3881</v>
      </c>
      <c r="C56" s="2" t="s">
        <v>4317</v>
      </c>
      <c r="D56" s="275"/>
      <c r="E56" s="275" t="s">
        <v>9018</v>
      </c>
      <c r="F56" s="231"/>
      <c r="G56" s="231"/>
      <c r="H56" s="231" t="s">
        <v>7992</v>
      </c>
      <c r="J56" s="2" t="s">
        <v>821</v>
      </c>
      <c r="K56" s="2" t="s">
        <v>8962</v>
      </c>
      <c r="L56" s="2" t="s">
        <v>860</v>
      </c>
      <c r="R56" s="2" t="s">
        <v>8961</v>
      </c>
    </row>
    <row r="57">
      <c r="A57" s="2"/>
      <c r="B57" s="2" t="s">
        <v>3881</v>
      </c>
      <c r="C57" s="2" t="s">
        <v>4317</v>
      </c>
      <c r="D57" s="275"/>
      <c r="E57" s="275" t="s">
        <v>9018</v>
      </c>
      <c r="F57" s="231"/>
      <c r="G57" s="231"/>
      <c r="H57" s="231" t="s">
        <v>9027</v>
      </c>
      <c r="J57" s="2" t="s">
        <v>821</v>
      </c>
      <c r="K57" s="2" t="s">
        <v>8962</v>
      </c>
      <c r="L57" s="2" t="s">
        <v>860</v>
      </c>
      <c r="R57" s="2" t="s">
        <v>8961</v>
      </c>
    </row>
    <row r="58">
      <c r="A58" s="2"/>
      <c r="B58" s="2" t="s">
        <v>3881</v>
      </c>
      <c r="C58" s="2" t="s">
        <v>4317</v>
      </c>
      <c r="D58" s="275"/>
      <c r="E58" s="275" t="s">
        <v>9018</v>
      </c>
      <c r="F58" s="231"/>
      <c r="G58" s="231"/>
      <c r="H58" s="231" t="s">
        <v>9028</v>
      </c>
      <c r="J58" s="2" t="s">
        <v>821</v>
      </c>
      <c r="K58" s="2" t="s">
        <v>8962</v>
      </c>
      <c r="L58" s="2" t="s">
        <v>860</v>
      </c>
      <c r="R58" s="2" t="s">
        <v>8961</v>
      </c>
    </row>
    <row r="59">
      <c r="A59" s="2"/>
      <c r="B59" s="2" t="s">
        <v>3881</v>
      </c>
      <c r="C59" s="2" t="s">
        <v>4317</v>
      </c>
      <c r="D59" s="275"/>
      <c r="E59" s="275" t="s">
        <v>9018</v>
      </c>
      <c r="F59" s="231"/>
      <c r="G59" s="231"/>
      <c r="H59" s="231" t="s">
        <v>9029</v>
      </c>
      <c r="J59" s="2" t="s">
        <v>821</v>
      </c>
      <c r="K59" s="2" t="s">
        <v>8962</v>
      </c>
      <c r="L59" s="2" t="s">
        <v>860</v>
      </c>
      <c r="R59" s="2" t="s">
        <v>8961</v>
      </c>
    </row>
    <row r="60">
      <c r="A60" s="2"/>
      <c r="B60" s="2" t="s">
        <v>3881</v>
      </c>
      <c r="C60" s="2" t="s">
        <v>4317</v>
      </c>
      <c r="D60" s="275"/>
      <c r="E60" s="275" t="s">
        <v>9018</v>
      </c>
      <c r="F60" s="231"/>
      <c r="G60" s="231"/>
      <c r="H60" s="231" t="s">
        <v>9030</v>
      </c>
      <c r="J60" s="2" t="s">
        <v>821</v>
      </c>
      <c r="K60" s="2" t="s">
        <v>8962</v>
      </c>
      <c r="L60" s="2" t="s">
        <v>860</v>
      </c>
      <c r="R60" s="2" t="s">
        <v>8961</v>
      </c>
    </row>
    <row r="61">
      <c r="A61" s="2"/>
      <c r="B61" s="2" t="s">
        <v>3881</v>
      </c>
      <c r="C61" s="2" t="s">
        <v>4317</v>
      </c>
      <c r="D61" s="275"/>
      <c r="E61" s="275" t="s">
        <v>9018</v>
      </c>
      <c r="F61" s="231"/>
      <c r="G61" s="231"/>
      <c r="H61" s="231" t="s">
        <v>7998</v>
      </c>
      <c r="J61" s="2" t="s">
        <v>821</v>
      </c>
      <c r="K61" s="2" t="s">
        <v>8962</v>
      </c>
      <c r="L61" s="2" t="s">
        <v>860</v>
      </c>
      <c r="R61" s="2" t="s">
        <v>8961</v>
      </c>
    </row>
    <row r="62">
      <c r="A62" s="2"/>
      <c r="B62" s="2" t="s">
        <v>3881</v>
      </c>
      <c r="C62" s="298" t="s">
        <v>8759</v>
      </c>
      <c r="D62" s="275"/>
      <c r="E62" s="298" t="s">
        <v>9031</v>
      </c>
      <c r="F62" s="231"/>
      <c r="G62" s="231"/>
      <c r="H62" s="231"/>
      <c r="J62" s="2" t="s">
        <v>821</v>
      </c>
      <c r="K62" s="2" t="s">
        <v>8962</v>
      </c>
      <c r="L62" s="2" t="s">
        <v>860</v>
      </c>
      <c r="R62" s="2" t="s">
        <v>8961</v>
      </c>
    </row>
    <row r="63">
      <c r="A63" s="2"/>
      <c r="B63" s="2" t="s">
        <v>3881</v>
      </c>
      <c r="C63" s="298" t="s">
        <v>8759</v>
      </c>
      <c r="D63" s="275"/>
      <c r="E63" s="298" t="s">
        <v>9031</v>
      </c>
      <c r="F63" s="231"/>
      <c r="G63" s="231"/>
      <c r="H63" s="231"/>
      <c r="J63" s="2" t="s">
        <v>821</v>
      </c>
      <c r="K63" s="2" t="s">
        <v>8962</v>
      </c>
      <c r="L63" s="2" t="s">
        <v>860</v>
      </c>
      <c r="R63" s="2" t="s">
        <v>8961</v>
      </c>
    </row>
    <row r="64">
      <c r="A64" s="2"/>
      <c r="B64" s="2" t="s">
        <v>3881</v>
      </c>
      <c r="C64" s="2" t="s">
        <v>7259</v>
      </c>
      <c r="D64" s="275"/>
      <c r="E64" s="275" t="s">
        <v>9032</v>
      </c>
      <c r="F64" s="231"/>
      <c r="G64" s="231"/>
      <c r="H64" s="231" t="s">
        <v>9033</v>
      </c>
      <c r="J64" s="2" t="s">
        <v>821</v>
      </c>
      <c r="K64" s="2" t="s">
        <v>8962</v>
      </c>
      <c r="L64" s="2" t="s">
        <v>860</v>
      </c>
      <c r="R64" s="2" t="s">
        <v>8961</v>
      </c>
    </row>
    <row r="65">
      <c r="A65" s="2"/>
      <c r="B65" s="2" t="s">
        <v>3881</v>
      </c>
      <c r="C65" s="2" t="s">
        <v>7259</v>
      </c>
      <c r="D65" s="275"/>
      <c r="E65" s="275" t="s">
        <v>9032</v>
      </c>
      <c r="F65" s="231"/>
      <c r="G65" s="231"/>
      <c r="H65" s="231" t="s">
        <v>9033</v>
      </c>
      <c r="J65" s="2" t="s">
        <v>821</v>
      </c>
      <c r="K65" s="2" t="s">
        <v>8962</v>
      </c>
      <c r="L65" s="2" t="s">
        <v>860</v>
      </c>
      <c r="R65" s="2" t="s">
        <v>8961</v>
      </c>
    </row>
    <row r="66">
      <c r="A66" s="2"/>
      <c r="B66" s="2" t="s">
        <v>3881</v>
      </c>
      <c r="C66" s="2" t="s">
        <v>7259</v>
      </c>
      <c r="D66" s="275"/>
      <c r="E66" s="275" t="s">
        <v>9032</v>
      </c>
      <c r="F66" s="231"/>
      <c r="G66" s="231"/>
      <c r="H66" s="231" t="s">
        <v>9034</v>
      </c>
      <c r="J66" s="2" t="s">
        <v>821</v>
      </c>
      <c r="K66" s="2" t="s">
        <v>8962</v>
      </c>
      <c r="L66" s="2" t="s">
        <v>860</v>
      </c>
      <c r="R66" s="2" t="s">
        <v>8961</v>
      </c>
    </row>
    <row r="67">
      <c r="A67" s="2"/>
      <c r="B67" s="2" t="s">
        <v>3881</v>
      </c>
      <c r="C67" s="2" t="s">
        <v>7259</v>
      </c>
      <c r="D67" s="275"/>
      <c r="E67" s="275" t="s">
        <v>9032</v>
      </c>
      <c r="F67" s="231"/>
      <c r="G67" s="231"/>
      <c r="H67" s="231" t="s">
        <v>9035</v>
      </c>
      <c r="J67" s="2" t="s">
        <v>821</v>
      </c>
      <c r="K67" s="2" t="s">
        <v>8962</v>
      </c>
      <c r="L67" s="2" t="s">
        <v>860</v>
      </c>
      <c r="R67" s="2" t="s">
        <v>8961</v>
      </c>
    </row>
    <row r="68" ht="15.0" customHeight="1">
      <c r="A68" s="2"/>
      <c r="B68" s="2" t="s">
        <v>3881</v>
      </c>
      <c r="C68" s="2" t="s">
        <v>7259</v>
      </c>
      <c r="D68" s="275"/>
      <c r="E68" s="275" t="s">
        <v>9032</v>
      </c>
      <c r="F68" s="231"/>
      <c r="G68" s="231"/>
      <c r="H68" s="231" t="s">
        <v>9029</v>
      </c>
      <c r="J68" s="2" t="s">
        <v>821</v>
      </c>
      <c r="K68" s="2" t="s">
        <v>8962</v>
      </c>
      <c r="L68" s="2" t="s">
        <v>860</v>
      </c>
      <c r="R68" s="2" t="s">
        <v>8961</v>
      </c>
    </row>
    <row r="69" ht="15.0" customHeight="1">
      <c r="A69" s="2"/>
      <c r="B69" s="2" t="s">
        <v>3881</v>
      </c>
      <c r="C69" s="2" t="s">
        <v>7259</v>
      </c>
      <c r="D69" s="275"/>
      <c r="E69" s="275" t="s">
        <v>9032</v>
      </c>
      <c r="F69" s="231"/>
      <c r="G69" s="231"/>
      <c r="H69" s="231" t="s">
        <v>9029</v>
      </c>
      <c r="J69" s="2" t="s">
        <v>821</v>
      </c>
      <c r="K69" s="2" t="s">
        <v>8962</v>
      </c>
      <c r="L69" s="2" t="s">
        <v>860</v>
      </c>
      <c r="R69" s="2" t="s">
        <v>8961</v>
      </c>
    </row>
    <row r="70" ht="15.0" customHeight="1">
      <c r="A70" s="2"/>
      <c r="B70" s="2" t="s">
        <v>3881</v>
      </c>
      <c r="C70" s="2" t="s">
        <v>7259</v>
      </c>
      <c r="D70" s="275"/>
      <c r="E70" s="275" t="s">
        <v>9032</v>
      </c>
      <c r="F70" s="231"/>
      <c r="G70" s="231"/>
      <c r="H70" s="231" t="s">
        <v>9036</v>
      </c>
      <c r="J70" s="2" t="s">
        <v>821</v>
      </c>
      <c r="K70" s="2" t="s">
        <v>8962</v>
      </c>
      <c r="L70" s="2" t="s">
        <v>860</v>
      </c>
      <c r="R70" s="2" t="s">
        <v>8961</v>
      </c>
    </row>
    <row r="71" ht="15.0" customHeight="1">
      <c r="A71" s="2"/>
      <c r="B71" s="2"/>
      <c r="C71" s="2" t="s">
        <v>8007</v>
      </c>
      <c r="D71" s="2"/>
      <c r="E71" s="2"/>
      <c r="F71" s="2"/>
      <c r="G71" s="2"/>
      <c r="H71" s="2" t="s">
        <v>7992</v>
      </c>
      <c r="I71" s="2" t="s">
        <v>2805</v>
      </c>
      <c r="J71" s="2" t="s">
        <v>821</v>
      </c>
      <c r="K71" s="2" t="s">
        <v>8962</v>
      </c>
      <c r="L71" s="2" t="s">
        <v>860</v>
      </c>
      <c r="R71" s="2" t="s">
        <v>8961</v>
      </c>
    </row>
    <row r="72" ht="15.0" customHeight="1">
      <c r="A72" s="2"/>
      <c r="B72" s="2" t="s">
        <v>8839</v>
      </c>
      <c r="C72" s="2" t="s">
        <v>9037</v>
      </c>
      <c r="D72" s="2"/>
      <c r="E72" s="2"/>
      <c r="F72" s="2"/>
      <c r="G72" s="2"/>
      <c r="H72" s="2" t="s">
        <v>9022</v>
      </c>
      <c r="J72" s="2" t="s">
        <v>821</v>
      </c>
      <c r="K72" s="2" t="s">
        <v>8962</v>
      </c>
      <c r="L72" s="2" t="s">
        <v>860</v>
      </c>
      <c r="R72" s="2" t="s">
        <v>8961</v>
      </c>
    </row>
    <row r="73" ht="15.0" customHeight="1">
      <c r="A73" s="2"/>
      <c r="B73" s="2" t="s">
        <v>8839</v>
      </c>
      <c r="C73" s="2" t="s">
        <v>9037</v>
      </c>
      <c r="D73" s="2"/>
      <c r="E73" s="2"/>
      <c r="F73" s="2"/>
      <c r="G73" s="2"/>
      <c r="H73" s="2" t="s">
        <v>9023</v>
      </c>
      <c r="J73" s="2" t="s">
        <v>821</v>
      </c>
      <c r="K73" s="2" t="s">
        <v>8962</v>
      </c>
      <c r="L73" s="2" t="s">
        <v>860</v>
      </c>
      <c r="R73" s="2" t="s">
        <v>8961</v>
      </c>
    </row>
    <row r="74" ht="15.0" customHeight="1">
      <c r="A74" s="2"/>
      <c r="B74" s="2" t="s">
        <v>8839</v>
      </c>
      <c r="C74" s="2" t="s">
        <v>9037</v>
      </c>
      <c r="D74" s="2"/>
      <c r="E74" s="2"/>
      <c r="F74" s="2"/>
      <c r="G74" s="2"/>
      <c r="H74" s="2" t="s">
        <v>9038</v>
      </c>
      <c r="J74" s="2" t="s">
        <v>821</v>
      </c>
      <c r="K74" s="2" t="s">
        <v>8962</v>
      </c>
      <c r="L74" s="2" t="s">
        <v>860</v>
      </c>
      <c r="R74" s="2" t="s">
        <v>8961</v>
      </c>
    </row>
    <row r="75" ht="15.0" customHeight="1">
      <c r="A75" s="2"/>
      <c r="B75" s="2" t="s">
        <v>8839</v>
      </c>
      <c r="C75" s="2" t="s">
        <v>9037</v>
      </c>
      <c r="D75" s="2"/>
      <c r="E75" s="2"/>
      <c r="F75" s="2"/>
      <c r="G75" s="2"/>
      <c r="H75" s="2" t="s">
        <v>9029</v>
      </c>
      <c r="J75" s="2" t="s">
        <v>821</v>
      </c>
      <c r="K75" s="2" t="s">
        <v>8962</v>
      </c>
      <c r="L75" s="2" t="s">
        <v>860</v>
      </c>
      <c r="R75" s="2" t="s">
        <v>8961</v>
      </c>
    </row>
    <row r="76" ht="15.0" customHeight="1">
      <c r="A76" s="2"/>
      <c r="B76" s="2" t="s">
        <v>8839</v>
      </c>
      <c r="C76" s="2" t="s">
        <v>9037</v>
      </c>
      <c r="D76" s="2"/>
      <c r="E76" s="2"/>
      <c r="F76" s="2"/>
      <c r="G76" s="2"/>
      <c r="H76" s="2" t="s">
        <v>9039</v>
      </c>
      <c r="J76" s="2" t="s">
        <v>821</v>
      </c>
      <c r="K76" s="2" t="s">
        <v>8962</v>
      </c>
      <c r="L76" s="2" t="s">
        <v>860</v>
      </c>
      <c r="R76" s="2" t="s">
        <v>8961</v>
      </c>
    </row>
    <row r="77" ht="15.0" customHeight="1">
      <c r="A77" s="2"/>
      <c r="B77" s="2"/>
      <c r="C77" s="2" t="s">
        <v>7019</v>
      </c>
      <c r="D77" s="2"/>
      <c r="E77" s="2"/>
      <c r="F77" s="2"/>
      <c r="G77" s="2"/>
      <c r="H77" s="2" t="s">
        <v>9040</v>
      </c>
      <c r="J77" s="2" t="s">
        <v>821</v>
      </c>
      <c r="K77" s="2" t="s">
        <v>8962</v>
      </c>
      <c r="L77" s="2" t="s">
        <v>860</v>
      </c>
      <c r="R77" s="2" t="s">
        <v>8961</v>
      </c>
    </row>
    <row r="78" ht="15.0" customHeight="1">
      <c r="A78" s="2"/>
      <c r="B78" s="2"/>
      <c r="C78" s="2" t="s">
        <v>8322</v>
      </c>
      <c r="D78" s="2"/>
      <c r="E78" s="2"/>
      <c r="L78" s="2" t="s">
        <v>860</v>
      </c>
      <c r="R78" s="2" t="s">
        <v>8961</v>
      </c>
    </row>
    <row r="79" ht="15.0" customHeight="1">
      <c r="A79" s="2"/>
      <c r="B79" s="2" t="s">
        <v>3881</v>
      </c>
      <c r="C79" s="2" t="s">
        <v>9041</v>
      </c>
      <c r="D79" s="2"/>
      <c r="E79" s="298" t="s">
        <v>7094</v>
      </c>
      <c r="J79" s="2" t="s">
        <v>821</v>
      </c>
      <c r="K79" s="2" t="s">
        <v>8962</v>
      </c>
      <c r="L79" s="2" t="s">
        <v>860</v>
      </c>
      <c r="R79" s="2" t="s">
        <v>8961</v>
      </c>
    </row>
    <row r="80" ht="15.0" customHeight="1">
      <c r="A80" s="2"/>
      <c r="B80" s="2"/>
      <c r="C80" s="298" t="s">
        <v>9042</v>
      </c>
      <c r="D80" s="2"/>
      <c r="E80" s="298" t="s">
        <v>3614</v>
      </c>
      <c r="J80" s="2" t="s">
        <v>821</v>
      </c>
      <c r="K80" s="2" t="s">
        <v>8962</v>
      </c>
      <c r="L80" s="2" t="s">
        <v>860</v>
      </c>
      <c r="R80" s="2" t="s">
        <v>8961</v>
      </c>
    </row>
    <row r="81" ht="15.0" customHeight="1">
      <c r="A81" s="2"/>
      <c r="B81" s="2"/>
      <c r="C81" s="298" t="s">
        <v>9042</v>
      </c>
      <c r="D81" s="2"/>
      <c r="E81" s="298" t="s">
        <v>3614</v>
      </c>
      <c r="J81" s="2" t="s">
        <v>821</v>
      </c>
      <c r="K81" s="2" t="s">
        <v>8962</v>
      </c>
      <c r="L81" s="2" t="s">
        <v>860</v>
      </c>
      <c r="R81" s="2" t="s">
        <v>8961</v>
      </c>
    </row>
    <row r="82" ht="15.0" customHeight="1">
      <c r="A82" s="2"/>
      <c r="B82" s="2"/>
      <c r="C82" s="298" t="s">
        <v>9042</v>
      </c>
      <c r="D82" s="2"/>
      <c r="E82" s="298" t="s">
        <v>3614</v>
      </c>
      <c r="J82" s="2" t="s">
        <v>821</v>
      </c>
      <c r="K82" s="2" t="s">
        <v>8962</v>
      </c>
      <c r="L82" s="2" t="s">
        <v>860</v>
      </c>
      <c r="R82" s="2" t="s">
        <v>8961</v>
      </c>
    </row>
    <row r="83" ht="15.0" customHeight="1">
      <c r="A83" s="2"/>
      <c r="B83" s="2" t="s">
        <v>3881</v>
      </c>
      <c r="C83" s="298" t="s">
        <v>9043</v>
      </c>
      <c r="D83" s="2"/>
      <c r="E83" s="298" t="s">
        <v>4953</v>
      </c>
      <c r="J83" s="2" t="s">
        <v>821</v>
      </c>
      <c r="K83" s="2" t="s">
        <v>8962</v>
      </c>
      <c r="L83" s="2" t="s">
        <v>860</v>
      </c>
      <c r="R83" s="2" t="s">
        <v>8961</v>
      </c>
    </row>
    <row r="84" ht="15.0" customHeight="1">
      <c r="A84" s="2"/>
      <c r="B84" s="2"/>
      <c r="C84" s="2"/>
      <c r="D84" s="2"/>
      <c r="E84" s="2"/>
      <c r="R84" s="2" t="s">
        <v>8961</v>
      </c>
    </row>
    <row r="85" ht="15.0" customHeight="1">
      <c r="A85" s="2" t="s">
        <v>7267</v>
      </c>
      <c r="B85" s="2" t="s">
        <v>3908</v>
      </c>
      <c r="C85" s="2" t="s">
        <v>3515</v>
      </c>
      <c r="D85" s="2"/>
      <c r="E85" s="2" t="s">
        <v>3987</v>
      </c>
      <c r="I85" s="2" t="s">
        <v>2123</v>
      </c>
      <c r="J85" s="2" t="s">
        <v>829</v>
      </c>
      <c r="K85" s="2" t="s">
        <v>8962</v>
      </c>
      <c r="L85" s="2" t="s">
        <v>860</v>
      </c>
      <c r="M85" s="2" t="s">
        <v>17</v>
      </c>
      <c r="N85" s="2" t="s">
        <v>6873</v>
      </c>
      <c r="R85" s="2" t="s">
        <v>8961</v>
      </c>
      <c r="S85" s="2">
        <v>141.0</v>
      </c>
    </row>
    <row r="86">
      <c r="A86" s="2"/>
      <c r="B86" s="2" t="s">
        <v>3908</v>
      </c>
      <c r="C86" s="2" t="s">
        <v>4099</v>
      </c>
      <c r="D86" s="2"/>
      <c r="E86" s="2" t="s">
        <v>3987</v>
      </c>
      <c r="J86" s="2" t="s">
        <v>829</v>
      </c>
      <c r="K86" s="2" t="s">
        <v>8962</v>
      </c>
      <c r="L86" s="2" t="s">
        <v>860</v>
      </c>
      <c r="M86" s="2" t="s">
        <v>17</v>
      </c>
      <c r="N86" s="2" t="s">
        <v>6869</v>
      </c>
      <c r="R86" s="2" t="s">
        <v>8961</v>
      </c>
      <c r="S86" s="2">
        <v>112.0</v>
      </c>
    </row>
    <row r="87">
      <c r="A87" s="2"/>
      <c r="B87" s="2" t="s">
        <v>3908</v>
      </c>
      <c r="C87" s="2" t="s">
        <v>4100</v>
      </c>
      <c r="D87" s="2"/>
      <c r="E87" s="2" t="s">
        <v>4101</v>
      </c>
      <c r="J87" s="2" t="s">
        <v>829</v>
      </c>
      <c r="K87" s="2" t="s">
        <v>8962</v>
      </c>
      <c r="L87" s="2" t="s">
        <v>860</v>
      </c>
      <c r="M87" s="2" t="s">
        <v>17</v>
      </c>
      <c r="N87" s="2" t="s">
        <v>6869</v>
      </c>
      <c r="R87" s="2" t="s">
        <v>8961</v>
      </c>
      <c r="S87" s="2">
        <v>112.0</v>
      </c>
    </row>
    <row r="88">
      <c r="A88" s="2"/>
      <c r="B88" s="2" t="s">
        <v>3908</v>
      </c>
      <c r="C88" s="2" t="s">
        <v>5482</v>
      </c>
      <c r="D88" s="2"/>
      <c r="E88" s="2" t="s">
        <v>8031</v>
      </c>
      <c r="I88" s="2" t="s">
        <v>2124</v>
      </c>
      <c r="J88" s="2" t="s">
        <v>829</v>
      </c>
      <c r="K88" s="2" t="s">
        <v>8962</v>
      </c>
      <c r="L88" s="2" t="s">
        <v>860</v>
      </c>
      <c r="M88" s="2" t="s">
        <v>17</v>
      </c>
      <c r="N88" s="2" t="s">
        <v>6869</v>
      </c>
      <c r="R88" s="2" t="s">
        <v>8961</v>
      </c>
      <c r="S88" s="2">
        <v>112.0</v>
      </c>
    </row>
    <row r="89">
      <c r="A89" s="2"/>
      <c r="B89" s="2" t="s">
        <v>3908</v>
      </c>
      <c r="C89" s="2" t="s">
        <v>6743</v>
      </c>
      <c r="D89" s="2"/>
      <c r="E89" s="2"/>
      <c r="L89" s="2" t="s">
        <v>860</v>
      </c>
      <c r="R89" s="2" t="s">
        <v>8961</v>
      </c>
    </row>
    <row r="90">
      <c r="A90" s="2"/>
      <c r="B90" s="2" t="s">
        <v>960</v>
      </c>
      <c r="C90" s="2" t="s">
        <v>1556</v>
      </c>
      <c r="D90" s="275"/>
      <c r="E90" s="275" t="s">
        <v>947</v>
      </c>
      <c r="I90" s="2" t="s">
        <v>2125</v>
      </c>
      <c r="J90" s="2" t="s">
        <v>831</v>
      </c>
      <c r="K90" s="2" t="s">
        <v>7855</v>
      </c>
      <c r="L90" s="2" t="s">
        <v>860</v>
      </c>
      <c r="M90" s="2" t="s">
        <v>17</v>
      </c>
      <c r="N90" s="2" t="s">
        <v>9044</v>
      </c>
      <c r="R90" s="2" t="s">
        <v>8507</v>
      </c>
      <c r="S90" s="2">
        <v>12.0</v>
      </c>
      <c r="T90" s="2" t="s">
        <v>9045</v>
      </c>
    </row>
    <row r="91">
      <c r="A91" s="2"/>
      <c r="B91" s="2" t="s">
        <v>960</v>
      </c>
      <c r="C91" s="2" t="s">
        <v>1556</v>
      </c>
      <c r="D91" s="275"/>
      <c r="E91" s="275" t="s">
        <v>947</v>
      </c>
      <c r="I91" s="2" t="s">
        <v>2127</v>
      </c>
      <c r="J91" s="2" t="s">
        <v>831</v>
      </c>
      <c r="K91" s="2" t="s">
        <v>7855</v>
      </c>
      <c r="L91" s="2" t="s">
        <v>860</v>
      </c>
      <c r="M91" s="2" t="s">
        <v>17</v>
      </c>
      <c r="N91" s="2" t="s">
        <v>9044</v>
      </c>
      <c r="R91" s="2" t="s">
        <v>8507</v>
      </c>
      <c r="S91" s="2">
        <v>12.0</v>
      </c>
      <c r="T91" s="2" t="s">
        <v>9045</v>
      </c>
    </row>
    <row r="92">
      <c r="A92" s="2"/>
      <c r="B92" s="2" t="s">
        <v>960</v>
      </c>
      <c r="C92" s="2" t="s">
        <v>1556</v>
      </c>
      <c r="D92" s="275"/>
      <c r="E92" s="275" t="s">
        <v>947</v>
      </c>
      <c r="I92" s="2" t="s">
        <v>2128</v>
      </c>
      <c r="J92" s="2" t="s">
        <v>829</v>
      </c>
      <c r="K92" s="2" t="s">
        <v>7855</v>
      </c>
      <c r="L92" s="2" t="s">
        <v>860</v>
      </c>
      <c r="M92" s="2" t="s">
        <v>17</v>
      </c>
      <c r="N92" s="2" t="s">
        <v>9046</v>
      </c>
      <c r="R92" s="2" t="s">
        <v>8507</v>
      </c>
      <c r="S92" s="2">
        <v>12.0</v>
      </c>
    </row>
    <row r="93">
      <c r="A93" s="2"/>
      <c r="B93" s="2" t="s">
        <v>960</v>
      </c>
      <c r="C93" s="2" t="s">
        <v>1556</v>
      </c>
      <c r="D93" s="275"/>
      <c r="E93" s="275" t="s">
        <v>947</v>
      </c>
      <c r="I93" s="2" t="s">
        <v>2129</v>
      </c>
      <c r="J93" s="2" t="s">
        <v>829</v>
      </c>
      <c r="K93" s="2" t="s">
        <v>7855</v>
      </c>
      <c r="L93" s="2" t="s">
        <v>860</v>
      </c>
      <c r="M93" s="2" t="s">
        <v>17</v>
      </c>
      <c r="N93" s="2" t="s">
        <v>9046</v>
      </c>
      <c r="R93" s="2" t="s">
        <v>8507</v>
      </c>
      <c r="S93" s="2">
        <v>12.0</v>
      </c>
    </row>
    <row r="94">
      <c r="A94" s="2"/>
      <c r="B94" s="2" t="s">
        <v>960</v>
      </c>
      <c r="C94" s="2" t="s">
        <v>1556</v>
      </c>
      <c r="D94" s="275"/>
      <c r="E94" s="275" t="s">
        <v>947</v>
      </c>
      <c r="I94" s="2" t="s">
        <v>2136</v>
      </c>
      <c r="J94" s="2" t="s">
        <v>829</v>
      </c>
      <c r="K94" s="2" t="s">
        <v>7855</v>
      </c>
      <c r="L94" s="2" t="s">
        <v>860</v>
      </c>
      <c r="M94" s="2" t="s">
        <v>17</v>
      </c>
      <c r="N94" s="2" t="s">
        <v>9046</v>
      </c>
      <c r="R94" s="2" t="s">
        <v>8507</v>
      </c>
      <c r="S94" s="2">
        <v>12.0</v>
      </c>
    </row>
    <row r="95">
      <c r="A95" s="2"/>
      <c r="B95" s="2" t="s">
        <v>960</v>
      </c>
      <c r="C95" s="2" t="s">
        <v>1556</v>
      </c>
      <c r="D95" s="275"/>
      <c r="E95" s="275" t="s">
        <v>947</v>
      </c>
      <c r="I95" s="2"/>
      <c r="J95" s="2" t="s">
        <v>829</v>
      </c>
      <c r="K95" s="2" t="s">
        <v>7855</v>
      </c>
      <c r="L95" s="2" t="s">
        <v>860</v>
      </c>
      <c r="M95" s="2" t="s">
        <v>17</v>
      </c>
      <c r="N95" s="2" t="s">
        <v>9046</v>
      </c>
      <c r="R95" s="2" t="s">
        <v>8507</v>
      </c>
      <c r="S95" s="2">
        <v>12.0</v>
      </c>
    </row>
    <row r="96">
      <c r="A96" s="2"/>
      <c r="B96" s="2" t="s">
        <v>960</v>
      </c>
      <c r="C96" s="492" t="s">
        <v>1055</v>
      </c>
      <c r="D96" s="494"/>
      <c r="E96" s="494" t="s">
        <v>1056</v>
      </c>
      <c r="I96" s="2" t="s">
        <v>2130</v>
      </c>
      <c r="J96" s="2" t="s">
        <v>829</v>
      </c>
      <c r="K96" s="2" t="s">
        <v>8962</v>
      </c>
      <c r="L96" s="2" t="s">
        <v>860</v>
      </c>
      <c r="M96" s="2" t="s">
        <v>17</v>
      </c>
      <c r="N96" s="2" t="s">
        <v>6869</v>
      </c>
      <c r="R96" s="2" t="s">
        <v>8961</v>
      </c>
      <c r="S96" s="2">
        <v>112.0</v>
      </c>
    </row>
    <row r="97">
      <c r="A97" s="2"/>
      <c r="B97" s="2" t="s">
        <v>960</v>
      </c>
      <c r="C97" s="492" t="s">
        <v>1055</v>
      </c>
      <c r="D97" s="494"/>
      <c r="E97" s="494" t="s">
        <v>1056</v>
      </c>
      <c r="I97" s="2" t="s">
        <v>2131</v>
      </c>
      <c r="J97" s="2" t="s">
        <v>829</v>
      </c>
      <c r="K97" s="2" t="s">
        <v>8962</v>
      </c>
      <c r="L97" s="2" t="s">
        <v>860</v>
      </c>
      <c r="M97" s="2" t="s">
        <v>17</v>
      </c>
      <c r="N97" s="2" t="s">
        <v>6869</v>
      </c>
      <c r="R97" s="2" t="s">
        <v>8961</v>
      </c>
      <c r="S97" s="2">
        <v>112.0</v>
      </c>
    </row>
    <row r="98">
      <c r="B98" s="2" t="s">
        <v>960</v>
      </c>
      <c r="C98" s="492" t="s">
        <v>1055</v>
      </c>
      <c r="D98" s="494"/>
      <c r="E98" s="494" t="s">
        <v>1056</v>
      </c>
      <c r="I98" s="2" t="s">
        <v>2132</v>
      </c>
      <c r="J98" s="2" t="s">
        <v>829</v>
      </c>
      <c r="K98" s="2" t="s">
        <v>8962</v>
      </c>
      <c r="L98" s="2" t="s">
        <v>860</v>
      </c>
      <c r="M98" s="2" t="s">
        <v>17</v>
      </c>
      <c r="N98" s="2" t="s">
        <v>6869</v>
      </c>
      <c r="R98" s="2" t="s">
        <v>8961</v>
      </c>
      <c r="S98" s="2">
        <v>112.0</v>
      </c>
    </row>
    <row r="99">
      <c r="B99" s="2" t="s">
        <v>960</v>
      </c>
      <c r="C99" s="492" t="s">
        <v>1055</v>
      </c>
      <c r="D99" s="494"/>
      <c r="E99" s="494" t="s">
        <v>1056</v>
      </c>
      <c r="I99" s="2" t="s">
        <v>2133</v>
      </c>
      <c r="J99" s="2" t="s">
        <v>829</v>
      </c>
      <c r="K99" s="2" t="s">
        <v>8962</v>
      </c>
      <c r="L99" s="2" t="s">
        <v>860</v>
      </c>
      <c r="M99" s="2" t="s">
        <v>17</v>
      </c>
      <c r="N99" s="2" t="s">
        <v>6869</v>
      </c>
      <c r="R99" s="2" t="s">
        <v>8961</v>
      </c>
      <c r="S99" s="2">
        <v>112.0</v>
      </c>
    </row>
    <row r="100">
      <c r="B100" s="2" t="s">
        <v>960</v>
      </c>
      <c r="C100" s="492" t="s">
        <v>1055</v>
      </c>
      <c r="D100" s="494"/>
      <c r="E100" s="494" t="s">
        <v>1056</v>
      </c>
      <c r="I100" s="2" t="s">
        <v>2135</v>
      </c>
      <c r="J100" s="2" t="s">
        <v>829</v>
      </c>
      <c r="K100" s="2" t="s">
        <v>8962</v>
      </c>
      <c r="L100" s="2" t="s">
        <v>860</v>
      </c>
      <c r="M100" s="2" t="s">
        <v>17</v>
      </c>
      <c r="N100" s="2" t="s">
        <v>6869</v>
      </c>
      <c r="R100" s="2" t="s">
        <v>8961</v>
      </c>
      <c r="S100" s="2">
        <v>112.0</v>
      </c>
    </row>
    <row r="101">
      <c r="B101" s="2" t="s">
        <v>960</v>
      </c>
      <c r="C101" s="492" t="s">
        <v>1055</v>
      </c>
      <c r="D101" s="494"/>
      <c r="E101" s="494" t="s">
        <v>1056</v>
      </c>
      <c r="I101" s="2" t="s">
        <v>2134</v>
      </c>
      <c r="J101" s="2" t="s">
        <v>829</v>
      </c>
      <c r="K101" s="2" t="s">
        <v>8962</v>
      </c>
      <c r="L101" s="2" t="s">
        <v>860</v>
      </c>
      <c r="M101" s="2" t="s">
        <v>17</v>
      </c>
      <c r="N101" s="2" t="s">
        <v>6869</v>
      </c>
      <c r="R101" s="2" t="s">
        <v>8961</v>
      </c>
      <c r="S101" s="2">
        <v>112.0</v>
      </c>
    </row>
    <row r="102">
      <c r="B102" s="2" t="s">
        <v>960</v>
      </c>
      <c r="C102" s="492" t="s">
        <v>1055</v>
      </c>
      <c r="D102" s="494"/>
      <c r="E102" s="494" t="s">
        <v>1056</v>
      </c>
      <c r="I102" s="2" t="s">
        <v>2137</v>
      </c>
      <c r="J102" s="2" t="s">
        <v>829</v>
      </c>
      <c r="K102" s="2" t="s">
        <v>8962</v>
      </c>
      <c r="L102" s="2" t="s">
        <v>860</v>
      </c>
      <c r="M102" s="2" t="s">
        <v>17</v>
      </c>
      <c r="N102" s="2" t="s">
        <v>6869</v>
      </c>
      <c r="R102" s="2" t="s">
        <v>8961</v>
      </c>
      <c r="S102" s="2">
        <v>112.0</v>
      </c>
    </row>
    <row r="103">
      <c r="B103" s="2" t="s">
        <v>960</v>
      </c>
      <c r="C103" s="492" t="s">
        <v>1055</v>
      </c>
      <c r="D103" s="494"/>
      <c r="E103" s="494" t="s">
        <v>1056</v>
      </c>
      <c r="I103" s="2" t="s">
        <v>2138</v>
      </c>
      <c r="J103" s="2" t="s">
        <v>829</v>
      </c>
      <c r="K103" s="2" t="s">
        <v>8962</v>
      </c>
      <c r="L103" s="2" t="s">
        <v>860</v>
      </c>
      <c r="M103" s="2" t="s">
        <v>17</v>
      </c>
      <c r="N103" s="2" t="s">
        <v>6869</v>
      </c>
      <c r="R103" s="2" t="s">
        <v>8961</v>
      </c>
      <c r="S103" s="2">
        <v>112.0</v>
      </c>
    </row>
    <row r="104">
      <c r="B104" s="2" t="s">
        <v>960</v>
      </c>
      <c r="C104" s="492" t="s">
        <v>1055</v>
      </c>
      <c r="D104" s="494"/>
      <c r="E104" s="494" t="s">
        <v>1056</v>
      </c>
      <c r="I104" s="2" t="s">
        <v>2142</v>
      </c>
      <c r="J104" s="2" t="s">
        <v>829</v>
      </c>
      <c r="K104" s="2" t="s">
        <v>8962</v>
      </c>
      <c r="L104" s="2" t="s">
        <v>860</v>
      </c>
      <c r="M104" s="2" t="s">
        <v>17</v>
      </c>
      <c r="N104" s="2" t="s">
        <v>6869</v>
      </c>
      <c r="R104" s="2" t="s">
        <v>8961</v>
      </c>
      <c r="S104" s="2">
        <v>112.0</v>
      </c>
    </row>
    <row r="105">
      <c r="B105" s="2" t="s">
        <v>960</v>
      </c>
      <c r="C105" s="492" t="s">
        <v>1055</v>
      </c>
      <c r="D105" s="494"/>
      <c r="E105" s="494" t="s">
        <v>1056</v>
      </c>
      <c r="I105" s="2" t="s">
        <v>2143</v>
      </c>
      <c r="J105" s="2" t="s">
        <v>829</v>
      </c>
      <c r="K105" s="2" t="s">
        <v>8962</v>
      </c>
      <c r="L105" s="2" t="s">
        <v>860</v>
      </c>
      <c r="M105" s="2" t="s">
        <v>17</v>
      </c>
      <c r="N105" s="2" t="s">
        <v>6869</v>
      </c>
      <c r="R105" s="2" t="s">
        <v>8961</v>
      </c>
      <c r="S105" s="2">
        <v>112.0</v>
      </c>
    </row>
    <row r="106">
      <c r="B106" s="2" t="s">
        <v>960</v>
      </c>
      <c r="C106" s="492" t="s">
        <v>1055</v>
      </c>
      <c r="D106" s="494"/>
      <c r="E106" s="494" t="s">
        <v>1056</v>
      </c>
      <c r="I106" s="2" t="s">
        <v>2144</v>
      </c>
      <c r="J106" s="2" t="s">
        <v>829</v>
      </c>
      <c r="K106" s="2" t="s">
        <v>8962</v>
      </c>
      <c r="L106" s="2" t="s">
        <v>860</v>
      </c>
      <c r="M106" s="2" t="s">
        <v>17</v>
      </c>
      <c r="N106" s="2" t="s">
        <v>6869</v>
      </c>
      <c r="R106" s="2" t="s">
        <v>8961</v>
      </c>
      <c r="S106" s="2">
        <v>112.0</v>
      </c>
    </row>
    <row r="107">
      <c r="B107" s="2" t="s">
        <v>960</v>
      </c>
      <c r="C107" s="492" t="s">
        <v>1055</v>
      </c>
      <c r="D107" s="494"/>
      <c r="E107" s="494" t="s">
        <v>1056</v>
      </c>
      <c r="I107" s="2" t="s">
        <v>2145</v>
      </c>
      <c r="J107" s="2" t="s">
        <v>829</v>
      </c>
      <c r="K107" s="2" t="s">
        <v>8962</v>
      </c>
      <c r="L107" s="2" t="s">
        <v>860</v>
      </c>
      <c r="M107" s="2" t="s">
        <v>17</v>
      </c>
      <c r="N107" s="2" t="s">
        <v>6869</v>
      </c>
      <c r="R107" s="2" t="s">
        <v>8961</v>
      </c>
      <c r="S107" s="2">
        <v>112.0</v>
      </c>
    </row>
    <row r="108">
      <c r="B108" s="2" t="s">
        <v>960</v>
      </c>
      <c r="C108" s="492" t="s">
        <v>1055</v>
      </c>
      <c r="D108" s="494"/>
      <c r="E108" s="494" t="s">
        <v>1056</v>
      </c>
      <c r="I108" s="2" t="s">
        <v>2146</v>
      </c>
      <c r="J108" s="2" t="s">
        <v>829</v>
      </c>
      <c r="K108" s="2" t="s">
        <v>8962</v>
      </c>
      <c r="L108" s="2" t="s">
        <v>860</v>
      </c>
      <c r="M108" s="2" t="s">
        <v>17</v>
      </c>
      <c r="N108" s="2" t="s">
        <v>6873</v>
      </c>
      <c r="R108" s="2" t="s">
        <v>8961</v>
      </c>
      <c r="S108" s="2">
        <v>141.0</v>
      </c>
    </row>
    <row r="109">
      <c r="B109" s="2" t="s">
        <v>960</v>
      </c>
      <c r="C109" s="492" t="s">
        <v>1055</v>
      </c>
      <c r="D109" s="494"/>
      <c r="E109" s="494" t="s">
        <v>1056</v>
      </c>
      <c r="I109" s="2" t="s">
        <v>2147</v>
      </c>
      <c r="J109" s="2" t="s">
        <v>829</v>
      </c>
      <c r="K109" s="2" t="s">
        <v>8962</v>
      </c>
      <c r="L109" s="2" t="s">
        <v>860</v>
      </c>
      <c r="M109" s="2" t="s">
        <v>17</v>
      </c>
      <c r="N109" s="2" t="s">
        <v>6873</v>
      </c>
      <c r="R109" s="2" t="s">
        <v>8961</v>
      </c>
      <c r="S109" s="2">
        <v>141.0</v>
      </c>
    </row>
    <row r="110">
      <c r="B110" s="2" t="s">
        <v>960</v>
      </c>
      <c r="C110" s="492" t="s">
        <v>1055</v>
      </c>
      <c r="D110" s="494"/>
      <c r="E110" s="494" t="s">
        <v>1056</v>
      </c>
      <c r="I110" s="2" t="s">
        <v>3240</v>
      </c>
      <c r="J110" s="2" t="s">
        <v>829</v>
      </c>
      <c r="K110" s="2" t="s">
        <v>8962</v>
      </c>
      <c r="L110" s="2" t="s">
        <v>860</v>
      </c>
      <c r="M110" s="2" t="s">
        <v>17</v>
      </c>
      <c r="N110" s="2" t="s">
        <v>6873</v>
      </c>
      <c r="R110" s="2" t="s">
        <v>8961</v>
      </c>
      <c r="S110" s="2">
        <v>141.0</v>
      </c>
    </row>
    <row r="111">
      <c r="B111" s="2" t="s">
        <v>960</v>
      </c>
      <c r="C111" s="492" t="s">
        <v>1055</v>
      </c>
      <c r="D111" s="494"/>
      <c r="E111" s="494" t="s">
        <v>1056</v>
      </c>
      <c r="J111" s="2" t="s">
        <v>829</v>
      </c>
      <c r="K111" s="2" t="s">
        <v>8962</v>
      </c>
      <c r="L111" s="2" t="s">
        <v>860</v>
      </c>
      <c r="M111" s="2" t="s">
        <v>17</v>
      </c>
      <c r="N111" s="2" t="s">
        <v>6873</v>
      </c>
      <c r="R111" s="2" t="s">
        <v>8961</v>
      </c>
      <c r="S111" s="2">
        <v>141.0</v>
      </c>
    </row>
    <row r="112">
      <c r="B112" s="2" t="s">
        <v>3908</v>
      </c>
      <c r="C112" s="2" t="s">
        <v>6193</v>
      </c>
      <c r="D112" s="2"/>
      <c r="E112" s="2" t="s">
        <v>8032</v>
      </c>
      <c r="I112" s="2" t="s">
        <v>2140</v>
      </c>
      <c r="J112" s="2" t="s">
        <v>829</v>
      </c>
      <c r="K112" s="2" t="s">
        <v>8962</v>
      </c>
      <c r="L112" s="2" t="s">
        <v>860</v>
      </c>
      <c r="M112" s="2" t="s">
        <v>17</v>
      </c>
      <c r="N112" s="2" t="s">
        <v>6869</v>
      </c>
      <c r="R112" s="2" t="s">
        <v>8961</v>
      </c>
      <c r="S112" s="2">
        <v>112.0</v>
      </c>
    </row>
    <row r="113">
      <c r="A113" s="2"/>
      <c r="B113" s="2" t="s">
        <v>3908</v>
      </c>
      <c r="C113" s="2" t="s">
        <v>7142</v>
      </c>
      <c r="D113" s="2"/>
      <c r="E113" s="2" t="s">
        <v>6744</v>
      </c>
      <c r="J113" s="2" t="s">
        <v>829</v>
      </c>
      <c r="K113" s="2" t="s">
        <v>8962</v>
      </c>
      <c r="L113" s="2" t="s">
        <v>860</v>
      </c>
      <c r="M113" s="2" t="s">
        <v>17</v>
      </c>
      <c r="N113" s="2" t="s">
        <v>6869</v>
      </c>
      <c r="R113" s="2" t="s">
        <v>8961</v>
      </c>
      <c r="S113" s="2">
        <v>112.0</v>
      </c>
    </row>
    <row r="114">
      <c r="A114" s="2"/>
      <c r="B114" s="2"/>
      <c r="C114" s="2" t="s">
        <v>7143</v>
      </c>
      <c r="D114" s="2"/>
      <c r="E114" s="2" t="s">
        <v>7502</v>
      </c>
      <c r="J114" s="2" t="s">
        <v>829</v>
      </c>
      <c r="K114" s="2" t="s">
        <v>8962</v>
      </c>
      <c r="L114" s="2" t="s">
        <v>860</v>
      </c>
      <c r="M114" s="2" t="s">
        <v>17</v>
      </c>
      <c r="N114" s="2" t="s">
        <v>6869</v>
      </c>
      <c r="R114" s="2" t="s">
        <v>8961</v>
      </c>
      <c r="S114" s="2">
        <v>112.0</v>
      </c>
    </row>
    <row r="115">
      <c r="A115" s="2"/>
      <c r="B115" s="2"/>
      <c r="C115" s="2" t="s">
        <v>7144</v>
      </c>
      <c r="D115" s="2"/>
      <c r="E115" s="2"/>
      <c r="J115" s="2" t="s">
        <v>829</v>
      </c>
      <c r="K115" s="2" t="s">
        <v>8962</v>
      </c>
      <c r="L115" s="2" t="s">
        <v>860</v>
      </c>
      <c r="M115" s="2" t="s">
        <v>17</v>
      </c>
      <c r="N115" s="2" t="s">
        <v>6869</v>
      </c>
      <c r="R115" s="2" t="s">
        <v>8961</v>
      </c>
      <c r="S115" s="2">
        <v>112.0</v>
      </c>
    </row>
    <row r="116">
      <c r="A116" s="2"/>
      <c r="B116" s="2"/>
      <c r="C116" s="2"/>
      <c r="D116" s="2"/>
      <c r="E116" s="2"/>
    </row>
    <row r="117">
      <c r="A117" s="2"/>
      <c r="B117" s="2"/>
      <c r="C117" s="359"/>
      <c r="D117" s="291"/>
      <c r="M117" s="2"/>
      <c r="N117" s="2"/>
      <c r="S117" s="2"/>
    </row>
    <row r="118">
      <c r="A118" s="2" t="s">
        <v>995</v>
      </c>
      <c r="B118" s="2" t="s">
        <v>886</v>
      </c>
      <c r="C118" s="359" t="s">
        <v>1412</v>
      </c>
      <c r="D118" s="291" t="s">
        <v>9047</v>
      </c>
      <c r="J118" s="2" t="s">
        <v>829</v>
      </c>
      <c r="K118" s="2" t="s">
        <v>6959</v>
      </c>
      <c r="L118" s="2" t="s">
        <v>860</v>
      </c>
      <c r="M118" s="2" t="s">
        <v>17</v>
      </c>
      <c r="N118" s="2" t="s">
        <v>6869</v>
      </c>
      <c r="R118" s="2" t="s">
        <v>9048</v>
      </c>
      <c r="S118" s="2">
        <v>112.0</v>
      </c>
    </row>
    <row r="119">
      <c r="C119" s="359" t="s">
        <v>1409</v>
      </c>
      <c r="D119" s="291" t="s">
        <v>9049</v>
      </c>
      <c r="J119" s="2" t="s">
        <v>829</v>
      </c>
      <c r="K119" s="2" t="s">
        <v>6959</v>
      </c>
      <c r="L119" s="2" t="s">
        <v>860</v>
      </c>
      <c r="M119" s="2" t="s">
        <v>17</v>
      </c>
      <c r="N119" s="2" t="s">
        <v>6869</v>
      </c>
      <c r="R119" s="2" t="s">
        <v>9048</v>
      </c>
      <c r="S119" s="2">
        <v>112.0</v>
      </c>
    </row>
    <row r="124">
      <c r="A124" s="2" t="s">
        <v>9050</v>
      </c>
      <c r="B124" s="2" t="s">
        <v>9051</v>
      </c>
      <c r="C124" s="2" t="s">
        <v>9052</v>
      </c>
      <c r="L124" s="2" t="s">
        <v>4752</v>
      </c>
      <c r="M124" s="2" t="s">
        <v>17</v>
      </c>
      <c r="N124" s="2" t="s">
        <v>9053</v>
      </c>
      <c r="S124" s="2">
        <v>141.0</v>
      </c>
    </row>
    <row r="125">
      <c r="B125" s="2" t="s">
        <v>5919</v>
      </c>
      <c r="C125" s="359" t="s">
        <v>5002</v>
      </c>
      <c r="E125" s="359" t="s">
        <v>5559</v>
      </c>
      <c r="L125" s="2" t="s">
        <v>4752</v>
      </c>
      <c r="M125" s="2" t="s">
        <v>2386</v>
      </c>
      <c r="N125" s="2" t="s">
        <v>7684</v>
      </c>
      <c r="S125" s="2">
        <v>148.0</v>
      </c>
    </row>
    <row r="126">
      <c r="C126" s="359" t="s">
        <v>2992</v>
      </c>
      <c r="D126" s="359"/>
      <c r="E126" s="2" t="s">
        <v>1316</v>
      </c>
      <c r="F126" s="298"/>
      <c r="G126" s="298"/>
      <c r="H126" s="298" t="s">
        <v>9054</v>
      </c>
      <c r="J126" s="2" t="s">
        <v>829</v>
      </c>
      <c r="K126" s="2" t="s">
        <v>7593</v>
      </c>
      <c r="L126" s="2" t="s">
        <v>860</v>
      </c>
      <c r="M126" s="2" t="s">
        <v>17</v>
      </c>
      <c r="N126" s="2" t="s">
        <v>7468</v>
      </c>
      <c r="R126" s="2" t="s">
        <v>8969</v>
      </c>
      <c r="S126" s="2">
        <v>341.0</v>
      </c>
    </row>
    <row r="127">
      <c r="C127" s="359" t="s">
        <v>2992</v>
      </c>
      <c r="E127" s="359" t="s">
        <v>1316</v>
      </c>
      <c r="F127" s="298"/>
      <c r="G127" s="298"/>
      <c r="H127" s="298" t="s">
        <v>9054</v>
      </c>
      <c r="J127" s="2" t="s">
        <v>829</v>
      </c>
      <c r="K127" s="2" t="s">
        <v>7593</v>
      </c>
      <c r="L127" s="2" t="s">
        <v>860</v>
      </c>
      <c r="M127" s="2" t="s">
        <v>17</v>
      </c>
      <c r="N127" s="2" t="s">
        <v>7468</v>
      </c>
      <c r="R127" s="2" t="s">
        <v>8969</v>
      </c>
      <c r="S127" s="2">
        <v>14.0</v>
      </c>
    </row>
    <row r="128">
      <c r="C128" s="359" t="s">
        <v>2992</v>
      </c>
      <c r="E128" s="359" t="s">
        <v>1316</v>
      </c>
      <c r="F128" s="298"/>
      <c r="G128" s="298"/>
      <c r="H128" s="298" t="s">
        <v>9055</v>
      </c>
      <c r="J128" s="2" t="s">
        <v>829</v>
      </c>
      <c r="K128" s="2" t="s">
        <v>7593</v>
      </c>
      <c r="L128" s="2" t="s">
        <v>860</v>
      </c>
      <c r="M128" s="2" t="s">
        <v>17</v>
      </c>
      <c r="N128" s="2" t="s">
        <v>7468</v>
      </c>
      <c r="R128" s="2" t="s">
        <v>8969</v>
      </c>
      <c r="S128" s="2">
        <v>14.0</v>
      </c>
    </row>
    <row r="129">
      <c r="C129" s="359" t="s">
        <v>2992</v>
      </c>
      <c r="E129" s="359" t="s">
        <v>1316</v>
      </c>
      <c r="F129" s="298"/>
      <c r="G129" s="298"/>
      <c r="H129" s="298" t="s">
        <v>9055</v>
      </c>
      <c r="J129" s="2" t="s">
        <v>829</v>
      </c>
      <c r="K129" s="2" t="s">
        <v>7593</v>
      </c>
      <c r="L129" s="2" t="s">
        <v>860</v>
      </c>
      <c r="M129" s="2" t="s">
        <v>17</v>
      </c>
      <c r="N129" s="2" t="s">
        <v>7468</v>
      </c>
      <c r="R129" s="2" t="s">
        <v>8969</v>
      </c>
      <c r="S129" s="2">
        <v>14.0</v>
      </c>
    </row>
    <row r="130">
      <c r="C130" s="359" t="s">
        <v>2992</v>
      </c>
      <c r="E130" s="359" t="s">
        <v>1316</v>
      </c>
      <c r="F130" s="359"/>
      <c r="G130" s="359"/>
      <c r="H130" s="359" t="s">
        <v>9055</v>
      </c>
      <c r="J130" s="2" t="s">
        <v>829</v>
      </c>
      <c r="K130" s="2" t="s">
        <v>7593</v>
      </c>
      <c r="L130" s="2" t="s">
        <v>860</v>
      </c>
      <c r="M130" s="2" t="s">
        <v>17</v>
      </c>
      <c r="N130" s="2" t="s">
        <v>7468</v>
      </c>
      <c r="R130" s="2" t="s">
        <v>8969</v>
      </c>
      <c r="S130" s="2">
        <v>14.0</v>
      </c>
    </row>
    <row r="131">
      <c r="C131" s="359" t="s">
        <v>2992</v>
      </c>
      <c r="E131" s="359" t="s">
        <v>1316</v>
      </c>
      <c r="F131" s="298"/>
      <c r="G131" s="298"/>
      <c r="H131" s="298" t="s">
        <v>9055</v>
      </c>
      <c r="J131" s="2" t="s">
        <v>829</v>
      </c>
      <c r="K131" s="2" t="s">
        <v>7593</v>
      </c>
      <c r="L131" s="2" t="s">
        <v>860</v>
      </c>
      <c r="M131" s="2" t="s">
        <v>17</v>
      </c>
      <c r="N131" s="2" t="s">
        <v>7468</v>
      </c>
      <c r="R131" s="2" t="s">
        <v>8969</v>
      </c>
      <c r="S131" s="2">
        <v>14.0</v>
      </c>
    </row>
    <row r="132">
      <c r="C132" s="359" t="s">
        <v>2992</v>
      </c>
      <c r="E132" s="359" t="s">
        <v>1316</v>
      </c>
      <c r="F132" s="298"/>
      <c r="G132" s="298"/>
      <c r="H132" s="298" t="s">
        <v>9056</v>
      </c>
      <c r="J132" s="2" t="s">
        <v>829</v>
      </c>
      <c r="K132" s="2" t="s">
        <v>7593</v>
      </c>
      <c r="L132" s="2" t="s">
        <v>860</v>
      </c>
      <c r="M132" s="2" t="s">
        <v>17</v>
      </c>
      <c r="N132" s="2" t="s">
        <v>7468</v>
      </c>
      <c r="R132" s="2" t="s">
        <v>8969</v>
      </c>
      <c r="S132" s="2">
        <v>14.0</v>
      </c>
    </row>
    <row r="133">
      <c r="C133" s="359" t="s">
        <v>2992</v>
      </c>
      <c r="E133" s="359" t="s">
        <v>1316</v>
      </c>
      <c r="F133" s="298"/>
      <c r="G133" s="298"/>
      <c r="H133" s="298" t="s">
        <v>9056</v>
      </c>
      <c r="J133" s="2" t="s">
        <v>829</v>
      </c>
      <c r="K133" s="2" t="s">
        <v>7593</v>
      </c>
      <c r="L133" s="2" t="s">
        <v>860</v>
      </c>
      <c r="M133" s="2" t="s">
        <v>17</v>
      </c>
      <c r="N133" s="2" t="s">
        <v>7468</v>
      </c>
      <c r="R133" s="2" t="s">
        <v>8969</v>
      </c>
      <c r="S133" s="2">
        <v>14.0</v>
      </c>
    </row>
    <row r="134">
      <c r="C134" s="359" t="s">
        <v>2992</v>
      </c>
      <c r="E134" s="359" t="s">
        <v>1316</v>
      </c>
      <c r="F134" s="298"/>
      <c r="G134" s="298"/>
      <c r="H134" s="298" t="s">
        <v>9056</v>
      </c>
      <c r="J134" s="2" t="s">
        <v>829</v>
      </c>
      <c r="K134" s="2" t="s">
        <v>7593</v>
      </c>
      <c r="L134" s="2" t="s">
        <v>860</v>
      </c>
      <c r="M134" s="2" t="s">
        <v>17</v>
      </c>
      <c r="N134" s="2" t="s">
        <v>7468</v>
      </c>
      <c r="R134" s="2" t="s">
        <v>8969</v>
      </c>
      <c r="S134" s="2">
        <v>14.0</v>
      </c>
    </row>
    <row r="135">
      <c r="C135" s="359" t="s">
        <v>2992</v>
      </c>
      <c r="E135" s="359" t="s">
        <v>1316</v>
      </c>
      <c r="F135" s="298"/>
      <c r="G135" s="298"/>
      <c r="H135" s="298" t="s">
        <v>9056</v>
      </c>
      <c r="J135" s="2" t="s">
        <v>829</v>
      </c>
      <c r="K135" s="2" t="s">
        <v>7593</v>
      </c>
      <c r="L135" s="2" t="s">
        <v>860</v>
      </c>
      <c r="M135" s="2" t="s">
        <v>17</v>
      </c>
      <c r="N135" s="2" t="s">
        <v>7468</v>
      </c>
      <c r="R135" s="2" t="s">
        <v>8969</v>
      </c>
      <c r="S135" s="2">
        <v>14.0</v>
      </c>
    </row>
    <row r="136">
      <c r="C136" s="359" t="s">
        <v>2992</v>
      </c>
      <c r="E136" s="359" t="s">
        <v>1316</v>
      </c>
      <c r="F136" s="298"/>
      <c r="G136" s="298"/>
      <c r="H136" s="298" t="s">
        <v>9056</v>
      </c>
      <c r="J136" s="2" t="s">
        <v>829</v>
      </c>
      <c r="K136" s="2" t="s">
        <v>7593</v>
      </c>
      <c r="L136" s="2" t="s">
        <v>860</v>
      </c>
      <c r="M136" s="2" t="s">
        <v>17</v>
      </c>
      <c r="N136" s="2" t="s">
        <v>7468</v>
      </c>
      <c r="R136" s="2" t="s">
        <v>8969</v>
      </c>
      <c r="S136" s="2">
        <v>14.0</v>
      </c>
    </row>
    <row r="137">
      <c r="C137" s="359" t="s">
        <v>2992</v>
      </c>
      <c r="E137" s="359" t="s">
        <v>1316</v>
      </c>
      <c r="F137" s="298"/>
      <c r="G137" s="298"/>
      <c r="H137" s="298" t="s">
        <v>9056</v>
      </c>
      <c r="J137" s="2" t="s">
        <v>829</v>
      </c>
      <c r="L137" s="2" t="s">
        <v>860</v>
      </c>
      <c r="M137" s="2" t="s">
        <v>17</v>
      </c>
      <c r="N137" s="2" t="s">
        <v>9046</v>
      </c>
      <c r="S137" s="2">
        <v>14.0</v>
      </c>
    </row>
    <row r="138">
      <c r="C138" s="359" t="s">
        <v>2992</v>
      </c>
      <c r="E138" s="359" t="s">
        <v>1316</v>
      </c>
      <c r="F138" s="298"/>
      <c r="G138" s="298"/>
      <c r="H138" s="298" t="s">
        <v>9056</v>
      </c>
      <c r="J138" s="2" t="s">
        <v>829</v>
      </c>
      <c r="L138" s="2" t="s">
        <v>860</v>
      </c>
      <c r="M138" s="2" t="s">
        <v>17</v>
      </c>
      <c r="N138" s="2" t="s">
        <v>9046</v>
      </c>
      <c r="S138" s="2">
        <v>14.0</v>
      </c>
    </row>
    <row r="139">
      <c r="C139" s="359" t="s">
        <v>2992</v>
      </c>
      <c r="E139" s="359" t="s">
        <v>1316</v>
      </c>
      <c r="F139" s="298"/>
      <c r="G139" s="298"/>
      <c r="H139" s="298" t="s">
        <v>9056</v>
      </c>
      <c r="J139" s="2" t="s">
        <v>829</v>
      </c>
      <c r="L139" s="2" t="s">
        <v>860</v>
      </c>
      <c r="M139" s="2" t="s">
        <v>17</v>
      </c>
      <c r="N139" s="2" t="s">
        <v>9046</v>
      </c>
      <c r="S139" s="2">
        <v>14.0</v>
      </c>
    </row>
    <row r="140">
      <c r="C140" s="359" t="s">
        <v>2992</v>
      </c>
      <c r="E140" s="359" t="s">
        <v>1316</v>
      </c>
      <c r="F140" s="298"/>
      <c r="G140" s="298"/>
      <c r="H140" s="298" t="s">
        <v>9057</v>
      </c>
      <c r="J140" s="2" t="s">
        <v>829</v>
      </c>
      <c r="L140" s="2" t="s">
        <v>860</v>
      </c>
      <c r="M140" s="2" t="s">
        <v>17</v>
      </c>
      <c r="N140" s="2" t="s">
        <v>9046</v>
      </c>
      <c r="S140" s="2">
        <v>14.0</v>
      </c>
    </row>
    <row r="141">
      <c r="A141" s="2" t="s">
        <v>9058</v>
      </c>
      <c r="C141" s="359" t="s">
        <v>2992</v>
      </c>
      <c r="E141" s="359" t="s">
        <v>1316</v>
      </c>
      <c r="F141" s="298"/>
      <c r="G141" s="298"/>
      <c r="H141" s="298" t="s">
        <v>9057</v>
      </c>
      <c r="J141" s="2" t="s">
        <v>829</v>
      </c>
      <c r="L141" s="2" t="s">
        <v>860</v>
      </c>
      <c r="M141" s="2" t="s">
        <v>17</v>
      </c>
      <c r="N141" s="2" t="s">
        <v>9046</v>
      </c>
      <c r="S141" s="2">
        <v>14.0</v>
      </c>
    </row>
    <row r="142">
      <c r="C142" s="298" t="s">
        <v>2992</v>
      </c>
      <c r="E142" s="2" t="s">
        <v>34</v>
      </c>
      <c r="F142" s="298"/>
      <c r="G142" s="298"/>
      <c r="H142" s="298" t="s">
        <v>9057</v>
      </c>
      <c r="J142" s="2" t="s">
        <v>829</v>
      </c>
      <c r="M142" s="2" t="s">
        <v>17</v>
      </c>
      <c r="N142" s="2" t="s">
        <v>6873</v>
      </c>
      <c r="S142" s="2">
        <v>141.0</v>
      </c>
    </row>
    <row r="143">
      <c r="C143" s="298" t="s">
        <v>2992</v>
      </c>
      <c r="F143" s="298"/>
      <c r="G143" s="298"/>
      <c r="H143" s="298" t="s">
        <v>9057</v>
      </c>
      <c r="J143" s="2" t="s">
        <v>829</v>
      </c>
      <c r="M143" s="2" t="s">
        <v>17</v>
      </c>
      <c r="N143" s="2" t="s">
        <v>6873</v>
      </c>
      <c r="S143" s="2">
        <v>141.0</v>
      </c>
    </row>
    <row r="144">
      <c r="C144" s="298" t="s">
        <v>2992</v>
      </c>
      <c r="F144" s="298"/>
      <c r="G144" s="298"/>
      <c r="H144" s="298" t="s">
        <v>9057</v>
      </c>
    </row>
    <row r="145">
      <c r="C145" s="298" t="s">
        <v>2992</v>
      </c>
      <c r="F145" s="298"/>
      <c r="G145" s="298"/>
      <c r="H145" s="298" t="s">
        <v>9057</v>
      </c>
    </row>
    <row r="146">
      <c r="C146" s="359" t="s">
        <v>9059</v>
      </c>
      <c r="D146" s="291" t="s">
        <v>9060</v>
      </c>
      <c r="E146" s="298"/>
      <c r="F146" s="2"/>
      <c r="G146" s="2"/>
      <c r="H146" s="2"/>
      <c r="M146" s="2" t="s">
        <v>17</v>
      </c>
      <c r="N146" s="2" t="s">
        <v>8993</v>
      </c>
      <c r="S146" s="2">
        <v>109.0</v>
      </c>
    </row>
    <row r="147">
      <c r="C147" s="359" t="s">
        <v>9059</v>
      </c>
      <c r="D147" s="291" t="s">
        <v>9061</v>
      </c>
      <c r="E147" s="298"/>
      <c r="F147" s="2"/>
      <c r="G147" s="2"/>
      <c r="H147" s="2"/>
      <c r="M147" s="2" t="s">
        <v>17</v>
      </c>
      <c r="N147" s="2" t="s">
        <v>8993</v>
      </c>
      <c r="S147" s="2">
        <v>109.0</v>
      </c>
    </row>
    <row r="148">
      <c r="C148" s="359" t="s">
        <v>9059</v>
      </c>
      <c r="D148" s="291" t="s">
        <v>9062</v>
      </c>
      <c r="E148" s="298"/>
      <c r="F148" s="2"/>
      <c r="G148" s="2"/>
      <c r="H148" s="2"/>
      <c r="M148" s="2" t="s">
        <v>17</v>
      </c>
      <c r="N148" s="2" t="s">
        <v>8993</v>
      </c>
      <c r="S148" s="2">
        <v>109.0</v>
      </c>
    </row>
    <row r="149">
      <c r="C149" s="379" t="s">
        <v>7332</v>
      </c>
      <c r="E149" s="298" t="s">
        <v>7334</v>
      </c>
      <c r="F149" s="2"/>
      <c r="G149" s="2"/>
      <c r="H149" s="2" t="s">
        <v>9054</v>
      </c>
      <c r="J149" s="2" t="s">
        <v>829</v>
      </c>
      <c r="M149" s="2" t="s">
        <v>17</v>
      </c>
      <c r="N149" s="2" t="s">
        <v>6869</v>
      </c>
      <c r="S149" s="2">
        <v>113.0</v>
      </c>
    </row>
    <row r="150">
      <c r="C150" s="298" t="s">
        <v>7332</v>
      </c>
      <c r="E150" s="298" t="s">
        <v>7334</v>
      </c>
      <c r="F150" s="298"/>
      <c r="G150" s="298"/>
      <c r="H150" s="298" t="s">
        <v>9055</v>
      </c>
      <c r="J150" s="2" t="s">
        <v>829</v>
      </c>
      <c r="M150" s="2" t="s">
        <v>17</v>
      </c>
      <c r="N150" s="2" t="s">
        <v>6869</v>
      </c>
      <c r="S150" s="2">
        <v>113.0</v>
      </c>
    </row>
    <row r="151">
      <c r="C151" s="298" t="s">
        <v>7332</v>
      </c>
      <c r="E151" s="298" t="s">
        <v>7334</v>
      </c>
      <c r="F151" s="298"/>
      <c r="G151" s="298"/>
      <c r="H151" s="298" t="s">
        <v>9056</v>
      </c>
      <c r="J151" s="2" t="s">
        <v>829</v>
      </c>
      <c r="M151" s="2" t="s">
        <v>17</v>
      </c>
      <c r="N151" s="2" t="s">
        <v>6869</v>
      </c>
      <c r="S151" s="2">
        <v>113.0</v>
      </c>
    </row>
    <row r="152">
      <c r="C152" s="367" t="s">
        <v>7332</v>
      </c>
      <c r="E152" s="298" t="s">
        <v>7334</v>
      </c>
      <c r="F152" s="298"/>
      <c r="G152" s="298"/>
      <c r="H152" s="298" t="s">
        <v>9057</v>
      </c>
      <c r="J152" s="2" t="s">
        <v>829</v>
      </c>
      <c r="M152" s="2" t="s">
        <v>17</v>
      </c>
      <c r="N152" s="2" t="s">
        <v>6869</v>
      </c>
      <c r="S152" s="2">
        <v>113.0</v>
      </c>
    </row>
    <row r="153">
      <c r="C153" s="359" t="s">
        <v>5440</v>
      </c>
      <c r="F153" s="2"/>
      <c r="G153" s="2"/>
      <c r="H153" s="2"/>
      <c r="M153" s="2" t="s">
        <v>17</v>
      </c>
      <c r="N153" s="2" t="s">
        <v>6869</v>
      </c>
      <c r="S153" s="2">
        <v>113.0</v>
      </c>
    </row>
    <row r="154">
      <c r="C154" s="298" t="s">
        <v>1750</v>
      </c>
      <c r="F154" s="2"/>
      <c r="G154" s="2"/>
      <c r="H154" s="2" t="s">
        <v>9054</v>
      </c>
    </row>
    <row r="155">
      <c r="C155" s="298" t="s">
        <v>1750</v>
      </c>
      <c r="F155" s="298"/>
      <c r="G155" s="298"/>
      <c r="H155" s="298" t="s">
        <v>9055</v>
      </c>
    </row>
    <row r="156">
      <c r="C156" s="298" t="s">
        <v>1750</v>
      </c>
      <c r="F156" s="298"/>
      <c r="G156" s="298"/>
      <c r="H156" s="298" t="s">
        <v>9056</v>
      </c>
    </row>
    <row r="157">
      <c r="C157" s="298" t="s">
        <v>1750</v>
      </c>
      <c r="F157" s="298"/>
      <c r="G157" s="298"/>
      <c r="H157" s="298" t="s">
        <v>9057</v>
      </c>
    </row>
    <row r="158">
      <c r="C158" s="359" t="s">
        <v>9059</v>
      </c>
      <c r="D158" s="291" t="s">
        <v>9063</v>
      </c>
      <c r="E158" s="359" t="s">
        <v>9064</v>
      </c>
      <c r="F158" s="359"/>
      <c r="G158" s="359"/>
      <c r="H158" s="359"/>
      <c r="J158" s="2" t="s">
        <v>829</v>
      </c>
      <c r="M158" s="2" t="s">
        <v>17</v>
      </c>
      <c r="N158" s="2" t="s">
        <v>495</v>
      </c>
      <c r="S158" s="2">
        <v>152.0</v>
      </c>
    </row>
    <row r="159">
      <c r="C159" s="359" t="s">
        <v>5440</v>
      </c>
      <c r="F159" s="380"/>
      <c r="G159" s="380"/>
      <c r="H159" s="380" t="s">
        <v>5441</v>
      </c>
      <c r="J159" s="2" t="s">
        <v>829</v>
      </c>
      <c r="M159" s="2" t="s">
        <v>17</v>
      </c>
      <c r="N159" s="2" t="s">
        <v>6869</v>
      </c>
      <c r="S159" s="2">
        <v>113.0</v>
      </c>
    </row>
    <row r="160">
      <c r="C160" s="359" t="s">
        <v>9065</v>
      </c>
      <c r="F160" s="383"/>
      <c r="G160" s="383"/>
      <c r="H160" s="383"/>
      <c r="J160" s="2" t="s">
        <v>829</v>
      </c>
      <c r="M160" s="2" t="s">
        <v>17</v>
      </c>
      <c r="N160" s="2" t="s">
        <v>6869</v>
      </c>
      <c r="S160" s="2">
        <v>112.0</v>
      </c>
    </row>
    <row r="161">
      <c r="C161" s="359" t="s">
        <v>5633</v>
      </c>
      <c r="J161" s="2" t="s">
        <v>829</v>
      </c>
      <c r="M161" s="2" t="s">
        <v>17</v>
      </c>
      <c r="N161" s="2" t="s">
        <v>6869</v>
      </c>
      <c r="S161" s="2">
        <v>112.0</v>
      </c>
    </row>
    <row r="162">
      <c r="C162" s="359" t="s">
        <v>9066</v>
      </c>
      <c r="J162" s="2" t="s">
        <v>829</v>
      </c>
      <c r="M162" s="2" t="s">
        <v>17</v>
      </c>
      <c r="N162" s="2" t="s">
        <v>6869</v>
      </c>
      <c r="S162" s="2">
        <v>112.0</v>
      </c>
    </row>
    <row r="163">
      <c r="C163" s="359" t="s">
        <v>9067</v>
      </c>
      <c r="J163" s="2" t="s">
        <v>829</v>
      </c>
      <c r="M163" s="2" t="s">
        <v>17</v>
      </c>
      <c r="N163" s="2" t="s">
        <v>488</v>
      </c>
      <c r="S163" s="2">
        <v>117.0</v>
      </c>
    </row>
    <row r="164">
      <c r="C164" s="359" t="s">
        <v>9068</v>
      </c>
      <c r="J164" s="2" t="s">
        <v>829</v>
      </c>
      <c r="M164" s="2" t="s">
        <v>17</v>
      </c>
      <c r="N164" s="2" t="s">
        <v>6873</v>
      </c>
      <c r="S164" s="2">
        <v>141.0</v>
      </c>
    </row>
    <row r="165">
      <c r="B165" s="2" t="s">
        <v>960</v>
      </c>
      <c r="C165" s="359" t="s">
        <v>946</v>
      </c>
      <c r="E165" s="359" t="s">
        <v>947</v>
      </c>
      <c r="J165" s="2" t="s">
        <v>829</v>
      </c>
      <c r="M165" s="2" t="s">
        <v>17</v>
      </c>
      <c r="N165" s="2" t="s">
        <v>8246</v>
      </c>
      <c r="S165" s="2">
        <v>169.0</v>
      </c>
    </row>
    <row r="166">
      <c r="B166" s="2" t="s">
        <v>960</v>
      </c>
      <c r="C166" s="359" t="s">
        <v>946</v>
      </c>
      <c r="E166" s="359" t="s">
        <v>947</v>
      </c>
      <c r="J166" s="2" t="s">
        <v>829</v>
      </c>
      <c r="M166" s="2" t="s">
        <v>17</v>
      </c>
      <c r="N166" s="2" t="s">
        <v>8246</v>
      </c>
      <c r="S166" s="2">
        <v>169.0</v>
      </c>
    </row>
    <row r="167">
      <c r="C167" s="359" t="s">
        <v>9069</v>
      </c>
      <c r="E167" s="359" t="s">
        <v>6463</v>
      </c>
      <c r="J167" s="2" t="s">
        <v>829</v>
      </c>
      <c r="M167" s="2" t="s">
        <v>17</v>
      </c>
      <c r="N167" s="2" t="s">
        <v>8246</v>
      </c>
      <c r="S167" s="2">
        <v>169.0</v>
      </c>
    </row>
    <row r="168">
      <c r="C168" s="359" t="s">
        <v>954</v>
      </c>
      <c r="E168" s="380" t="s">
        <v>955</v>
      </c>
      <c r="J168" s="2" t="s">
        <v>829</v>
      </c>
      <c r="M168" s="2" t="s">
        <v>17</v>
      </c>
      <c r="N168" s="2" t="s">
        <v>8246</v>
      </c>
      <c r="S168" s="2">
        <v>169.0</v>
      </c>
    </row>
    <row r="169">
      <c r="E169" s="38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2" width="9.3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9070</v>
      </c>
      <c r="D1" s="216"/>
      <c r="E1" s="411">
        <v>7.708277072E9</v>
      </c>
      <c r="F1" s="219"/>
      <c r="G1" s="219"/>
      <c r="H1" s="219" t="s">
        <v>800</v>
      </c>
      <c r="I1" s="219"/>
      <c r="J1" s="219" t="s">
        <v>801</v>
      </c>
      <c r="K1" s="219"/>
      <c r="L1" s="221" t="s">
        <v>802</v>
      </c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7307</v>
      </c>
      <c r="S2" s="2" t="s">
        <v>6877</v>
      </c>
    </row>
    <row r="3">
      <c r="A3" s="2"/>
      <c r="B3" s="229" t="s">
        <v>811</v>
      </c>
      <c r="C3" s="589" t="s">
        <v>293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9071</v>
      </c>
      <c r="S3" s="2" t="s">
        <v>7856</v>
      </c>
      <c r="T3" s="2" t="s">
        <v>5692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8154</v>
      </c>
      <c r="S4" s="2" t="s">
        <v>4944</v>
      </c>
      <c r="T4" s="2" t="s">
        <v>3791</v>
      </c>
      <c r="U4" s="2" t="s">
        <v>55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6490</v>
      </c>
      <c r="S5" s="2" t="s">
        <v>4923</v>
      </c>
      <c r="T5" s="2" t="s">
        <v>1568</v>
      </c>
      <c r="U5" s="2" t="s">
        <v>87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9072</v>
      </c>
      <c r="S6" s="2" t="s">
        <v>6638</v>
      </c>
      <c r="T6" s="2" t="s">
        <v>1568</v>
      </c>
      <c r="U6" s="2" t="s">
        <v>7129</v>
      </c>
    </row>
    <row r="7">
      <c r="A7" s="2"/>
      <c r="B7" s="229" t="s">
        <v>822</v>
      </c>
      <c r="C7" s="2" t="s">
        <v>9073</v>
      </c>
      <c r="D7" s="2"/>
      <c r="E7" s="237">
        <v>9.941463387E9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6366</v>
      </c>
      <c r="S7" s="2" t="s">
        <v>9074</v>
      </c>
      <c r="T7" s="2" t="s">
        <v>1568</v>
      </c>
      <c r="U7" s="2" t="s">
        <v>87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9075</v>
      </c>
      <c r="S8" s="2" t="s">
        <v>7139</v>
      </c>
      <c r="T8" s="2" t="s">
        <v>9076</v>
      </c>
      <c r="U8" s="2" t="s">
        <v>87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6784</v>
      </c>
      <c r="S9" s="2" t="s">
        <v>5267</v>
      </c>
      <c r="T9" s="2" t="s">
        <v>9077</v>
      </c>
      <c r="U9" s="2" t="s">
        <v>87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9078</v>
      </c>
      <c r="S10" s="2" t="s">
        <v>6783</v>
      </c>
      <c r="T10" s="2" t="s">
        <v>9079</v>
      </c>
      <c r="U10" s="2" t="s">
        <v>87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9080</v>
      </c>
      <c r="S11" s="2" t="s">
        <v>6080</v>
      </c>
      <c r="T11" s="2" t="s">
        <v>9081</v>
      </c>
      <c r="U11" s="2" t="s">
        <v>87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9082</v>
      </c>
      <c r="S12" s="2" t="s">
        <v>4121</v>
      </c>
      <c r="T12" s="2" t="s">
        <v>3081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"/>
      <c r="L13" s="237"/>
      <c r="M13" s="241" t="s">
        <v>24</v>
      </c>
      <c r="N13" s="242"/>
      <c r="O13" s="243"/>
      <c r="P13" s="2"/>
      <c r="Q13" s="2">
        <v>12.0</v>
      </c>
      <c r="R13" s="2" t="s">
        <v>9083</v>
      </c>
      <c r="S13" s="2" t="s">
        <v>5530</v>
      </c>
      <c r="T13" s="2" t="s">
        <v>3081</v>
      </c>
      <c r="U13" s="2" t="s">
        <v>87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2"/>
      <c r="L14" s="243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8573</v>
      </c>
      <c r="L16" s="12" t="s">
        <v>843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39" t="s">
        <v>26</v>
      </c>
      <c r="B17" s="2" t="s">
        <v>30</v>
      </c>
      <c r="C17" s="359" t="s">
        <v>3016</v>
      </c>
      <c r="D17" s="291">
        <v>8.801299864727E12</v>
      </c>
      <c r="E17" s="359" t="s">
        <v>3532</v>
      </c>
      <c r="J17" s="2" t="s">
        <v>2173</v>
      </c>
      <c r="K17" s="2" t="s">
        <v>860</v>
      </c>
      <c r="L17" s="2" t="s">
        <v>6638</v>
      </c>
      <c r="M17" s="2" t="s">
        <v>17</v>
      </c>
      <c r="N17" s="2" t="s">
        <v>4944</v>
      </c>
      <c r="R17" s="2" t="s">
        <v>9072</v>
      </c>
      <c r="S17" s="2">
        <v>116.0</v>
      </c>
    </row>
    <row r="18">
      <c r="A18" s="2"/>
      <c r="B18" s="2" t="s">
        <v>30</v>
      </c>
      <c r="C18" s="359" t="s">
        <v>3016</v>
      </c>
      <c r="D18" s="291">
        <v>8.801090617529E12</v>
      </c>
      <c r="E18" s="359" t="s">
        <v>3532</v>
      </c>
      <c r="J18" s="2" t="s">
        <v>2173</v>
      </c>
      <c r="K18" s="2" t="s">
        <v>860</v>
      </c>
      <c r="L18" s="2" t="s">
        <v>6638</v>
      </c>
      <c r="M18" s="2" t="s">
        <v>17</v>
      </c>
      <c r="N18" s="2" t="s">
        <v>4944</v>
      </c>
      <c r="R18" s="2" t="s">
        <v>9072</v>
      </c>
      <c r="S18" s="2">
        <v>116.0</v>
      </c>
    </row>
    <row r="19">
      <c r="A19" s="2"/>
      <c r="B19" s="2" t="s">
        <v>30</v>
      </c>
      <c r="C19" s="359" t="s">
        <v>3016</v>
      </c>
      <c r="D19" s="291">
        <v>8.801594141126E12</v>
      </c>
      <c r="E19" s="359" t="s">
        <v>3532</v>
      </c>
      <c r="J19" s="2" t="s">
        <v>2173</v>
      </c>
      <c r="K19" s="2" t="s">
        <v>860</v>
      </c>
      <c r="L19" s="2" t="s">
        <v>6638</v>
      </c>
      <c r="M19" s="2" t="s">
        <v>17</v>
      </c>
      <c r="N19" s="2" t="s">
        <v>4923</v>
      </c>
      <c r="R19" s="2" t="s">
        <v>9072</v>
      </c>
      <c r="S19" s="2">
        <v>121.0</v>
      </c>
    </row>
    <row r="20">
      <c r="A20" s="2"/>
      <c r="B20" s="2" t="s">
        <v>30</v>
      </c>
      <c r="C20" s="359" t="s">
        <v>3016</v>
      </c>
      <c r="D20" s="291">
        <v>8.801539197772E12</v>
      </c>
      <c r="E20" s="359" t="s">
        <v>3532</v>
      </c>
      <c r="J20" s="2" t="s">
        <v>2173</v>
      </c>
      <c r="K20" s="2" t="s">
        <v>860</v>
      </c>
      <c r="L20" s="2" t="s">
        <v>6638</v>
      </c>
      <c r="M20" s="2" t="s">
        <v>17</v>
      </c>
      <c r="N20" s="2" t="s">
        <v>4923</v>
      </c>
      <c r="R20" s="2" t="s">
        <v>9072</v>
      </c>
      <c r="S20" s="2">
        <v>121.0</v>
      </c>
    </row>
    <row r="21">
      <c r="A21" s="2"/>
      <c r="B21" s="2" t="s">
        <v>30</v>
      </c>
      <c r="C21" s="359" t="s">
        <v>3016</v>
      </c>
      <c r="D21" s="291">
        <v>8.801897193397E12</v>
      </c>
      <c r="E21" s="359" t="s">
        <v>3532</v>
      </c>
      <c r="J21" s="2" t="s">
        <v>2173</v>
      </c>
      <c r="K21" s="2" t="s">
        <v>860</v>
      </c>
      <c r="L21" s="2" t="s">
        <v>6638</v>
      </c>
      <c r="M21" s="2" t="s">
        <v>17</v>
      </c>
      <c r="N21" s="2" t="s">
        <v>4923</v>
      </c>
      <c r="R21" s="2" t="s">
        <v>9072</v>
      </c>
      <c r="S21" s="2">
        <v>121.0</v>
      </c>
    </row>
    <row r="22">
      <c r="A22" s="2"/>
      <c r="B22" s="2" t="s">
        <v>30</v>
      </c>
      <c r="C22" s="359" t="s">
        <v>3016</v>
      </c>
      <c r="D22" s="291">
        <v>8.801803006319E12</v>
      </c>
      <c r="E22" s="359" t="s">
        <v>3532</v>
      </c>
      <c r="J22" s="2" t="s">
        <v>2173</v>
      </c>
      <c r="K22" s="2" t="s">
        <v>860</v>
      </c>
      <c r="L22" s="2" t="s">
        <v>6638</v>
      </c>
      <c r="M22" s="2" t="s">
        <v>17</v>
      </c>
      <c r="N22" s="2" t="s">
        <v>4923</v>
      </c>
      <c r="R22" s="2" t="s">
        <v>9072</v>
      </c>
      <c r="S22" s="2">
        <v>121.0</v>
      </c>
    </row>
    <row r="23">
      <c r="A23" s="2"/>
      <c r="B23" s="2" t="s">
        <v>30</v>
      </c>
      <c r="C23" s="359" t="s">
        <v>3016</v>
      </c>
      <c r="D23" s="291">
        <v>8.801336167436E12</v>
      </c>
      <c r="E23" s="359" t="s">
        <v>3532</v>
      </c>
      <c r="J23" s="2" t="s">
        <v>2173</v>
      </c>
      <c r="K23" s="2" t="s">
        <v>860</v>
      </c>
      <c r="L23" s="2" t="s">
        <v>6638</v>
      </c>
      <c r="M23" s="2" t="s">
        <v>17</v>
      </c>
      <c r="N23" s="2" t="s">
        <v>4923</v>
      </c>
      <c r="R23" s="2" t="s">
        <v>9072</v>
      </c>
      <c r="S23" s="2">
        <v>121.0</v>
      </c>
    </row>
    <row r="24">
      <c r="A24" s="2"/>
      <c r="B24" s="2" t="s">
        <v>30</v>
      </c>
      <c r="C24" s="359" t="s">
        <v>3016</v>
      </c>
      <c r="D24" s="291">
        <v>8.801580001648E12</v>
      </c>
      <c r="E24" s="359" t="s">
        <v>3532</v>
      </c>
      <c r="J24" s="2" t="s">
        <v>2173</v>
      </c>
      <c r="K24" s="2" t="s">
        <v>860</v>
      </c>
      <c r="L24" s="2" t="s">
        <v>9074</v>
      </c>
      <c r="M24" s="2" t="s">
        <v>17</v>
      </c>
      <c r="N24" s="2" t="s">
        <v>4923</v>
      </c>
      <c r="R24" s="2" t="s">
        <v>6366</v>
      </c>
      <c r="S24" s="2">
        <v>121.0</v>
      </c>
    </row>
    <row r="25">
      <c r="A25" s="2"/>
      <c r="B25" s="2" t="s">
        <v>30</v>
      </c>
      <c r="C25" s="359" t="s">
        <v>3016</v>
      </c>
      <c r="D25" s="291">
        <v>8.801256695637E12</v>
      </c>
      <c r="E25" s="359" t="s">
        <v>3532</v>
      </c>
      <c r="J25" s="2" t="s">
        <v>2173</v>
      </c>
      <c r="K25" s="2" t="s">
        <v>860</v>
      </c>
      <c r="L25" s="2" t="s">
        <v>9074</v>
      </c>
      <c r="M25" s="2" t="s">
        <v>17</v>
      </c>
      <c r="N25" s="2" t="s">
        <v>4923</v>
      </c>
      <c r="R25" s="2" t="s">
        <v>6366</v>
      </c>
      <c r="S25" s="2">
        <v>121.0</v>
      </c>
    </row>
    <row r="26">
      <c r="A26" s="2"/>
      <c r="B26" s="2" t="s">
        <v>862</v>
      </c>
      <c r="C26" s="298" t="s">
        <v>4791</v>
      </c>
      <c r="D26" s="291" t="s">
        <v>9084</v>
      </c>
      <c r="E26" s="298" t="s">
        <v>9085</v>
      </c>
      <c r="J26" s="2" t="s">
        <v>2173</v>
      </c>
      <c r="K26" s="2" t="s">
        <v>860</v>
      </c>
      <c r="L26" s="2" t="s">
        <v>9074</v>
      </c>
      <c r="M26" s="2" t="s">
        <v>17</v>
      </c>
      <c r="N26" s="2" t="s">
        <v>6638</v>
      </c>
      <c r="R26" s="2" t="s">
        <v>6366</v>
      </c>
      <c r="S26" s="2">
        <v>122.0</v>
      </c>
    </row>
    <row r="27">
      <c r="A27" s="2"/>
      <c r="B27" s="2" t="s">
        <v>862</v>
      </c>
      <c r="C27" s="298" t="s">
        <v>4791</v>
      </c>
      <c r="D27" s="291" t="s">
        <v>9086</v>
      </c>
      <c r="E27" s="298" t="s">
        <v>9085</v>
      </c>
      <c r="J27" s="2" t="s">
        <v>2173</v>
      </c>
      <c r="K27" s="2" t="s">
        <v>860</v>
      </c>
      <c r="L27" s="2" t="s">
        <v>9074</v>
      </c>
      <c r="M27" s="2" t="s">
        <v>17</v>
      </c>
      <c r="N27" s="2" t="s">
        <v>6638</v>
      </c>
      <c r="R27" s="2" t="s">
        <v>6366</v>
      </c>
      <c r="S27" s="2">
        <v>122.0</v>
      </c>
    </row>
    <row r="28">
      <c r="A28" s="2"/>
      <c r="B28" s="2" t="s">
        <v>886</v>
      </c>
      <c r="C28" s="2" t="s">
        <v>4876</v>
      </c>
      <c r="D28" s="291" t="s">
        <v>9087</v>
      </c>
      <c r="E28" s="359" t="s">
        <v>3533</v>
      </c>
      <c r="J28" s="2" t="s">
        <v>2173</v>
      </c>
      <c r="K28" s="2" t="s">
        <v>860</v>
      </c>
      <c r="L28" s="2" t="s">
        <v>6638</v>
      </c>
      <c r="M28" s="2" t="s">
        <v>17</v>
      </c>
      <c r="N28" s="2" t="s">
        <v>4944</v>
      </c>
      <c r="R28" s="2" t="s">
        <v>9072</v>
      </c>
      <c r="S28" s="2">
        <v>116.0</v>
      </c>
    </row>
    <row r="29">
      <c r="B29" s="2" t="s">
        <v>865</v>
      </c>
      <c r="C29" s="2" t="s">
        <v>9088</v>
      </c>
      <c r="D29" s="291" t="s">
        <v>9089</v>
      </c>
      <c r="E29" s="359" t="s">
        <v>3413</v>
      </c>
      <c r="J29" s="2" t="s">
        <v>2173</v>
      </c>
      <c r="K29" s="2" t="s">
        <v>860</v>
      </c>
      <c r="L29" s="2" t="s">
        <v>6638</v>
      </c>
      <c r="M29" s="2" t="s">
        <v>17</v>
      </c>
      <c r="N29" s="2" t="s">
        <v>4944</v>
      </c>
      <c r="R29" s="2" t="s">
        <v>9072</v>
      </c>
      <c r="S29" s="2">
        <v>116.0</v>
      </c>
    </row>
    <row r="30">
      <c r="B30" s="2" t="s">
        <v>868</v>
      </c>
      <c r="C30" s="384" t="s">
        <v>2794</v>
      </c>
      <c r="D30" s="291">
        <v>2.225185000591E12</v>
      </c>
      <c r="E30" s="380" t="s">
        <v>2795</v>
      </c>
      <c r="J30" s="2" t="s">
        <v>2173</v>
      </c>
      <c r="K30" s="2" t="s">
        <v>860</v>
      </c>
      <c r="L30" s="2" t="s">
        <v>6638</v>
      </c>
      <c r="M30" s="2" t="s">
        <v>17</v>
      </c>
      <c r="N30" s="2" t="s">
        <v>4944</v>
      </c>
      <c r="R30" s="2" t="s">
        <v>9072</v>
      </c>
      <c r="S30" s="2">
        <v>116.0</v>
      </c>
    </row>
    <row r="31" ht="18.0" customHeight="1">
      <c r="B31" s="266"/>
      <c r="C31" s="275" t="s">
        <v>9090</v>
      </c>
      <c r="E31" s="383"/>
      <c r="J31" s="2" t="s">
        <v>2173</v>
      </c>
      <c r="L31" s="2" t="s">
        <v>6638</v>
      </c>
      <c r="M31" s="2" t="s">
        <v>17</v>
      </c>
      <c r="N31" s="2" t="s">
        <v>4944</v>
      </c>
      <c r="R31" s="2" t="s">
        <v>9072</v>
      </c>
      <c r="S31" s="2">
        <v>116.0</v>
      </c>
    </row>
    <row r="32" ht="18.0" customHeight="1">
      <c r="B32" s="266"/>
      <c r="C32" s="359" t="s">
        <v>3979</v>
      </c>
      <c r="L32" s="2" t="s">
        <v>6638</v>
      </c>
      <c r="M32" s="2" t="s">
        <v>17</v>
      </c>
      <c r="N32" s="2" t="s">
        <v>4944</v>
      </c>
      <c r="R32" s="2" t="s">
        <v>9072</v>
      </c>
      <c r="S32" s="2">
        <v>116.0</v>
      </c>
    </row>
    <row r="33" ht="18.0" customHeight="1">
      <c r="B33" s="266"/>
      <c r="C33" s="266"/>
    </row>
    <row r="34" ht="18.0" customHeight="1">
      <c r="A34" s="2" t="s">
        <v>336</v>
      </c>
      <c r="B34" s="2" t="s">
        <v>3881</v>
      </c>
      <c r="C34" s="2" t="s">
        <v>4317</v>
      </c>
      <c r="D34" s="275"/>
      <c r="E34" s="275" t="s">
        <v>9018</v>
      </c>
      <c r="J34" s="2" t="s">
        <v>817</v>
      </c>
      <c r="K34" s="2" t="s">
        <v>860</v>
      </c>
      <c r="M34" s="2" t="s">
        <v>18</v>
      </c>
    </row>
    <row r="35" ht="18.0" customHeight="1">
      <c r="A35" s="2"/>
      <c r="B35" s="2" t="s">
        <v>3881</v>
      </c>
      <c r="C35" s="2" t="s">
        <v>4317</v>
      </c>
      <c r="D35" s="275"/>
      <c r="E35" s="275" t="s">
        <v>9018</v>
      </c>
      <c r="J35" s="2" t="s">
        <v>817</v>
      </c>
      <c r="K35" s="2" t="s">
        <v>860</v>
      </c>
      <c r="M35" s="2" t="s">
        <v>18</v>
      </c>
    </row>
    <row r="36" ht="18.0" customHeight="1">
      <c r="A36" s="2"/>
      <c r="B36" s="2" t="s">
        <v>3881</v>
      </c>
      <c r="C36" s="2" t="s">
        <v>4317</v>
      </c>
      <c r="D36" s="275"/>
      <c r="E36" s="275" t="s">
        <v>9018</v>
      </c>
      <c r="J36" s="2" t="s">
        <v>817</v>
      </c>
      <c r="K36" s="2" t="s">
        <v>860</v>
      </c>
      <c r="M36" s="2" t="s">
        <v>18</v>
      </c>
    </row>
    <row r="37" ht="18.0" customHeight="1">
      <c r="A37" s="2"/>
      <c r="B37" s="2" t="s">
        <v>3881</v>
      </c>
      <c r="C37" s="2" t="s">
        <v>4317</v>
      </c>
      <c r="D37" s="275"/>
      <c r="E37" s="275" t="s">
        <v>9018</v>
      </c>
      <c r="J37" s="2" t="s">
        <v>817</v>
      </c>
      <c r="K37" s="2" t="s">
        <v>860</v>
      </c>
      <c r="M37" s="2" t="s">
        <v>18</v>
      </c>
    </row>
    <row r="38" ht="18.0" customHeight="1">
      <c r="A38" s="2"/>
      <c r="B38" s="2" t="s">
        <v>3881</v>
      </c>
      <c r="C38" s="2" t="s">
        <v>4317</v>
      </c>
      <c r="D38" s="275"/>
      <c r="E38" s="275" t="s">
        <v>9018</v>
      </c>
      <c r="J38" s="2" t="s">
        <v>817</v>
      </c>
      <c r="K38" s="2" t="s">
        <v>860</v>
      </c>
      <c r="M38" s="2" t="s">
        <v>18</v>
      </c>
    </row>
    <row r="39" ht="18.0" customHeight="1">
      <c r="A39" s="2"/>
      <c r="B39" s="2" t="s">
        <v>3881</v>
      </c>
      <c r="C39" s="2" t="s">
        <v>4317</v>
      </c>
      <c r="D39" s="275"/>
      <c r="E39" s="275" t="s">
        <v>9018</v>
      </c>
      <c r="J39" s="2" t="s">
        <v>817</v>
      </c>
      <c r="K39" s="2" t="s">
        <v>860</v>
      </c>
      <c r="M39" s="2" t="s">
        <v>18</v>
      </c>
    </row>
    <row r="40" ht="18.0" customHeight="1">
      <c r="A40" s="2"/>
      <c r="B40" s="2" t="s">
        <v>3881</v>
      </c>
      <c r="C40" s="2" t="s">
        <v>4317</v>
      </c>
      <c r="D40" s="275"/>
      <c r="E40" s="275" t="s">
        <v>9018</v>
      </c>
      <c r="J40" s="2" t="s">
        <v>817</v>
      </c>
      <c r="K40" s="2" t="s">
        <v>860</v>
      </c>
      <c r="M40" s="2" t="s">
        <v>18</v>
      </c>
    </row>
    <row r="41" ht="18.0" customHeight="1">
      <c r="A41" s="2"/>
      <c r="B41" s="2" t="s">
        <v>3881</v>
      </c>
      <c r="C41" s="2" t="s">
        <v>4317</v>
      </c>
      <c r="D41" s="275"/>
      <c r="E41" s="275" t="s">
        <v>9018</v>
      </c>
      <c r="J41" s="2" t="s">
        <v>817</v>
      </c>
      <c r="K41" s="2" t="s">
        <v>860</v>
      </c>
      <c r="M41" s="2" t="s">
        <v>18</v>
      </c>
    </row>
    <row r="42" ht="18.0" customHeight="1">
      <c r="A42" s="2"/>
      <c r="B42" s="2" t="s">
        <v>3881</v>
      </c>
      <c r="C42" s="2" t="s">
        <v>4317</v>
      </c>
      <c r="D42" s="275"/>
      <c r="E42" s="275" t="s">
        <v>9018</v>
      </c>
      <c r="J42" s="2" t="s">
        <v>817</v>
      </c>
      <c r="K42" s="2" t="s">
        <v>860</v>
      </c>
      <c r="M42" s="2" t="s">
        <v>18</v>
      </c>
    </row>
    <row r="43" ht="18.0" customHeight="1">
      <c r="A43" s="2"/>
      <c r="B43" s="2" t="s">
        <v>3881</v>
      </c>
      <c r="C43" s="2" t="s">
        <v>4317</v>
      </c>
      <c r="D43" s="275"/>
      <c r="E43" s="275" t="s">
        <v>9018</v>
      </c>
      <c r="J43" s="2" t="s">
        <v>817</v>
      </c>
      <c r="K43" s="2" t="s">
        <v>860</v>
      </c>
      <c r="M43" s="2" t="s">
        <v>18</v>
      </c>
    </row>
    <row r="44" ht="18.0" customHeight="1">
      <c r="A44" s="2"/>
      <c r="B44" s="2" t="s">
        <v>3881</v>
      </c>
      <c r="C44" s="2" t="s">
        <v>4317</v>
      </c>
      <c r="D44" s="275"/>
      <c r="E44" s="275" t="s">
        <v>9018</v>
      </c>
      <c r="J44" s="2" t="s">
        <v>817</v>
      </c>
      <c r="K44" s="2" t="s">
        <v>860</v>
      </c>
      <c r="M44" s="2" t="s">
        <v>18</v>
      </c>
    </row>
    <row r="45" ht="18.0" customHeight="1">
      <c r="A45" s="2"/>
      <c r="B45" s="2" t="s">
        <v>3881</v>
      </c>
      <c r="C45" s="2" t="s">
        <v>4317</v>
      </c>
      <c r="D45" s="275"/>
      <c r="E45" s="275" t="s">
        <v>9018</v>
      </c>
      <c r="J45" s="2" t="s">
        <v>817</v>
      </c>
      <c r="K45" s="2" t="s">
        <v>860</v>
      </c>
      <c r="M45" s="2" t="s">
        <v>18</v>
      </c>
    </row>
    <row r="46" ht="18.0" customHeight="1">
      <c r="A46" s="2"/>
      <c r="B46" s="2"/>
      <c r="C46" s="2" t="s">
        <v>7259</v>
      </c>
      <c r="D46" s="275"/>
      <c r="E46" s="275" t="s">
        <v>9032</v>
      </c>
      <c r="J46" s="2" t="s">
        <v>817</v>
      </c>
      <c r="K46" s="2" t="s">
        <v>860</v>
      </c>
      <c r="M46" s="2" t="s">
        <v>18</v>
      </c>
    </row>
    <row r="47" ht="18.0" customHeight="1">
      <c r="A47" s="2"/>
      <c r="B47" s="2"/>
      <c r="C47" s="2" t="s">
        <v>7259</v>
      </c>
      <c r="D47" s="275"/>
      <c r="E47" s="275" t="s">
        <v>9032</v>
      </c>
      <c r="J47" s="2" t="s">
        <v>817</v>
      </c>
      <c r="K47" s="2" t="s">
        <v>860</v>
      </c>
      <c r="M47" s="2" t="s">
        <v>18</v>
      </c>
    </row>
    <row r="48" ht="18.0" customHeight="1">
      <c r="A48" s="2"/>
      <c r="B48" s="2"/>
      <c r="C48" s="2" t="s">
        <v>7259</v>
      </c>
      <c r="D48" s="275"/>
      <c r="E48" s="275" t="s">
        <v>9032</v>
      </c>
      <c r="J48" s="2" t="s">
        <v>817</v>
      </c>
      <c r="K48" s="2" t="s">
        <v>860</v>
      </c>
      <c r="M48" s="2" t="s">
        <v>18</v>
      </c>
    </row>
    <row r="49" ht="18.0" customHeight="1">
      <c r="A49" s="2"/>
      <c r="B49" s="2"/>
      <c r="C49" s="2" t="s">
        <v>7259</v>
      </c>
      <c r="D49" s="275"/>
      <c r="E49" s="275" t="s">
        <v>9032</v>
      </c>
      <c r="J49" s="2" t="s">
        <v>817</v>
      </c>
      <c r="K49" s="2" t="s">
        <v>860</v>
      </c>
      <c r="M49" s="2" t="s">
        <v>18</v>
      </c>
    </row>
    <row r="50" ht="18.0" customHeight="1">
      <c r="A50" s="2"/>
      <c r="B50" s="2"/>
      <c r="C50" s="2" t="s">
        <v>7259</v>
      </c>
      <c r="D50" s="275"/>
      <c r="E50" s="275" t="s">
        <v>9032</v>
      </c>
      <c r="J50" s="2" t="s">
        <v>817</v>
      </c>
      <c r="K50" s="2" t="s">
        <v>860</v>
      </c>
      <c r="M50" s="2" t="s">
        <v>18</v>
      </c>
    </row>
    <row r="51" ht="18.0" customHeight="1">
      <c r="A51" s="2"/>
      <c r="B51" s="2"/>
      <c r="C51" s="2" t="s">
        <v>4742</v>
      </c>
      <c r="D51" s="2"/>
      <c r="E51" s="2"/>
      <c r="J51" s="2" t="s">
        <v>817</v>
      </c>
      <c r="K51" s="2" t="s">
        <v>860</v>
      </c>
      <c r="M51" s="2" t="s">
        <v>18</v>
      </c>
    </row>
    <row r="52" ht="18.0" customHeight="1">
      <c r="A52" s="2"/>
      <c r="B52" s="2"/>
      <c r="C52" s="2" t="s">
        <v>4742</v>
      </c>
      <c r="D52" s="2"/>
      <c r="E52" s="2"/>
      <c r="J52" s="2" t="s">
        <v>817</v>
      </c>
      <c r="K52" s="2" t="s">
        <v>860</v>
      </c>
      <c r="M52" s="2" t="s">
        <v>18</v>
      </c>
    </row>
    <row r="53" ht="18.0" customHeight="1">
      <c r="A53" s="2"/>
      <c r="B53" s="2"/>
      <c r="C53" s="2" t="s">
        <v>9091</v>
      </c>
      <c r="D53" s="2"/>
      <c r="E53" s="2"/>
      <c r="J53" s="2" t="s">
        <v>817</v>
      </c>
      <c r="K53" s="2" t="s">
        <v>860</v>
      </c>
      <c r="M53" s="2" t="s">
        <v>18</v>
      </c>
    </row>
    <row r="54" ht="18.0" customHeight="1">
      <c r="A54" s="2"/>
      <c r="B54" s="2"/>
      <c r="C54" s="2" t="s">
        <v>9091</v>
      </c>
      <c r="D54" s="2"/>
      <c r="E54" s="2"/>
      <c r="J54" s="2" t="s">
        <v>817</v>
      </c>
      <c r="K54" s="2" t="s">
        <v>860</v>
      </c>
      <c r="M54" s="2" t="s">
        <v>18</v>
      </c>
    </row>
    <row r="55" ht="18.0" customHeight="1">
      <c r="A55" s="2"/>
      <c r="B55" s="2"/>
      <c r="C55" s="2" t="s">
        <v>7266</v>
      </c>
      <c r="D55" s="2"/>
      <c r="E55" s="2"/>
      <c r="J55" s="2" t="s">
        <v>817</v>
      </c>
      <c r="K55" s="2" t="s">
        <v>860</v>
      </c>
      <c r="M55" s="2" t="s">
        <v>18</v>
      </c>
    </row>
    <row r="56" ht="18.0" customHeight="1">
      <c r="B56" s="266"/>
      <c r="C56" s="266"/>
    </row>
    <row r="57">
      <c r="A57" s="239" t="s">
        <v>3534</v>
      </c>
      <c r="B57" s="2" t="s">
        <v>3908</v>
      </c>
      <c r="C57" s="2" t="s">
        <v>3515</v>
      </c>
      <c r="D57" s="2"/>
      <c r="E57" s="2" t="s">
        <v>3987</v>
      </c>
      <c r="J57" s="2" t="s">
        <v>817</v>
      </c>
      <c r="K57" s="2" t="s">
        <v>860</v>
      </c>
      <c r="M57" s="2" t="s">
        <v>18</v>
      </c>
    </row>
    <row r="58">
      <c r="B58" s="2" t="s">
        <v>3908</v>
      </c>
      <c r="C58" s="2" t="s">
        <v>4099</v>
      </c>
      <c r="D58" s="2"/>
      <c r="E58" s="2" t="s">
        <v>3987</v>
      </c>
      <c r="F58" s="231"/>
      <c r="G58" s="231"/>
      <c r="H58" s="231"/>
      <c r="J58" s="2" t="s">
        <v>817</v>
      </c>
      <c r="K58" s="2" t="s">
        <v>860</v>
      </c>
      <c r="M58" s="2" t="s">
        <v>18</v>
      </c>
    </row>
    <row r="59">
      <c r="B59" s="2" t="s">
        <v>3908</v>
      </c>
      <c r="C59" s="2" t="s">
        <v>4100</v>
      </c>
      <c r="D59" s="2"/>
      <c r="E59" s="2" t="s">
        <v>4101</v>
      </c>
      <c r="F59" s="231"/>
      <c r="G59" s="231"/>
      <c r="H59" s="231"/>
      <c r="J59" s="2" t="s">
        <v>817</v>
      </c>
      <c r="K59" s="2" t="s">
        <v>860</v>
      </c>
      <c r="M59" s="2" t="s">
        <v>18</v>
      </c>
    </row>
    <row r="60">
      <c r="B60" s="2" t="s">
        <v>3908</v>
      </c>
      <c r="C60" s="2" t="s">
        <v>5482</v>
      </c>
      <c r="D60" s="2"/>
      <c r="E60" s="2" t="s">
        <v>8031</v>
      </c>
      <c r="F60" s="231"/>
      <c r="G60" s="231"/>
      <c r="H60" s="231"/>
      <c r="J60" s="2" t="s">
        <v>817</v>
      </c>
      <c r="K60" s="2" t="s">
        <v>860</v>
      </c>
      <c r="M60" s="2" t="s">
        <v>18</v>
      </c>
    </row>
    <row r="61">
      <c r="B61" s="2" t="s">
        <v>3908</v>
      </c>
      <c r="C61" s="2" t="s">
        <v>6743</v>
      </c>
      <c r="D61" s="2"/>
      <c r="E61" s="2"/>
      <c r="F61" s="231"/>
      <c r="G61" s="231"/>
      <c r="H61" s="231"/>
      <c r="J61" s="2" t="s">
        <v>817</v>
      </c>
      <c r="K61" s="2" t="s">
        <v>860</v>
      </c>
      <c r="M61" s="2" t="s">
        <v>18</v>
      </c>
    </row>
    <row r="62">
      <c r="B62" s="2" t="s">
        <v>960</v>
      </c>
      <c r="C62" s="2" t="s">
        <v>1556</v>
      </c>
      <c r="D62" s="275"/>
      <c r="E62" s="275" t="s">
        <v>947</v>
      </c>
      <c r="F62" s="231"/>
      <c r="G62" s="231"/>
      <c r="H62" s="231"/>
      <c r="J62" s="2" t="s">
        <v>817</v>
      </c>
      <c r="K62" s="2" t="s">
        <v>860</v>
      </c>
      <c r="M62" s="2" t="s">
        <v>18</v>
      </c>
    </row>
    <row r="63">
      <c r="B63" s="2" t="s">
        <v>960</v>
      </c>
      <c r="C63" s="2" t="s">
        <v>1556</v>
      </c>
      <c r="D63" s="275"/>
      <c r="E63" s="275" t="s">
        <v>947</v>
      </c>
      <c r="F63" s="231"/>
      <c r="G63" s="231"/>
      <c r="H63" s="231"/>
      <c r="J63" s="2" t="s">
        <v>817</v>
      </c>
      <c r="K63" s="2" t="s">
        <v>860</v>
      </c>
      <c r="M63" s="2" t="s">
        <v>18</v>
      </c>
    </row>
    <row r="64">
      <c r="B64" s="2" t="s">
        <v>960</v>
      </c>
      <c r="C64" s="2" t="s">
        <v>1556</v>
      </c>
      <c r="D64" s="275"/>
      <c r="E64" s="275" t="s">
        <v>947</v>
      </c>
      <c r="F64" s="231"/>
      <c r="G64" s="231"/>
      <c r="H64" s="231"/>
      <c r="J64" s="2" t="s">
        <v>817</v>
      </c>
      <c r="K64" s="2" t="s">
        <v>860</v>
      </c>
      <c r="M64" s="2" t="s">
        <v>18</v>
      </c>
    </row>
    <row r="65">
      <c r="B65" s="2" t="s">
        <v>960</v>
      </c>
      <c r="C65" s="2" t="s">
        <v>1556</v>
      </c>
      <c r="D65" s="275"/>
      <c r="E65" s="275" t="s">
        <v>947</v>
      </c>
      <c r="F65" s="231"/>
      <c r="G65" s="231"/>
      <c r="H65" s="231"/>
      <c r="J65" s="2" t="s">
        <v>817</v>
      </c>
      <c r="K65" s="2" t="s">
        <v>860</v>
      </c>
      <c r="M65" s="2" t="s">
        <v>18</v>
      </c>
    </row>
    <row r="66">
      <c r="B66" s="2" t="s">
        <v>960</v>
      </c>
      <c r="C66" s="2" t="s">
        <v>1556</v>
      </c>
      <c r="D66" s="275"/>
      <c r="E66" s="275" t="s">
        <v>947</v>
      </c>
      <c r="F66" s="231"/>
      <c r="G66" s="231"/>
      <c r="H66" s="231"/>
      <c r="J66" s="2" t="s">
        <v>817</v>
      </c>
      <c r="K66" s="2" t="s">
        <v>860</v>
      </c>
      <c r="M66" s="2" t="s">
        <v>18</v>
      </c>
    </row>
    <row r="67">
      <c r="B67" s="2" t="s">
        <v>960</v>
      </c>
      <c r="C67" s="492" t="s">
        <v>1055</v>
      </c>
      <c r="D67" s="494"/>
      <c r="E67" s="494" t="s">
        <v>1056</v>
      </c>
      <c r="F67" s="231"/>
      <c r="G67" s="231"/>
      <c r="H67" s="231"/>
      <c r="J67" s="2" t="s">
        <v>817</v>
      </c>
      <c r="K67" s="2" t="s">
        <v>860</v>
      </c>
      <c r="M67" s="2" t="s">
        <v>18</v>
      </c>
    </row>
    <row r="68">
      <c r="B68" s="2" t="s">
        <v>960</v>
      </c>
      <c r="C68" s="492" t="s">
        <v>1055</v>
      </c>
      <c r="D68" s="494"/>
      <c r="E68" s="494" t="s">
        <v>1056</v>
      </c>
      <c r="F68" s="231"/>
      <c r="G68" s="231"/>
      <c r="H68" s="231"/>
      <c r="J68" s="2" t="s">
        <v>817</v>
      </c>
      <c r="K68" s="2" t="s">
        <v>860</v>
      </c>
      <c r="M68" s="2" t="s">
        <v>18</v>
      </c>
    </row>
    <row r="69" ht="17.25" customHeight="1">
      <c r="B69" s="2" t="s">
        <v>960</v>
      </c>
      <c r="C69" s="492" t="s">
        <v>1055</v>
      </c>
      <c r="D69" s="494"/>
      <c r="E69" s="494" t="s">
        <v>1056</v>
      </c>
      <c r="F69" s="231"/>
      <c r="G69" s="231"/>
      <c r="H69" s="231"/>
      <c r="J69" s="2" t="s">
        <v>817</v>
      </c>
      <c r="K69" s="2" t="s">
        <v>860</v>
      </c>
      <c r="M69" s="2" t="s">
        <v>18</v>
      </c>
    </row>
    <row r="70" ht="17.25" customHeight="1">
      <c r="B70" s="2" t="s">
        <v>960</v>
      </c>
      <c r="C70" s="492" t="s">
        <v>1055</v>
      </c>
      <c r="D70" s="494"/>
      <c r="E70" s="494" t="s">
        <v>1056</v>
      </c>
      <c r="F70" s="231"/>
      <c r="G70" s="231"/>
      <c r="H70" s="231"/>
      <c r="J70" s="2" t="s">
        <v>817</v>
      </c>
      <c r="K70" s="2" t="s">
        <v>860</v>
      </c>
      <c r="M70" s="2" t="s">
        <v>18</v>
      </c>
    </row>
    <row r="71" ht="17.25" customHeight="1">
      <c r="B71" s="2" t="s">
        <v>960</v>
      </c>
      <c r="C71" s="492" t="s">
        <v>1055</v>
      </c>
      <c r="D71" s="494"/>
      <c r="E71" s="494" t="s">
        <v>1056</v>
      </c>
      <c r="F71" s="231"/>
      <c r="G71" s="231"/>
      <c r="H71" s="231"/>
      <c r="J71" s="2" t="s">
        <v>817</v>
      </c>
      <c r="K71" s="2" t="s">
        <v>860</v>
      </c>
      <c r="M71" s="2" t="s">
        <v>18</v>
      </c>
    </row>
    <row r="72" ht="17.25" customHeight="1">
      <c r="B72" s="2" t="s">
        <v>960</v>
      </c>
      <c r="C72" s="492" t="s">
        <v>1055</v>
      </c>
      <c r="D72" s="494"/>
      <c r="E72" s="494" t="s">
        <v>1056</v>
      </c>
      <c r="F72" s="231"/>
      <c r="G72" s="231"/>
      <c r="H72" s="231"/>
      <c r="J72" s="2" t="s">
        <v>817</v>
      </c>
      <c r="K72" s="2" t="s">
        <v>860</v>
      </c>
      <c r="M72" s="2" t="s">
        <v>18</v>
      </c>
    </row>
    <row r="73" ht="17.25" customHeight="1">
      <c r="B73" s="2" t="s">
        <v>960</v>
      </c>
      <c r="C73" s="492" t="s">
        <v>1055</v>
      </c>
      <c r="D73" s="494"/>
      <c r="E73" s="494" t="s">
        <v>1056</v>
      </c>
      <c r="F73" s="231"/>
      <c r="G73" s="231"/>
      <c r="H73" s="231"/>
      <c r="J73" s="2" t="s">
        <v>817</v>
      </c>
      <c r="K73" s="2" t="s">
        <v>860</v>
      </c>
      <c r="M73" s="2" t="s">
        <v>18</v>
      </c>
    </row>
    <row r="74" ht="17.25" customHeight="1">
      <c r="B74" s="2" t="s">
        <v>3908</v>
      </c>
      <c r="C74" s="2" t="s">
        <v>6193</v>
      </c>
      <c r="D74" s="2"/>
      <c r="E74" s="2" t="s">
        <v>8032</v>
      </c>
      <c r="F74" s="231"/>
      <c r="G74" s="231"/>
      <c r="H74" s="231"/>
      <c r="J74" s="2" t="s">
        <v>817</v>
      </c>
      <c r="K74" s="2" t="s">
        <v>860</v>
      </c>
      <c r="M74" s="2" t="s">
        <v>18</v>
      </c>
    </row>
    <row r="75">
      <c r="B75" s="2" t="s">
        <v>3908</v>
      </c>
      <c r="C75" s="2" t="s">
        <v>7142</v>
      </c>
      <c r="D75" s="2"/>
      <c r="E75" s="2" t="s">
        <v>6744</v>
      </c>
      <c r="F75" s="231"/>
      <c r="G75" s="231"/>
      <c r="H75" s="231"/>
      <c r="J75" s="2" t="s">
        <v>817</v>
      </c>
      <c r="K75" s="2" t="s">
        <v>860</v>
      </c>
      <c r="M75" s="2" t="s">
        <v>18</v>
      </c>
    </row>
    <row r="76">
      <c r="B76" s="2" t="s">
        <v>3908</v>
      </c>
      <c r="C76" s="2" t="s">
        <v>7143</v>
      </c>
      <c r="D76" s="2"/>
      <c r="E76" s="2" t="s">
        <v>7502</v>
      </c>
      <c r="F76" s="231"/>
      <c r="G76" s="231"/>
      <c r="H76" s="231"/>
      <c r="J76" s="2" t="s">
        <v>817</v>
      </c>
      <c r="K76" s="2" t="s">
        <v>860</v>
      </c>
      <c r="M76" s="2" t="s">
        <v>18</v>
      </c>
    </row>
    <row r="77">
      <c r="B77" s="2"/>
      <c r="C77" s="2" t="s">
        <v>7144</v>
      </c>
      <c r="D77" s="2"/>
      <c r="E77" s="2"/>
      <c r="F77" s="231"/>
      <c r="G77" s="231"/>
      <c r="H77" s="231"/>
      <c r="J77" s="2" t="s">
        <v>817</v>
      </c>
      <c r="K77" s="2" t="s">
        <v>860</v>
      </c>
      <c r="M77" s="2" t="s">
        <v>18</v>
      </c>
    </row>
    <row r="78" ht="15.0" customHeight="1">
      <c r="F78" s="231"/>
      <c r="G78" s="231"/>
      <c r="H78" s="231"/>
    </row>
    <row r="79" ht="15.0" customHeight="1">
      <c r="A79" s="239" t="s">
        <v>995</v>
      </c>
      <c r="B79" s="2" t="s">
        <v>9092</v>
      </c>
      <c r="C79" s="2" t="s">
        <v>1412</v>
      </c>
      <c r="D79" s="291" t="s">
        <v>9093</v>
      </c>
      <c r="E79" s="380" t="s">
        <v>895</v>
      </c>
      <c r="J79" s="2" t="s">
        <v>2173</v>
      </c>
      <c r="K79" s="2" t="s">
        <v>860</v>
      </c>
      <c r="L79" s="2" t="s">
        <v>4923</v>
      </c>
      <c r="M79" s="2" t="s">
        <v>17</v>
      </c>
      <c r="N79" s="2" t="s">
        <v>4944</v>
      </c>
      <c r="R79" s="2" t="s">
        <v>6490</v>
      </c>
      <c r="S79" s="2">
        <v>116.0</v>
      </c>
    </row>
    <row r="80" ht="15.0" customHeight="1">
      <c r="C80" s="2" t="s">
        <v>1409</v>
      </c>
      <c r="D80" s="291" t="s">
        <v>9094</v>
      </c>
      <c r="E80" s="359" t="s">
        <v>893</v>
      </c>
      <c r="J80" s="2" t="s">
        <v>2173</v>
      </c>
      <c r="K80" s="2" t="s">
        <v>860</v>
      </c>
      <c r="L80" s="2" t="s">
        <v>4923</v>
      </c>
      <c r="M80" s="2" t="s">
        <v>17</v>
      </c>
      <c r="N80" s="2" t="s">
        <v>4944</v>
      </c>
      <c r="R80" s="2" t="s">
        <v>6490</v>
      </c>
      <c r="S80" s="2">
        <v>116.0</v>
      </c>
    </row>
    <row r="82">
      <c r="A82" s="239" t="s">
        <v>7278</v>
      </c>
      <c r="C82" s="2" t="s">
        <v>7176</v>
      </c>
      <c r="J82" s="2" t="s">
        <v>817</v>
      </c>
      <c r="K82" s="2" t="s">
        <v>860</v>
      </c>
      <c r="M82" s="2" t="s">
        <v>18</v>
      </c>
    </row>
    <row r="83">
      <c r="C83" s="2" t="s">
        <v>7176</v>
      </c>
      <c r="J83" s="2" t="s">
        <v>817</v>
      </c>
      <c r="K83" s="2" t="s">
        <v>860</v>
      </c>
      <c r="M83" s="2" t="s">
        <v>18</v>
      </c>
    </row>
    <row r="84">
      <c r="C84" s="2" t="s">
        <v>7176</v>
      </c>
      <c r="J84" s="2" t="s">
        <v>817</v>
      </c>
      <c r="K84" s="2" t="s">
        <v>860</v>
      </c>
      <c r="M84" s="2" t="s">
        <v>18</v>
      </c>
    </row>
    <row r="85">
      <c r="C85" s="2" t="s">
        <v>9095</v>
      </c>
      <c r="D85" s="275"/>
      <c r="E85" s="275"/>
      <c r="J85" s="2" t="s">
        <v>817</v>
      </c>
      <c r="K85" s="2" t="s">
        <v>860</v>
      </c>
      <c r="M85" s="2" t="s">
        <v>18</v>
      </c>
    </row>
    <row r="86">
      <c r="C86" s="492"/>
      <c r="D86" s="494"/>
      <c r="E86" s="494"/>
    </row>
    <row r="87">
      <c r="C87" s="492"/>
      <c r="D87" s="494"/>
      <c r="E87" s="494"/>
    </row>
    <row r="88">
      <c r="C88" s="359" t="s">
        <v>1182</v>
      </c>
      <c r="K88" s="2" t="s">
        <v>1019</v>
      </c>
      <c r="M88" s="2" t="s">
        <v>17</v>
      </c>
      <c r="N88" s="2" t="s">
        <v>4923</v>
      </c>
      <c r="S88" s="2">
        <v>118.0</v>
      </c>
    </row>
    <row r="89">
      <c r="C89" s="359" t="s">
        <v>1182</v>
      </c>
      <c r="K89" s="2" t="s">
        <v>1019</v>
      </c>
      <c r="M89" s="2" t="s">
        <v>17</v>
      </c>
      <c r="N89" s="2" t="s">
        <v>4925</v>
      </c>
      <c r="S89" s="2">
        <v>118.0</v>
      </c>
    </row>
    <row r="90">
      <c r="C90" s="359" t="s">
        <v>1182</v>
      </c>
      <c r="K90" s="2" t="s">
        <v>1019</v>
      </c>
      <c r="M90" s="2" t="s">
        <v>17</v>
      </c>
      <c r="N90" s="2" t="s">
        <v>4925</v>
      </c>
      <c r="S90" s="2">
        <v>118.0</v>
      </c>
    </row>
    <row r="91">
      <c r="C91" s="359" t="s">
        <v>1182</v>
      </c>
      <c r="K91" s="2" t="s">
        <v>1019</v>
      </c>
      <c r="M91" s="2" t="s">
        <v>17</v>
      </c>
      <c r="N91" s="2" t="s">
        <v>4925</v>
      </c>
      <c r="S91" s="2">
        <v>118.0</v>
      </c>
    </row>
    <row r="92">
      <c r="C92" s="359" t="s">
        <v>1182</v>
      </c>
      <c r="K92" s="2" t="s">
        <v>1019</v>
      </c>
      <c r="M92" s="2" t="s">
        <v>17</v>
      </c>
      <c r="N92" s="2" t="s">
        <v>4925</v>
      </c>
      <c r="S92" s="2">
        <v>118.0</v>
      </c>
    </row>
    <row r="93">
      <c r="C93" s="359" t="s">
        <v>1182</v>
      </c>
      <c r="K93" s="2" t="s">
        <v>1019</v>
      </c>
      <c r="M93" s="2" t="s">
        <v>17</v>
      </c>
      <c r="N93" s="2" t="s">
        <v>4925</v>
      </c>
      <c r="S93" s="2">
        <v>118.0</v>
      </c>
    </row>
    <row r="94">
      <c r="C94" s="359" t="s">
        <v>1182</v>
      </c>
      <c r="K94" s="2" t="s">
        <v>1019</v>
      </c>
      <c r="M94" s="2" t="s">
        <v>17</v>
      </c>
      <c r="N94" s="2" t="s">
        <v>4925</v>
      </c>
      <c r="S94" s="2">
        <v>118.0</v>
      </c>
    </row>
    <row r="95">
      <c r="C95" s="359" t="s">
        <v>1182</v>
      </c>
      <c r="K95" s="2" t="s">
        <v>1019</v>
      </c>
      <c r="M95" s="2" t="s">
        <v>17</v>
      </c>
      <c r="N95" s="2" t="s">
        <v>4925</v>
      </c>
      <c r="S95" s="2">
        <v>118.0</v>
      </c>
    </row>
    <row r="96">
      <c r="C96" s="359" t="s">
        <v>1182</v>
      </c>
      <c r="K96" s="2" t="s">
        <v>1019</v>
      </c>
      <c r="M96" s="2" t="s">
        <v>17</v>
      </c>
      <c r="N96" s="2" t="s">
        <v>4925</v>
      </c>
      <c r="S96" s="2">
        <v>118.0</v>
      </c>
    </row>
    <row r="97">
      <c r="C97" s="359" t="s">
        <v>1182</v>
      </c>
      <c r="K97" s="2" t="s">
        <v>1019</v>
      </c>
      <c r="M97" s="2" t="s">
        <v>17</v>
      </c>
      <c r="N97" s="2" t="s">
        <v>4925</v>
      </c>
      <c r="S97" s="2">
        <v>118.0</v>
      </c>
    </row>
    <row r="98">
      <c r="C98" s="359" t="s">
        <v>1182</v>
      </c>
      <c r="K98" s="2" t="s">
        <v>1019</v>
      </c>
      <c r="M98" s="2" t="s">
        <v>17</v>
      </c>
      <c r="N98" s="2" t="s">
        <v>4925</v>
      </c>
      <c r="S98" s="2">
        <v>118.0</v>
      </c>
    </row>
    <row r="99">
      <c r="C99" s="359" t="s">
        <v>1184</v>
      </c>
      <c r="K99" s="2" t="s">
        <v>1019</v>
      </c>
      <c r="M99" s="2" t="s">
        <v>17</v>
      </c>
      <c r="N99" s="2" t="s">
        <v>4925</v>
      </c>
      <c r="S99" s="2">
        <v>118.0</v>
      </c>
    </row>
    <row r="100">
      <c r="A100" s="239"/>
      <c r="B100" s="239"/>
      <c r="C100" s="359" t="s">
        <v>1184</v>
      </c>
      <c r="K100" s="2" t="s">
        <v>1019</v>
      </c>
      <c r="M100" s="2" t="s">
        <v>17</v>
      </c>
      <c r="N100" s="2" t="s">
        <v>4925</v>
      </c>
      <c r="S100" s="2">
        <v>118.0</v>
      </c>
    </row>
    <row r="101">
      <c r="C101" s="359" t="s">
        <v>1020</v>
      </c>
      <c r="K101" s="2" t="s">
        <v>1019</v>
      </c>
      <c r="M101" s="2" t="s">
        <v>17</v>
      </c>
      <c r="N101" s="2" t="s">
        <v>4944</v>
      </c>
      <c r="S101" s="2">
        <v>116.0</v>
      </c>
    </row>
    <row r="102">
      <c r="C102" s="359" t="s">
        <v>1020</v>
      </c>
      <c r="K102" s="2" t="s">
        <v>1019</v>
      </c>
      <c r="M102" s="2" t="s">
        <v>17</v>
      </c>
      <c r="N102" s="2" t="s">
        <v>4944</v>
      </c>
      <c r="S102" s="2">
        <v>116.0</v>
      </c>
    </row>
    <row r="103">
      <c r="C103" s="388" t="s">
        <v>9096</v>
      </c>
      <c r="I103" s="2"/>
      <c r="K103" s="2" t="s">
        <v>1019</v>
      </c>
      <c r="M103" s="2" t="s">
        <v>17</v>
      </c>
      <c r="N103" s="2" t="s">
        <v>4923</v>
      </c>
      <c r="S103" s="2">
        <v>121.0</v>
      </c>
    </row>
    <row r="104">
      <c r="A104" s="239"/>
      <c r="C104" s="388" t="s">
        <v>9097</v>
      </c>
      <c r="J104" s="2" t="s">
        <v>2173</v>
      </c>
      <c r="K104" s="2" t="s">
        <v>1019</v>
      </c>
      <c r="L104" s="2" t="s">
        <v>6638</v>
      </c>
      <c r="M104" s="2" t="s">
        <v>17</v>
      </c>
      <c r="N104" s="2" t="s">
        <v>6638</v>
      </c>
      <c r="R104" s="2" t="s">
        <v>9072</v>
      </c>
      <c r="S104" s="2">
        <v>126.0</v>
      </c>
    </row>
    <row r="105">
      <c r="C105" s="359" t="s">
        <v>1258</v>
      </c>
      <c r="D105" s="291" t="s">
        <v>9098</v>
      </c>
      <c r="E105" s="380" t="s">
        <v>9099</v>
      </c>
      <c r="J105" s="195" t="s">
        <v>2173</v>
      </c>
      <c r="K105" s="2" t="s">
        <v>1019</v>
      </c>
      <c r="L105" s="2" t="s">
        <v>9074</v>
      </c>
      <c r="M105" s="2" t="s">
        <v>17</v>
      </c>
      <c r="N105" s="2" t="s">
        <v>6638</v>
      </c>
      <c r="R105" s="2" t="s">
        <v>6366</v>
      </c>
      <c r="S105" s="2">
        <v>126.0</v>
      </c>
    </row>
    <row r="106">
      <c r="C106" s="359" t="s">
        <v>4973</v>
      </c>
      <c r="D106" s="359"/>
      <c r="E106" s="359" t="s">
        <v>5740</v>
      </c>
      <c r="J106" s="195" t="s">
        <v>2173</v>
      </c>
      <c r="K106" s="2" t="s">
        <v>1019</v>
      </c>
      <c r="L106" s="2" t="s">
        <v>9074</v>
      </c>
      <c r="M106" s="2" t="s">
        <v>17</v>
      </c>
      <c r="N106" s="2" t="s">
        <v>6638</v>
      </c>
      <c r="R106" s="2" t="s">
        <v>6366</v>
      </c>
      <c r="S106" s="2">
        <v>126.0</v>
      </c>
    </row>
    <row r="107">
      <c r="C107" s="359" t="s">
        <v>3825</v>
      </c>
      <c r="J107" s="195" t="s">
        <v>2173</v>
      </c>
      <c r="K107" s="2" t="s">
        <v>1019</v>
      </c>
      <c r="L107" s="2" t="s">
        <v>9074</v>
      </c>
      <c r="M107" s="2" t="s">
        <v>17</v>
      </c>
      <c r="N107" s="2" t="s">
        <v>9074</v>
      </c>
      <c r="R107" s="2" t="s">
        <v>6366</v>
      </c>
      <c r="S107" s="2">
        <v>128.0</v>
      </c>
    </row>
    <row r="108">
      <c r="C108" s="359" t="s">
        <v>3825</v>
      </c>
      <c r="J108" s="195" t="s">
        <v>2173</v>
      </c>
      <c r="K108" s="2" t="s">
        <v>1019</v>
      </c>
      <c r="L108" s="2" t="s">
        <v>9074</v>
      </c>
      <c r="M108" s="2" t="s">
        <v>17</v>
      </c>
      <c r="N108" s="2" t="s">
        <v>9074</v>
      </c>
      <c r="R108" s="2" t="s">
        <v>6366</v>
      </c>
      <c r="S108" s="2">
        <v>128.0</v>
      </c>
    </row>
    <row r="109">
      <c r="C109" s="359" t="s">
        <v>9100</v>
      </c>
      <c r="E109" s="380" t="s">
        <v>9101</v>
      </c>
      <c r="J109" s="195" t="s">
        <v>2173</v>
      </c>
      <c r="K109" s="2" t="s">
        <v>1019</v>
      </c>
      <c r="L109" s="2" t="s">
        <v>9074</v>
      </c>
      <c r="M109" s="2" t="s">
        <v>17</v>
      </c>
      <c r="N109" s="2" t="s">
        <v>9074</v>
      </c>
      <c r="R109" s="2" t="s">
        <v>6366</v>
      </c>
      <c r="S109" s="2">
        <v>128.0</v>
      </c>
    </row>
    <row r="110">
      <c r="C110" s="359" t="s">
        <v>3414</v>
      </c>
      <c r="E110" s="359" t="s">
        <v>1054</v>
      </c>
      <c r="J110" s="2"/>
      <c r="K110" s="2" t="s">
        <v>1019</v>
      </c>
      <c r="L110" s="2" t="s">
        <v>9074</v>
      </c>
      <c r="M110" s="2" t="s">
        <v>17</v>
      </c>
      <c r="S110" s="2">
        <v>128.0</v>
      </c>
    </row>
    <row r="111">
      <c r="C111" s="359" t="s">
        <v>1839</v>
      </c>
      <c r="E111" s="359" t="s">
        <v>3934</v>
      </c>
      <c r="K111" s="2" t="s">
        <v>1019</v>
      </c>
      <c r="L111" s="2" t="s">
        <v>9074</v>
      </c>
      <c r="M111" s="2" t="s">
        <v>17</v>
      </c>
      <c r="N111" s="2" t="s">
        <v>9074</v>
      </c>
      <c r="S111" s="2">
        <v>128.0</v>
      </c>
    </row>
    <row r="112">
      <c r="C112" s="359" t="s">
        <v>1839</v>
      </c>
      <c r="E112" s="359" t="s">
        <v>3934</v>
      </c>
      <c r="K112" s="2" t="s">
        <v>1019</v>
      </c>
      <c r="L112" s="2" t="s">
        <v>9074</v>
      </c>
      <c r="M112" s="2" t="s">
        <v>17</v>
      </c>
      <c r="N112" s="2" t="s">
        <v>9074</v>
      </c>
      <c r="S112" s="2">
        <v>128.0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5.6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9102</v>
      </c>
      <c r="D1" s="216"/>
      <c r="E1" s="549">
        <v>9.843090676E9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6216</v>
      </c>
      <c r="W1" s="2" t="s">
        <v>806</v>
      </c>
      <c r="Y1" s="2" t="s">
        <v>6058</v>
      </c>
      <c r="Z1" s="2" t="s">
        <v>6216</v>
      </c>
      <c r="AA1" s="2" t="s">
        <v>806</v>
      </c>
      <c r="AD1" s="2" t="s">
        <v>6058</v>
      </c>
      <c r="AE1" s="2" t="s">
        <v>6216</v>
      </c>
      <c r="AF1" s="2" t="s">
        <v>806</v>
      </c>
      <c r="AG1" s="2"/>
      <c r="AH1" s="2"/>
    </row>
    <row r="2">
      <c r="A2" s="239"/>
      <c r="B2" s="477" t="s">
        <v>807</v>
      </c>
      <c r="C2" s="2" t="s">
        <v>5942</v>
      </c>
      <c r="D2" s="2" t="s">
        <v>9103</v>
      </c>
      <c r="E2" s="550">
        <v>9.442628888E9</v>
      </c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9104</v>
      </c>
      <c r="S2" s="2" t="s">
        <v>8476</v>
      </c>
      <c r="T2" s="2" t="s">
        <v>2001</v>
      </c>
      <c r="U2" s="2">
        <v>13.0</v>
      </c>
      <c r="V2" s="2" t="s">
        <v>9105</v>
      </c>
      <c r="W2" s="2" t="s">
        <v>480</v>
      </c>
      <c r="X2" s="2" t="s">
        <v>1010</v>
      </c>
      <c r="Y2" s="2">
        <v>25.0</v>
      </c>
      <c r="Z2" s="2" t="s">
        <v>6216</v>
      </c>
      <c r="AA2" s="2" t="s">
        <v>5803</v>
      </c>
      <c r="AD2" s="2">
        <v>37.0</v>
      </c>
      <c r="AE2" s="2" t="s">
        <v>9106</v>
      </c>
      <c r="AF2" s="2" t="s">
        <v>4974</v>
      </c>
      <c r="AG2" s="2" t="s">
        <v>6236</v>
      </c>
      <c r="AH2" s="2" t="s">
        <v>55</v>
      </c>
    </row>
    <row r="3">
      <c r="A3" s="2"/>
      <c r="B3" s="229" t="s">
        <v>811</v>
      </c>
      <c r="C3" s="589"/>
      <c r="E3" s="551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8958</v>
      </c>
      <c r="S3" s="2" t="s">
        <v>9107</v>
      </c>
      <c r="T3" s="2" t="s">
        <v>1958</v>
      </c>
      <c r="U3" s="2">
        <v>14.0</v>
      </c>
      <c r="W3" s="2" t="s">
        <v>7756</v>
      </c>
      <c r="X3" s="2" t="s">
        <v>1010</v>
      </c>
      <c r="Y3" s="2">
        <v>26.0</v>
      </c>
      <c r="Z3" s="2" t="s">
        <v>6216</v>
      </c>
      <c r="AA3" s="2" t="s">
        <v>5766</v>
      </c>
      <c r="AD3" s="2">
        <v>38.0</v>
      </c>
      <c r="AE3" s="2" t="s">
        <v>9108</v>
      </c>
      <c r="AF3" s="2" t="s">
        <v>4086</v>
      </c>
      <c r="AG3" s="2" t="s">
        <v>9109</v>
      </c>
      <c r="AH3" s="2" t="s">
        <v>87</v>
      </c>
    </row>
    <row r="4">
      <c r="A4" s="2"/>
      <c r="B4" s="229" t="s">
        <v>816</v>
      </c>
      <c r="C4" s="2"/>
      <c r="E4" s="551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66" t="s">
        <v>9110</v>
      </c>
      <c r="S4" s="266" t="s">
        <v>9111</v>
      </c>
      <c r="T4" s="266" t="s">
        <v>2001</v>
      </c>
      <c r="U4" s="2">
        <v>15.0</v>
      </c>
      <c r="V4" s="266" t="s">
        <v>4214</v>
      </c>
      <c r="W4" s="2" t="s">
        <v>6656</v>
      </c>
      <c r="X4" s="2" t="s">
        <v>1010</v>
      </c>
      <c r="Y4" s="2">
        <v>27.0</v>
      </c>
      <c r="Z4" s="2" t="s">
        <v>6216</v>
      </c>
      <c r="AA4" s="2" t="s">
        <v>7772</v>
      </c>
      <c r="AD4" s="2">
        <v>39.0</v>
      </c>
      <c r="AE4" s="2" t="s">
        <v>9112</v>
      </c>
      <c r="AF4" s="2" t="s">
        <v>9113</v>
      </c>
      <c r="AG4" s="2" t="s">
        <v>9114</v>
      </c>
      <c r="AH4" s="2" t="s">
        <v>87</v>
      </c>
    </row>
    <row r="5">
      <c r="A5" s="2"/>
      <c r="B5" s="229" t="s">
        <v>818</v>
      </c>
      <c r="C5" s="2" t="s">
        <v>9115</v>
      </c>
      <c r="E5" s="551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66" t="s">
        <v>9116</v>
      </c>
      <c r="S5" s="266" t="s">
        <v>424</v>
      </c>
      <c r="T5" s="275" t="s">
        <v>9117</v>
      </c>
      <c r="U5" s="2">
        <v>16.0</v>
      </c>
      <c r="V5" s="357" t="s">
        <v>4214</v>
      </c>
      <c r="W5" s="2" t="s">
        <v>8269</v>
      </c>
      <c r="X5" s="2" t="s">
        <v>1010</v>
      </c>
      <c r="Y5" s="2">
        <v>28.0</v>
      </c>
      <c r="Z5" s="2" t="s">
        <v>6216</v>
      </c>
      <c r="AA5" s="2" t="s">
        <v>7958</v>
      </c>
      <c r="AD5" s="2">
        <v>40.0</v>
      </c>
      <c r="AE5" s="2" t="s">
        <v>9118</v>
      </c>
      <c r="AF5" s="2" t="s">
        <v>5048</v>
      </c>
      <c r="AG5" s="2" t="s">
        <v>9114</v>
      </c>
      <c r="AH5" s="2" t="s">
        <v>2525</v>
      </c>
    </row>
    <row r="6">
      <c r="A6" s="2"/>
      <c r="B6" s="229" t="s">
        <v>820</v>
      </c>
      <c r="C6" s="2"/>
      <c r="E6" s="551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66" t="s">
        <v>9119</v>
      </c>
      <c r="S6" s="266" t="s">
        <v>389</v>
      </c>
      <c r="T6" s="275" t="s">
        <v>273</v>
      </c>
      <c r="U6" s="2">
        <v>17.0</v>
      </c>
      <c r="V6" s="2" t="s">
        <v>6059</v>
      </c>
      <c r="W6" s="2" t="s">
        <v>6912</v>
      </c>
      <c r="X6" s="2" t="s">
        <v>1010</v>
      </c>
      <c r="Y6" s="2">
        <v>29.0</v>
      </c>
      <c r="Z6" s="2" t="s">
        <v>6881</v>
      </c>
      <c r="AA6" s="2" t="s">
        <v>9120</v>
      </c>
      <c r="AB6" s="2" t="s">
        <v>9121</v>
      </c>
      <c r="AC6" s="2" t="s">
        <v>9122</v>
      </c>
      <c r="AD6" s="2">
        <v>41.0</v>
      </c>
      <c r="AE6" s="2" t="s">
        <v>8155</v>
      </c>
      <c r="AF6" s="2" t="s">
        <v>3549</v>
      </c>
      <c r="AG6" s="2" t="s">
        <v>8254</v>
      </c>
      <c r="AH6" s="2" t="s">
        <v>2035</v>
      </c>
    </row>
    <row r="7">
      <c r="A7" s="2"/>
      <c r="B7" s="229" t="s">
        <v>822</v>
      </c>
      <c r="C7" s="2" t="s">
        <v>9123</v>
      </c>
      <c r="D7" s="2"/>
      <c r="E7" s="550">
        <v>9.843060583E9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66" t="s">
        <v>9124</v>
      </c>
      <c r="S7" s="275" t="s">
        <v>9125</v>
      </c>
      <c r="T7" s="266" t="s">
        <v>1010</v>
      </c>
      <c r="U7" s="2">
        <v>18.0</v>
      </c>
      <c r="V7" s="2" t="s">
        <v>805</v>
      </c>
      <c r="W7" s="2" t="s">
        <v>8386</v>
      </c>
      <c r="X7" s="2" t="s">
        <v>1010</v>
      </c>
      <c r="Y7" s="2">
        <v>30.0</v>
      </c>
      <c r="Z7" s="2" t="s">
        <v>805</v>
      </c>
      <c r="AA7" s="2" t="s">
        <v>5427</v>
      </c>
      <c r="AB7" s="2" t="s">
        <v>9126</v>
      </c>
      <c r="AC7" s="2" t="s">
        <v>55</v>
      </c>
      <c r="AD7" s="2">
        <v>42.0</v>
      </c>
      <c r="AE7" s="2" t="s">
        <v>8671</v>
      </c>
      <c r="AF7" s="2" t="s">
        <v>5278</v>
      </c>
      <c r="AG7" s="2" t="s">
        <v>5966</v>
      </c>
      <c r="AH7" s="2" t="s">
        <v>87</v>
      </c>
    </row>
    <row r="8">
      <c r="A8" s="2"/>
      <c r="B8" s="229" t="s">
        <v>824</v>
      </c>
      <c r="C8" s="2"/>
      <c r="E8" s="551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66" t="s">
        <v>9127</v>
      </c>
      <c r="S8" s="266" t="s">
        <v>9128</v>
      </c>
      <c r="T8" s="266" t="s">
        <v>1010</v>
      </c>
      <c r="U8" s="2">
        <v>19.0</v>
      </c>
      <c r="V8" s="2" t="s">
        <v>805</v>
      </c>
      <c r="W8" s="2" t="s">
        <v>7035</v>
      </c>
      <c r="X8" s="2" t="s">
        <v>1010</v>
      </c>
      <c r="Y8" s="2">
        <v>31.0</v>
      </c>
      <c r="Z8" s="2" t="s">
        <v>9129</v>
      </c>
      <c r="AA8" s="2" t="s">
        <v>9130</v>
      </c>
      <c r="AB8" s="2" t="s">
        <v>9131</v>
      </c>
      <c r="AC8" s="2" t="s">
        <v>2035</v>
      </c>
      <c r="AD8" s="2">
        <v>43.0</v>
      </c>
      <c r="AE8" s="2" t="s">
        <v>9132</v>
      </c>
      <c r="AF8" s="2" t="s">
        <v>4806</v>
      </c>
      <c r="AG8" s="2" t="s">
        <v>8254</v>
      </c>
      <c r="AH8" s="2" t="s">
        <v>55</v>
      </c>
    </row>
    <row r="9">
      <c r="A9" s="2"/>
      <c r="B9" s="229" t="s">
        <v>826</v>
      </c>
      <c r="C9" s="2"/>
      <c r="D9" s="2"/>
      <c r="E9" s="550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9133</v>
      </c>
      <c r="S9" s="2" t="s">
        <v>8916</v>
      </c>
      <c r="T9" s="2" t="s">
        <v>1010</v>
      </c>
      <c r="U9" s="2">
        <v>20.0</v>
      </c>
      <c r="V9" s="2" t="s">
        <v>805</v>
      </c>
      <c r="W9" s="2" t="s">
        <v>520</v>
      </c>
      <c r="X9" s="2" t="s">
        <v>626</v>
      </c>
      <c r="Y9" s="2">
        <v>32.0</v>
      </c>
      <c r="Z9" s="2" t="s">
        <v>9134</v>
      </c>
      <c r="AA9" s="2" t="s">
        <v>9135</v>
      </c>
      <c r="AC9" s="2" t="s">
        <v>7127</v>
      </c>
      <c r="AD9" s="2">
        <v>44.0</v>
      </c>
      <c r="AE9" s="2" t="s">
        <v>9136</v>
      </c>
      <c r="AF9" s="2" t="s">
        <v>6731</v>
      </c>
      <c r="AG9" s="2" t="s">
        <v>9137</v>
      </c>
      <c r="AH9" s="2" t="s">
        <v>2035</v>
      </c>
    </row>
    <row r="10">
      <c r="A10" s="2"/>
      <c r="B10" s="229" t="s">
        <v>828</v>
      </c>
      <c r="C10" s="2"/>
      <c r="D10" s="2"/>
      <c r="E10" s="550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9138</v>
      </c>
      <c r="S10" s="2" t="s">
        <v>9139</v>
      </c>
      <c r="T10" s="2" t="s">
        <v>1010</v>
      </c>
      <c r="U10" s="2">
        <v>21.0</v>
      </c>
      <c r="W10" s="2" t="s">
        <v>6053</v>
      </c>
      <c r="X10" s="2" t="s">
        <v>9140</v>
      </c>
      <c r="Y10" s="2">
        <v>33.0</v>
      </c>
      <c r="Z10" s="2" t="s">
        <v>8963</v>
      </c>
      <c r="AA10" s="2" t="s">
        <v>4670</v>
      </c>
      <c r="AC10" s="2" t="s">
        <v>5701</v>
      </c>
      <c r="AD10" s="2">
        <v>45.0</v>
      </c>
      <c r="AE10" s="2" t="s">
        <v>9141</v>
      </c>
      <c r="AF10" s="2" t="s">
        <v>9142</v>
      </c>
      <c r="AG10" s="2" t="s">
        <v>9137</v>
      </c>
      <c r="AH10" s="2" t="s">
        <v>2035</v>
      </c>
    </row>
    <row r="11">
      <c r="A11" s="2"/>
      <c r="B11" s="229" t="s">
        <v>830</v>
      </c>
      <c r="C11" s="2"/>
      <c r="D11" s="2"/>
      <c r="E11" s="550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9143</v>
      </c>
      <c r="S11" s="2" t="s">
        <v>9144</v>
      </c>
      <c r="T11" s="2" t="s">
        <v>1010</v>
      </c>
      <c r="U11" s="2">
        <v>22.0</v>
      </c>
      <c r="V11" s="2" t="s">
        <v>6909</v>
      </c>
      <c r="W11" s="2" t="s">
        <v>9145</v>
      </c>
      <c r="X11" s="2" t="s">
        <v>1568</v>
      </c>
      <c r="Y11" s="2">
        <v>34.0</v>
      </c>
      <c r="Z11" s="2" t="s">
        <v>6216</v>
      </c>
      <c r="AA11" s="2" t="s">
        <v>4519</v>
      </c>
      <c r="AC11" s="2" t="s">
        <v>355</v>
      </c>
    </row>
    <row r="12">
      <c r="A12" s="2"/>
      <c r="B12" s="241" t="s">
        <v>7132</v>
      </c>
      <c r="C12" s="242" t="s">
        <v>9146</v>
      </c>
      <c r="D12" s="242"/>
      <c r="E12" s="552">
        <v>8.489913467E9</v>
      </c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805</v>
      </c>
      <c r="S12" s="2" t="s">
        <v>8923</v>
      </c>
      <c r="T12" s="2" t="s">
        <v>1010</v>
      </c>
      <c r="U12" s="2">
        <v>23.0</v>
      </c>
      <c r="V12" s="2" t="s">
        <v>9147</v>
      </c>
      <c r="W12" s="2" t="s">
        <v>524</v>
      </c>
      <c r="Y12" s="2">
        <v>35.0</v>
      </c>
      <c r="Z12" s="2" t="s">
        <v>8242</v>
      </c>
      <c r="AA12" s="2" t="s">
        <v>5551</v>
      </c>
      <c r="AC12" s="2" t="s">
        <v>355</v>
      </c>
    </row>
    <row r="13">
      <c r="A13" s="2"/>
      <c r="B13" s="2" t="s">
        <v>832</v>
      </c>
      <c r="D13" s="2"/>
      <c r="E13" s="231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805</v>
      </c>
      <c r="S13" s="2" t="s">
        <v>7825</v>
      </c>
      <c r="T13" s="2" t="s">
        <v>1010</v>
      </c>
      <c r="U13" s="2">
        <v>24.0</v>
      </c>
      <c r="V13" s="2" t="s">
        <v>805</v>
      </c>
      <c r="W13" s="2" t="s">
        <v>5488</v>
      </c>
      <c r="Y13" s="2">
        <v>36.0</v>
      </c>
      <c r="Z13" s="2" t="s">
        <v>9148</v>
      </c>
      <c r="AA13" s="2" t="s">
        <v>9149</v>
      </c>
      <c r="AB13" s="2" t="s">
        <v>9150</v>
      </c>
      <c r="AC13" s="2" t="s">
        <v>55</v>
      </c>
    </row>
    <row r="14">
      <c r="A14" s="2"/>
      <c r="B14" s="2"/>
      <c r="C14" s="2"/>
      <c r="D14" s="2"/>
      <c r="E14" s="231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31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404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486" t="s">
        <v>6982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359" t="s">
        <v>5477</v>
      </c>
      <c r="D17" s="291">
        <v>8.801911935532E12</v>
      </c>
      <c r="E17" s="359" t="s">
        <v>5771</v>
      </c>
      <c r="I17" s="2" t="s">
        <v>9151</v>
      </c>
      <c r="J17" s="2" t="s">
        <v>9152</v>
      </c>
      <c r="K17" s="2" t="s">
        <v>9128</v>
      </c>
      <c r="L17" s="2" t="s">
        <v>9153</v>
      </c>
      <c r="M17" s="2" t="s">
        <v>17</v>
      </c>
      <c r="N17" s="2" t="s">
        <v>441</v>
      </c>
      <c r="R17" s="2" t="s">
        <v>9127</v>
      </c>
      <c r="S17" s="2">
        <v>299.0</v>
      </c>
    </row>
    <row r="18">
      <c r="B18" s="2" t="s">
        <v>30</v>
      </c>
      <c r="C18" s="359" t="s">
        <v>5477</v>
      </c>
      <c r="D18" s="291">
        <v>8.801418914277E12</v>
      </c>
      <c r="E18" s="359" t="s">
        <v>5771</v>
      </c>
      <c r="J18" s="2" t="s">
        <v>9152</v>
      </c>
      <c r="K18" s="2" t="s">
        <v>9128</v>
      </c>
      <c r="L18" s="2" t="s">
        <v>9153</v>
      </c>
      <c r="M18" s="2" t="s">
        <v>17</v>
      </c>
      <c r="N18" s="2" t="s">
        <v>441</v>
      </c>
      <c r="R18" s="2" t="s">
        <v>9127</v>
      </c>
      <c r="S18" s="2">
        <v>299.0</v>
      </c>
    </row>
    <row r="19">
      <c r="B19" s="2" t="s">
        <v>30</v>
      </c>
      <c r="C19" s="359" t="s">
        <v>5477</v>
      </c>
      <c r="D19" s="291">
        <v>8.801012162551E12</v>
      </c>
      <c r="E19" s="359" t="s">
        <v>5771</v>
      </c>
      <c r="J19" s="2" t="s">
        <v>9152</v>
      </c>
      <c r="K19" s="2" t="s">
        <v>9128</v>
      </c>
      <c r="L19" s="2" t="s">
        <v>9153</v>
      </c>
      <c r="M19" s="2" t="s">
        <v>17</v>
      </c>
      <c r="N19" s="2" t="s">
        <v>441</v>
      </c>
      <c r="R19" s="2" t="s">
        <v>9127</v>
      </c>
      <c r="S19" s="2">
        <v>299.0</v>
      </c>
    </row>
    <row r="20">
      <c r="B20" s="2" t="s">
        <v>30</v>
      </c>
      <c r="C20" s="359" t="s">
        <v>5477</v>
      </c>
      <c r="D20" s="291">
        <v>8.801694646215E12</v>
      </c>
      <c r="E20" s="359" t="s">
        <v>5771</v>
      </c>
      <c r="J20" s="2" t="s">
        <v>9152</v>
      </c>
      <c r="K20" s="2" t="s">
        <v>9128</v>
      </c>
      <c r="L20" s="2" t="s">
        <v>9153</v>
      </c>
      <c r="M20" s="2" t="s">
        <v>17</v>
      </c>
      <c r="N20" s="2" t="s">
        <v>441</v>
      </c>
      <c r="R20" s="2" t="s">
        <v>9127</v>
      </c>
      <c r="S20" s="2">
        <v>299.0</v>
      </c>
    </row>
    <row r="21">
      <c r="B21" s="2" t="s">
        <v>30</v>
      </c>
      <c r="C21" s="359" t="s">
        <v>5477</v>
      </c>
      <c r="D21" s="291">
        <v>8.801906100748E12</v>
      </c>
      <c r="E21" s="359" t="s">
        <v>5771</v>
      </c>
      <c r="J21" s="2" t="s">
        <v>9152</v>
      </c>
      <c r="K21" s="2" t="s">
        <v>9128</v>
      </c>
      <c r="L21" s="2" t="s">
        <v>9153</v>
      </c>
      <c r="M21" s="2" t="s">
        <v>17</v>
      </c>
      <c r="N21" s="2" t="s">
        <v>441</v>
      </c>
      <c r="R21" s="2" t="s">
        <v>9127</v>
      </c>
      <c r="S21" s="2">
        <v>299.0</v>
      </c>
    </row>
    <row r="22">
      <c r="B22" s="2" t="s">
        <v>30</v>
      </c>
      <c r="C22" s="359" t="s">
        <v>5477</v>
      </c>
      <c r="D22" s="291">
        <v>8.801029305479E12</v>
      </c>
      <c r="E22" s="359" t="s">
        <v>5771</v>
      </c>
      <c r="J22" s="2" t="s">
        <v>9152</v>
      </c>
      <c r="K22" s="2" t="s">
        <v>8916</v>
      </c>
      <c r="L22" s="2" t="s">
        <v>9153</v>
      </c>
      <c r="M22" s="2" t="s">
        <v>17</v>
      </c>
      <c r="N22" s="2" t="s">
        <v>441</v>
      </c>
      <c r="R22" s="2" t="s">
        <v>9133</v>
      </c>
      <c r="S22" s="2">
        <v>299.0</v>
      </c>
    </row>
    <row r="23">
      <c r="B23" s="2" t="s">
        <v>30</v>
      </c>
      <c r="C23" s="359" t="s">
        <v>5477</v>
      </c>
      <c r="D23" s="291">
        <v>8.801992718406E12</v>
      </c>
      <c r="E23" s="359" t="s">
        <v>5771</v>
      </c>
      <c r="J23" s="2" t="s">
        <v>9152</v>
      </c>
      <c r="K23" s="2" t="s">
        <v>7951</v>
      </c>
      <c r="L23" s="2" t="s">
        <v>9153</v>
      </c>
      <c r="M23" s="2" t="s">
        <v>17</v>
      </c>
      <c r="N23" s="2" t="s">
        <v>441</v>
      </c>
      <c r="R23" s="2" t="s">
        <v>9138</v>
      </c>
      <c r="S23" s="2">
        <v>299.0</v>
      </c>
    </row>
    <row r="24">
      <c r="B24" s="2" t="s">
        <v>30</v>
      </c>
      <c r="C24" s="359" t="s">
        <v>5477</v>
      </c>
      <c r="D24" s="291">
        <v>8.801670634637E12</v>
      </c>
      <c r="E24" s="359" t="s">
        <v>5771</v>
      </c>
      <c r="J24" s="2" t="s">
        <v>9152</v>
      </c>
      <c r="L24" s="2" t="s">
        <v>4752</v>
      </c>
      <c r="M24" s="2" t="s">
        <v>17</v>
      </c>
      <c r="N24" s="2" t="s">
        <v>441</v>
      </c>
      <c r="S24" s="2">
        <v>299.0</v>
      </c>
    </row>
    <row r="25">
      <c r="B25" s="2" t="s">
        <v>30</v>
      </c>
      <c r="C25" s="359" t="s">
        <v>4423</v>
      </c>
      <c r="D25" s="291">
        <v>8.801164154176E12</v>
      </c>
      <c r="E25" s="359" t="s">
        <v>4424</v>
      </c>
      <c r="F25" s="291"/>
      <c r="G25" s="291"/>
      <c r="H25" s="291"/>
      <c r="J25" s="2" t="s">
        <v>9152</v>
      </c>
      <c r="L25" s="2" t="s">
        <v>9153</v>
      </c>
      <c r="M25" s="2" t="s">
        <v>17</v>
      </c>
      <c r="N25" s="2" t="s">
        <v>441</v>
      </c>
      <c r="S25" s="2">
        <v>299.0</v>
      </c>
    </row>
    <row r="26">
      <c r="B26" s="2" t="s">
        <v>30</v>
      </c>
      <c r="C26" s="359" t="s">
        <v>5477</v>
      </c>
      <c r="D26" s="291">
        <v>8.801644424129E12</v>
      </c>
      <c r="E26" s="359" t="s">
        <v>5771</v>
      </c>
      <c r="F26" s="380"/>
      <c r="G26" s="380"/>
      <c r="H26" s="380"/>
      <c r="J26" s="2" t="s">
        <v>9152</v>
      </c>
      <c r="K26" s="2"/>
      <c r="L26" s="2" t="s">
        <v>4752</v>
      </c>
      <c r="M26" s="2" t="s">
        <v>17</v>
      </c>
      <c r="N26" s="2" t="s">
        <v>7950</v>
      </c>
      <c r="R26" s="2"/>
      <c r="S26" s="2">
        <v>78.0</v>
      </c>
    </row>
    <row r="27">
      <c r="B27" s="2" t="s">
        <v>30</v>
      </c>
      <c r="C27" s="2" t="s">
        <v>4876</v>
      </c>
      <c r="D27" s="291">
        <v>8.701002330619E12</v>
      </c>
      <c r="E27" s="380" t="s">
        <v>6632</v>
      </c>
      <c r="F27" s="380"/>
      <c r="G27" s="380"/>
      <c r="H27" s="380"/>
      <c r="J27" s="2" t="s">
        <v>2173</v>
      </c>
      <c r="K27" s="2" t="s">
        <v>7951</v>
      </c>
      <c r="L27" s="2" t="s">
        <v>860</v>
      </c>
      <c r="M27" s="2" t="s">
        <v>17</v>
      </c>
      <c r="N27" s="2" t="s">
        <v>7950</v>
      </c>
      <c r="R27" s="2" t="s">
        <v>9138</v>
      </c>
      <c r="S27" s="2">
        <v>78.0</v>
      </c>
    </row>
    <row r="28">
      <c r="B28" s="2" t="s">
        <v>30</v>
      </c>
      <c r="C28" s="2" t="s">
        <v>1545</v>
      </c>
      <c r="D28" s="444" t="s">
        <v>9154</v>
      </c>
      <c r="E28" s="231" t="s">
        <v>4839</v>
      </c>
      <c r="J28" s="2" t="s">
        <v>2173</v>
      </c>
      <c r="K28" s="2" t="s">
        <v>7951</v>
      </c>
      <c r="L28" s="2" t="s">
        <v>860</v>
      </c>
      <c r="M28" s="2" t="s">
        <v>17</v>
      </c>
      <c r="N28" s="2" t="s">
        <v>7950</v>
      </c>
      <c r="R28" s="2" t="s">
        <v>9138</v>
      </c>
      <c r="S28" s="2">
        <v>78.0</v>
      </c>
    </row>
    <row r="29">
      <c r="B29" s="2" t="s">
        <v>4599</v>
      </c>
      <c r="C29" s="388" t="s">
        <v>6997</v>
      </c>
      <c r="D29" s="444" t="s">
        <v>9155</v>
      </c>
      <c r="E29" s="359" t="s">
        <v>7965</v>
      </c>
      <c r="J29" s="2" t="s">
        <v>2173</v>
      </c>
      <c r="K29" s="2" t="s">
        <v>7951</v>
      </c>
      <c r="L29" s="2" t="s">
        <v>860</v>
      </c>
      <c r="M29" s="2" t="s">
        <v>17</v>
      </c>
      <c r="N29" s="2" t="s">
        <v>7950</v>
      </c>
      <c r="R29" s="2" t="s">
        <v>9138</v>
      </c>
      <c r="S29" s="2">
        <v>78.0</v>
      </c>
    </row>
    <row r="30" ht="18.0" customHeight="1">
      <c r="C30" s="2" t="s">
        <v>9156</v>
      </c>
      <c r="D30" s="383"/>
      <c r="E30" s="240"/>
      <c r="M30" s="2" t="s">
        <v>17</v>
      </c>
      <c r="N30" s="2" t="s">
        <v>441</v>
      </c>
      <c r="S30" s="2">
        <v>299.0</v>
      </c>
    </row>
    <row r="31" ht="18.0" customHeight="1">
      <c r="C31" s="2" t="s">
        <v>9157</v>
      </c>
      <c r="E31" s="240"/>
      <c r="M31" s="2" t="s">
        <v>17</v>
      </c>
      <c r="N31" s="2" t="s">
        <v>441</v>
      </c>
      <c r="S31" s="2">
        <v>299.0</v>
      </c>
    </row>
    <row r="32" ht="18.0" customHeight="1">
      <c r="E32" s="240"/>
    </row>
    <row r="33">
      <c r="A33" s="2" t="s">
        <v>336</v>
      </c>
      <c r="B33" s="2" t="s">
        <v>3881</v>
      </c>
      <c r="C33" s="2" t="s">
        <v>4317</v>
      </c>
      <c r="D33" s="2"/>
      <c r="E33" s="231" t="s">
        <v>7247</v>
      </c>
      <c r="L33" s="2" t="s">
        <v>860</v>
      </c>
    </row>
    <row r="34">
      <c r="A34" s="2"/>
      <c r="B34" s="2" t="s">
        <v>3881</v>
      </c>
      <c r="C34" s="2" t="s">
        <v>4317</v>
      </c>
      <c r="D34" s="2"/>
      <c r="E34" s="231" t="s">
        <v>7247</v>
      </c>
      <c r="L34" s="2" t="s">
        <v>860</v>
      </c>
    </row>
    <row r="35">
      <c r="A35" s="2"/>
      <c r="B35" s="2" t="s">
        <v>3881</v>
      </c>
      <c r="C35" s="2" t="s">
        <v>4317</v>
      </c>
      <c r="D35" s="2"/>
      <c r="E35" s="231" t="s">
        <v>7247</v>
      </c>
      <c r="L35" s="2" t="s">
        <v>860</v>
      </c>
    </row>
    <row r="36">
      <c r="A36" s="2"/>
      <c r="B36" s="2" t="s">
        <v>3881</v>
      </c>
      <c r="C36" s="2" t="s">
        <v>4317</v>
      </c>
      <c r="D36" s="2"/>
      <c r="E36" s="231" t="s">
        <v>7247</v>
      </c>
      <c r="L36" s="2" t="s">
        <v>860</v>
      </c>
    </row>
    <row r="37">
      <c r="A37" s="2"/>
      <c r="B37" s="2" t="s">
        <v>3881</v>
      </c>
      <c r="C37" s="2" t="s">
        <v>4317</v>
      </c>
      <c r="D37" s="2"/>
      <c r="E37" s="231" t="s">
        <v>7247</v>
      </c>
      <c r="L37" s="2" t="s">
        <v>860</v>
      </c>
    </row>
    <row r="38">
      <c r="A38" s="2"/>
      <c r="B38" s="2" t="s">
        <v>3881</v>
      </c>
      <c r="C38" s="2" t="s">
        <v>4317</v>
      </c>
      <c r="D38" s="2"/>
      <c r="E38" s="231" t="s">
        <v>7247</v>
      </c>
      <c r="L38" s="2" t="s">
        <v>860</v>
      </c>
    </row>
    <row r="39">
      <c r="A39" s="2"/>
      <c r="B39" s="2" t="s">
        <v>3881</v>
      </c>
      <c r="C39" s="2" t="s">
        <v>4317</v>
      </c>
      <c r="D39" s="2"/>
      <c r="E39" s="231" t="s">
        <v>7247</v>
      </c>
      <c r="L39" s="2" t="s">
        <v>860</v>
      </c>
    </row>
    <row r="40">
      <c r="A40" s="2"/>
      <c r="B40" s="2" t="s">
        <v>3881</v>
      </c>
      <c r="C40" s="2" t="s">
        <v>4317</v>
      </c>
      <c r="D40" s="2"/>
      <c r="E40" s="231" t="s">
        <v>7247</v>
      </c>
      <c r="L40" s="2" t="s">
        <v>860</v>
      </c>
    </row>
    <row r="41">
      <c r="A41" s="2"/>
      <c r="B41" s="2" t="s">
        <v>3881</v>
      </c>
      <c r="C41" s="2" t="s">
        <v>4317</v>
      </c>
      <c r="D41" s="2"/>
      <c r="E41" s="231" t="s">
        <v>7247</v>
      </c>
      <c r="L41" s="2" t="s">
        <v>860</v>
      </c>
    </row>
    <row r="42">
      <c r="A42" s="2"/>
      <c r="B42" s="2" t="s">
        <v>3881</v>
      </c>
      <c r="C42" s="2" t="s">
        <v>4317</v>
      </c>
      <c r="D42" s="2"/>
      <c r="E42" s="231" t="s">
        <v>7247</v>
      </c>
      <c r="L42" s="2" t="s">
        <v>860</v>
      </c>
    </row>
    <row r="43">
      <c r="A43" s="2"/>
      <c r="B43" s="2" t="s">
        <v>3881</v>
      </c>
      <c r="C43" s="2" t="s">
        <v>4317</v>
      </c>
      <c r="D43" s="2"/>
      <c r="E43" s="231" t="s">
        <v>7247</v>
      </c>
      <c r="L43" s="2" t="s">
        <v>860</v>
      </c>
    </row>
    <row r="44">
      <c r="A44" s="2"/>
      <c r="B44" s="2" t="s">
        <v>3881</v>
      </c>
      <c r="C44" s="2" t="s">
        <v>4317</v>
      </c>
      <c r="D44" s="2"/>
      <c r="E44" s="231" t="s">
        <v>7247</v>
      </c>
      <c r="L44" s="2" t="s">
        <v>860</v>
      </c>
    </row>
    <row r="45">
      <c r="A45" s="2"/>
      <c r="B45" s="2" t="s">
        <v>3881</v>
      </c>
      <c r="C45" s="2" t="s">
        <v>4317</v>
      </c>
      <c r="D45" s="2"/>
      <c r="E45" s="231" t="s">
        <v>7247</v>
      </c>
      <c r="L45" s="2" t="s">
        <v>860</v>
      </c>
    </row>
    <row r="46">
      <c r="A46" s="2"/>
      <c r="B46" s="2" t="s">
        <v>3881</v>
      </c>
      <c r="C46" s="2" t="s">
        <v>4317</v>
      </c>
      <c r="D46" s="2"/>
      <c r="E46" s="231" t="s">
        <v>7247</v>
      </c>
      <c r="L46" s="2" t="s">
        <v>860</v>
      </c>
    </row>
    <row r="47">
      <c r="A47" s="2"/>
      <c r="B47" s="2" t="s">
        <v>3881</v>
      </c>
      <c r="C47" s="2" t="s">
        <v>4317</v>
      </c>
      <c r="D47" s="2"/>
      <c r="E47" s="231" t="s">
        <v>7247</v>
      </c>
      <c r="L47" s="2" t="s">
        <v>860</v>
      </c>
    </row>
    <row r="48">
      <c r="A48" s="2"/>
      <c r="B48" s="2" t="s">
        <v>3881</v>
      </c>
      <c r="C48" s="2" t="s">
        <v>4317</v>
      </c>
      <c r="D48" s="2"/>
      <c r="E48" s="231" t="s">
        <v>7247</v>
      </c>
      <c r="L48" s="2" t="s">
        <v>860</v>
      </c>
    </row>
    <row r="49">
      <c r="A49" s="2"/>
      <c r="B49" s="2" t="s">
        <v>3881</v>
      </c>
      <c r="C49" s="2" t="s">
        <v>4317</v>
      </c>
      <c r="D49" s="2"/>
      <c r="E49" s="231" t="s">
        <v>7247</v>
      </c>
      <c r="L49" s="2" t="s">
        <v>860</v>
      </c>
    </row>
    <row r="50">
      <c r="A50" s="2"/>
      <c r="B50" s="2" t="s">
        <v>3881</v>
      </c>
      <c r="C50" s="2" t="s">
        <v>4317</v>
      </c>
      <c r="D50" s="2"/>
      <c r="E50" s="231" t="s">
        <v>7247</v>
      </c>
      <c r="L50" s="2" t="s">
        <v>860</v>
      </c>
    </row>
    <row r="51">
      <c r="A51" s="2"/>
      <c r="B51" s="2" t="s">
        <v>3881</v>
      </c>
      <c r="C51" s="2" t="s">
        <v>4317</v>
      </c>
      <c r="D51" s="2"/>
      <c r="E51" s="231" t="s">
        <v>7247</v>
      </c>
      <c r="L51" s="2" t="s">
        <v>860</v>
      </c>
    </row>
    <row r="52">
      <c r="A52" s="2"/>
      <c r="B52" s="2" t="s">
        <v>3881</v>
      </c>
      <c r="C52" s="2" t="s">
        <v>4317</v>
      </c>
      <c r="D52" s="2"/>
      <c r="E52" s="231" t="s">
        <v>7247</v>
      </c>
      <c r="L52" s="2" t="s">
        <v>860</v>
      </c>
    </row>
    <row r="53">
      <c r="A53" s="2"/>
      <c r="B53" s="2"/>
      <c r="C53" s="380" t="s">
        <v>973</v>
      </c>
      <c r="D53" s="2"/>
      <c r="E53" s="231" t="s">
        <v>974</v>
      </c>
      <c r="F53" s="380"/>
      <c r="G53" s="380"/>
      <c r="H53" s="380"/>
      <c r="L53" s="2" t="s">
        <v>860</v>
      </c>
      <c r="M53" s="2" t="s">
        <v>2386</v>
      </c>
      <c r="N53" s="2" t="s">
        <v>9158</v>
      </c>
      <c r="S53" s="2">
        <v>78.0</v>
      </c>
    </row>
    <row r="54">
      <c r="A54" s="2"/>
      <c r="B54" s="2"/>
      <c r="C54" s="380" t="s">
        <v>973</v>
      </c>
      <c r="D54" s="2"/>
      <c r="E54" s="231" t="s">
        <v>974</v>
      </c>
      <c r="F54" s="383"/>
      <c r="G54" s="383"/>
      <c r="H54" s="383"/>
      <c r="L54" s="2" t="s">
        <v>860</v>
      </c>
      <c r="M54" s="2" t="s">
        <v>2386</v>
      </c>
      <c r="N54" s="2" t="s">
        <v>9158</v>
      </c>
      <c r="S54" s="2">
        <v>78.0</v>
      </c>
    </row>
    <row r="55">
      <c r="A55" s="2"/>
      <c r="B55" s="2"/>
      <c r="C55" s="380" t="s">
        <v>973</v>
      </c>
      <c r="D55" s="2"/>
      <c r="E55" s="231" t="s">
        <v>974</v>
      </c>
      <c r="L55" s="2" t="s">
        <v>860</v>
      </c>
      <c r="M55" s="2" t="s">
        <v>2386</v>
      </c>
      <c r="N55" s="2" t="s">
        <v>9158</v>
      </c>
      <c r="S55" s="2">
        <v>78.0</v>
      </c>
    </row>
    <row r="56">
      <c r="A56" s="2"/>
      <c r="B56" s="2"/>
      <c r="C56" s="380" t="s">
        <v>973</v>
      </c>
      <c r="D56" s="2"/>
      <c r="E56" s="231" t="s">
        <v>974</v>
      </c>
      <c r="L56" s="2" t="s">
        <v>860</v>
      </c>
      <c r="M56" s="2" t="s">
        <v>2386</v>
      </c>
      <c r="N56" s="2" t="s">
        <v>9158</v>
      </c>
      <c r="S56" s="2">
        <v>78.0</v>
      </c>
    </row>
    <row r="57">
      <c r="A57" s="2"/>
      <c r="B57" s="2"/>
      <c r="C57" s="380" t="s">
        <v>973</v>
      </c>
      <c r="D57" s="2"/>
      <c r="E57" s="231" t="s">
        <v>974</v>
      </c>
      <c r="J57" s="2" t="s">
        <v>821</v>
      </c>
      <c r="L57" s="2" t="s">
        <v>860</v>
      </c>
      <c r="M57" s="2" t="s">
        <v>2386</v>
      </c>
      <c r="N57" s="2" t="s">
        <v>9158</v>
      </c>
      <c r="S57" s="2">
        <v>78.0</v>
      </c>
    </row>
    <row r="58">
      <c r="A58" s="2"/>
      <c r="B58" s="2" t="s">
        <v>3881</v>
      </c>
      <c r="C58" s="2" t="s">
        <v>9159</v>
      </c>
      <c r="D58" s="590">
        <v>101050.0</v>
      </c>
      <c r="E58" s="231" t="s">
        <v>7088</v>
      </c>
      <c r="L58" s="2" t="s">
        <v>860</v>
      </c>
      <c r="M58" s="2" t="s">
        <v>2386</v>
      </c>
      <c r="N58" s="2" t="s">
        <v>9160</v>
      </c>
      <c r="R58" s="2" t="s">
        <v>6881</v>
      </c>
      <c r="S58" s="2">
        <v>78.0</v>
      </c>
    </row>
    <row r="59">
      <c r="A59" s="2"/>
      <c r="B59" s="2" t="s">
        <v>3881</v>
      </c>
      <c r="C59" s="2" t="s">
        <v>9159</v>
      </c>
      <c r="D59" s="566">
        <v>13764.0</v>
      </c>
      <c r="E59" s="231" t="s">
        <v>7088</v>
      </c>
      <c r="L59" s="2" t="s">
        <v>860</v>
      </c>
      <c r="M59" s="2" t="s">
        <v>2386</v>
      </c>
      <c r="N59" s="2" t="s">
        <v>9160</v>
      </c>
      <c r="R59" s="2" t="s">
        <v>6881</v>
      </c>
      <c r="S59" s="2">
        <v>78.0</v>
      </c>
    </row>
    <row r="60">
      <c r="A60" s="2"/>
      <c r="B60" s="2" t="s">
        <v>3881</v>
      </c>
      <c r="C60" s="2" t="s">
        <v>9161</v>
      </c>
      <c r="D60" s="2"/>
      <c r="E60" s="231" t="s">
        <v>4953</v>
      </c>
      <c r="J60" s="2" t="s">
        <v>821</v>
      </c>
      <c r="L60" s="2" t="s">
        <v>860</v>
      </c>
    </row>
    <row r="61">
      <c r="A61" s="2"/>
      <c r="B61" s="2"/>
      <c r="C61" s="2" t="s">
        <v>8764</v>
      </c>
      <c r="D61" s="291" t="s">
        <v>9162</v>
      </c>
      <c r="E61" s="231" t="s">
        <v>3614</v>
      </c>
      <c r="L61" s="2" t="s">
        <v>860</v>
      </c>
      <c r="M61" s="2" t="s">
        <v>2386</v>
      </c>
      <c r="N61" s="2" t="s">
        <v>9158</v>
      </c>
      <c r="S61" s="2">
        <v>78.0</v>
      </c>
    </row>
    <row r="62">
      <c r="A62" s="2"/>
      <c r="B62" s="2"/>
      <c r="C62" s="2" t="s">
        <v>8764</v>
      </c>
      <c r="D62" s="291" t="s">
        <v>9163</v>
      </c>
      <c r="E62" s="231" t="s">
        <v>3614</v>
      </c>
      <c r="L62" s="2" t="s">
        <v>860</v>
      </c>
      <c r="M62" s="2" t="s">
        <v>2386</v>
      </c>
      <c r="N62" s="2" t="s">
        <v>9158</v>
      </c>
      <c r="S62" s="2">
        <v>78.0</v>
      </c>
    </row>
    <row r="63">
      <c r="A63" s="2"/>
      <c r="B63" s="2"/>
      <c r="C63" s="2" t="s">
        <v>8764</v>
      </c>
      <c r="D63" s="291" t="s">
        <v>9164</v>
      </c>
      <c r="E63" s="231" t="s">
        <v>3614</v>
      </c>
      <c r="L63" s="2" t="s">
        <v>860</v>
      </c>
      <c r="M63" s="2" t="s">
        <v>2386</v>
      </c>
      <c r="N63" s="2" t="s">
        <v>9158</v>
      </c>
      <c r="S63" s="2">
        <v>78.0</v>
      </c>
    </row>
    <row r="64">
      <c r="A64" s="2"/>
      <c r="B64" s="2"/>
      <c r="C64" s="2" t="s">
        <v>9165</v>
      </c>
      <c r="D64" s="2"/>
      <c r="E64" s="231"/>
      <c r="L64" s="2" t="s">
        <v>860</v>
      </c>
    </row>
    <row r="65">
      <c r="A65" s="2"/>
      <c r="B65" s="2"/>
      <c r="C65" s="2" t="s">
        <v>9165</v>
      </c>
      <c r="D65" s="2"/>
      <c r="E65" s="231"/>
      <c r="L65" s="2" t="s">
        <v>860</v>
      </c>
    </row>
    <row r="66">
      <c r="A66" s="2"/>
      <c r="B66" s="2"/>
      <c r="C66" s="2" t="s">
        <v>9165</v>
      </c>
      <c r="D66" s="2"/>
      <c r="E66" s="231"/>
      <c r="L66" s="2" t="s">
        <v>860</v>
      </c>
    </row>
    <row r="67">
      <c r="A67" s="2"/>
      <c r="B67" s="2"/>
      <c r="C67" s="2" t="s">
        <v>8322</v>
      </c>
      <c r="D67" s="2"/>
      <c r="E67" s="231" t="s">
        <v>4953</v>
      </c>
      <c r="L67" s="2" t="s">
        <v>860</v>
      </c>
    </row>
    <row r="68">
      <c r="A68" s="2"/>
      <c r="B68" s="2"/>
      <c r="C68" s="2" t="s">
        <v>5794</v>
      </c>
      <c r="D68" s="2"/>
      <c r="E68" s="231" t="s">
        <v>9166</v>
      </c>
      <c r="L68" s="2" t="s">
        <v>860</v>
      </c>
    </row>
    <row r="69">
      <c r="A69" s="2"/>
      <c r="B69" s="2" t="s">
        <v>3881</v>
      </c>
      <c r="C69" s="2" t="s">
        <v>8007</v>
      </c>
      <c r="D69" s="291" t="s">
        <v>9167</v>
      </c>
      <c r="E69" s="231" t="s">
        <v>6405</v>
      </c>
      <c r="J69" s="2" t="s">
        <v>2173</v>
      </c>
      <c r="K69" s="2" t="s">
        <v>7772</v>
      </c>
      <c r="L69" s="2" t="s">
        <v>860</v>
      </c>
      <c r="M69" s="2" t="s">
        <v>9168</v>
      </c>
      <c r="N69" s="2" t="s">
        <v>9169</v>
      </c>
      <c r="S69" s="312">
        <v>78269.0</v>
      </c>
    </row>
    <row r="70">
      <c r="A70" s="2"/>
      <c r="B70" s="2" t="s">
        <v>3881</v>
      </c>
      <c r="C70" s="2" t="s">
        <v>7727</v>
      </c>
      <c r="D70" s="291" t="s">
        <v>9170</v>
      </c>
      <c r="E70" s="380" t="s">
        <v>4106</v>
      </c>
      <c r="J70" s="2" t="s">
        <v>2173</v>
      </c>
      <c r="M70" s="2" t="s">
        <v>17</v>
      </c>
      <c r="N70" s="2" t="s">
        <v>5427</v>
      </c>
      <c r="S70" s="2">
        <v>2.0</v>
      </c>
    </row>
    <row r="71">
      <c r="A71" s="2"/>
      <c r="B71" s="2"/>
      <c r="C71" s="2"/>
      <c r="D71" s="2"/>
      <c r="E71" s="439"/>
    </row>
    <row r="72">
      <c r="A72" s="2" t="s">
        <v>3534</v>
      </c>
      <c r="B72" s="2" t="s">
        <v>3908</v>
      </c>
      <c r="C72" s="2" t="s">
        <v>7869</v>
      </c>
      <c r="D72" s="2"/>
      <c r="E72" s="231" t="s">
        <v>3987</v>
      </c>
      <c r="J72" s="2" t="s">
        <v>829</v>
      </c>
      <c r="K72" s="2" t="s">
        <v>495</v>
      </c>
      <c r="L72" s="2" t="s">
        <v>860</v>
      </c>
      <c r="M72" s="2" t="s">
        <v>17</v>
      </c>
      <c r="N72" s="2" t="s">
        <v>7950</v>
      </c>
      <c r="R72" s="2" t="s">
        <v>4214</v>
      </c>
      <c r="S72" s="2">
        <v>78.0</v>
      </c>
    </row>
    <row r="73">
      <c r="B73" s="2" t="s">
        <v>3908</v>
      </c>
      <c r="C73" s="2" t="s">
        <v>7870</v>
      </c>
      <c r="D73" s="275"/>
      <c r="E73" s="553" t="s">
        <v>3989</v>
      </c>
      <c r="F73" s="231"/>
      <c r="G73" s="231"/>
      <c r="H73" s="231"/>
      <c r="J73" s="2" t="s">
        <v>829</v>
      </c>
      <c r="L73" s="2" t="s">
        <v>860</v>
      </c>
      <c r="M73" s="2" t="s">
        <v>17</v>
      </c>
      <c r="N73" s="2" t="s">
        <v>7950</v>
      </c>
      <c r="S73" s="2">
        <v>78.0</v>
      </c>
    </row>
    <row r="74">
      <c r="B74" s="2" t="s">
        <v>3908</v>
      </c>
      <c r="C74" s="2" t="s">
        <v>5482</v>
      </c>
      <c r="D74" s="275"/>
      <c r="E74" s="553" t="s">
        <v>3991</v>
      </c>
      <c r="F74" s="231"/>
      <c r="G74" s="231"/>
      <c r="H74" s="231"/>
      <c r="J74" s="2" t="s">
        <v>829</v>
      </c>
      <c r="L74" s="2" t="s">
        <v>860</v>
      </c>
      <c r="M74" s="2" t="s">
        <v>17</v>
      </c>
      <c r="N74" s="2" t="s">
        <v>7950</v>
      </c>
      <c r="S74" s="2">
        <v>78.0</v>
      </c>
    </row>
    <row r="75">
      <c r="B75" s="2" t="s">
        <v>3908</v>
      </c>
      <c r="C75" s="2" t="s">
        <v>7174</v>
      </c>
      <c r="D75" s="275"/>
      <c r="E75" s="553" t="s">
        <v>9171</v>
      </c>
      <c r="F75" s="231"/>
      <c r="G75" s="231"/>
      <c r="H75" s="231"/>
      <c r="J75" s="2" t="s">
        <v>829</v>
      </c>
      <c r="K75" s="2" t="s">
        <v>495</v>
      </c>
      <c r="L75" s="2" t="s">
        <v>860</v>
      </c>
      <c r="M75" s="2" t="s">
        <v>17</v>
      </c>
      <c r="N75" s="2" t="s">
        <v>7950</v>
      </c>
      <c r="R75" s="2" t="s">
        <v>4214</v>
      </c>
      <c r="S75" s="2">
        <v>78.0</v>
      </c>
    </row>
    <row r="76">
      <c r="B76" s="2" t="s">
        <v>3908</v>
      </c>
      <c r="C76" s="2" t="s">
        <v>7174</v>
      </c>
      <c r="D76" s="275"/>
      <c r="E76" s="553" t="s">
        <v>9171</v>
      </c>
      <c r="F76" s="231"/>
      <c r="G76" s="231"/>
      <c r="H76" s="231"/>
      <c r="J76" s="2" t="s">
        <v>829</v>
      </c>
      <c r="K76" s="2" t="s">
        <v>495</v>
      </c>
      <c r="L76" s="2" t="s">
        <v>860</v>
      </c>
      <c r="M76" s="2" t="s">
        <v>17</v>
      </c>
      <c r="N76" s="2" t="s">
        <v>7950</v>
      </c>
      <c r="R76" s="2" t="s">
        <v>4214</v>
      </c>
      <c r="S76" s="2">
        <v>78.0</v>
      </c>
    </row>
    <row r="77">
      <c r="B77" s="2" t="s">
        <v>3908</v>
      </c>
      <c r="C77" s="2" t="s">
        <v>7174</v>
      </c>
      <c r="D77" s="275"/>
      <c r="E77" s="553" t="s">
        <v>9171</v>
      </c>
      <c r="F77" s="231"/>
      <c r="G77" s="231"/>
      <c r="H77" s="231"/>
      <c r="J77" s="2" t="s">
        <v>829</v>
      </c>
      <c r="K77" s="2" t="s">
        <v>495</v>
      </c>
      <c r="L77" s="2" t="s">
        <v>860</v>
      </c>
      <c r="M77" s="2" t="s">
        <v>17</v>
      </c>
      <c r="N77" s="2" t="s">
        <v>7950</v>
      </c>
      <c r="R77" s="2" t="s">
        <v>4214</v>
      </c>
      <c r="S77" s="2">
        <v>78.0</v>
      </c>
    </row>
    <row r="78">
      <c r="B78" s="2" t="s">
        <v>3908</v>
      </c>
      <c r="C78" s="2" t="s">
        <v>4100</v>
      </c>
      <c r="D78" s="275"/>
      <c r="E78" s="553" t="s">
        <v>4101</v>
      </c>
      <c r="F78" s="231"/>
      <c r="G78" s="231"/>
      <c r="H78" s="231"/>
      <c r="J78" s="2" t="s">
        <v>829</v>
      </c>
      <c r="L78" s="2" t="s">
        <v>860</v>
      </c>
      <c r="M78" s="2" t="s">
        <v>17</v>
      </c>
      <c r="N78" s="2" t="s">
        <v>7950</v>
      </c>
      <c r="S78" s="2">
        <v>78.0</v>
      </c>
    </row>
    <row r="79">
      <c r="C79" s="2" t="s">
        <v>5387</v>
      </c>
      <c r="D79" s="444" t="s">
        <v>9172</v>
      </c>
      <c r="E79" s="553" t="s">
        <v>9173</v>
      </c>
      <c r="F79" s="231"/>
      <c r="G79" s="231"/>
      <c r="H79" s="231"/>
      <c r="J79" s="2" t="s">
        <v>829</v>
      </c>
      <c r="K79" s="2" t="s">
        <v>7777</v>
      </c>
      <c r="L79" s="2" t="s">
        <v>860</v>
      </c>
      <c r="M79" s="2" t="s">
        <v>17</v>
      </c>
      <c r="N79" s="2" t="s">
        <v>7950</v>
      </c>
      <c r="R79" s="2" t="s">
        <v>4214</v>
      </c>
      <c r="S79" s="2">
        <v>78.0</v>
      </c>
    </row>
    <row r="80">
      <c r="C80" s="2" t="s">
        <v>5387</v>
      </c>
      <c r="D80" s="455" t="s">
        <v>9174</v>
      </c>
      <c r="E80" s="553" t="s">
        <v>9173</v>
      </c>
      <c r="F80" s="231"/>
      <c r="G80" s="231"/>
      <c r="H80" s="231"/>
      <c r="J80" s="2" t="s">
        <v>829</v>
      </c>
      <c r="K80" s="2" t="s">
        <v>7777</v>
      </c>
      <c r="L80" s="2" t="s">
        <v>860</v>
      </c>
      <c r="M80" s="2" t="s">
        <v>17</v>
      </c>
      <c r="N80" s="2" t="s">
        <v>7950</v>
      </c>
      <c r="R80" s="2" t="s">
        <v>4214</v>
      </c>
      <c r="S80" s="2">
        <v>78.0</v>
      </c>
    </row>
    <row r="81">
      <c r="C81" s="2" t="s">
        <v>5387</v>
      </c>
      <c r="D81" s="455" t="s">
        <v>9175</v>
      </c>
      <c r="E81" s="553" t="s">
        <v>9173</v>
      </c>
      <c r="F81" s="231"/>
      <c r="G81" s="231"/>
      <c r="H81" s="231"/>
      <c r="J81" s="2" t="s">
        <v>829</v>
      </c>
      <c r="K81" s="2" t="s">
        <v>7777</v>
      </c>
      <c r="L81" s="2" t="s">
        <v>860</v>
      </c>
      <c r="M81" s="2" t="s">
        <v>17</v>
      </c>
      <c r="N81" s="2" t="s">
        <v>7950</v>
      </c>
      <c r="R81" s="2" t="s">
        <v>4214</v>
      </c>
      <c r="S81" s="2">
        <v>78.0</v>
      </c>
    </row>
    <row r="82">
      <c r="C82" s="2" t="s">
        <v>5387</v>
      </c>
      <c r="D82" s="455" t="s">
        <v>9176</v>
      </c>
      <c r="E82" s="553" t="s">
        <v>9173</v>
      </c>
      <c r="F82" s="231"/>
      <c r="G82" s="231"/>
      <c r="H82" s="231"/>
      <c r="J82" s="2" t="s">
        <v>829</v>
      </c>
      <c r="K82" s="2" t="s">
        <v>7777</v>
      </c>
      <c r="L82" s="2" t="s">
        <v>860</v>
      </c>
      <c r="M82" s="2" t="s">
        <v>17</v>
      </c>
      <c r="N82" s="2" t="s">
        <v>7950</v>
      </c>
      <c r="R82" s="2" t="s">
        <v>4214</v>
      </c>
      <c r="S82" s="2">
        <v>78.0</v>
      </c>
    </row>
    <row r="83">
      <c r="C83" s="2" t="s">
        <v>5387</v>
      </c>
      <c r="D83" s="455" t="s">
        <v>9177</v>
      </c>
      <c r="E83" s="553" t="s">
        <v>9173</v>
      </c>
      <c r="F83" s="231"/>
      <c r="G83" s="231"/>
      <c r="H83" s="231"/>
      <c r="L83" s="2" t="s">
        <v>860</v>
      </c>
      <c r="M83" s="2" t="s">
        <v>2386</v>
      </c>
      <c r="N83" s="2" t="s">
        <v>9158</v>
      </c>
      <c r="R83" s="2" t="s">
        <v>4214</v>
      </c>
      <c r="S83" s="2">
        <v>78.0</v>
      </c>
    </row>
    <row r="84">
      <c r="C84" s="2" t="s">
        <v>5387</v>
      </c>
      <c r="D84" s="455" t="s">
        <v>9178</v>
      </c>
      <c r="E84" s="553" t="s">
        <v>9173</v>
      </c>
      <c r="F84" s="231"/>
      <c r="G84" s="231"/>
      <c r="H84" s="231"/>
      <c r="J84" s="2" t="s">
        <v>829</v>
      </c>
      <c r="K84" s="2" t="s">
        <v>7777</v>
      </c>
      <c r="L84" s="2" t="s">
        <v>860</v>
      </c>
      <c r="M84" s="2" t="s">
        <v>17</v>
      </c>
      <c r="N84" s="2" t="s">
        <v>7950</v>
      </c>
      <c r="R84" s="2" t="s">
        <v>4214</v>
      </c>
      <c r="S84" s="2">
        <v>78.0</v>
      </c>
    </row>
    <row r="85">
      <c r="C85" s="2" t="s">
        <v>5387</v>
      </c>
      <c r="D85" s="455" t="s">
        <v>9179</v>
      </c>
      <c r="E85" s="553" t="s">
        <v>9173</v>
      </c>
      <c r="F85" s="231"/>
      <c r="G85" s="231"/>
      <c r="H85" s="231"/>
      <c r="J85" s="2" t="s">
        <v>829</v>
      </c>
      <c r="L85" s="2" t="s">
        <v>860</v>
      </c>
      <c r="M85" s="2" t="s">
        <v>17</v>
      </c>
      <c r="N85" s="2" t="s">
        <v>7950</v>
      </c>
      <c r="S85" s="2">
        <v>78.0</v>
      </c>
    </row>
    <row r="86">
      <c r="C86" s="2" t="s">
        <v>5387</v>
      </c>
      <c r="D86" s="275"/>
      <c r="E86" s="553" t="s">
        <v>9173</v>
      </c>
      <c r="F86" s="231"/>
      <c r="G86" s="231"/>
      <c r="H86" s="231"/>
      <c r="L86" s="2" t="s">
        <v>860</v>
      </c>
      <c r="M86" s="2" t="s">
        <v>4882</v>
      </c>
    </row>
    <row r="87">
      <c r="C87" s="2" t="s">
        <v>5387</v>
      </c>
      <c r="D87" s="275"/>
      <c r="E87" s="553" t="s">
        <v>9173</v>
      </c>
      <c r="F87" s="231"/>
      <c r="G87" s="231"/>
      <c r="H87" s="231"/>
      <c r="L87" s="2" t="s">
        <v>860</v>
      </c>
      <c r="M87" s="2" t="s">
        <v>4882</v>
      </c>
    </row>
    <row r="88">
      <c r="C88" s="2" t="s">
        <v>5387</v>
      </c>
      <c r="D88" s="275"/>
      <c r="E88" s="553" t="s">
        <v>9173</v>
      </c>
      <c r="F88" s="231"/>
      <c r="G88" s="231"/>
      <c r="H88" s="231"/>
      <c r="L88" s="2" t="s">
        <v>860</v>
      </c>
      <c r="M88" s="2" t="s">
        <v>4882</v>
      </c>
    </row>
    <row r="89" ht="15.0" customHeight="1">
      <c r="C89" s="359" t="s">
        <v>6896</v>
      </c>
      <c r="D89" s="291" t="s">
        <v>9180</v>
      </c>
      <c r="E89" s="231" t="s">
        <v>6897</v>
      </c>
      <c r="F89" s="231"/>
      <c r="G89" s="231"/>
      <c r="H89" s="231"/>
      <c r="J89" s="2" t="s">
        <v>829</v>
      </c>
      <c r="L89" s="2" t="s">
        <v>860</v>
      </c>
      <c r="M89" s="2" t="s">
        <v>17</v>
      </c>
      <c r="N89" s="2" t="s">
        <v>7950</v>
      </c>
      <c r="S89" s="2">
        <v>78.0</v>
      </c>
    </row>
    <row r="90" ht="15.0" customHeight="1">
      <c r="C90" s="359" t="s">
        <v>6896</v>
      </c>
      <c r="D90" s="455" t="s">
        <v>9181</v>
      </c>
      <c r="E90" s="231" t="s">
        <v>6897</v>
      </c>
      <c r="J90" s="2" t="s">
        <v>829</v>
      </c>
      <c r="L90" s="2" t="s">
        <v>860</v>
      </c>
      <c r="M90" s="2" t="s">
        <v>17</v>
      </c>
      <c r="N90" s="2" t="s">
        <v>7950</v>
      </c>
      <c r="S90" s="2">
        <v>78.0</v>
      </c>
    </row>
    <row r="91" ht="15.0" customHeight="1">
      <c r="C91" s="2" t="s">
        <v>1233</v>
      </c>
      <c r="D91" s="455" t="s">
        <v>9182</v>
      </c>
      <c r="E91" s="231" t="s">
        <v>6897</v>
      </c>
      <c r="L91" s="2" t="s">
        <v>860</v>
      </c>
      <c r="M91" s="2" t="s">
        <v>2386</v>
      </c>
      <c r="N91" s="2" t="s">
        <v>9158</v>
      </c>
      <c r="S91" s="2">
        <v>78.0</v>
      </c>
    </row>
    <row r="92">
      <c r="C92" s="2" t="s">
        <v>1233</v>
      </c>
      <c r="D92" s="455" t="s">
        <v>9183</v>
      </c>
      <c r="E92" s="231" t="s">
        <v>6897</v>
      </c>
      <c r="J92" s="2" t="s">
        <v>829</v>
      </c>
      <c r="L92" s="2" t="s">
        <v>860</v>
      </c>
      <c r="M92" s="2" t="s">
        <v>17</v>
      </c>
      <c r="N92" s="2" t="s">
        <v>7950</v>
      </c>
      <c r="S92" s="2">
        <v>78.0</v>
      </c>
    </row>
    <row r="93">
      <c r="C93" s="2" t="s">
        <v>1233</v>
      </c>
      <c r="D93" s="455" t="s">
        <v>9184</v>
      </c>
      <c r="E93" s="231" t="s">
        <v>6897</v>
      </c>
      <c r="J93" s="2" t="s">
        <v>829</v>
      </c>
      <c r="L93" s="2" t="s">
        <v>860</v>
      </c>
      <c r="M93" s="2" t="s">
        <v>17</v>
      </c>
      <c r="N93" s="2" t="s">
        <v>7950</v>
      </c>
      <c r="S93" s="2">
        <v>78.0</v>
      </c>
    </row>
    <row r="94">
      <c r="C94" s="2" t="s">
        <v>1233</v>
      </c>
      <c r="D94" s="455">
        <v>251918.0</v>
      </c>
      <c r="E94" s="231" t="s">
        <v>6897</v>
      </c>
      <c r="J94" s="2" t="s">
        <v>829</v>
      </c>
      <c r="L94" s="2" t="s">
        <v>860</v>
      </c>
      <c r="M94" s="2" t="s">
        <v>17</v>
      </c>
      <c r="N94" s="2" t="s">
        <v>7950</v>
      </c>
      <c r="S94" s="2">
        <v>78.0</v>
      </c>
    </row>
    <row r="95">
      <c r="C95" s="2" t="s">
        <v>1233</v>
      </c>
      <c r="D95" s="455" t="s">
        <v>9185</v>
      </c>
      <c r="E95" s="231" t="s">
        <v>6897</v>
      </c>
      <c r="J95" s="2" t="s">
        <v>829</v>
      </c>
      <c r="L95" s="2" t="s">
        <v>860</v>
      </c>
      <c r="M95" s="2" t="s">
        <v>17</v>
      </c>
      <c r="N95" s="2" t="s">
        <v>7950</v>
      </c>
      <c r="S95" s="2">
        <v>78.0</v>
      </c>
    </row>
    <row r="96">
      <c r="C96" s="2" t="s">
        <v>1233</v>
      </c>
      <c r="D96" s="455" t="s">
        <v>9186</v>
      </c>
      <c r="E96" s="231" t="s">
        <v>6897</v>
      </c>
      <c r="J96" s="2" t="s">
        <v>829</v>
      </c>
      <c r="L96" s="2" t="s">
        <v>860</v>
      </c>
      <c r="M96" s="2" t="s">
        <v>17</v>
      </c>
      <c r="N96" s="2" t="s">
        <v>7950</v>
      </c>
      <c r="S96" s="2">
        <v>78.0</v>
      </c>
    </row>
    <row r="97">
      <c r="C97" s="2" t="s">
        <v>1233</v>
      </c>
      <c r="D97" s="455" t="s">
        <v>9187</v>
      </c>
      <c r="E97" s="380" t="s">
        <v>6897</v>
      </c>
      <c r="J97" s="2" t="s">
        <v>829</v>
      </c>
      <c r="L97" s="2" t="s">
        <v>4752</v>
      </c>
      <c r="M97" s="2" t="s">
        <v>17</v>
      </c>
      <c r="N97" s="2" t="s">
        <v>7950</v>
      </c>
      <c r="S97" s="2">
        <v>78.0</v>
      </c>
    </row>
    <row r="98">
      <c r="C98" s="2" t="s">
        <v>1233</v>
      </c>
      <c r="D98" s="455" t="s">
        <v>9188</v>
      </c>
      <c r="E98" s="380" t="s">
        <v>6897</v>
      </c>
      <c r="J98" s="2" t="s">
        <v>829</v>
      </c>
      <c r="L98" s="2" t="s">
        <v>4752</v>
      </c>
      <c r="M98" s="2" t="s">
        <v>17</v>
      </c>
      <c r="N98" s="2" t="s">
        <v>7950</v>
      </c>
      <c r="S98" s="2">
        <v>78.0</v>
      </c>
    </row>
    <row r="99">
      <c r="C99" s="2" t="s">
        <v>1233</v>
      </c>
      <c r="D99" s="455" t="s">
        <v>9189</v>
      </c>
      <c r="E99" s="380" t="s">
        <v>6897</v>
      </c>
      <c r="J99" s="2" t="s">
        <v>829</v>
      </c>
      <c r="L99" s="2" t="s">
        <v>4752</v>
      </c>
      <c r="M99" s="2" t="s">
        <v>2386</v>
      </c>
      <c r="N99" s="2" t="s">
        <v>9158</v>
      </c>
      <c r="S99" s="2">
        <v>78.0</v>
      </c>
    </row>
    <row r="100">
      <c r="C100" s="2" t="s">
        <v>1233</v>
      </c>
      <c r="D100" s="455" t="s">
        <v>9190</v>
      </c>
      <c r="E100" s="380" t="s">
        <v>6897</v>
      </c>
      <c r="J100" s="2" t="s">
        <v>829</v>
      </c>
      <c r="L100" s="2" t="s">
        <v>4752</v>
      </c>
      <c r="M100" s="2" t="s">
        <v>17</v>
      </c>
      <c r="N100" s="2" t="s">
        <v>7950</v>
      </c>
      <c r="S100" s="2">
        <v>78.0</v>
      </c>
    </row>
    <row r="101">
      <c r="C101" s="2" t="s">
        <v>1233</v>
      </c>
      <c r="D101" s="455" t="s">
        <v>9191</v>
      </c>
      <c r="E101" s="380" t="s">
        <v>6897</v>
      </c>
      <c r="J101" s="2" t="s">
        <v>829</v>
      </c>
      <c r="L101" s="2" t="s">
        <v>4752</v>
      </c>
      <c r="M101" s="2" t="s">
        <v>17</v>
      </c>
      <c r="N101" s="2" t="s">
        <v>7950</v>
      </c>
      <c r="S101" s="2">
        <v>78.0</v>
      </c>
    </row>
    <row r="102">
      <c r="C102" s="2" t="s">
        <v>1233</v>
      </c>
      <c r="D102" s="455">
        <v>252358.0</v>
      </c>
      <c r="E102" s="380" t="s">
        <v>6897</v>
      </c>
      <c r="J102" s="2" t="s">
        <v>829</v>
      </c>
      <c r="L102" s="2" t="s">
        <v>4752</v>
      </c>
      <c r="M102" s="2" t="s">
        <v>17</v>
      </c>
      <c r="N102" s="2" t="s">
        <v>7950</v>
      </c>
      <c r="S102" s="2">
        <v>78.0</v>
      </c>
    </row>
    <row r="103">
      <c r="C103" s="2" t="s">
        <v>1233</v>
      </c>
      <c r="D103" s="455" t="s">
        <v>9192</v>
      </c>
      <c r="E103" s="380" t="s">
        <v>6897</v>
      </c>
      <c r="J103" s="2" t="s">
        <v>829</v>
      </c>
      <c r="L103" s="2" t="s">
        <v>4752</v>
      </c>
      <c r="M103" s="2" t="s">
        <v>17</v>
      </c>
      <c r="N103" s="2" t="s">
        <v>7950</v>
      </c>
      <c r="S103" s="2">
        <v>78.0</v>
      </c>
    </row>
    <row r="104">
      <c r="C104" s="2" t="s">
        <v>1233</v>
      </c>
      <c r="D104" s="455" t="s">
        <v>9193</v>
      </c>
      <c r="E104" s="380" t="s">
        <v>6897</v>
      </c>
      <c r="J104" s="2" t="s">
        <v>829</v>
      </c>
      <c r="L104" s="2" t="s">
        <v>4752</v>
      </c>
      <c r="M104" s="2" t="s">
        <v>17</v>
      </c>
      <c r="N104" s="2" t="s">
        <v>7950</v>
      </c>
      <c r="S104" s="2">
        <v>78.0</v>
      </c>
    </row>
    <row r="105">
      <c r="C105" s="2" t="s">
        <v>1233</v>
      </c>
      <c r="D105" s="455" t="s">
        <v>9194</v>
      </c>
      <c r="E105" s="380" t="s">
        <v>6897</v>
      </c>
      <c r="J105" s="2" t="s">
        <v>829</v>
      </c>
      <c r="L105" s="2" t="s">
        <v>4752</v>
      </c>
      <c r="M105" s="2" t="s">
        <v>17</v>
      </c>
      <c r="N105" s="2" t="s">
        <v>7950</v>
      </c>
      <c r="S105" s="2">
        <v>78.0</v>
      </c>
    </row>
    <row r="106">
      <c r="C106" s="2" t="s">
        <v>1233</v>
      </c>
      <c r="D106" s="455">
        <v>252326.0</v>
      </c>
      <c r="E106" s="380" t="s">
        <v>6897</v>
      </c>
      <c r="J106" s="2" t="s">
        <v>829</v>
      </c>
      <c r="L106" s="2" t="s">
        <v>4752</v>
      </c>
      <c r="M106" s="2" t="s">
        <v>17</v>
      </c>
      <c r="N106" s="2" t="s">
        <v>7950</v>
      </c>
      <c r="S106" s="2">
        <v>78.0</v>
      </c>
    </row>
    <row r="107">
      <c r="C107" s="2" t="s">
        <v>1233</v>
      </c>
      <c r="D107" s="455" t="s">
        <v>9195</v>
      </c>
      <c r="E107" s="380" t="s">
        <v>6897</v>
      </c>
      <c r="J107" s="2" t="s">
        <v>829</v>
      </c>
      <c r="L107" s="2" t="s">
        <v>4752</v>
      </c>
      <c r="M107" s="2" t="s">
        <v>17</v>
      </c>
      <c r="N107" s="2" t="s">
        <v>7950</v>
      </c>
      <c r="S107" s="2">
        <v>78.0</v>
      </c>
    </row>
    <row r="108">
      <c r="C108" s="2" t="s">
        <v>1233</v>
      </c>
      <c r="D108" s="455" t="s">
        <v>9196</v>
      </c>
      <c r="E108" s="380" t="s">
        <v>6897</v>
      </c>
      <c r="J108" s="2" t="s">
        <v>829</v>
      </c>
      <c r="L108" s="2" t="s">
        <v>4752</v>
      </c>
      <c r="M108" s="2" t="s">
        <v>17</v>
      </c>
      <c r="N108" s="2" t="s">
        <v>7950</v>
      </c>
      <c r="S108" s="2">
        <v>78.0</v>
      </c>
    </row>
    <row r="109">
      <c r="C109" s="2" t="s">
        <v>1233</v>
      </c>
      <c r="D109" s="455" t="s">
        <v>9197</v>
      </c>
      <c r="E109" s="380" t="s">
        <v>6897</v>
      </c>
      <c r="J109" s="2" t="s">
        <v>829</v>
      </c>
      <c r="L109" s="2" t="s">
        <v>4752</v>
      </c>
      <c r="M109" s="2" t="s">
        <v>17</v>
      </c>
      <c r="N109" s="2" t="s">
        <v>7950</v>
      </c>
      <c r="S109" s="2">
        <v>78.0</v>
      </c>
    </row>
    <row r="110">
      <c r="C110" s="2" t="s">
        <v>1233</v>
      </c>
      <c r="D110" s="455" t="s">
        <v>9198</v>
      </c>
      <c r="E110" s="380" t="s">
        <v>6897</v>
      </c>
      <c r="J110" s="2"/>
      <c r="L110" s="2" t="s">
        <v>4752</v>
      </c>
      <c r="M110" s="2" t="s">
        <v>2386</v>
      </c>
      <c r="N110" s="2" t="s">
        <v>9158</v>
      </c>
      <c r="S110" s="2">
        <v>78.0</v>
      </c>
    </row>
    <row r="111">
      <c r="C111" s="2" t="s">
        <v>9199</v>
      </c>
      <c r="D111" s="275"/>
      <c r="E111" s="359" t="s">
        <v>955</v>
      </c>
      <c r="L111" s="2" t="s">
        <v>860</v>
      </c>
      <c r="M111" s="2" t="s">
        <v>2386</v>
      </c>
      <c r="N111" s="2" t="s">
        <v>9158</v>
      </c>
      <c r="S111" s="2">
        <v>78.0</v>
      </c>
    </row>
    <row r="112">
      <c r="B112" s="2" t="s">
        <v>3908</v>
      </c>
      <c r="C112" s="380" t="s">
        <v>3992</v>
      </c>
      <c r="D112" s="275"/>
      <c r="E112" s="553" t="s">
        <v>6744</v>
      </c>
      <c r="J112" s="2" t="s">
        <v>829</v>
      </c>
      <c r="L112" s="2" t="s">
        <v>860</v>
      </c>
      <c r="M112" s="2" t="s">
        <v>17</v>
      </c>
      <c r="N112" s="2" t="s">
        <v>7950</v>
      </c>
      <c r="S112" s="2">
        <v>78.0</v>
      </c>
    </row>
    <row r="113">
      <c r="B113" s="2" t="s">
        <v>3908</v>
      </c>
      <c r="C113" s="359" t="s">
        <v>3997</v>
      </c>
      <c r="D113" s="275"/>
      <c r="E113" s="553" t="s">
        <v>5483</v>
      </c>
      <c r="J113" s="2" t="s">
        <v>829</v>
      </c>
      <c r="L113" s="2" t="s">
        <v>860</v>
      </c>
      <c r="M113" s="2" t="s">
        <v>17</v>
      </c>
      <c r="N113" s="2" t="s">
        <v>7950</v>
      </c>
      <c r="S113" s="2">
        <v>78.0</v>
      </c>
    </row>
    <row r="114">
      <c r="C114" s="456" t="s">
        <v>9200</v>
      </c>
      <c r="D114" s="494"/>
      <c r="E114" s="554" t="s">
        <v>9201</v>
      </c>
      <c r="L114" s="2" t="s">
        <v>860</v>
      </c>
      <c r="M114" s="2" t="s">
        <v>17</v>
      </c>
      <c r="N114" s="2" t="s">
        <v>7950</v>
      </c>
      <c r="S114" s="2">
        <v>78.0</v>
      </c>
    </row>
    <row r="115">
      <c r="C115" s="359" t="s">
        <v>4102</v>
      </c>
      <c r="D115" s="494"/>
      <c r="E115" s="359" t="s">
        <v>4103</v>
      </c>
      <c r="L115" s="2" t="s">
        <v>4752</v>
      </c>
      <c r="M115" s="2" t="s">
        <v>17</v>
      </c>
      <c r="N115" s="2" t="s">
        <v>7950</v>
      </c>
      <c r="S115" s="2">
        <v>78.0</v>
      </c>
    </row>
    <row r="116">
      <c r="C116" s="492"/>
      <c r="D116" s="494"/>
      <c r="E116" s="554"/>
    </row>
    <row r="117">
      <c r="A117" s="2" t="s">
        <v>933</v>
      </c>
      <c r="B117" s="2" t="s">
        <v>868</v>
      </c>
      <c r="C117" s="492" t="s">
        <v>7176</v>
      </c>
      <c r="D117" s="291" t="s">
        <v>9202</v>
      </c>
      <c r="E117" s="554" t="s">
        <v>935</v>
      </c>
      <c r="J117" s="2" t="s">
        <v>829</v>
      </c>
      <c r="K117" s="2" t="s">
        <v>8916</v>
      </c>
      <c r="L117" s="2" t="s">
        <v>860</v>
      </c>
      <c r="M117" s="2" t="s">
        <v>17</v>
      </c>
      <c r="N117" s="2" t="s">
        <v>7298</v>
      </c>
      <c r="R117" s="2" t="s">
        <v>9133</v>
      </c>
      <c r="S117" s="2">
        <v>59.0</v>
      </c>
    </row>
    <row r="118">
      <c r="C118" s="492" t="s">
        <v>7176</v>
      </c>
      <c r="D118" s="455" t="s">
        <v>9203</v>
      </c>
      <c r="E118" s="554" t="s">
        <v>935</v>
      </c>
      <c r="J118" s="2" t="s">
        <v>829</v>
      </c>
      <c r="K118" s="2" t="s">
        <v>8916</v>
      </c>
      <c r="L118" s="2" t="s">
        <v>860</v>
      </c>
      <c r="M118" s="2" t="s">
        <v>17</v>
      </c>
      <c r="N118" s="2" t="s">
        <v>7298</v>
      </c>
      <c r="R118" s="2" t="s">
        <v>9133</v>
      </c>
      <c r="S118" s="2">
        <v>59.0</v>
      </c>
    </row>
    <row r="119">
      <c r="C119" s="492" t="s">
        <v>7176</v>
      </c>
      <c r="D119" s="291" t="s">
        <v>9204</v>
      </c>
      <c r="E119" s="554" t="s">
        <v>935</v>
      </c>
      <c r="L119" s="2" t="s">
        <v>860</v>
      </c>
      <c r="M119" s="2" t="s">
        <v>2386</v>
      </c>
      <c r="N119" s="2" t="s">
        <v>9158</v>
      </c>
      <c r="S119" s="2">
        <v>78.0</v>
      </c>
    </row>
    <row r="120">
      <c r="C120" s="492" t="s">
        <v>7176</v>
      </c>
      <c r="D120" s="455">
        <v>2.211199000719E12</v>
      </c>
      <c r="E120" s="554" t="s">
        <v>935</v>
      </c>
      <c r="L120" s="2" t="s">
        <v>860</v>
      </c>
      <c r="M120" s="2" t="s">
        <v>2386</v>
      </c>
      <c r="N120" s="2" t="s">
        <v>9158</v>
      </c>
      <c r="S120" s="2">
        <v>78.0</v>
      </c>
    </row>
    <row r="121">
      <c r="C121" s="492" t="s">
        <v>7176</v>
      </c>
      <c r="D121" s="455" t="s">
        <v>9205</v>
      </c>
      <c r="E121" s="554" t="s">
        <v>935</v>
      </c>
      <c r="L121" s="2" t="s">
        <v>860</v>
      </c>
      <c r="M121" s="2" t="s">
        <v>2386</v>
      </c>
      <c r="N121" s="2" t="s">
        <v>9160</v>
      </c>
      <c r="R121" s="2" t="s">
        <v>6881</v>
      </c>
      <c r="S121" s="2">
        <v>78.0</v>
      </c>
    </row>
    <row r="122">
      <c r="E122" s="240"/>
    </row>
    <row r="123">
      <c r="A123" s="2" t="s">
        <v>995</v>
      </c>
      <c r="B123" s="2" t="s">
        <v>862</v>
      </c>
      <c r="C123" s="359" t="s">
        <v>1412</v>
      </c>
      <c r="D123" s="291" t="s">
        <v>9206</v>
      </c>
      <c r="E123" s="359" t="s">
        <v>895</v>
      </c>
      <c r="J123" s="2" t="s">
        <v>2173</v>
      </c>
      <c r="K123" s="2" t="s">
        <v>495</v>
      </c>
      <c r="L123" s="2" t="s">
        <v>4752</v>
      </c>
      <c r="M123" s="2" t="s">
        <v>17</v>
      </c>
      <c r="N123" s="2" t="s">
        <v>7298</v>
      </c>
      <c r="S123" s="2">
        <v>59.0</v>
      </c>
    </row>
    <row r="124">
      <c r="A124" s="2"/>
      <c r="C124" s="359" t="s">
        <v>1412</v>
      </c>
      <c r="D124" s="455"/>
      <c r="E124" s="359" t="s">
        <v>9207</v>
      </c>
      <c r="J124" s="2"/>
      <c r="L124" s="2" t="s">
        <v>4752</v>
      </c>
      <c r="M124" s="2"/>
      <c r="N124" s="2"/>
      <c r="S124" s="2"/>
    </row>
    <row r="125">
      <c r="A125" s="2"/>
      <c r="C125" s="359" t="s">
        <v>1409</v>
      </c>
      <c r="D125" s="455" t="s">
        <v>9208</v>
      </c>
      <c r="E125" s="380" t="s">
        <v>893</v>
      </c>
      <c r="J125" s="2" t="s">
        <v>3940</v>
      </c>
      <c r="K125" s="2" t="s">
        <v>495</v>
      </c>
      <c r="L125" s="2" t="s">
        <v>4752</v>
      </c>
      <c r="M125" s="2" t="s">
        <v>17</v>
      </c>
      <c r="N125" s="2" t="s">
        <v>7298</v>
      </c>
      <c r="R125" s="2" t="s">
        <v>4214</v>
      </c>
      <c r="S125" s="2">
        <v>59.0</v>
      </c>
    </row>
    <row r="126">
      <c r="A126" s="2"/>
      <c r="C126" s="2"/>
      <c r="D126" s="291"/>
      <c r="E126" s="439"/>
      <c r="J126" s="2"/>
      <c r="L126" s="2"/>
      <c r="M126" s="2"/>
      <c r="N126" s="2"/>
      <c r="S126" s="2"/>
    </row>
    <row r="127">
      <c r="A127" s="2"/>
      <c r="C127" s="2"/>
      <c r="D127" s="291"/>
      <c r="E127" s="380"/>
      <c r="J127" s="2"/>
      <c r="L127" s="2"/>
      <c r="M127" s="2"/>
      <c r="N127" s="2"/>
      <c r="S127" s="2"/>
    </row>
    <row r="128">
      <c r="A128" s="2" t="s">
        <v>9209</v>
      </c>
      <c r="C128" s="2" t="s">
        <v>7287</v>
      </c>
      <c r="D128" s="291" t="s">
        <v>9210</v>
      </c>
      <c r="E128" s="380" t="s">
        <v>7448</v>
      </c>
      <c r="J128" s="2"/>
      <c r="L128" s="2" t="s">
        <v>4752</v>
      </c>
      <c r="M128" s="2" t="s">
        <v>9211</v>
      </c>
      <c r="N128" s="2" t="s">
        <v>7339</v>
      </c>
      <c r="S128" s="2">
        <v>246.0</v>
      </c>
    </row>
    <row r="129">
      <c r="E129" s="240"/>
    </row>
    <row r="130">
      <c r="C130" s="359" t="s">
        <v>4947</v>
      </c>
      <c r="D130" s="291" t="s">
        <v>9212</v>
      </c>
      <c r="E130" s="359" t="s">
        <v>4111</v>
      </c>
      <c r="J130" s="2" t="s">
        <v>4509</v>
      </c>
      <c r="K130" s="2" t="s">
        <v>7658</v>
      </c>
      <c r="L130" s="2" t="s">
        <v>1019</v>
      </c>
      <c r="M130" s="2" t="s">
        <v>17</v>
      </c>
      <c r="N130" s="2" t="s">
        <v>402</v>
      </c>
      <c r="R130" s="2" t="s">
        <v>9124</v>
      </c>
      <c r="S130" s="2">
        <v>259.0</v>
      </c>
    </row>
    <row r="131">
      <c r="C131" s="359" t="s">
        <v>4947</v>
      </c>
      <c r="D131" s="291" t="s">
        <v>9213</v>
      </c>
      <c r="E131" s="359" t="s">
        <v>4111</v>
      </c>
      <c r="J131" s="2" t="s">
        <v>4509</v>
      </c>
      <c r="K131" s="2" t="s">
        <v>9214</v>
      </c>
      <c r="L131" s="2" t="s">
        <v>1019</v>
      </c>
      <c r="M131" s="2" t="s">
        <v>17</v>
      </c>
      <c r="N131" s="2" t="s">
        <v>402</v>
      </c>
      <c r="R131" s="2" t="s">
        <v>9124</v>
      </c>
      <c r="S131" s="2">
        <v>259.0</v>
      </c>
    </row>
    <row r="132">
      <c r="C132" s="359" t="s">
        <v>4947</v>
      </c>
      <c r="D132" s="291" t="s">
        <v>9215</v>
      </c>
      <c r="E132" s="359" t="s">
        <v>4111</v>
      </c>
      <c r="J132" s="2" t="s">
        <v>4509</v>
      </c>
      <c r="K132" s="2" t="s">
        <v>9216</v>
      </c>
      <c r="L132" s="2" t="s">
        <v>1019</v>
      </c>
      <c r="M132" s="2" t="s">
        <v>17</v>
      </c>
      <c r="N132" s="2" t="s">
        <v>402</v>
      </c>
      <c r="R132" s="2" t="s">
        <v>9124</v>
      </c>
      <c r="S132" s="2">
        <v>259.0</v>
      </c>
    </row>
    <row r="133">
      <c r="C133" s="359" t="s">
        <v>4947</v>
      </c>
      <c r="D133" s="291" t="s">
        <v>9217</v>
      </c>
      <c r="E133" s="359" t="s">
        <v>4111</v>
      </c>
      <c r="J133" s="2" t="s">
        <v>4509</v>
      </c>
      <c r="K133" s="2" t="s">
        <v>9216</v>
      </c>
      <c r="L133" s="2" t="s">
        <v>1019</v>
      </c>
      <c r="M133" s="2" t="s">
        <v>17</v>
      </c>
      <c r="N133" s="2" t="s">
        <v>402</v>
      </c>
      <c r="R133" s="2" t="s">
        <v>9124</v>
      </c>
      <c r="S133" s="2">
        <v>259.0</v>
      </c>
    </row>
    <row r="134">
      <c r="C134" s="359" t="s">
        <v>9218</v>
      </c>
      <c r="D134" s="291" t="s">
        <v>9219</v>
      </c>
      <c r="E134" s="359" t="s">
        <v>4111</v>
      </c>
      <c r="J134" s="2" t="s">
        <v>4509</v>
      </c>
      <c r="K134" s="2" t="s">
        <v>9216</v>
      </c>
      <c r="L134" s="2" t="s">
        <v>1019</v>
      </c>
      <c r="M134" s="2" t="s">
        <v>17</v>
      </c>
      <c r="N134" s="2" t="s">
        <v>402</v>
      </c>
      <c r="R134" s="2" t="s">
        <v>9124</v>
      </c>
      <c r="S134" s="2">
        <v>259.0</v>
      </c>
    </row>
    <row r="135">
      <c r="C135" s="359" t="s">
        <v>9218</v>
      </c>
      <c r="D135" s="291" t="s">
        <v>9220</v>
      </c>
      <c r="E135" s="359" t="s">
        <v>4111</v>
      </c>
      <c r="J135" s="2" t="s">
        <v>4509</v>
      </c>
      <c r="K135" s="2" t="s">
        <v>480</v>
      </c>
      <c r="L135" s="2" t="s">
        <v>1019</v>
      </c>
      <c r="M135" s="2" t="s">
        <v>17</v>
      </c>
      <c r="N135" s="2" t="s">
        <v>402</v>
      </c>
      <c r="R135" s="2" t="s">
        <v>9105</v>
      </c>
      <c r="S135" s="2">
        <v>259.0</v>
      </c>
    </row>
    <row r="136">
      <c r="C136" s="359" t="s">
        <v>9218</v>
      </c>
      <c r="D136" s="291" t="s">
        <v>9221</v>
      </c>
      <c r="E136" s="359" t="s">
        <v>4111</v>
      </c>
      <c r="J136" s="2" t="s">
        <v>4509</v>
      </c>
      <c r="K136" s="2" t="s">
        <v>480</v>
      </c>
      <c r="L136" s="2" t="s">
        <v>1019</v>
      </c>
      <c r="M136" s="2" t="s">
        <v>17</v>
      </c>
      <c r="N136" s="2" t="s">
        <v>402</v>
      </c>
      <c r="R136" s="2" t="s">
        <v>9105</v>
      </c>
      <c r="S136" s="2">
        <v>259.0</v>
      </c>
    </row>
    <row r="137">
      <c r="A137" s="239"/>
      <c r="B137" s="239"/>
      <c r="C137" s="359" t="s">
        <v>9218</v>
      </c>
      <c r="D137" s="291" t="s">
        <v>9222</v>
      </c>
      <c r="E137" s="359" t="s">
        <v>4111</v>
      </c>
      <c r="J137" s="2" t="s">
        <v>4509</v>
      </c>
      <c r="K137" s="2" t="s">
        <v>480</v>
      </c>
      <c r="L137" s="2" t="s">
        <v>1019</v>
      </c>
      <c r="M137" s="2" t="s">
        <v>17</v>
      </c>
      <c r="N137" s="2" t="s">
        <v>402</v>
      </c>
      <c r="R137" s="2" t="s">
        <v>9105</v>
      </c>
      <c r="S137" s="2">
        <v>259.0</v>
      </c>
    </row>
    <row r="138">
      <c r="C138" s="359" t="s">
        <v>7080</v>
      </c>
      <c r="D138" s="291" t="s">
        <v>9223</v>
      </c>
      <c r="E138" s="359" t="s">
        <v>4111</v>
      </c>
      <c r="J138" s="2" t="s">
        <v>4509</v>
      </c>
      <c r="K138" s="2" t="s">
        <v>480</v>
      </c>
      <c r="L138" s="2" t="s">
        <v>1019</v>
      </c>
      <c r="M138" s="2" t="s">
        <v>17</v>
      </c>
      <c r="N138" s="2" t="s">
        <v>402</v>
      </c>
      <c r="R138" s="2" t="s">
        <v>9105</v>
      </c>
      <c r="S138" s="2">
        <v>259.0</v>
      </c>
    </row>
    <row r="139">
      <c r="C139" s="359" t="s">
        <v>7080</v>
      </c>
      <c r="D139" s="291" t="s">
        <v>9224</v>
      </c>
      <c r="E139" s="359" t="s">
        <v>4111</v>
      </c>
      <c r="J139" s="2" t="s">
        <v>4509</v>
      </c>
      <c r="K139" s="2" t="s">
        <v>480</v>
      </c>
      <c r="L139" s="2" t="s">
        <v>1019</v>
      </c>
      <c r="M139" s="2" t="s">
        <v>17</v>
      </c>
      <c r="N139" s="2" t="s">
        <v>402</v>
      </c>
      <c r="R139" s="2" t="s">
        <v>9105</v>
      </c>
      <c r="S139" s="2">
        <v>259.0</v>
      </c>
    </row>
    <row r="140">
      <c r="A140" s="2"/>
      <c r="E140" s="240"/>
      <c r="I140" s="2"/>
    </row>
    <row r="141">
      <c r="A141" s="239" t="s">
        <v>3819</v>
      </c>
      <c r="C141" s="359" t="s">
        <v>9225</v>
      </c>
      <c r="E141" s="380">
        <v>8.544709E7</v>
      </c>
      <c r="L141" s="2" t="s">
        <v>1019</v>
      </c>
      <c r="M141" s="2" t="s">
        <v>17</v>
      </c>
      <c r="N141" s="2" t="s">
        <v>9226</v>
      </c>
      <c r="S141" s="2">
        <v>1246.0</v>
      </c>
    </row>
    <row r="142">
      <c r="C142" s="380" t="s">
        <v>9227</v>
      </c>
      <c r="E142" s="359" t="s">
        <v>6963</v>
      </c>
      <c r="J142" s="2"/>
      <c r="L142" s="2" t="s">
        <v>1019</v>
      </c>
      <c r="M142" s="2" t="s">
        <v>17</v>
      </c>
      <c r="N142" s="2" t="s">
        <v>7756</v>
      </c>
      <c r="R142" s="2"/>
      <c r="S142" s="2">
        <v>39.0</v>
      </c>
    </row>
    <row r="143">
      <c r="C143" s="380" t="s">
        <v>6280</v>
      </c>
      <c r="E143" s="359"/>
      <c r="J143" s="2" t="s">
        <v>2245</v>
      </c>
      <c r="L143" s="2" t="s">
        <v>4752</v>
      </c>
      <c r="M143" s="2" t="s">
        <v>17</v>
      </c>
      <c r="N143" s="2" t="s">
        <v>7298</v>
      </c>
      <c r="R143" s="2" t="s">
        <v>9133</v>
      </c>
      <c r="S143" s="2">
        <v>59.0</v>
      </c>
    </row>
    <row r="144">
      <c r="C144" s="359" t="s">
        <v>9228</v>
      </c>
      <c r="E144" s="240"/>
      <c r="J144" s="195"/>
      <c r="L144" s="2" t="s">
        <v>860</v>
      </c>
      <c r="M144" s="2" t="s">
        <v>17</v>
      </c>
      <c r="N144" s="2" t="s">
        <v>9229</v>
      </c>
      <c r="S144" s="2">
        <v>44.0</v>
      </c>
    </row>
    <row r="145">
      <c r="C145" s="388" t="s">
        <v>9230</v>
      </c>
      <c r="E145" s="359" t="s">
        <v>6963</v>
      </c>
      <c r="J145" s="195"/>
      <c r="L145" s="2" t="s">
        <v>1019</v>
      </c>
      <c r="M145" s="2" t="s">
        <v>17</v>
      </c>
      <c r="N145" s="2" t="s">
        <v>9231</v>
      </c>
      <c r="S145" s="2">
        <v>45.0</v>
      </c>
    </row>
    <row r="146">
      <c r="C146" s="359" t="s">
        <v>9232</v>
      </c>
      <c r="E146" s="380">
        <v>8.544492E7</v>
      </c>
      <c r="J146" s="195"/>
      <c r="L146" s="2" t="s">
        <v>860</v>
      </c>
      <c r="M146" s="2" t="s">
        <v>17</v>
      </c>
      <c r="N146" s="2" t="s">
        <v>9233</v>
      </c>
      <c r="S146" s="2">
        <v>47.0</v>
      </c>
    </row>
    <row r="147">
      <c r="B147" s="2" t="s">
        <v>9234</v>
      </c>
      <c r="C147" s="359" t="s">
        <v>1923</v>
      </c>
      <c r="E147" s="359" t="s">
        <v>9235</v>
      </c>
      <c r="J147" s="195"/>
      <c r="L147" s="2" t="s">
        <v>860</v>
      </c>
      <c r="M147" s="2" t="s">
        <v>1152</v>
      </c>
      <c r="N147" s="2" t="s">
        <v>9236</v>
      </c>
      <c r="S147" s="2">
        <v>86.0</v>
      </c>
    </row>
    <row r="148" ht="15.0" customHeight="1">
      <c r="C148" s="359" t="s">
        <v>9237</v>
      </c>
      <c r="E148" s="380">
        <v>8.544709E7</v>
      </c>
      <c r="J148" s="2"/>
      <c r="L148" s="2" t="s">
        <v>860</v>
      </c>
      <c r="M148" s="2" t="s">
        <v>17</v>
      </c>
      <c r="N148" s="2" t="s">
        <v>8654</v>
      </c>
      <c r="S148" s="2">
        <v>109.0</v>
      </c>
    </row>
    <row r="149">
      <c r="C149" s="2" t="s">
        <v>7287</v>
      </c>
      <c r="D149" s="291" t="s">
        <v>9210</v>
      </c>
      <c r="E149" s="380" t="s">
        <v>7448</v>
      </c>
      <c r="J149" s="2"/>
      <c r="L149" s="2" t="s">
        <v>860</v>
      </c>
      <c r="M149" s="2" t="s">
        <v>9211</v>
      </c>
      <c r="N149" s="2" t="s">
        <v>7339</v>
      </c>
      <c r="S149" s="2">
        <v>246.0</v>
      </c>
    </row>
    <row r="150">
      <c r="C150" s="359" t="s">
        <v>1122</v>
      </c>
      <c r="E150" s="383"/>
      <c r="J150" s="2" t="s">
        <v>2245</v>
      </c>
      <c r="K150" s="2" t="s">
        <v>8916</v>
      </c>
      <c r="L150" s="2" t="s">
        <v>4752</v>
      </c>
      <c r="M150" s="2" t="s">
        <v>17</v>
      </c>
      <c r="N150" s="2" t="s">
        <v>8916</v>
      </c>
      <c r="R150" s="2" t="s">
        <v>9133</v>
      </c>
      <c r="S150" s="2">
        <v>63.0</v>
      </c>
    </row>
    <row r="151">
      <c r="C151" s="359" t="s">
        <v>9238</v>
      </c>
      <c r="E151" s="240"/>
      <c r="L151" s="2" t="s">
        <v>4752</v>
      </c>
      <c r="M151" s="2" t="s">
        <v>17</v>
      </c>
      <c r="N151" s="2" t="s">
        <v>8916</v>
      </c>
      <c r="S151" s="2">
        <v>63.0</v>
      </c>
    </row>
    <row r="152">
      <c r="C152" s="359" t="s">
        <v>2302</v>
      </c>
      <c r="E152" s="240"/>
      <c r="L152" s="2" t="s">
        <v>4752</v>
      </c>
      <c r="M152" s="2" t="s">
        <v>17</v>
      </c>
      <c r="N152" s="2" t="s">
        <v>8916</v>
      </c>
      <c r="S152" s="2">
        <v>63.0</v>
      </c>
    </row>
    <row r="153">
      <c r="C153" s="359" t="s">
        <v>5755</v>
      </c>
      <c r="E153" s="240"/>
      <c r="L153" s="2" t="s">
        <v>4752</v>
      </c>
      <c r="M153" s="2" t="s">
        <v>17</v>
      </c>
      <c r="N153" s="2" t="s">
        <v>8916</v>
      </c>
      <c r="S153" s="2">
        <v>63.0</v>
      </c>
    </row>
    <row r="154">
      <c r="C154" s="359" t="s">
        <v>6280</v>
      </c>
      <c r="E154" s="240"/>
      <c r="L154" s="2" t="s">
        <v>4752</v>
      </c>
      <c r="M154" s="2" t="s">
        <v>2386</v>
      </c>
      <c r="N154" s="2" t="s">
        <v>9158</v>
      </c>
      <c r="S154" s="2">
        <v>78.0</v>
      </c>
    </row>
    <row r="155">
      <c r="C155" s="359" t="s">
        <v>9239</v>
      </c>
      <c r="E155" s="240"/>
      <c r="L155" s="2" t="s">
        <v>4752</v>
      </c>
      <c r="M155" s="2" t="s">
        <v>17</v>
      </c>
      <c r="N155" s="2" t="s">
        <v>7950</v>
      </c>
      <c r="S155" s="2">
        <v>78.0</v>
      </c>
    </row>
    <row r="156">
      <c r="C156" s="359" t="s">
        <v>9240</v>
      </c>
      <c r="E156" s="240"/>
      <c r="L156" s="2" t="s">
        <v>4752</v>
      </c>
      <c r="M156" s="2" t="s">
        <v>17</v>
      </c>
      <c r="N156" s="2" t="s">
        <v>7950</v>
      </c>
      <c r="S156" s="2">
        <v>78.0</v>
      </c>
    </row>
    <row r="157">
      <c r="C157" s="359" t="s">
        <v>1510</v>
      </c>
      <c r="E157" s="240"/>
      <c r="L157" s="2" t="s">
        <v>4752</v>
      </c>
      <c r="M157" s="2" t="s">
        <v>17</v>
      </c>
      <c r="N157" s="2" t="s">
        <v>7950</v>
      </c>
      <c r="S157" s="2">
        <v>78.0</v>
      </c>
    </row>
    <row r="158">
      <c r="C158" s="359" t="s">
        <v>9241</v>
      </c>
      <c r="E158" s="240"/>
      <c r="L158" s="2" t="s">
        <v>4752</v>
      </c>
      <c r="M158" s="2" t="s">
        <v>17</v>
      </c>
      <c r="N158" s="2" t="s">
        <v>7950</v>
      </c>
      <c r="S158" s="2">
        <v>78.0</v>
      </c>
    </row>
    <row r="159">
      <c r="C159" s="359" t="s">
        <v>1623</v>
      </c>
      <c r="E159" s="240"/>
      <c r="L159" s="2" t="s">
        <v>4752</v>
      </c>
      <c r="M159" s="2" t="s">
        <v>17</v>
      </c>
      <c r="N159" s="2" t="s">
        <v>8217</v>
      </c>
      <c r="S159" s="2">
        <v>159.0</v>
      </c>
    </row>
    <row r="160">
      <c r="C160" s="359" t="s">
        <v>4996</v>
      </c>
      <c r="E160" s="240"/>
      <c r="L160" s="2" t="s">
        <v>4752</v>
      </c>
      <c r="M160" s="2" t="s">
        <v>17</v>
      </c>
      <c r="N160" s="2" t="s">
        <v>8217</v>
      </c>
      <c r="S160" s="2">
        <v>159.0</v>
      </c>
    </row>
    <row r="161">
      <c r="C161" s="359" t="s">
        <v>4996</v>
      </c>
      <c r="E161" s="240"/>
      <c r="L161" s="2" t="s">
        <v>4752</v>
      </c>
      <c r="M161" s="2" t="s">
        <v>17</v>
      </c>
      <c r="N161" s="2" t="s">
        <v>8217</v>
      </c>
      <c r="S161" s="2">
        <v>159.0</v>
      </c>
    </row>
    <row r="162">
      <c r="C162" s="359" t="s">
        <v>9242</v>
      </c>
      <c r="E162" s="240"/>
      <c r="L162" s="2" t="s">
        <v>4752</v>
      </c>
      <c r="M162" s="2" t="s">
        <v>17</v>
      </c>
      <c r="N162" s="2" t="s">
        <v>8217</v>
      </c>
      <c r="S162" s="2">
        <v>159.0</v>
      </c>
    </row>
    <row r="163">
      <c r="C163" s="359" t="s">
        <v>9243</v>
      </c>
      <c r="D163" s="291" t="s">
        <v>9244</v>
      </c>
      <c r="E163" s="240"/>
      <c r="L163" s="2" t="s">
        <v>4752</v>
      </c>
      <c r="M163" s="2" t="s">
        <v>17</v>
      </c>
      <c r="N163" s="2" t="s">
        <v>9145</v>
      </c>
      <c r="S163" s="2">
        <v>244.0</v>
      </c>
    </row>
    <row r="164">
      <c r="B164" s="2" t="s">
        <v>30</v>
      </c>
      <c r="C164" s="359" t="s">
        <v>3016</v>
      </c>
      <c r="D164" s="291">
        <v>8.801736353225E12</v>
      </c>
      <c r="E164" s="359" t="s">
        <v>4346</v>
      </c>
      <c r="L164" s="2" t="s">
        <v>4752</v>
      </c>
      <c r="M164" s="2" t="s">
        <v>17</v>
      </c>
      <c r="N164" s="2" t="s">
        <v>585</v>
      </c>
      <c r="S164" s="2">
        <v>98.0</v>
      </c>
    </row>
    <row r="165">
      <c r="B165" s="2" t="s">
        <v>30</v>
      </c>
      <c r="C165" s="359" t="s">
        <v>3016</v>
      </c>
      <c r="D165" s="291">
        <v>8.801299864727E12</v>
      </c>
      <c r="E165" s="359" t="s">
        <v>4346</v>
      </c>
      <c r="L165" s="2" t="s">
        <v>4752</v>
      </c>
      <c r="M165" s="2" t="s">
        <v>2386</v>
      </c>
      <c r="N165" s="2" t="s">
        <v>585</v>
      </c>
      <c r="S165" s="2">
        <v>98.0</v>
      </c>
    </row>
    <row r="166">
      <c r="B166" s="2" t="s">
        <v>30</v>
      </c>
      <c r="C166" s="359" t="s">
        <v>3016</v>
      </c>
      <c r="D166" s="291">
        <v>8.801215164593E12</v>
      </c>
      <c r="E166" s="359" t="s">
        <v>4346</v>
      </c>
      <c r="L166" s="2" t="s">
        <v>4752</v>
      </c>
      <c r="M166" s="2" t="s">
        <v>2386</v>
      </c>
      <c r="N166" s="2" t="s">
        <v>585</v>
      </c>
      <c r="S166" s="2">
        <v>98.0</v>
      </c>
    </row>
    <row r="167">
      <c r="B167" s="2" t="s">
        <v>3881</v>
      </c>
      <c r="C167" s="384" t="s">
        <v>7312</v>
      </c>
      <c r="D167" s="291">
        <v>937947.0</v>
      </c>
      <c r="E167" s="359" t="s">
        <v>4318</v>
      </c>
      <c r="L167" s="2" t="s">
        <v>4752</v>
      </c>
      <c r="M167" s="2" t="s">
        <v>2386</v>
      </c>
      <c r="N167" s="2" t="s">
        <v>585</v>
      </c>
      <c r="S167" s="312">
        <v>98105.0</v>
      </c>
    </row>
    <row r="168">
      <c r="B168" s="2" t="s">
        <v>3881</v>
      </c>
      <c r="C168" s="384" t="s">
        <v>7312</v>
      </c>
      <c r="D168" s="291">
        <v>937312.0</v>
      </c>
      <c r="E168" s="359" t="s">
        <v>4318</v>
      </c>
      <c r="L168" s="2" t="s">
        <v>4752</v>
      </c>
      <c r="M168" s="2" t="s">
        <v>2386</v>
      </c>
      <c r="N168" s="2" t="s">
        <v>585</v>
      </c>
      <c r="S168" s="2">
        <v>98.0</v>
      </c>
    </row>
    <row r="169">
      <c r="B169" s="2" t="s">
        <v>3881</v>
      </c>
      <c r="C169" s="359" t="s">
        <v>9245</v>
      </c>
      <c r="D169" s="400">
        <v>256564.0</v>
      </c>
      <c r="E169" s="380" t="s">
        <v>4953</v>
      </c>
      <c r="J169" s="2" t="s">
        <v>3940</v>
      </c>
      <c r="K169" s="2" t="s">
        <v>4670</v>
      </c>
      <c r="L169" s="2" t="s">
        <v>4752</v>
      </c>
      <c r="M169" s="2" t="s">
        <v>5818</v>
      </c>
      <c r="N169" s="2" t="s">
        <v>9246</v>
      </c>
      <c r="R169" s="2" t="s">
        <v>4669</v>
      </c>
      <c r="S169" s="313" t="s">
        <v>9247</v>
      </c>
    </row>
    <row r="170">
      <c r="B170" s="2" t="s">
        <v>3881</v>
      </c>
      <c r="C170" s="359" t="s">
        <v>9245</v>
      </c>
      <c r="D170" s="455">
        <v>104488.0</v>
      </c>
      <c r="E170" s="387" t="s">
        <v>4953</v>
      </c>
      <c r="J170" s="2" t="s">
        <v>3940</v>
      </c>
      <c r="K170" s="2" t="s">
        <v>4670</v>
      </c>
      <c r="L170" s="2" t="s">
        <v>4752</v>
      </c>
      <c r="M170" s="2" t="s">
        <v>5818</v>
      </c>
      <c r="N170" s="2" t="s">
        <v>9246</v>
      </c>
      <c r="R170" s="2" t="s">
        <v>4669</v>
      </c>
      <c r="S170" s="312">
        <v>98105.0</v>
      </c>
    </row>
    <row r="171">
      <c r="C171" s="359" t="s">
        <v>9248</v>
      </c>
      <c r="E171" s="383"/>
      <c r="L171" s="2" t="s">
        <v>4752</v>
      </c>
      <c r="M171" s="2" t="s">
        <v>2386</v>
      </c>
      <c r="N171" s="2" t="s">
        <v>585</v>
      </c>
      <c r="S171" s="2">
        <v>98.0</v>
      </c>
    </row>
    <row r="172">
      <c r="C172" s="359" t="s">
        <v>3613</v>
      </c>
      <c r="E172" s="359" t="s">
        <v>3614</v>
      </c>
      <c r="L172" s="2" t="s">
        <v>4752</v>
      </c>
      <c r="M172" s="2" t="s">
        <v>2386</v>
      </c>
      <c r="N172" s="2" t="s">
        <v>9249</v>
      </c>
      <c r="S172" s="2">
        <v>99.0</v>
      </c>
    </row>
    <row r="173">
      <c r="E173" s="240"/>
    </row>
    <row r="174">
      <c r="E174" s="240"/>
    </row>
    <row r="175">
      <c r="E175" s="240"/>
    </row>
    <row r="176">
      <c r="E176" s="240"/>
    </row>
    <row r="177">
      <c r="E177" s="240"/>
    </row>
    <row r="178">
      <c r="E178" s="240"/>
    </row>
    <row r="179">
      <c r="E179" s="240"/>
    </row>
    <row r="180">
      <c r="E180" s="240"/>
    </row>
    <row r="181">
      <c r="E181" s="240"/>
    </row>
    <row r="182">
      <c r="E182" s="240"/>
    </row>
    <row r="183">
      <c r="E183" s="240"/>
    </row>
    <row r="184">
      <c r="E184" s="240"/>
    </row>
    <row r="185">
      <c r="E185" s="240"/>
    </row>
    <row r="186">
      <c r="E186" s="240"/>
    </row>
    <row r="187">
      <c r="E187" s="240"/>
    </row>
    <row r="188">
      <c r="E188" s="240"/>
    </row>
    <row r="189">
      <c r="E189" s="240"/>
    </row>
    <row r="190">
      <c r="E190" s="240"/>
    </row>
    <row r="191">
      <c r="E191" s="240"/>
    </row>
    <row r="192">
      <c r="E192" s="240"/>
    </row>
    <row r="193">
      <c r="E193" s="240"/>
    </row>
    <row r="194">
      <c r="E194" s="240"/>
    </row>
    <row r="195">
      <c r="E195" s="240"/>
    </row>
    <row r="196">
      <c r="E196" s="240"/>
    </row>
    <row r="197">
      <c r="E197" s="240"/>
    </row>
    <row r="198">
      <c r="E198" s="240"/>
    </row>
    <row r="199">
      <c r="E199" s="240"/>
    </row>
    <row r="200">
      <c r="E200" s="240"/>
    </row>
    <row r="201">
      <c r="E201" s="240"/>
    </row>
    <row r="202">
      <c r="E202" s="240"/>
    </row>
    <row r="203">
      <c r="E203" s="240"/>
    </row>
    <row r="204">
      <c r="E204" s="240"/>
    </row>
    <row r="205">
      <c r="E205" s="240"/>
    </row>
    <row r="206">
      <c r="E206" s="240"/>
    </row>
    <row r="207">
      <c r="E207" s="240"/>
    </row>
    <row r="208">
      <c r="E208" s="240"/>
    </row>
    <row r="209">
      <c r="E209" s="240"/>
    </row>
    <row r="210">
      <c r="E210" s="240"/>
    </row>
    <row r="211">
      <c r="E211" s="240"/>
    </row>
    <row r="212">
      <c r="E212" s="240"/>
    </row>
    <row r="213">
      <c r="E213" s="240"/>
    </row>
    <row r="214">
      <c r="E214" s="240"/>
    </row>
    <row r="215">
      <c r="E215" s="240"/>
    </row>
    <row r="216">
      <c r="E216" s="240"/>
    </row>
    <row r="217">
      <c r="E217" s="240"/>
    </row>
    <row r="218">
      <c r="E218" s="240"/>
    </row>
    <row r="219">
      <c r="E219" s="240"/>
    </row>
    <row r="220">
      <c r="E220" s="240"/>
    </row>
    <row r="221">
      <c r="E221" s="240"/>
    </row>
    <row r="222">
      <c r="E222" s="240"/>
    </row>
    <row r="223">
      <c r="E223" s="240"/>
    </row>
    <row r="224">
      <c r="E224" s="240"/>
    </row>
    <row r="225">
      <c r="E225" s="240"/>
    </row>
    <row r="226">
      <c r="E226" s="240"/>
    </row>
    <row r="227">
      <c r="E227" s="240"/>
    </row>
    <row r="228">
      <c r="E228" s="240"/>
    </row>
    <row r="229">
      <c r="E229" s="240"/>
    </row>
    <row r="230">
      <c r="E230" s="240"/>
    </row>
    <row r="231">
      <c r="E231" s="240"/>
    </row>
    <row r="232">
      <c r="E232" s="240"/>
    </row>
    <row r="233">
      <c r="E233" s="240"/>
    </row>
    <row r="234">
      <c r="E234" s="240"/>
    </row>
    <row r="235">
      <c r="E235" s="240"/>
    </row>
    <row r="236">
      <c r="E236" s="240"/>
    </row>
    <row r="237">
      <c r="E237" s="240"/>
    </row>
    <row r="238">
      <c r="E238" s="240"/>
    </row>
    <row r="239">
      <c r="E239" s="240"/>
    </row>
    <row r="240">
      <c r="E240" s="240"/>
    </row>
    <row r="241">
      <c r="E241" s="240"/>
    </row>
    <row r="242">
      <c r="E242" s="240"/>
    </row>
    <row r="243">
      <c r="E243" s="240"/>
    </row>
    <row r="244">
      <c r="E244" s="240"/>
    </row>
    <row r="245">
      <c r="E245" s="240"/>
    </row>
    <row r="246">
      <c r="E246" s="240"/>
    </row>
    <row r="247">
      <c r="E247" s="240"/>
    </row>
    <row r="248">
      <c r="E248" s="240"/>
    </row>
    <row r="249">
      <c r="E249" s="240"/>
    </row>
    <row r="250">
      <c r="E250" s="240"/>
    </row>
    <row r="251">
      <c r="E251" s="240"/>
    </row>
    <row r="252">
      <c r="E252" s="240"/>
    </row>
    <row r="253">
      <c r="E253" s="240"/>
    </row>
    <row r="254">
      <c r="E254" s="240"/>
    </row>
    <row r="255">
      <c r="E255" s="240"/>
    </row>
    <row r="256">
      <c r="E256" s="240"/>
    </row>
    <row r="257">
      <c r="E257" s="240"/>
    </row>
    <row r="258">
      <c r="E258" s="240"/>
    </row>
    <row r="259">
      <c r="E259" s="240"/>
    </row>
    <row r="260">
      <c r="E260" s="240"/>
    </row>
    <row r="261">
      <c r="E261" s="240"/>
    </row>
    <row r="262">
      <c r="E262" s="240"/>
    </row>
    <row r="263">
      <c r="E263" s="240"/>
    </row>
    <row r="264">
      <c r="E264" s="240"/>
    </row>
    <row r="265">
      <c r="E265" s="240"/>
    </row>
    <row r="266">
      <c r="E266" s="240"/>
    </row>
    <row r="267">
      <c r="E267" s="240"/>
    </row>
    <row r="268">
      <c r="E268" s="240"/>
    </row>
    <row r="269">
      <c r="E269" s="240"/>
    </row>
    <row r="270">
      <c r="E270" s="240"/>
    </row>
    <row r="271">
      <c r="E271" s="240"/>
    </row>
    <row r="272">
      <c r="E272" s="240"/>
    </row>
    <row r="273">
      <c r="E273" s="240"/>
    </row>
    <row r="274">
      <c r="E274" s="240"/>
    </row>
    <row r="275">
      <c r="E275" s="240"/>
    </row>
    <row r="276">
      <c r="E276" s="240"/>
    </row>
    <row r="277">
      <c r="E277" s="240"/>
    </row>
    <row r="278">
      <c r="E278" s="240"/>
    </row>
    <row r="279">
      <c r="E279" s="240"/>
    </row>
    <row r="280">
      <c r="E280" s="240"/>
    </row>
    <row r="281">
      <c r="E281" s="240"/>
    </row>
    <row r="282">
      <c r="E282" s="240"/>
    </row>
    <row r="283">
      <c r="E283" s="240"/>
    </row>
    <row r="284">
      <c r="E284" s="240"/>
    </row>
    <row r="285">
      <c r="E285" s="240"/>
    </row>
    <row r="286">
      <c r="E286" s="240"/>
    </row>
    <row r="287">
      <c r="E287" s="240"/>
    </row>
    <row r="288">
      <c r="E288" s="240"/>
    </row>
    <row r="289">
      <c r="E289" s="240"/>
    </row>
    <row r="290">
      <c r="E290" s="240"/>
    </row>
    <row r="291">
      <c r="E291" s="240"/>
    </row>
    <row r="292">
      <c r="E292" s="240"/>
    </row>
    <row r="293">
      <c r="E293" s="240"/>
    </row>
    <row r="294">
      <c r="E294" s="240"/>
    </row>
    <row r="295">
      <c r="E295" s="240"/>
    </row>
    <row r="296">
      <c r="E296" s="240"/>
    </row>
    <row r="297">
      <c r="E297" s="240"/>
    </row>
    <row r="298">
      <c r="E298" s="240"/>
    </row>
    <row r="299">
      <c r="E299" s="240"/>
    </row>
    <row r="300">
      <c r="E300" s="240"/>
    </row>
    <row r="301">
      <c r="E301" s="240"/>
    </row>
    <row r="302">
      <c r="E302" s="240"/>
    </row>
    <row r="303">
      <c r="E303" s="240"/>
    </row>
    <row r="304">
      <c r="E304" s="240"/>
    </row>
    <row r="305">
      <c r="E305" s="240"/>
    </row>
    <row r="306">
      <c r="E306" s="240"/>
    </row>
    <row r="307">
      <c r="E307" s="240"/>
    </row>
    <row r="308">
      <c r="E308" s="240"/>
    </row>
    <row r="309">
      <c r="E309" s="240"/>
    </row>
    <row r="310">
      <c r="E310" s="240"/>
    </row>
    <row r="311">
      <c r="E311" s="240"/>
    </row>
    <row r="312">
      <c r="E312" s="240"/>
    </row>
    <row r="313">
      <c r="E313" s="240"/>
    </row>
    <row r="314">
      <c r="E314" s="240"/>
    </row>
    <row r="315">
      <c r="E315" s="240"/>
    </row>
    <row r="316">
      <c r="E316" s="240"/>
    </row>
    <row r="317">
      <c r="E317" s="240"/>
    </row>
    <row r="318">
      <c r="E318" s="240"/>
    </row>
    <row r="319">
      <c r="E319" s="240"/>
    </row>
    <row r="320">
      <c r="E320" s="240"/>
    </row>
    <row r="321">
      <c r="E321" s="240"/>
    </row>
    <row r="322">
      <c r="E322" s="240"/>
    </row>
    <row r="323">
      <c r="E323" s="240"/>
    </row>
    <row r="324">
      <c r="E324" s="240"/>
    </row>
    <row r="325">
      <c r="E325" s="240"/>
    </row>
    <row r="326">
      <c r="E326" s="240"/>
    </row>
    <row r="327">
      <c r="E327" s="240"/>
    </row>
    <row r="328">
      <c r="E328" s="240"/>
    </row>
    <row r="329">
      <c r="E329" s="240"/>
    </row>
    <row r="330">
      <c r="E330" s="240"/>
    </row>
    <row r="331">
      <c r="E331" s="240"/>
    </row>
    <row r="332">
      <c r="E332" s="240"/>
    </row>
    <row r="333">
      <c r="E333" s="240"/>
    </row>
    <row r="334">
      <c r="E334" s="240"/>
    </row>
    <row r="335">
      <c r="E335" s="240"/>
    </row>
    <row r="336">
      <c r="E336" s="240"/>
    </row>
    <row r="337">
      <c r="E337" s="240"/>
    </row>
    <row r="338">
      <c r="E338" s="240"/>
    </row>
    <row r="339">
      <c r="E339" s="240"/>
    </row>
    <row r="340">
      <c r="E340" s="240"/>
    </row>
    <row r="341">
      <c r="E341" s="240"/>
    </row>
    <row r="342">
      <c r="E342" s="240"/>
    </row>
    <row r="343">
      <c r="E343" s="240"/>
    </row>
    <row r="344">
      <c r="E344" s="240"/>
    </row>
    <row r="345">
      <c r="E345" s="240"/>
    </row>
    <row r="346">
      <c r="E346" s="240"/>
    </row>
    <row r="347">
      <c r="E347" s="240"/>
    </row>
    <row r="348">
      <c r="E348" s="240"/>
    </row>
    <row r="349">
      <c r="E349" s="240"/>
    </row>
    <row r="350">
      <c r="E350" s="240"/>
    </row>
    <row r="351">
      <c r="E351" s="240"/>
    </row>
    <row r="352">
      <c r="E352" s="240"/>
    </row>
    <row r="353">
      <c r="E353" s="240"/>
    </row>
    <row r="354">
      <c r="E354" s="240"/>
    </row>
    <row r="355">
      <c r="E355" s="240"/>
    </row>
    <row r="356">
      <c r="E356" s="240"/>
    </row>
    <row r="357">
      <c r="E357" s="240"/>
    </row>
    <row r="358">
      <c r="E358" s="240"/>
    </row>
    <row r="359">
      <c r="E359" s="240"/>
    </row>
    <row r="360">
      <c r="E360" s="240"/>
    </row>
    <row r="361">
      <c r="E361" s="240"/>
    </row>
    <row r="362">
      <c r="E362" s="240"/>
    </row>
    <row r="363">
      <c r="E363" s="240"/>
    </row>
    <row r="364">
      <c r="E364" s="240"/>
    </row>
    <row r="365">
      <c r="E365" s="240"/>
    </row>
    <row r="366">
      <c r="E366" s="240"/>
    </row>
    <row r="367">
      <c r="E367" s="240"/>
    </row>
    <row r="368">
      <c r="E368" s="240"/>
    </row>
    <row r="369">
      <c r="E369" s="240"/>
    </row>
    <row r="370">
      <c r="E370" s="240"/>
    </row>
    <row r="371">
      <c r="E371" s="240"/>
    </row>
    <row r="372">
      <c r="E372" s="240"/>
    </row>
    <row r="373">
      <c r="E373" s="240"/>
    </row>
    <row r="374">
      <c r="E374" s="240"/>
    </row>
    <row r="375">
      <c r="E375" s="240"/>
    </row>
    <row r="376">
      <c r="E376" s="240"/>
    </row>
    <row r="377">
      <c r="E377" s="240"/>
    </row>
    <row r="378">
      <c r="E378" s="240"/>
    </row>
    <row r="379">
      <c r="E379" s="240"/>
    </row>
    <row r="380">
      <c r="E380" s="240"/>
    </row>
    <row r="381">
      <c r="E381" s="240"/>
    </row>
    <row r="382">
      <c r="E382" s="240"/>
    </row>
    <row r="383">
      <c r="E383" s="240"/>
    </row>
    <row r="384">
      <c r="E384" s="240"/>
    </row>
    <row r="385">
      <c r="E385" s="240"/>
    </row>
    <row r="386">
      <c r="E386" s="240"/>
    </row>
    <row r="387">
      <c r="E387" s="240"/>
    </row>
    <row r="388">
      <c r="E388" s="240"/>
    </row>
    <row r="389">
      <c r="E389" s="240"/>
    </row>
    <row r="390">
      <c r="E390" s="240"/>
    </row>
    <row r="391">
      <c r="E391" s="240"/>
    </row>
    <row r="392">
      <c r="E392" s="240"/>
    </row>
    <row r="393">
      <c r="E393" s="240"/>
    </row>
    <row r="394">
      <c r="E394" s="240"/>
    </row>
    <row r="395">
      <c r="E395" s="240"/>
    </row>
    <row r="396">
      <c r="E396" s="240"/>
    </row>
    <row r="397">
      <c r="E397" s="240"/>
    </row>
    <row r="398">
      <c r="E398" s="240"/>
    </row>
    <row r="399">
      <c r="E399" s="240"/>
    </row>
    <row r="400">
      <c r="E400" s="240"/>
    </row>
    <row r="401">
      <c r="E401" s="240"/>
    </row>
    <row r="402">
      <c r="E402" s="240"/>
    </row>
    <row r="403">
      <c r="E403" s="240"/>
    </row>
    <row r="404">
      <c r="E404" s="240"/>
    </row>
    <row r="405">
      <c r="E405" s="240"/>
    </row>
    <row r="406">
      <c r="E406" s="240"/>
    </row>
    <row r="407">
      <c r="E407" s="240"/>
    </row>
    <row r="408">
      <c r="E408" s="240"/>
    </row>
    <row r="409">
      <c r="E409" s="240"/>
    </row>
    <row r="410">
      <c r="E410" s="240"/>
    </row>
    <row r="411">
      <c r="E411" s="240"/>
    </row>
    <row r="412">
      <c r="E412" s="240"/>
    </row>
    <row r="413">
      <c r="E413" s="240"/>
    </row>
    <row r="414">
      <c r="E414" s="240"/>
    </row>
    <row r="415">
      <c r="E415" s="240"/>
    </row>
    <row r="416">
      <c r="E416" s="240"/>
    </row>
    <row r="417">
      <c r="E417" s="240"/>
    </row>
    <row r="418">
      <c r="E418" s="240"/>
    </row>
    <row r="419">
      <c r="E419" s="240"/>
    </row>
    <row r="420">
      <c r="E420" s="240"/>
    </row>
    <row r="421">
      <c r="E421" s="240"/>
    </row>
    <row r="422">
      <c r="E422" s="240"/>
    </row>
    <row r="423">
      <c r="E423" s="240"/>
    </row>
    <row r="424">
      <c r="E424" s="240"/>
    </row>
    <row r="425">
      <c r="E425" s="240"/>
    </row>
    <row r="426">
      <c r="E426" s="240"/>
    </row>
    <row r="427">
      <c r="E427" s="240"/>
    </row>
    <row r="428">
      <c r="E428" s="240"/>
    </row>
    <row r="429">
      <c r="E429" s="240"/>
    </row>
    <row r="430">
      <c r="E430" s="240"/>
    </row>
    <row r="431">
      <c r="E431" s="240"/>
    </row>
    <row r="432">
      <c r="E432" s="240"/>
    </row>
    <row r="433">
      <c r="E433" s="240"/>
    </row>
    <row r="434">
      <c r="E434" s="240"/>
    </row>
    <row r="435">
      <c r="E435" s="240"/>
    </row>
    <row r="436">
      <c r="E436" s="240"/>
    </row>
    <row r="437">
      <c r="E437" s="240"/>
    </row>
    <row r="438">
      <c r="E438" s="240"/>
    </row>
    <row r="439">
      <c r="E439" s="240"/>
    </row>
    <row r="440">
      <c r="E440" s="240"/>
    </row>
    <row r="441">
      <c r="E441" s="240"/>
    </row>
    <row r="442">
      <c r="E442" s="240"/>
    </row>
    <row r="443">
      <c r="E443" s="240"/>
    </row>
    <row r="444">
      <c r="E444" s="240"/>
    </row>
    <row r="445">
      <c r="E445" s="240"/>
    </row>
    <row r="446">
      <c r="E446" s="240"/>
    </row>
    <row r="447">
      <c r="E447" s="240"/>
    </row>
    <row r="448">
      <c r="E448" s="240"/>
    </row>
    <row r="449">
      <c r="E449" s="240"/>
    </row>
    <row r="450">
      <c r="E450" s="240"/>
    </row>
    <row r="451">
      <c r="E451" s="240"/>
    </row>
    <row r="452">
      <c r="E452" s="240"/>
    </row>
    <row r="453">
      <c r="E453" s="240"/>
    </row>
    <row r="454">
      <c r="E454" s="240"/>
    </row>
    <row r="455">
      <c r="E455" s="240"/>
    </row>
    <row r="456">
      <c r="E456" s="240"/>
    </row>
    <row r="457">
      <c r="E457" s="240"/>
    </row>
    <row r="458">
      <c r="E458" s="240"/>
    </row>
    <row r="459">
      <c r="E459" s="240"/>
    </row>
    <row r="460">
      <c r="E460" s="240"/>
    </row>
    <row r="461">
      <c r="E461" s="240"/>
    </row>
    <row r="462">
      <c r="E462" s="240"/>
    </row>
    <row r="463">
      <c r="E463" s="240"/>
    </row>
    <row r="464">
      <c r="E464" s="240"/>
    </row>
    <row r="465">
      <c r="E465" s="240"/>
    </row>
    <row r="466">
      <c r="E466" s="240"/>
    </row>
    <row r="467">
      <c r="E467" s="240"/>
    </row>
    <row r="468">
      <c r="E468" s="240"/>
    </row>
    <row r="469">
      <c r="E469" s="240"/>
    </row>
    <row r="470">
      <c r="E470" s="240"/>
    </row>
    <row r="471">
      <c r="E471" s="240"/>
    </row>
    <row r="472">
      <c r="E472" s="240"/>
    </row>
    <row r="473">
      <c r="E473" s="240"/>
    </row>
    <row r="474">
      <c r="E474" s="240"/>
    </row>
    <row r="475">
      <c r="E475" s="240"/>
    </row>
    <row r="476">
      <c r="E476" s="240"/>
    </row>
    <row r="477">
      <c r="E477" s="240"/>
    </row>
    <row r="478">
      <c r="E478" s="240"/>
    </row>
    <row r="479">
      <c r="E479" s="240"/>
    </row>
    <row r="480">
      <c r="E480" s="240"/>
    </row>
    <row r="481">
      <c r="E481" s="240"/>
    </row>
    <row r="482">
      <c r="E482" s="240"/>
    </row>
    <row r="483">
      <c r="E483" s="240"/>
    </row>
    <row r="484">
      <c r="E484" s="240"/>
    </row>
    <row r="485">
      <c r="E485" s="240"/>
    </row>
    <row r="486">
      <c r="E486" s="240"/>
    </row>
    <row r="487">
      <c r="E487" s="240"/>
    </row>
    <row r="488">
      <c r="E488" s="240"/>
    </row>
    <row r="489">
      <c r="E489" s="240"/>
    </row>
    <row r="490">
      <c r="E490" s="240"/>
    </row>
    <row r="491">
      <c r="E491" s="240"/>
    </row>
    <row r="492">
      <c r="E492" s="240"/>
    </row>
    <row r="493">
      <c r="E493" s="240"/>
    </row>
    <row r="494">
      <c r="E494" s="240"/>
    </row>
    <row r="495">
      <c r="E495" s="240"/>
    </row>
    <row r="496">
      <c r="E496" s="240"/>
    </row>
    <row r="497">
      <c r="E497" s="240"/>
    </row>
    <row r="498">
      <c r="E498" s="240"/>
    </row>
    <row r="499">
      <c r="E499" s="240"/>
    </row>
    <row r="500">
      <c r="E500" s="240"/>
    </row>
    <row r="501">
      <c r="E501" s="240"/>
    </row>
    <row r="502">
      <c r="E502" s="240"/>
    </row>
    <row r="503">
      <c r="E503" s="240"/>
    </row>
    <row r="504">
      <c r="E504" s="240"/>
    </row>
    <row r="505">
      <c r="E505" s="240"/>
    </row>
    <row r="506">
      <c r="E506" s="240"/>
    </row>
    <row r="507">
      <c r="E507" s="240"/>
    </row>
    <row r="508">
      <c r="E508" s="240"/>
    </row>
    <row r="509">
      <c r="E509" s="240"/>
    </row>
    <row r="510">
      <c r="E510" s="240"/>
    </row>
    <row r="511">
      <c r="E511" s="240"/>
    </row>
    <row r="512">
      <c r="E512" s="240"/>
    </row>
    <row r="513">
      <c r="E513" s="240"/>
    </row>
    <row r="514">
      <c r="E514" s="240"/>
    </row>
    <row r="515">
      <c r="E515" s="240"/>
    </row>
    <row r="516">
      <c r="E516" s="240"/>
    </row>
    <row r="517">
      <c r="E517" s="240"/>
    </row>
    <row r="518">
      <c r="E518" s="240"/>
    </row>
    <row r="519">
      <c r="E519" s="240"/>
    </row>
    <row r="520">
      <c r="E520" s="240"/>
    </row>
    <row r="521">
      <c r="E521" s="240"/>
    </row>
    <row r="522">
      <c r="E522" s="240"/>
    </row>
    <row r="523">
      <c r="E523" s="240"/>
    </row>
    <row r="524">
      <c r="E524" s="240"/>
    </row>
    <row r="525">
      <c r="E525" s="240"/>
    </row>
    <row r="526">
      <c r="E526" s="240"/>
    </row>
    <row r="527">
      <c r="E527" s="240"/>
    </row>
    <row r="528">
      <c r="E528" s="240"/>
    </row>
    <row r="529">
      <c r="E529" s="240"/>
    </row>
    <row r="530">
      <c r="E530" s="240"/>
    </row>
    <row r="531">
      <c r="E531" s="240"/>
    </row>
    <row r="532">
      <c r="E532" s="240"/>
    </row>
    <row r="533">
      <c r="E533" s="240"/>
    </row>
    <row r="534">
      <c r="E534" s="240"/>
    </row>
    <row r="535">
      <c r="E535" s="240"/>
    </row>
    <row r="536">
      <c r="E536" s="240"/>
    </row>
    <row r="537">
      <c r="E537" s="240"/>
    </row>
    <row r="538">
      <c r="E538" s="240"/>
    </row>
    <row r="539">
      <c r="E539" s="240"/>
    </row>
    <row r="540">
      <c r="E540" s="240"/>
    </row>
    <row r="541">
      <c r="E541" s="240"/>
    </row>
    <row r="542">
      <c r="E542" s="240"/>
    </row>
    <row r="543">
      <c r="E543" s="240"/>
    </row>
    <row r="544">
      <c r="E544" s="240"/>
    </row>
    <row r="545">
      <c r="E545" s="240"/>
    </row>
    <row r="546">
      <c r="E546" s="240"/>
    </row>
    <row r="547">
      <c r="E547" s="240"/>
    </row>
    <row r="548">
      <c r="E548" s="240"/>
    </row>
    <row r="549">
      <c r="E549" s="240"/>
    </row>
    <row r="550">
      <c r="E550" s="240"/>
    </row>
    <row r="551">
      <c r="E551" s="240"/>
    </row>
    <row r="552">
      <c r="E552" s="240"/>
    </row>
    <row r="553">
      <c r="E553" s="240"/>
    </row>
    <row r="554">
      <c r="E554" s="240"/>
    </row>
    <row r="555">
      <c r="E555" s="240"/>
    </row>
    <row r="556">
      <c r="E556" s="240"/>
    </row>
    <row r="557">
      <c r="E557" s="240"/>
    </row>
    <row r="558">
      <c r="E558" s="240"/>
    </row>
    <row r="559">
      <c r="E559" s="240"/>
    </row>
    <row r="560">
      <c r="E560" s="240"/>
    </row>
    <row r="561">
      <c r="E561" s="240"/>
    </row>
    <row r="562">
      <c r="E562" s="240"/>
    </row>
    <row r="563">
      <c r="E563" s="240"/>
    </row>
    <row r="564">
      <c r="E564" s="240"/>
    </row>
    <row r="565">
      <c r="E565" s="240"/>
    </row>
    <row r="566">
      <c r="E566" s="240"/>
    </row>
    <row r="567">
      <c r="E567" s="240"/>
    </row>
    <row r="568">
      <c r="E568" s="240"/>
    </row>
    <row r="569">
      <c r="E569" s="240"/>
    </row>
    <row r="570">
      <c r="E570" s="240"/>
    </row>
    <row r="571">
      <c r="E571" s="240"/>
    </row>
    <row r="572">
      <c r="E572" s="240"/>
    </row>
    <row r="573">
      <c r="E573" s="240"/>
    </row>
    <row r="574">
      <c r="E574" s="240"/>
    </row>
    <row r="575">
      <c r="E575" s="240"/>
    </row>
    <row r="576">
      <c r="E576" s="240"/>
    </row>
    <row r="577">
      <c r="E577" s="240"/>
    </row>
    <row r="578">
      <c r="E578" s="240"/>
    </row>
    <row r="579">
      <c r="E579" s="240"/>
    </row>
    <row r="580">
      <c r="E580" s="240"/>
    </row>
    <row r="581">
      <c r="E581" s="240"/>
    </row>
    <row r="582">
      <c r="E582" s="240"/>
    </row>
    <row r="583">
      <c r="E583" s="240"/>
    </row>
    <row r="584">
      <c r="E584" s="240"/>
    </row>
    <row r="585">
      <c r="E585" s="240"/>
    </row>
    <row r="586">
      <c r="E586" s="240"/>
    </row>
    <row r="587">
      <c r="E587" s="240"/>
    </row>
    <row r="588">
      <c r="E588" s="240"/>
    </row>
    <row r="589">
      <c r="E589" s="240"/>
    </row>
    <row r="590">
      <c r="E590" s="240"/>
    </row>
    <row r="591">
      <c r="E591" s="240"/>
    </row>
    <row r="592">
      <c r="E592" s="240"/>
    </row>
    <row r="593">
      <c r="E593" s="240"/>
    </row>
    <row r="594">
      <c r="E594" s="240"/>
    </row>
    <row r="595">
      <c r="E595" s="240"/>
    </row>
    <row r="596">
      <c r="E596" s="240"/>
    </row>
    <row r="597">
      <c r="E597" s="240"/>
    </row>
    <row r="598">
      <c r="E598" s="240"/>
    </row>
    <row r="599">
      <c r="E599" s="240"/>
    </row>
    <row r="600">
      <c r="E600" s="240"/>
    </row>
    <row r="601">
      <c r="E601" s="240"/>
    </row>
    <row r="602">
      <c r="E602" s="240"/>
    </row>
    <row r="603">
      <c r="E603" s="240"/>
    </row>
    <row r="604">
      <c r="E604" s="240"/>
    </row>
    <row r="605">
      <c r="E605" s="240"/>
    </row>
    <row r="606">
      <c r="E606" s="240"/>
    </row>
    <row r="607">
      <c r="E607" s="240"/>
    </row>
    <row r="608">
      <c r="E608" s="240"/>
    </row>
    <row r="609">
      <c r="E609" s="240"/>
    </row>
    <row r="610">
      <c r="E610" s="240"/>
    </row>
    <row r="611">
      <c r="E611" s="240"/>
    </row>
    <row r="612">
      <c r="E612" s="240"/>
    </row>
    <row r="613">
      <c r="E613" s="240"/>
    </row>
    <row r="614">
      <c r="E614" s="240"/>
    </row>
    <row r="615">
      <c r="E615" s="240"/>
    </row>
    <row r="616">
      <c r="E616" s="240"/>
    </row>
    <row r="617">
      <c r="E617" s="240"/>
    </row>
    <row r="618">
      <c r="E618" s="240"/>
    </row>
    <row r="619">
      <c r="E619" s="240"/>
    </row>
    <row r="620">
      <c r="E620" s="240"/>
    </row>
    <row r="621">
      <c r="E621" s="240"/>
    </row>
    <row r="622">
      <c r="E622" s="240"/>
    </row>
    <row r="623">
      <c r="E623" s="240"/>
    </row>
    <row r="624">
      <c r="E624" s="240"/>
    </row>
    <row r="625">
      <c r="E625" s="240"/>
    </row>
    <row r="626">
      <c r="E626" s="240"/>
    </row>
    <row r="627">
      <c r="E627" s="240"/>
    </row>
    <row r="628">
      <c r="E628" s="240"/>
    </row>
    <row r="629">
      <c r="E629" s="240"/>
    </row>
    <row r="630">
      <c r="E630" s="240"/>
    </row>
    <row r="631">
      <c r="E631" s="240"/>
    </row>
    <row r="632">
      <c r="E632" s="240"/>
    </row>
    <row r="633">
      <c r="E633" s="240"/>
    </row>
    <row r="634">
      <c r="E634" s="240"/>
    </row>
    <row r="635">
      <c r="E635" s="240"/>
    </row>
    <row r="636">
      <c r="E636" s="240"/>
    </row>
    <row r="637">
      <c r="E637" s="240"/>
    </row>
    <row r="638">
      <c r="E638" s="240"/>
    </row>
    <row r="639">
      <c r="E639" s="240"/>
    </row>
    <row r="640">
      <c r="E640" s="240"/>
    </row>
    <row r="641">
      <c r="E641" s="240"/>
    </row>
    <row r="642">
      <c r="E642" s="240"/>
    </row>
    <row r="643">
      <c r="E643" s="240"/>
    </row>
    <row r="644">
      <c r="E644" s="240"/>
    </row>
    <row r="645">
      <c r="E645" s="240"/>
    </row>
    <row r="646">
      <c r="E646" s="240"/>
    </row>
    <row r="647">
      <c r="E647" s="240"/>
    </row>
    <row r="648">
      <c r="E648" s="240"/>
    </row>
    <row r="649">
      <c r="E649" s="240"/>
    </row>
    <row r="650">
      <c r="E650" s="240"/>
    </row>
    <row r="651">
      <c r="E651" s="240"/>
    </row>
    <row r="652">
      <c r="E652" s="240"/>
    </row>
    <row r="653">
      <c r="E653" s="240"/>
    </row>
    <row r="654">
      <c r="E654" s="240"/>
    </row>
    <row r="655">
      <c r="E655" s="240"/>
    </row>
    <row r="656">
      <c r="E656" s="240"/>
    </row>
    <row r="657">
      <c r="E657" s="240"/>
    </row>
    <row r="658">
      <c r="E658" s="240"/>
    </row>
    <row r="659">
      <c r="E659" s="240"/>
    </row>
    <row r="660">
      <c r="E660" s="240"/>
    </row>
    <row r="661">
      <c r="E661" s="240"/>
    </row>
    <row r="662">
      <c r="E662" s="240"/>
    </row>
    <row r="663">
      <c r="E663" s="240"/>
    </row>
    <row r="664">
      <c r="E664" s="240"/>
    </row>
    <row r="665">
      <c r="E665" s="240"/>
    </row>
    <row r="666">
      <c r="E666" s="240"/>
    </row>
    <row r="667">
      <c r="E667" s="240"/>
    </row>
    <row r="668">
      <c r="E668" s="240"/>
    </row>
    <row r="669">
      <c r="E669" s="240"/>
    </row>
    <row r="670">
      <c r="E670" s="240"/>
    </row>
    <row r="671">
      <c r="E671" s="240"/>
    </row>
    <row r="672">
      <c r="E672" s="240"/>
    </row>
    <row r="673">
      <c r="E673" s="240"/>
    </row>
    <row r="674">
      <c r="E674" s="240"/>
    </row>
    <row r="675">
      <c r="E675" s="240"/>
    </row>
    <row r="676">
      <c r="E676" s="240"/>
    </row>
    <row r="677">
      <c r="E677" s="240"/>
    </row>
    <row r="678">
      <c r="E678" s="240"/>
    </row>
    <row r="679">
      <c r="E679" s="240"/>
    </row>
    <row r="680">
      <c r="E680" s="240"/>
    </row>
    <row r="681">
      <c r="E681" s="240"/>
    </row>
    <row r="682">
      <c r="E682" s="240"/>
    </row>
    <row r="683">
      <c r="E683" s="240"/>
    </row>
    <row r="684">
      <c r="E684" s="240"/>
    </row>
    <row r="685">
      <c r="E685" s="240"/>
    </row>
    <row r="686">
      <c r="E686" s="240"/>
    </row>
    <row r="687">
      <c r="E687" s="240"/>
    </row>
    <row r="688">
      <c r="E688" s="240"/>
    </row>
    <row r="689">
      <c r="E689" s="240"/>
    </row>
    <row r="690">
      <c r="E690" s="240"/>
    </row>
    <row r="691">
      <c r="E691" s="240"/>
    </row>
    <row r="692">
      <c r="E692" s="240"/>
    </row>
    <row r="693">
      <c r="E693" s="240"/>
    </row>
    <row r="694">
      <c r="E694" s="240"/>
    </row>
    <row r="695">
      <c r="E695" s="240"/>
    </row>
    <row r="696">
      <c r="E696" s="240"/>
    </row>
    <row r="697">
      <c r="E697" s="240"/>
    </row>
    <row r="698">
      <c r="E698" s="240"/>
    </row>
    <row r="699">
      <c r="E699" s="240"/>
    </row>
    <row r="700">
      <c r="E700" s="240"/>
    </row>
    <row r="701">
      <c r="E701" s="240"/>
    </row>
    <row r="702">
      <c r="E702" s="240"/>
    </row>
    <row r="703">
      <c r="E703" s="240"/>
    </row>
    <row r="704">
      <c r="E704" s="240"/>
    </row>
    <row r="705">
      <c r="E705" s="240"/>
    </row>
    <row r="706">
      <c r="E706" s="240"/>
    </row>
    <row r="707">
      <c r="E707" s="240"/>
    </row>
    <row r="708">
      <c r="E708" s="240"/>
    </row>
    <row r="709">
      <c r="E709" s="240"/>
    </row>
    <row r="710">
      <c r="E710" s="240"/>
    </row>
    <row r="711">
      <c r="E711" s="240"/>
    </row>
    <row r="712">
      <c r="E712" s="240"/>
    </row>
    <row r="713">
      <c r="E713" s="240"/>
    </row>
    <row r="714">
      <c r="E714" s="240"/>
    </row>
    <row r="715">
      <c r="E715" s="240"/>
    </row>
    <row r="716">
      <c r="E716" s="240"/>
    </row>
    <row r="717">
      <c r="E717" s="240"/>
    </row>
    <row r="718">
      <c r="E718" s="240"/>
    </row>
    <row r="719">
      <c r="E719" s="240"/>
    </row>
    <row r="720">
      <c r="E720" s="240"/>
    </row>
    <row r="721">
      <c r="E721" s="240"/>
    </row>
    <row r="722">
      <c r="E722" s="240"/>
    </row>
    <row r="723">
      <c r="E723" s="240"/>
    </row>
    <row r="724">
      <c r="E724" s="240"/>
    </row>
    <row r="725">
      <c r="E725" s="240"/>
    </row>
    <row r="726">
      <c r="E726" s="240"/>
    </row>
    <row r="727">
      <c r="E727" s="240"/>
    </row>
    <row r="728">
      <c r="E728" s="240"/>
    </row>
    <row r="729">
      <c r="E729" s="240"/>
    </row>
    <row r="730">
      <c r="E730" s="240"/>
    </row>
    <row r="731">
      <c r="E731" s="240"/>
    </row>
    <row r="732">
      <c r="E732" s="240"/>
    </row>
    <row r="733">
      <c r="E733" s="240"/>
    </row>
    <row r="734">
      <c r="E734" s="240"/>
    </row>
    <row r="735">
      <c r="E735" s="240"/>
    </row>
    <row r="736">
      <c r="E736" s="240"/>
    </row>
    <row r="737">
      <c r="E737" s="240"/>
    </row>
    <row r="738">
      <c r="E738" s="240"/>
    </row>
    <row r="739">
      <c r="E739" s="240"/>
    </row>
    <row r="740">
      <c r="E740" s="240"/>
    </row>
    <row r="741">
      <c r="E741" s="240"/>
    </row>
    <row r="742">
      <c r="E742" s="240"/>
    </row>
    <row r="743">
      <c r="E743" s="240"/>
    </row>
    <row r="744">
      <c r="E744" s="240"/>
    </row>
    <row r="745">
      <c r="E745" s="240"/>
    </row>
    <row r="746">
      <c r="E746" s="240"/>
    </row>
    <row r="747">
      <c r="E747" s="240"/>
    </row>
    <row r="748">
      <c r="E748" s="240"/>
    </row>
    <row r="749">
      <c r="E749" s="240"/>
    </row>
    <row r="750">
      <c r="E750" s="240"/>
    </row>
    <row r="751">
      <c r="E751" s="240"/>
    </row>
    <row r="752">
      <c r="E752" s="240"/>
    </row>
    <row r="753">
      <c r="E753" s="240"/>
    </row>
    <row r="754">
      <c r="E754" s="240"/>
    </row>
    <row r="755">
      <c r="E755" s="240"/>
    </row>
    <row r="756">
      <c r="E756" s="240"/>
    </row>
    <row r="757">
      <c r="E757" s="240"/>
    </row>
    <row r="758">
      <c r="E758" s="240"/>
    </row>
    <row r="759">
      <c r="E759" s="240"/>
    </row>
    <row r="760">
      <c r="E760" s="240"/>
    </row>
    <row r="761">
      <c r="E761" s="240"/>
    </row>
    <row r="762">
      <c r="E762" s="240"/>
    </row>
    <row r="763">
      <c r="E763" s="240"/>
    </row>
    <row r="764">
      <c r="E764" s="240"/>
    </row>
    <row r="765">
      <c r="E765" s="240"/>
    </row>
    <row r="766">
      <c r="E766" s="240"/>
    </row>
    <row r="767">
      <c r="E767" s="240"/>
    </row>
    <row r="768">
      <c r="E768" s="240"/>
    </row>
    <row r="769">
      <c r="E769" s="240"/>
    </row>
    <row r="770">
      <c r="E770" s="240"/>
    </row>
    <row r="771">
      <c r="E771" s="240"/>
    </row>
    <row r="772">
      <c r="E772" s="240"/>
    </row>
    <row r="773">
      <c r="E773" s="240"/>
    </row>
    <row r="774">
      <c r="E774" s="240"/>
    </row>
    <row r="775">
      <c r="E775" s="240"/>
    </row>
    <row r="776">
      <c r="E776" s="240"/>
    </row>
    <row r="777">
      <c r="E777" s="240"/>
    </row>
    <row r="778">
      <c r="E778" s="240"/>
    </row>
    <row r="779">
      <c r="E779" s="240"/>
    </row>
    <row r="780">
      <c r="E780" s="240"/>
    </row>
    <row r="781">
      <c r="E781" s="240"/>
    </row>
    <row r="782">
      <c r="E782" s="240"/>
    </row>
    <row r="783">
      <c r="E783" s="240"/>
    </row>
    <row r="784">
      <c r="E784" s="240"/>
    </row>
    <row r="785">
      <c r="E785" s="240"/>
    </row>
    <row r="786">
      <c r="E786" s="240"/>
    </row>
    <row r="787">
      <c r="E787" s="240"/>
    </row>
    <row r="788">
      <c r="E788" s="240"/>
    </row>
    <row r="789">
      <c r="E789" s="240"/>
    </row>
    <row r="790">
      <c r="E790" s="240"/>
    </row>
    <row r="791">
      <c r="E791" s="240"/>
    </row>
    <row r="792">
      <c r="E792" s="240"/>
    </row>
    <row r="793">
      <c r="E793" s="240"/>
    </row>
    <row r="794">
      <c r="E794" s="240"/>
    </row>
    <row r="795">
      <c r="E795" s="240"/>
    </row>
    <row r="796">
      <c r="E796" s="240"/>
    </row>
    <row r="797">
      <c r="E797" s="240"/>
    </row>
    <row r="798">
      <c r="E798" s="240"/>
    </row>
    <row r="799">
      <c r="E799" s="240"/>
    </row>
    <row r="800">
      <c r="E800" s="240"/>
    </row>
    <row r="801">
      <c r="E801" s="240"/>
    </row>
    <row r="802">
      <c r="E802" s="240"/>
    </row>
    <row r="803">
      <c r="E803" s="240"/>
    </row>
    <row r="804">
      <c r="E804" s="240"/>
    </row>
    <row r="805">
      <c r="E805" s="240"/>
    </row>
    <row r="806">
      <c r="E806" s="240"/>
    </row>
    <row r="807">
      <c r="E807" s="240"/>
    </row>
    <row r="808">
      <c r="E808" s="240"/>
    </row>
    <row r="809">
      <c r="E809" s="240"/>
    </row>
    <row r="810">
      <c r="E810" s="240"/>
    </row>
    <row r="811">
      <c r="E811" s="240"/>
    </row>
    <row r="812">
      <c r="E812" s="240"/>
    </row>
    <row r="813">
      <c r="E813" s="240"/>
    </row>
    <row r="814">
      <c r="E814" s="240"/>
    </row>
    <row r="815">
      <c r="E815" s="240"/>
    </row>
    <row r="816">
      <c r="E816" s="240"/>
    </row>
    <row r="817">
      <c r="E817" s="240"/>
    </row>
    <row r="818">
      <c r="E818" s="240"/>
    </row>
    <row r="819">
      <c r="E819" s="240"/>
    </row>
    <row r="820">
      <c r="E820" s="240"/>
    </row>
    <row r="821">
      <c r="E821" s="240"/>
    </row>
    <row r="822">
      <c r="E822" s="240"/>
    </row>
    <row r="823">
      <c r="E823" s="240"/>
    </row>
    <row r="824">
      <c r="E824" s="240"/>
    </row>
    <row r="825">
      <c r="E825" s="240"/>
    </row>
    <row r="826">
      <c r="E826" s="240"/>
    </row>
    <row r="827">
      <c r="E827" s="240"/>
    </row>
    <row r="828">
      <c r="E828" s="240"/>
    </row>
    <row r="829">
      <c r="E829" s="240"/>
    </row>
    <row r="830">
      <c r="E830" s="240"/>
    </row>
    <row r="831">
      <c r="E831" s="240"/>
    </row>
    <row r="832">
      <c r="E832" s="240"/>
    </row>
    <row r="833">
      <c r="E833" s="240"/>
    </row>
    <row r="834">
      <c r="E834" s="240"/>
    </row>
    <row r="835">
      <c r="E835" s="240"/>
    </row>
    <row r="836">
      <c r="E836" s="240"/>
    </row>
    <row r="837">
      <c r="E837" s="240"/>
    </row>
    <row r="838">
      <c r="E838" s="240"/>
    </row>
    <row r="839">
      <c r="E839" s="240"/>
    </row>
    <row r="840">
      <c r="E840" s="240"/>
    </row>
    <row r="841">
      <c r="E841" s="240"/>
    </row>
    <row r="842">
      <c r="E842" s="240"/>
    </row>
    <row r="843">
      <c r="E843" s="240"/>
    </row>
    <row r="844">
      <c r="E844" s="240"/>
    </row>
    <row r="845">
      <c r="E845" s="240"/>
    </row>
    <row r="846">
      <c r="E846" s="240"/>
    </row>
    <row r="847">
      <c r="E847" s="240"/>
    </row>
    <row r="848">
      <c r="E848" s="240"/>
    </row>
    <row r="849">
      <c r="E849" s="240"/>
    </row>
    <row r="850">
      <c r="E850" s="240"/>
    </row>
    <row r="851">
      <c r="E851" s="240"/>
    </row>
    <row r="852">
      <c r="E852" s="240"/>
    </row>
    <row r="853">
      <c r="E853" s="240"/>
    </row>
    <row r="854">
      <c r="E854" s="240"/>
    </row>
    <row r="855">
      <c r="E855" s="240"/>
    </row>
    <row r="856">
      <c r="E856" s="240"/>
    </row>
    <row r="857">
      <c r="E857" s="240"/>
    </row>
    <row r="858">
      <c r="E858" s="240"/>
    </row>
    <row r="859">
      <c r="E859" s="240"/>
    </row>
    <row r="860">
      <c r="E860" s="240"/>
    </row>
    <row r="861">
      <c r="E861" s="240"/>
    </row>
    <row r="862">
      <c r="E862" s="240"/>
    </row>
    <row r="863">
      <c r="E863" s="240"/>
    </row>
    <row r="864">
      <c r="E864" s="240"/>
    </row>
    <row r="865">
      <c r="E865" s="240"/>
    </row>
    <row r="866">
      <c r="E866" s="240"/>
    </row>
    <row r="867">
      <c r="E867" s="240"/>
    </row>
    <row r="868">
      <c r="E868" s="240"/>
    </row>
    <row r="869">
      <c r="E869" s="240"/>
    </row>
    <row r="870">
      <c r="E870" s="240"/>
    </row>
    <row r="871">
      <c r="E871" s="240"/>
    </row>
    <row r="872">
      <c r="E872" s="240"/>
    </row>
    <row r="873">
      <c r="E873" s="240"/>
    </row>
    <row r="874">
      <c r="E874" s="240"/>
    </row>
    <row r="875">
      <c r="E875" s="240"/>
    </row>
    <row r="876">
      <c r="E876" s="240"/>
    </row>
    <row r="877">
      <c r="E877" s="240"/>
    </row>
    <row r="878">
      <c r="E878" s="240"/>
    </row>
    <row r="879">
      <c r="E879" s="240"/>
    </row>
    <row r="880">
      <c r="E880" s="240"/>
    </row>
    <row r="881">
      <c r="E881" s="240"/>
    </row>
    <row r="882">
      <c r="E882" s="240"/>
    </row>
    <row r="883">
      <c r="E883" s="240"/>
    </row>
    <row r="884">
      <c r="E884" s="240"/>
    </row>
    <row r="885">
      <c r="E885" s="240"/>
    </row>
    <row r="886">
      <c r="E886" s="240"/>
    </row>
    <row r="887">
      <c r="E887" s="240"/>
    </row>
    <row r="888">
      <c r="E888" s="240"/>
    </row>
    <row r="889">
      <c r="E889" s="240"/>
    </row>
    <row r="890">
      <c r="E890" s="240"/>
    </row>
    <row r="891">
      <c r="E891" s="240"/>
    </row>
    <row r="892">
      <c r="E892" s="240"/>
    </row>
    <row r="893">
      <c r="E893" s="240"/>
    </row>
    <row r="894">
      <c r="E894" s="240"/>
    </row>
    <row r="895">
      <c r="E895" s="240"/>
    </row>
    <row r="896">
      <c r="E896" s="240"/>
    </row>
    <row r="897">
      <c r="E897" s="240"/>
    </row>
    <row r="898">
      <c r="E898" s="240"/>
    </row>
    <row r="899">
      <c r="E899" s="240"/>
    </row>
    <row r="900">
      <c r="E900" s="240"/>
    </row>
    <row r="901">
      <c r="E901" s="240"/>
    </row>
    <row r="902">
      <c r="E902" s="240"/>
    </row>
    <row r="903">
      <c r="E903" s="240"/>
    </row>
    <row r="904">
      <c r="E904" s="240"/>
    </row>
    <row r="905">
      <c r="E905" s="240"/>
    </row>
    <row r="906">
      <c r="E906" s="240"/>
    </row>
    <row r="907">
      <c r="E907" s="240"/>
    </row>
    <row r="908">
      <c r="E908" s="240"/>
    </row>
    <row r="909">
      <c r="E909" s="240"/>
    </row>
    <row r="910">
      <c r="E910" s="240"/>
    </row>
    <row r="911">
      <c r="E911" s="240"/>
    </row>
    <row r="912">
      <c r="E912" s="240"/>
    </row>
    <row r="913">
      <c r="E913" s="240"/>
    </row>
    <row r="914">
      <c r="E914" s="240"/>
    </row>
    <row r="915">
      <c r="E915" s="240"/>
    </row>
    <row r="916">
      <c r="E916" s="240"/>
    </row>
    <row r="917">
      <c r="E917" s="240"/>
    </row>
    <row r="918">
      <c r="E918" s="240"/>
    </row>
    <row r="919">
      <c r="E919" s="240"/>
    </row>
    <row r="920">
      <c r="E920" s="240"/>
    </row>
    <row r="921">
      <c r="E921" s="240"/>
    </row>
    <row r="922">
      <c r="E922" s="240"/>
    </row>
    <row r="923">
      <c r="E923" s="240"/>
    </row>
    <row r="924">
      <c r="E924" s="240"/>
    </row>
    <row r="925">
      <c r="E925" s="240"/>
    </row>
    <row r="926">
      <c r="E926" s="240"/>
    </row>
    <row r="927">
      <c r="E927" s="240"/>
    </row>
    <row r="928">
      <c r="E928" s="240"/>
    </row>
    <row r="929">
      <c r="E929" s="240"/>
    </row>
    <row r="930">
      <c r="E930" s="240"/>
    </row>
    <row r="931">
      <c r="E931" s="240"/>
    </row>
    <row r="932">
      <c r="E932" s="240"/>
    </row>
    <row r="933">
      <c r="E933" s="240"/>
    </row>
    <row r="934">
      <c r="E934" s="240"/>
    </row>
    <row r="935">
      <c r="E935" s="240"/>
    </row>
    <row r="936">
      <c r="E936" s="240"/>
    </row>
    <row r="937">
      <c r="E937" s="240"/>
    </row>
    <row r="938">
      <c r="E938" s="240"/>
    </row>
    <row r="939">
      <c r="E939" s="240"/>
    </row>
    <row r="940">
      <c r="E940" s="240"/>
    </row>
    <row r="941">
      <c r="E941" s="240"/>
    </row>
    <row r="942">
      <c r="E942" s="240"/>
    </row>
    <row r="943">
      <c r="E943" s="240"/>
    </row>
    <row r="944">
      <c r="E944" s="240"/>
    </row>
    <row r="945">
      <c r="E945" s="240"/>
    </row>
    <row r="946">
      <c r="E946" s="240"/>
    </row>
    <row r="947">
      <c r="E947" s="240"/>
    </row>
    <row r="948">
      <c r="E948" s="240"/>
    </row>
    <row r="949">
      <c r="E949" s="240"/>
    </row>
    <row r="950">
      <c r="E950" s="240"/>
    </row>
    <row r="951">
      <c r="E951" s="240"/>
    </row>
    <row r="952">
      <c r="E952" s="240"/>
    </row>
    <row r="953">
      <c r="E953" s="240"/>
    </row>
    <row r="954">
      <c r="E954" s="240"/>
    </row>
    <row r="955">
      <c r="E955" s="240"/>
    </row>
    <row r="956">
      <c r="E956" s="240"/>
    </row>
    <row r="957">
      <c r="E957" s="240"/>
    </row>
    <row r="958">
      <c r="E958" s="240"/>
    </row>
    <row r="959">
      <c r="E959" s="240"/>
    </row>
    <row r="960">
      <c r="E960" s="240"/>
    </row>
    <row r="961">
      <c r="E961" s="240"/>
    </row>
    <row r="962">
      <c r="E962" s="240"/>
    </row>
    <row r="963">
      <c r="E963" s="240"/>
    </row>
    <row r="964">
      <c r="E964" s="240"/>
    </row>
    <row r="965">
      <c r="E965" s="240"/>
    </row>
    <row r="966">
      <c r="E966" s="240"/>
    </row>
    <row r="967">
      <c r="E967" s="240"/>
    </row>
    <row r="968">
      <c r="E968" s="240"/>
    </row>
    <row r="969">
      <c r="E969" s="240"/>
    </row>
    <row r="970">
      <c r="E970" s="240"/>
    </row>
    <row r="971">
      <c r="E971" s="240"/>
    </row>
    <row r="972">
      <c r="E972" s="240"/>
    </row>
    <row r="973">
      <c r="E973" s="240"/>
    </row>
    <row r="974">
      <c r="E974" s="240"/>
    </row>
    <row r="975">
      <c r="E975" s="240"/>
    </row>
    <row r="976">
      <c r="E976" s="240"/>
    </row>
    <row r="977">
      <c r="E977" s="240"/>
    </row>
    <row r="978">
      <c r="E978" s="240"/>
    </row>
    <row r="979">
      <c r="E979" s="240"/>
    </row>
    <row r="980">
      <c r="E980" s="240"/>
    </row>
    <row r="981">
      <c r="E981" s="240"/>
    </row>
    <row r="982">
      <c r="E982" s="240"/>
    </row>
    <row r="983">
      <c r="E983" s="240"/>
    </row>
    <row r="984">
      <c r="E984" s="240"/>
    </row>
    <row r="985">
      <c r="E985" s="240"/>
    </row>
    <row r="986">
      <c r="E986" s="240"/>
    </row>
    <row r="987">
      <c r="E987" s="240"/>
    </row>
    <row r="988">
      <c r="E988" s="240"/>
    </row>
    <row r="989">
      <c r="E989" s="240"/>
    </row>
    <row r="990">
      <c r="E990" s="240"/>
    </row>
    <row r="991">
      <c r="E991" s="240"/>
    </row>
    <row r="992">
      <c r="E992" s="240"/>
    </row>
    <row r="993">
      <c r="E993" s="240"/>
    </row>
    <row r="994">
      <c r="E994" s="240"/>
    </row>
    <row r="995">
      <c r="E995" s="240"/>
    </row>
    <row r="996">
      <c r="E996" s="240"/>
    </row>
    <row r="997">
      <c r="E997" s="240"/>
    </row>
    <row r="998">
      <c r="E998" s="240"/>
    </row>
    <row r="999">
      <c r="E999" s="240"/>
    </row>
    <row r="1000">
      <c r="E1000" s="240"/>
    </row>
    <row r="1001">
      <c r="E1001" s="240"/>
    </row>
    <row r="1002">
      <c r="E1002" s="240"/>
    </row>
    <row r="1003">
      <c r="E1003" s="240"/>
    </row>
    <row r="1004">
      <c r="E1004" s="240"/>
    </row>
    <row r="1005">
      <c r="E1005" s="240"/>
    </row>
    <row r="1006">
      <c r="E1006" s="240"/>
    </row>
    <row r="1007">
      <c r="E1007" s="240"/>
    </row>
    <row r="1008">
      <c r="E1008" s="240"/>
    </row>
    <row r="1009">
      <c r="E1009" s="240"/>
    </row>
    <row r="1010">
      <c r="E1010" s="240"/>
    </row>
    <row r="1011">
      <c r="E1011" s="240"/>
    </row>
    <row r="1012">
      <c r="E1012" s="240"/>
    </row>
    <row r="1013">
      <c r="E1013" s="240"/>
    </row>
    <row r="1014">
      <c r="E1014" s="240"/>
    </row>
    <row r="1015">
      <c r="E1015" s="240"/>
    </row>
    <row r="1016">
      <c r="E1016" s="240"/>
    </row>
    <row r="1017">
      <c r="E1017" s="240"/>
    </row>
    <row r="1018">
      <c r="E1018" s="240"/>
    </row>
    <row r="1019">
      <c r="E1019" s="240"/>
    </row>
    <row r="1020">
      <c r="E1020" s="240"/>
    </row>
    <row r="1021">
      <c r="E1021" s="240"/>
    </row>
    <row r="1022">
      <c r="E1022" s="240"/>
    </row>
    <row r="1023">
      <c r="E1023" s="240"/>
    </row>
    <row r="1024">
      <c r="E1024" s="240"/>
    </row>
    <row r="1025">
      <c r="E1025" s="240"/>
    </row>
    <row r="1026">
      <c r="E1026" s="240"/>
    </row>
    <row r="1027">
      <c r="E1027" s="240"/>
    </row>
    <row r="1028">
      <c r="E1028" s="240"/>
    </row>
    <row r="1029">
      <c r="E1029" s="240"/>
    </row>
    <row r="1030">
      <c r="E1030" s="240"/>
    </row>
    <row r="1031">
      <c r="E1031" s="240"/>
    </row>
    <row r="1032">
      <c r="E1032" s="240"/>
    </row>
    <row r="1033">
      <c r="E1033" s="240"/>
    </row>
    <row r="1034">
      <c r="E1034" s="240"/>
    </row>
    <row r="1035">
      <c r="E1035" s="240"/>
    </row>
    <row r="1036">
      <c r="E1036" s="240"/>
    </row>
    <row r="1037">
      <c r="E1037" s="240"/>
    </row>
    <row r="1038">
      <c r="E1038" s="240"/>
    </row>
    <row r="1039">
      <c r="E1039" s="240"/>
    </row>
    <row r="1040">
      <c r="E1040" s="240"/>
    </row>
    <row r="1041">
      <c r="E1041" s="240"/>
    </row>
    <row r="1042">
      <c r="E1042" s="240"/>
    </row>
    <row r="1043">
      <c r="E1043" s="240"/>
    </row>
    <row r="1044">
      <c r="E1044" s="240"/>
    </row>
    <row r="1045">
      <c r="E1045" s="240"/>
    </row>
    <row r="1046">
      <c r="E1046" s="240"/>
    </row>
    <row r="1047">
      <c r="E1047" s="240"/>
    </row>
    <row r="1048">
      <c r="E1048" s="240"/>
    </row>
    <row r="1049">
      <c r="E1049" s="240"/>
    </row>
    <row r="1050">
      <c r="E1050" s="240"/>
    </row>
    <row r="1051">
      <c r="E1051" s="240"/>
    </row>
    <row r="1052">
      <c r="E1052" s="240"/>
    </row>
    <row r="1053">
      <c r="E1053" s="240"/>
    </row>
    <row r="1054">
      <c r="E1054" s="240"/>
    </row>
    <row r="1055">
      <c r="E1055" s="240"/>
    </row>
    <row r="1056">
      <c r="E1056" s="240"/>
    </row>
    <row r="1057">
      <c r="E1057" s="240"/>
    </row>
    <row r="1058">
      <c r="E1058" s="240"/>
    </row>
    <row r="1059">
      <c r="E1059" s="240"/>
    </row>
    <row r="1060">
      <c r="E1060" s="240"/>
    </row>
    <row r="1061">
      <c r="E1061" s="240"/>
    </row>
    <row r="1062">
      <c r="E1062" s="240"/>
    </row>
    <row r="1063">
      <c r="E1063" s="240"/>
    </row>
    <row r="1064">
      <c r="E1064" s="240"/>
    </row>
    <row r="1065">
      <c r="E1065" s="240"/>
    </row>
    <row r="1066">
      <c r="E1066" s="240"/>
    </row>
    <row r="1067">
      <c r="E1067" s="240"/>
    </row>
    <row r="1068">
      <c r="E1068" s="240"/>
    </row>
    <row r="1069">
      <c r="E1069" s="240"/>
    </row>
    <row r="1070">
      <c r="E1070" s="240"/>
    </row>
    <row r="1071">
      <c r="E1071" s="240"/>
    </row>
    <row r="1072">
      <c r="E1072" s="240"/>
    </row>
    <row r="1073">
      <c r="E1073" s="240"/>
    </row>
    <row r="1074">
      <c r="E1074" s="240"/>
    </row>
    <row r="1075">
      <c r="E1075" s="240"/>
    </row>
    <row r="1076">
      <c r="E1076" s="240"/>
    </row>
    <row r="1077">
      <c r="E1077" s="240"/>
    </row>
    <row r="1078">
      <c r="E1078" s="240"/>
    </row>
    <row r="1079">
      <c r="E1079" s="240"/>
    </row>
    <row r="1080">
      <c r="E1080" s="240"/>
    </row>
    <row r="1081">
      <c r="E1081" s="240"/>
    </row>
    <row r="1082">
      <c r="E1082" s="240"/>
    </row>
    <row r="1083">
      <c r="E1083" s="240"/>
    </row>
    <row r="1084">
      <c r="E1084" s="240"/>
    </row>
    <row r="1085">
      <c r="E1085" s="240"/>
    </row>
    <row r="1086">
      <c r="E1086" s="240"/>
    </row>
    <row r="1087">
      <c r="E1087" s="240"/>
    </row>
    <row r="1088">
      <c r="E1088" s="240"/>
    </row>
    <row r="1089">
      <c r="E1089" s="240"/>
    </row>
    <row r="1090">
      <c r="E1090" s="240"/>
    </row>
    <row r="1091">
      <c r="E1091" s="240"/>
    </row>
    <row r="1092">
      <c r="E1092" s="240"/>
    </row>
    <row r="1093">
      <c r="E1093" s="240"/>
    </row>
    <row r="1094">
      <c r="E1094" s="240"/>
    </row>
    <row r="1095">
      <c r="E1095" s="240"/>
    </row>
    <row r="1096">
      <c r="E1096" s="240"/>
    </row>
    <row r="1097">
      <c r="E1097" s="240"/>
    </row>
    <row r="1098">
      <c r="E1098" s="240"/>
    </row>
    <row r="1099">
      <c r="E1099" s="240"/>
    </row>
    <row r="1100">
      <c r="E1100" s="240"/>
    </row>
    <row r="1101">
      <c r="E1101" s="240"/>
    </row>
    <row r="1102">
      <c r="E1102" s="240"/>
    </row>
    <row r="1103">
      <c r="E1103" s="240"/>
    </row>
    <row r="1104">
      <c r="E1104" s="240"/>
    </row>
    <row r="1105">
      <c r="E1105" s="240"/>
    </row>
    <row r="1106">
      <c r="E1106" s="240"/>
    </row>
    <row r="1107">
      <c r="E1107" s="240"/>
    </row>
    <row r="1108">
      <c r="E1108" s="240"/>
    </row>
    <row r="1109">
      <c r="E1109" s="240"/>
    </row>
    <row r="1110">
      <c r="E1110" s="240"/>
    </row>
    <row r="1111">
      <c r="E1111" s="240"/>
    </row>
    <row r="1112">
      <c r="E1112" s="240"/>
    </row>
    <row r="1113">
      <c r="E1113" s="240"/>
    </row>
    <row r="1114">
      <c r="E1114" s="240"/>
    </row>
    <row r="1115">
      <c r="E1115" s="240"/>
    </row>
    <row r="1116">
      <c r="E1116" s="240"/>
    </row>
    <row r="1117">
      <c r="E1117" s="240"/>
    </row>
    <row r="1118">
      <c r="E1118" s="240"/>
    </row>
    <row r="1119">
      <c r="E1119" s="240"/>
    </row>
    <row r="1120">
      <c r="E1120" s="24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24.63"/>
    <col customWidth="1" min="5" max="5" width="13.88"/>
    <col customWidth="1" min="6" max="8" width="18.0"/>
    <col customWidth="1" min="9" max="10" width="17.5"/>
    <col customWidth="1" min="11" max="12" width="9.3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  <col customWidth="1" min="29" max="29" width="18.5"/>
  </cols>
  <sheetData>
    <row r="1">
      <c r="A1" s="220"/>
      <c r="B1" s="215" t="s">
        <v>5</v>
      </c>
      <c r="C1" s="219" t="s">
        <v>9250</v>
      </c>
      <c r="D1" s="216" t="s">
        <v>9251</v>
      </c>
      <c r="E1" s="411">
        <v>9.790482342E9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6216</v>
      </c>
      <c r="W1" s="2" t="s">
        <v>806</v>
      </c>
      <c r="Z1" s="2" t="s">
        <v>6058</v>
      </c>
      <c r="AA1" s="2" t="s">
        <v>6216</v>
      </c>
      <c r="AB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3687</v>
      </c>
      <c r="S2" s="2" t="s">
        <v>8286</v>
      </c>
      <c r="T2" s="2" t="s">
        <v>9252</v>
      </c>
      <c r="U2" s="2">
        <v>14.0</v>
      </c>
      <c r="V2" s="2" t="s">
        <v>2651</v>
      </c>
      <c r="W2" s="2" t="s">
        <v>454</v>
      </c>
      <c r="X2" s="2" t="s">
        <v>1010</v>
      </c>
      <c r="Z2" s="2">
        <v>27.0</v>
      </c>
      <c r="AA2" s="2" t="s">
        <v>9147</v>
      </c>
      <c r="AB2" s="2" t="s">
        <v>7038</v>
      </c>
      <c r="AC2" s="6" t="s">
        <v>9253</v>
      </c>
    </row>
    <row r="3">
      <c r="A3" s="2"/>
      <c r="B3" s="229" t="s">
        <v>811</v>
      </c>
      <c r="C3" s="589" t="s">
        <v>469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9254</v>
      </c>
      <c r="S3" s="2" t="s">
        <v>9255</v>
      </c>
      <c r="T3" s="2" t="s">
        <v>1958</v>
      </c>
      <c r="U3" s="2">
        <v>15.0</v>
      </c>
      <c r="V3" s="2" t="s">
        <v>9256</v>
      </c>
      <c r="W3" s="2" t="s">
        <v>467</v>
      </c>
      <c r="X3" s="2" t="s">
        <v>9257</v>
      </c>
      <c r="Z3" s="2">
        <v>28.0</v>
      </c>
      <c r="AB3" s="2" t="s">
        <v>8223</v>
      </c>
      <c r="AC3" s="2" t="s">
        <v>1010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9258</v>
      </c>
      <c r="S4" s="2" t="s">
        <v>7455</v>
      </c>
      <c r="T4" s="2" t="s">
        <v>1010</v>
      </c>
      <c r="U4" s="2">
        <v>16.0</v>
      </c>
      <c r="V4" s="2" t="s">
        <v>9259</v>
      </c>
      <c r="W4" s="2" t="s">
        <v>8497</v>
      </c>
      <c r="X4" s="2" t="s">
        <v>9260</v>
      </c>
      <c r="Z4" s="2">
        <v>29.0</v>
      </c>
      <c r="AB4" s="2" t="s">
        <v>495</v>
      </c>
      <c r="AC4" s="2" t="s">
        <v>1010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9261</v>
      </c>
      <c r="S5" s="2" t="s">
        <v>9262</v>
      </c>
      <c r="T5" s="2" t="s">
        <v>1010</v>
      </c>
      <c r="U5" s="2">
        <v>17.0</v>
      </c>
      <c r="V5" s="2" t="s">
        <v>9263</v>
      </c>
      <c r="W5" s="2" t="s">
        <v>8057</v>
      </c>
      <c r="X5" s="2" t="s">
        <v>9264</v>
      </c>
      <c r="Z5" s="2">
        <v>30.0</v>
      </c>
      <c r="AA5" s="2" t="s">
        <v>9265</v>
      </c>
      <c r="AB5" s="2" t="s">
        <v>5420</v>
      </c>
      <c r="AC5" s="2" t="s">
        <v>9266</v>
      </c>
    </row>
    <row r="6">
      <c r="A6" s="2"/>
      <c r="B6" s="229" t="s">
        <v>820</v>
      </c>
      <c r="C6" s="2" t="s">
        <v>9267</v>
      </c>
      <c r="D6" s="2"/>
      <c r="E6" s="237">
        <v>9.500424098E9</v>
      </c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9268</v>
      </c>
      <c r="S6" s="2" t="s">
        <v>7618</v>
      </c>
      <c r="T6" s="2" t="s">
        <v>1010</v>
      </c>
      <c r="U6" s="2">
        <v>18.0</v>
      </c>
      <c r="V6" s="2" t="s">
        <v>9269</v>
      </c>
      <c r="W6" s="2" t="s">
        <v>9270</v>
      </c>
      <c r="X6" s="2" t="s">
        <v>1568</v>
      </c>
      <c r="Z6" s="2">
        <v>31.0</v>
      </c>
      <c r="AA6" s="2" t="s">
        <v>9271</v>
      </c>
      <c r="AB6" s="2" t="s">
        <v>9272</v>
      </c>
      <c r="AC6" s="2" t="s">
        <v>9273</v>
      </c>
      <c r="AD6" s="2" t="s">
        <v>87</v>
      </c>
    </row>
    <row r="7">
      <c r="A7" s="2"/>
      <c r="B7" s="229" t="s">
        <v>822</v>
      </c>
      <c r="C7" s="2" t="s">
        <v>6363</v>
      </c>
      <c r="D7" s="2"/>
      <c r="E7" s="237">
        <v>9.843010066E9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9274</v>
      </c>
      <c r="S7" s="2" t="s">
        <v>8614</v>
      </c>
      <c r="T7" s="2" t="s">
        <v>1010</v>
      </c>
      <c r="U7" s="2">
        <v>19.0</v>
      </c>
      <c r="V7" s="2" t="s">
        <v>9275</v>
      </c>
      <c r="W7" s="2" t="s">
        <v>9276</v>
      </c>
      <c r="X7" s="2" t="s">
        <v>9277</v>
      </c>
      <c r="Z7" s="2">
        <v>32.0</v>
      </c>
      <c r="AA7" s="2" t="s">
        <v>9278</v>
      </c>
      <c r="AB7" s="2" t="s">
        <v>4927</v>
      </c>
      <c r="AC7" s="2" t="s">
        <v>5350</v>
      </c>
      <c r="AD7" s="2" t="s">
        <v>87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9279</v>
      </c>
      <c r="S8" s="2" t="s">
        <v>428</v>
      </c>
      <c r="T8" s="2" t="s">
        <v>1010</v>
      </c>
      <c r="U8" s="451">
        <v>20.0</v>
      </c>
      <c r="V8" s="266" t="s">
        <v>9280</v>
      </c>
      <c r="W8" s="357" t="s">
        <v>9281</v>
      </c>
      <c r="X8" s="357" t="s">
        <v>7558</v>
      </c>
      <c r="Z8" s="2">
        <v>33.0</v>
      </c>
      <c r="AA8" s="2" t="s">
        <v>9282</v>
      </c>
      <c r="AB8" s="2" t="s">
        <v>4402</v>
      </c>
      <c r="AC8" s="2" t="s">
        <v>9283</v>
      </c>
      <c r="AD8" s="2" t="s">
        <v>155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9284</v>
      </c>
      <c r="S9" s="2" t="s">
        <v>7518</v>
      </c>
      <c r="T9" s="2" t="s">
        <v>1010</v>
      </c>
      <c r="U9" s="2">
        <v>21.0</v>
      </c>
      <c r="V9" s="2" t="s">
        <v>9285</v>
      </c>
      <c r="W9" s="2" t="s">
        <v>8063</v>
      </c>
      <c r="X9" s="2" t="s">
        <v>9286</v>
      </c>
      <c r="Z9" s="2">
        <v>34.0</v>
      </c>
      <c r="AA9" s="2" t="s">
        <v>9287</v>
      </c>
      <c r="AB9" s="2" t="s">
        <v>4236</v>
      </c>
      <c r="AC9" s="2" t="s">
        <v>6236</v>
      </c>
      <c r="AD9" s="2" t="s">
        <v>155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9288</v>
      </c>
      <c r="S10" s="2" t="s">
        <v>7520</v>
      </c>
      <c r="T10" s="2" t="s">
        <v>1010</v>
      </c>
      <c r="U10" s="2">
        <v>22.0</v>
      </c>
      <c r="V10" s="2" t="s">
        <v>9289</v>
      </c>
      <c r="W10" s="2" t="s">
        <v>9290</v>
      </c>
      <c r="X10" s="2" t="s">
        <v>9291</v>
      </c>
      <c r="Z10" s="2">
        <v>35.0</v>
      </c>
      <c r="AA10" s="2" t="s">
        <v>9292</v>
      </c>
      <c r="AB10" s="2" t="s">
        <v>5530</v>
      </c>
      <c r="AC10" s="2" t="s">
        <v>9283</v>
      </c>
      <c r="AD10" s="2" t="s">
        <v>87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9293</v>
      </c>
      <c r="S11" s="2" t="s">
        <v>5783</v>
      </c>
      <c r="T11" s="2" t="s">
        <v>1010</v>
      </c>
      <c r="U11" s="2">
        <v>23.0</v>
      </c>
      <c r="V11" s="2" t="s">
        <v>5872</v>
      </c>
      <c r="W11" s="2" t="s">
        <v>9294</v>
      </c>
      <c r="X11" s="2" t="s">
        <v>1010</v>
      </c>
      <c r="Z11" s="2">
        <v>36.0</v>
      </c>
      <c r="AA11" s="2" t="s">
        <v>9295</v>
      </c>
      <c r="AB11" s="2" t="s">
        <v>9296</v>
      </c>
      <c r="AC11" s="2" t="s">
        <v>9297</v>
      </c>
      <c r="AD11" s="2" t="s">
        <v>87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7941</v>
      </c>
      <c r="S12" s="2" t="s">
        <v>434</v>
      </c>
      <c r="T12" s="2" t="s">
        <v>1010</v>
      </c>
      <c r="U12" s="2">
        <v>24.0</v>
      </c>
      <c r="V12" s="2" t="s">
        <v>805</v>
      </c>
      <c r="W12" s="2" t="s">
        <v>9298</v>
      </c>
      <c r="Z12" s="2">
        <v>37.0</v>
      </c>
      <c r="AA12" s="2" t="s">
        <v>9299</v>
      </c>
      <c r="AB12" s="2" t="s">
        <v>3914</v>
      </c>
      <c r="AC12" s="2" t="s">
        <v>9300</v>
      </c>
      <c r="AD12" s="2" t="s">
        <v>87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7601</v>
      </c>
      <c r="S13" s="2" t="s">
        <v>446</v>
      </c>
      <c r="T13" s="2" t="s">
        <v>1010</v>
      </c>
      <c r="U13" s="2">
        <v>25.0</v>
      </c>
      <c r="V13" s="2" t="s">
        <v>805</v>
      </c>
      <c r="W13" s="2" t="s">
        <v>8993</v>
      </c>
      <c r="Z13" s="2">
        <v>38.0</v>
      </c>
      <c r="AA13" s="2" t="s">
        <v>9301</v>
      </c>
      <c r="AB13" s="2" t="s">
        <v>4736</v>
      </c>
      <c r="AC13" s="2" t="s">
        <v>9302</v>
      </c>
      <c r="AD13" s="2" t="s">
        <v>87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>
        <v>13.0</v>
      </c>
      <c r="R14" s="2" t="s">
        <v>9303</v>
      </c>
      <c r="S14" s="2" t="s">
        <v>7209</v>
      </c>
      <c r="T14" s="2" t="s">
        <v>9304</v>
      </c>
      <c r="U14" s="2">
        <v>26.0</v>
      </c>
      <c r="V14" s="2" t="s">
        <v>5984</v>
      </c>
      <c r="W14" s="2" t="s">
        <v>6869</v>
      </c>
      <c r="X14" s="2" t="s">
        <v>9305</v>
      </c>
      <c r="Z14" s="2">
        <v>39.0</v>
      </c>
      <c r="AA14" s="2" t="s">
        <v>9306</v>
      </c>
      <c r="AB14" s="2" t="s">
        <v>5998</v>
      </c>
      <c r="AC14" s="2" t="s">
        <v>9307</v>
      </c>
      <c r="AD14" s="2" t="s">
        <v>55</v>
      </c>
    </row>
    <row r="15">
      <c r="A15" s="2"/>
      <c r="B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 t="s">
        <v>4235</v>
      </c>
      <c r="P15" s="2"/>
      <c r="Q15" s="2"/>
      <c r="R15" s="2"/>
      <c r="S15" s="2"/>
      <c r="Z15" s="2">
        <v>40.0</v>
      </c>
      <c r="AA15" s="2" t="s">
        <v>5529</v>
      </c>
      <c r="AB15" s="2" t="s">
        <v>9308</v>
      </c>
      <c r="AC15" s="2" t="s">
        <v>9307</v>
      </c>
      <c r="AD15" s="2" t="s">
        <v>55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Z16" s="2">
        <v>41.0</v>
      </c>
      <c r="AA16" s="2" t="s">
        <v>9309</v>
      </c>
      <c r="AB16" s="2" t="s">
        <v>3833</v>
      </c>
      <c r="AC16" s="2" t="s">
        <v>9310</v>
      </c>
      <c r="AD16" s="2" t="s">
        <v>9311</v>
      </c>
    </row>
    <row r="17">
      <c r="A17" s="2" t="s">
        <v>26</v>
      </c>
      <c r="B17" s="2" t="s">
        <v>30</v>
      </c>
      <c r="C17" s="2" t="s">
        <v>5477</v>
      </c>
      <c r="D17" s="291">
        <v>8.801287467789E12</v>
      </c>
      <c r="E17" s="448" t="s">
        <v>5771</v>
      </c>
      <c r="J17" s="2" t="s">
        <v>2173</v>
      </c>
      <c r="K17" s="2" t="s">
        <v>9262</v>
      </c>
      <c r="L17" s="2" t="s">
        <v>860</v>
      </c>
      <c r="M17" s="2" t="s">
        <v>17</v>
      </c>
      <c r="N17" s="2" t="s">
        <v>9312</v>
      </c>
      <c r="R17" s="2" t="s">
        <v>9261</v>
      </c>
      <c r="S17" s="2">
        <v>159.0</v>
      </c>
      <c r="Z17" s="2">
        <v>42.0</v>
      </c>
      <c r="AA17" s="2" t="s">
        <v>9313</v>
      </c>
      <c r="AB17" s="2" t="s">
        <v>9314</v>
      </c>
      <c r="AC17" s="2" t="s">
        <v>9315</v>
      </c>
      <c r="AD17" s="2" t="s">
        <v>55</v>
      </c>
    </row>
    <row r="18">
      <c r="A18" s="2"/>
      <c r="B18" s="2" t="s">
        <v>30</v>
      </c>
      <c r="C18" s="2" t="s">
        <v>5477</v>
      </c>
      <c r="D18" s="291">
        <v>8.801904016332E12</v>
      </c>
      <c r="E18" s="448" t="s">
        <v>5771</v>
      </c>
      <c r="J18" s="2" t="s">
        <v>2173</v>
      </c>
      <c r="K18" s="2" t="s">
        <v>9262</v>
      </c>
      <c r="L18" s="2" t="s">
        <v>860</v>
      </c>
      <c r="M18" s="2" t="s">
        <v>17</v>
      </c>
      <c r="N18" s="2" t="s">
        <v>9312</v>
      </c>
      <c r="R18" s="2" t="s">
        <v>9261</v>
      </c>
      <c r="S18" s="2">
        <v>159.0</v>
      </c>
    </row>
    <row r="19">
      <c r="A19" s="2"/>
      <c r="B19" s="2" t="s">
        <v>30</v>
      </c>
      <c r="C19" s="2" t="s">
        <v>5477</v>
      </c>
      <c r="D19" s="291">
        <v>8.801887856285E12</v>
      </c>
      <c r="E19" s="448" t="s">
        <v>5771</v>
      </c>
      <c r="J19" s="2" t="s">
        <v>2173</v>
      </c>
      <c r="K19" s="2" t="s">
        <v>9262</v>
      </c>
      <c r="L19" s="2" t="s">
        <v>860</v>
      </c>
      <c r="M19" s="2" t="s">
        <v>17</v>
      </c>
      <c r="N19" s="2" t="s">
        <v>9312</v>
      </c>
      <c r="R19" s="2" t="s">
        <v>9261</v>
      </c>
      <c r="S19" s="2">
        <v>159.0</v>
      </c>
    </row>
    <row r="20">
      <c r="A20" s="2"/>
      <c r="B20" s="2" t="s">
        <v>30</v>
      </c>
      <c r="C20" s="2" t="s">
        <v>5477</v>
      </c>
      <c r="D20" s="291">
        <v>9.891017898147E12</v>
      </c>
      <c r="E20" s="448" t="s">
        <v>5771</v>
      </c>
      <c r="J20" s="2" t="s">
        <v>2173</v>
      </c>
      <c r="K20" s="2" t="s">
        <v>9262</v>
      </c>
      <c r="L20" s="2" t="s">
        <v>860</v>
      </c>
      <c r="M20" s="2" t="s">
        <v>17</v>
      </c>
      <c r="N20" s="2" t="s">
        <v>9312</v>
      </c>
      <c r="R20" s="2" t="s">
        <v>9261</v>
      </c>
      <c r="S20" s="2">
        <v>159.0</v>
      </c>
    </row>
    <row r="21">
      <c r="A21" s="2"/>
      <c r="B21" s="2" t="s">
        <v>30</v>
      </c>
      <c r="C21" s="2" t="s">
        <v>5477</v>
      </c>
      <c r="D21" s="291">
        <v>8.801889094107E12</v>
      </c>
      <c r="E21" s="448" t="s">
        <v>5771</v>
      </c>
      <c r="J21" s="2" t="s">
        <v>2173</v>
      </c>
      <c r="K21" s="2" t="s">
        <v>9262</v>
      </c>
      <c r="L21" s="2" t="s">
        <v>860</v>
      </c>
      <c r="M21" s="2" t="s">
        <v>17</v>
      </c>
      <c r="N21" s="2" t="s">
        <v>9312</v>
      </c>
      <c r="R21" s="2" t="s">
        <v>9261</v>
      </c>
      <c r="S21" s="2">
        <v>159.0</v>
      </c>
    </row>
    <row r="22">
      <c r="A22" s="2"/>
      <c r="B22" s="2" t="s">
        <v>30</v>
      </c>
      <c r="C22" s="2" t="s">
        <v>5477</v>
      </c>
      <c r="D22" s="291">
        <v>8.80156842871E12</v>
      </c>
      <c r="E22" s="448" t="s">
        <v>5771</v>
      </c>
      <c r="J22" s="2" t="s">
        <v>2173</v>
      </c>
      <c r="K22" s="2" t="s">
        <v>9262</v>
      </c>
      <c r="L22" s="2" t="s">
        <v>860</v>
      </c>
      <c r="M22" s="2" t="s">
        <v>17</v>
      </c>
      <c r="N22" s="2" t="s">
        <v>9312</v>
      </c>
      <c r="R22" s="2" t="s">
        <v>9261</v>
      </c>
      <c r="S22" s="2">
        <v>159.0</v>
      </c>
    </row>
    <row r="23">
      <c r="A23" s="2"/>
      <c r="B23" s="2" t="s">
        <v>30</v>
      </c>
      <c r="C23" s="2" t="s">
        <v>5477</v>
      </c>
      <c r="D23" s="291">
        <v>9.891020142825E12</v>
      </c>
      <c r="E23" s="448" t="s">
        <v>5771</v>
      </c>
      <c r="J23" s="2" t="s">
        <v>2173</v>
      </c>
      <c r="K23" s="2" t="s">
        <v>9262</v>
      </c>
      <c r="L23" s="2" t="s">
        <v>860</v>
      </c>
      <c r="M23" s="2" t="s">
        <v>17</v>
      </c>
      <c r="N23" s="2" t="s">
        <v>9312</v>
      </c>
      <c r="R23" s="2" t="s">
        <v>9261</v>
      </c>
      <c r="S23" s="2">
        <v>159.0</v>
      </c>
    </row>
    <row r="24">
      <c r="A24" s="2"/>
      <c r="B24" s="2" t="s">
        <v>30</v>
      </c>
      <c r="C24" s="2" t="s">
        <v>5477</v>
      </c>
      <c r="D24" s="291" t="s">
        <v>9316</v>
      </c>
      <c r="E24" s="448" t="s">
        <v>5771</v>
      </c>
      <c r="J24" s="2" t="s">
        <v>2173</v>
      </c>
      <c r="K24" s="2" t="s">
        <v>9262</v>
      </c>
      <c r="L24" s="2" t="s">
        <v>860</v>
      </c>
      <c r="M24" s="2" t="s">
        <v>17</v>
      </c>
      <c r="N24" s="2" t="s">
        <v>9312</v>
      </c>
      <c r="R24" s="2" t="s">
        <v>9261</v>
      </c>
      <c r="S24" s="2">
        <v>159.0</v>
      </c>
    </row>
    <row r="25">
      <c r="A25" s="2"/>
      <c r="B25" s="2" t="s">
        <v>30</v>
      </c>
      <c r="C25" s="2" t="s">
        <v>5477</v>
      </c>
      <c r="D25" s="291" t="s">
        <v>9317</v>
      </c>
      <c r="E25" s="448" t="s">
        <v>5771</v>
      </c>
      <c r="J25" s="2" t="s">
        <v>2173</v>
      </c>
      <c r="K25" s="2" t="s">
        <v>428</v>
      </c>
      <c r="L25" s="2" t="s">
        <v>860</v>
      </c>
      <c r="M25" s="2" t="s">
        <v>17</v>
      </c>
      <c r="N25" s="2" t="s">
        <v>9312</v>
      </c>
      <c r="R25" s="2" t="s">
        <v>9279</v>
      </c>
      <c r="S25" s="2">
        <v>159.0</v>
      </c>
    </row>
    <row r="26">
      <c r="A26" s="2"/>
      <c r="B26" s="2" t="s">
        <v>30</v>
      </c>
      <c r="C26" s="2" t="s">
        <v>5477</v>
      </c>
      <c r="D26" s="291">
        <v>8.801326862224E12</v>
      </c>
      <c r="E26" s="448" t="s">
        <v>5771</v>
      </c>
      <c r="J26" s="2" t="s">
        <v>2173</v>
      </c>
      <c r="K26" s="2" t="s">
        <v>428</v>
      </c>
      <c r="L26" s="2" t="s">
        <v>860</v>
      </c>
      <c r="M26" s="2" t="s">
        <v>17</v>
      </c>
      <c r="N26" s="2" t="s">
        <v>9312</v>
      </c>
      <c r="R26" s="2" t="s">
        <v>9279</v>
      </c>
      <c r="S26" s="2">
        <v>159.0</v>
      </c>
    </row>
    <row r="27">
      <c r="A27" s="2"/>
      <c r="B27" s="2" t="s">
        <v>7435</v>
      </c>
      <c r="C27" s="2" t="s">
        <v>5477</v>
      </c>
      <c r="D27" s="291">
        <v>9.891025278481E12</v>
      </c>
      <c r="E27" s="448" t="s">
        <v>5771</v>
      </c>
      <c r="J27" s="2" t="s">
        <v>2173</v>
      </c>
      <c r="K27" s="2" t="s">
        <v>7618</v>
      </c>
      <c r="L27" s="2" t="s">
        <v>860</v>
      </c>
      <c r="M27" s="2" t="s">
        <v>17</v>
      </c>
      <c r="N27" s="2" t="s">
        <v>9312</v>
      </c>
      <c r="R27" s="2" t="s">
        <v>9268</v>
      </c>
      <c r="S27" s="2">
        <v>159.0</v>
      </c>
    </row>
    <row r="28">
      <c r="A28" s="2"/>
      <c r="B28" s="2" t="s">
        <v>7435</v>
      </c>
      <c r="C28" s="2" t="s">
        <v>5477</v>
      </c>
      <c r="D28" s="291">
        <v>9.891017918114E12</v>
      </c>
      <c r="E28" s="448" t="s">
        <v>5771</v>
      </c>
      <c r="J28" s="2" t="s">
        <v>2173</v>
      </c>
      <c r="K28" s="2" t="s">
        <v>7618</v>
      </c>
      <c r="L28" s="2" t="s">
        <v>860</v>
      </c>
      <c r="M28" s="2" t="s">
        <v>17</v>
      </c>
      <c r="N28" s="2" t="s">
        <v>9312</v>
      </c>
      <c r="R28" s="2" t="s">
        <v>9268</v>
      </c>
      <c r="S28" s="2">
        <v>159.0</v>
      </c>
    </row>
    <row r="29" ht="18.75" customHeight="1">
      <c r="A29" s="2"/>
      <c r="B29" s="2" t="s">
        <v>7435</v>
      </c>
      <c r="C29" s="2" t="s">
        <v>5477</v>
      </c>
      <c r="D29" s="400">
        <v>8.80182089478E11</v>
      </c>
      <c r="E29" s="448" t="s">
        <v>5771</v>
      </c>
      <c r="J29" s="2" t="s">
        <v>2173</v>
      </c>
      <c r="K29" s="2" t="s">
        <v>9318</v>
      </c>
      <c r="L29" s="2" t="s">
        <v>860</v>
      </c>
      <c r="M29" s="2" t="s">
        <v>17</v>
      </c>
      <c r="N29" s="2" t="s">
        <v>9319</v>
      </c>
      <c r="R29" s="2" t="s">
        <v>9268</v>
      </c>
      <c r="S29" s="2" t="s">
        <v>9320</v>
      </c>
    </row>
    <row r="30">
      <c r="A30" s="2"/>
      <c r="B30" s="2" t="s">
        <v>7435</v>
      </c>
      <c r="C30" s="2" t="s">
        <v>5477</v>
      </c>
      <c r="D30" s="400">
        <v>8.8017840096E11</v>
      </c>
      <c r="E30" s="448" t="s">
        <v>5771</v>
      </c>
      <c r="J30" s="2" t="s">
        <v>2173</v>
      </c>
      <c r="K30" s="2" t="s">
        <v>9318</v>
      </c>
      <c r="L30" s="2" t="s">
        <v>860</v>
      </c>
      <c r="M30" s="2" t="s">
        <v>17</v>
      </c>
      <c r="N30" s="2" t="s">
        <v>9319</v>
      </c>
      <c r="R30" s="2" t="s">
        <v>9268</v>
      </c>
      <c r="S30" s="2" t="s">
        <v>9320</v>
      </c>
    </row>
    <row r="31">
      <c r="A31" s="2"/>
      <c r="B31" s="2" t="s">
        <v>30</v>
      </c>
      <c r="C31" s="2" t="s">
        <v>4876</v>
      </c>
      <c r="D31" s="291">
        <v>8.701248976297E12</v>
      </c>
      <c r="E31" s="359" t="s">
        <v>5479</v>
      </c>
      <c r="J31" s="2" t="s">
        <v>2173</v>
      </c>
      <c r="K31" s="2" t="s">
        <v>8614</v>
      </c>
      <c r="L31" s="2" t="s">
        <v>860</v>
      </c>
      <c r="M31" s="2" t="s">
        <v>2386</v>
      </c>
      <c r="N31" s="2" t="s">
        <v>9321</v>
      </c>
      <c r="R31" s="2" t="s">
        <v>9322</v>
      </c>
      <c r="S31" s="2">
        <v>159.0</v>
      </c>
    </row>
    <row r="32">
      <c r="A32" s="2"/>
      <c r="B32" s="2" t="s">
        <v>30</v>
      </c>
      <c r="C32" s="2" t="s">
        <v>1408</v>
      </c>
      <c r="D32" s="291" t="s">
        <v>9323</v>
      </c>
      <c r="E32" s="359" t="s">
        <v>4349</v>
      </c>
      <c r="J32" s="2" t="s">
        <v>2173</v>
      </c>
      <c r="K32" s="2" t="s">
        <v>8614</v>
      </c>
      <c r="L32" s="2" t="s">
        <v>860</v>
      </c>
      <c r="M32" s="2" t="s">
        <v>17</v>
      </c>
      <c r="N32" s="2" t="s">
        <v>8614</v>
      </c>
      <c r="R32" s="2" t="s">
        <v>9274</v>
      </c>
      <c r="S32" s="2">
        <v>258.0</v>
      </c>
    </row>
    <row r="33">
      <c r="A33" s="2"/>
      <c r="B33" s="2"/>
      <c r="C33" s="2" t="s">
        <v>7925</v>
      </c>
      <c r="D33" s="291" t="s">
        <v>9324</v>
      </c>
      <c r="E33" s="2"/>
      <c r="F33" s="231"/>
      <c r="G33" s="231"/>
      <c r="H33" s="231"/>
      <c r="J33" s="2" t="s">
        <v>2173</v>
      </c>
      <c r="K33" s="2" t="s">
        <v>7618</v>
      </c>
      <c r="L33" s="2" t="s">
        <v>860</v>
      </c>
      <c r="M33" s="2" t="s">
        <v>17</v>
      </c>
      <c r="R33" s="2" t="s">
        <v>9268</v>
      </c>
    </row>
    <row r="34" ht="15.0" customHeight="1">
      <c r="A34" s="2"/>
      <c r="B34" s="2" t="s">
        <v>30</v>
      </c>
      <c r="C34" s="359" t="s">
        <v>5477</v>
      </c>
      <c r="D34" s="291">
        <v>8.801238432653E12</v>
      </c>
      <c r="E34" s="359" t="s">
        <v>5771</v>
      </c>
      <c r="F34" s="231"/>
      <c r="G34" s="231"/>
      <c r="H34" s="231"/>
      <c r="J34" s="2" t="s">
        <v>2173</v>
      </c>
      <c r="K34" s="2" t="s">
        <v>7520</v>
      </c>
      <c r="L34" s="2" t="s">
        <v>860</v>
      </c>
      <c r="M34" s="2" t="s">
        <v>17</v>
      </c>
      <c r="N34" s="2" t="s">
        <v>7518</v>
      </c>
      <c r="R34" s="2" t="s">
        <v>9288</v>
      </c>
      <c r="S34" s="2">
        <v>261.0</v>
      </c>
    </row>
    <row r="35" ht="15.0" customHeight="1">
      <c r="A35" s="2"/>
      <c r="B35" s="2" t="s">
        <v>30</v>
      </c>
      <c r="C35" s="359" t="s">
        <v>5477</v>
      </c>
      <c r="D35" s="291">
        <v>8.801847402463E12</v>
      </c>
      <c r="E35" s="359" t="s">
        <v>5771</v>
      </c>
      <c r="F35" s="231"/>
      <c r="G35" s="231"/>
      <c r="H35" s="231"/>
      <c r="J35" s="2" t="s">
        <v>2173</v>
      </c>
      <c r="K35" s="2" t="s">
        <v>7520</v>
      </c>
      <c r="L35" s="2" t="s">
        <v>860</v>
      </c>
      <c r="M35" s="2" t="s">
        <v>17</v>
      </c>
      <c r="N35" s="2" t="s">
        <v>7518</v>
      </c>
      <c r="R35" s="2" t="s">
        <v>9288</v>
      </c>
      <c r="S35" s="2">
        <v>261.0</v>
      </c>
    </row>
    <row r="36" ht="15.0" customHeight="1">
      <c r="A36" s="2" t="s">
        <v>9325</v>
      </c>
      <c r="F36" s="231"/>
      <c r="G36" s="231"/>
      <c r="H36" s="231"/>
    </row>
    <row r="37" ht="15.0" customHeight="1">
      <c r="A37" s="2"/>
      <c r="F37" s="231"/>
      <c r="G37" s="231"/>
      <c r="H37" s="231"/>
    </row>
    <row r="38">
      <c r="A38" s="2" t="s">
        <v>7267</v>
      </c>
      <c r="B38" s="2" t="s">
        <v>3908</v>
      </c>
      <c r="C38" s="2" t="s">
        <v>3515</v>
      </c>
      <c r="D38" s="2"/>
      <c r="E38" s="2" t="s">
        <v>3987</v>
      </c>
      <c r="J38" s="2" t="s">
        <v>2173</v>
      </c>
      <c r="K38" s="2" t="s">
        <v>428</v>
      </c>
      <c r="L38" s="2" t="s">
        <v>860</v>
      </c>
      <c r="M38" s="2" t="s">
        <v>17</v>
      </c>
      <c r="N38" s="2" t="s">
        <v>9312</v>
      </c>
      <c r="R38" s="2" t="s">
        <v>9279</v>
      </c>
      <c r="S38" s="2">
        <v>160.0</v>
      </c>
    </row>
    <row r="39">
      <c r="A39" s="2"/>
      <c r="B39" s="2" t="s">
        <v>3908</v>
      </c>
      <c r="C39" s="2" t="s">
        <v>4099</v>
      </c>
      <c r="D39" s="2"/>
      <c r="E39" s="2" t="s">
        <v>3987</v>
      </c>
      <c r="J39" s="2" t="s">
        <v>2173</v>
      </c>
      <c r="K39" s="2" t="s">
        <v>428</v>
      </c>
      <c r="L39" s="2" t="s">
        <v>860</v>
      </c>
      <c r="M39" s="2" t="s">
        <v>17</v>
      </c>
      <c r="N39" s="2" t="s">
        <v>9312</v>
      </c>
      <c r="R39" s="2" t="s">
        <v>9279</v>
      </c>
      <c r="S39" s="2">
        <v>160.0</v>
      </c>
    </row>
    <row r="40">
      <c r="A40" s="2"/>
      <c r="B40" s="2" t="s">
        <v>3908</v>
      </c>
      <c r="C40" s="2" t="s">
        <v>4100</v>
      </c>
      <c r="D40" s="2"/>
      <c r="E40" s="2" t="s">
        <v>4101</v>
      </c>
      <c r="J40" s="2" t="s">
        <v>2173</v>
      </c>
      <c r="L40" s="2" t="s">
        <v>860</v>
      </c>
      <c r="M40" s="2" t="s">
        <v>17</v>
      </c>
      <c r="N40" s="2" t="s">
        <v>9312</v>
      </c>
      <c r="S40" s="2">
        <v>160.0</v>
      </c>
    </row>
    <row r="41">
      <c r="A41" s="2"/>
      <c r="B41" s="2" t="s">
        <v>3908</v>
      </c>
      <c r="C41" s="2" t="s">
        <v>5482</v>
      </c>
      <c r="D41" s="291">
        <v>163080.0</v>
      </c>
      <c r="E41" s="2" t="s">
        <v>8031</v>
      </c>
      <c r="J41" s="2" t="s">
        <v>2173</v>
      </c>
      <c r="K41" s="2" t="s">
        <v>428</v>
      </c>
      <c r="L41" s="2" t="s">
        <v>860</v>
      </c>
      <c r="M41" s="2" t="s">
        <v>17</v>
      </c>
      <c r="N41" s="2" t="s">
        <v>9312</v>
      </c>
      <c r="R41" s="2" t="s">
        <v>9279</v>
      </c>
      <c r="S41" s="2">
        <v>160.0</v>
      </c>
    </row>
    <row r="42">
      <c r="A42" s="2"/>
      <c r="B42" s="2" t="s">
        <v>3908</v>
      </c>
      <c r="C42" s="2" t="s">
        <v>7174</v>
      </c>
      <c r="D42" s="2"/>
      <c r="E42" s="359" t="s">
        <v>3995</v>
      </c>
      <c r="J42" s="2" t="s">
        <v>2173</v>
      </c>
      <c r="L42" s="2" t="s">
        <v>860</v>
      </c>
      <c r="M42" s="2" t="s">
        <v>17</v>
      </c>
      <c r="N42" s="2" t="s">
        <v>9312</v>
      </c>
      <c r="S42" s="2">
        <v>160.0</v>
      </c>
    </row>
    <row r="43">
      <c r="A43" s="2"/>
      <c r="B43" s="2" t="s">
        <v>3908</v>
      </c>
      <c r="C43" s="2" t="s">
        <v>7174</v>
      </c>
      <c r="D43" s="291" t="s">
        <v>9326</v>
      </c>
      <c r="E43" s="359" t="s">
        <v>3995</v>
      </c>
      <c r="J43" s="2" t="s">
        <v>2173</v>
      </c>
      <c r="L43" s="2" t="s">
        <v>860</v>
      </c>
      <c r="M43" s="2" t="s">
        <v>5818</v>
      </c>
      <c r="N43" s="2" t="s">
        <v>9327</v>
      </c>
      <c r="S43" s="312">
        <v>160258.0</v>
      </c>
    </row>
    <row r="44">
      <c r="A44" s="2"/>
      <c r="B44" s="2" t="s">
        <v>960</v>
      </c>
      <c r="C44" s="2" t="s">
        <v>1556</v>
      </c>
      <c r="D44" s="275"/>
      <c r="E44" s="275" t="s">
        <v>947</v>
      </c>
      <c r="J44" s="2" t="s">
        <v>2173</v>
      </c>
      <c r="K44" s="2" t="s">
        <v>7209</v>
      </c>
      <c r="L44" s="2" t="s">
        <v>860</v>
      </c>
      <c r="M44" s="2" t="s">
        <v>17</v>
      </c>
      <c r="N44" s="2" t="s">
        <v>9312</v>
      </c>
      <c r="R44" s="2" t="s">
        <v>9303</v>
      </c>
      <c r="S44" s="2">
        <v>160.0</v>
      </c>
    </row>
    <row r="45">
      <c r="A45" s="2"/>
      <c r="B45" s="2" t="s">
        <v>960</v>
      </c>
      <c r="C45" s="2" t="s">
        <v>1556</v>
      </c>
      <c r="D45" s="275"/>
      <c r="E45" s="275" t="s">
        <v>947</v>
      </c>
      <c r="J45" s="2" t="s">
        <v>2173</v>
      </c>
      <c r="K45" s="2" t="s">
        <v>7209</v>
      </c>
      <c r="L45" s="2" t="s">
        <v>860</v>
      </c>
      <c r="M45" s="2" t="s">
        <v>17</v>
      </c>
      <c r="N45" s="2" t="s">
        <v>9312</v>
      </c>
      <c r="R45" s="2" t="s">
        <v>9303</v>
      </c>
      <c r="S45" s="2">
        <v>160.0</v>
      </c>
    </row>
    <row r="46">
      <c r="A46" s="2"/>
      <c r="B46" s="2" t="s">
        <v>960</v>
      </c>
      <c r="C46" s="2" t="s">
        <v>1556</v>
      </c>
      <c r="D46" s="275"/>
      <c r="E46" s="275" t="s">
        <v>947</v>
      </c>
      <c r="J46" s="2" t="s">
        <v>817</v>
      </c>
      <c r="L46" s="2" t="s">
        <v>860</v>
      </c>
      <c r="M46" s="2" t="s">
        <v>9328</v>
      </c>
    </row>
    <row r="47">
      <c r="A47" s="2"/>
      <c r="B47" s="2" t="s">
        <v>960</v>
      </c>
      <c r="C47" s="2" t="s">
        <v>1556</v>
      </c>
      <c r="D47" s="275"/>
      <c r="E47" s="275" t="s">
        <v>947</v>
      </c>
      <c r="J47" s="2" t="s">
        <v>817</v>
      </c>
      <c r="L47" s="2" t="s">
        <v>860</v>
      </c>
      <c r="M47" s="2" t="s">
        <v>9328</v>
      </c>
    </row>
    <row r="48">
      <c r="A48" s="2"/>
      <c r="B48" s="2" t="s">
        <v>960</v>
      </c>
      <c r="C48" s="2" t="s">
        <v>1556</v>
      </c>
      <c r="D48" s="275"/>
      <c r="E48" s="275" t="s">
        <v>947</v>
      </c>
      <c r="J48" s="2" t="s">
        <v>817</v>
      </c>
      <c r="L48" s="2" t="s">
        <v>860</v>
      </c>
      <c r="M48" s="2" t="s">
        <v>4882</v>
      </c>
    </row>
    <row r="49">
      <c r="B49" s="2" t="s">
        <v>960</v>
      </c>
      <c r="C49" s="492" t="s">
        <v>1055</v>
      </c>
      <c r="D49" s="291">
        <v>150211.0</v>
      </c>
      <c r="E49" s="494" t="s">
        <v>1056</v>
      </c>
      <c r="J49" s="2" t="s">
        <v>2173</v>
      </c>
      <c r="L49" s="2" t="s">
        <v>860</v>
      </c>
      <c r="M49" s="2" t="s">
        <v>17</v>
      </c>
      <c r="N49" s="2" t="s">
        <v>9312</v>
      </c>
      <c r="S49" s="2">
        <v>160.0</v>
      </c>
    </row>
    <row r="50">
      <c r="B50" s="2" t="s">
        <v>960</v>
      </c>
      <c r="C50" s="492" t="s">
        <v>1055</v>
      </c>
      <c r="D50" s="291" t="s">
        <v>9329</v>
      </c>
      <c r="E50" s="494" t="s">
        <v>1056</v>
      </c>
      <c r="J50" s="2" t="s">
        <v>2173</v>
      </c>
      <c r="L50" s="2" t="s">
        <v>860</v>
      </c>
      <c r="M50" s="2" t="s">
        <v>2386</v>
      </c>
      <c r="N50" s="2" t="s">
        <v>9312</v>
      </c>
      <c r="S50" s="2">
        <v>160.0</v>
      </c>
    </row>
    <row r="51">
      <c r="B51" s="2" t="s">
        <v>960</v>
      </c>
      <c r="C51" s="492" t="s">
        <v>1055</v>
      </c>
      <c r="D51" s="291" t="s">
        <v>9330</v>
      </c>
      <c r="E51" s="494" t="s">
        <v>1056</v>
      </c>
      <c r="J51" s="2" t="s">
        <v>2173</v>
      </c>
      <c r="L51" s="2" t="s">
        <v>860</v>
      </c>
      <c r="M51" s="2" t="s">
        <v>2386</v>
      </c>
      <c r="N51" s="2" t="s">
        <v>9312</v>
      </c>
      <c r="S51" s="2">
        <v>160.0</v>
      </c>
    </row>
    <row r="52">
      <c r="B52" s="2" t="s">
        <v>960</v>
      </c>
      <c r="C52" s="492" t="s">
        <v>1055</v>
      </c>
      <c r="D52" s="291" t="s">
        <v>9331</v>
      </c>
      <c r="E52" s="494" t="s">
        <v>1056</v>
      </c>
      <c r="J52" s="2" t="s">
        <v>2173</v>
      </c>
      <c r="L52" s="2" t="s">
        <v>860</v>
      </c>
      <c r="M52" s="2" t="s">
        <v>2386</v>
      </c>
      <c r="N52" s="2" t="s">
        <v>9312</v>
      </c>
      <c r="S52" s="2">
        <v>160.0</v>
      </c>
    </row>
    <row r="53">
      <c r="B53" s="2" t="s">
        <v>960</v>
      </c>
      <c r="C53" s="492" t="s">
        <v>1055</v>
      </c>
      <c r="D53" s="291">
        <v>150206.0</v>
      </c>
      <c r="E53" s="494" t="s">
        <v>1056</v>
      </c>
      <c r="J53" s="2" t="s">
        <v>2173</v>
      </c>
      <c r="L53" s="2" t="s">
        <v>860</v>
      </c>
      <c r="M53" s="2" t="s">
        <v>2386</v>
      </c>
      <c r="N53" s="2" t="s">
        <v>9312</v>
      </c>
      <c r="S53" s="2">
        <v>160.0</v>
      </c>
    </row>
    <row r="54">
      <c r="B54" s="2" t="s">
        <v>960</v>
      </c>
      <c r="C54" s="492" t="s">
        <v>1055</v>
      </c>
      <c r="D54" s="291" t="s">
        <v>9332</v>
      </c>
      <c r="E54" s="494" t="s">
        <v>1056</v>
      </c>
      <c r="J54" s="2" t="s">
        <v>2173</v>
      </c>
      <c r="L54" s="2" t="s">
        <v>860</v>
      </c>
      <c r="M54" s="2" t="s">
        <v>2386</v>
      </c>
      <c r="N54" s="2" t="s">
        <v>9312</v>
      </c>
      <c r="S54" s="2">
        <v>160.0</v>
      </c>
    </row>
    <row r="55">
      <c r="B55" s="2" t="s">
        <v>960</v>
      </c>
      <c r="C55" s="492" t="s">
        <v>1055</v>
      </c>
      <c r="D55" s="291">
        <v>1502107.0</v>
      </c>
      <c r="E55" s="494" t="s">
        <v>1056</v>
      </c>
      <c r="J55" s="2" t="s">
        <v>2173</v>
      </c>
      <c r="L55" s="2" t="s">
        <v>860</v>
      </c>
      <c r="M55" s="2" t="s">
        <v>2386</v>
      </c>
      <c r="N55" s="2" t="s">
        <v>9312</v>
      </c>
      <c r="S55" s="2">
        <v>160.0</v>
      </c>
    </row>
    <row r="56">
      <c r="B56" s="2" t="s">
        <v>960</v>
      </c>
      <c r="C56" s="492" t="s">
        <v>1055</v>
      </c>
      <c r="D56" s="291" t="s">
        <v>9333</v>
      </c>
      <c r="E56" s="494" t="s">
        <v>1056</v>
      </c>
      <c r="J56" s="2" t="s">
        <v>2173</v>
      </c>
      <c r="L56" s="2" t="s">
        <v>860</v>
      </c>
      <c r="M56" s="2" t="s">
        <v>2386</v>
      </c>
      <c r="N56" s="2" t="s">
        <v>9312</v>
      </c>
      <c r="S56" s="2">
        <v>160.0</v>
      </c>
    </row>
    <row r="57">
      <c r="B57" s="2" t="s">
        <v>960</v>
      </c>
      <c r="C57" s="492" t="s">
        <v>1055</v>
      </c>
      <c r="D57" s="291"/>
      <c r="E57" s="494" t="s">
        <v>1056</v>
      </c>
      <c r="L57" s="2" t="s">
        <v>860</v>
      </c>
      <c r="M57" s="2" t="s">
        <v>4882</v>
      </c>
    </row>
    <row r="58">
      <c r="B58" s="2" t="s">
        <v>960</v>
      </c>
      <c r="C58" s="492" t="s">
        <v>1055</v>
      </c>
      <c r="D58" s="291"/>
      <c r="E58" s="494" t="s">
        <v>1056</v>
      </c>
      <c r="L58" s="2" t="s">
        <v>860</v>
      </c>
      <c r="M58" s="2" t="s">
        <v>4882</v>
      </c>
    </row>
    <row r="59">
      <c r="B59" s="2" t="s">
        <v>960</v>
      </c>
      <c r="C59" s="492" t="s">
        <v>1055</v>
      </c>
      <c r="D59" s="291"/>
      <c r="E59" s="494" t="s">
        <v>1056</v>
      </c>
      <c r="L59" s="2" t="s">
        <v>860</v>
      </c>
      <c r="M59" s="2" t="s">
        <v>4882</v>
      </c>
    </row>
    <row r="60">
      <c r="B60" s="2" t="s">
        <v>960</v>
      </c>
      <c r="C60" s="492" t="s">
        <v>1055</v>
      </c>
      <c r="D60" s="291"/>
      <c r="E60" s="494" t="s">
        <v>1056</v>
      </c>
      <c r="L60" s="2" t="s">
        <v>860</v>
      </c>
      <c r="M60" s="2" t="s">
        <v>4882</v>
      </c>
    </row>
    <row r="61">
      <c r="B61" s="2" t="s">
        <v>960</v>
      </c>
      <c r="C61" s="492" t="s">
        <v>1055</v>
      </c>
      <c r="D61" s="291"/>
      <c r="E61" s="494" t="s">
        <v>1056</v>
      </c>
      <c r="L61" s="2" t="s">
        <v>860</v>
      </c>
      <c r="M61" s="2" t="s">
        <v>4882</v>
      </c>
    </row>
    <row r="62">
      <c r="B62" s="2" t="s">
        <v>3908</v>
      </c>
      <c r="C62" s="2" t="s">
        <v>6193</v>
      </c>
      <c r="D62" s="359" t="s">
        <v>2569</v>
      </c>
      <c r="E62" s="2" t="s">
        <v>8032</v>
      </c>
      <c r="J62" s="2" t="s">
        <v>2173</v>
      </c>
      <c r="K62" s="2" t="s">
        <v>428</v>
      </c>
      <c r="L62" s="2" t="s">
        <v>860</v>
      </c>
      <c r="M62" s="2" t="s">
        <v>17</v>
      </c>
      <c r="N62" s="2" t="s">
        <v>9312</v>
      </c>
      <c r="R62" s="2" t="s">
        <v>9279</v>
      </c>
      <c r="S62" s="2">
        <v>160.0</v>
      </c>
    </row>
    <row r="63">
      <c r="A63" s="2"/>
      <c r="B63" s="2" t="s">
        <v>3908</v>
      </c>
      <c r="C63" s="2" t="s">
        <v>7142</v>
      </c>
      <c r="D63" s="2"/>
      <c r="E63" s="2" t="s">
        <v>6744</v>
      </c>
      <c r="J63" s="2" t="s">
        <v>2173</v>
      </c>
      <c r="L63" s="2" t="s">
        <v>860</v>
      </c>
      <c r="M63" s="2" t="s">
        <v>17</v>
      </c>
      <c r="N63" s="2" t="s">
        <v>9312</v>
      </c>
      <c r="S63" s="2">
        <v>160.0</v>
      </c>
    </row>
    <row r="64">
      <c r="A64" s="2"/>
      <c r="B64" s="2"/>
      <c r="C64" s="2" t="s">
        <v>7143</v>
      </c>
      <c r="D64" s="2"/>
      <c r="E64" s="2" t="s">
        <v>7502</v>
      </c>
      <c r="J64" s="2" t="s">
        <v>2173</v>
      </c>
      <c r="L64" s="2" t="s">
        <v>860</v>
      </c>
      <c r="M64" s="2" t="s">
        <v>17</v>
      </c>
      <c r="N64" s="2" t="s">
        <v>9312</v>
      </c>
      <c r="S64" s="2">
        <v>160.0</v>
      </c>
    </row>
    <row r="65">
      <c r="A65" s="2"/>
      <c r="B65" s="2"/>
      <c r="C65" s="2" t="s">
        <v>7144</v>
      </c>
      <c r="D65" s="2"/>
      <c r="E65" s="2"/>
      <c r="J65" s="2" t="s">
        <v>817</v>
      </c>
      <c r="L65" s="2" t="s">
        <v>860</v>
      </c>
    </row>
    <row r="66">
      <c r="C66" s="2" t="s">
        <v>9334</v>
      </c>
      <c r="E66" s="380" t="s">
        <v>6635</v>
      </c>
      <c r="J66" s="2" t="s">
        <v>817</v>
      </c>
      <c r="L66" s="2" t="s">
        <v>860</v>
      </c>
      <c r="M66" s="2" t="s">
        <v>2386</v>
      </c>
      <c r="N66" s="2" t="s">
        <v>9335</v>
      </c>
      <c r="S66" s="2">
        <v>163.0</v>
      </c>
    </row>
    <row r="67">
      <c r="C67" s="2" t="s">
        <v>7171</v>
      </c>
      <c r="D67" s="291" t="s">
        <v>9336</v>
      </c>
      <c r="E67" s="439"/>
      <c r="J67" s="2" t="s">
        <v>817</v>
      </c>
      <c r="L67" s="2" t="s">
        <v>860</v>
      </c>
      <c r="M67" s="2" t="s">
        <v>17</v>
      </c>
      <c r="N67" s="2" t="s">
        <v>9312</v>
      </c>
      <c r="S67" s="2">
        <v>160.0</v>
      </c>
    </row>
    <row r="68">
      <c r="A68" s="2"/>
      <c r="C68" s="359" t="s">
        <v>5387</v>
      </c>
      <c r="D68" s="291"/>
      <c r="E68" s="359" t="s">
        <v>5388</v>
      </c>
      <c r="J68" s="2"/>
      <c r="L68" s="2" t="s">
        <v>860</v>
      </c>
      <c r="M68" s="2" t="s">
        <v>17</v>
      </c>
      <c r="N68" s="2" t="s">
        <v>8614</v>
      </c>
      <c r="S68" s="2">
        <v>258.0</v>
      </c>
    </row>
    <row r="69">
      <c r="A69" s="2"/>
      <c r="C69" s="359" t="s">
        <v>5387</v>
      </c>
      <c r="D69" s="291"/>
      <c r="E69" s="359" t="s">
        <v>5388</v>
      </c>
      <c r="J69" s="2"/>
      <c r="L69" s="2" t="s">
        <v>860</v>
      </c>
      <c r="M69" s="2" t="s">
        <v>17</v>
      </c>
      <c r="N69" s="2" t="s">
        <v>8614</v>
      </c>
      <c r="S69" s="2">
        <v>258.0</v>
      </c>
    </row>
    <row r="70">
      <c r="A70" s="2"/>
      <c r="C70" s="359" t="s">
        <v>5387</v>
      </c>
      <c r="D70" s="291"/>
      <c r="E70" s="359" t="s">
        <v>5388</v>
      </c>
      <c r="J70" s="2"/>
      <c r="L70" s="2" t="s">
        <v>860</v>
      </c>
      <c r="M70" s="2" t="s">
        <v>17</v>
      </c>
      <c r="N70" s="2" t="s">
        <v>8614</v>
      </c>
      <c r="S70" s="2">
        <v>258.0</v>
      </c>
    </row>
    <row r="71">
      <c r="A71" s="2"/>
      <c r="C71" s="2"/>
      <c r="D71" s="291"/>
      <c r="E71" s="359"/>
      <c r="J71" s="2"/>
      <c r="M71" s="2"/>
      <c r="N71" s="2"/>
      <c r="S71" s="2"/>
    </row>
    <row r="72">
      <c r="A72" s="2" t="s">
        <v>4104</v>
      </c>
      <c r="C72" s="2" t="s">
        <v>7176</v>
      </c>
      <c r="D72" s="291">
        <v>2.201361002032E12</v>
      </c>
      <c r="E72" s="359" t="s">
        <v>935</v>
      </c>
      <c r="J72" s="2" t="s">
        <v>829</v>
      </c>
      <c r="K72" s="2" t="s">
        <v>7455</v>
      </c>
      <c r="L72" s="2" t="s">
        <v>860</v>
      </c>
      <c r="M72" s="2" t="s">
        <v>17</v>
      </c>
      <c r="N72" s="2" t="s">
        <v>9312</v>
      </c>
      <c r="R72" s="2" t="s">
        <v>9258</v>
      </c>
      <c r="S72" s="2">
        <v>159.0</v>
      </c>
    </row>
    <row r="73">
      <c r="C73" s="2" t="s">
        <v>7176</v>
      </c>
      <c r="D73" s="291">
        <v>2.21361002039E11</v>
      </c>
      <c r="E73" s="359" t="s">
        <v>935</v>
      </c>
      <c r="J73" s="2" t="s">
        <v>829</v>
      </c>
      <c r="K73" s="2" t="s">
        <v>7455</v>
      </c>
      <c r="L73" s="2" t="s">
        <v>860</v>
      </c>
      <c r="M73" s="2" t="s">
        <v>17</v>
      </c>
      <c r="N73" s="2" t="s">
        <v>9312</v>
      </c>
      <c r="R73" s="2" t="s">
        <v>9258</v>
      </c>
      <c r="S73" s="2">
        <v>159.0</v>
      </c>
    </row>
    <row r="74">
      <c r="C74" s="2" t="s">
        <v>7176</v>
      </c>
      <c r="D74" s="291">
        <v>2.2010361002033E13</v>
      </c>
      <c r="E74" s="359" t="s">
        <v>935</v>
      </c>
      <c r="J74" s="2" t="s">
        <v>829</v>
      </c>
      <c r="K74" s="2" t="s">
        <v>7455</v>
      </c>
      <c r="L74" s="2" t="s">
        <v>860</v>
      </c>
      <c r="M74" s="2" t="s">
        <v>17</v>
      </c>
      <c r="N74" s="2" t="s">
        <v>9312</v>
      </c>
      <c r="R74" s="2" t="s">
        <v>9258</v>
      </c>
      <c r="S74" s="2">
        <v>159.0</v>
      </c>
    </row>
    <row r="75">
      <c r="C75" s="2" t="s">
        <v>7176</v>
      </c>
      <c r="D75" s="400">
        <v>2.20136100204E12</v>
      </c>
      <c r="E75" s="359" t="s">
        <v>935</v>
      </c>
      <c r="J75" s="2" t="s">
        <v>829</v>
      </c>
      <c r="K75" s="2" t="s">
        <v>8614</v>
      </c>
      <c r="L75" s="2" t="s">
        <v>860</v>
      </c>
      <c r="M75" s="2" t="s">
        <v>17</v>
      </c>
      <c r="N75" s="2" t="s">
        <v>9312</v>
      </c>
      <c r="S75" s="2">
        <v>159.0</v>
      </c>
    </row>
    <row r="76">
      <c r="A76" s="239"/>
      <c r="B76" s="239"/>
      <c r="C76" s="2" t="s">
        <v>7176</v>
      </c>
      <c r="D76" s="291">
        <v>2.201361002034E12</v>
      </c>
      <c r="E76" s="359" t="s">
        <v>935</v>
      </c>
      <c r="J76" s="2" t="s">
        <v>829</v>
      </c>
      <c r="K76" s="2" t="s">
        <v>446</v>
      </c>
      <c r="L76" s="2" t="s">
        <v>860</v>
      </c>
      <c r="M76" s="2" t="s">
        <v>17</v>
      </c>
      <c r="N76" s="2" t="s">
        <v>9312</v>
      </c>
      <c r="R76" s="2" t="s">
        <v>7601</v>
      </c>
      <c r="S76" s="2">
        <v>159.0</v>
      </c>
    </row>
    <row r="77">
      <c r="A77" s="239"/>
      <c r="B77" s="239"/>
      <c r="C77" s="2" t="s">
        <v>7176</v>
      </c>
      <c r="D77" s="291">
        <v>2.201361002037E12</v>
      </c>
      <c r="E77" s="359" t="s">
        <v>935</v>
      </c>
      <c r="L77" s="2" t="s">
        <v>860</v>
      </c>
      <c r="M77" s="2" t="s">
        <v>17</v>
      </c>
      <c r="N77" s="2" t="s">
        <v>9312</v>
      </c>
      <c r="S77" s="2">
        <v>159.0</v>
      </c>
    </row>
    <row r="78">
      <c r="A78" s="239"/>
      <c r="B78" s="239"/>
      <c r="C78" s="2" t="s">
        <v>9337</v>
      </c>
      <c r="J78" s="2" t="s">
        <v>817</v>
      </c>
      <c r="M78" s="2" t="s">
        <v>17</v>
      </c>
      <c r="N78" s="2" t="s">
        <v>9312</v>
      </c>
      <c r="S78" s="2">
        <v>159.0</v>
      </c>
    </row>
    <row r="79">
      <c r="A79" s="239"/>
      <c r="B79" s="359" t="s">
        <v>868</v>
      </c>
      <c r="C79" s="359" t="s">
        <v>9338</v>
      </c>
      <c r="D79" s="291" t="s">
        <v>9339</v>
      </c>
      <c r="E79" s="359" t="s">
        <v>9340</v>
      </c>
      <c r="M79" s="2" t="s">
        <v>17</v>
      </c>
      <c r="N79" s="2" t="s">
        <v>8614</v>
      </c>
      <c r="S79" s="2">
        <v>258.0</v>
      </c>
    </row>
    <row r="80">
      <c r="A80" s="2"/>
      <c r="C80" s="2"/>
      <c r="J80" s="2"/>
    </row>
    <row r="81">
      <c r="A81" s="2" t="s">
        <v>995</v>
      </c>
      <c r="B81" s="2" t="s">
        <v>862</v>
      </c>
      <c r="C81" s="2" t="s">
        <v>8435</v>
      </c>
      <c r="D81" s="291" t="s">
        <v>9341</v>
      </c>
      <c r="E81" s="380" t="s">
        <v>895</v>
      </c>
      <c r="J81" s="2" t="s">
        <v>2173</v>
      </c>
      <c r="K81" s="2" t="s">
        <v>9342</v>
      </c>
      <c r="L81" s="2" t="s">
        <v>860</v>
      </c>
      <c r="M81" s="2" t="s">
        <v>17</v>
      </c>
      <c r="N81" s="2" t="s">
        <v>5783</v>
      </c>
      <c r="R81" s="2" t="s">
        <v>9293</v>
      </c>
      <c r="S81" s="2">
        <v>285.0</v>
      </c>
    </row>
    <row r="82">
      <c r="B82" s="2" t="s">
        <v>862</v>
      </c>
      <c r="C82" s="2" t="s">
        <v>8435</v>
      </c>
      <c r="D82" s="291" t="s">
        <v>9343</v>
      </c>
      <c r="E82" s="380" t="s">
        <v>895</v>
      </c>
      <c r="J82" s="2" t="s">
        <v>2173</v>
      </c>
      <c r="K82" s="2" t="s">
        <v>9342</v>
      </c>
      <c r="L82" s="2" t="s">
        <v>860</v>
      </c>
      <c r="M82" s="2" t="s">
        <v>17</v>
      </c>
      <c r="N82" s="2" t="s">
        <v>5783</v>
      </c>
      <c r="R82" s="2" t="s">
        <v>9293</v>
      </c>
      <c r="S82" s="2">
        <v>285.0</v>
      </c>
    </row>
    <row r="83">
      <c r="B83" s="2" t="s">
        <v>862</v>
      </c>
      <c r="C83" s="2" t="s">
        <v>9344</v>
      </c>
      <c r="D83" s="291" t="s">
        <v>9345</v>
      </c>
      <c r="E83" s="380" t="s">
        <v>893</v>
      </c>
      <c r="J83" s="2" t="s">
        <v>2173</v>
      </c>
      <c r="K83" s="2" t="s">
        <v>9342</v>
      </c>
      <c r="L83" s="2" t="s">
        <v>860</v>
      </c>
      <c r="M83" s="2" t="s">
        <v>17</v>
      </c>
      <c r="N83" s="2" t="s">
        <v>5783</v>
      </c>
      <c r="R83" s="2" t="s">
        <v>9293</v>
      </c>
      <c r="S83" s="2">
        <v>285.0</v>
      </c>
    </row>
    <row r="84">
      <c r="B84" s="2" t="s">
        <v>862</v>
      </c>
      <c r="C84" s="2" t="s">
        <v>9344</v>
      </c>
      <c r="D84" s="291" t="s">
        <v>9346</v>
      </c>
      <c r="E84" s="380" t="s">
        <v>893</v>
      </c>
      <c r="J84" s="2" t="s">
        <v>2173</v>
      </c>
      <c r="K84" s="2" t="s">
        <v>9342</v>
      </c>
      <c r="L84" s="2" t="s">
        <v>860</v>
      </c>
      <c r="M84" s="2" t="s">
        <v>17</v>
      </c>
      <c r="N84" s="2" t="s">
        <v>5783</v>
      </c>
    </row>
    <row r="85">
      <c r="E85" s="383"/>
    </row>
    <row r="86">
      <c r="A86" s="2" t="s">
        <v>336</v>
      </c>
      <c r="B86" s="2" t="s">
        <v>3881</v>
      </c>
      <c r="C86" s="2" t="s">
        <v>9347</v>
      </c>
      <c r="D86" s="291">
        <v>361736.0</v>
      </c>
      <c r="E86" s="359" t="s">
        <v>3883</v>
      </c>
      <c r="J86" s="2" t="s">
        <v>2173</v>
      </c>
      <c r="K86" s="2" t="s">
        <v>434</v>
      </c>
      <c r="L86" s="2"/>
      <c r="M86" s="2" t="s">
        <v>17</v>
      </c>
      <c r="N86" s="2" t="s">
        <v>9335</v>
      </c>
      <c r="R86" s="2" t="s">
        <v>7941</v>
      </c>
      <c r="S86" s="2">
        <v>163.0</v>
      </c>
    </row>
    <row r="87">
      <c r="B87" s="2" t="s">
        <v>3881</v>
      </c>
      <c r="C87" s="2" t="s">
        <v>9347</v>
      </c>
      <c r="D87" s="291">
        <v>368836.0</v>
      </c>
      <c r="E87" s="359" t="s">
        <v>3883</v>
      </c>
      <c r="J87" s="2" t="s">
        <v>2173</v>
      </c>
      <c r="K87" s="2" t="s">
        <v>434</v>
      </c>
      <c r="L87" s="2"/>
      <c r="M87" s="2" t="s">
        <v>17</v>
      </c>
      <c r="N87" s="2" t="s">
        <v>9335</v>
      </c>
      <c r="R87" s="2" t="s">
        <v>7941</v>
      </c>
      <c r="S87" s="2">
        <v>163.0</v>
      </c>
    </row>
    <row r="88">
      <c r="B88" s="2" t="s">
        <v>3881</v>
      </c>
      <c r="C88" s="2" t="s">
        <v>9347</v>
      </c>
      <c r="D88" s="291">
        <v>368844.0</v>
      </c>
      <c r="E88" s="359" t="s">
        <v>3883</v>
      </c>
      <c r="J88" s="2" t="s">
        <v>2173</v>
      </c>
      <c r="K88" s="2" t="s">
        <v>434</v>
      </c>
      <c r="L88" s="2"/>
      <c r="M88" s="2" t="s">
        <v>17</v>
      </c>
      <c r="N88" s="2" t="s">
        <v>9335</v>
      </c>
      <c r="R88" s="2" t="s">
        <v>7941</v>
      </c>
      <c r="S88" s="2">
        <v>163.0</v>
      </c>
    </row>
    <row r="89">
      <c r="B89" s="2" t="s">
        <v>3881</v>
      </c>
      <c r="C89" s="2" t="s">
        <v>9347</v>
      </c>
      <c r="D89" s="291">
        <v>369547.0</v>
      </c>
      <c r="E89" s="359" t="s">
        <v>3883</v>
      </c>
      <c r="J89" s="2" t="s">
        <v>2173</v>
      </c>
      <c r="K89" s="2" t="s">
        <v>434</v>
      </c>
      <c r="L89" s="2"/>
      <c r="M89" s="2" t="s">
        <v>17</v>
      </c>
      <c r="N89" s="2" t="s">
        <v>9335</v>
      </c>
      <c r="R89" s="2" t="s">
        <v>7941</v>
      </c>
      <c r="S89" s="2">
        <v>163.0</v>
      </c>
    </row>
    <row r="90">
      <c r="B90" s="2" t="s">
        <v>3881</v>
      </c>
      <c r="C90" s="2" t="s">
        <v>9347</v>
      </c>
      <c r="D90" s="291">
        <v>3638720.0</v>
      </c>
      <c r="E90" s="359" t="s">
        <v>3883</v>
      </c>
      <c r="J90" s="2" t="s">
        <v>2173</v>
      </c>
      <c r="K90" s="2" t="s">
        <v>434</v>
      </c>
      <c r="L90" s="2"/>
      <c r="M90" s="2" t="s">
        <v>17</v>
      </c>
      <c r="N90" s="2" t="s">
        <v>9335</v>
      </c>
      <c r="R90" s="2" t="s">
        <v>7941</v>
      </c>
      <c r="S90" s="2">
        <v>163.0</v>
      </c>
    </row>
    <row r="91">
      <c r="B91" s="2" t="s">
        <v>3881</v>
      </c>
      <c r="C91" s="2" t="s">
        <v>9347</v>
      </c>
      <c r="D91" s="291">
        <v>369403.0</v>
      </c>
      <c r="E91" s="359" t="s">
        <v>3883</v>
      </c>
      <c r="J91" s="2" t="s">
        <v>2173</v>
      </c>
      <c r="K91" s="2" t="s">
        <v>6622</v>
      </c>
      <c r="M91" s="2" t="s">
        <v>17</v>
      </c>
      <c r="N91" s="2" t="s">
        <v>9335</v>
      </c>
      <c r="R91" s="2" t="s">
        <v>6773</v>
      </c>
      <c r="S91" s="2">
        <v>163.0</v>
      </c>
    </row>
    <row r="92">
      <c r="B92" s="2" t="s">
        <v>3881</v>
      </c>
      <c r="C92" s="2" t="s">
        <v>9347</v>
      </c>
      <c r="D92" s="291">
        <v>368727.0</v>
      </c>
      <c r="E92" s="359" t="s">
        <v>3883</v>
      </c>
      <c r="J92" s="2" t="s">
        <v>2173</v>
      </c>
      <c r="K92" s="2" t="s">
        <v>6622</v>
      </c>
      <c r="M92" s="2" t="s">
        <v>17</v>
      </c>
      <c r="N92" s="2" t="s">
        <v>9335</v>
      </c>
      <c r="R92" s="2" t="s">
        <v>6773</v>
      </c>
      <c r="S92" s="2">
        <v>163.0</v>
      </c>
    </row>
    <row r="93">
      <c r="B93" s="2" t="s">
        <v>3881</v>
      </c>
      <c r="C93" s="2" t="s">
        <v>9347</v>
      </c>
      <c r="D93" s="291">
        <v>369539.0</v>
      </c>
      <c r="E93" s="359" t="s">
        <v>3883</v>
      </c>
      <c r="J93" s="2" t="s">
        <v>2173</v>
      </c>
      <c r="K93" s="2" t="s">
        <v>6622</v>
      </c>
      <c r="M93" s="2" t="s">
        <v>17</v>
      </c>
      <c r="N93" s="2" t="s">
        <v>9335</v>
      </c>
      <c r="R93" s="2" t="s">
        <v>6773</v>
      </c>
      <c r="S93" s="2">
        <v>163.0</v>
      </c>
    </row>
    <row r="94">
      <c r="B94" s="2" t="s">
        <v>3881</v>
      </c>
      <c r="C94" s="2" t="s">
        <v>9347</v>
      </c>
      <c r="D94" s="291">
        <v>368876.0</v>
      </c>
      <c r="E94" s="359" t="s">
        <v>3883</v>
      </c>
      <c r="J94" s="2" t="s">
        <v>2173</v>
      </c>
      <c r="K94" s="2" t="s">
        <v>6622</v>
      </c>
      <c r="M94" s="2" t="s">
        <v>17</v>
      </c>
      <c r="N94" s="2" t="s">
        <v>9335</v>
      </c>
      <c r="S94" s="2">
        <v>163.0</v>
      </c>
    </row>
    <row r="95">
      <c r="B95" s="2" t="s">
        <v>3881</v>
      </c>
      <c r="C95" s="2" t="s">
        <v>9347</v>
      </c>
      <c r="D95" s="291">
        <v>369550.0</v>
      </c>
      <c r="E95" s="359" t="s">
        <v>3883</v>
      </c>
      <c r="M95" s="2" t="s">
        <v>2386</v>
      </c>
      <c r="N95" s="2" t="s">
        <v>9335</v>
      </c>
      <c r="S95" s="2">
        <v>163.0</v>
      </c>
    </row>
    <row r="96">
      <c r="B96" s="2" t="s">
        <v>3881</v>
      </c>
      <c r="C96" s="2" t="s">
        <v>9347</v>
      </c>
      <c r="D96" s="291">
        <v>369031.0</v>
      </c>
      <c r="E96" s="359" t="s">
        <v>3883</v>
      </c>
      <c r="M96" s="2" t="s">
        <v>2386</v>
      </c>
      <c r="N96" s="2" t="s">
        <v>9335</v>
      </c>
      <c r="S96" s="2">
        <v>163.0</v>
      </c>
    </row>
    <row r="97">
      <c r="B97" s="2" t="s">
        <v>3881</v>
      </c>
      <c r="C97" s="2" t="s">
        <v>9347</v>
      </c>
      <c r="D97" s="291">
        <v>369021.0</v>
      </c>
      <c r="E97" s="359" t="s">
        <v>3883</v>
      </c>
      <c r="M97" s="2" t="s">
        <v>2386</v>
      </c>
      <c r="N97" s="2" t="s">
        <v>9335</v>
      </c>
      <c r="S97" s="2">
        <v>163.0</v>
      </c>
    </row>
    <row r="98">
      <c r="B98" s="2" t="s">
        <v>3881</v>
      </c>
      <c r="C98" s="359" t="s">
        <v>8000</v>
      </c>
      <c r="D98" s="291">
        <v>147067.0</v>
      </c>
      <c r="E98" s="380" t="s">
        <v>9031</v>
      </c>
      <c r="J98" s="2" t="s">
        <v>5391</v>
      </c>
      <c r="K98" s="2" t="s">
        <v>6622</v>
      </c>
      <c r="M98" s="2" t="s">
        <v>17</v>
      </c>
      <c r="N98" s="2" t="s">
        <v>9335</v>
      </c>
      <c r="R98" s="2" t="s">
        <v>6773</v>
      </c>
      <c r="S98" s="2">
        <v>163.0</v>
      </c>
    </row>
    <row r="99">
      <c r="C99" s="359" t="s">
        <v>973</v>
      </c>
      <c r="E99" s="359" t="s">
        <v>974</v>
      </c>
      <c r="J99" s="2" t="s">
        <v>4808</v>
      </c>
      <c r="K99" s="2" t="s">
        <v>7520</v>
      </c>
      <c r="L99" s="2"/>
      <c r="M99" s="2" t="s">
        <v>17</v>
      </c>
      <c r="N99" s="2" t="s">
        <v>9335</v>
      </c>
      <c r="R99" s="2" t="s">
        <v>9288</v>
      </c>
      <c r="S99" s="2">
        <v>163.0</v>
      </c>
    </row>
    <row r="100">
      <c r="C100" s="359" t="s">
        <v>973</v>
      </c>
      <c r="E100" s="359" t="s">
        <v>974</v>
      </c>
      <c r="J100" s="2" t="s">
        <v>4808</v>
      </c>
      <c r="K100" s="2" t="s">
        <v>434</v>
      </c>
      <c r="L100" s="2"/>
      <c r="M100" s="2" t="s">
        <v>17</v>
      </c>
      <c r="N100" s="2" t="s">
        <v>9335</v>
      </c>
      <c r="R100" s="2" t="s">
        <v>7941</v>
      </c>
      <c r="S100" s="2">
        <v>163.0</v>
      </c>
    </row>
    <row r="101">
      <c r="C101" s="359" t="s">
        <v>973</v>
      </c>
      <c r="E101" s="359" t="s">
        <v>974</v>
      </c>
      <c r="J101" s="2" t="s">
        <v>4808</v>
      </c>
      <c r="K101" s="2" t="s">
        <v>434</v>
      </c>
      <c r="L101" s="2"/>
      <c r="M101" s="2" t="s">
        <v>17</v>
      </c>
      <c r="N101" s="2" t="s">
        <v>9335</v>
      </c>
      <c r="R101" s="2" t="s">
        <v>7941</v>
      </c>
      <c r="S101" s="2">
        <v>163.0</v>
      </c>
    </row>
    <row r="102">
      <c r="C102" s="2" t="s">
        <v>973</v>
      </c>
      <c r="E102" s="359" t="s">
        <v>974</v>
      </c>
      <c r="J102" s="2" t="s">
        <v>4808</v>
      </c>
      <c r="K102" s="2" t="s">
        <v>434</v>
      </c>
      <c r="L102" s="2"/>
      <c r="M102" s="2" t="s">
        <v>17</v>
      </c>
      <c r="N102" s="2" t="s">
        <v>9335</v>
      </c>
      <c r="R102" s="2" t="s">
        <v>7941</v>
      </c>
      <c r="S102" s="2">
        <v>163.0</v>
      </c>
    </row>
    <row r="103">
      <c r="C103" s="359" t="s">
        <v>973</v>
      </c>
      <c r="E103" s="359" t="s">
        <v>974</v>
      </c>
      <c r="J103" s="2" t="s">
        <v>2173</v>
      </c>
      <c r="K103" s="2" t="s">
        <v>9348</v>
      </c>
      <c r="L103" s="2"/>
      <c r="M103" s="2" t="s">
        <v>17</v>
      </c>
      <c r="N103" s="2" t="s">
        <v>9335</v>
      </c>
      <c r="R103" s="2" t="s">
        <v>9269</v>
      </c>
      <c r="S103" s="2">
        <v>163.0</v>
      </c>
    </row>
    <row r="104">
      <c r="B104" s="2" t="s">
        <v>3881</v>
      </c>
      <c r="C104" s="359" t="s">
        <v>6634</v>
      </c>
      <c r="D104" s="291">
        <v>30714.0</v>
      </c>
      <c r="E104" s="380" t="s">
        <v>6635</v>
      </c>
      <c r="M104" s="2" t="s">
        <v>17</v>
      </c>
      <c r="N104" s="2" t="s">
        <v>9335</v>
      </c>
      <c r="S104" s="2">
        <v>163.0</v>
      </c>
    </row>
    <row r="105">
      <c r="B105" s="2" t="s">
        <v>3881</v>
      </c>
      <c r="C105" s="359" t="s">
        <v>4952</v>
      </c>
      <c r="D105" s="291">
        <v>104488.0</v>
      </c>
      <c r="E105" s="380" t="s">
        <v>4953</v>
      </c>
      <c r="M105" s="2" t="s">
        <v>17</v>
      </c>
      <c r="N105" s="2" t="s">
        <v>9335</v>
      </c>
      <c r="S105" s="2">
        <v>163.0</v>
      </c>
    </row>
    <row r="106">
      <c r="B106" s="2" t="s">
        <v>3881</v>
      </c>
      <c r="C106" s="359" t="s">
        <v>9349</v>
      </c>
      <c r="D106" s="291" t="s">
        <v>9350</v>
      </c>
      <c r="E106" s="359" t="s">
        <v>6405</v>
      </c>
      <c r="J106" s="2" t="s">
        <v>4808</v>
      </c>
      <c r="K106" s="2" t="s">
        <v>446</v>
      </c>
      <c r="L106" s="2"/>
      <c r="M106" s="2" t="s">
        <v>17</v>
      </c>
      <c r="N106" s="2" t="s">
        <v>9335</v>
      </c>
      <c r="R106" s="2" t="s">
        <v>7601</v>
      </c>
      <c r="S106" s="2">
        <v>163.0</v>
      </c>
    </row>
    <row r="110">
      <c r="C110" s="2" t="s">
        <v>9351</v>
      </c>
      <c r="D110" s="2"/>
      <c r="E110" s="231">
        <v>8.544709E7</v>
      </c>
      <c r="M110" s="2" t="s">
        <v>17</v>
      </c>
      <c r="N110" s="2" t="s">
        <v>362</v>
      </c>
      <c r="S110" s="239">
        <v>110.0</v>
      </c>
    </row>
    <row r="111">
      <c r="C111" s="359" t="s">
        <v>5760</v>
      </c>
      <c r="E111" s="359" t="s">
        <v>5761</v>
      </c>
      <c r="F111" s="359"/>
      <c r="G111" s="359"/>
      <c r="H111" s="359"/>
      <c r="M111" s="2" t="s">
        <v>17</v>
      </c>
      <c r="N111" s="2" t="s">
        <v>9312</v>
      </c>
      <c r="S111" s="2">
        <v>159.0</v>
      </c>
    </row>
    <row r="112">
      <c r="C112" s="359" t="s">
        <v>5760</v>
      </c>
      <c r="E112" s="359" t="s">
        <v>5761</v>
      </c>
      <c r="F112" s="359"/>
      <c r="G112" s="359"/>
      <c r="H112" s="359"/>
      <c r="M112" s="2" t="s">
        <v>17</v>
      </c>
      <c r="N112" s="2" t="s">
        <v>9312</v>
      </c>
      <c r="S112" s="2">
        <v>159.0</v>
      </c>
    </row>
    <row r="113">
      <c r="C113" s="359" t="s">
        <v>5760</v>
      </c>
      <c r="E113" s="359" t="s">
        <v>5761</v>
      </c>
      <c r="F113" s="359"/>
      <c r="G113" s="359"/>
      <c r="H113" s="359"/>
      <c r="M113" s="2" t="s">
        <v>17</v>
      </c>
      <c r="N113" s="2" t="s">
        <v>9312</v>
      </c>
      <c r="S113" s="2">
        <v>159.0</v>
      </c>
    </row>
    <row r="114">
      <c r="C114" s="359" t="s">
        <v>5760</v>
      </c>
      <c r="E114" s="359" t="s">
        <v>5761</v>
      </c>
      <c r="M114" s="2" t="s">
        <v>17</v>
      </c>
      <c r="N114" s="2" t="s">
        <v>9312</v>
      </c>
      <c r="S114" s="2">
        <v>159.0</v>
      </c>
    </row>
    <row r="115">
      <c r="C115" s="359" t="s">
        <v>5760</v>
      </c>
      <c r="E115" s="359" t="s">
        <v>5761</v>
      </c>
      <c r="M115" s="2" t="s">
        <v>17</v>
      </c>
      <c r="N115" s="2" t="s">
        <v>9312</v>
      </c>
      <c r="S115" s="2">
        <v>159.0</v>
      </c>
    </row>
    <row r="116">
      <c r="C116" s="359" t="s">
        <v>5760</v>
      </c>
      <c r="E116" s="359" t="s">
        <v>5761</v>
      </c>
      <c r="M116" s="2" t="s">
        <v>17</v>
      </c>
      <c r="N116" s="2" t="s">
        <v>9312</v>
      </c>
      <c r="S116" s="2">
        <v>159.0</v>
      </c>
    </row>
    <row r="117">
      <c r="C117" s="359" t="s">
        <v>7645</v>
      </c>
      <c r="M117" s="2" t="s">
        <v>17</v>
      </c>
      <c r="N117" s="2" t="s">
        <v>9352</v>
      </c>
      <c r="S117" s="2">
        <v>1194.0</v>
      </c>
    </row>
    <row r="118">
      <c r="C118" s="359" t="s">
        <v>7645</v>
      </c>
      <c r="M118" s="2" t="s">
        <v>17</v>
      </c>
      <c r="N118" s="2" t="s">
        <v>9352</v>
      </c>
      <c r="S118" s="2">
        <v>1194.0</v>
      </c>
    </row>
    <row r="119">
      <c r="C119" s="359" t="s">
        <v>9353</v>
      </c>
      <c r="E119" s="380" t="s">
        <v>5556</v>
      </c>
      <c r="M119" s="2" t="s">
        <v>17</v>
      </c>
      <c r="N119" s="2" t="s">
        <v>9312</v>
      </c>
      <c r="S119" s="2">
        <v>160.0</v>
      </c>
    </row>
    <row r="120">
      <c r="C120" s="359" t="s">
        <v>5920</v>
      </c>
      <c r="E120" s="359" t="s">
        <v>5559</v>
      </c>
      <c r="J120" s="2" t="s">
        <v>3651</v>
      </c>
      <c r="K120" s="2" t="s">
        <v>9262</v>
      </c>
      <c r="L120" s="2"/>
      <c r="M120" s="2" t="s">
        <v>17</v>
      </c>
      <c r="N120" s="2" t="s">
        <v>9312</v>
      </c>
      <c r="S120" s="2">
        <v>160.0</v>
      </c>
    </row>
    <row r="121">
      <c r="C121" s="359" t="s">
        <v>9354</v>
      </c>
      <c r="E121" s="434">
        <v>8.529909E7</v>
      </c>
      <c r="M121" s="2" t="s">
        <v>17</v>
      </c>
      <c r="N121" s="2" t="s">
        <v>7518</v>
      </c>
      <c r="S121" s="2">
        <v>261.0</v>
      </c>
    </row>
    <row r="122">
      <c r="C122" s="359" t="s">
        <v>1020</v>
      </c>
      <c r="E122" s="359" t="s">
        <v>1021</v>
      </c>
      <c r="M122" s="2" t="s">
        <v>17</v>
      </c>
      <c r="N122" s="2" t="s">
        <v>7618</v>
      </c>
      <c r="S122" s="2">
        <v>252.0</v>
      </c>
    </row>
    <row r="123">
      <c r="C123" s="359" t="s">
        <v>1020</v>
      </c>
      <c r="E123" s="359" t="s">
        <v>1021</v>
      </c>
      <c r="M123" s="2" t="s">
        <v>17</v>
      </c>
      <c r="N123" s="2" t="s">
        <v>7618</v>
      </c>
      <c r="S123" s="2">
        <v>252.0</v>
      </c>
    </row>
    <row r="124">
      <c r="C124" s="359" t="s">
        <v>1020</v>
      </c>
      <c r="E124" s="359" t="s">
        <v>1021</v>
      </c>
      <c r="M124" s="2" t="s">
        <v>17</v>
      </c>
      <c r="N124" s="2" t="s">
        <v>7618</v>
      </c>
      <c r="S124" s="2">
        <v>252.0</v>
      </c>
    </row>
    <row r="125">
      <c r="C125" s="359" t="s">
        <v>1020</v>
      </c>
      <c r="E125" s="359" t="s">
        <v>1021</v>
      </c>
      <c r="M125" s="2" t="s">
        <v>17</v>
      </c>
      <c r="N125" s="2" t="s">
        <v>7618</v>
      </c>
      <c r="S125" s="2">
        <v>252.0</v>
      </c>
    </row>
    <row r="126">
      <c r="C126" s="359" t="s">
        <v>1020</v>
      </c>
      <c r="E126" s="359" t="s">
        <v>1021</v>
      </c>
      <c r="M126" s="2" t="s">
        <v>17</v>
      </c>
      <c r="N126" s="2" t="s">
        <v>7618</v>
      </c>
      <c r="S126" s="2">
        <v>252.0</v>
      </c>
    </row>
    <row r="127">
      <c r="C127" s="359" t="s">
        <v>1020</v>
      </c>
      <c r="E127" s="359" t="s">
        <v>1021</v>
      </c>
      <c r="M127" s="2" t="s">
        <v>17</v>
      </c>
      <c r="N127" s="2" t="s">
        <v>7618</v>
      </c>
      <c r="S127" s="2">
        <v>252.0</v>
      </c>
    </row>
    <row r="128">
      <c r="C128" s="359" t="s">
        <v>1020</v>
      </c>
      <c r="E128" s="359" t="s">
        <v>1021</v>
      </c>
      <c r="M128" s="2" t="s">
        <v>17</v>
      </c>
      <c r="N128" s="2" t="s">
        <v>7618</v>
      </c>
      <c r="S128" s="2">
        <v>252.0</v>
      </c>
    </row>
    <row r="129">
      <c r="C129" s="359" t="s">
        <v>7545</v>
      </c>
      <c r="M129" s="2" t="s">
        <v>17</v>
      </c>
      <c r="N129" s="2" t="s">
        <v>7618</v>
      </c>
      <c r="S129" s="2">
        <v>252.0</v>
      </c>
    </row>
    <row r="130">
      <c r="C130" s="359" t="s">
        <v>6280</v>
      </c>
      <c r="E130" s="359" t="s">
        <v>6281</v>
      </c>
      <c r="J130" s="2" t="s">
        <v>2245</v>
      </c>
      <c r="N130" s="2" t="s">
        <v>7520</v>
      </c>
      <c r="R130" s="2" t="s">
        <v>9284</v>
      </c>
    </row>
    <row r="131">
      <c r="C131" s="359" t="s">
        <v>6280</v>
      </c>
    </row>
    <row r="132">
      <c r="C132" s="359" t="s">
        <v>7816</v>
      </c>
      <c r="M132" s="2" t="s">
        <v>17</v>
      </c>
      <c r="N132" s="2" t="s">
        <v>7618</v>
      </c>
      <c r="S132" s="2">
        <v>254.0</v>
      </c>
    </row>
    <row r="133">
      <c r="C133" s="359" t="s">
        <v>7816</v>
      </c>
      <c r="M133" s="2" t="s">
        <v>17</v>
      </c>
      <c r="N133" s="2" t="s">
        <v>7618</v>
      </c>
      <c r="S133" s="2">
        <v>254.0</v>
      </c>
    </row>
    <row r="134">
      <c r="C134" s="359" t="s">
        <v>7816</v>
      </c>
      <c r="M134" s="2" t="s">
        <v>17</v>
      </c>
      <c r="N134" s="2" t="s">
        <v>7618</v>
      </c>
      <c r="S134" s="2">
        <v>254.0</v>
      </c>
    </row>
    <row r="135">
      <c r="C135" s="359" t="s">
        <v>7816</v>
      </c>
      <c r="M135" s="2" t="s">
        <v>17</v>
      </c>
      <c r="N135" s="2" t="s">
        <v>7618</v>
      </c>
      <c r="S135" s="2">
        <v>254.0</v>
      </c>
    </row>
    <row r="136">
      <c r="C136" s="359" t="s">
        <v>7816</v>
      </c>
      <c r="M136" s="2" t="s">
        <v>17</v>
      </c>
      <c r="N136" s="2" t="s">
        <v>7618</v>
      </c>
      <c r="S136" s="2">
        <v>254.0</v>
      </c>
    </row>
    <row r="137">
      <c r="C137" s="359" t="s">
        <v>7816</v>
      </c>
      <c r="M137" s="2" t="s">
        <v>17</v>
      </c>
      <c r="N137" s="2" t="s">
        <v>7618</v>
      </c>
      <c r="S137" s="2">
        <v>254.0</v>
      </c>
    </row>
    <row r="138">
      <c r="C138" s="359" t="s">
        <v>7816</v>
      </c>
      <c r="M138" s="2" t="s">
        <v>17</v>
      </c>
      <c r="N138" s="2" t="s">
        <v>7618</v>
      </c>
      <c r="S138" s="2">
        <v>254.0</v>
      </c>
    </row>
    <row r="139">
      <c r="C139" s="359" t="s">
        <v>7816</v>
      </c>
      <c r="M139" s="2" t="s">
        <v>17</v>
      </c>
      <c r="N139" s="2" t="s">
        <v>7618</v>
      </c>
      <c r="S139" s="2">
        <v>254.0</v>
      </c>
    </row>
    <row r="140">
      <c r="C140" s="359" t="s">
        <v>7816</v>
      </c>
      <c r="M140" s="2" t="s">
        <v>17</v>
      </c>
      <c r="N140" s="2" t="s">
        <v>7618</v>
      </c>
      <c r="S140" s="2">
        <v>254.0</v>
      </c>
    </row>
    <row r="141">
      <c r="C141" s="359" t="s">
        <v>7816</v>
      </c>
      <c r="M141" s="2" t="s">
        <v>17</v>
      </c>
      <c r="N141" s="2" t="s">
        <v>7618</v>
      </c>
      <c r="S141" s="2">
        <v>254.0</v>
      </c>
    </row>
    <row r="142">
      <c r="C142" s="359" t="s">
        <v>7816</v>
      </c>
      <c r="M142" s="2" t="s">
        <v>17</v>
      </c>
      <c r="N142" s="2" t="s">
        <v>7618</v>
      </c>
      <c r="S142" s="2">
        <v>254.0</v>
      </c>
    </row>
    <row r="143">
      <c r="C143" s="359" t="s">
        <v>7816</v>
      </c>
      <c r="M143" s="2" t="s">
        <v>17</v>
      </c>
      <c r="N143" s="2" t="s">
        <v>7618</v>
      </c>
      <c r="S143" s="2">
        <v>254.0</v>
      </c>
    </row>
    <row r="144">
      <c r="C144" s="359" t="s">
        <v>7816</v>
      </c>
      <c r="M144" s="2" t="s">
        <v>17</v>
      </c>
      <c r="N144" s="2" t="s">
        <v>7618</v>
      </c>
      <c r="S144" s="2">
        <v>254.0</v>
      </c>
    </row>
    <row r="145">
      <c r="C145" s="359" t="s">
        <v>7816</v>
      </c>
      <c r="M145" s="2" t="s">
        <v>17</v>
      </c>
      <c r="N145" s="2" t="s">
        <v>7618</v>
      </c>
      <c r="S145" s="2">
        <v>254.0</v>
      </c>
    </row>
    <row r="146">
      <c r="C146" s="359" t="s">
        <v>7816</v>
      </c>
      <c r="M146" s="2" t="s">
        <v>17</v>
      </c>
      <c r="N146" s="2" t="s">
        <v>7618</v>
      </c>
      <c r="S146" s="2">
        <v>254.0</v>
      </c>
    </row>
    <row r="147">
      <c r="C147" s="359" t="s">
        <v>7816</v>
      </c>
      <c r="M147" s="2" t="s">
        <v>17</v>
      </c>
      <c r="N147" s="2" t="s">
        <v>7618</v>
      </c>
      <c r="S147" s="2">
        <v>254.0</v>
      </c>
    </row>
    <row r="148">
      <c r="C148" s="359" t="s">
        <v>7816</v>
      </c>
      <c r="M148" s="2" t="s">
        <v>17</v>
      </c>
      <c r="N148" s="2" t="s">
        <v>7618</v>
      </c>
      <c r="S148" s="2">
        <v>254.0</v>
      </c>
    </row>
    <row r="149">
      <c r="C149" s="359" t="s">
        <v>7816</v>
      </c>
      <c r="M149" s="2" t="s">
        <v>17</v>
      </c>
      <c r="N149" s="2" t="s">
        <v>7618</v>
      </c>
      <c r="S149" s="2">
        <v>254.0</v>
      </c>
    </row>
    <row r="150">
      <c r="C150" s="359" t="s">
        <v>7816</v>
      </c>
      <c r="M150" s="2" t="s">
        <v>17</v>
      </c>
      <c r="N150" s="2" t="s">
        <v>7618</v>
      </c>
      <c r="S150" s="2">
        <v>254.0</v>
      </c>
    </row>
    <row r="151">
      <c r="C151" s="359" t="s">
        <v>7816</v>
      </c>
      <c r="M151" s="2" t="s">
        <v>17</v>
      </c>
      <c r="N151" s="2" t="s">
        <v>7618</v>
      </c>
      <c r="S151" s="2">
        <v>254.0</v>
      </c>
    </row>
    <row r="152">
      <c r="C152" s="359" t="s">
        <v>7816</v>
      </c>
      <c r="M152" s="2" t="s">
        <v>17</v>
      </c>
      <c r="N152" s="2" t="s">
        <v>7618</v>
      </c>
      <c r="S152" s="2">
        <v>254.0</v>
      </c>
    </row>
    <row r="153">
      <c r="C153" s="359" t="s">
        <v>7816</v>
      </c>
      <c r="M153" s="2" t="s">
        <v>17</v>
      </c>
      <c r="N153" s="2" t="s">
        <v>7618</v>
      </c>
      <c r="S153" s="2">
        <v>254.0</v>
      </c>
    </row>
    <row r="154">
      <c r="C154" s="359" t="s">
        <v>7816</v>
      </c>
      <c r="M154" s="2" t="s">
        <v>17</v>
      </c>
      <c r="N154" s="2" t="s">
        <v>7618</v>
      </c>
      <c r="S154" s="2">
        <v>254.0</v>
      </c>
    </row>
    <row r="155">
      <c r="C155" s="359" t="s">
        <v>7816</v>
      </c>
      <c r="M155" s="2" t="s">
        <v>17</v>
      </c>
      <c r="N155" s="2" t="s">
        <v>7618</v>
      </c>
      <c r="S155" s="2">
        <v>254.0</v>
      </c>
    </row>
    <row r="156">
      <c r="C156" s="359" t="s">
        <v>1623</v>
      </c>
      <c r="M156" s="2" t="s">
        <v>17</v>
      </c>
      <c r="N156" s="2" t="s">
        <v>7518</v>
      </c>
      <c r="S156" s="2">
        <v>261.0</v>
      </c>
    </row>
    <row r="157">
      <c r="C157" s="2" t="s">
        <v>9355</v>
      </c>
      <c r="M157" s="2" t="s">
        <v>2386</v>
      </c>
      <c r="N157" s="2" t="s">
        <v>9298</v>
      </c>
      <c r="S157" s="2">
        <v>101.0</v>
      </c>
    </row>
    <row r="158">
      <c r="B158" s="2" t="s">
        <v>862</v>
      </c>
      <c r="C158" s="359" t="s">
        <v>1407</v>
      </c>
      <c r="D158" s="291" t="s">
        <v>9356</v>
      </c>
      <c r="E158" s="359" t="s">
        <v>6537</v>
      </c>
      <c r="M158" s="2" t="s">
        <v>17</v>
      </c>
      <c r="N158" s="2" t="s">
        <v>6853</v>
      </c>
    </row>
    <row r="159">
      <c r="C159" s="2" t="s">
        <v>9357</v>
      </c>
      <c r="M159" s="2" t="s">
        <v>2939</v>
      </c>
      <c r="N159" s="2" t="s">
        <v>7038</v>
      </c>
      <c r="S159" s="2">
        <v>137.0</v>
      </c>
    </row>
    <row r="160">
      <c r="B160" s="2" t="s">
        <v>868</v>
      </c>
      <c r="C160" s="359" t="s">
        <v>2516</v>
      </c>
      <c r="D160" s="291">
        <v>2.215231001401E12</v>
      </c>
      <c r="E160" s="380" t="s">
        <v>9358</v>
      </c>
      <c r="M160" s="2" t="s">
        <v>17</v>
      </c>
      <c r="N160" s="2" t="s">
        <v>9294</v>
      </c>
      <c r="S160" s="2">
        <v>87.0</v>
      </c>
    </row>
    <row r="161">
      <c r="C161" s="359" t="s">
        <v>6612</v>
      </c>
      <c r="E161" s="383"/>
      <c r="M161" s="2" t="s">
        <v>17</v>
      </c>
      <c r="N161" s="2" t="s">
        <v>9294</v>
      </c>
      <c r="S161" s="2">
        <v>87.0</v>
      </c>
    </row>
    <row r="162">
      <c r="C162" s="359" t="s">
        <v>9359</v>
      </c>
      <c r="M162" s="2" t="s">
        <v>17</v>
      </c>
      <c r="N162" s="2" t="s">
        <v>5700</v>
      </c>
      <c r="S162" s="2">
        <v>37.0</v>
      </c>
    </row>
    <row r="163">
      <c r="A163" s="266"/>
      <c r="B163" s="266"/>
      <c r="C163" s="445" t="s">
        <v>973</v>
      </c>
      <c r="D163" s="266"/>
      <c r="E163" s="266"/>
      <c r="F163" s="266"/>
      <c r="G163" s="266"/>
      <c r="H163" s="266"/>
      <c r="I163" s="266"/>
      <c r="J163" s="266"/>
      <c r="K163" s="266"/>
      <c r="L163" s="266" t="s">
        <v>1019</v>
      </c>
      <c r="M163" s="357" t="s">
        <v>17</v>
      </c>
      <c r="N163" s="357" t="s">
        <v>9348</v>
      </c>
      <c r="O163" s="266"/>
      <c r="P163" s="266"/>
      <c r="Q163" s="266"/>
      <c r="R163" s="266"/>
      <c r="S163" s="437">
        <v>34.0</v>
      </c>
      <c r="T163" s="266"/>
      <c r="U163" s="266"/>
      <c r="V163" s="266"/>
      <c r="W163" s="266"/>
      <c r="X163" s="266"/>
      <c r="Y163" s="266"/>
      <c r="Z163" s="266"/>
      <c r="AA163" s="266"/>
      <c r="AB163" s="266"/>
      <c r="AC163" s="266"/>
      <c r="AD163" s="266"/>
    </row>
    <row r="164">
      <c r="C164" s="359" t="s">
        <v>5746</v>
      </c>
      <c r="M164" s="2" t="s">
        <v>17</v>
      </c>
      <c r="N164" s="2" t="s">
        <v>5700</v>
      </c>
      <c r="S164" s="2">
        <v>37.0</v>
      </c>
    </row>
    <row r="165">
      <c r="C165" s="359" t="s">
        <v>5746</v>
      </c>
      <c r="M165" s="2" t="s">
        <v>17</v>
      </c>
      <c r="N165" s="2" t="s">
        <v>5700</v>
      </c>
      <c r="S165" s="2">
        <v>37.0</v>
      </c>
    </row>
    <row r="166">
      <c r="C166" s="359" t="s">
        <v>5746</v>
      </c>
      <c r="M166" s="2" t="s">
        <v>17</v>
      </c>
      <c r="N166" s="2" t="s">
        <v>5700</v>
      </c>
      <c r="S166" s="2">
        <v>37.0</v>
      </c>
    </row>
    <row r="167">
      <c r="C167" s="359"/>
      <c r="D167" s="291"/>
      <c r="E167" s="380"/>
    </row>
    <row r="168">
      <c r="C168" s="359"/>
      <c r="E168" s="383"/>
    </row>
    <row r="1008">
      <c r="C1008" s="35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7" width="18.0"/>
    <col customWidth="1" min="8" max="9" width="17.5"/>
    <col customWidth="1" min="10" max="10" width="9.38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 t="s">
        <v>9360</v>
      </c>
      <c r="B1" s="215" t="s">
        <v>5</v>
      </c>
      <c r="C1" s="219" t="s">
        <v>9361</v>
      </c>
      <c r="D1" s="411" t="s">
        <v>7037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26" t="s">
        <v>11</v>
      </c>
      <c r="L2" s="469"/>
      <c r="M2" s="490"/>
    </row>
    <row r="3">
      <c r="A3" s="2"/>
      <c r="B3" s="229" t="s">
        <v>811</v>
      </c>
      <c r="C3" s="589" t="s">
        <v>100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29" t="s">
        <v>13</v>
      </c>
      <c r="M4" s="230"/>
    </row>
    <row r="5">
      <c r="A5" s="2"/>
      <c r="B5" s="229" t="s">
        <v>818</v>
      </c>
      <c r="C5" s="2"/>
      <c r="D5" s="230"/>
      <c r="E5" s="2"/>
      <c r="F5" s="2"/>
      <c r="G5" s="2" t="s">
        <v>819</v>
      </c>
      <c r="H5" s="2"/>
      <c r="J5" s="2"/>
      <c r="K5" s="229" t="s">
        <v>14</v>
      </c>
      <c r="M5" s="237"/>
    </row>
    <row r="6">
      <c r="A6" s="2"/>
      <c r="B6" s="229" t="s">
        <v>820</v>
      </c>
      <c r="C6" s="2"/>
      <c r="D6" s="230"/>
      <c r="E6" s="2"/>
      <c r="F6" s="2"/>
      <c r="G6" s="2" t="s">
        <v>821</v>
      </c>
      <c r="J6" s="2"/>
      <c r="K6" s="229" t="s">
        <v>15</v>
      </c>
      <c r="M6" s="237"/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29" t="s">
        <v>17</v>
      </c>
      <c r="M7" s="237"/>
    </row>
    <row r="8">
      <c r="A8" s="2"/>
      <c r="B8" s="229" t="s">
        <v>824</v>
      </c>
      <c r="C8" s="2"/>
      <c r="D8" s="230"/>
      <c r="E8" s="2"/>
      <c r="F8" s="2"/>
      <c r="G8" s="2" t="s">
        <v>825</v>
      </c>
      <c r="H8" s="2"/>
      <c r="J8" s="2"/>
      <c r="K8" s="229" t="s">
        <v>18</v>
      </c>
      <c r="M8" s="237"/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"/>
      <c r="P9" s="2"/>
      <c r="Q9" s="2"/>
      <c r="R9" s="2"/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"/>
      <c r="P10" s="2"/>
      <c r="Q10" s="2"/>
      <c r="R10" s="2"/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"/>
      <c r="K11" s="229" t="s">
        <v>21</v>
      </c>
      <c r="L11" s="2"/>
      <c r="M11" s="237"/>
      <c r="O11" s="2"/>
      <c r="P11" s="2"/>
      <c r="Q11" s="2"/>
      <c r="R11" s="2"/>
    </row>
    <row r="12">
      <c r="A12" s="2"/>
      <c r="B12" s="241" t="s">
        <v>7132</v>
      </c>
      <c r="C12" s="242"/>
      <c r="D12" s="243"/>
      <c r="E12" s="2"/>
      <c r="F12" s="2"/>
      <c r="G12" s="2" t="s">
        <v>833</v>
      </c>
      <c r="H12" s="2"/>
      <c r="I12" s="2"/>
      <c r="J12" s="2"/>
      <c r="K12" s="229" t="s">
        <v>23</v>
      </c>
      <c r="L12" s="2"/>
      <c r="M12" s="237"/>
      <c r="O12" s="2"/>
      <c r="P12" s="2"/>
      <c r="Q12" s="2"/>
      <c r="R12" s="2"/>
    </row>
    <row r="13">
      <c r="A13" s="2"/>
      <c r="B13" s="2" t="s">
        <v>832</v>
      </c>
      <c r="D13" s="2"/>
      <c r="E13" s="2"/>
      <c r="F13" s="2"/>
      <c r="G13" s="229" t="s">
        <v>835</v>
      </c>
      <c r="H13" s="2"/>
      <c r="I13" s="2"/>
      <c r="J13" s="237"/>
      <c r="K13" s="241" t="s">
        <v>24</v>
      </c>
      <c r="L13" s="242"/>
      <c r="M13" s="243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26</v>
      </c>
      <c r="B17" s="2" t="s">
        <v>30</v>
      </c>
      <c r="C17" s="2" t="s">
        <v>4127</v>
      </c>
      <c r="D17" s="2" t="s">
        <v>6646</v>
      </c>
      <c r="I17" s="2" t="s">
        <v>320</v>
      </c>
      <c r="P17" s="2" t="s">
        <v>7159</v>
      </c>
      <c r="Q17" s="2" t="s">
        <v>7159</v>
      </c>
    </row>
    <row r="18">
      <c r="A18" s="2"/>
      <c r="B18" s="2" t="s">
        <v>30</v>
      </c>
      <c r="C18" s="2" t="s">
        <v>4127</v>
      </c>
      <c r="D18" s="2" t="s">
        <v>6646</v>
      </c>
      <c r="I18" s="2" t="s">
        <v>320</v>
      </c>
    </row>
    <row r="19">
      <c r="A19" s="2"/>
      <c r="B19" s="2" t="s">
        <v>30</v>
      </c>
      <c r="C19" s="2" t="s">
        <v>4127</v>
      </c>
      <c r="D19" s="2" t="s">
        <v>6646</v>
      </c>
      <c r="I19" s="2" t="s">
        <v>320</v>
      </c>
    </row>
    <row r="20">
      <c r="A20" s="2"/>
      <c r="B20" s="2" t="s">
        <v>30</v>
      </c>
      <c r="C20" s="2" t="s">
        <v>4127</v>
      </c>
      <c r="D20" s="2" t="s">
        <v>6646</v>
      </c>
      <c r="I20" s="2" t="s">
        <v>320</v>
      </c>
    </row>
    <row r="21">
      <c r="A21" s="2"/>
      <c r="B21" s="2" t="s">
        <v>30</v>
      </c>
      <c r="C21" s="2" t="s">
        <v>4127</v>
      </c>
      <c r="D21" s="2" t="s">
        <v>6646</v>
      </c>
      <c r="I21" s="2" t="s">
        <v>320</v>
      </c>
    </row>
    <row r="22">
      <c r="A22" s="2"/>
      <c r="B22" s="2" t="s">
        <v>30</v>
      </c>
      <c r="C22" s="2" t="s">
        <v>4127</v>
      </c>
      <c r="D22" s="2" t="s">
        <v>6646</v>
      </c>
      <c r="I22" s="2" t="s">
        <v>320</v>
      </c>
    </row>
    <row r="23">
      <c r="A23" s="2"/>
      <c r="B23" s="2" t="s">
        <v>30</v>
      </c>
      <c r="C23" s="2" t="s">
        <v>4127</v>
      </c>
      <c r="D23" s="2" t="s">
        <v>6646</v>
      </c>
      <c r="I23" s="2" t="s">
        <v>320</v>
      </c>
    </row>
    <row r="24">
      <c r="A24" s="2"/>
      <c r="B24" s="2" t="s">
        <v>30</v>
      </c>
      <c r="C24" s="2" t="s">
        <v>4127</v>
      </c>
      <c r="D24" s="275" t="s">
        <v>8611</v>
      </c>
      <c r="I24" s="2" t="s">
        <v>320</v>
      </c>
    </row>
    <row r="25">
      <c r="A25" s="2"/>
      <c r="B25" s="2" t="s">
        <v>30</v>
      </c>
      <c r="C25" s="2" t="s">
        <v>4270</v>
      </c>
      <c r="D25" s="2"/>
      <c r="I25" s="2" t="s">
        <v>320</v>
      </c>
    </row>
    <row r="26">
      <c r="A26" s="2"/>
      <c r="B26" s="2" t="s">
        <v>30</v>
      </c>
      <c r="C26" s="2" t="s">
        <v>4876</v>
      </c>
      <c r="D26" s="2" t="s">
        <v>7242</v>
      </c>
      <c r="I26" s="2" t="s">
        <v>320</v>
      </c>
    </row>
    <row r="27">
      <c r="A27" s="2"/>
      <c r="B27" s="2" t="s">
        <v>30</v>
      </c>
      <c r="C27" s="2" t="s">
        <v>1408</v>
      </c>
      <c r="D27" s="2" t="s">
        <v>4839</v>
      </c>
      <c r="I27" s="2" t="s">
        <v>320</v>
      </c>
    </row>
    <row r="28">
      <c r="A28" s="2"/>
      <c r="B28" s="2"/>
      <c r="C28" s="2" t="s">
        <v>2793</v>
      </c>
      <c r="D28" s="2"/>
      <c r="I28" s="2" t="s">
        <v>320</v>
      </c>
    </row>
    <row r="29" ht="18.0" customHeight="1"/>
    <row r="30">
      <c r="A30" s="2" t="s">
        <v>7267</v>
      </c>
      <c r="B30" s="2" t="s">
        <v>3908</v>
      </c>
      <c r="C30" s="2" t="s">
        <v>3515</v>
      </c>
      <c r="D30" s="2" t="s">
        <v>3987</v>
      </c>
      <c r="I30" s="2" t="s">
        <v>320</v>
      </c>
    </row>
    <row r="31">
      <c r="A31" s="2"/>
      <c r="B31" s="2" t="s">
        <v>3908</v>
      </c>
      <c r="C31" s="2" t="s">
        <v>4099</v>
      </c>
      <c r="D31" s="2" t="s">
        <v>3987</v>
      </c>
      <c r="E31" s="231"/>
      <c r="F31" s="231"/>
      <c r="G31" s="231"/>
      <c r="I31" s="2" t="s">
        <v>320</v>
      </c>
    </row>
    <row r="32">
      <c r="A32" s="2"/>
      <c r="B32" s="2" t="s">
        <v>3908</v>
      </c>
      <c r="C32" s="2" t="s">
        <v>4100</v>
      </c>
      <c r="D32" s="2" t="s">
        <v>4101</v>
      </c>
      <c r="E32" s="231"/>
      <c r="F32" s="231"/>
      <c r="G32" s="231"/>
      <c r="I32" s="2" t="s">
        <v>320</v>
      </c>
    </row>
    <row r="33">
      <c r="A33" s="2"/>
      <c r="B33" s="2" t="s">
        <v>3908</v>
      </c>
      <c r="C33" s="2" t="s">
        <v>5482</v>
      </c>
      <c r="D33" s="2" t="s">
        <v>8031</v>
      </c>
      <c r="E33" s="231"/>
      <c r="F33" s="231"/>
      <c r="G33" s="231"/>
      <c r="I33" s="2" t="s">
        <v>320</v>
      </c>
    </row>
    <row r="34">
      <c r="A34" s="2"/>
      <c r="B34" s="2" t="s">
        <v>3908</v>
      </c>
      <c r="C34" s="2" t="s">
        <v>6743</v>
      </c>
      <c r="D34" s="2"/>
      <c r="E34" s="231"/>
      <c r="F34" s="231"/>
      <c r="G34" s="231"/>
      <c r="I34" s="2" t="s">
        <v>320</v>
      </c>
    </row>
    <row r="35">
      <c r="A35" s="2"/>
      <c r="B35" s="2" t="s">
        <v>3908</v>
      </c>
      <c r="C35" s="2" t="s">
        <v>9362</v>
      </c>
      <c r="D35" s="275"/>
      <c r="E35" s="231"/>
      <c r="F35" s="231"/>
      <c r="G35" s="231"/>
      <c r="I35" s="2" t="s">
        <v>320</v>
      </c>
    </row>
    <row r="36">
      <c r="A36" s="2"/>
      <c r="B36" s="2" t="s">
        <v>3908</v>
      </c>
      <c r="C36" s="2" t="s">
        <v>9362</v>
      </c>
      <c r="D36" s="275"/>
      <c r="E36" s="231"/>
      <c r="F36" s="231"/>
      <c r="G36" s="231"/>
      <c r="I36" s="2" t="s">
        <v>320</v>
      </c>
    </row>
    <row r="37">
      <c r="A37" s="2"/>
      <c r="B37" s="2" t="s">
        <v>3908</v>
      </c>
      <c r="C37" s="2" t="s">
        <v>9362</v>
      </c>
      <c r="D37" s="275"/>
      <c r="E37" s="231"/>
      <c r="F37" s="231"/>
      <c r="G37" s="231"/>
      <c r="I37" s="2" t="s">
        <v>320</v>
      </c>
    </row>
    <row r="38">
      <c r="A38" s="2" t="s">
        <v>9363</v>
      </c>
      <c r="B38" s="2" t="s">
        <v>960</v>
      </c>
      <c r="C38" s="492" t="s">
        <v>1055</v>
      </c>
      <c r="D38" s="494" t="s">
        <v>1056</v>
      </c>
      <c r="E38" s="231"/>
      <c r="F38" s="231"/>
      <c r="G38" s="231"/>
      <c r="I38" s="2" t="s">
        <v>320</v>
      </c>
    </row>
    <row r="39">
      <c r="A39" s="2"/>
      <c r="B39" s="2" t="s">
        <v>960</v>
      </c>
      <c r="C39" s="492" t="s">
        <v>1055</v>
      </c>
      <c r="D39" s="494" t="s">
        <v>1056</v>
      </c>
      <c r="E39" s="231"/>
      <c r="F39" s="231"/>
      <c r="G39" s="231"/>
      <c r="I39" s="2" t="s">
        <v>320</v>
      </c>
    </row>
    <row r="40" ht="15.0" customHeight="1">
      <c r="A40" s="2"/>
      <c r="B40" s="2" t="s">
        <v>960</v>
      </c>
      <c r="C40" s="492" t="s">
        <v>1055</v>
      </c>
      <c r="D40" s="494" t="s">
        <v>1056</v>
      </c>
      <c r="E40" s="231"/>
      <c r="F40" s="231"/>
      <c r="G40" s="231"/>
      <c r="I40" s="2" t="s">
        <v>320</v>
      </c>
    </row>
    <row r="41">
      <c r="A41" s="2"/>
      <c r="B41" s="2" t="s">
        <v>3908</v>
      </c>
      <c r="C41" s="2" t="s">
        <v>6193</v>
      </c>
      <c r="D41" s="2" t="s">
        <v>8032</v>
      </c>
      <c r="I41" s="2" t="s">
        <v>320</v>
      </c>
    </row>
    <row r="42">
      <c r="A42" s="2"/>
      <c r="B42" s="2" t="s">
        <v>3908</v>
      </c>
      <c r="C42" s="2" t="s">
        <v>7142</v>
      </c>
      <c r="D42" s="2" t="s">
        <v>6744</v>
      </c>
      <c r="I42" s="2" t="s">
        <v>320</v>
      </c>
    </row>
    <row r="43">
      <c r="A43" s="2"/>
      <c r="B43" s="2"/>
      <c r="C43" s="2" t="s">
        <v>7143</v>
      </c>
      <c r="D43" s="2" t="s">
        <v>7502</v>
      </c>
      <c r="I43" s="2" t="s">
        <v>320</v>
      </c>
    </row>
    <row r="44">
      <c r="A44" s="2"/>
      <c r="B44" s="2"/>
      <c r="C44" s="2" t="s">
        <v>7144</v>
      </c>
      <c r="D44" s="2"/>
      <c r="I44" s="2" t="s">
        <v>320</v>
      </c>
    </row>
    <row r="45">
      <c r="A45" s="2"/>
      <c r="B45" s="2"/>
      <c r="C45" s="2"/>
      <c r="D45" s="2"/>
    </row>
    <row r="46">
      <c r="A46" s="2" t="s">
        <v>6811</v>
      </c>
      <c r="C46" s="2" t="s">
        <v>7176</v>
      </c>
      <c r="I46" s="2" t="s">
        <v>320</v>
      </c>
    </row>
    <row r="47">
      <c r="C47" s="2" t="s">
        <v>7176</v>
      </c>
      <c r="I47" s="2" t="s">
        <v>320</v>
      </c>
    </row>
    <row r="48">
      <c r="C48" s="2" t="s">
        <v>9364</v>
      </c>
      <c r="I48" s="2" t="s">
        <v>320</v>
      </c>
    </row>
    <row r="49">
      <c r="D49" s="275"/>
    </row>
    <row r="50">
      <c r="A50" s="2" t="s">
        <v>995</v>
      </c>
      <c r="C50" s="2" t="s">
        <v>9365</v>
      </c>
      <c r="D50" s="275"/>
      <c r="I50" s="2" t="s">
        <v>320</v>
      </c>
    </row>
    <row r="51">
      <c r="C51" s="2" t="s">
        <v>9366</v>
      </c>
      <c r="D51" s="275"/>
      <c r="I51" s="2" t="s">
        <v>320</v>
      </c>
    </row>
    <row r="52">
      <c r="A52" s="239"/>
      <c r="B52" s="239"/>
    </row>
    <row r="56">
      <c r="A56" s="239"/>
    </row>
    <row r="58">
      <c r="I58" s="195"/>
    </row>
    <row r="59">
      <c r="I59" s="195"/>
    </row>
    <row r="60">
      <c r="I60" s="195"/>
    </row>
    <row r="61">
      <c r="I61" s="195"/>
    </row>
    <row r="62">
      <c r="I62" s="2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7" width="18.0"/>
    <col customWidth="1" min="8" max="9" width="17.5"/>
    <col customWidth="1" min="10" max="10" width="9.38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/>
      <c r="B1" s="215" t="s">
        <v>5</v>
      </c>
      <c r="C1" s="219" t="s">
        <v>249</v>
      </c>
      <c r="D1" s="411" t="s">
        <v>7037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26" t="s">
        <v>11</v>
      </c>
      <c r="L2" s="469"/>
      <c r="M2" s="490"/>
      <c r="O2" s="2">
        <v>1.0</v>
      </c>
      <c r="P2" s="2" t="s">
        <v>9367</v>
      </c>
      <c r="Q2" s="2" t="s">
        <v>9368</v>
      </c>
    </row>
    <row r="3">
      <c r="A3" s="2"/>
      <c r="B3" s="229" t="s">
        <v>811</v>
      </c>
      <c r="C3" s="2" t="s">
        <v>68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  <c r="O3" s="2">
        <v>2.0</v>
      </c>
      <c r="P3" s="2" t="s">
        <v>9369</v>
      </c>
      <c r="Q3" s="2" t="s">
        <v>9370</v>
      </c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29" t="s">
        <v>13</v>
      </c>
      <c r="M4" s="230"/>
      <c r="O4" s="2">
        <v>3.0</v>
      </c>
      <c r="P4" s="2" t="s">
        <v>9371</v>
      </c>
      <c r="Q4" s="2" t="s">
        <v>9372</v>
      </c>
    </row>
    <row r="5">
      <c r="A5" s="2"/>
      <c r="B5" s="229" t="s">
        <v>818</v>
      </c>
      <c r="C5" s="2"/>
      <c r="D5" s="230"/>
      <c r="E5" s="2"/>
      <c r="F5" s="2"/>
      <c r="G5" s="2" t="s">
        <v>819</v>
      </c>
      <c r="H5" s="2"/>
      <c r="J5" s="2"/>
      <c r="K5" s="229" t="s">
        <v>14</v>
      </c>
      <c r="M5" s="237"/>
      <c r="O5" s="2">
        <v>4.0</v>
      </c>
      <c r="P5" s="2" t="s">
        <v>9373</v>
      </c>
      <c r="Q5" s="2" t="s">
        <v>9374</v>
      </c>
    </row>
    <row r="6">
      <c r="A6" s="2"/>
      <c r="B6" s="229" t="s">
        <v>820</v>
      </c>
      <c r="C6" s="2"/>
      <c r="D6" s="230"/>
      <c r="E6" s="2"/>
      <c r="F6" s="2"/>
      <c r="G6" s="2" t="s">
        <v>821</v>
      </c>
      <c r="J6" s="2"/>
      <c r="K6" s="229" t="s">
        <v>15</v>
      </c>
      <c r="M6" s="237"/>
      <c r="O6" s="2">
        <v>5.0</v>
      </c>
      <c r="P6" s="266" t="s">
        <v>9375</v>
      </c>
      <c r="Q6" s="266" t="s">
        <v>9376</v>
      </c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29" t="s">
        <v>17</v>
      </c>
      <c r="M7" s="237"/>
      <c r="O7" s="2">
        <v>6.0</v>
      </c>
      <c r="P7" s="2" t="s">
        <v>9377</v>
      </c>
      <c r="Q7" s="2" t="s">
        <v>9378</v>
      </c>
    </row>
    <row r="8">
      <c r="A8" s="2"/>
      <c r="B8" s="229" t="s">
        <v>824</v>
      </c>
      <c r="C8" s="2"/>
      <c r="D8" s="230"/>
      <c r="E8" s="2"/>
      <c r="F8" s="2"/>
      <c r="G8" s="2" t="s">
        <v>825</v>
      </c>
      <c r="H8" s="2"/>
      <c r="J8" s="2"/>
      <c r="K8" s="229" t="s">
        <v>18</v>
      </c>
      <c r="M8" s="237"/>
      <c r="O8" s="2">
        <v>7.0</v>
      </c>
      <c r="P8" s="2" t="s">
        <v>9379</v>
      </c>
      <c r="Q8" s="2" t="s">
        <v>9380</v>
      </c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">
        <v>8.0</v>
      </c>
      <c r="P9" s="2" t="s">
        <v>9381</v>
      </c>
      <c r="Q9" s="2" t="s">
        <v>9382</v>
      </c>
      <c r="R9" s="2"/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">
        <v>9.0</v>
      </c>
      <c r="P10" s="2" t="s">
        <v>9383</v>
      </c>
      <c r="Q10" s="2" t="s">
        <v>9384</v>
      </c>
      <c r="R10" s="2"/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"/>
      <c r="K11" s="229" t="s">
        <v>21</v>
      </c>
      <c r="L11" s="2"/>
      <c r="M11" s="237"/>
      <c r="O11" s="2">
        <v>10.0</v>
      </c>
      <c r="P11" s="2" t="s">
        <v>5879</v>
      </c>
      <c r="Q11" s="2" t="s">
        <v>9385</v>
      </c>
      <c r="R11" s="2"/>
    </row>
    <row r="12">
      <c r="A12" s="2"/>
      <c r="B12" s="241" t="s">
        <v>7132</v>
      </c>
      <c r="C12" s="242"/>
      <c r="D12" s="243"/>
      <c r="E12" s="2"/>
      <c r="F12" s="2"/>
      <c r="G12" s="2" t="s">
        <v>833</v>
      </c>
      <c r="H12" s="2"/>
      <c r="I12" s="2"/>
      <c r="J12" s="2"/>
      <c r="K12" s="229" t="s">
        <v>23</v>
      </c>
      <c r="L12" s="2"/>
      <c r="M12" s="237"/>
      <c r="O12" s="2">
        <v>11.0</v>
      </c>
      <c r="P12" s="2" t="s">
        <v>9386</v>
      </c>
      <c r="Q12" s="2" t="s">
        <v>9387</v>
      </c>
      <c r="R12" s="2"/>
    </row>
    <row r="13">
      <c r="A13" s="2"/>
      <c r="B13" s="2" t="s">
        <v>832</v>
      </c>
      <c r="D13" s="2"/>
      <c r="E13" s="2"/>
      <c r="F13" s="2"/>
      <c r="G13" s="229" t="s">
        <v>835</v>
      </c>
      <c r="H13" s="2"/>
      <c r="I13" s="2"/>
      <c r="J13" s="237"/>
      <c r="K13" s="241" t="s">
        <v>24</v>
      </c>
      <c r="L13" s="242"/>
      <c r="M13" s="243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335</v>
      </c>
      <c r="B17" s="2" t="s">
        <v>9388</v>
      </c>
      <c r="C17" s="2" t="s">
        <v>9389</v>
      </c>
      <c r="I17" s="2" t="s">
        <v>817</v>
      </c>
      <c r="J17" s="2" t="s">
        <v>9384</v>
      </c>
      <c r="K17" s="2" t="s">
        <v>11</v>
      </c>
      <c r="P17" s="2" t="s">
        <v>7159</v>
      </c>
      <c r="Q17" s="2" t="s">
        <v>7159</v>
      </c>
    </row>
    <row r="18">
      <c r="B18" s="2" t="s">
        <v>9388</v>
      </c>
      <c r="C18" s="2" t="s">
        <v>9389</v>
      </c>
      <c r="I18" s="2" t="s">
        <v>817</v>
      </c>
      <c r="J18" s="2" t="s">
        <v>9384</v>
      </c>
      <c r="K18" s="2" t="s">
        <v>11</v>
      </c>
    </row>
    <row r="19">
      <c r="B19" s="2" t="s">
        <v>9388</v>
      </c>
      <c r="C19" s="2" t="s">
        <v>9389</v>
      </c>
      <c r="I19" s="2" t="s">
        <v>817</v>
      </c>
      <c r="J19" s="2" t="s">
        <v>9384</v>
      </c>
      <c r="K19" s="2" t="s">
        <v>11</v>
      </c>
    </row>
    <row r="20">
      <c r="B20" s="2" t="s">
        <v>9388</v>
      </c>
      <c r="C20" s="2" t="s">
        <v>9389</v>
      </c>
      <c r="I20" s="2" t="s">
        <v>817</v>
      </c>
      <c r="J20" s="2" t="s">
        <v>9384</v>
      </c>
      <c r="K20" s="2" t="s">
        <v>11</v>
      </c>
    </row>
    <row r="21">
      <c r="B21" s="2" t="s">
        <v>9388</v>
      </c>
      <c r="C21" s="2" t="s">
        <v>9389</v>
      </c>
      <c r="I21" s="2" t="s">
        <v>817</v>
      </c>
      <c r="J21" s="2" t="s">
        <v>9384</v>
      </c>
      <c r="K21" s="2" t="s">
        <v>11</v>
      </c>
    </row>
    <row r="22">
      <c r="B22" s="2" t="s">
        <v>9388</v>
      </c>
      <c r="C22" s="2" t="s">
        <v>9389</v>
      </c>
      <c r="I22" s="2" t="s">
        <v>817</v>
      </c>
      <c r="J22" s="2" t="s">
        <v>9384</v>
      </c>
      <c r="K22" s="2" t="s">
        <v>11</v>
      </c>
    </row>
    <row r="23">
      <c r="B23" s="2" t="s">
        <v>9388</v>
      </c>
      <c r="C23" s="2" t="s">
        <v>9389</v>
      </c>
      <c r="I23" s="2" t="s">
        <v>817</v>
      </c>
      <c r="J23" s="2" t="s">
        <v>9384</v>
      </c>
      <c r="K23" s="2" t="s">
        <v>11</v>
      </c>
    </row>
    <row r="24">
      <c r="B24" s="2" t="s">
        <v>9388</v>
      </c>
      <c r="C24" s="2" t="s">
        <v>9390</v>
      </c>
      <c r="D24" s="275"/>
      <c r="I24" s="2" t="s">
        <v>817</v>
      </c>
      <c r="J24" s="2" t="s">
        <v>9384</v>
      </c>
      <c r="K24" s="2" t="s">
        <v>11</v>
      </c>
    </row>
    <row r="25">
      <c r="B25" s="2" t="s">
        <v>9391</v>
      </c>
      <c r="C25" s="2" t="s">
        <v>1545</v>
      </c>
      <c r="I25" s="2" t="s">
        <v>817</v>
      </c>
      <c r="J25" s="2" t="s">
        <v>9384</v>
      </c>
      <c r="K25" s="2" t="s">
        <v>11</v>
      </c>
    </row>
    <row r="26">
      <c r="B26" s="2" t="s">
        <v>9392</v>
      </c>
      <c r="C26" s="2" t="s">
        <v>5938</v>
      </c>
      <c r="I26" s="2" t="s">
        <v>817</v>
      </c>
      <c r="J26" s="2" t="s">
        <v>9384</v>
      </c>
      <c r="K26" s="2" t="s">
        <v>11</v>
      </c>
    </row>
    <row r="28" ht="18.0" customHeight="1">
      <c r="A28" s="2" t="s">
        <v>336</v>
      </c>
      <c r="B28" s="2" t="s">
        <v>3881</v>
      </c>
      <c r="C28" s="2" t="s">
        <v>4317</v>
      </c>
      <c r="D28" s="275" t="s">
        <v>9018</v>
      </c>
      <c r="E28" s="2"/>
      <c r="F28" s="2"/>
      <c r="G28" s="2" t="s">
        <v>9393</v>
      </c>
      <c r="I28" s="2" t="s">
        <v>817</v>
      </c>
      <c r="J28" s="2" t="s">
        <v>9384</v>
      </c>
      <c r="K28" s="2" t="s">
        <v>11</v>
      </c>
    </row>
    <row r="29">
      <c r="B29" s="2" t="s">
        <v>3881</v>
      </c>
      <c r="C29" s="2" t="s">
        <v>4317</v>
      </c>
      <c r="D29" s="275" t="s">
        <v>9018</v>
      </c>
      <c r="E29" s="2"/>
      <c r="F29" s="2"/>
      <c r="G29" s="2" t="s">
        <v>9393</v>
      </c>
      <c r="I29" s="2" t="s">
        <v>817</v>
      </c>
      <c r="J29" s="2" t="s">
        <v>9384</v>
      </c>
      <c r="K29" s="2" t="s">
        <v>11</v>
      </c>
    </row>
    <row r="30">
      <c r="B30" s="2" t="s">
        <v>3881</v>
      </c>
      <c r="C30" s="2" t="s">
        <v>4317</v>
      </c>
      <c r="D30" s="275" t="s">
        <v>9018</v>
      </c>
      <c r="E30" s="2"/>
      <c r="F30" s="2"/>
      <c r="G30" s="2" t="s">
        <v>9393</v>
      </c>
      <c r="I30" s="2" t="s">
        <v>817</v>
      </c>
      <c r="J30" s="2" t="s">
        <v>9384</v>
      </c>
      <c r="K30" s="2" t="s">
        <v>11</v>
      </c>
    </row>
    <row r="31">
      <c r="B31" s="2" t="s">
        <v>3881</v>
      </c>
      <c r="C31" s="2" t="s">
        <v>4317</v>
      </c>
      <c r="D31" s="275" t="s">
        <v>9018</v>
      </c>
      <c r="E31" s="2"/>
      <c r="F31" s="2"/>
      <c r="G31" s="2" t="s">
        <v>9393</v>
      </c>
      <c r="I31" s="2" t="s">
        <v>817</v>
      </c>
      <c r="J31" s="2" t="s">
        <v>9384</v>
      </c>
      <c r="K31" s="2" t="s">
        <v>11</v>
      </c>
    </row>
    <row r="32">
      <c r="B32" s="2" t="s">
        <v>3881</v>
      </c>
      <c r="C32" s="2" t="s">
        <v>4317</v>
      </c>
      <c r="D32" s="275" t="s">
        <v>9018</v>
      </c>
      <c r="E32" s="231"/>
      <c r="F32" s="231"/>
      <c r="G32" s="231" t="s">
        <v>9394</v>
      </c>
      <c r="I32" s="2" t="s">
        <v>817</v>
      </c>
      <c r="J32" s="2" t="s">
        <v>9384</v>
      </c>
      <c r="K32" s="2" t="s">
        <v>11</v>
      </c>
    </row>
    <row r="33">
      <c r="B33" s="2" t="s">
        <v>3881</v>
      </c>
      <c r="C33" s="2" t="s">
        <v>4317</v>
      </c>
      <c r="D33" s="275" t="s">
        <v>9018</v>
      </c>
      <c r="E33" s="231"/>
      <c r="F33" s="231"/>
      <c r="G33" s="231" t="s">
        <v>9394</v>
      </c>
      <c r="I33" s="2" t="s">
        <v>817</v>
      </c>
      <c r="J33" s="2" t="s">
        <v>9384</v>
      </c>
      <c r="K33" s="2" t="s">
        <v>11</v>
      </c>
    </row>
    <row r="34">
      <c r="B34" s="2" t="s">
        <v>3881</v>
      </c>
      <c r="C34" s="2" t="s">
        <v>4317</v>
      </c>
      <c r="D34" s="275" t="s">
        <v>9018</v>
      </c>
      <c r="E34" s="231"/>
      <c r="F34" s="231"/>
      <c r="G34" s="231" t="s">
        <v>9394</v>
      </c>
      <c r="I34" s="2" t="s">
        <v>817</v>
      </c>
      <c r="J34" s="2" t="s">
        <v>9384</v>
      </c>
      <c r="K34" s="2" t="s">
        <v>11</v>
      </c>
    </row>
    <row r="35">
      <c r="B35" s="2" t="s">
        <v>3881</v>
      </c>
      <c r="C35" s="2" t="s">
        <v>4317</v>
      </c>
      <c r="D35" s="275" t="s">
        <v>9018</v>
      </c>
      <c r="E35" s="231"/>
      <c r="F35" s="231"/>
      <c r="G35" s="231" t="s">
        <v>9394</v>
      </c>
      <c r="I35" s="2" t="s">
        <v>817</v>
      </c>
      <c r="J35" s="2" t="s">
        <v>9384</v>
      </c>
      <c r="K35" s="2" t="s">
        <v>11</v>
      </c>
    </row>
    <row r="36">
      <c r="B36" s="2" t="s">
        <v>3881</v>
      </c>
      <c r="C36" s="2" t="s">
        <v>4317</v>
      </c>
      <c r="D36" s="275" t="s">
        <v>9018</v>
      </c>
      <c r="E36" s="231"/>
      <c r="F36" s="231"/>
      <c r="G36" s="231" t="s">
        <v>9395</v>
      </c>
      <c r="I36" s="2" t="s">
        <v>817</v>
      </c>
      <c r="J36" s="2" t="s">
        <v>9384</v>
      </c>
      <c r="K36" s="2" t="s">
        <v>11</v>
      </c>
    </row>
    <row r="37">
      <c r="B37" s="2" t="s">
        <v>3881</v>
      </c>
      <c r="C37" s="2" t="s">
        <v>4317</v>
      </c>
      <c r="D37" s="275" t="s">
        <v>9018</v>
      </c>
      <c r="E37" s="231"/>
      <c r="F37" s="231"/>
      <c r="G37" s="231" t="s">
        <v>9395</v>
      </c>
      <c r="I37" s="2" t="s">
        <v>817</v>
      </c>
      <c r="J37" s="2" t="s">
        <v>9384</v>
      </c>
      <c r="K37" s="2" t="s">
        <v>11</v>
      </c>
    </row>
    <row r="38">
      <c r="B38" s="2" t="s">
        <v>3881</v>
      </c>
      <c r="C38" s="2" t="s">
        <v>4317</v>
      </c>
      <c r="D38" s="275" t="s">
        <v>9018</v>
      </c>
      <c r="E38" s="231"/>
      <c r="F38" s="231"/>
      <c r="G38" s="231" t="s">
        <v>9396</v>
      </c>
      <c r="I38" s="2" t="s">
        <v>817</v>
      </c>
      <c r="J38" s="2" t="s">
        <v>9384</v>
      </c>
      <c r="K38" s="2" t="s">
        <v>11</v>
      </c>
    </row>
    <row r="39">
      <c r="B39" s="2" t="s">
        <v>3881</v>
      </c>
      <c r="C39" s="2" t="s">
        <v>4317</v>
      </c>
      <c r="D39" s="275" t="s">
        <v>9018</v>
      </c>
      <c r="E39" s="231"/>
      <c r="F39" s="231"/>
      <c r="G39" s="231" t="s">
        <v>9396</v>
      </c>
      <c r="I39" s="2" t="s">
        <v>817</v>
      </c>
      <c r="J39" s="2" t="s">
        <v>9384</v>
      </c>
      <c r="K39" s="2" t="s">
        <v>11</v>
      </c>
    </row>
    <row r="40">
      <c r="B40" s="2" t="s">
        <v>3881</v>
      </c>
      <c r="C40" s="2" t="s">
        <v>4317</v>
      </c>
      <c r="D40" s="275" t="s">
        <v>9018</v>
      </c>
      <c r="E40" s="231"/>
      <c r="F40" s="231"/>
      <c r="G40" s="231" t="s">
        <v>9397</v>
      </c>
      <c r="I40" s="2" t="s">
        <v>817</v>
      </c>
      <c r="J40" s="2" t="s">
        <v>9384</v>
      </c>
      <c r="K40" s="2" t="s">
        <v>11</v>
      </c>
    </row>
    <row r="41">
      <c r="B41" s="2" t="s">
        <v>3881</v>
      </c>
      <c r="C41" s="2" t="s">
        <v>4317</v>
      </c>
      <c r="D41" s="275" t="s">
        <v>9018</v>
      </c>
      <c r="E41" s="231"/>
      <c r="F41" s="231"/>
      <c r="G41" s="231" t="s">
        <v>9397</v>
      </c>
      <c r="I41" s="2" t="s">
        <v>817</v>
      </c>
      <c r="J41" s="2" t="s">
        <v>9384</v>
      </c>
      <c r="K41" s="2" t="s">
        <v>11</v>
      </c>
    </row>
    <row r="42">
      <c r="B42" s="2" t="s">
        <v>3881</v>
      </c>
      <c r="C42" s="2" t="s">
        <v>4317</v>
      </c>
      <c r="D42" s="275" t="s">
        <v>9018</v>
      </c>
      <c r="E42" s="231"/>
      <c r="F42" s="231"/>
      <c r="G42" s="231" t="s">
        <v>9398</v>
      </c>
      <c r="I42" s="2" t="s">
        <v>817</v>
      </c>
      <c r="J42" s="2" t="s">
        <v>9384</v>
      </c>
      <c r="K42" s="2" t="s">
        <v>11</v>
      </c>
    </row>
    <row r="43">
      <c r="B43" s="2" t="s">
        <v>3881</v>
      </c>
      <c r="C43" s="2" t="s">
        <v>4317</v>
      </c>
      <c r="D43" s="275" t="s">
        <v>9018</v>
      </c>
      <c r="E43" s="231"/>
      <c r="F43" s="231"/>
      <c r="G43" s="231" t="s">
        <v>9398</v>
      </c>
      <c r="I43" s="2" t="s">
        <v>817</v>
      </c>
      <c r="J43" s="2" t="s">
        <v>9384</v>
      </c>
      <c r="K43" s="2" t="s">
        <v>11</v>
      </c>
    </row>
    <row r="44" ht="15.0" customHeight="1">
      <c r="B44" s="2" t="s">
        <v>3881</v>
      </c>
      <c r="C44" s="2" t="s">
        <v>4317</v>
      </c>
      <c r="D44" s="275" t="s">
        <v>9018</v>
      </c>
      <c r="E44" s="231"/>
      <c r="F44" s="231"/>
      <c r="G44" s="231" t="s">
        <v>9399</v>
      </c>
      <c r="I44" s="2" t="s">
        <v>817</v>
      </c>
      <c r="J44" s="2" t="s">
        <v>9384</v>
      </c>
      <c r="K44" s="2" t="s">
        <v>11</v>
      </c>
    </row>
    <row r="45" ht="15.0" customHeight="1">
      <c r="B45" s="2" t="s">
        <v>3881</v>
      </c>
      <c r="C45" s="2" t="s">
        <v>4317</v>
      </c>
      <c r="D45" s="275" t="s">
        <v>9018</v>
      </c>
      <c r="E45" s="231"/>
      <c r="F45" s="231"/>
      <c r="G45" s="231" t="s">
        <v>9399</v>
      </c>
      <c r="I45" s="2" t="s">
        <v>817</v>
      </c>
      <c r="J45" s="2" t="s">
        <v>9384</v>
      </c>
      <c r="K45" s="2" t="s">
        <v>11</v>
      </c>
    </row>
    <row r="46" ht="15.0" customHeight="1">
      <c r="B46" s="2" t="s">
        <v>3881</v>
      </c>
      <c r="C46" s="2" t="s">
        <v>4317</v>
      </c>
      <c r="D46" s="275" t="s">
        <v>9018</v>
      </c>
      <c r="E46" s="231"/>
      <c r="F46" s="231"/>
      <c r="G46" s="231" t="s">
        <v>9399</v>
      </c>
      <c r="I46" s="2" t="s">
        <v>817</v>
      </c>
      <c r="J46" s="2" t="s">
        <v>9384</v>
      </c>
      <c r="K46" s="2" t="s">
        <v>11</v>
      </c>
    </row>
    <row r="47" ht="15.0" customHeight="1">
      <c r="B47" s="2" t="s">
        <v>3881</v>
      </c>
      <c r="C47" s="2" t="s">
        <v>4317</v>
      </c>
      <c r="D47" s="275" t="s">
        <v>9018</v>
      </c>
      <c r="E47" s="231"/>
      <c r="F47" s="231"/>
      <c r="G47" s="231" t="s">
        <v>9399</v>
      </c>
      <c r="I47" s="2" t="s">
        <v>817</v>
      </c>
      <c r="J47" s="2" t="s">
        <v>9384</v>
      </c>
      <c r="K47" s="2" t="s">
        <v>11</v>
      </c>
    </row>
    <row r="48" ht="15.0" customHeight="1">
      <c r="B48" s="2" t="s">
        <v>3881</v>
      </c>
      <c r="C48" s="2" t="s">
        <v>4317</v>
      </c>
      <c r="D48" s="275" t="s">
        <v>9018</v>
      </c>
      <c r="E48" s="231"/>
      <c r="F48" s="231"/>
      <c r="G48" s="231" t="s">
        <v>9400</v>
      </c>
      <c r="I48" s="2" t="s">
        <v>817</v>
      </c>
      <c r="J48" s="2" t="s">
        <v>9384</v>
      </c>
      <c r="K48" s="2" t="s">
        <v>11</v>
      </c>
    </row>
    <row r="49" ht="15.0" customHeight="1">
      <c r="B49" s="2" t="s">
        <v>3881</v>
      </c>
      <c r="C49" s="2" t="s">
        <v>4317</v>
      </c>
      <c r="D49" s="275" t="s">
        <v>9018</v>
      </c>
      <c r="E49" s="231"/>
      <c r="F49" s="231"/>
      <c r="G49" s="231" t="s">
        <v>9400</v>
      </c>
      <c r="I49" s="2" t="s">
        <v>817</v>
      </c>
      <c r="J49" s="2" t="s">
        <v>9384</v>
      </c>
      <c r="K49" s="2" t="s">
        <v>11</v>
      </c>
    </row>
    <row r="50" ht="15.0" customHeight="1">
      <c r="B50" s="2" t="s">
        <v>3881</v>
      </c>
      <c r="C50" s="2" t="s">
        <v>4317</v>
      </c>
      <c r="D50" s="275" t="s">
        <v>9018</v>
      </c>
      <c r="E50" s="231"/>
      <c r="F50" s="231"/>
      <c r="G50" s="231" t="s">
        <v>9400</v>
      </c>
      <c r="I50" s="2" t="s">
        <v>817</v>
      </c>
      <c r="J50" s="2" t="s">
        <v>9384</v>
      </c>
      <c r="K50" s="2" t="s">
        <v>11</v>
      </c>
    </row>
    <row r="51" ht="15.0" customHeight="1">
      <c r="B51" s="2" t="s">
        <v>3881</v>
      </c>
      <c r="C51" s="2" t="s">
        <v>4317</v>
      </c>
      <c r="D51" s="275" t="s">
        <v>9018</v>
      </c>
      <c r="E51" s="231"/>
      <c r="F51" s="231"/>
      <c r="G51" s="231" t="s">
        <v>9400</v>
      </c>
      <c r="I51" s="2" t="s">
        <v>817</v>
      </c>
      <c r="J51" s="2" t="s">
        <v>9384</v>
      </c>
      <c r="K51" s="2" t="s">
        <v>11</v>
      </c>
    </row>
    <row r="52" ht="15.0" customHeight="1">
      <c r="B52" s="2"/>
      <c r="C52" s="2" t="s">
        <v>7259</v>
      </c>
      <c r="D52" s="275" t="s">
        <v>9032</v>
      </c>
      <c r="I52" s="2" t="s">
        <v>817</v>
      </c>
      <c r="J52" s="2" t="s">
        <v>9384</v>
      </c>
      <c r="K52" s="2" t="s">
        <v>11</v>
      </c>
    </row>
    <row r="53">
      <c r="B53" s="2"/>
      <c r="C53" s="2" t="s">
        <v>7259</v>
      </c>
      <c r="D53" s="275" t="s">
        <v>9032</v>
      </c>
      <c r="I53" s="2" t="s">
        <v>817</v>
      </c>
      <c r="J53" s="2" t="s">
        <v>9384</v>
      </c>
      <c r="K53" s="2" t="s">
        <v>11</v>
      </c>
    </row>
    <row r="54">
      <c r="B54" s="2"/>
      <c r="C54" s="2" t="s">
        <v>7259</v>
      </c>
      <c r="D54" s="275" t="s">
        <v>9032</v>
      </c>
      <c r="I54" s="2" t="s">
        <v>817</v>
      </c>
      <c r="J54" s="2" t="s">
        <v>9384</v>
      </c>
      <c r="K54" s="2" t="s">
        <v>11</v>
      </c>
    </row>
    <row r="55">
      <c r="B55" s="2"/>
      <c r="C55" s="2" t="s">
        <v>7259</v>
      </c>
      <c r="D55" s="275" t="s">
        <v>9032</v>
      </c>
      <c r="I55" s="2" t="s">
        <v>817</v>
      </c>
      <c r="J55" s="2" t="s">
        <v>9384</v>
      </c>
      <c r="K55" s="2" t="s">
        <v>11</v>
      </c>
    </row>
    <row r="56">
      <c r="B56" s="2"/>
      <c r="C56" s="2" t="s">
        <v>1556</v>
      </c>
      <c r="D56" s="2"/>
      <c r="I56" s="2" t="s">
        <v>817</v>
      </c>
      <c r="J56" s="2" t="s">
        <v>9384</v>
      </c>
      <c r="K56" s="2" t="s">
        <v>11</v>
      </c>
    </row>
    <row r="57">
      <c r="B57" s="2"/>
      <c r="C57" s="2" t="s">
        <v>1556</v>
      </c>
      <c r="D57" s="2"/>
      <c r="I57" s="2" t="s">
        <v>817</v>
      </c>
      <c r="J57" s="2" t="s">
        <v>9384</v>
      </c>
      <c r="K57" s="2" t="s">
        <v>11</v>
      </c>
    </row>
    <row r="58">
      <c r="C58" s="2" t="s">
        <v>9401</v>
      </c>
      <c r="I58" s="2" t="s">
        <v>817</v>
      </c>
      <c r="J58" s="2" t="s">
        <v>9384</v>
      </c>
      <c r="K58" s="2" t="s">
        <v>11</v>
      </c>
    </row>
    <row r="59">
      <c r="C59" s="2" t="s">
        <v>9165</v>
      </c>
      <c r="I59" s="2" t="s">
        <v>817</v>
      </c>
      <c r="J59" s="2" t="s">
        <v>9384</v>
      </c>
      <c r="K59" s="2" t="s">
        <v>11</v>
      </c>
    </row>
    <row r="60">
      <c r="C60" s="2" t="s">
        <v>9402</v>
      </c>
      <c r="I60" s="2" t="s">
        <v>817</v>
      </c>
      <c r="J60" s="2" t="s">
        <v>9384</v>
      </c>
      <c r="K60" s="2" t="s">
        <v>11</v>
      </c>
    </row>
    <row r="61">
      <c r="C61" s="2" t="s">
        <v>906</v>
      </c>
      <c r="I61" s="2" t="s">
        <v>817</v>
      </c>
      <c r="J61" s="2" t="s">
        <v>9384</v>
      </c>
      <c r="K61" s="2" t="s">
        <v>11</v>
      </c>
    </row>
    <row r="62">
      <c r="C62" s="2" t="s">
        <v>9403</v>
      </c>
      <c r="I62" s="2" t="s">
        <v>817</v>
      </c>
      <c r="J62" s="2" t="s">
        <v>9384</v>
      </c>
      <c r="K62" s="2" t="s">
        <v>11</v>
      </c>
    </row>
    <row r="64">
      <c r="A64" s="2" t="s">
        <v>3534</v>
      </c>
      <c r="B64" s="2" t="s">
        <v>3908</v>
      </c>
      <c r="C64" s="2" t="s">
        <v>3515</v>
      </c>
      <c r="D64" s="2" t="s">
        <v>3987</v>
      </c>
      <c r="I64" s="2" t="s">
        <v>817</v>
      </c>
      <c r="J64" s="2" t="s">
        <v>9384</v>
      </c>
      <c r="K64" s="2" t="s">
        <v>11</v>
      </c>
    </row>
    <row r="65">
      <c r="B65" s="2" t="s">
        <v>3908</v>
      </c>
      <c r="C65" s="2" t="s">
        <v>4099</v>
      </c>
      <c r="D65" s="2" t="s">
        <v>3987</v>
      </c>
      <c r="I65" s="2" t="s">
        <v>817</v>
      </c>
      <c r="J65" s="2" t="s">
        <v>9384</v>
      </c>
      <c r="K65" s="2" t="s">
        <v>11</v>
      </c>
    </row>
    <row r="66">
      <c r="B66" s="2" t="s">
        <v>3908</v>
      </c>
      <c r="C66" s="2" t="s">
        <v>4100</v>
      </c>
      <c r="D66" s="2" t="s">
        <v>4101</v>
      </c>
      <c r="I66" s="2" t="s">
        <v>817</v>
      </c>
      <c r="J66" s="2" t="s">
        <v>9384</v>
      </c>
      <c r="K66" s="2" t="s">
        <v>11</v>
      </c>
    </row>
    <row r="67">
      <c r="B67" s="2" t="s">
        <v>3908</v>
      </c>
      <c r="C67" s="2" t="s">
        <v>5482</v>
      </c>
      <c r="D67" s="2" t="s">
        <v>8031</v>
      </c>
      <c r="I67" s="2" t="s">
        <v>817</v>
      </c>
      <c r="J67" s="2" t="s">
        <v>9384</v>
      </c>
      <c r="K67" s="2" t="s">
        <v>11</v>
      </c>
    </row>
    <row r="68">
      <c r="B68" s="2" t="s">
        <v>3908</v>
      </c>
      <c r="C68" s="2" t="s">
        <v>6743</v>
      </c>
      <c r="D68" s="2"/>
      <c r="I68" s="2" t="s">
        <v>817</v>
      </c>
      <c r="J68" s="2" t="s">
        <v>9384</v>
      </c>
      <c r="K68" s="2" t="s">
        <v>11</v>
      </c>
    </row>
    <row r="69">
      <c r="B69" s="2" t="s">
        <v>960</v>
      </c>
      <c r="C69" s="2" t="s">
        <v>1556</v>
      </c>
      <c r="D69" s="275" t="s">
        <v>947</v>
      </c>
      <c r="I69" s="2" t="s">
        <v>817</v>
      </c>
      <c r="J69" s="2" t="s">
        <v>9384</v>
      </c>
      <c r="K69" s="2" t="s">
        <v>11</v>
      </c>
    </row>
    <row r="70">
      <c r="B70" s="2" t="s">
        <v>960</v>
      </c>
      <c r="C70" s="2" t="s">
        <v>1556</v>
      </c>
      <c r="D70" s="275" t="s">
        <v>947</v>
      </c>
      <c r="I70" s="2" t="s">
        <v>817</v>
      </c>
      <c r="J70" s="2" t="s">
        <v>9384</v>
      </c>
      <c r="K70" s="2" t="s">
        <v>11</v>
      </c>
    </row>
    <row r="71">
      <c r="B71" s="2" t="s">
        <v>960</v>
      </c>
      <c r="C71" s="2" t="s">
        <v>1556</v>
      </c>
      <c r="D71" s="275" t="s">
        <v>947</v>
      </c>
      <c r="I71" s="2" t="s">
        <v>817</v>
      </c>
      <c r="J71" s="2" t="s">
        <v>9384</v>
      </c>
      <c r="K71" s="2" t="s">
        <v>11</v>
      </c>
    </row>
    <row r="72">
      <c r="B72" s="2" t="s">
        <v>960</v>
      </c>
      <c r="C72" s="2" t="s">
        <v>1556</v>
      </c>
      <c r="D72" s="275" t="s">
        <v>947</v>
      </c>
      <c r="I72" s="2" t="s">
        <v>817</v>
      </c>
      <c r="J72" s="2" t="s">
        <v>9384</v>
      </c>
      <c r="K72" s="2" t="s">
        <v>11</v>
      </c>
    </row>
    <row r="73">
      <c r="B73" s="2" t="s">
        <v>960</v>
      </c>
      <c r="C73" s="2" t="s">
        <v>1556</v>
      </c>
      <c r="D73" s="275" t="s">
        <v>947</v>
      </c>
      <c r="I73" s="2" t="s">
        <v>817</v>
      </c>
      <c r="J73" s="2" t="s">
        <v>9384</v>
      </c>
      <c r="K73" s="2" t="s">
        <v>11</v>
      </c>
    </row>
    <row r="74">
      <c r="B74" s="2" t="s">
        <v>960</v>
      </c>
      <c r="C74" s="2" t="s">
        <v>1556</v>
      </c>
      <c r="D74" s="275" t="s">
        <v>947</v>
      </c>
      <c r="I74" s="2" t="s">
        <v>817</v>
      </c>
      <c r="J74" s="2" t="s">
        <v>9384</v>
      </c>
      <c r="K74" s="2" t="s">
        <v>11</v>
      </c>
    </row>
    <row r="75">
      <c r="A75" s="239"/>
      <c r="B75" s="2" t="s">
        <v>960</v>
      </c>
      <c r="C75" s="2" t="s">
        <v>1556</v>
      </c>
      <c r="D75" s="275" t="s">
        <v>947</v>
      </c>
      <c r="I75" s="2" t="s">
        <v>817</v>
      </c>
      <c r="J75" s="2" t="s">
        <v>9384</v>
      </c>
      <c r="K75" s="2" t="s">
        <v>11</v>
      </c>
    </row>
    <row r="76">
      <c r="B76" s="2" t="s">
        <v>960</v>
      </c>
      <c r="C76" s="2" t="s">
        <v>1556</v>
      </c>
      <c r="D76" s="275" t="s">
        <v>947</v>
      </c>
      <c r="I76" s="2" t="s">
        <v>817</v>
      </c>
      <c r="J76" s="2" t="s">
        <v>9384</v>
      </c>
      <c r="K76" s="2" t="s">
        <v>11</v>
      </c>
    </row>
    <row r="77">
      <c r="B77" s="2" t="s">
        <v>960</v>
      </c>
      <c r="C77" s="492" t="s">
        <v>1055</v>
      </c>
      <c r="D77" s="494" t="s">
        <v>1056</v>
      </c>
      <c r="I77" s="2" t="s">
        <v>817</v>
      </c>
      <c r="J77" s="2" t="s">
        <v>9384</v>
      </c>
      <c r="K77" s="2" t="s">
        <v>11</v>
      </c>
    </row>
    <row r="78">
      <c r="A78" s="2"/>
      <c r="B78" s="2" t="s">
        <v>960</v>
      </c>
      <c r="C78" s="492" t="s">
        <v>1055</v>
      </c>
      <c r="D78" s="494" t="s">
        <v>1056</v>
      </c>
      <c r="E78" s="2"/>
      <c r="F78" s="2"/>
      <c r="G78" s="2" t="s">
        <v>7178</v>
      </c>
      <c r="H78" s="2"/>
      <c r="I78" s="2" t="s">
        <v>817</v>
      </c>
      <c r="J78" s="2" t="s">
        <v>9384</v>
      </c>
      <c r="K78" s="2" t="s">
        <v>11</v>
      </c>
    </row>
    <row r="79">
      <c r="A79" s="239"/>
      <c r="B79" s="2" t="s">
        <v>960</v>
      </c>
      <c r="C79" s="492" t="s">
        <v>1055</v>
      </c>
      <c r="D79" s="494" t="s">
        <v>1056</v>
      </c>
      <c r="E79" s="2"/>
      <c r="F79" s="2"/>
      <c r="G79" s="2" t="s">
        <v>7185</v>
      </c>
      <c r="I79" s="2" t="s">
        <v>817</v>
      </c>
      <c r="J79" s="2" t="s">
        <v>9384</v>
      </c>
      <c r="K79" s="2" t="s">
        <v>11</v>
      </c>
    </row>
    <row r="80">
      <c r="B80" s="2" t="s">
        <v>960</v>
      </c>
      <c r="C80" s="492" t="s">
        <v>1055</v>
      </c>
      <c r="D80" s="494" t="s">
        <v>1056</v>
      </c>
      <c r="E80" s="2"/>
      <c r="F80" s="2"/>
      <c r="G80" s="2" t="s">
        <v>7189</v>
      </c>
      <c r="I80" s="2" t="s">
        <v>817</v>
      </c>
      <c r="J80" s="2" t="s">
        <v>9384</v>
      </c>
      <c r="K80" s="2" t="s">
        <v>11</v>
      </c>
    </row>
    <row r="81">
      <c r="B81" s="2" t="s">
        <v>960</v>
      </c>
      <c r="C81" s="492" t="s">
        <v>1055</v>
      </c>
      <c r="D81" s="494" t="s">
        <v>1056</v>
      </c>
      <c r="E81" s="2"/>
      <c r="F81" s="2"/>
      <c r="G81" s="2" t="s">
        <v>9404</v>
      </c>
      <c r="I81" s="2" t="s">
        <v>817</v>
      </c>
      <c r="J81" s="2" t="s">
        <v>9384</v>
      </c>
      <c r="K81" s="2" t="s">
        <v>11</v>
      </c>
    </row>
    <row r="82">
      <c r="B82" s="2" t="s">
        <v>960</v>
      </c>
      <c r="C82" s="492" t="s">
        <v>1055</v>
      </c>
      <c r="D82" s="494" t="s">
        <v>1056</v>
      </c>
      <c r="E82" s="2"/>
      <c r="F82" s="2"/>
      <c r="G82" s="2" t="s">
        <v>9404</v>
      </c>
      <c r="I82" s="2" t="s">
        <v>817</v>
      </c>
      <c r="J82" s="2" t="s">
        <v>9384</v>
      </c>
      <c r="K82" s="2" t="s">
        <v>11</v>
      </c>
    </row>
    <row r="83">
      <c r="B83" s="2" t="s">
        <v>960</v>
      </c>
      <c r="C83" s="492" t="s">
        <v>1055</v>
      </c>
      <c r="D83" s="494" t="s">
        <v>1056</v>
      </c>
      <c r="E83" s="2"/>
      <c r="F83" s="2"/>
      <c r="G83" s="2" t="s">
        <v>9404</v>
      </c>
      <c r="I83" s="2" t="s">
        <v>817</v>
      </c>
      <c r="J83" s="2" t="s">
        <v>9384</v>
      </c>
      <c r="K83" s="2" t="s">
        <v>11</v>
      </c>
    </row>
    <row r="84">
      <c r="B84" s="2" t="s">
        <v>960</v>
      </c>
      <c r="C84" s="492" t="s">
        <v>1055</v>
      </c>
      <c r="D84" s="494" t="s">
        <v>1056</v>
      </c>
      <c r="E84" s="2"/>
      <c r="F84" s="2"/>
      <c r="G84" s="2" t="s">
        <v>9404</v>
      </c>
      <c r="I84" s="2" t="s">
        <v>817</v>
      </c>
      <c r="J84" s="2" t="s">
        <v>9384</v>
      </c>
      <c r="K84" s="2" t="s">
        <v>11</v>
      </c>
    </row>
    <row r="85">
      <c r="B85" s="2" t="s">
        <v>960</v>
      </c>
      <c r="C85" s="492" t="s">
        <v>1055</v>
      </c>
      <c r="D85" s="494" t="s">
        <v>1056</v>
      </c>
      <c r="E85" s="2"/>
      <c r="F85" s="2"/>
      <c r="G85" s="2" t="s">
        <v>9404</v>
      </c>
      <c r="I85" s="2" t="s">
        <v>817</v>
      </c>
      <c r="J85" s="2" t="s">
        <v>9384</v>
      </c>
      <c r="K85" s="2" t="s">
        <v>11</v>
      </c>
    </row>
    <row r="86">
      <c r="B86" s="2" t="s">
        <v>960</v>
      </c>
      <c r="C86" s="492" t="s">
        <v>1055</v>
      </c>
      <c r="D86" s="494" t="s">
        <v>1056</v>
      </c>
      <c r="E86" s="2"/>
      <c r="F86" s="2"/>
      <c r="G86" s="2" t="s">
        <v>7202</v>
      </c>
      <c r="I86" s="2" t="s">
        <v>817</v>
      </c>
      <c r="J86" s="2" t="s">
        <v>9384</v>
      </c>
      <c r="K86" s="2" t="s">
        <v>11</v>
      </c>
    </row>
    <row r="87">
      <c r="B87" s="2" t="s">
        <v>960</v>
      </c>
      <c r="C87" s="492" t="s">
        <v>1055</v>
      </c>
      <c r="D87" s="494" t="s">
        <v>1056</v>
      </c>
      <c r="E87" s="2"/>
      <c r="F87" s="2"/>
      <c r="G87" s="2" t="s">
        <v>7203</v>
      </c>
      <c r="I87" s="2" t="s">
        <v>817</v>
      </c>
      <c r="J87" s="2" t="s">
        <v>9384</v>
      </c>
      <c r="K87" s="2" t="s">
        <v>11</v>
      </c>
    </row>
    <row r="88">
      <c r="B88" s="2" t="s">
        <v>960</v>
      </c>
      <c r="C88" s="492" t="s">
        <v>1055</v>
      </c>
      <c r="D88" s="494" t="s">
        <v>1056</v>
      </c>
      <c r="I88" s="2" t="s">
        <v>817</v>
      </c>
      <c r="J88" s="2" t="s">
        <v>9384</v>
      </c>
      <c r="K88" s="2" t="s">
        <v>11</v>
      </c>
    </row>
    <row r="89">
      <c r="B89" s="2" t="s">
        <v>960</v>
      </c>
      <c r="C89" s="492" t="s">
        <v>1055</v>
      </c>
      <c r="D89" s="494" t="s">
        <v>1056</v>
      </c>
      <c r="I89" s="2" t="s">
        <v>817</v>
      </c>
      <c r="J89" s="2" t="s">
        <v>9384</v>
      </c>
      <c r="K89" s="2" t="s">
        <v>11</v>
      </c>
    </row>
    <row r="90">
      <c r="B90" s="2" t="s">
        <v>960</v>
      </c>
      <c r="C90" s="492" t="s">
        <v>1055</v>
      </c>
      <c r="D90" s="494" t="s">
        <v>1056</v>
      </c>
      <c r="I90" s="2" t="s">
        <v>817</v>
      </c>
      <c r="J90" s="2" t="s">
        <v>9384</v>
      </c>
      <c r="K90" s="2" t="s">
        <v>11</v>
      </c>
    </row>
    <row r="91">
      <c r="B91" s="2" t="s">
        <v>3908</v>
      </c>
      <c r="C91" s="2" t="s">
        <v>6193</v>
      </c>
      <c r="D91" s="2" t="s">
        <v>8032</v>
      </c>
      <c r="I91" s="2" t="s">
        <v>817</v>
      </c>
      <c r="J91" s="2" t="s">
        <v>9384</v>
      </c>
      <c r="K91" s="2" t="s">
        <v>11</v>
      </c>
    </row>
    <row r="92">
      <c r="B92" s="2" t="s">
        <v>3908</v>
      </c>
      <c r="C92" s="2" t="s">
        <v>7142</v>
      </c>
      <c r="D92" s="2" t="s">
        <v>6744</v>
      </c>
      <c r="I92" s="2" t="s">
        <v>817</v>
      </c>
      <c r="J92" s="2" t="s">
        <v>9384</v>
      </c>
      <c r="K92" s="2" t="s">
        <v>11</v>
      </c>
    </row>
    <row r="93">
      <c r="B93" s="2"/>
      <c r="C93" s="2" t="s">
        <v>7143</v>
      </c>
      <c r="D93" s="2" t="s">
        <v>7502</v>
      </c>
      <c r="I93" s="2" t="s">
        <v>817</v>
      </c>
      <c r="J93" s="2" t="s">
        <v>9384</v>
      </c>
      <c r="K93" s="2" t="s">
        <v>11</v>
      </c>
    </row>
    <row r="94">
      <c r="B94" s="2"/>
      <c r="C94" s="2" t="s">
        <v>7144</v>
      </c>
      <c r="D94" s="2"/>
      <c r="I94" s="2" t="s">
        <v>817</v>
      </c>
      <c r="J94" s="2" t="s">
        <v>9384</v>
      </c>
      <c r="K94" s="2" t="s">
        <v>11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1" width="9.38"/>
    <col customWidth="1" min="12" max="12" width="9.13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9405</v>
      </c>
      <c r="B1" s="215" t="s">
        <v>5</v>
      </c>
      <c r="C1" s="219" t="s">
        <v>9406</v>
      </c>
      <c r="D1" s="216"/>
      <c r="E1" s="411">
        <v>8.760082125E9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477" t="s">
        <v>807</v>
      </c>
      <c r="C2" s="2" t="s">
        <v>9407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9408</v>
      </c>
      <c r="S2" s="2" t="s">
        <v>9409</v>
      </c>
      <c r="T2" s="2" t="s">
        <v>1958</v>
      </c>
      <c r="U2" s="2" t="s">
        <v>355</v>
      </c>
      <c r="V2" s="2">
        <v>13.0</v>
      </c>
      <c r="W2" s="2" t="s">
        <v>4178</v>
      </c>
      <c r="X2" s="2" t="s">
        <v>3115</v>
      </c>
      <c r="Y2" s="2" t="s">
        <v>1010</v>
      </c>
      <c r="Z2" s="2" t="s">
        <v>72</v>
      </c>
    </row>
    <row r="3">
      <c r="A3" s="2"/>
      <c r="B3" s="229" t="s">
        <v>811</v>
      </c>
      <c r="C3" s="282" t="s">
        <v>9410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9411</v>
      </c>
      <c r="S3" s="2" t="s">
        <v>9412</v>
      </c>
      <c r="T3" s="2" t="s">
        <v>273</v>
      </c>
      <c r="U3" s="2" t="s">
        <v>355</v>
      </c>
      <c r="V3" s="2">
        <v>14.0</v>
      </c>
      <c r="W3" s="2" t="s">
        <v>9413</v>
      </c>
      <c r="X3" s="2" t="s">
        <v>4604</v>
      </c>
      <c r="Y3" s="2" t="s">
        <v>2749</v>
      </c>
      <c r="Z3" s="2" t="s">
        <v>87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9414</v>
      </c>
      <c r="S4" s="2" t="s">
        <v>9415</v>
      </c>
      <c r="T4" s="2" t="s">
        <v>1328</v>
      </c>
      <c r="U4" s="2" t="s">
        <v>355</v>
      </c>
    </row>
    <row r="5">
      <c r="A5" s="2"/>
      <c r="B5" s="229" t="s">
        <v>818</v>
      </c>
      <c r="C5" s="2" t="s">
        <v>9416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9417</v>
      </c>
      <c r="S5" s="2" t="s">
        <v>488</v>
      </c>
      <c r="T5" s="2" t="s">
        <v>1272</v>
      </c>
      <c r="U5" s="2" t="s">
        <v>355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4284</v>
      </c>
      <c r="S6" s="2" t="s">
        <v>9418</v>
      </c>
      <c r="T6" s="2" t="s">
        <v>2866</v>
      </c>
      <c r="U6" s="2" t="s">
        <v>355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5468</v>
      </c>
      <c r="S7" s="2" t="s">
        <v>5431</v>
      </c>
      <c r="T7" s="2" t="s">
        <v>1568</v>
      </c>
      <c r="U7" s="2" t="s">
        <v>355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4284</v>
      </c>
      <c r="S8" s="2" t="s">
        <v>6228</v>
      </c>
      <c r="T8" s="2" t="s">
        <v>1568</v>
      </c>
      <c r="U8" s="2" t="s">
        <v>355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5536</v>
      </c>
      <c r="S9" s="2" t="s">
        <v>6918</v>
      </c>
      <c r="T9" s="2" t="s">
        <v>2001</v>
      </c>
      <c r="U9" s="2" t="s">
        <v>55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9419</v>
      </c>
      <c r="S10" s="2" t="s">
        <v>9420</v>
      </c>
      <c r="T10" s="2" t="s">
        <v>1568</v>
      </c>
      <c r="U10" s="2" t="s">
        <v>4269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9421</v>
      </c>
      <c r="S11" s="2" t="s">
        <v>9422</v>
      </c>
      <c r="T11" s="2" t="s">
        <v>1568</v>
      </c>
      <c r="U11" s="2" t="s">
        <v>2035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9423</v>
      </c>
      <c r="S12" s="2" t="s">
        <v>3115</v>
      </c>
      <c r="T12" s="2" t="s">
        <v>1568</v>
      </c>
      <c r="U12" s="2" t="s">
        <v>72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4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359" t="s">
        <v>3016</v>
      </c>
      <c r="D17" s="291">
        <v>8.801949049208E12</v>
      </c>
      <c r="E17" s="359" t="s">
        <v>4346</v>
      </c>
      <c r="F17" s="291"/>
      <c r="G17" s="291"/>
      <c r="H17" s="291"/>
      <c r="I17" s="2" t="s">
        <v>2097</v>
      </c>
      <c r="J17" s="2" t="s">
        <v>829</v>
      </c>
      <c r="K17" s="2" t="s">
        <v>9422</v>
      </c>
      <c r="L17" s="2" t="s">
        <v>860</v>
      </c>
      <c r="M17" s="2" t="s">
        <v>17</v>
      </c>
      <c r="N17" s="2" t="s">
        <v>9424</v>
      </c>
      <c r="R17" s="2" t="s">
        <v>9421</v>
      </c>
      <c r="S17" s="2">
        <v>65.0</v>
      </c>
    </row>
    <row r="18">
      <c r="A18" s="2"/>
      <c r="B18" s="2" t="s">
        <v>30</v>
      </c>
      <c r="C18" s="359" t="s">
        <v>3016</v>
      </c>
      <c r="D18" s="291">
        <v>8.801662300497E12</v>
      </c>
      <c r="E18" s="359" t="s">
        <v>4346</v>
      </c>
      <c r="J18" s="2" t="s">
        <v>829</v>
      </c>
      <c r="K18" s="2" t="s">
        <v>9422</v>
      </c>
      <c r="L18" s="2" t="s">
        <v>860</v>
      </c>
      <c r="M18" s="2" t="s">
        <v>17</v>
      </c>
      <c r="N18" s="2" t="s">
        <v>9424</v>
      </c>
      <c r="R18" s="2" t="s">
        <v>9421</v>
      </c>
      <c r="S18" s="2">
        <v>65.0</v>
      </c>
    </row>
    <row r="19">
      <c r="A19" s="2"/>
      <c r="B19" s="2" t="s">
        <v>30</v>
      </c>
      <c r="C19" s="359" t="s">
        <v>3016</v>
      </c>
      <c r="D19" s="291">
        <v>8.801611402203E12</v>
      </c>
      <c r="E19" s="359" t="s">
        <v>4346</v>
      </c>
      <c r="J19" s="2" t="s">
        <v>829</v>
      </c>
      <c r="K19" s="2" t="s">
        <v>9422</v>
      </c>
      <c r="L19" s="2" t="s">
        <v>860</v>
      </c>
      <c r="M19" s="2" t="s">
        <v>17</v>
      </c>
      <c r="N19" s="2" t="s">
        <v>9424</v>
      </c>
      <c r="R19" s="2" t="s">
        <v>9421</v>
      </c>
      <c r="S19" s="2">
        <v>65.0</v>
      </c>
    </row>
    <row r="20">
      <c r="A20" s="2"/>
      <c r="B20" s="2" t="s">
        <v>30</v>
      </c>
      <c r="C20" s="359" t="s">
        <v>3016</v>
      </c>
      <c r="D20" s="291">
        <v>8.801600401569E12</v>
      </c>
      <c r="E20" s="359" t="s">
        <v>4346</v>
      </c>
      <c r="J20" s="2" t="s">
        <v>829</v>
      </c>
      <c r="K20" s="2" t="s">
        <v>9422</v>
      </c>
      <c r="L20" s="2" t="s">
        <v>860</v>
      </c>
      <c r="M20" s="2" t="s">
        <v>17</v>
      </c>
      <c r="N20" s="2" t="s">
        <v>9424</v>
      </c>
      <c r="R20" s="2" t="s">
        <v>9421</v>
      </c>
      <c r="S20" s="2">
        <v>65.0</v>
      </c>
    </row>
    <row r="21">
      <c r="A21" s="2"/>
      <c r="B21" s="2" t="s">
        <v>30</v>
      </c>
      <c r="C21" s="359" t="s">
        <v>3016</v>
      </c>
      <c r="D21" s="291">
        <v>8.801139600758E12</v>
      </c>
      <c r="E21" s="359" t="s">
        <v>4346</v>
      </c>
      <c r="J21" s="2" t="s">
        <v>829</v>
      </c>
      <c r="K21" s="2" t="s">
        <v>9422</v>
      </c>
      <c r="L21" s="2" t="s">
        <v>860</v>
      </c>
      <c r="M21" s="2" t="s">
        <v>17</v>
      </c>
      <c r="N21" s="2" t="s">
        <v>9424</v>
      </c>
      <c r="R21" s="2" t="s">
        <v>9421</v>
      </c>
      <c r="S21" s="2">
        <v>65.0</v>
      </c>
    </row>
    <row r="22">
      <c r="A22" s="2"/>
      <c r="B22" s="2" t="s">
        <v>30</v>
      </c>
      <c r="C22" s="359" t="s">
        <v>3016</v>
      </c>
      <c r="D22" s="291">
        <v>8.801634146933E12</v>
      </c>
      <c r="E22" s="359" t="s">
        <v>4346</v>
      </c>
      <c r="J22" s="2" t="s">
        <v>829</v>
      </c>
      <c r="K22" s="2" t="s">
        <v>9422</v>
      </c>
      <c r="L22" s="2" t="s">
        <v>860</v>
      </c>
      <c r="M22" s="2" t="s">
        <v>17</v>
      </c>
      <c r="N22" s="2" t="s">
        <v>9424</v>
      </c>
      <c r="R22" s="2" t="s">
        <v>9421</v>
      </c>
      <c r="S22" s="2">
        <v>65.0</v>
      </c>
    </row>
    <row r="23">
      <c r="A23" s="2"/>
      <c r="B23" s="2" t="s">
        <v>30</v>
      </c>
      <c r="C23" s="359" t="s">
        <v>3016</v>
      </c>
      <c r="D23" s="291">
        <v>8.801736265644E12</v>
      </c>
      <c r="E23" s="359" t="s">
        <v>4346</v>
      </c>
      <c r="J23" s="2" t="s">
        <v>829</v>
      </c>
      <c r="K23" s="2" t="s">
        <v>9422</v>
      </c>
      <c r="L23" s="2" t="s">
        <v>860</v>
      </c>
      <c r="M23" s="2" t="s">
        <v>17</v>
      </c>
      <c r="N23" s="2" t="s">
        <v>9424</v>
      </c>
      <c r="R23" s="2" t="s">
        <v>9421</v>
      </c>
      <c r="S23" s="2">
        <v>65.0</v>
      </c>
    </row>
    <row r="24">
      <c r="A24" s="2"/>
      <c r="B24" s="2" t="s">
        <v>30</v>
      </c>
      <c r="C24" s="359" t="s">
        <v>3016</v>
      </c>
      <c r="D24" s="291">
        <v>8.801038170205E12</v>
      </c>
      <c r="E24" s="359" t="s">
        <v>4346</v>
      </c>
      <c r="J24" s="2" t="s">
        <v>829</v>
      </c>
      <c r="K24" s="2" t="s">
        <v>9425</v>
      </c>
      <c r="L24" s="2" t="s">
        <v>860</v>
      </c>
      <c r="M24" s="2" t="s">
        <v>17</v>
      </c>
      <c r="N24" s="2" t="s">
        <v>9424</v>
      </c>
      <c r="R24" s="2" t="s">
        <v>9426</v>
      </c>
      <c r="S24" s="2">
        <v>65.0</v>
      </c>
    </row>
    <row r="25">
      <c r="A25" s="2"/>
      <c r="B25" s="2" t="s">
        <v>30</v>
      </c>
      <c r="C25" s="359" t="s">
        <v>3016</v>
      </c>
      <c r="D25" s="291">
        <v>8.801175351982E12</v>
      </c>
      <c r="E25" s="359" t="s">
        <v>4346</v>
      </c>
      <c r="J25" s="2" t="s">
        <v>829</v>
      </c>
      <c r="K25" s="2" t="s">
        <v>9425</v>
      </c>
      <c r="L25" s="2" t="s">
        <v>860</v>
      </c>
      <c r="M25" s="2" t="s">
        <v>17</v>
      </c>
      <c r="N25" s="2" t="s">
        <v>9424</v>
      </c>
      <c r="R25" s="2" t="s">
        <v>9426</v>
      </c>
      <c r="S25" s="2">
        <v>65.0</v>
      </c>
    </row>
    <row r="26">
      <c r="A26" s="2"/>
      <c r="B26" s="2" t="s">
        <v>30</v>
      </c>
      <c r="C26" s="359" t="s">
        <v>3016</v>
      </c>
      <c r="D26" s="291">
        <v>8.801017722733E12</v>
      </c>
      <c r="E26" s="359" t="s">
        <v>4346</v>
      </c>
      <c r="J26" s="2" t="s">
        <v>829</v>
      </c>
      <c r="K26" s="2" t="s">
        <v>9425</v>
      </c>
      <c r="L26" s="2" t="s">
        <v>860</v>
      </c>
      <c r="M26" s="2" t="s">
        <v>17</v>
      </c>
      <c r="N26" s="2" t="s">
        <v>9424</v>
      </c>
      <c r="R26" s="2" t="s">
        <v>9426</v>
      </c>
      <c r="S26" s="2">
        <v>65.0</v>
      </c>
    </row>
    <row r="27">
      <c r="A27" s="2"/>
      <c r="B27" s="2" t="s">
        <v>30</v>
      </c>
      <c r="C27" s="359" t="s">
        <v>3016</v>
      </c>
      <c r="D27" s="291">
        <v>8.801454187943E12</v>
      </c>
      <c r="E27" s="359" t="s">
        <v>4346</v>
      </c>
      <c r="J27" s="2" t="s">
        <v>829</v>
      </c>
      <c r="K27" s="2" t="s">
        <v>9427</v>
      </c>
      <c r="L27" s="2" t="s">
        <v>860</v>
      </c>
      <c r="M27" s="2" t="s">
        <v>17</v>
      </c>
      <c r="N27" s="2" t="s">
        <v>9428</v>
      </c>
      <c r="S27" s="2">
        <v>200.0</v>
      </c>
    </row>
    <row r="28">
      <c r="A28" s="2"/>
      <c r="B28" s="2" t="s">
        <v>30</v>
      </c>
      <c r="C28" s="359" t="s">
        <v>3016</v>
      </c>
      <c r="D28" s="291">
        <v>8.801920134538E12</v>
      </c>
      <c r="E28" s="359" t="s">
        <v>4346</v>
      </c>
      <c r="J28" s="2" t="s">
        <v>829</v>
      </c>
      <c r="K28" s="2" t="s">
        <v>9427</v>
      </c>
      <c r="L28" s="2" t="s">
        <v>860</v>
      </c>
      <c r="M28" s="2" t="s">
        <v>17</v>
      </c>
      <c r="N28" s="2" t="s">
        <v>9428</v>
      </c>
      <c r="S28" s="2">
        <v>200.0</v>
      </c>
    </row>
    <row r="29">
      <c r="A29" s="2"/>
      <c r="B29" s="2" t="s">
        <v>30</v>
      </c>
      <c r="C29" s="359" t="s">
        <v>3016</v>
      </c>
      <c r="D29" s="291">
        <v>8.801415860049E12</v>
      </c>
      <c r="E29" s="359" t="s">
        <v>4346</v>
      </c>
      <c r="J29" s="2" t="s">
        <v>829</v>
      </c>
      <c r="K29" s="2" t="s">
        <v>9427</v>
      </c>
      <c r="L29" s="2" t="s">
        <v>860</v>
      </c>
      <c r="M29" s="2" t="s">
        <v>17</v>
      </c>
      <c r="N29" s="2" t="s">
        <v>9428</v>
      </c>
      <c r="S29" s="2">
        <v>200.0</v>
      </c>
    </row>
    <row r="30">
      <c r="A30" s="2"/>
      <c r="B30" s="2" t="s">
        <v>30</v>
      </c>
      <c r="C30" s="359" t="s">
        <v>3016</v>
      </c>
      <c r="D30" s="291">
        <v>8.801535844402E12</v>
      </c>
      <c r="E30" s="359" t="s">
        <v>4346</v>
      </c>
      <c r="J30" s="2" t="s">
        <v>829</v>
      </c>
      <c r="K30" s="2" t="s">
        <v>9427</v>
      </c>
      <c r="L30" s="2" t="s">
        <v>860</v>
      </c>
      <c r="M30" s="2" t="s">
        <v>17</v>
      </c>
      <c r="N30" s="2" t="s">
        <v>4454</v>
      </c>
      <c r="S30" s="2">
        <v>261.0</v>
      </c>
    </row>
    <row r="31">
      <c r="A31" s="2"/>
      <c r="B31" s="2" t="s">
        <v>30</v>
      </c>
      <c r="C31" s="359" t="s">
        <v>3016</v>
      </c>
      <c r="D31" s="291">
        <v>8.801485720625E12</v>
      </c>
      <c r="E31" s="359" t="s">
        <v>4346</v>
      </c>
      <c r="J31" s="2" t="s">
        <v>829</v>
      </c>
      <c r="L31" s="2" t="s">
        <v>860</v>
      </c>
      <c r="M31" s="2" t="s">
        <v>17</v>
      </c>
      <c r="N31" s="2" t="s">
        <v>4454</v>
      </c>
      <c r="S31" s="2">
        <v>261.0</v>
      </c>
    </row>
    <row r="32">
      <c r="A32" s="2"/>
      <c r="B32" s="2" t="s">
        <v>30</v>
      </c>
      <c r="C32" s="359" t="s">
        <v>3016</v>
      </c>
      <c r="D32" s="291">
        <v>8.801445840461E12</v>
      </c>
      <c r="E32" s="359" t="s">
        <v>4346</v>
      </c>
      <c r="J32" s="2" t="s">
        <v>819</v>
      </c>
      <c r="L32" s="2" t="s">
        <v>860</v>
      </c>
      <c r="M32" s="2" t="s">
        <v>17</v>
      </c>
      <c r="N32" s="2" t="s">
        <v>4454</v>
      </c>
      <c r="S32" s="2">
        <v>261.0</v>
      </c>
    </row>
    <row r="33">
      <c r="A33" s="2"/>
      <c r="B33" s="2" t="s">
        <v>30</v>
      </c>
      <c r="C33" s="359" t="s">
        <v>3016</v>
      </c>
      <c r="D33" s="291">
        <v>8.801862626395E12</v>
      </c>
      <c r="E33" s="359" t="s">
        <v>4346</v>
      </c>
      <c r="F33" s="291"/>
      <c r="G33" s="291"/>
      <c r="H33" s="291"/>
      <c r="J33" s="2"/>
      <c r="K33" s="2"/>
      <c r="L33" s="2"/>
      <c r="M33" s="2" t="s">
        <v>17</v>
      </c>
      <c r="N33" s="2" t="s">
        <v>4454</v>
      </c>
      <c r="R33" s="2"/>
      <c r="S33" s="2">
        <v>261.0</v>
      </c>
    </row>
    <row r="34">
      <c r="A34" s="2"/>
      <c r="B34" s="2" t="s">
        <v>30</v>
      </c>
      <c r="C34" s="359" t="s">
        <v>3016</v>
      </c>
      <c r="D34" s="291">
        <v>8.801894848829E12</v>
      </c>
      <c r="E34" s="359" t="s">
        <v>4346</v>
      </c>
      <c r="F34" s="291"/>
      <c r="G34" s="291"/>
      <c r="H34" s="291"/>
      <c r="J34" s="2"/>
      <c r="K34" s="2"/>
      <c r="L34" s="2"/>
      <c r="M34" s="2" t="s">
        <v>17</v>
      </c>
      <c r="N34" s="2" t="s">
        <v>4454</v>
      </c>
      <c r="R34" s="2"/>
      <c r="S34" s="2">
        <v>261.0</v>
      </c>
    </row>
    <row r="35">
      <c r="A35" s="2"/>
      <c r="B35" s="2" t="s">
        <v>30</v>
      </c>
      <c r="C35" s="359" t="s">
        <v>3016</v>
      </c>
      <c r="D35" s="291">
        <v>8.801179190964E12</v>
      </c>
      <c r="E35" s="359" t="s">
        <v>4346</v>
      </c>
      <c r="F35" s="291"/>
      <c r="G35" s="291"/>
      <c r="H35" s="291"/>
      <c r="J35" s="2"/>
      <c r="K35" s="2"/>
      <c r="L35" s="2"/>
      <c r="M35" s="2" t="s">
        <v>17</v>
      </c>
      <c r="N35" s="2" t="s">
        <v>4454</v>
      </c>
      <c r="R35" s="2"/>
      <c r="S35" s="2">
        <v>261.0</v>
      </c>
    </row>
    <row r="36">
      <c r="A36" s="2"/>
      <c r="B36" s="2" t="s">
        <v>30</v>
      </c>
      <c r="C36" s="359" t="s">
        <v>9429</v>
      </c>
      <c r="D36" s="291">
        <v>8.801668190489E12</v>
      </c>
      <c r="E36" s="359" t="s">
        <v>4424</v>
      </c>
      <c r="F36" s="291"/>
      <c r="G36" s="291"/>
      <c r="H36" s="291"/>
      <c r="J36" s="2" t="s">
        <v>829</v>
      </c>
      <c r="K36" s="2" t="s">
        <v>9422</v>
      </c>
      <c r="L36" s="2" t="s">
        <v>860</v>
      </c>
      <c r="M36" s="2" t="s">
        <v>17</v>
      </c>
      <c r="N36" s="2" t="s">
        <v>9424</v>
      </c>
      <c r="R36" s="2" t="s">
        <v>9421</v>
      </c>
      <c r="S36" s="2">
        <v>65.0</v>
      </c>
    </row>
    <row r="37">
      <c r="A37" s="2"/>
      <c r="B37" s="2" t="s">
        <v>862</v>
      </c>
      <c r="C37" s="359" t="s">
        <v>2012</v>
      </c>
      <c r="D37" s="291" t="s">
        <v>9430</v>
      </c>
      <c r="E37" s="380" t="s">
        <v>2013</v>
      </c>
      <c r="J37" s="2" t="s">
        <v>829</v>
      </c>
      <c r="K37" s="2" t="s">
        <v>9422</v>
      </c>
      <c r="L37" s="2" t="s">
        <v>860</v>
      </c>
      <c r="M37" s="2" t="s">
        <v>17</v>
      </c>
      <c r="N37" s="2" t="s">
        <v>9424</v>
      </c>
      <c r="R37" s="2" t="s">
        <v>9421</v>
      </c>
      <c r="S37" s="2">
        <v>65.0</v>
      </c>
    </row>
    <row r="38">
      <c r="A38" s="2"/>
      <c r="B38" s="2" t="s">
        <v>30</v>
      </c>
      <c r="C38" s="359" t="s">
        <v>1408</v>
      </c>
      <c r="D38" s="291" t="s">
        <v>9431</v>
      </c>
      <c r="E38" s="359" t="s">
        <v>4349</v>
      </c>
      <c r="J38" s="2" t="s">
        <v>829</v>
      </c>
      <c r="K38" s="2" t="s">
        <v>9422</v>
      </c>
      <c r="L38" s="2" t="s">
        <v>860</v>
      </c>
      <c r="M38" s="2" t="s">
        <v>17</v>
      </c>
      <c r="N38" s="2" t="s">
        <v>9428</v>
      </c>
      <c r="R38" s="2" t="s">
        <v>9421</v>
      </c>
      <c r="S38" s="2">
        <v>199.0</v>
      </c>
    </row>
    <row r="39">
      <c r="A39" s="2"/>
      <c r="B39" s="2" t="s">
        <v>4599</v>
      </c>
      <c r="C39" s="359" t="s">
        <v>4797</v>
      </c>
      <c r="D39" s="2"/>
      <c r="E39" s="380" t="s">
        <v>8212</v>
      </c>
      <c r="J39" s="2" t="s">
        <v>829</v>
      </c>
      <c r="K39" s="2" t="s">
        <v>9422</v>
      </c>
      <c r="L39" s="2" t="s">
        <v>860</v>
      </c>
      <c r="M39" s="2" t="s">
        <v>17</v>
      </c>
      <c r="N39" s="2" t="s">
        <v>9424</v>
      </c>
      <c r="R39" s="2" t="s">
        <v>9421</v>
      </c>
      <c r="S39" s="2">
        <v>65.0</v>
      </c>
    </row>
    <row r="40" ht="18.0" customHeight="1">
      <c r="A40" s="2"/>
      <c r="B40" s="2" t="s">
        <v>868</v>
      </c>
      <c r="C40" s="359" t="s">
        <v>1230</v>
      </c>
      <c r="D40" s="291">
        <v>2.224245001972E12</v>
      </c>
      <c r="E40" s="359" t="s">
        <v>870</v>
      </c>
      <c r="J40" s="2" t="s">
        <v>819</v>
      </c>
      <c r="L40" s="2" t="s">
        <v>860</v>
      </c>
      <c r="M40" s="2" t="s">
        <v>17</v>
      </c>
      <c r="N40" s="2" t="s">
        <v>4454</v>
      </c>
      <c r="S40" s="2">
        <v>261.0</v>
      </c>
    </row>
    <row r="41">
      <c r="C41" s="359" t="s">
        <v>9432</v>
      </c>
      <c r="E41" s="380" t="s">
        <v>1054</v>
      </c>
      <c r="J41" s="2" t="s">
        <v>819</v>
      </c>
      <c r="L41" s="2" t="s">
        <v>860</v>
      </c>
      <c r="M41" s="2" t="s">
        <v>12</v>
      </c>
    </row>
    <row r="42">
      <c r="E42" s="383"/>
      <c r="L42" s="2"/>
      <c r="M42" s="2"/>
    </row>
    <row r="43">
      <c r="L43" s="2"/>
      <c r="M43" s="2"/>
    </row>
    <row r="44">
      <c r="A44" s="2" t="s">
        <v>336</v>
      </c>
      <c r="B44" s="2" t="s">
        <v>3881</v>
      </c>
      <c r="C44" s="2" t="s">
        <v>4317</v>
      </c>
      <c r="D44" s="275"/>
      <c r="E44" s="275" t="s">
        <v>9018</v>
      </c>
      <c r="F44" s="2"/>
      <c r="G44" s="2"/>
      <c r="H44" s="2" t="s">
        <v>1240</v>
      </c>
      <c r="J44" s="2" t="s">
        <v>812</v>
      </c>
      <c r="K44" s="2" t="s">
        <v>9412</v>
      </c>
      <c r="L44" s="2" t="s">
        <v>860</v>
      </c>
      <c r="M44" s="2" t="s">
        <v>18</v>
      </c>
      <c r="S44" s="2">
        <v>104.0</v>
      </c>
    </row>
    <row r="45">
      <c r="A45" s="2"/>
      <c r="B45" s="2" t="s">
        <v>3881</v>
      </c>
      <c r="C45" s="2" t="s">
        <v>4317</v>
      </c>
      <c r="D45" s="275"/>
      <c r="E45" s="275" t="s">
        <v>9018</v>
      </c>
      <c r="F45" s="2"/>
      <c r="G45" s="2"/>
      <c r="H45" s="2" t="s">
        <v>1240</v>
      </c>
      <c r="J45" s="2" t="s">
        <v>812</v>
      </c>
      <c r="K45" s="2" t="s">
        <v>9412</v>
      </c>
      <c r="L45" s="2" t="s">
        <v>860</v>
      </c>
      <c r="M45" s="2" t="s">
        <v>18</v>
      </c>
      <c r="S45" s="2">
        <v>104.0</v>
      </c>
    </row>
    <row r="46">
      <c r="A46" s="2"/>
      <c r="B46" s="2" t="s">
        <v>3881</v>
      </c>
      <c r="C46" s="2" t="s">
        <v>4317</v>
      </c>
      <c r="D46" s="275"/>
      <c r="E46" s="275" t="s">
        <v>9018</v>
      </c>
      <c r="F46" s="2"/>
      <c r="G46" s="2"/>
      <c r="H46" s="2" t="s">
        <v>1240</v>
      </c>
      <c r="J46" s="2" t="s">
        <v>812</v>
      </c>
      <c r="K46" s="2" t="s">
        <v>9412</v>
      </c>
      <c r="L46" s="2" t="s">
        <v>860</v>
      </c>
      <c r="M46" s="2" t="s">
        <v>18</v>
      </c>
      <c r="S46" s="2">
        <v>104.0</v>
      </c>
    </row>
    <row r="47">
      <c r="A47" s="2"/>
      <c r="B47" s="2" t="s">
        <v>3881</v>
      </c>
      <c r="C47" s="2" t="s">
        <v>4317</v>
      </c>
      <c r="D47" s="275"/>
      <c r="E47" s="275" t="s">
        <v>9018</v>
      </c>
      <c r="F47" s="2"/>
      <c r="G47" s="2"/>
      <c r="H47" s="2" t="s">
        <v>1240</v>
      </c>
      <c r="J47" s="2" t="s">
        <v>812</v>
      </c>
      <c r="K47" s="2" t="s">
        <v>9412</v>
      </c>
      <c r="L47" s="2" t="s">
        <v>860</v>
      </c>
      <c r="M47" s="2" t="s">
        <v>18</v>
      </c>
      <c r="S47" s="2">
        <v>104.0</v>
      </c>
    </row>
    <row r="48">
      <c r="A48" s="2"/>
      <c r="B48" s="2" t="s">
        <v>3881</v>
      </c>
      <c r="C48" s="2" t="s">
        <v>4317</v>
      </c>
      <c r="D48" s="275"/>
      <c r="E48" s="275" t="s">
        <v>9018</v>
      </c>
      <c r="F48" s="2"/>
      <c r="G48" s="2"/>
      <c r="H48" s="2" t="s">
        <v>1240</v>
      </c>
      <c r="J48" s="2" t="s">
        <v>812</v>
      </c>
      <c r="K48" s="2" t="s">
        <v>9412</v>
      </c>
      <c r="L48" s="2" t="s">
        <v>860</v>
      </c>
      <c r="M48" s="2" t="s">
        <v>18</v>
      </c>
      <c r="S48" s="2">
        <v>104.0</v>
      </c>
    </row>
    <row r="49">
      <c r="A49" s="2"/>
      <c r="B49" s="2" t="s">
        <v>3881</v>
      </c>
      <c r="C49" s="2" t="s">
        <v>4317</v>
      </c>
      <c r="D49" s="275"/>
      <c r="E49" s="275" t="s">
        <v>9018</v>
      </c>
      <c r="F49" s="2"/>
      <c r="G49" s="2"/>
      <c r="H49" s="2" t="s">
        <v>1240</v>
      </c>
      <c r="J49" s="2" t="s">
        <v>812</v>
      </c>
      <c r="K49" s="2" t="s">
        <v>9412</v>
      </c>
      <c r="L49" s="2" t="s">
        <v>860</v>
      </c>
      <c r="M49" s="2" t="s">
        <v>18</v>
      </c>
      <c r="S49" s="2">
        <v>104.0</v>
      </c>
    </row>
    <row r="50">
      <c r="A50" s="2"/>
      <c r="B50" s="2" t="s">
        <v>3881</v>
      </c>
      <c r="C50" s="2" t="s">
        <v>4317</v>
      </c>
      <c r="D50" s="275"/>
      <c r="E50" s="275" t="s">
        <v>9018</v>
      </c>
      <c r="F50" s="2"/>
      <c r="G50" s="2"/>
      <c r="H50" s="2" t="s">
        <v>1240</v>
      </c>
      <c r="J50" s="2" t="s">
        <v>812</v>
      </c>
      <c r="K50" s="2" t="s">
        <v>9412</v>
      </c>
      <c r="L50" s="2" t="s">
        <v>860</v>
      </c>
      <c r="M50" s="2" t="s">
        <v>18</v>
      </c>
      <c r="S50" s="2">
        <v>104.0</v>
      </c>
    </row>
    <row r="51">
      <c r="A51" s="2"/>
      <c r="B51" s="2" t="s">
        <v>3881</v>
      </c>
      <c r="C51" s="2" t="s">
        <v>4317</v>
      </c>
      <c r="D51" s="275"/>
      <c r="E51" s="275" t="s">
        <v>9018</v>
      </c>
      <c r="F51" s="2"/>
      <c r="G51" s="2"/>
      <c r="H51" s="2" t="s">
        <v>1240</v>
      </c>
      <c r="J51" s="2" t="s">
        <v>812</v>
      </c>
      <c r="K51" s="2" t="s">
        <v>9412</v>
      </c>
      <c r="L51" s="2" t="s">
        <v>860</v>
      </c>
      <c r="M51" s="2" t="s">
        <v>18</v>
      </c>
      <c r="S51" s="2">
        <v>104.0</v>
      </c>
    </row>
    <row r="52">
      <c r="A52" s="2"/>
      <c r="B52" s="2" t="s">
        <v>3881</v>
      </c>
      <c r="C52" s="2" t="s">
        <v>4317</v>
      </c>
      <c r="D52" s="275"/>
      <c r="E52" s="275" t="s">
        <v>9018</v>
      </c>
      <c r="F52" s="2"/>
      <c r="G52" s="2"/>
      <c r="H52" s="2" t="s">
        <v>1240</v>
      </c>
      <c r="J52" s="2" t="s">
        <v>812</v>
      </c>
      <c r="K52" s="2" t="s">
        <v>9412</v>
      </c>
      <c r="L52" s="2" t="s">
        <v>860</v>
      </c>
      <c r="M52" s="2" t="s">
        <v>18</v>
      </c>
      <c r="S52" s="2">
        <v>104.0</v>
      </c>
    </row>
    <row r="53">
      <c r="A53" s="2"/>
      <c r="B53" s="2" t="s">
        <v>3881</v>
      </c>
      <c r="C53" s="2" t="s">
        <v>4317</v>
      </c>
      <c r="D53" s="275"/>
      <c r="E53" s="275" t="s">
        <v>9018</v>
      </c>
      <c r="F53" s="2"/>
      <c r="G53" s="2"/>
      <c r="H53" s="2" t="s">
        <v>1240</v>
      </c>
      <c r="J53" s="2" t="s">
        <v>812</v>
      </c>
      <c r="K53" s="2" t="s">
        <v>9412</v>
      </c>
      <c r="L53" s="2" t="s">
        <v>860</v>
      </c>
      <c r="M53" s="2" t="s">
        <v>18</v>
      </c>
      <c r="S53" s="2">
        <v>104.0</v>
      </c>
    </row>
    <row r="54">
      <c r="A54" s="2"/>
      <c r="B54" s="2" t="s">
        <v>3881</v>
      </c>
      <c r="C54" s="2" t="s">
        <v>4317</v>
      </c>
      <c r="D54" s="275"/>
      <c r="E54" s="275" t="s">
        <v>9018</v>
      </c>
      <c r="F54" s="2"/>
      <c r="G54" s="2"/>
      <c r="H54" s="2" t="s">
        <v>1240</v>
      </c>
      <c r="J54" s="2" t="s">
        <v>812</v>
      </c>
      <c r="K54" s="2" t="s">
        <v>9412</v>
      </c>
      <c r="L54" s="2" t="s">
        <v>860</v>
      </c>
      <c r="M54" s="2" t="s">
        <v>18</v>
      </c>
      <c r="S54" s="2">
        <v>104.0</v>
      </c>
    </row>
    <row r="55">
      <c r="A55" s="2"/>
      <c r="B55" s="2" t="s">
        <v>3881</v>
      </c>
      <c r="C55" s="2" t="s">
        <v>4317</v>
      </c>
      <c r="D55" s="275"/>
      <c r="E55" s="275" t="s">
        <v>9018</v>
      </c>
      <c r="F55" s="2"/>
      <c r="G55" s="2"/>
      <c r="H55" s="2" t="s">
        <v>1240</v>
      </c>
      <c r="J55" s="2" t="s">
        <v>812</v>
      </c>
      <c r="K55" s="2" t="s">
        <v>9412</v>
      </c>
      <c r="L55" s="2" t="s">
        <v>860</v>
      </c>
      <c r="M55" s="2" t="s">
        <v>18</v>
      </c>
      <c r="S55" s="2">
        <v>104.0</v>
      </c>
    </row>
    <row r="56">
      <c r="A56" s="2"/>
      <c r="B56" s="2" t="s">
        <v>3881</v>
      </c>
      <c r="C56" s="2" t="s">
        <v>4317</v>
      </c>
      <c r="D56" s="275"/>
      <c r="E56" s="275" t="s">
        <v>9018</v>
      </c>
      <c r="F56" s="2"/>
      <c r="G56" s="2"/>
      <c r="H56" s="2" t="s">
        <v>1247</v>
      </c>
      <c r="J56" s="2" t="s">
        <v>817</v>
      </c>
      <c r="K56" s="2" t="s">
        <v>9412</v>
      </c>
      <c r="L56" s="2" t="s">
        <v>860</v>
      </c>
      <c r="M56" s="2" t="s">
        <v>18</v>
      </c>
      <c r="S56" s="2">
        <v>104.0</v>
      </c>
    </row>
    <row r="57">
      <c r="A57" s="2"/>
      <c r="B57" s="2" t="s">
        <v>3881</v>
      </c>
      <c r="C57" s="2" t="s">
        <v>4317</v>
      </c>
      <c r="D57" s="275"/>
      <c r="E57" s="275" t="s">
        <v>9018</v>
      </c>
      <c r="F57" s="2"/>
      <c r="G57" s="2"/>
      <c r="H57" s="2" t="s">
        <v>1247</v>
      </c>
      <c r="J57" s="2" t="s">
        <v>817</v>
      </c>
      <c r="K57" s="2" t="s">
        <v>9412</v>
      </c>
      <c r="L57" s="2" t="s">
        <v>860</v>
      </c>
      <c r="M57" s="2" t="s">
        <v>18</v>
      </c>
      <c r="S57" s="2">
        <v>104.0</v>
      </c>
    </row>
    <row r="58">
      <c r="A58" s="2"/>
      <c r="B58" s="2" t="s">
        <v>3881</v>
      </c>
      <c r="C58" s="2" t="s">
        <v>4317</v>
      </c>
      <c r="D58" s="275"/>
      <c r="E58" s="275" t="s">
        <v>9018</v>
      </c>
      <c r="F58" s="2"/>
      <c r="G58" s="2"/>
      <c r="H58" s="2" t="s">
        <v>1247</v>
      </c>
      <c r="J58" s="2" t="s">
        <v>817</v>
      </c>
      <c r="K58" s="2" t="s">
        <v>9412</v>
      </c>
      <c r="L58" s="2" t="s">
        <v>860</v>
      </c>
      <c r="M58" s="2" t="s">
        <v>18</v>
      </c>
      <c r="S58" s="2">
        <v>104.0</v>
      </c>
    </row>
    <row r="59">
      <c r="A59" s="2"/>
      <c r="B59" s="2" t="s">
        <v>3881</v>
      </c>
      <c r="C59" s="2" t="s">
        <v>4317</v>
      </c>
      <c r="D59" s="275"/>
      <c r="E59" s="275" t="s">
        <v>9018</v>
      </c>
      <c r="F59" s="2"/>
      <c r="G59" s="2"/>
      <c r="H59" s="2" t="s">
        <v>1247</v>
      </c>
      <c r="J59" s="2" t="s">
        <v>817</v>
      </c>
      <c r="K59" s="2" t="s">
        <v>9412</v>
      </c>
      <c r="L59" s="2" t="s">
        <v>860</v>
      </c>
      <c r="M59" s="2" t="s">
        <v>18</v>
      </c>
      <c r="S59" s="2">
        <v>104.0</v>
      </c>
    </row>
    <row r="60">
      <c r="A60" s="2"/>
      <c r="B60" s="2" t="s">
        <v>3881</v>
      </c>
      <c r="C60" s="2" t="s">
        <v>4317</v>
      </c>
      <c r="D60" s="275"/>
      <c r="E60" s="275" t="s">
        <v>9018</v>
      </c>
      <c r="F60" s="2"/>
      <c r="G60" s="2"/>
      <c r="H60" s="2" t="s">
        <v>1247</v>
      </c>
      <c r="J60" s="2" t="s">
        <v>817</v>
      </c>
      <c r="K60" s="2" t="s">
        <v>9412</v>
      </c>
      <c r="L60" s="2" t="s">
        <v>860</v>
      </c>
      <c r="M60" s="2" t="s">
        <v>18</v>
      </c>
      <c r="S60" s="2">
        <v>104.0</v>
      </c>
    </row>
    <row r="61">
      <c r="A61" s="2"/>
      <c r="B61" s="2" t="s">
        <v>3881</v>
      </c>
      <c r="C61" s="2" t="s">
        <v>4317</v>
      </c>
      <c r="D61" s="275"/>
      <c r="E61" s="275" t="s">
        <v>9018</v>
      </c>
      <c r="F61" s="2"/>
      <c r="G61" s="2"/>
      <c r="H61" s="2" t="s">
        <v>1247</v>
      </c>
      <c r="J61" s="2" t="s">
        <v>817</v>
      </c>
      <c r="K61" s="2" t="s">
        <v>9412</v>
      </c>
      <c r="L61" s="2" t="s">
        <v>860</v>
      </c>
      <c r="M61" s="2" t="s">
        <v>18</v>
      </c>
      <c r="S61" s="2">
        <v>104.0</v>
      </c>
    </row>
    <row r="62">
      <c r="A62" s="2"/>
      <c r="B62" s="2"/>
      <c r="C62" s="2" t="s">
        <v>7259</v>
      </c>
      <c r="D62" s="275"/>
      <c r="E62" s="275" t="s">
        <v>9032</v>
      </c>
      <c r="F62" s="2"/>
      <c r="G62" s="2"/>
      <c r="H62" s="2" t="s">
        <v>1240</v>
      </c>
      <c r="J62" s="2" t="s">
        <v>812</v>
      </c>
      <c r="K62" s="2" t="s">
        <v>9412</v>
      </c>
      <c r="L62" s="2" t="s">
        <v>860</v>
      </c>
      <c r="M62" s="2" t="s">
        <v>18</v>
      </c>
      <c r="S62" s="2">
        <v>104.0</v>
      </c>
    </row>
    <row r="63">
      <c r="A63" s="2"/>
      <c r="B63" s="2"/>
      <c r="C63" s="2" t="s">
        <v>7259</v>
      </c>
      <c r="D63" s="275"/>
      <c r="E63" s="275" t="s">
        <v>9032</v>
      </c>
      <c r="F63" s="2"/>
      <c r="G63" s="2"/>
      <c r="H63" s="2" t="s">
        <v>1240</v>
      </c>
      <c r="J63" s="2" t="s">
        <v>812</v>
      </c>
      <c r="K63" s="2" t="s">
        <v>9412</v>
      </c>
      <c r="L63" s="2" t="s">
        <v>860</v>
      </c>
      <c r="M63" s="2" t="s">
        <v>18</v>
      </c>
      <c r="S63" s="2">
        <v>104.0</v>
      </c>
    </row>
    <row r="64">
      <c r="A64" s="2"/>
      <c r="B64" s="2"/>
      <c r="C64" s="2" t="s">
        <v>7259</v>
      </c>
      <c r="D64" s="275"/>
      <c r="E64" s="275" t="s">
        <v>9032</v>
      </c>
      <c r="F64" s="2"/>
      <c r="G64" s="2"/>
      <c r="H64" s="2" t="s">
        <v>1247</v>
      </c>
      <c r="J64" s="2" t="s">
        <v>817</v>
      </c>
      <c r="K64" s="2" t="s">
        <v>9412</v>
      </c>
      <c r="L64" s="2" t="s">
        <v>860</v>
      </c>
      <c r="M64" s="2" t="s">
        <v>18</v>
      </c>
      <c r="S64" s="2">
        <v>104.0</v>
      </c>
    </row>
    <row r="65">
      <c r="A65" s="2"/>
      <c r="B65" s="2"/>
      <c r="C65" s="2" t="s">
        <v>7259</v>
      </c>
      <c r="D65" s="275"/>
      <c r="E65" s="275" t="s">
        <v>9032</v>
      </c>
      <c r="F65" s="2"/>
      <c r="G65" s="2"/>
      <c r="H65" s="2" t="s">
        <v>1240</v>
      </c>
      <c r="J65" s="2" t="s">
        <v>812</v>
      </c>
      <c r="K65" s="2" t="s">
        <v>9412</v>
      </c>
      <c r="L65" s="2" t="s">
        <v>860</v>
      </c>
      <c r="M65" s="2" t="s">
        <v>18</v>
      </c>
      <c r="S65" s="2">
        <v>104.0</v>
      </c>
    </row>
    <row r="66">
      <c r="A66" s="2"/>
      <c r="B66" s="2"/>
      <c r="C66" s="2" t="s">
        <v>1556</v>
      </c>
      <c r="D66" s="2"/>
      <c r="E66" s="2"/>
      <c r="F66" s="2"/>
      <c r="G66" s="2"/>
      <c r="H66" s="2" t="s">
        <v>1240</v>
      </c>
      <c r="J66" s="2" t="s">
        <v>812</v>
      </c>
      <c r="K66" s="2" t="s">
        <v>9412</v>
      </c>
      <c r="L66" s="2" t="s">
        <v>860</v>
      </c>
      <c r="M66" s="2" t="s">
        <v>18</v>
      </c>
      <c r="S66" s="2">
        <v>104.0</v>
      </c>
    </row>
    <row r="67">
      <c r="A67" s="2"/>
      <c r="B67" s="2"/>
      <c r="C67" s="2" t="s">
        <v>1556</v>
      </c>
      <c r="D67" s="2"/>
      <c r="E67" s="2"/>
      <c r="F67" s="2"/>
      <c r="G67" s="2"/>
      <c r="H67" s="2" t="s">
        <v>1247</v>
      </c>
      <c r="J67" s="2" t="s">
        <v>817</v>
      </c>
      <c r="K67" s="2" t="s">
        <v>9412</v>
      </c>
      <c r="L67" s="2" t="s">
        <v>860</v>
      </c>
      <c r="M67" s="2" t="s">
        <v>18</v>
      </c>
      <c r="S67" s="2">
        <v>104.0</v>
      </c>
    </row>
    <row r="68">
      <c r="C68" s="2" t="s">
        <v>9401</v>
      </c>
      <c r="F68" s="2"/>
      <c r="G68" s="2"/>
      <c r="H68" s="2" t="s">
        <v>1240</v>
      </c>
      <c r="J68" s="2" t="s">
        <v>812</v>
      </c>
      <c r="K68" s="2" t="s">
        <v>9412</v>
      </c>
      <c r="L68" s="2" t="s">
        <v>860</v>
      </c>
      <c r="M68" s="2" t="s">
        <v>18</v>
      </c>
      <c r="S68" s="2">
        <v>104.0</v>
      </c>
    </row>
    <row r="69">
      <c r="C69" s="2" t="s">
        <v>9165</v>
      </c>
      <c r="F69" s="2"/>
      <c r="G69" s="2"/>
      <c r="H69" s="2" t="s">
        <v>1240</v>
      </c>
      <c r="J69" s="2" t="s">
        <v>812</v>
      </c>
      <c r="K69" s="2" t="s">
        <v>9412</v>
      </c>
      <c r="L69" s="2" t="s">
        <v>860</v>
      </c>
      <c r="M69" s="2" t="s">
        <v>18</v>
      </c>
      <c r="S69" s="2">
        <v>104.0</v>
      </c>
    </row>
    <row r="70">
      <c r="C70" s="2" t="s">
        <v>9165</v>
      </c>
      <c r="F70" s="2"/>
      <c r="G70" s="2"/>
      <c r="H70" s="2" t="s">
        <v>1240</v>
      </c>
      <c r="J70" s="2" t="s">
        <v>812</v>
      </c>
      <c r="K70" s="2" t="s">
        <v>9412</v>
      </c>
      <c r="L70" s="2" t="s">
        <v>860</v>
      </c>
      <c r="M70" s="2" t="s">
        <v>18</v>
      </c>
      <c r="S70" s="2">
        <v>104.0</v>
      </c>
    </row>
    <row r="71">
      <c r="C71" s="2" t="s">
        <v>9165</v>
      </c>
      <c r="F71" s="2"/>
      <c r="G71" s="2"/>
      <c r="H71" s="2" t="s">
        <v>1247</v>
      </c>
      <c r="J71" s="2" t="s">
        <v>817</v>
      </c>
      <c r="K71" s="2" t="s">
        <v>9412</v>
      </c>
      <c r="L71" s="2" t="s">
        <v>860</v>
      </c>
      <c r="M71" s="2" t="s">
        <v>18</v>
      </c>
      <c r="S71" s="2">
        <v>104.0</v>
      </c>
    </row>
    <row r="72">
      <c r="C72" s="2" t="s">
        <v>9165</v>
      </c>
      <c r="F72" s="2"/>
      <c r="G72" s="2"/>
      <c r="H72" s="2" t="s">
        <v>1247</v>
      </c>
      <c r="J72" s="2" t="s">
        <v>817</v>
      </c>
      <c r="K72" s="2" t="s">
        <v>9412</v>
      </c>
      <c r="L72" s="2" t="s">
        <v>860</v>
      </c>
      <c r="M72" s="2" t="s">
        <v>18</v>
      </c>
      <c r="S72" s="2">
        <v>104.0</v>
      </c>
    </row>
    <row r="73">
      <c r="C73" s="2" t="s">
        <v>9402</v>
      </c>
      <c r="F73" s="2"/>
      <c r="G73" s="2"/>
      <c r="H73" s="2" t="s">
        <v>1240</v>
      </c>
      <c r="J73" s="2" t="s">
        <v>812</v>
      </c>
      <c r="K73" s="2" t="s">
        <v>9412</v>
      </c>
      <c r="L73" s="2" t="s">
        <v>860</v>
      </c>
      <c r="M73" s="2" t="s">
        <v>18</v>
      </c>
      <c r="S73" s="2">
        <v>104.0</v>
      </c>
    </row>
    <row r="74">
      <c r="C74" s="2" t="s">
        <v>906</v>
      </c>
      <c r="F74" s="2"/>
      <c r="G74" s="2"/>
      <c r="H74" s="2" t="s">
        <v>1240</v>
      </c>
      <c r="J74" s="2" t="s">
        <v>812</v>
      </c>
      <c r="K74" s="2" t="s">
        <v>9412</v>
      </c>
      <c r="L74" s="2" t="s">
        <v>860</v>
      </c>
      <c r="M74" s="2" t="s">
        <v>18</v>
      </c>
      <c r="S74" s="2">
        <v>104.0</v>
      </c>
    </row>
    <row r="75">
      <c r="C75" s="2" t="s">
        <v>906</v>
      </c>
      <c r="F75" s="2"/>
      <c r="G75" s="2"/>
      <c r="H75" s="2" t="s">
        <v>1247</v>
      </c>
      <c r="J75" s="2" t="s">
        <v>817</v>
      </c>
      <c r="K75" s="2" t="s">
        <v>9412</v>
      </c>
      <c r="L75" s="2" t="s">
        <v>860</v>
      </c>
      <c r="M75" s="2" t="s">
        <v>18</v>
      </c>
      <c r="S75" s="2">
        <v>104.0</v>
      </c>
    </row>
    <row r="76">
      <c r="C76" s="2" t="s">
        <v>9403</v>
      </c>
      <c r="F76" s="2"/>
      <c r="G76" s="2"/>
      <c r="H76" s="2" t="s">
        <v>1240</v>
      </c>
      <c r="J76" s="2" t="s">
        <v>812</v>
      </c>
      <c r="K76" s="2" t="s">
        <v>9412</v>
      </c>
      <c r="L76" s="2" t="s">
        <v>860</v>
      </c>
      <c r="M76" s="2" t="s">
        <v>18</v>
      </c>
      <c r="S76" s="2">
        <v>104.0</v>
      </c>
    </row>
    <row r="77">
      <c r="C77" s="2" t="s">
        <v>8136</v>
      </c>
      <c r="F77" s="2"/>
      <c r="G77" s="2"/>
      <c r="H77" s="2" t="s">
        <v>1240</v>
      </c>
      <c r="J77" s="2" t="s">
        <v>812</v>
      </c>
      <c r="K77" s="2" t="s">
        <v>9412</v>
      </c>
      <c r="L77" s="2" t="s">
        <v>860</v>
      </c>
      <c r="M77" s="2" t="s">
        <v>18</v>
      </c>
      <c r="S77" s="2">
        <v>104.0</v>
      </c>
    </row>
    <row r="78">
      <c r="A78" s="2"/>
      <c r="B78" s="2"/>
      <c r="C78" s="2" t="s">
        <v>8136</v>
      </c>
      <c r="D78" s="2"/>
      <c r="E78" s="2"/>
      <c r="F78" s="231"/>
      <c r="G78" s="231"/>
      <c r="H78" s="231" t="s">
        <v>1240</v>
      </c>
      <c r="J78" s="2" t="s">
        <v>812</v>
      </c>
      <c r="K78" s="2" t="s">
        <v>9412</v>
      </c>
      <c r="L78" s="2" t="s">
        <v>860</v>
      </c>
      <c r="M78" s="2" t="s">
        <v>18</v>
      </c>
      <c r="S78" s="2">
        <v>104.0</v>
      </c>
    </row>
    <row r="79">
      <c r="A79" s="2"/>
      <c r="B79" s="2"/>
      <c r="C79" s="2" t="s">
        <v>8136</v>
      </c>
      <c r="D79" s="2"/>
      <c r="E79" s="2"/>
      <c r="F79" s="231"/>
      <c r="G79" s="231"/>
      <c r="H79" s="231" t="s">
        <v>1247</v>
      </c>
      <c r="J79" s="2" t="s">
        <v>817</v>
      </c>
      <c r="K79" s="2" t="s">
        <v>9412</v>
      </c>
      <c r="L79" s="2" t="s">
        <v>860</v>
      </c>
      <c r="M79" s="2" t="s">
        <v>18</v>
      </c>
      <c r="S79" s="2">
        <v>104.0</v>
      </c>
    </row>
    <row r="80">
      <c r="A80" s="2"/>
      <c r="B80" s="2"/>
      <c r="C80" s="2" t="s">
        <v>8136</v>
      </c>
      <c r="D80" s="2"/>
      <c r="E80" s="2"/>
      <c r="F80" s="231"/>
      <c r="G80" s="231"/>
      <c r="H80" s="231" t="s">
        <v>1247</v>
      </c>
      <c r="J80" s="2" t="s">
        <v>817</v>
      </c>
      <c r="K80" s="2" t="s">
        <v>9412</v>
      </c>
      <c r="L80" s="2" t="s">
        <v>860</v>
      </c>
      <c r="M80" s="2" t="s">
        <v>18</v>
      </c>
      <c r="S80" s="2">
        <v>104.0</v>
      </c>
    </row>
    <row r="81">
      <c r="A81" s="2"/>
      <c r="B81" s="2"/>
      <c r="C81" s="2"/>
      <c r="D81" s="2"/>
      <c r="E81" s="2"/>
      <c r="F81" s="231"/>
      <c r="G81" s="231"/>
      <c r="H81" s="231"/>
      <c r="M81" s="2"/>
    </row>
    <row r="82">
      <c r="A82" s="2" t="s">
        <v>7267</v>
      </c>
      <c r="B82" s="2" t="s">
        <v>3908</v>
      </c>
      <c r="C82" s="2" t="s">
        <v>3515</v>
      </c>
      <c r="D82" s="2"/>
      <c r="E82" s="2" t="s">
        <v>3987</v>
      </c>
      <c r="F82" s="231"/>
      <c r="G82" s="231"/>
      <c r="H82" s="231"/>
      <c r="J82" s="2" t="s">
        <v>2173</v>
      </c>
      <c r="K82" s="2" t="s">
        <v>6228</v>
      </c>
      <c r="L82" s="2" t="s">
        <v>860</v>
      </c>
      <c r="M82" s="2" t="s">
        <v>17</v>
      </c>
      <c r="N82" s="2" t="s">
        <v>6370</v>
      </c>
      <c r="R82" s="2" t="s">
        <v>4284</v>
      </c>
      <c r="S82" s="2">
        <v>36.0</v>
      </c>
    </row>
    <row r="83">
      <c r="A83" s="2"/>
      <c r="B83" s="2" t="s">
        <v>3908</v>
      </c>
      <c r="C83" s="2" t="s">
        <v>4099</v>
      </c>
      <c r="D83" s="2"/>
      <c r="E83" s="2" t="s">
        <v>3987</v>
      </c>
      <c r="F83" s="231"/>
      <c r="G83" s="231"/>
      <c r="H83" s="231"/>
      <c r="J83" s="2" t="s">
        <v>2173</v>
      </c>
      <c r="K83" s="2" t="s">
        <v>6228</v>
      </c>
      <c r="L83" s="2" t="s">
        <v>860</v>
      </c>
      <c r="M83" s="2" t="s">
        <v>17</v>
      </c>
      <c r="N83" s="2" t="s">
        <v>6370</v>
      </c>
      <c r="R83" s="2" t="s">
        <v>4284</v>
      </c>
      <c r="S83" s="2">
        <v>36.0</v>
      </c>
    </row>
    <row r="84">
      <c r="A84" s="2"/>
      <c r="B84" s="2" t="s">
        <v>3908</v>
      </c>
      <c r="C84" s="2" t="s">
        <v>4100</v>
      </c>
      <c r="D84" s="2"/>
      <c r="E84" s="2" t="s">
        <v>4101</v>
      </c>
      <c r="F84" s="231"/>
      <c r="G84" s="231"/>
      <c r="H84" s="231"/>
      <c r="L84" s="2" t="s">
        <v>860</v>
      </c>
      <c r="M84" s="2" t="s">
        <v>4882</v>
      </c>
    </row>
    <row r="85">
      <c r="A85" s="2"/>
      <c r="B85" s="2" t="s">
        <v>3908</v>
      </c>
      <c r="C85" s="2" t="s">
        <v>5482</v>
      </c>
      <c r="D85" s="2"/>
      <c r="E85" s="359" t="s">
        <v>3991</v>
      </c>
      <c r="F85" s="231"/>
      <c r="G85" s="231"/>
      <c r="H85" s="231"/>
      <c r="I85" s="2" t="s">
        <v>2140</v>
      </c>
      <c r="J85" s="2" t="s">
        <v>2173</v>
      </c>
      <c r="K85" s="2" t="s">
        <v>6228</v>
      </c>
      <c r="L85" s="2" t="s">
        <v>860</v>
      </c>
      <c r="M85" s="2" t="s">
        <v>17</v>
      </c>
      <c r="N85" s="2" t="s">
        <v>6370</v>
      </c>
      <c r="R85" s="2" t="s">
        <v>4284</v>
      </c>
      <c r="S85" s="2">
        <v>36.0</v>
      </c>
    </row>
    <row r="86">
      <c r="A86" s="2"/>
      <c r="B86" s="2" t="s">
        <v>3908</v>
      </c>
      <c r="C86" s="2" t="s">
        <v>6743</v>
      </c>
      <c r="D86" s="2"/>
      <c r="E86" s="380" t="s">
        <v>1388</v>
      </c>
      <c r="F86" s="231"/>
      <c r="G86" s="231"/>
      <c r="H86" s="231"/>
      <c r="L86" s="2" t="s">
        <v>860</v>
      </c>
      <c r="M86" s="2" t="s">
        <v>4882</v>
      </c>
    </row>
    <row r="87">
      <c r="A87" s="2"/>
      <c r="B87" s="2" t="s">
        <v>960</v>
      </c>
      <c r="C87" s="2" t="s">
        <v>1556</v>
      </c>
      <c r="D87" s="275"/>
      <c r="E87" s="275" t="s">
        <v>947</v>
      </c>
      <c r="F87" s="231"/>
      <c r="G87" s="231"/>
      <c r="H87" s="231" t="s">
        <v>1240</v>
      </c>
      <c r="I87" s="2" t="s">
        <v>2123</v>
      </c>
      <c r="J87" s="2" t="s">
        <v>2173</v>
      </c>
      <c r="K87" s="2" t="s">
        <v>6228</v>
      </c>
      <c r="L87" s="2" t="s">
        <v>860</v>
      </c>
      <c r="M87" s="2" t="s">
        <v>17</v>
      </c>
      <c r="N87" s="2" t="s">
        <v>6370</v>
      </c>
      <c r="R87" s="2" t="s">
        <v>4284</v>
      </c>
      <c r="S87" s="2">
        <v>36.0</v>
      </c>
    </row>
    <row r="88">
      <c r="A88" s="2"/>
      <c r="B88" s="2" t="s">
        <v>960</v>
      </c>
      <c r="C88" s="2" t="s">
        <v>1556</v>
      </c>
      <c r="D88" s="275"/>
      <c r="E88" s="275" t="s">
        <v>947</v>
      </c>
      <c r="F88" s="231"/>
      <c r="G88" s="231"/>
      <c r="H88" s="231" t="s">
        <v>1240</v>
      </c>
      <c r="I88" s="2" t="s">
        <v>2124</v>
      </c>
      <c r="J88" s="2" t="s">
        <v>2173</v>
      </c>
      <c r="K88" s="2" t="s">
        <v>6228</v>
      </c>
      <c r="L88" s="2" t="s">
        <v>860</v>
      </c>
      <c r="M88" s="2" t="s">
        <v>17</v>
      </c>
      <c r="N88" s="2" t="s">
        <v>6370</v>
      </c>
      <c r="R88" s="2" t="s">
        <v>4284</v>
      </c>
      <c r="S88" s="2">
        <v>36.0</v>
      </c>
    </row>
    <row r="89">
      <c r="A89" s="2"/>
      <c r="B89" s="2" t="s">
        <v>960</v>
      </c>
      <c r="C89" s="2" t="s">
        <v>1556</v>
      </c>
      <c r="D89" s="275"/>
      <c r="E89" s="275" t="s">
        <v>947</v>
      </c>
      <c r="F89" s="231"/>
      <c r="G89" s="231"/>
      <c r="H89" s="231" t="s">
        <v>1240</v>
      </c>
      <c r="I89" s="2" t="s">
        <v>2125</v>
      </c>
      <c r="J89" s="2" t="s">
        <v>2173</v>
      </c>
      <c r="K89" s="2" t="s">
        <v>6228</v>
      </c>
      <c r="L89" s="2" t="s">
        <v>860</v>
      </c>
      <c r="M89" s="2" t="s">
        <v>17</v>
      </c>
      <c r="N89" s="2" t="s">
        <v>6370</v>
      </c>
      <c r="R89" s="2" t="s">
        <v>4284</v>
      </c>
      <c r="S89" s="2">
        <v>36.0</v>
      </c>
    </row>
    <row r="90">
      <c r="A90" s="2"/>
      <c r="B90" s="2" t="s">
        <v>960</v>
      </c>
      <c r="C90" s="2" t="s">
        <v>1556</v>
      </c>
      <c r="D90" s="275"/>
      <c r="E90" s="275" t="s">
        <v>947</v>
      </c>
      <c r="F90" s="231"/>
      <c r="G90" s="231"/>
      <c r="H90" s="231" t="s">
        <v>1240</v>
      </c>
      <c r="I90" s="2" t="s">
        <v>2127</v>
      </c>
      <c r="J90" s="2" t="s">
        <v>2173</v>
      </c>
      <c r="K90" s="2" t="s">
        <v>6228</v>
      </c>
      <c r="L90" s="2" t="s">
        <v>860</v>
      </c>
      <c r="M90" s="2" t="s">
        <v>17</v>
      </c>
      <c r="N90" s="2" t="s">
        <v>6370</v>
      </c>
      <c r="R90" s="2" t="s">
        <v>4284</v>
      </c>
      <c r="S90" s="2">
        <v>36.0</v>
      </c>
    </row>
    <row r="91">
      <c r="A91" s="2"/>
      <c r="B91" s="2" t="s">
        <v>960</v>
      </c>
      <c r="C91" s="2" t="s">
        <v>1556</v>
      </c>
      <c r="D91" s="275"/>
      <c r="E91" s="275" t="s">
        <v>947</v>
      </c>
      <c r="F91" s="231"/>
      <c r="G91" s="231"/>
      <c r="H91" s="231" t="s">
        <v>1240</v>
      </c>
      <c r="I91" s="2" t="s">
        <v>2128</v>
      </c>
      <c r="J91" s="2" t="s">
        <v>2173</v>
      </c>
      <c r="K91" s="2" t="s">
        <v>6228</v>
      </c>
      <c r="L91" s="2" t="s">
        <v>860</v>
      </c>
      <c r="M91" s="2" t="s">
        <v>17</v>
      </c>
      <c r="N91" s="2" t="s">
        <v>6370</v>
      </c>
      <c r="R91" s="2" t="s">
        <v>4284</v>
      </c>
      <c r="S91" s="2">
        <v>36.0</v>
      </c>
    </row>
    <row r="92">
      <c r="A92" s="2"/>
      <c r="B92" s="2" t="s">
        <v>960</v>
      </c>
      <c r="C92" s="2" t="s">
        <v>1556</v>
      </c>
      <c r="D92" s="275"/>
      <c r="E92" s="275" t="s">
        <v>947</v>
      </c>
      <c r="F92" s="231"/>
      <c r="G92" s="231"/>
      <c r="H92" s="231" t="s">
        <v>1240</v>
      </c>
      <c r="I92" s="2" t="s">
        <v>2129</v>
      </c>
      <c r="J92" s="2" t="s">
        <v>2173</v>
      </c>
      <c r="K92" s="2" t="s">
        <v>6228</v>
      </c>
      <c r="L92" s="2" t="s">
        <v>860</v>
      </c>
      <c r="M92" s="2" t="s">
        <v>17</v>
      </c>
      <c r="N92" s="2" t="s">
        <v>6370</v>
      </c>
      <c r="R92" s="2" t="s">
        <v>4284</v>
      </c>
      <c r="S92" s="2">
        <v>36.0</v>
      </c>
    </row>
    <row r="93">
      <c r="A93" s="2"/>
      <c r="B93" s="2" t="s">
        <v>960</v>
      </c>
      <c r="C93" s="2" t="s">
        <v>1556</v>
      </c>
      <c r="D93" s="275"/>
      <c r="E93" s="275" t="s">
        <v>947</v>
      </c>
      <c r="F93" s="231"/>
      <c r="G93" s="231"/>
      <c r="H93" s="231" t="s">
        <v>1247</v>
      </c>
      <c r="I93" s="2" t="s">
        <v>2141</v>
      </c>
      <c r="J93" s="2" t="s">
        <v>2173</v>
      </c>
      <c r="K93" s="2" t="s">
        <v>6228</v>
      </c>
      <c r="L93" s="2" t="s">
        <v>860</v>
      </c>
      <c r="M93" s="2" t="s">
        <v>17</v>
      </c>
      <c r="N93" s="2" t="s">
        <v>6370</v>
      </c>
      <c r="R93" s="2" t="s">
        <v>4284</v>
      </c>
      <c r="S93" s="2">
        <v>36.0</v>
      </c>
    </row>
    <row r="94">
      <c r="A94" s="2"/>
      <c r="B94" s="2" t="s">
        <v>960</v>
      </c>
      <c r="C94" s="2" t="s">
        <v>1556</v>
      </c>
      <c r="D94" s="275"/>
      <c r="E94" s="275" t="s">
        <v>947</v>
      </c>
      <c r="F94" s="231"/>
      <c r="G94" s="231"/>
      <c r="H94" s="231" t="s">
        <v>1247</v>
      </c>
      <c r="I94" s="2" t="s">
        <v>2126</v>
      </c>
      <c r="K94" s="2" t="s">
        <v>9412</v>
      </c>
      <c r="L94" s="2" t="s">
        <v>860</v>
      </c>
      <c r="M94" s="2" t="s">
        <v>17</v>
      </c>
      <c r="N94" s="2" t="s">
        <v>4454</v>
      </c>
      <c r="S94" s="2">
        <v>261.0</v>
      </c>
    </row>
    <row r="95">
      <c r="A95" s="2" t="s">
        <v>9363</v>
      </c>
      <c r="B95" s="2" t="s">
        <v>960</v>
      </c>
      <c r="C95" s="492" t="s">
        <v>1055</v>
      </c>
      <c r="D95" s="494"/>
      <c r="E95" s="494" t="s">
        <v>1056</v>
      </c>
      <c r="F95" s="231"/>
      <c r="G95" s="231"/>
      <c r="H95" s="231" t="s">
        <v>1240</v>
      </c>
      <c r="I95" s="2" t="s">
        <v>2130</v>
      </c>
      <c r="K95" s="2" t="s">
        <v>9412</v>
      </c>
      <c r="L95" s="2" t="s">
        <v>860</v>
      </c>
      <c r="M95" s="2" t="s">
        <v>17</v>
      </c>
      <c r="N95" s="2" t="s">
        <v>6370</v>
      </c>
      <c r="S95" s="2">
        <v>36.0</v>
      </c>
    </row>
    <row r="96">
      <c r="A96" s="2"/>
      <c r="B96" s="2" t="s">
        <v>960</v>
      </c>
      <c r="C96" s="492" t="s">
        <v>1055</v>
      </c>
      <c r="D96" s="494"/>
      <c r="E96" s="494" t="s">
        <v>1056</v>
      </c>
      <c r="F96" s="231"/>
      <c r="G96" s="231"/>
      <c r="H96" s="231" t="s">
        <v>1240</v>
      </c>
      <c r="I96" s="2" t="s">
        <v>2131</v>
      </c>
      <c r="K96" s="2" t="s">
        <v>9412</v>
      </c>
      <c r="L96" s="2" t="s">
        <v>860</v>
      </c>
      <c r="M96" s="2" t="s">
        <v>17</v>
      </c>
      <c r="N96" s="2" t="s">
        <v>6370</v>
      </c>
      <c r="S96" s="2">
        <v>36.0</v>
      </c>
    </row>
    <row r="97">
      <c r="A97" s="2"/>
      <c r="B97" s="2" t="s">
        <v>960</v>
      </c>
      <c r="C97" s="492" t="s">
        <v>1055</v>
      </c>
      <c r="D97" s="494"/>
      <c r="E97" s="494" t="s">
        <v>1056</v>
      </c>
      <c r="F97" s="231"/>
      <c r="G97" s="231"/>
      <c r="H97" s="231" t="s">
        <v>1240</v>
      </c>
      <c r="I97" s="2" t="s">
        <v>2132</v>
      </c>
      <c r="L97" s="2" t="s">
        <v>860</v>
      </c>
      <c r="M97" s="229" t="s">
        <v>18</v>
      </c>
    </row>
    <row r="98">
      <c r="A98" s="2"/>
      <c r="B98" s="2" t="s">
        <v>960</v>
      </c>
      <c r="C98" s="492" t="s">
        <v>1055</v>
      </c>
      <c r="D98" s="494"/>
      <c r="E98" s="494" t="s">
        <v>1056</v>
      </c>
      <c r="F98" s="231"/>
      <c r="G98" s="231"/>
      <c r="H98" s="231" t="s">
        <v>1240</v>
      </c>
      <c r="I98" s="2" t="s">
        <v>2133</v>
      </c>
      <c r="L98" s="2" t="s">
        <v>860</v>
      </c>
      <c r="M98" s="229" t="s">
        <v>18</v>
      </c>
    </row>
    <row r="99">
      <c r="A99" s="2"/>
      <c r="B99" s="2" t="s">
        <v>960</v>
      </c>
      <c r="C99" s="492" t="s">
        <v>1055</v>
      </c>
      <c r="D99" s="494"/>
      <c r="E99" s="494" t="s">
        <v>1056</v>
      </c>
      <c r="F99" s="231"/>
      <c r="G99" s="231"/>
      <c r="H99" s="231" t="s">
        <v>1240</v>
      </c>
      <c r="I99" s="2" t="s">
        <v>2134</v>
      </c>
      <c r="L99" s="2" t="s">
        <v>860</v>
      </c>
      <c r="M99" s="229" t="s">
        <v>18</v>
      </c>
    </row>
    <row r="100">
      <c r="A100" s="2"/>
      <c r="B100" s="2" t="s">
        <v>960</v>
      </c>
      <c r="C100" s="492" t="s">
        <v>1055</v>
      </c>
      <c r="D100" s="494"/>
      <c r="E100" s="494" t="s">
        <v>1056</v>
      </c>
      <c r="F100" s="231"/>
      <c r="G100" s="231"/>
      <c r="H100" s="231" t="s">
        <v>1240</v>
      </c>
      <c r="I100" s="2" t="s">
        <v>2135</v>
      </c>
      <c r="L100" s="2" t="s">
        <v>860</v>
      </c>
      <c r="M100" s="229" t="s">
        <v>18</v>
      </c>
    </row>
    <row r="101">
      <c r="A101" s="2"/>
      <c r="B101" s="2" t="s">
        <v>960</v>
      </c>
      <c r="C101" s="492" t="s">
        <v>1055</v>
      </c>
      <c r="D101" s="494"/>
      <c r="E101" s="494" t="s">
        <v>1056</v>
      </c>
      <c r="F101" s="231"/>
      <c r="G101" s="231"/>
      <c r="H101" s="231" t="s">
        <v>1240</v>
      </c>
      <c r="I101" s="2" t="s">
        <v>2136</v>
      </c>
      <c r="L101" s="2" t="s">
        <v>860</v>
      </c>
      <c r="M101" s="229" t="s">
        <v>18</v>
      </c>
    </row>
    <row r="102">
      <c r="A102" s="2"/>
      <c r="B102" s="2" t="s">
        <v>960</v>
      </c>
      <c r="C102" s="492" t="s">
        <v>1055</v>
      </c>
      <c r="D102" s="494"/>
      <c r="E102" s="494" t="s">
        <v>1056</v>
      </c>
      <c r="F102" s="231"/>
      <c r="G102" s="231"/>
      <c r="H102" s="231" t="s">
        <v>1240</v>
      </c>
      <c r="I102" s="2" t="s">
        <v>2137</v>
      </c>
      <c r="L102" s="2" t="s">
        <v>860</v>
      </c>
      <c r="M102" s="229" t="s">
        <v>18</v>
      </c>
    </row>
    <row r="103">
      <c r="A103" s="2"/>
      <c r="B103" s="2" t="s">
        <v>960</v>
      </c>
      <c r="C103" s="492" t="s">
        <v>1055</v>
      </c>
      <c r="D103" s="494"/>
      <c r="E103" s="494" t="s">
        <v>1056</v>
      </c>
      <c r="F103" s="231"/>
      <c r="G103" s="231"/>
      <c r="H103" s="231" t="s">
        <v>1240</v>
      </c>
      <c r="I103" s="2" t="s">
        <v>2138</v>
      </c>
      <c r="L103" s="2" t="s">
        <v>860</v>
      </c>
      <c r="M103" s="229" t="s">
        <v>18</v>
      </c>
    </row>
    <row r="104">
      <c r="A104" s="2"/>
      <c r="B104" s="2" t="s">
        <v>960</v>
      </c>
      <c r="C104" s="492" t="s">
        <v>1055</v>
      </c>
      <c r="D104" s="494"/>
      <c r="E104" s="494" t="s">
        <v>1056</v>
      </c>
      <c r="F104" s="231"/>
      <c r="G104" s="231"/>
      <c r="H104" s="231" t="s">
        <v>1240</v>
      </c>
      <c r="I104" s="2" t="s">
        <v>2139</v>
      </c>
      <c r="L104" s="2" t="s">
        <v>860</v>
      </c>
      <c r="M104" s="229" t="s">
        <v>18</v>
      </c>
    </row>
    <row r="105">
      <c r="A105" s="2"/>
      <c r="B105" s="2" t="s">
        <v>960</v>
      </c>
      <c r="C105" s="492" t="s">
        <v>1055</v>
      </c>
      <c r="D105" s="494"/>
      <c r="E105" s="494" t="s">
        <v>1056</v>
      </c>
      <c r="F105" s="231"/>
      <c r="G105" s="231"/>
      <c r="H105" s="231" t="s">
        <v>1247</v>
      </c>
      <c r="I105" s="2"/>
      <c r="L105" s="2" t="s">
        <v>860</v>
      </c>
      <c r="M105" s="229" t="s">
        <v>18</v>
      </c>
    </row>
    <row r="106">
      <c r="A106" s="2"/>
      <c r="B106" s="2" t="s">
        <v>960</v>
      </c>
      <c r="C106" s="492" t="s">
        <v>1055</v>
      </c>
      <c r="D106" s="494"/>
      <c r="E106" s="494" t="s">
        <v>1056</v>
      </c>
      <c r="F106" s="231"/>
      <c r="G106" s="231"/>
      <c r="H106" s="231" t="s">
        <v>1247</v>
      </c>
      <c r="I106" s="2"/>
      <c r="L106" s="2" t="s">
        <v>860</v>
      </c>
      <c r="M106" s="229" t="s">
        <v>18</v>
      </c>
    </row>
    <row r="107">
      <c r="A107" s="2"/>
      <c r="B107" s="2" t="s">
        <v>960</v>
      </c>
      <c r="C107" s="492" t="s">
        <v>1055</v>
      </c>
      <c r="D107" s="494"/>
      <c r="E107" s="494" t="s">
        <v>1056</v>
      </c>
      <c r="F107" s="231"/>
      <c r="G107" s="231"/>
      <c r="H107" s="231" t="s">
        <v>1247</v>
      </c>
      <c r="I107" s="2"/>
      <c r="L107" s="2" t="s">
        <v>860</v>
      </c>
      <c r="M107" s="229" t="s">
        <v>18</v>
      </c>
    </row>
    <row r="108">
      <c r="A108" s="2"/>
      <c r="B108" s="2" t="s">
        <v>960</v>
      </c>
      <c r="C108" s="492" t="s">
        <v>1055</v>
      </c>
      <c r="D108" s="494"/>
      <c r="E108" s="494" t="s">
        <v>1056</v>
      </c>
      <c r="F108" s="231"/>
      <c r="G108" s="231"/>
      <c r="H108" s="231" t="s">
        <v>1247</v>
      </c>
      <c r="I108" s="2"/>
      <c r="L108" s="2" t="s">
        <v>860</v>
      </c>
      <c r="M108" s="229" t="s">
        <v>18</v>
      </c>
    </row>
    <row r="109">
      <c r="A109" s="2"/>
      <c r="B109" s="2" t="s">
        <v>960</v>
      </c>
      <c r="C109" s="492" t="s">
        <v>1055</v>
      </c>
      <c r="D109" s="494"/>
      <c r="E109" s="494" t="s">
        <v>1056</v>
      </c>
      <c r="F109" s="231"/>
      <c r="G109" s="231"/>
      <c r="H109" s="231"/>
      <c r="I109" s="2"/>
      <c r="L109" s="2" t="s">
        <v>860</v>
      </c>
      <c r="M109" s="229" t="s">
        <v>18</v>
      </c>
    </row>
    <row r="110">
      <c r="A110" s="2"/>
      <c r="B110" s="2" t="s">
        <v>960</v>
      </c>
      <c r="C110" s="492" t="s">
        <v>1055</v>
      </c>
      <c r="D110" s="494"/>
      <c r="E110" s="494" t="s">
        <v>1056</v>
      </c>
      <c r="F110" s="231"/>
      <c r="G110" s="231"/>
      <c r="H110" s="231"/>
      <c r="I110" s="2"/>
      <c r="L110" s="2" t="s">
        <v>860</v>
      </c>
      <c r="M110" s="229" t="s">
        <v>18</v>
      </c>
    </row>
    <row r="111">
      <c r="A111" s="2"/>
      <c r="B111" s="2" t="s">
        <v>960</v>
      </c>
      <c r="C111" s="492" t="s">
        <v>1055</v>
      </c>
      <c r="D111" s="494"/>
      <c r="E111" s="494" t="s">
        <v>1056</v>
      </c>
      <c r="F111" s="231"/>
      <c r="G111" s="231"/>
      <c r="H111" s="231"/>
      <c r="I111" s="2"/>
      <c r="L111" s="2" t="s">
        <v>860</v>
      </c>
      <c r="M111" s="229" t="s">
        <v>18</v>
      </c>
    </row>
    <row r="112">
      <c r="A112" s="2"/>
      <c r="B112" s="2" t="s">
        <v>960</v>
      </c>
      <c r="C112" s="492" t="s">
        <v>1055</v>
      </c>
      <c r="D112" s="494"/>
      <c r="E112" s="494" t="s">
        <v>1056</v>
      </c>
      <c r="F112" s="231"/>
      <c r="G112" s="231"/>
      <c r="H112" s="231"/>
      <c r="I112" s="2"/>
      <c r="L112" s="2" t="s">
        <v>860</v>
      </c>
      <c r="M112" s="229" t="s">
        <v>18</v>
      </c>
    </row>
    <row r="113">
      <c r="A113" s="2"/>
      <c r="B113" s="2" t="s">
        <v>960</v>
      </c>
      <c r="C113" s="492" t="s">
        <v>1055</v>
      </c>
      <c r="D113" s="494"/>
      <c r="E113" s="494" t="s">
        <v>1056</v>
      </c>
      <c r="F113" s="231"/>
      <c r="G113" s="231"/>
      <c r="H113" s="231"/>
      <c r="I113" s="2"/>
      <c r="L113" s="2" t="s">
        <v>860</v>
      </c>
      <c r="M113" s="229" t="s">
        <v>18</v>
      </c>
    </row>
    <row r="114">
      <c r="A114" s="2"/>
      <c r="B114" s="2" t="s">
        <v>960</v>
      </c>
      <c r="C114" s="492" t="s">
        <v>1055</v>
      </c>
      <c r="D114" s="494"/>
      <c r="E114" s="494" t="s">
        <v>1056</v>
      </c>
      <c r="F114" s="231"/>
      <c r="G114" s="231"/>
      <c r="H114" s="231"/>
      <c r="I114" s="2"/>
      <c r="L114" s="2" t="s">
        <v>860</v>
      </c>
      <c r="M114" s="229" t="s">
        <v>18</v>
      </c>
    </row>
    <row r="115">
      <c r="A115" s="2"/>
      <c r="B115" s="2" t="s">
        <v>960</v>
      </c>
      <c r="C115" s="492" t="s">
        <v>1055</v>
      </c>
      <c r="D115" s="494"/>
      <c r="E115" s="494" t="s">
        <v>1056</v>
      </c>
      <c r="F115" s="231"/>
      <c r="G115" s="231"/>
      <c r="H115" s="231"/>
      <c r="I115" s="2"/>
      <c r="L115" s="2" t="s">
        <v>860</v>
      </c>
      <c r="M115" s="229" t="s">
        <v>18</v>
      </c>
    </row>
    <row r="116">
      <c r="A116" s="2"/>
      <c r="B116" s="2" t="s">
        <v>3908</v>
      </c>
      <c r="C116" s="2" t="s">
        <v>6193</v>
      </c>
      <c r="D116" s="2"/>
      <c r="E116" s="380" t="s">
        <v>955</v>
      </c>
      <c r="F116" s="380"/>
      <c r="G116" s="380"/>
      <c r="H116" s="380"/>
      <c r="I116" s="2" t="s">
        <v>2140</v>
      </c>
      <c r="J116" s="2" t="s">
        <v>829</v>
      </c>
      <c r="K116" s="2" t="s">
        <v>9433</v>
      </c>
      <c r="L116" s="2" t="s">
        <v>860</v>
      </c>
      <c r="M116" s="2" t="s">
        <v>17</v>
      </c>
      <c r="N116" s="2" t="s">
        <v>6370</v>
      </c>
      <c r="R116" s="2" t="s">
        <v>9434</v>
      </c>
      <c r="S116" s="2">
        <v>36.0</v>
      </c>
    </row>
    <row r="117">
      <c r="A117" s="2"/>
      <c r="B117" s="2" t="s">
        <v>3908</v>
      </c>
      <c r="C117" s="2" t="s">
        <v>7142</v>
      </c>
      <c r="D117" s="2"/>
      <c r="E117" s="2" t="s">
        <v>6744</v>
      </c>
      <c r="F117" s="439"/>
      <c r="G117" s="439"/>
      <c r="H117" s="439"/>
      <c r="L117" s="2" t="s">
        <v>860</v>
      </c>
      <c r="M117" s="2" t="s">
        <v>17</v>
      </c>
      <c r="N117" s="2" t="s">
        <v>6370</v>
      </c>
      <c r="S117" s="2">
        <v>36.0</v>
      </c>
    </row>
    <row r="118">
      <c r="A118" s="2"/>
      <c r="B118" s="2"/>
      <c r="C118" s="2" t="s">
        <v>7143</v>
      </c>
      <c r="D118" s="2"/>
      <c r="E118" s="359" t="s">
        <v>3998</v>
      </c>
      <c r="F118" s="231"/>
      <c r="G118" s="231"/>
      <c r="H118" s="231"/>
      <c r="L118" s="2" t="s">
        <v>860</v>
      </c>
      <c r="M118" s="2" t="s">
        <v>17</v>
      </c>
      <c r="N118" s="2" t="s">
        <v>6370</v>
      </c>
      <c r="S118" s="2">
        <v>36.0</v>
      </c>
    </row>
    <row r="119" ht="15.0" customHeight="1">
      <c r="A119" s="2"/>
      <c r="B119" s="2"/>
      <c r="C119" s="2" t="s">
        <v>7144</v>
      </c>
      <c r="D119" s="2"/>
      <c r="E119" s="359" t="s">
        <v>890</v>
      </c>
      <c r="F119" s="231"/>
      <c r="G119" s="231"/>
      <c r="H119" s="231"/>
      <c r="L119" s="2" t="s">
        <v>860</v>
      </c>
      <c r="M119" s="2" t="s">
        <v>17</v>
      </c>
      <c r="N119" s="2" t="s">
        <v>6370</v>
      </c>
      <c r="S119" s="2">
        <v>36.0</v>
      </c>
    </row>
    <row r="120" ht="15.0" customHeight="1">
      <c r="A120" s="2"/>
      <c r="B120" s="2"/>
      <c r="C120" s="2"/>
      <c r="D120" s="2"/>
      <c r="E120" s="2"/>
      <c r="M120" s="2"/>
    </row>
    <row r="121" ht="15.0" customHeight="1">
      <c r="A121" s="2" t="s">
        <v>6811</v>
      </c>
      <c r="B121" s="2" t="s">
        <v>868</v>
      </c>
      <c r="C121" s="2" t="s">
        <v>7176</v>
      </c>
      <c r="D121" s="291" t="s">
        <v>9435</v>
      </c>
      <c r="E121" s="380" t="s">
        <v>935</v>
      </c>
      <c r="F121" s="291"/>
      <c r="G121" s="291"/>
      <c r="H121" s="291"/>
      <c r="J121" s="2" t="s">
        <v>829</v>
      </c>
      <c r="K121" s="2" t="s">
        <v>9420</v>
      </c>
      <c r="L121" s="2" t="s">
        <v>860</v>
      </c>
      <c r="M121" s="2" t="s">
        <v>17</v>
      </c>
      <c r="N121" s="2" t="s">
        <v>9436</v>
      </c>
      <c r="R121" s="2" t="s">
        <v>9437</v>
      </c>
      <c r="S121" s="2">
        <v>5.0</v>
      </c>
    </row>
    <row r="122">
      <c r="B122" s="2" t="s">
        <v>868</v>
      </c>
      <c r="C122" s="2" t="s">
        <v>7176</v>
      </c>
      <c r="D122" s="291" t="s">
        <v>9438</v>
      </c>
      <c r="E122" s="380" t="s">
        <v>935</v>
      </c>
      <c r="J122" s="2" t="s">
        <v>829</v>
      </c>
      <c r="K122" s="2" t="s">
        <v>9420</v>
      </c>
      <c r="L122" s="2" t="s">
        <v>860</v>
      </c>
      <c r="M122" s="2" t="s">
        <v>17</v>
      </c>
      <c r="N122" s="2" t="s">
        <v>9436</v>
      </c>
      <c r="R122" s="2" t="s">
        <v>9437</v>
      </c>
      <c r="S122" s="2">
        <v>5.0</v>
      </c>
    </row>
    <row r="123">
      <c r="B123" s="2" t="s">
        <v>868</v>
      </c>
      <c r="C123" s="2" t="s">
        <v>7176</v>
      </c>
      <c r="D123" s="291" t="s">
        <v>9439</v>
      </c>
      <c r="E123" s="380" t="s">
        <v>935</v>
      </c>
      <c r="J123" s="2" t="s">
        <v>829</v>
      </c>
      <c r="K123" s="2" t="s">
        <v>9420</v>
      </c>
      <c r="L123" s="2" t="s">
        <v>860</v>
      </c>
      <c r="M123" s="2" t="s">
        <v>17</v>
      </c>
      <c r="N123" s="2" t="s">
        <v>9436</v>
      </c>
      <c r="R123" s="2" t="s">
        <v>9440</v>
      </c>
      <c r="S123" s="2">
        <v>5.0</v>
      </c>
    </row>
    <row r="124">
      <c r="B124" s="2" t="s">
        <v>868</v>
      </c>
      <c r="C124" s="2" t="s">
        <v>7176</v>
      </c>
      <c r="E124" s="380" t="s">
        <v>935</v>
      </c>
      <c r="L124" s="2" t="s">
        <v>860</v>
      </c>
      <c r="M124" s="2" t="s">
        <v>4882</v>
      </c>
    </row>
    <row r="125">
      <c r="B125" s="2" t="s">
        <v>868</v>
      </c>
      <c r="C125" s="2" t="s">
        <v>9441</v>
      </c>
      <c r="E125" s="359" t="s">
        <v>7486</v>
      </c>
      <c r="L125" s="2" t="s">
        <v>860</v>
      </c>
      <c r="M125" s="2" t="s">
        <v>4882</v>
      </c>
    </row>
    <row r="126">
      <c r="B126" s="2" t="s">
        <v>868</v>
      </c>
      <c r="C126" s="359" t="s">
        <v>1307</v>
      </c>
      <c r="D126" s="291" t="s">
        <v>9442</v>
      </c>
      <c r="E126" s="414" t="s">
        <v>1308</v>
      </c>
      <c r="M126" s="2" t="s">
        <v>17</v>
      </c>
      <c r="N126" s="2" t="s">
        <v>9428</v>
      </c>
      <c r="S126" s="2">
        <v>200.0</v>
      </c>
    </row>
    <row r="127">
      <c r="D127" s="275"/>
      <c r="E127" s="439"/>
      <c r="M127" s="2"/>
    </row>
    <row r="128">
      <c r="D128" s="275"/>
      <c r="E128" s="439"/>
      <c r="M128" s="2"/>
    </row>
    <row r="129">
      <c r="A129" s="2" t="s">
        <v>995</v>
      </c>
      <c r="B129" s="2" t="s">
        <v>862</v>
      </c>
      <c r="C129" s="2" t="s">
        <v>9365</v>
      </c>
      <c r="D129" s="291" t="s">
        <v>9443</v>
      </c>
      <c r="E129" s="359" t="s">
        <v>9444</v>
      </c>
      <c r="J129" s="2" t="s">
        <v>2048</v>
      </c>
      <c r="K129" s="2" t="s">
        <v>9433</v>
      </c>
      <c r="L129" s="2" t="s">
        <v>860</v>
      </c>
      <c r="M129" s="2" t="s">
        <v>17</v>
      </c>
      <c r="N129" s="2" t="s">
        <v>9424</v>
      </c>
      <c r="R129" s="2" t="s">
        <v>9445</v>
      </c>
      <c r="S129" s="2">
        <v>65.0</v>
      </c>
    </row>
    <row r="130">
      <c r="B130" s="2" t="s">
        <v>862</v>
      </c>
      <c r="C130" s="2" t="s">
        <v>9366</v>
      </c>
      <c r="D130" s="291" t="s">
        <v>9446</v>
      </c>
      <c r="E130" s="359" t="s">
        <v>893</v>
      </c>
      <c r="J130" s="2" t="s">
        <v>2048</v>
      </c>
      <c r="K130" s="2" t="s">
        <v>9433</v>
      </c>
      <c r="L130" s="2" t="s">
        <v>860</v>
      </c>
      <c r="M130" s="2" t="s">
        <v>17</v>
      </c>
      <c r="N130" s="2" t="s">
        <v>9424</v>
      </c>
      <c r="R130" s="2" t="s">
        <v>9434</v>
      </c>
      <c r="S130" s="2">
        <v>65.0</v>
      </c>
    </row>
    <row r="131">
      <c r="B131" s="359" t="s">
        <v>862</v>
      </c>
      <c r="C131" s="359" t="s">
        <v>1412</v>
      </c>
      <c r="D131" s="291" t="s">
        <v>6709</v>
      </c>
      <c r="E131" s="414" t="s">
        <v>895</v>
      </c>
      <c r="J131" s="2" t="s">
        <v>2048</v>
      </c>
      <c r="K131" s="2" t="s">
        <v>3115</v>
      </c>
      <c r="M131" s="2"/>
      <c r="R131" s="2" t="s">
        <v>9423</v>
      </c>
    </row>
    <row r="132">
      <c r="C132" s="492"/>
      <c r="D132" s="494"/>
      <c r="E132" s="439"/>
    </row>
    <row r="133">
      <c r="C133" s="492"/>
      <c r="D133" s="494"/>
      <c r="E133" s="494"/>
    </row>
    <row r="134">
      <c r="A134" s="2" t="s">
        <v>3819</v>
      </c>
      <c r="C134" s="239" t="s">
        <v>9447</v>
      </c>
      <c r="E134" s="2" t="s">
        <v>8208</v>
      </c>
      <c r="L134" s="2" t="s">
        <v>1019</v>
      </c>
      <c r="M134" s="2" t="s">
        <v>17</v>
      </c>
      <c r="N134" s="2" t="s">
        <v>9448</v>
      </c>
      <c r="S134" s="2">
        <v>14.0</v>
      </c>
    </row>
    <row r="135">
      <c r="C135" s="239" t="s">
        <v>9449</v>
      </c>
      <c r="E135" s="2" t="s">
        <v>8208</v>
      </c>
      <c r="L135" s="2" t="s">
        <v>1019</v>
      </c>
      <c r="M135" s="2" t="s">
        <v>17</v>
      </c>
      <c r="N135" s="2" t="s">
        <v>9450</v>
      </c>
      <c r="S135" s="2">
        <v>63.0</v>
      </c>
    </row>
    <row r="136">
      <c r="C136" s="239" t="s">
        <v>9451</v>
      </c>
      <c r="E136" s="2" t="s">
        <v>8208</v>
      </c>
      <c r="L136" s="2" t="s">
        <v>1019</v>
      </c>
      <c r="M136" s="2" t="s">
        <v>17</v>
      </c>
      <c r="N136" s="2" t="s">
        <v>9452</v>
      </c>
      <c r="S136" s="2">
        <v>101.0</v>
      </c>
    </row>
    <row r="137">
      <c r="A137" s="2" t="s">
        <v>335</v>
      </c>
      <c r="B137" s="380" t="s">
        <v>9453</v>
      </c>
      <c r="C137" s="359" t="s">
        <v>9065</v>
      </c>
      <c r="E137" s="383"/>
      <c r="L137" s="2" t="s">
        <v>1019</v>
      </c>
    </row>
    <row r="138">
      <c r="A138" s="2" t="s">
        <v>976</v>
      </c>
      <c r="B138" s="383"/>
      <c r="C138" s="384" t="s">
        <v>5633</v>
      </c>
      <c r="L138" s="2" t="s">
        <v>1019</v>
      </c>
      <c r="M138" s="2" t="s">
        <v>17</v>
      </c>
      <c r="N138" s="2" t="s">
        <v>9454</v>
      </c>
      <c r="S138" s="2">
        <v>65.0</v>
      </c>
    </row>
    <row r="139">
      <c r="A139" s="2"/>
      <c r="C139" s="359" t="s">
        <v>9455</v>
      </c>
      <c r="E139" s="359"/>
      <c r="L139" s="2" t="s">
        <v>1019</v>
      </c>
      <c r="M139" s="2" t="s">
        <v>17</v>
      </c>
      <c r="N139" s="2" t="s">
        <v>9454</v>
      </c>
      <c r="S139" s="2">
        <v>65.0</v>
      </c>
    </row>
    <row r="140">
      <c r="A140" s="2"/>
      <c r="B140" s="2" t="s">
        <v>868</v>
      </c>
      <c r="C140" s="359" t="s">
        <v>2917</v>
      </c>
      <c r="D140" s="291" t="s">
        <v>9442</v>
      </c>
      <c r="E140" s="380" t="s">
        <v>1308</v>
      </c>
      <c r="L140" s="2"/>
      <c r="M140" s="2" t="s">
        <v>17</v>
      </c>
      <c r="N140" s="2" t="s">
        <v>4454</v>
      </c>
      <c r="S140" s="2">
        <v>261.0</v>
      </c>
    </row>
    <row r="141">
      <c r="A141" s="2" t="s">
        <v>1277</v>
      </c>
      <c r="C141" s="359" t="s">
        <v>9456</v>
      </c>
      <c r="E141" s="439"/>
      <c r="L141" s="2" t="s">
        <v>1019</v>
      </c>
    </row>
    <row r="142">
      <c r="A142" s="359" t="s">
        <v>3534</v>
      </c>
      <c r="C142" s="359" t="s">
        <v>4102</v>
      </c>
      <c r="E142" s="359" t="s">
        <v>4103</v>
      </c>
      <c r="L142" s="2" t="s">
        <v>1019</v>
      </c>
      <c r="M142" s="2" t="s">
        <v>4882</v>
      </c>
    </row>
    <row r="143">
      <c r="A143" s="2" t="s">
        <v>995</v>
      </c>
      <c r="B143" s="359" t="s">
        <v>862</v>
      </c>
      <c r="C143" s="359" t="s">
        <v>6195</v>
      </c>
      <c r="D143" s="291" t="s">
        <v>9457</v>
      </c>
      <c r="E143" s="414" t="s">
        <v>895</v>
      </c>
      <c r="L143" s="2" t="s">
        <v>1019</v>
      </c>
      <c r="M143" s="2" t="s">
        <v>17</v>
      </c>
      <c r="N143" s="2" t="s">
        <v>4454</v>
      </c>
      <c r="S143" s="2">
        <v>261.0</v>
      </c>
    </row>
    <row r="144">
      <c r="A144" s="2" t="s">
        <v>976</v>
      </c>
      <c r="C144" s="359" t="s">
        <v>1057</v>
      </c>
      <c r="D144" s="291" t="s">
        <v>9458</v>
      </c>
      <c r="E144" s="383"/>
      <c r="L144" s="2" t="s">
        <v>1019</v>
      </c>
    </row>
    <row r="145">
      <c r="A145" s="2" t="s">
        <v>9459</v>
      </c>
      <c r="C145" s="2" t="s">
        <v>9460</v>
      </c>
      <c r="L145" s="2" t="s">
        <v>1019</v>
      </c>
    </row>
    <row r="146">
      <c r="A146" s="2" t="s">
        <v>9459</v>
      </c>
      <c r="C146" s="239" t="s">
        <v>9461</v>
      </c>
    </row>
    <row r="149">
      <c r="A149" s="239"/>
      <c r="B149" s="239"/>
    </row>
    <row r="152">
      <c r="A152" s="2"/>
    </row>
    <row r="153">
      <c r="A153" s="239"/>
    </row>
    <row r="155">
      <c r="J155" s="195"/>
    </row>
    <row r="156">
      <c r="J156" s="195"/>
    </row>
    <row r="157">
      <c r="J157" s="195"/>
    </row>
    <row r="158">
      <c r="J158" s="195"/>
    </row>
    <row r="159">
      <c r="J159" s="229"/>
    </row>
  </sheetData>
  <hyperlinks>
    <hyperlink r:id="rId1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5.25"/>
    <col customWidth="1" min="4" max="5" width="13.88"/>
    <col customWidth="1" min="6" max="6" width="11.13"/>
    <col customWidth="1" min="7" max="7" width="15.38"/>
    <col customWidth="1" min="8" max="8" width="18.0"/>
    <col customWidth="1" min="9" max="10" width="17.5"/>
    <col customWidth="1" min="11" max="12" width="9.38"/>
    <col customWidth="1" min="13" max="13" width="20.75"/>
    <col customWidth="1" min="14" max="14" width="8.63"/>
    <col customWidth="1" min="15" max="15" width="12.88"/>
    <col customWidth="1" min="16" max="16" width="4.13"/>
    <col customWidth="1" min="17" max="17" width="8.88"/>
    <col customWidth="1" min="18" max="18" width="21.38"/>
    <col customWidth="1" min="19" max="19" width="13.0"/>
  </cols>
  <sheetData>
    <row r="1">
      <c r="A1" s="220" t="s">
        <v>9462</v>
      </c>
      <c r="B1" s="215" t="s">
        <v>5</v>
      </c>
      <c r="C1" s="219" t="s">
        <v>9463</v>
      </c>
      <c r="D1" s="216"/>
      <c r="E1" s="411">
        <v>9.443177766E9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66"/>
      <c r="V1" s="2" t="s">
        <v>6058</v>
      </c>
      <c r="W1" s="2" t="s">
        <v>6216</v>
      </c>
      <c r="X1" s="2" t="s">
        <v>806</v>
      </c>
    </row>
    <row r="2">
      <c r="A2" s="239" t="s">
        <v>9464</v>
      </c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U2" s="266"/>
      <c r="V2" s="2">
        <v>13.0</v>
      </c>
      <c r="W2" s="2" t="s">
        <v>3790</v>
      </c>
      <c r="X2" s="2" t="s">
        <v>4837</v>
      </c>
      <c r="Y2" s="2" t="s">
        <v>2035</v>
      </c>
    </row>
    <row r="3">
      <c r="A3" s="2" t="s">
        <v>9465</v>
      </c>
      <c r="B3" s="229" t="s">
        <v>811</v>
      </c>
      <c r="C3" s="2" t="s">
        <v>322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U3" s="266"/>
      <c r="V3" s="2">
        <v>14.0</v>
      </c>
      <c r="W3" s="2" t="s">
        <v>9466</v>
      </c>
      <c r="X3" s="2" t="s">
        <v>4651</v>
      </c>
      <c r="Y3" s="2" t="s">
        <v>2035</v>
      </c>
    </row>
    <row r="4">
      <c r="A4" s="2" t="s">
        <v>9467</v>
      </c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5985</v>
      </c>
      <c r="S4" s="2" t="s">
        <v>4236</v>
      </c>
      <c r="U4" s="266" t="s">
        <v>55</v>
      </c>
      <c r="V4" s="2">
        <v>15.0</v>
      </c>
      <c r="W4" s="2" t="s">
        <v>9468</v>
      </c>
      <c r="X4" s="2" t="s">
        <v>2212</v>
      </c>
      <c r="Y4" s="2" t="s">
        <v>138</v>
      </c>
    </row>
    <row r="5">
      <c r="A5" s="2" t="s">
        <v>9469</v>
      </c>
      <c r="B5" s="229" t="s">
        <v>818</v>
      </c>
      <c r="C5" s="2" t="s">
        <v>9470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9471</v>
      </c>
      <c r="S5" s="2" t="s">
        <v>9472</v>
      </c>
      <c r="T5" s="2" t="s">
        <v>1328</v>
      </c>
      <c r="U5" s="266" t="s">
        <v>9473</v>
      </c>
      <c r="V5" s="2">
        <v>16.0</v>
      </c>
      <c r="W5" s="2" t="s">
        <v>9474</v>
      </c>
      <c r="X5" s="2" t="s">
        <v>3128</v>
      </c>
      <c r="Y5" s="2" t="s">
        <v>87</v>
      </c>
    </row>
    <row r="6">
      <c r="A6" s="2" t="s">
        <v>9475</v>
      </c>
      <c r="B6" s="229" t="s">
        <v>836</v>
      </c>
      <c r="C6" s="2" t="s">
        <v>6038</v>
      </c>
      <c r="E6" s="237">
        <v>6.383428448E9</v>
      </c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3930</v>
      </c>
      <c r="S6" s="2" t="s">
        <v>9476</v>
      </c>
      <c r="T6" s="2" t="s">
        <v>9477</v>
      </c>
      <c r="U6" s="266" t="s">
        <v>87</v>
      </c>
      <c r="V6" s="2">
        <v>17.0</v>
      </c>
      <c r="W6" s="2" t="s">
        <v>3133</v>
      </c>
      <c r="X6" s="2" t="s">
        <v>1760</v>
      </c>
      <c r="Y6" s="2" t="s">
        <v>55</v>
      </c>
    </row>
    <row r="7">
      <c r="A7" s="2"/>
      <c r="B7" s="229" t="s">
        <v>822</v>
      </c>
      <c r="C7" s="2" t="s">
        <v>535</v>
      </c>
      <c r="D7" s="2"/>
      <c r="E7" s="237" t="s">
        <v>9478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9479</v>
      </c>
      <c r="S7" s="2" t="s">
        <v>9480</v>
      </c>
      <c r="T7" s="2" t="s">
        <v>9477</v>
      </c>
      <c r="U7" s="266" t="s">
        <v>87</v>
      </c>
      <c r="V7" s="2">
        <v>18.0</v>
      </c>
      <c r="W7" s="2" t="s">
        <v>9481</v>
      </c>
      <c r="X7" s="2" t="s">
        <v>1830</v>
      </c>
      <c r="Y7" s="2" t="s">
        <v>55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1953</v>
      </c>
      <c r="S8" s="2" t="s">
        <v>2625</v>
      </c>
      <c r="T8" s="2" t="s">
        <v>1010</v>
      </c>
      <c r="U8" s="266" t="s">
        <v>2165</v>
      </c>
      <c r="V8" s="2">
        <v>19.0</v>
      </c>
      <c r="W8" s="2" t="s">
        <v>9482</v>
      </c>
      <c r="X8" s="2" t="s">
        <v>1764</v>
      </c>
      <c r="Y8" s="2" t="s">
        <v>87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4542</v>
      </c>
      <c r="S9" s="2" t="s">
        <v>9483</v>
      </c>
      <c r="T9" s="2" t="s">
        <v>1010</v>
      </c>
      <c r="U9" s="266" t="s">
        <v>2165</v>
      </c>
      <c r="V9" s="2">
        <v>20.0</v>
      </c>
      <c r="W9" s="2" t="s">
        <v>2536</v>
      </c>
      <c r="X9" s="2" t="s">
        <v>5091</v>
      </c>
      <c r="Y9" s="2" t="s">
        <v>87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9484</v>
      </c>
      <c r="S10" s="2" t="s">
        <v>2572</v>
      </c>
      <c r="T10" s="2" t="s">
        <v>2001</v>
      </c>
      <c r="U10" s="2" t="s">
        <v>1011</v>
      </c>
    </row>
    <row r="11">
      <c r="A11" s="2"/>
      <c r="B11" s="229" t="s">
        <v>830</v>
      </c>
      <c r="C11" s="2" t="s">
        <v>9485</v>
      </c>
      <c r="D11" s="2"/>
      <c r="E11" s="237">
        <v>8.921892676E9</v>
      </c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9486</v>
      </c>
      <c r="S11" s="2" t="s">
        <v>9487</v>
      </c>
      <c r="T11" s="2" t="s">
        <v>9488</v>
      </c>
      <c r="U11" s="2" t="s">
        <v>2165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9489</v>
      </c>
      <c r="S12" s="2" t="s">
        <v>2547</v>
      </c>
      <c r="T12" s="2" t="s">
        <v>1568</v>
      </c>
      <c r="U12" s="2" t="s">
        <v>2165</v>
      </c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2979</v>
      </c>
      <c r="S13" s="2" t="s">
        <v>9490</v>
      </c>
      <c r="T13" s="2" t="s">
        <v>1568</v>
      </c>
      <c r="U13" s="2" t="s">
        <v>2035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31" t="s">
        <v>959</v>
      </c>
      <c r="C17" s="359" t="s">
        <v>1226</v>
      </c>
      <c r="D17" s="291" t="s">
        <v>9491</v>
      </c>
      <c r="E17" s="359" t="s">
        <v>1227</v>
      </c>
      <c r="F17" s="351">
        <v>3700.0</v>
      </c>
      <c r="J17" s="2" t="s">
        <v>829</v>
      </c>
      <c r="K17" s="2" t="s">
        <v>3396</v>
      </c>
      <c r="L17" s="2" t="s">
        <v>860</v>
      </c>
      <c r="M17" s="2" t="s">
        <v>17</v>
      </c>
      <c r="N17" s="2" t="s">
        <v>2523</v>
      </c>
      <c r="R17" s="2" t="s">
        <v>2167</v>
      </c>
      <c r="S17" s="2">
        <v>278.0</v>
      </c>
    </row>
    <row r="18">
      <c r="A18" s="2"/>
      <c r="B18" s="231" t="s">
        <v>959</v>
      </c>
      <c r="C18" s="359" t="s">
        <v>1226</v>
      </c>
      <c r="D18" s="291" t="s">
        <v>9492</v>
      </c>
      <c r="E18" s="359" t="s">
        <v>1227</v>
      </c>
      <c r="F18" s="351">
        <v>3700.0</v>
      </c>
      <c r="J18" s="2" t="s">
        <v>829</v>
      </c>
      <c r="K18" s="2" t="s">
        <v>3396</v>
      </c>
      <c r="L18" s="2" t="s">
        <v>860</v>
      </c>
      <c r="M18" s="2" t="s">
        <v>17</v>
      </c>
      <c r="N18" s="2" t="s">
        <v>2523</v>
      </c>
      <c r="R18" s="2" t="s">
        <v>2167</v>
      </c>
      <c r="S18" s="2">
        <v>278.0</v>
      </c>
    </row>
    <row r="19">
      <c r="A19" s="2"/>
      <c r="B19" s="231" t="s">
        <v>959</v>
      </c>
      <c r="C19" s="359" t="s">
        <v>1226</v>
      </c>
      <c r="D19" s="291" t="s">
        <v>9493</v>
      </c>
      <c r="E19" s="359" t="s">
        <v>1227</v>
      </c>
      <c r="F19" s="351">
        <v>3700.0</v>
      </c>
      <c r="J19" s="2" t="s">
        <v>829</v>
      </c>
      <c r="K19" s="2" t="s">
        <v>3396</v>
      </c>
      <c r="L19" s="2" t="s">
        <v>860</v>
      </c>
      <c r="M19" s="2" t="s">
        <v>17</v>
      </c>
      <c r="N19" s="2" t="s">
        <v>2523</v>
      </c>
      <c r="R19" s="2" t="s">
        <v>2167</v>
      </c>
      <c r="S19" s="2">
        <v>278.0</v>
      </c>
    </row>
    <row r="20">
      <c r="A20" s="2"/>
      <c r="B20" s="231" t="s">
        <v>959</v>
      </c>
      <c r="C20" s="359" t="s">
        <v>1226</v>
      </c>
      <c r="D20" s="291" t="s">
        <v>9494</v>
      </c>
      <c r="E20" s="359" t="s">
        <v>1227</v>
      </c>
      <c r="F20" s="351">
        <v>3700.0</v>
      </c>
      <c r="J20" s="2" t="s">
        <v>829</v>
      </c>
      <c r="K20" s="2" t="s">
        <v>3396</v>
      </c>
      <c r="L20" s="2" t="s">
        <v>860</v>
      </c>
      <c r="M20" s="2" t="s">
        <v>17</v>
      </c>
      <c r="N20" s="2" t="s">
        <v>2523</v>
      </c>
      <c r="R20" s="2" t="s">
        <v>2167</v>
      </c>
      <c r="S20" s="2">
        <v>278.0</v>
      </c>
    </row>
    <row r="21">
      <c r="A21" s="2"/>
      <c r="B21" s="231" t="s">
        <v>959</v>
      </c>
      <c r="C21" s="359" t="s">
        <v>1226</v>
      </c>
      <c r="D21" s="291" t="s">
        <v>9495</v>
      </c>
      <c r="E21" s="359" t="s">
        <v>1227</v>
      </c>
      <c r="F21" s="351">
        <v>3700.0</v>
      </c>
      <c r="J21" s="2" t="s">
        <v>829</v>
      </c>
      <c r="K21" s="2" t="s">
        <v>3396</v>
      </c>
      <c r="L21" s="2" t="s">
        <v>860</v>
      </c>
      <c r="M21" s="2" t="s">
        <v>17</v>
      </c>
      <c r="N21" s="2" t="s">
        <v>2523</v>
      </c>
      <c r="R21" s="2" t="s">
        <v>2167</v>
      </c>
      <c r="S21" s="2">
        <v>278.0</v>
      </c>
    </row>
    <row r="22">
      <c r="A22" s="2"/>
      <c r="B22" s="231" t="s">
        <v>959</v>
      </c>
      <c r="C22" s="359" t="s">
        <v>1226</v>
      </c>
      <c r="D22" s="291" t="s">
        <v>9496</v>
      </c>
      <c r="E22" s="359" t="s">
        <v>1227</v>
      </c>
      <c r="F22" s="351">
        <v>3700.0</v>
      </c>
      <c r="J22" s="2" t="s">
        <v>829</v>
      </c>
      <c r="K22" s="2" t="s">
        <v>3396</v>
      </c>
      <c r="L22" s="2" t="s">
        <v>860</v>
      </c>
      <c r="M22" s="2" t="s">
        <v>17</v>
      </c>
      <c r="N22" s="2" t="s">
        <v>2523</v>
      </c>
      <c r="R22" s="2" t="s">
        <v>2167</v>
      </c>
      <c r="S22" s="2">
        <v>278.0</v>
      </c>
    </row>
    <row r="23">
      <c r="A23" s="2"/>
      <c r="B23" s="231" t="s">
        <v>959</v>
      </c>
      <c r="C23" s="359" t="s">
        <v>1226</v>
      </c>
      <c r="D23" s="291" t="s">
        <v>9497</v>
      </c>
      <c r="E23" s="359" t="s">
        <v>1227</v>
      </c>
      <c r="F23" s="351">
        <v>3700.0</v>
      </c>
      <c r="J23" s="2" t="s">
        <v>829</v>
      </c>
      <c r="K23" s="2" t="s">
        <v>3396</v>
      </c>
      <c r="L23" s="2" t="s">
        <v>860</v>
      </c>
      <c r="M23" s="2" t="s">
        <v>17</v>
      </c>
      <c r="N23" s="2" t="s">
        <v>2523</v>
      </c>
      <c r="R23" s="2" t="s">
        <v>2167</v>
      </c>
      <c r="S23" s="2">
        <v>278.0</v>
      </c>
    </row>
    <row r="24">
      <c r="A24" s="2"/>
      <c r="B24" s="231" t="s">
        <v>959</v>
      </c>
      <c r="C24" s="359" t="s">
        <v>1226</v>
      </c>
      <c r="D24" s="291" t="s">
        <v>9498</v>
      </c>
      <c r="E24" s="359" t="s">
        <v>1227</v>
      </c>
      <c r="F24" s="351">
        <v>3700.0</v>
      </c>
      <c r="J24" s="2" t="s">
        <v>829</v>
      </c>
      <c r="K24" s="2" t="s">
        <v>3396</v>
      </c>
      <c r="L24" s="2" t="s">
        <v>860</v>
      </c>
      <c r="M24" s="2" t="s">
        <v>17</v>
      </c>
      <c r="N24" s="2" t="s">
        <v>2523</v>
      </c>
      <c r="R24" s="2" t="s">
        <v>2167</v>
      </c>
      <c r="S24" s="2">
        <v>278.0</v>
      </c>
    </row>
    <row r="25">
      <c r="A25" s="2"/>
      <c r="B25" s="231" t="s">
        <v>959</v>
      </c>
      <c r="C25" s="359" t="s">
        <v>1226</v>
      </c>
      <c r="D25" s="291" t="s">
        <v>9499</v>
      </c>
      <c r="E25" s="359" t="s">
        <v>1227</v>
      </c>
      <c r="F25" s="351">
        <v>3700.0</v>
      </c>
      <c r="J25" s="2" t="s">
        <v>829</v>
      </c>
      <c r="K25" s="2" t="s">
        <v>3396</v>
      </c>
      <c r="L25" s="2" t="s">
        <v>860</v>
      </c>
      <c r="M25" s="2" t="s">
        <v>17</v>
      </c>
      <c r="N25" s="2" t="s">
        <v>2523</v>
      </c>
      <c r="R25" s="2" t="s">
        <v>2167</v>
      </c>
      <c r="S25" s="2">
        <v>278.0</v>
      </c>
    </row>
    <row r="26">
      <c r="A26" s="2"/>
      <c r="B26" s="231" t="s">
        <v>959</v>
      </c>
      <c r="C26" s="359" t="s">
        <v>1226</v>
      </c>
      <c r="D26" s="587" t="s">
        <v>9500</v>
      </c>
      <c r="E26" s="359" t="s">
        <v>1227</v>
      </c>
      <c r="F26" s="351">
        <v>3700.0</v>
      </c>
      <c r="J26" s="2" t="s">
        <v>829</v>
      </c>
      <c r="K26" s="2" t="s">
        <v>3396</v>
      </c>
      <c r="L26" s="2" t="s">
        <v>860</v>
      </c>
      <c r="M26" s="2" t="s">
        <v>17</v>
      </c>
      <c r="N26" s="2" t="s">
        <v>2523</v>
      </c>
      <c r="R26" s="2" t="s">
        <v>2167</v>
      </c>
      <c r="S26" s="2">
        <v>278.0</v>
      </c>
    </row>
    <row r="27">
      <c r="A27" s="2"/>
      <c r="B27" s="231" t="s">
        <v>959</v>
      </c>
      <c r="C27" s="359" t="s">
        <v>3095</v>
      </c>
      <c r="D27" s="291" t="s">
        <v>9501</v>
      </c>
      <c r="E27" s="359" t="s">
        <v>3097</v>
      </c>
      <c r="F27" s="351">
        <v>3800.0</v>
      </c>
      <c r="J27" s="2" t="s">
        <v>829</v>
      </c>
      <c r="K27" s="2" t="s">
        <v>2423</v>
      </c>
      <c r="L27" s="2" t="s">
        <v>860</v>
      </c>
      <c r="M27" s="2" t="s">
        <v>17</v>
      </c>
      <c r="N27" s="2" t="s">
        <v>2523</v>
      </c>
      <c r="R27" s="2" t="s">
        <v>2169</v>
      </c>
      <c r="S27" s="2">
        <v>278.0</v>
      </c>
    </row>
    <row r="28">
      <c r="A28" s="2"/>
      <c r="B28" s="231" t="s">
        <v>959</v>
      </c>
      <c r="C28" s="359" t="s">
        <v>3095</v>
      </c>
      <c r="D28" s="291" t="s">
        <v>9502</v>
      </c>
      <c r="E28" s="359" t="s">
        <v>3097</v>
      </c>
      <c r="F28" s="351">
        <v>3800.0</v>
      </c>
      <c r="J28" s="2" t="s">
        <v>829</v>
      </c>
      <c r="K28" s="2" t="s">
        <v>2423</v>
      </c>
      <c r="L28" s="2" t="s">
        <v>860</v>
      </c>
      <c r="M28" s="2" t="s">
        <v>17</v>
      </c>
      <c r="N28" s="2" t="s">
        <v>2523</v>
      </c>
      <c r="R28" s="2" t="s">
        <v>2169</v>
      </c>
      <c r="S28" s="2">
        <v>278.0</v>
      </c>
    </row>
    <row r="29">
      <c r="A29" s="2"/>
      <c r="B29" s="231" t="s">
        <v>959</v>
      </c>
      <c r="C29" s="359" t="s">
        <v>3095</v>
      </c>
      <c r="D29" s="291" t="s">
        <v>9502</v>
      </c>
      <c r="E29" s="359" t="s">
        <v>3097</v>
      </c>
      <c r="F29" s="351">
        <v>3800.0</v>
      </c>
      <c r="J29" s="2" t="s">
        <v>829</v>
      </c>
      <c r="K29" s="2" t="s">
        <v>2423</v>
      </c>
      <c r="L29" s="2" t="s">
        <v>860</v>
      </c>
      <c r="M29" s="2" t="s">
        <v>17</v>
      </c>
      <c r="N29" s="2" t="s">
        <v>2523</v>
      </c>
      <c r="R29" s="2" t="s">
        <v>2169</v>
      </c>
      <c r="S29" s="2">
        <v>278.0</v>
      </c>
    </row>
    <row r="30">
      <c r="A30" s="2"/>
      <c r="B30" s="231" t="s">
        <v>1702</v>
      </c>
      <c r="C30" s="359" t="s">
        <v>4598</v>
      </c>
      <c r="D30" s="291" t="s">
        <v>9503</v>
      </c>
      <c r="E30" s="359" t="s">
        <v>1940</v>
      </c>
      <c r="F30" s="350">
        <v>12790.0</v>
      </c>
      <c r="J30" s="2" t="s">
        <v>829</v>
      </c>
      <c r="K30" s="2" t="s">
        <v>3396</v>
      </c>
      <c r="L30" s="2" t="s">
        <v>860</v>
      </c>
      <c r="M30" s="2" t="s">
        <v>17</v>
      </c>
      <c r="N30" s="2" t="s">
        <v>2523</v>
      </c>
      <c r="R30" s="2" t="s">
        <v>2167</v>
      </c>
      <c r="S30" s="2">
        <v>278.0</v>
      </c>
    </row>
    <row r="31">
      <c r="A31" s="2"/>
      <c r="B31" s="2" t="s">
        <v>865</v>
      </c>
      <c r="C31" s="380" t="s">
        <v>1309</v>
      </c>
      <c r="D31" s="277" t="s">
        <v>9504</v>
      </c>
      <c r="E31" s="2" t="s">
        <v>4839</v>
      </c>
      <c r="F31" s="350">
        <v>20250.0</v>
      </c>
      <c r="J31" s="2" t="s">
        <v>829</v>
      </c>
      <c r="K31" s="2" t="s">
        <v>3396</v>
      </c>
      <c r="L31" s="2" t="s">
        <v>860</v>
      </c>
      <c r="M31" s="2" t="s">
        <v>17</v>
      </c>
      <c r="N31" s="2" t="s">
        <v>2552</v>
      </c>
      <c r="R31" s="2" t="s">
        <v>2167</v>
      </c>
      <c r="S31" s="2">
        <v>309.0</v>
      </c>
    </row>
    <row r="32">
      <c r="A32" s="2"/>
      <c r="B32" s="2" t="s">
        <v>868</v>
      </c>
      <c r="C32" s="384" t="s">
        <v>4097</v>
      </c>
      <c r="D32" s="291" t="s">
        <v>9505</v>
      </c>
      <c r="E32" s="359" t="s">
        <v>1308</v>
      </c>
      <c r="F32" s="350">
        <v>22450.0</v>
      </c>
      <c r="J32" s="2" t="s">
        <v>829</v>
      </c>
      <c r="K32" s="2" t="s">
        <v>3396</v>
      </c>
      <c r="L32" s="2" t="s">
        <v>860</v>
      </c>
      <c r="M32" s="2" t="s">
        <v>17</v>
      </c>
      <c r="N32" s="2" t="s">
        <v>2523</v>
      </c>
      <c r="R32" s="2"/>
      <c r="S32" s="2">
        <v>278.0</v>
      </c>
    </row>
    <row r="33" ht="18.0" customHeight="1">
      <c r="A33" s="2"/>
      <c r="B33" s="2" t="s">
        <v>868</v>
      </c>
      <c r="C33" s="384" t="s">
        <v>4097</v>
      </c>
      <c r="D33" s="291" t="s">
        <v>9506</v>
      </c>
      <c r="E33" s="359" t="s">
        <v>1308</v>
      </c>
      <c r="F33" s="350">
        <v>22450.0</v>
      </c>
      <c r="G33" s="383"/>
      <c r="H33" s="383"/>
      <c r="J33" s="2"/>
      <c r="K33" s="311"/>
      <c r="L33" s="2" t="s">
        <v>860</v>
      </c>
      <c r="M33" s="2" t="s">
        <v>17</v>
      </c>
      <c r="N33" s="2" t="s">
        <v>2523</v>
      </c>
      <c r="R33" s="2"/>
      <c r="S33" s="2">
        <v>278.0</v>
      </c>
    </row>
    <row r="34" ht="18.0" customHeight="1">
      <c r="A34" s="2"/>
      <c r="B34" s="2" t="s">
        <v>868</v>
      </c>
      <c r="C34" s="359" t="s">
        <v>3486</v>
      </c>
      <c r="D34" s="291" t="s">
        <v>9507</v>
      </c>
      <c r="E34" s="380" t="s">
        <v>919</v>
      </c>
      <c r="F34" s="350">
        <v>17500.0</v>
      </c>
      <c r="G34" s="383"/>
      <c r="H34" s="383"/>
      <c r="J34" s="2" t="s">
        <v>2173</v>
      </c>
      <c r="K34" s="2" t="s">
        <v>9483</v>
      </c>
      <c r="L34" s="2" t="s">
        <v>860</v>
      </c>
      <c r="M34" s="2" t="s">
        <v>17</v>
      </c>
      <c r="N34" s="2" t="s">
        <v>9483</v>
      </c>
      <c r="R34" s="2" t="s">
        <v>4542</v>
      </c>
      <c r="S34" s="2">
        <v>267.0</v>
      </c>
    </row>
    <row r="35" ht="18.0" customHeight="1">
      <c r="A35" s="2"/>
      <c r="B35" s="2" t="s">
        <v>868</v>
      </c>
      <c r="C35" s="359" t="s">
        <v>2820</v>
      </c>
      <c r="D35" s="291" t="s">
        <v>9508</v>
      </c>
      <c r="E35" s="429" t="s">
        <v>919</v>
      </c>
      <c r="F35" s="350">
        <v>17500.0</v>
      </c>
      <c r="L35" s="2" t="s">
        <v>860</v>
      </c>
      <c r="M35" s="2" t="s">
        <v>17</v>
      </c>
      <c r="N35" s="2" t="s">
        <v>2523</v>
      </c>
      <c r="S35" s="2">
        <v>278.0</v>
      </c>
    </row>
    <row r="36" ht="18.0" customHeight="1">
      <c r="A36" s="2"/>
      <c r="B36" s="2"/>
      <c r="C36" s="359" t="s">
        <v>9509</v>
      </c>
      <c r="D36" s="2"/>
      <c r="E36" s="439"/>
      <c r="F36" s="362">
        <v>25.0</v>
      </c>
      <c r="L36" s="2" t="s">
        <v>860</v>
      </c>
      <c r="M36" s="2" t="s">
        <v>17</v>
      </c>
      <c r="N36" s="2" t="s">
        <v>2523</v>
      </c>
      <c r="S36" s="2">
        <v>278.0</v>
      </c>
    </row>
    <row r="37" ht="18.0" customHeight="1">
      <c r="A37" s="2"/>
      <c r="B37" s="2"/>
      <c r="C37" s="359" t="s">
        <v>1839</v>
      </c>
      <c r="D37" s="2"/>
      <c r="E37" s="359" t="s">
        <v>3934</v>
      </c>
      <c r="F37" s="362">
        <v>175.0</v>
      </c>
      <c r="L37" s="2" t="s">
        <v>860</v>
      </c>
      <c r="M37" s="2" t="s">
        <v>17</v>
      </c>
      <c r="N37" s="2" t="s">
        <v>9483</v>
      </c>
      <c r="S37" s="2">
        <v>267.0</v>
      </c>
    </row>
    <row r="38" ht="18.0" customHeight="1">
      <c r="A38" s="2"/>
      <c r="B38" s="2"/>
      <c r="C38" s="359" t="s">
        <v>1839</v>
      </c>
      <c r="D38" s="2"/>
      <c r="E38" s="359" t="s">
        <v>3934</v>
      </c>
      <c r="F38" s="362">
        <v>175.0</v>
      </c>
      <c r="L38" s="2" t="s">
        <v>860</v>
      </c>
      <c r="M38" s="2" t="s">
        <v>17</v>
      </c>
      <c r="N38" s="2" t="s">
        <v>9483</v>
      </c>
      <c r="S38" s="2">
        <v>267.0</v>
      </c>
    </row>
    <row r="39" ht="18.0" customHeight="1">
      <c r="A39" s="2"/>
      <c r="B39" s="2"/>
      <c r="C39" s="359" t="s">
        <v>1839</v>
      </c>
      <c r="D39" s="2"/>
      <c r="E39" s="359" t="s">
        <v>3934</v>
      </c>
      <c r="F39" s="362">
        <v>175.0</v>
      </c>
      <c r="L39" s="2" t="s">
        <v>860</v>
      </c>
      <c r="M39" s="2" t="s">
        <v>17</v>
      </c>
      <c r="N39" s="2" t="s">
        <v>2523</v>
      </c>
      <c r="S39" s="2">
        <v>278.0</v>
      </c>
    </row>
    <row r="40" ht="18.0" customHeight="1">
      <c r="A40" s="2"/>
      <c r="B40" s="2"/>
      <c r="C40" s="359" t="s">
        <v>1182</v>
      </c>
      <c r="D40" s="2"/>
      <c r="E40" s="439"/>
      <c r="F40" s="353">
        <v>154.0</v>
      </c>
      <c r="J40" s="2" t="s">
        <v>1214</v>
      </c>
      <c r="K40" s="2" t="s">
        <v>5060</v>
      </c>
      <c r="L40" s="2" t="s">
        <v>1019</v>
      </c>
      <c r="M40" s="2" t="s">
        <v>17</v>
      </c>
      <c r="N40" s="2" t="s">
        <v>2523</v>
      </c>
      <c r="R40" s="2" t="s">
        <v>2167</v>
      </c>
      <c r="S40" s="2">
        <v>278.0</v>
      </c>
    </row>
    <row r="41" ht="18.0" customHeight="1">
      <c r="A41" s="2"/>
      <c r="B41" s="2"/>
      <c r="C41" s="359" t="s">
        <v>1182</v>
      </c>
      <c r="D41" s="2"/>
      <c r="E41" s="439"/>
      <c r="F41" s="353">
        <v>154.0</v>
      </c>
      <c r="J41" s="2" t="s">
        <v>1214</v>
      </c>
      <c r="K41" s="2" t="s">
        <v>5060</v>
      </c>
      <c r="L41" s="2" t="s">
        <v>1019</v>
      </c>
      <c r="M41" s="2" t="s">
        <v>17</v>
      </c>
      <c r="N41" s="2" t="s">
        <v>2523</v>
      </c>
      <c r="R41" s="2" t="s">
        <v>2167</v>
      </c>
      <c r="S41" s="2">
        <v>278.0</v>
      </c>
    </row>
    <row r="42" ht="18.0" customHeight="1">
      <c r="A42" s="2"/>
      <c r="B42" s="2"/>
      <c r="C42" s="359" t="s">
        <v>1182</v>
      </c>
      <c r="D42" s="2"/>
      <c r="E42" s="439"/>
      <c r="F42" s="353">
        <v>154.0</v>
      </c>
      <c r="J42" s="2" t="s">
        <v>1214</v>
      </c>
      <c r="K42" s="2" t="s">
        <v>5060</v>
      </c>
      <c r="L42" s="2" t="s">
        <v>1019</v>
      </c>
      <c r="M42" s="2" t="s">
        <v>17</v>
      </c>
      <c r="N42" s="2" t="s">
        <v>2523</v>
      </c>
      <c r="R42" s="2" t="s">
        <v>2167</v>
      </c>
      <c r="S42" s="2">
        <v>278.0</v>
      </c>
    </row>
    <row r="43" ht="18.0" customHeight="1">
      <c r="A43" s="2"/>
      <c r="B43" s="2"/>
      <c r="C43" s="359" t="s">
        <v>1182</v>
      </c>
      <c r="D43" s="2"/>
      <c r="E43" s="439"/>
      <c r="F43" s="353">
        <v>154.0</v>
      </c>
      <c r="J43" s="2" t="s">
        <v>1214</v>
      </c>
      <c r="K43" s="2" t="s">
        <v>5060</v>
      </c>
      <c r="L43" s="2" t="s">
        <v>1019</v>
      </c>
      <c r="M43" s="2" t="s">
        <v>17</v>
      </c>
      <c r="N43" s="2" t="s">
        <v>2523</v>
      </c>
      <c r="R43" s="2" t="s">
        <v>2167</v>
      </c>
      <c r="S43" s="2">
        <v>278.0</v>
      </c>
    </row>
    <row r="44" ht="18.0" customHeight="1">
      <c r="A44" s="2"/>
      <c r="B44" s="2"/>
      <c r="C44" s="359" t="s">
        <v>1182</v>
      </c>
      <c r="D44" s="2"/>
      <c r="E44" s="439"/>
      <c r="F44" s="353">
        <v>154.0</v>
      </c>
      <c r="J44" s="2" t="s">
        <v>1214</v>
      </c>
      <c r="K44" s="2" t="s">
        <v>5060</v>
      </c>
      <c r="L44" s="2" t="s">
        <v>1019</v>
      </c>
      <c r="M44" s="2" t="s">
        <v>17</v>
      </c>
      <c r="N44" s="2" t="s">
        <v>2523</v>
      </c>
      <c r="R44" s="2" t="s">
        <v>2167</v>
      </c>
      <c r="S44" s="2">
        <v>278.0</v>
      </c>
    </row>
    <row r="45" ht="18.0" customHeight="1">
      <c r="A45" s="2"/>
      <c r="B45" s="2"/>
      <c r="D45" s="2"/>
      <c r="E45" s="439"/>
    </row>
    <row r="46">
      <c r="A46" s="2" t="s">
        <v>3534</v>
      </c>
      <c r="B46" s="2" t="s">
        <v>2503</v>
      </c>
      <c r="C46" s="388" t="s">
        <v>2504</v>
      </c>
      <c r="D46" s="277">
        <v>3.21381407E8</v>
      </c>
      <c r="E46" s="380" t="s">
        <v>2505</v>
      </c>
      <c r="F46" s="351">
        <v>31500.0</v>
      </c>
      <c r="J46" s="2" t="s">
        <v>819</v>
      </c>
      <c r="K46" s="2" t="s">
        <v>2625</v>
      </c>
      <c r="L46" s="2" t="s">
        <v>860</v>
      </c>
      <c r="M46" s="2" t="s">
        <v>17</v>
      </c>
      <c r="N46" s="2" t="s">
        <v>1932</v>
      </c>
      <c r="S46" s="2">
        <v>44.0</v>
      </c>
    </row>
    <row r="47">
      <c r="B47" s="2" t="s">
        <v>2503</v>
      </c>
      <c r="C47" s="359" t="s">
        <v>3811</v>
      </c>
      <c r="D47" s="277">
        <v>7.24056118E8</v>
      </c>
      <c r="E47" s="359" t="s">
        <v>3812</v>
      </c>
      <c r="F47" s="350">
        <v>18574.0</v>
      </c>
      <c r="J47" s="2" t="s">
        <v>819</v>
      </c>
      <c r="K47" s="2" t="s">
        <v>2625</v>
      </c>
      <c r="L47" s="2" t="s">
        <v>860</v>
      </c>
      <c r="M47" s="2" t="s">
        <v>17</v>
      </c>
      <c r="N47" s="2" t="s">
        <v>1932</v>
      </c>
      <c r="S47" s="2">
        <v>44.0</v>
      </c>
    </row>
    <row r="48">
      <c r="B48" s="2" t="s">
        <v>2503</v>
      </c>
      <c r="C48" s="359" t="s">
        <v>2506</v>
      </c>
      <c r="D48" s="277">
        <v>4.423454439E9</v>
      </c>
      <c r="E48" s="359" t="s">
        <v>2507</v>
      </c>
      <c r="F48" s="351">
        <v>8750.0</v>
      </c>
      <c r="J48" s="2" t="s">
        <v>831</v>
      </c>
      <c r="K48" s="2" t="s">
        <v>4651</v>
      </c>
      <c r="L48" s="2" t="s">
        <v>860</v>
      </c>
      <c r="M48" s="2" t="s">
        <v>17</v>
      </c>
      <c r="N48" s="2" t="s">
        <v>1932</v>
      </c>
      <c r="R48" s="2" t="s">
        <v>9466</v>
      </c>
      <c r="S48" s="2">
        <v>44.0</v>
      </c>
    </row>
    <row r="49">
      <c r="B49" s="2" t="s">
        <v>2503</v>
      </c>
      <c r="C49" s="359" t="s">
        <v>2617</v>
      </c>
      <c r="D49" s="277">
        <v>5.21317418E8</v>
      </c>
      <c r="E49" s="380" t="s">
        <v>2618</v>
      </c>
      <c r="F49" s="351">
        <v>8150.0</v>
      </c>
      <c r="J49" s="2" t="s">
        <v>831</v>
      </c>
      <c r="K49" s="2" t="s">
        <v>4651</v>
      </c>
      <c r="L49" s="2" t="s">
        <v>860</v>
      </c>
      <c r="M49" s="2" t="s">
        <v>17</v>
      </c>
      <c r="N49" s="2" t="s">
        <v>1932</v>
      </c>
      <c r="R49" s="2" t="s">
        <v>9466</v>
      </c>
      <c r="S49" s="2">
        <v>44.0</v>
      </c>
    </row>
    <row r="50">
      <c r="B50" s="2" t="s">
        <v>960</v>
      </c>
      <c r="C50" s="359" t="s">
        <v>6637</v>
      </c>
      <c r="D50" s="275"/>
      <c r="E50" s="359" t="s">
        <v>947</v>
      </c>
      <c r="F50" s="353">
        <v>450.0</v>
      </c>
      <c r="G50" s="231"/>
      <c r="H50" s="231"/>
      <c r="J50" s="2" t="s">
        <v>831</v>
      </c>
      <c r="K50" s="2" t="s">
        <v>4759</v>
      </c>
      <c r="L50" s="2" t="s">
        <v>860</v>
      </c>
      <c r="M50" s="2" t="s">
        <v>17</v>
      </c>
      <c r="N50" s="2" t="s">
        <v>1932</v>
      </c>
      <c r="R50" s="2" t="s">
        <v>2979</v>
      </c>
      <c r="S50" s="2">
        <v>44.0</v>
      </c>
    </row>
    <row r="51">
      <c r="B51" s="2" t="s">
        <v>960</v>
      </c>
      <c r="C51" s="359" t="s">
        <v>6637</v>
      </c>
      <c r="D51" s="275"/>
      <c r="E51" s="359" t="s">
        <v>947</v>
      </c>
      <c r="F51" s="353">
        <v>450.0</v>
      </c>
      <c r="G51" s="231"/>
      <c r="H51" s="231"/>
      <c r="J51" s="2" t="s">
        <v>831</v>
      </c>
      <c r="K51" s="2" t="s">
        <v>2625</v>
      </c>
      <c r="L51" s="2" t="s">
        <v>860</v>
      </c>
      <c r="M51" s="2" t="s">
        <v>17</v>
      </c>
      <c r="N51" s="2" t="s">
        <v>1932</v>
      </c>
      <c r="R51" s="2" t="s">
        <v>9466</v>
      </c>
      <c r="S51" s="2">
        <v>44.0</v>
      </c>
    </row>
    <row r="52">
      <c r="B52" s="2" t="s">
        <v>883</v>
      </c>
      <c r="C52" s="359" t="s">
        <v>7538</v>
      </c>
      <c r="D52" s="275"/>
      <c r="E52" s="359" t="s">
        <v>1056</v>
      </c>
      <c r="F52" s="351">
        <v>3400.0</v>
      </c>
      <c r="G52" s="231"/>
      <c r="H52" s="231"/>
      <c r="J52" s="2" t="s">
        <v>831</v>
      </c>
      <c r="K52" s="2" t="s">
        <v>4860</v>
      </c>
      <c r="L52" s="2" t="s">
        <v>860</v>
      </c>
      <c r="M52" s="2" t="s">
        <v>17</v>
      </c>
      <c r="N52" s="2" t="s">
        <v>1932</v>
      </c>
      <c r="R52" s="2" t="s">
        <v>2979</v>
      </c>
      <c r="S52" s="2">
        <v>44.0</v>
      </c>
    </row>
    <row r="53">
      <c r="B53" s="2" t="s">
        <v>883</v>
      </c>
      <c r="C53" s="359" t="s">
        <v>7538</v>
      </c>
      <c r="D53" s="275"/>
      <c r="E53" s="359" t="s">
        <v>1056</v>
      </c>
      <c r="F53" s="351">
        <v>3400.0</v>
      </c>
      <c r="G53" s="231"/>
      <c r="H53" s="231"/>
      <c r="J53" s="2" t="s">
        <v>831</v>
      </c>
      <c r="K53" s="2" t="s">
        <v>4860</v>
      </c>
      <c r="L53" s="2" t="s">
        <v>860</v>
      </c>
      <c r="M53" s="2" t="s">
        <v>17</v>
      </c>
      <c r="N53" s="2" t="s">
        <v>1932</v>
      </c>
      <c r="R53" s="2" t="s">
        <v>2979</v>
      </c>
      <c r="S53" s="2">
        <v>44.0</v>
      </c>
    </row>
    <row r="54">
      <c r="B54" s="2" t="s">
        <v>883</v>
      </c>
      <c r="C54" s="359" t="s">
        <v>7538</v>
      </c>
      <c r="D54" s="275"/>
      <c r="E54" s="359" t="s">
        <v>1056</v>
      </c>
      <c r="F54" s="351">
        <v>3400.0</v>
      </c>
      <c r="G54" s="231"/>
      <c r="H54" s="231"/>
      <c r="J54" s="2" t="s">
        <v>831</v>
      </c>
      <c r="K54" s="2" t="s">
        <v>4860</v>
      </c>
      <c r="L54" s="2" t="s">
        <v>860</v>
      </c>
      <c r="M54" s="2" t="s">
        <v>17</v>
      </c>
      <c r="N54" s="2" t="s">
        <v>1932</v>
      </c>
      <c r="R54" s="2" t="s">
        <v>2979</v>
      </c>
      <c r="S54" s="2">
        <v>44.0</v>
      </c>
    </row>
    <row r="55">
      <c r="B55" s="2" t="s">
        <v>883</v>
      </c>
      <c r="C55" s="359" t="s">
        <v>7538</v>
      </c>
      <c r="D55" s="275"/>
      <c r="E55" s="359" t="s">
        <v>1056</v>
      </c>
      <c r="F55" s="351">
        <v>3400.0</v>
      </c>
      <c r="G55" s="231"/>
      <c r="H55" s="231"/>
      <c r="J55" s="2" t="s">
        <v>831</v>
      </c>
      <c r="K55" s="2" t="s">
        <v>4860</v>
      </c>
      <c r="L55" s="2" t="s">
        <v>860</v>
      </c>
      <c r="M55" s="2" t="s">
        <v>17</v>
      </c>
      <c r="N55" s="2" t="s">
        <v>1932</v>
      </c>
      <c r="R55" s="2" t="s">
        <v>2979</v>
      </c>
      <c r="S55" s="2">
        <v>44.0</v>
      </c>
    </row>
    <row r="56">
      <c r="B56" s="2" t="s">
        <v>883</v>
      </c>
      <c r="C56" s="359" t="s">
        <v>7538</v>
      </c>
      <c r="D56" s="275"/>
      <c r="E56" s="359" t="s">
        <v>1056</v>
      </c>
      <c r="F56" s="351">
        <v>3400.0</v>
      </c>
      <c r="G56" s="231"/>
      <c r="H56" s="231"/>
      <c r="J56" s="2" t="s">
        <v>831</v>
      </c>
      <c r="K56" s="2" t="s">
        <v>4860</v>
      </c>
      <c r="L56" s="2" t="s">
        <v>860</v>
      </c>
      <c r="M56" s="2" t="s">
        <v>17</v>
      </c>
      <c r="N56" s="2" t="s">
        <v>1932</v>
      </c>
      <c r="R56" s="2" t="s">
        <v>2979</v>
      </c>
      <c r="S56" s="2">
        <v>44.0</v>
      </c>
    </row>
    <row r="57">
      <c r="B57" s="2" t="s">
        <v>883</v>
      </c>
      <c r="C57" s="359" t="s">
        <v>7538</v>
      </c>
      <c r="D57" s="275"/>
      <c r="E57" s="359" t="s">
        <v>1056</v>
      </c>
      <c r="F57" s="351">
        <v>3400.0</v>
      </c>
      <c r="G57" s="231"/>
      <c r="H57" s="231"/>
      <c r="J57" s="2" t="s">
        <v>831</v>
      </c>
      <c r="K57" s="2" t="s">
        <v>4860</v>
      </c>
      <c r="L57" s="2" t="s">
        <v>860</v>
      </c>
      <c r="M57" s="2" t="s">
        <v>17</v>
      </c>
      <c r="N57" s="2" t="s">
        <v>1932</v>
      </c>
      <c r="R57" s="2" t="s">
        <v>2979</v>
      </c>
      <c r="S57" s="2">
        <v>44.0</v>
      </c>
    </row>
    <row r="58">
      <c r="B58" s="2" t="s">
        <v>883</v>
      </c>
      <c r="C58" s="359" t="s">
        <v>7538</v>
      </c>
      <c r="D58" s="275"/>
      <c r="E58" s="359" t="s">
        <v>1056</v>
      </c>
      <c r="F58" s="351">
        <v>3400.0</v>
      </c>
      <c r="G58" s="231"/>
      <c r="H58" s="231"/>
      <c r="J58" s="2" t="s">
        <v>831</v>
      </c>
      <c r="K58" s="2" t="s">
        <v>4860</v>
      </c>
      <c r="L58" s="2" t="s">
        <v>860</v>
      </c>
      <c r="M58" s="2" t="s">
        <v>17</v>
      </c>
      <c r="N58" s="2" t="s">
        <v>1932</v>
      </c>
      <c r="R58" s="2" t="s">
        <v>2979</v>
      </c>
      <c r="S58" s="2">
        <v>44.0</v>
      </c>
    </row>
    <row r="59">
      <c r="B59" s="2" t="s">
        <v>883</v>
      </c>
      <c r="C59" s="359" t="s">
        <v>7538</v>
      </c>
      <c r="D59" s="275"/>
      <c r="E59" s="359" t="s">
        <v>1056</v>
      </c>
      <c r="F59" s="351">
        <v>3400.0</v>
      </c>
      <c r="G59" s="231"/>
      <c r="H59" s="231"/>
      <c r="J59" s="2" t="s">
        <v>831</v>
      </c>
      <c r="K59" s="2" t="s">
        <v>4860</v>
      </c>
      <c r="L59" s="2" t="s">
        <v>860</v>
      </c>
      <c r="M59" s="2" t="s">
        <v>17</v>
      </c>
      <c r="N59" s="2" t="s">
        <v>1932</v>
      </c>
      <c r="R59" s="2" t="s">
        <v>2979</v>
      </c>
      <c r="S59" s="2">
        <v>44.0</v>
      </c>
    </row>
    <row r="60">
      <c r="B60" s="2" t="s">
        <v>883</v>
      </c>
      <c r="C60" s="359" t="s">
        <v>7538</v>
      </c>
      <c r="D60" s="275"/>
      <c r="E60" s="359" t="s">
        <v>1056</v>
      </c>
      <c r="F60" s="351">
        <v>3400.0</v>
      </c>
      <c r="G60" s="231"/>
      <c r="H60" s="231"/>
      <c r="J60" s="2" t="s">
        <v>831</v>
      </c>
      <c r="K60" s="2" t="s">
        <v>4860</v>
      </c>
      <c r="L60" s="2" t="s">
        <v>860</v>
      </c>
      <c r="M60" s="2" t="s">
        <v>17</v>
      </c>
      <c r="N60" s="2" t="s">
        <v>1932</v>
      </c>
      <c r="R60" s="2" t="s">
        <v>2979</v>
      </c>
      <c r="S60" s="2">
        <v>44.0</v>
      </c>
    </row>
    <row r="61">
      <c r="B61" s="2" t="s">
        <v>883</v>
      </c>
      <c r="C61" s="359" t="s">
        <v>7538</v>
      </c>
      <c r="D61" s="275"/>
      <c r="E61" s="359" t="s">
        <v>1056</v>
      </c>
      <c r="F61" s="351">
        <v>3400.0</v>
      </c>
      <c r="G61" s="231"/>
      <c r="H61" s="231"/>
      <c r="J61" s="2" t="s">
        <v>831</v>
      </c>
      <c r="K61" s="2" t="s">
        <v>4860</v>
      </c>
      <c r="L61" s="2" t="s">
        <v>860</v>
      </c>
      <c r="M61" s="2" t="s">
        <v>17</v>
      </c>
      <c r="N61" s="2" t="s">
        <v>1932</v>
      </c>
      <c r="R61" s="2" t="s">
        <v>2979</v>
      </c>
      <c r="S61" s="2">
        <v>44.0</v>
      </c>
    </row>
    <row r="62">
      <c r="B62" s="2" t="s">
        <v>883</v>
      </c>
      <c r="C62" s="359" t="s">
        <v>7538</v>
      </c>
      <c r="D62" s="275"/>
      <c r="E62" s="359" t="s">
        <v>1056</v>
      </c>
      <c r="F62" s="351">
        <v>3400.0</v>
      </c>
      <c r="G62" s="231"/>
      <c r="H62" s="231"/>
      <c r="J62" s="2" t="s">
        <v>831</v>
      </c>
      <c r="K62" s="2" t="s">
        <v>4860</v>
      </c>
      <c r="L62" s="2" t="s">
        <v>860</v>
      </c>
      <c r="M62" s="2" t="s">
        <v>17</v>
      </c>
      <c r="N62" s="2" t="s">
        <v>1932</v>
      </c>
      <c r="R62" s="2" t="s">
        <v>2979</v>
      </c>
      <c r="S62" s="2">
        <v>44.0</v>
      </c>
    </row>
    <row r="63">
      <c r="B63" s="2" t="s">
        <v>883</v>
      </c>
      <c r="C63" s="359" t="s">
        <v>7538</v>
      </c>
      <c r="D63" s="275"/>
      <c r="E63" s="359" t="s">
        <v>1056</v>
      </c>
      <c r="F63" s="351">
        <v>3400.0</v>
      </c>
      <c r="G63" s="231"/>
      <c r="H63" s="231"/>
      <c r="J63" s="2" t="s">
        <v>831</v>
      </c>
      <c r="K63" s="2" t="s">
        <v>2212</v>
      </c>
      <c r="L63" s="2" t="s">
        <v>860</v>
      </c>
      <c r="M63" s="2" t="s">
        <v>17</v>
      </c>
      <c r="N63" s="2" t="s">
        <v>1932</v>
      </c>
      <c r="S63" s="2">
        <v>44.0</v>
      </c>
    </row>
    <row r="64">
      <c r="B64" s="2" t="s">
        <v>883</v>
      </c>
      <c r="C64" s="359" t="s">
        <v>7538</v>
      </c>
      <c r="D64" s="275"/>
      <c r="E64" s="359" t="s">
        <v>1056</v>
      </c>
      <c r="F64" s="351">
        <v>3400.0</v>
      </c>
      <c r="G64" s="231"/>
      <c r="H64" s="231"/>
      <c r="J64" s="2" t="s">
        <v>819</v>
      </c>
      <c r="K64" s="2" t="s">
        <v>2625</v>
      </c>
      <c r="L64" s="2" t="s">
        <v>860</v>
      </c>
      <c r="M64" s="2" t="s">
        <v>17</v>
      </c>
      <c r="N64" s="2" t="s">
        <v>1932</v>
      </c>
      <c r="S64" s="2">
        <v>44.0</v>
      </c>
    </row>
    <row r="65">
      <c r="B65" s="2" t="s">
        <v>2503</v>
      </c>
      <c r="C65" s="359" t="s">
        <v>2512</v>
      </c>
      <c r="D65" s="275"/>
      <c r="E65" s="359" t="s">
        <v>2513</v>
      </c>
      <c r="F65" s="351">
        <v>2750.0</v>
      </c>
      <c r="G65" s="231"/>
      <c r="H65" s="231"/>
      <c r="L65" s="2" t="s">
        <v>860</v>
      </c>
      <c r="M65" s="2" t="s">
        <v>13</v>
      </c>
    </row>
    <row r="66" ht="15.0" customHeight="1">
      <c r="B66" s="2" t="s">
        <v>2503</v>
      </c>
      <c r="C66" s="359" t="s">
        <v>2512</v>
      </c>
      <c r="D66" s="275"/>
      <c r="E66" s="359" t="s">
        <v>2513</v>
      </c>
      <c r="F66" s="351">
        <v>2750.0</v>
      </c>
      <c r="G66" s="231"/>
      <c r="H66" s="231"/>
      <c r="L66" s="2" t="s">
        <v>860</v>
      </c>
      <c r="M66" s="2" t="s">
        <v>13</v>
      </c>
    </row>
    <row r="67" ht="12.75" customHeight="1">
      <c r="B67" s="2" t="s">
        <v>2503</v>
      </c>
      <c r="C67" s="359" t="s">
        <v>2510</v>
      </c>
      <c r="D67" s="394" t="s">
        <v>2615</v>
      </c>
      <c r="E67" s="414" t="s">
        <v>2511</v>
      </c>
      <c r="F67" s="350">
        <v>4240.0</v>
      </c>
      <c r="G67" s="231"/>
      <c r="H67" s="231"/>
      <c r="J67" s="2" t="s">
        <v>819</v>
      </c>
      <c r="K67" s="2" t="s">
        <v>2625</v>
      </c>
      <c r="L67" s="2" t="s">
        <v>860</v>
      </c>
      <c r="M67" s="2" t="s">
        <v>17</v>
      </c>
      <c r="N67" s="2" t="s">
        <v>1932</v>
      </c>
      <c r="S67" s="2">
        <v>44.0</v>
      </c>
    </row>
    <row r="68">
      <c r="B68" s="2" t="s">
        <v>2503</v>
      </c>
      <c r="C68" s="359" t="s">
        <v>2508</v>
      </c>
      <c r="D68" s="277">
        <v>5.19439421E8</v>
      </c>
      <c r="E68" s="359" t="s">
        <v>9510</v>
      </c>
      <c r="F68" s="350">
        <v>8950.0</v>
      </c>
      <c r="G68" s="231"/>
      <c r="H68" s="231"/>
      <c r="J68" s="2" t="s">
        <v>819</v>
      </c>
      <c r="K68" s="2" t="s">
        <v>2625</v>
      </c>
      <c r="L68" s="2" t="s">
        <v>860</v>
      </c>
      <c r="M68" s="2" t="s">
        <v>17</v>
      </c>
      <c r="N68" s="2" t="s">
        <v>1932</v>
      </c>
      <c r="S68" s="2">
        <v>44.0</v>
      </c>
    </row>
    <row r="69">
      <c r="B69" s="2" t="s">
        <v>2503</v>
      </c>
      <c r="C69" s="359" t="s">
        <v>2563</v>
      </c>
      <c r="D69" s="277">
        <v>4.24089089E8</v>
      </c>
      <c r="E69" s="359" t="s">
        <v>2564</v>
      </c>
      <c r="F69" s="350">
        <v>2450.0</v>
      </c>
      <c r="G69" s="231"/>
      <c r="H69" s="231"/>
      <c r="J69" s="2" t="s">
        <v>819</v>
      </c>
      <c r="K69" s="2" t="s">
        <v>2625</v>
      </c>
      <c r="L69" s="2" t="s">
        <v>860</v>
      </c>
      <c r="M69" s="2" t="s">
        <v>17</v>
      </c>
      <c r="N69" s="2" t="s">
        <v>1932</v>
      </c>
      <c r="S69" s="2">
        <v>44.0</v>
      </c>
    </row>
    <row r="70">
      <c r="B70" s="2" t="s">
        <v>2503</v>
      </c>
      <c r="C70" s="359" t="s">
        <v>2563</v>
      </c>
      <c r="D70" s="277">
        <v>4.24089053E8</v>
      </c>
      <c r="E70" s="359" t="s">
        <v>2564</v>
      </c>
      <c r="F70" s="350">
        <v>2450.0</v>
      </c>
      <c r="G70" s="231"/>
      <c r="H70" s="231"/>
      <c r="J70" s="2" t="s">
        <v>819</v>
      </c>
      <c r="K70" s="2" t="s">
        <v>2625</v>
      </c>
      <c r="L70" s="2" t="s">
        <v>860</v>
      </c>
      <c r="M70" s="2" t="s">
        <v>17</v>
      </c>
      <c r="N70" s="2" t="s">
        <v>1932</v>
      </c>
      <c r="S70" s="2">
        <v>44.0</v>
      </c>
    </row>
    <row r="71">
      <c r="B71" s="2" t="s">
        <v>2503</v>
      </c>
      <c r="C71" s="359" t="s">
        <v>2563</v>
      </c>
      <c r="D71" s="277">
        <v>4.24088977E8</v>
      </c>
      <c r="E71" s="359" t="s">
        <v>2564</v>
      </c>
      <c r="F71" s="350">
        <v>2450.0</v>
      </c>
      <c r="G71" s="231"/>
      <c r="H71" s="231"/>
      <c r="J71" s="2" t="s">
        <v>819</v>
      </c>
      <c r="K71" s="2" t="s">
        <v>2625</v>
      </c>
      <c r="L71" s="2" t="s">
        <v>860</v>
      </c>
      <c r="M71" s="2" t="s">
        <v>17</v>
      </c>
      <c r="N71" s="2" t="s">
        <v>1932</v>
      </c>
      <c r="S71" s="2">
        <v>44.0</v>
      </c>
    </row>
    <row r="72">
      <c r="B72" s="2" t="s">
        <v>2503</v>
      </c>
      <c r="C72" s="359" t="s">
        <v>2800</v>
      </c>
      <c r="D72" s="277">
        <v>6.23366251E8</v>
      </c>
      <c r="E72" s="414" t="s">
        <v>2801</v>
      </c>
      <c r="F72" s="351">
        <v>4750.0</v>
      </c>
      <c r="G72" s="231"/>
      <c r="H72" s="231"/>
      <c r="J72" s="2" t="s">
        <v>819</v>
      </c>
      <c r="K72" s="2" t="s">
        <v>2625</v>
      </c>
      <c r="L72" s="2" t="s">
        <v>860</v>
      </c>
      <c r="M72" s="2" t="s">
        <v>17</v>
      </c>
      <c r="N72" s="2" t="s">
        <v>1932</v>
      </c>
      <c r="S72" s="2">
        <v>44.0</v>
      </c>
    </row>
    <row r="73">
      <c r="B73" s="2" t="s">
        <v>2503</v>
      </c>
      <c r="C73" s="359" t="s">
        <v>2800</v>
      </c>
      <c r="D73" s="277">
        <v>2.021419425E9</v>
      </c>
      <c r="E73" s="414" t="s">
        <v>2801</v>
      </c>
      <c r="F73" s="351">
        <v>4750.0</v>
      </c>
      <c r="G73" s="231"/>
      <c r="H73" s="231"/>
      <c r="J73" s="2" t="s">
        <v>819</v>
      </c>
      <c r="K73" s="2" t="s">
        <v>2625</v>
      </c>
      <c r="L73" s="2" t="s">
        <v>860</v>
      </c>
      <c r="M73" s="2" t="s">
        <v>17</v>
      </c>
      <c r="N73" s="2" t="s">
        <v>1932</v>
      </c>
      <c r="S73" s="2">
        <v>44.0</v>
      </c>
    </row>
    <row r="74">
      <c r="B74" s="2" t="s">
        <v>2503</v>
      </c>
      <c r="C74" s="359" t="s">
        <v>2560</v>
      </c>
      <c r="D74" s="277">
        <v>7.21022138E8</v>
      </c>
      <c r="E74" s="414" t="s">
        <v>2561</v>
      </c>
      <c r="F74" s="351">
        <v>7750.0</v>
      </c>
      <c r="G74" s="231"/>
      <c r="H74" s="231"/>
      <c r="J74" s="2" t="s">
        <v>2173</v>
      </c>
      <c r="K74" s="2" t="s">
        <v>1830</v>
      </c>
      <c r="L74" s="2" t="s">
        <v>860</v>
      </c>
      <c r="M74" s="2" t="s">
        <v>17</v>
      </c>
      <c r="N74" s="2" t="s">
        <v>1932</v>
      </c>
      <c r="R74" s="2" t="s">
        <v>9481</v>
      </c>
      <c r="S74" s="2">
        <v>44.0</v>
      </c>
    </row>
    <row r="75">
      <c r="B75" s="2" t="s">
        <v>2503</v>
      </c>
      <c r="C75" s="359" t="s">
        <v>2560</v>
      </c>
      <c r="D75" s="277">
        <v>4.1815189E7</v>
      </c>
      <c r="E75" s="414" t="s">
        <v>2561</v>
      </c>
      <c r="F75" s="351">
        <v>7750.0</v>
      </c>
      <c r="G75" s="231"/>
      <c r="H75" s="231"/>
      <c r="J75" s="2" t="s">
        <v>819</v>
      </c>
      <c r="K75" s="2" t="s">
        <v>2625</v>
      </c>
      <c r="L75" s="2" t="s">
        <v>860</v>
      </c>
      <c r="M75" s="2" t="s">
        <v>17</v>
      </c>
      <c r="N75" s="2" t="s">
        <v>1932</v>
      </c>
      <c r="S75" s="2">
        <v>44.0</v>
      </c>
    </row>
    <row r="76">
      <c r="B76" s="2" t="s">
        <v>883</v>
      </c>
      <c r="C76" s="359" t="s">
        <v>954</v>
      </c>
      <c r="D76" s="275"/>
      <c r="E76" s="359" t="s">
        <v>955</v>
      </c>
      <c r="F76" s="350">
        <v>1750.0</v>
      </c>
      <c r="G76" s="231"/>
      <c r="H76" s="231"/>
      <c r="J76" s="2" t="s">
        <v>2173</v>
      </c>
      <c r="K76" s="2" t="s">
        <v>1760</v>
      </c>
      <c r="L76" s="2" t="s">
        <v>860</v>
      </c>
      <c r="M76" s="2" t="s">
        <v>17</v>
      </c>
      <c r="N76" s="2" t="s">
        <v>1932</v>
      </c>
      <c r="R76" s="2" t="s">
        <v>3133</v>
      </c>
      <c r="S76" s="2">
        <v>44.0</v>
      </c>
    </row>
    <row r="77">
      <c r="C77" s="359" t="s">
        <v>1510</v>
      </c>
      <c r="D77" s="275"/>
      <c r="E77" s="275"/>
      <c r="F77" s="353">
        <v>110.0</v>
      </c>
      <c r="G77" s="231"/>
      <c r="H77" s="231"/>
      <c r="J77" s="2" t="s">
        <v>819</v>
      </c>
      <c r="K77" s="2" t="s">
        <v>2625</v>
      </c>
      <c r="L77" s="2" t="s">
        <v>860</v>
      </c>
      <c r="M77" s="2" t="s">
        <v>17</v>
      </c>
      <c r="N77" s="2" t="s">
        <v>1932</v>
      </c>
      <c r="S77" s="2">
        <v>44.0</v>
      </c>
    </row>
    <row r="78">
      <c r="D78" s="275"/>
      <c r="E78" s="275"/>
      <c r="F78" s="352"/>
      <c r="G78" s="231"/>
      <c r="H78" s="231"/>
    </row>
    <row r="79">
      <c r="A79" s="2" t="s">
        <v>933</v>
      </c>
      <c r="B79" s="2" t="s">
        <v>868</v>
      </c>
      <c r="C79" s="359" t="s">
        <v>934</v>
      </c>
      <c r="D79" s="291">
        <v>2.233243002168E12</v>
      </c>
      <c r="E79" s="359" t="s">
        <v>1310</v>
      </c>
      <c r="F79" s="350">
        <v>8450.0</v>
      </c>
      <c r="G79" s="231"/>
      <c r="H79" s="231"/>
      <c r="J79" s="2" t="s">
        <v>829</v>
      </c>
      <c r="K79" s="2" t="s">
        <v>9483</v>
      </c>
      <c r="L79" s="2" t="s">
        <v>860</v>
      </c>
      <c r="M79" s="2" t="s">
        <v>17</v>
      </c>
      <c r="N79" s="2" t="s">
        <v>3664</v>
      </c>
      <c r="R79" s="2" t="s">
        <v>4542</v>
      </c>
      <c r="S79" s="2">
        <v>225.0</v>
      </c>
    </row>
    <row r="80">
      <c r="B80" s="2" t="s">
        <v>868</v>
      </c>
      <c r="C80" s="359" t="s">
        <v>934</v>
      </c>
      <c r="D80" s="291">
        <v>2.23323002164E11</v>
      </c>
      <c r="E80" s="359" t="s">
        <v>1310</v>
      </c>
      <c r="F80" s="350">
        <v>8450.0</v>
      </c>
      <c r="G80" s="231"/>
      <c r="H80" s="231"/>
      <c r="J80" s="2" t="s">
        <v>829</v>
      </c>
      <c r="K80" s="2" t="s">
        <v>9483</v>
      </c>
      <c r="L80" s="2" t="s">
        <v>860</v>
      </c>
      <c r="M80" s="2" t="s">
        <v>17</v>
      </c>
      <c r="N80" s="2" t="s">
        <v>3664</v>
      </c>
      <c r="R80" s="2" t="s">
        <v>4542</v>
      </c>
      <c r="S80" s="2">
        <v>225.0</v>
      </c>
    </row>
    <row r="81">
      <c r="B81" s="2" t="s">
        <v>868</v>
      </c>
      <c r="C81" s="359" t="s">
        <v>934</v>
      </c>
      <c r="D81" s="291">
        <v>2.23243002165E11</v>
      </c>
      <c r="E81" s="359" t="s">
        <v>1310</v>
      </c>
      <c r="F81" s="350">
        <v>8450.0</v>
      </c>
      <c r="G81" s="231"/>
      <c r="H81" s="231"/>
      <c r="J81" s="2" t="s">
        <v>829</v>
      </c>
      <c r="K81" s="2" t="s">
        <v>9483</v>
      </c>
      <c r="L81" s="2" t="s">
        <v>860</v>
      </c>
      <c r="M81" s="2" t="s">
        <v>17</v>
      </c>
      <c r="N81" s="2" t="s">
        <v>3664</v>
      </c>
      <c r="R81" s="2" t="s">
        <v>4542</v>
      </c>
      <c r="S81" s="2">
        <v>225.0</v>
      </c>
    </row>
    <row r="82">
      <c r="B82" s="2" t="s">
        <v>868</v>
      </c>
      <c r="C82" s="359" t="s">
        <v>934</v>
      </c>
      <c r="D82" s="291">
        <v>2.23324300217E12</v>
      </c>
      <c r="E82" s="359" t="s">
        <v>1310</v>
      </c>
      <c r="F82" s="350">
        <v>8450.0</v>
      </c>
      <c r="G82" s="231"/>
      <c r="H82" s="231"/>
      <c r="J82" s="2" t="s">
        <v>829</v>
      </c>
      <c r="K82" s="2" t="s">
        <v>9483</v>
      </c>
      <c r="L82" s="2" t="s">
        <v>860</v>
      </c>
      <c r="M82" s="2" t="s">
        <v>17</v>
      </c>
      <c r="N82" s="2" t="s">
        <v>3664</v>
      </c>
      <c r="R82" s="2" t="s">
        <v>4542</v>
      </c>
      <c r="S82" s="2">
        <v>225.0</v>
      </c>
    </row>
    <row r="83">
      <c r="B83" s="2" t="s">
        <v>868</v>
      </c>
      <c r="C83" s="359" t="s">
        <v>934</v>
      </c>
      <c r="D83" s="291" t="s">
        <v>9511</v>
      </c>
      <c r="E83" s="359" t="s">
        <v>1310</v>
      </c>
      <c r="F83" s="350">
        <v>8450.0</v>
      </c>
      <c r="G83" s="231"/>
      <c r="H83" s="231"/>
      <c r="J83" s="2" t="s">
        <v>829</v>
      </c>
      <c r="K83" s="2" t="s">
        <v>9483</v>
      </c>
      <c r="L83" s="2" t="s">
        <v>860</v>
      </c>
      <c r="M83" s="2" t="s">
        <v>17</v>
      </c>
      <c r="N83" s="2" t="s">
        <v>3664</v>
      </c>
      <c r="R83" s="2" t="s">
        <v>4542</v>
      </c>
      <c r="S83" s="2">
        <v>225.0</v>
      </c>
    </row>
    <row r="84">
      <c r="B84" s="2" t="s">
        <v>868</v>
      </c>
      <c r="C84" s="359" t="s">
        <v>934</v>
      </c>
      <c r="D84" s="291" t="s">
        <v>9512</v>
      </c>
      <c r="E84" s="359" t="s">
        <v>1310</v>
      </c>
      <c r="F84" s="350">
        <v>8450.0</v>
      </c>
      <c r="G84" s="231"/>
      <c r="H84" s="231"/>
      <c r="J84" s="2" t="s">
        <v>829</v>
      </c>
      <c r="K84" s="2" t="s">
        <v>9483</v>
      </c>
      <c r="L84" s="2" t="s">
        <v>860</v>
      </c>
      <c r="M84" s="2" t="s">
        <v>17</v>
      </c>
      <c r="N84" s="2" t="s">
        <v>3664</v>
      </c>
      <c r="R84" s="2" t="s">
        <v>4542</v>
      </c>
      <c r="S84" s="2">
        <v>225.0</v>
      </c>
    </row>
    <row r="85">
      <c r="B85" s="2" t="s">
        <v>868</v>
      </c>
      <c r="C85" s="359" t="s">
        <v>934</v>
      </c>
      <c r="D85" s="291" t="s">
        <v>9513</v>
      </c>
      <c r="E85" s="359" t="s">
        <v>1310</v>
      </c>
      <c r="F85" s="350">
        <v>8450.0</v>
      </c>
      <c r="G85" s="231"/>
      <c r="H85" s="231"/>
      <c r="J85" s="2" t="s">
        <v>829</v>
      </c>
      <c r="K85" s="2" t="s">
        <v>9483</v>
      </c>
      <c r="L85" s="2" t="s">
        <v>860</v>
      </c>
      <c r="M85" s="2" t="s">
        <v>17</v>
      </c>
      <c r="N85" s="2" t="s">
        <v>3664</v>
      </c>
      <c r="R85" s="2" t="s">
        <v>4542</v>
      </c>
      <c r="S85" s="2">
        <v>225.0</v>
      </c>
    </row>
    <row r="86">
      <c r="B86" s="2" t="s">
        <v>868</v>
      </c>
      <c r="C86" s="359" t="s">
        <v>934</v>
      </c>
      <c r="D86" s="291" t="s">
        <v>9514</v>
      </c>
      <c r="E86" s="359" t="s">
        <v>1310</v>
      </c>
      <c r="F86" s="350">
        <v>8450.0</v>
      </c>
      <c r="G86" s="231"/>
      <c r="H86" s="231"/>
      <c r="J86" s="2" t="s">
        <v>829</v>
      </c>
      <c r="K86" s="2" t="s">
        <v>9483</v>
      </c>
      <c r="L86" s="2" t="s">
        <v>860</v>
      </c>
      <c r="M86" s="2" t="s">
        <v>17</v>
      </c>
      <c r="N86" s="2" t="s">
        <v>3664</v>
      </c>
      <c r="O86" s="2" t="s">
        <v>7650</v>
      </c>
      <c r="R86" s="2" t="s">
        <v>4542</v>
      </c>
      <c r="S86" s="2">
        <v>225.0</v>
      </c>
    </row>
    <row r="87">
      <c r="B87" s="2" t="s">
        <v>868</v>
      </c>
      <c r="C87" s="359" t="s">
        <v>934</v>
      </c>
      <c r="D87" s="291" t="s">
        <v>9515</v>
      </c>
      <c r="E87" s="359" t="s">
        <v>1310</v>
      </c>
      <c r="F87" s="350">
        <v>8450.0</v>
      </c>
      <c r="G87" s="231"/>
      <c r="H87" s="231"/>
      <c r="J87" s="2" t="s">
        <v>829</v>
      </c>
      <c r="K87" s="2" t="s">
        <v>1760</v>
      </c>
      <c r="L87" s="2" t="s">
        <v>860</v>
      </c>
      <c r="M87" s="2" t="s">
        <v>17</v>
      </c>
      <c r="N87" s="2" t="s">
        <v>3664</v>
      </c>
      <c r="R87" s="2" t="s">
        <v>4542</v>
      </c>
      <c r="S87" s="2">
        <v>225.0</v>
      </c>
    </row>
    <row r="88">
      <c r="D88" s="275"/>
      <c r="E88" s="275"/>
      <c r="F88" s="352"/>
      <c r="G88" s="231"/>
      <c r="H88" s="231"/>
    </row>
    <row r="89">
      <c r="A89" s="2" t="s">
        <v>995</v>
      </c>
      <c r="B89" s="2" t="s">
        <v>862</v>
      </c>
      <c r="C89" s="359" t="s">
        <v>1412</v>
      </c>
      <c r="D89" s="277" t="s">
        <v>9516</v>
      </c>
      <c r="E89" s="359" t="s">
        <v>895</v>
      </c>
      <c r="F89" s="351">
        <v>9480.0</v>
      </c>
      <c r="G89" s="231"/>
      <c r="H89" s="231"/>
      <c r="J89" s="2" t="s">
        <v>829</v>
      </c>
      <c r="K89" s="2" t="s">
        <v>2080</v>
      </c>
      <c r="L89" s="2" t="s">
        <v>860</v>
      </c>
      <c r="M89" s="2" t="s">
        <v>17</v>
      </c>
      <c r="N89" s="2" t="s">
        <v>97</v>
      </c>
      <c r="R89" s="2" t="s">
        <v>1953</v>
      </c>
      <c r="S89" s="2">
        <v>1.0</v>
      </c>
    </row>
    <row r="90">
      <c r="B90" s="2" t="s">
        <v>862</v>
      </c>
      <c r="C90" s="359" t="s">
        <v>1412</v>
      </c>
      <c r="D90" s="277" t="s">
        <v>9517</v>
      </c>
      <c r="E90" s="359" t="s">
        <v>895</v>
      </c>
      <c r="F90" s="351">
        <v>9480.0</v>
      </c>
      <c r="G90" s="231"/>
      <c r="H90" s="231"/>
      <c r="J90" s="2" t="s">
        <v>829</v>
      </c>
      <c r="K90" s="2" t="s">
        <v>4837</v>
      </c>
      <c r="L90" s="2" t="s">
        <v>860</v>
      </c>
      <c r="M90" s="277" t="s">
        <v>17</v>
      </c>
      <c r="N90" s="2" t="s">
        <v>1932</v>
      </c>
      <c r="R90" s="2" t="s">
        <v>3790</v>
      </c>
      <c r="S90" s="2">
        <v>44.0</v>
      </c>
    </row>
    <row r="91">
      <c r="B91" s="2" t="s">
        <v>862</v>
      </c>
      <c r="C91" s="359" t="s">
        <v>1409</v>
      </c>
      <c r="D91" s="277" t="s">
        <v>9518</v>
      </c>
      <c r="E91" s="348" t="s">
        <v>893</v>
      </c>
      <c r="F91" s="350">
        <v>10500.0</v>
      </c>
      <c r="G91" s="231"/>
      <c r="H91" s="231"/>
      <c r="J91" s="2" t="s">
        <v>829</v>
      </c>
      <c r="K91" s="2" t="s">
        <v>2080</v>
      </c>
      <c r="L91" s="2" t="s">
        <v>860</v>
      </c>
      <c r="M91" s="2" t="s">
        <v>17</v>
      </c>
      <c r="N91" s="275" t="s">
        <v>97</v>
      </c>
      <c r="O91" s="266"/>
      <c r="P91" s="266"/>
      <c r="Q91" s="266"/>
      <c r="R91" s="266" t="s">
        <v>1953</v>
      </c>
      <c r="S91" s="358">
        <v>1.0</v>
      </c>
    </row>
    <row r="92">
      <c r="B92" s="2" t="s">
        <v>862</v>
      </c>
      <c r="C92" s="359" t="s">
        <v>1409</v>
      </c>
      <c r="D92" s="277" t="s">
        <v>9519</v>
      </c>
      <c r="E92" s="348" t="s">
        <v>893</v>
      </c>
      <c r="F92" s="350">
        <v>10500.0</v>
      </c>
      <c r="G92" s="231"/>
      <c r="H92" s="231"/>
      <c r="J92" s="2" t="s">
        <v>829</v>
      </c>
      <c r="K92" s="2" t="s">
        <v>4759</v>
      </c>
      <c r="M92" s="2" t="s">
        <v>17</v>
      </c>
      <c r="N92" s="2" t="s">
        <v>1932</v>
      </c>
      <c r="R92" s="2" t="s">
        <v>2979</v>
      </c>
      <c r="S92" s="2">
        <v>44.0</v>
      </c>
    </row>
    <row r="93">
      <c r="A93" s="359"/>
      <c r="B93" s="2"/>
      <c r="C93" s="359"/>
      <c r="D93" s="277"/>
      <c r="E93" s="380"/>
      <c r="F93" s="351"/>
      <c r="G93" s="231"/>
      <c r="H93" s="231"/>
      <c r="L93" s="2"/>
      <c r="M93" s="2"/>
      <c r="N93" s="2"/>
      <c r="S93" s="2"/>
    </row>
    <row r="94">
      <c r="A94" s="359" t="s">
        <v>3386</v>
      </c>
      <c r="B94" s="2" t="s">
        <v>2412</v>
      </c>
      <c r="C94" s="359" t="s">
        <v>9520</v>
      </c>
      <c r="D94" s="277" t="s">
        <v>9521</v>
      </c>
      <c r="E94" s="380" t="s">
        <v>3387</v>
      </c>
      <c r="F94" s="351">
        <v>24500.0</v>
      </c>
      <c r="G94" s="231"/>
      <c r="H94" s="231"/>
      <c r="L94" s="2" t="s">
        <v>860</v>
      </c>
      <c r="M94" s="2" t="s">
        <v>17</v>
      </c>
      <c r="N94" s="2" t="s">
        <v>3396</v>
      </c>
      <c r="S94" s="2">
        <v>311.0</v>
      </c>
    </row>
    <row r="95">
      <c r="D95" s="275"/>
      <c r="E95" s="275"/>
      <c r="F95" s="231"/>
      <c r="G95" s="231"/>
      <c r="H95" s="231"/>
    </row>
    <row r="96">
      <c r="C96" s="359" t="s">
        <v>9522</v>
      </c>
      <c r="D96" s="275"/>
      <c r="E96" s="359" t="s">
        <v>1054</v>
      </c>
      <c r="F96" s="231"/>
      <c r="G96" s="231"/>
      <c r="H96" s="231"/>
      <c r="L96" s="2" t="s">
        <v>1019</v>
      </c>
      <c r="M96" s="2" t="s">
        <v>17</v>
      </c>
      <c r="N96" s="2" t="s">
        <v>7321</v>
      </c>
      <c r="S96" s="2">
        <v>242.0</v>
      </c>
    </row>
    <row r="97">
      <c r="C97" s="359" t="s">
        <v>9523</v>
      </c>
      <c r="D97" s="275"/>
      <c r="E97" s="359" t="s">
        <v>1054</v>
      </c>
      <c r="F97" s="231"/>
      <c r="G97" s="231"/>
      <c r="H97" s="231"/>
      <c r="L97" s="2" t="s">
        <v>1019</v>
      </c>
      <c r="M97" s="2" t="s">
        <v>17</v>
      </c>
      <c r="N97" s="2" t="s">
        <v>7321</v>
      </c>
      <c r="S97" s="2">
        <v>242.0</v>
      </c>
    </row>
    <row r="98">
      <c r="C98" s="359" t="s">
        <v>9524</v>
      </c>
      <c r="D98" s="275"/>
      <c r="E98" s="359" t="s">
        <v>6317</v>
      </c>
      <c r="F98" s="231"/>
      <c r="G98" s="231"/>
      <c r="H98" s="231"/>
      <c r="L98" s="2" t="s">
        <v>1019</v>
      </c>
      <c r="M98" s="2" t="s">
        <v>17</v>
      </c>
      <c r="N98" s="2" t="s">
        <v>9483</v>
      </c>
      <c r="S98" s="2">
        <v>267.0</v>
      </c>
    </row>
    <row r="99">
      <c r="C99" s="359" t="s">
        <v>1839</v>
      </c>
      <c r="D99" s="275"/>
      <c r="E99" s="380" t="s">
        <v>2772</v>
      </c>
      <c r="F99" s="231"/>
      <c r="G99" s="231"/>
      <c r="H99" s="231"/>
      <c r="J99" s="2" t="s">
        <v>1214</v>
      </c>
      <c r="L99" s="2" t="s">
        <v>1019</v>
      </c>
      <c r="M99" s="2" t="s">
        <v>17</v>
      </c>
      <c r="N99" s="2" t="s">
        <v>9483</v>
      </c>
      <c r="S99" s="2">
        <v>267.0</v>
      </c>
    </row>
    <row r="100">
      <c r="C100" s="359" t="s">
        <v>1839</v>
      </c>
      <c r="D100" s="275"/>
      <c r="E100" s="380" t="s">
        <v>2772</v>
      </c>
      <c r="F100" s="231"/>
      <c r="G100" s="231"/>
      <c r="H100" s="231"/>
      <c r="L100" s="2" t="s">
        <v>1019</v>
      </c>
      <c r="M100" s="2" t="s">
        <v>17</v>
      </c>
      <c r="N100" s="2" t="s">
        <v>9483</v>
      </c>
      <c r="S100" s="2">
        <v>267.0</v>
      </c>
    </row>
    <row r="101" ht="15.0" customHeight="1">
      <c r="C101" s="359" t="s">
        <v>1182</v>
      </c>
      <c r="D101" s="2"/>
      <c r="E101" s="439"/>
      <c r="F101" s="353">
        <v>154.0</v>
      </c>
      <c r="G101" s="231"/>
      <c r="H101" s="231"/>
      <c r="J101" s="2" t="s">
        <v>1214</v>
      </c>
      <c r="K101" s="2" t="s">
        <v>2547</v>
      </c>
      <c r="L101" s="2" t="s">
        <v>1019</v>
      </c>
      <c r="M101" s="2" t="s">
        <v>17</v>
      </c>
      <c r="N101" s="2" t="s">
        <v>2532</v>
      </c>
      <c r="R101" s="2" t="s">
        <v>9489</v>
      </c>
      <c r="S101" s="2">
        <v>286.0</v>
      </c>
    </row>
    <row r="102" ht="15.0" customHeight="1">
      <c r="C102" s="359" t="s">
        <v>1182</v>
      </c>
      <c r="D102" s="2"/>
      <c r="E102" s="439"/>
      <c r="F102" s="353">
        <v>154.0</v>
      </c>
      <c r="G102" s="231"/>
      <c r="H102" s="231"/>
      <c r="J102" s="2" t="s">
        <v>1214</v>
      </c>
      <c r="K102" s="2" t="s">
        <v>2547</v>
      </c>
      <c r="L102" s="2" t="s">
        <v>1019</v>
      </c>
      <c r="M102" s="2" t="s">
        <v>17</v>
      </c>
      <c r="N102" s="2" t="s">
        <v>2532</v>
      </c>
      <c r="R102" s="2" t="s">
        <v>9489</v>
      </c>
      <c r="S102" s="2">
        <v>286.0</v>
      </c>
    </row>
    <row r="103" ht="15.0" customHeight="1">
      <c r="C103" s="359" t="s">
        <v>1182</v>
      </c>
      <c r="D103" s="2"/>
      <c r="E103" s="439"/>
      <c r="F103" s="353">
        <v>154.0</v>
      </c>
      <c r="G103" s="231"/>
      <c r="H103" s="231"/>
      <c r="J103" s="2" t="s">
        <v>1214</v>
      </c>
      <c r="K103" s="2" t="s">
        <v>2547</v>
      </c>
      <c r="L103" s="2" t="s">
        <v>1019</v>
      </c>
      <c r="M103" s="2" t="s">
        <v>17</v>
      </c>
      <c r="N103" s="2" t="s">
        <v>2532</v>
      </c>
      <c r="R103" s="2" t="s">
        <v>9489</v>
      </c>
      <c r="S103" s="2">
        <v>286.0</v>
      </c>
    </row>
    <row r="104" ht="15.0" customHeight="1">
      <c r="C104" s="359" t="s">
        <v>1182</v>
      </c>
      <c r="D104" s="2"/>
      <c r="E104" s="439"/>
      <c r="F104" s="353">
        <v>154.0</v>
      </c>
      <c r="G104" s="231"/>
      <c r="H104" s="231"/>
      <c r="J104" s="2" t="s">
        <v>1214</v>
      </c>
      <c r="K104" s="2" t="s">
        <v>2547</v>
      </c>
      <c r="L104" s="2" t="s">
        <v>1019</v>
      </c>
      <c r="M104" s="2" t="s">
        <v>17</v>
      </c>
      <c r="N104" s="2" t="s">
        <v>2532</v>
      </c>
      <c r="R104" s="2" t="s">
        <v>9489</v>
      </c>
      <c r="S104" s="2">
        <v>286.0</v>
      </c>
    </row>
    <row r="105" ht="15.0" customHeight="1">
      <c r="C105" s="359" t="s">
        <v>1182</v>
      </c>
      <c r="D105" s="2"/>
      <c r="E105" s="439"/>
      <c r="F105" s="353">
        <v>154.0</v>
      </c>
      <c r="G105" s="231"/>
      <c r="H105" s="231"/>
      <c r="J105" s="2" t="s">
        <v>1214</v>
      </c>
      <c r="K105" s="2" t="s">
        <v>3396</v>
      </c>
      <c r="L105" s="2" t="s">
        <v>1019</v>
      </c>
      <c r="M105" s="2" t="s">
        <v>17</v>
      </c>
      <c r="N105" s="2" t="s">
        <v>2532</v>
      </c>
      <c r="R105" s="2" t="s">
        <v>2167</v>
      </c>
      <c r="S105" s="2">
        <v>286.0</v>
      </c>
    </row>
    <row r="106" ht="15.0" customHeight="1">
      <c r="C106" s="359" t="s">
        <v>1020</v>
      </c>
      <c r="F106" s="231"/>
      <c r="G106" s="231"/>
      <c r="H106" s="231"/>
      <c r="J106" s="2" t="s">
        <v>1214</v>
      </c>
      <c r="K106" s="2" t="s">
        <v>3396</v>
      </c>
      <c r="L106" s="2" t="s">
        <v>1019</v>
      </c>
      <c r="M106" s="2" t="s">
        <v>17</v>
      </c>
      <c r="N106" s="2" t="s">
        <v>2532</v>
      </c>
      <c r="R106" s="2" t="s">
        <v>2167</v>
      </c>
      <c r="S106" s="2">
        <v>286.0</v>
      </c>
    </row>
    <row r="107" ht="15.0" customHeight="1">
      <c r="C107" s="359" t="s">
        <v>1020</v>
      </c>
      <c r="F107" s="231"/>
      <c r="G107" s="231"/>
      <c r="H107" s="231"/>
      <c r="J107" s="2" t="s">
        <v>1214</v>
      </c>
      <c r="K107" s="2" t="s">
        <v>3396</v>
      </c>
      <c r="L107" s="2" t="s">
        <v>1019</v>
      </c>
      <c r="M107" s="2" t="s">
        <v>17</v>
      </c>
      <c r="N107" s="2" t="s">
        <v>2532</v>
      </c>
      <c r="R107" s="2" t="s">
        <v>2167</v>
      </c>
      <c r="S107" s="2">
        <v>286.0</v>
      </c>
    </row>
    <row r="108" ht="15.0" customHeight="1">
      <c r="C108" s="359" t="s">
        <v>1020</v>
      </c>
      <c r="F108" s="231"/>
      <c r="G108" s="231"/>
      <c r="H108" s="231"/>
      <c r="J108" s="2" t="s">
        <v>1214</v>
      </c>
      <c r="K108" s="2" t="s">
        <v>3396</v>
      </c>
      <c r="L108" s="2" t="s">
        <v>1019</v>
      </c>
      <c r="M108" s="2" t="s">
        <v>17</v>
      </c>
      <c r="N108" s="2" t="s">
        <v>2532</v>
      </c>
      <c r="R108" s="2" t="s">
        <v>2167</v>
      </c>
      <c r="S108" s="2">
        <v>286.0</v>
      </c>
    </row>
    <row r="109" ht="15.0" customHeight="1">
      <c r="C109" s="359" t="s">
        <v>1020</v>
      </c>
      <c r="L109" s="2" t="s">
        <v>1019</v>
      </c>
      <c r="M109" s="2" t="s">
        <v>17</v>
      </c>
      <c r="N109" s="2" t="s">
        <v>2532</v>
      </c>
      <c r="S109" s="2">
        <v>286.0</v>
      </c>
    </row>
    <row r="110" ht="15.0" customHeight="1">
      <c r="C110" s="359" t="s">
        <v>3933</v>
      </c>
      <c r="L110" s="2" t="s">
        <v>1019</v>
      </c>
      <c r="M110" s="2" t="s">
        <v>17</v>
      </c>
      <c r="N110" s="2" t="s">
        <v>2532</v>
      </c>
      <c r="S110" s="2">
        <v>286.0</v>
      </c>
    </row>
    <row r="111" ht="15.0" customHeight="1">
      <c r="C111" s="359" t="s">
        <v>3933</v>
      </c>
      <c r="L111" s="2" t="s">
        <v>1019</v>
      </c>
      <c r="M111" s="2" t="s">
        <v>17</v>
      </c>
      <c r="N111" s="2" t="s">
        <v>2532</v>
      </c>
      <c r="S111" s="2">
        <v>286.0</v>
      </c>
    </row>
    <row r="112" ht="15.0" customHeight="1">
      <c r="C112" s="359" t="s">
        <v>2301</v>
      </c>
      <c r="L112" s="2" t="s">
        <v>1019</v>
      </c>
      <c r="M112" s="2" t="s">
        <v>17</v>
      </c>
      <c r="N112" s="2" t="s">
        <v>2532</v>
      </c>
      <c r="S112" s="2">
        <v>286.0</v>
      </c>
    </row>
    <row r="113" ht="15.0" customHeight="1">
      <c r="C113" s="359" t="s">
        <v>2301</v>
      </c>
      <c r="L113" s="2" t="s">
        <v>1019</v>
      </c>
      <c r="M113" s="2" t="s">
        <v>17</v>
      </c>
      <c r="N113" s="2" t="s">
        <v>2532</v>
      </c>
      <c r="S113" s="2">
        <v>286.0</v>
      </c>
    </row>
    <row r="114" ht="15.0" customHeight="1">
      <c r="C114" s="359" t="s">
        <v>2302</v>
      </c>
      <c r="L114" s="2" t="s">
        <v>1019</v>
      </c>
      <c r="M114" s="2" t="s">
        <v>17</v>
      </c>
      <c r="N114" s="2" t="s">
        <v>2532</v>
      </c>
      <c r="S114" s="2">
        <v>286.0</v>
      </c>
    </row>
    <row r="115" ht="15.0" customHeight="1">
      <c r="A115" s="2"/>
      <c r="B115" s="2"/>
      <c r="C115" s="359" t="s">
        <v>2302</v>
      </c>
      <c r="D115" s="2"/>
      <c r="E115" s="2"/>
      <c r="L115" s="2" t="s">
        <v>1019</v>
      </c>
      <c r="M115" s="2" t="s">
        <v>17</v>
      </c>
      <c r="N115" s="2" t="s">
        <v>2532</v>
      </c>
      <c r="S115" s="2">
        <v>286.0</v>
      </c>
    </row>
    <row r="116" ht="15.0" customHeight="1">
      <c r="C116" s="359" t="s">
        <v>1623</v>
      </c>
      <c r="L116" s="2" t="s">
        <v>1019</v>
      </c>
      <c r="M116" s="2" t="s">
        <v>17</v>
      </c>
      <c r="N116" s="2" t="s">
        <v>2532</v>
      </c>
      <c r="S116" s="2">
        <v>286.0</v>
      </c>
    </row>
    <row r="117" ht="15.0" customHeight="1">
      <c r="C117" s="359" t="s">
        <v>1623</v>
      </c>
      <c r="L117" s="2" t="s">
        <v>1019</v>
      </c>
      <c r="M117" s="2" t="s">
        <v>17</v>
      </c>
      <c r="N117" s="2" t="s">
        <v>2532</v>
      </c>
      <c r="S117" s="2">
        <v>286.0</v>
      </c>
    </row>
    <row r="118">
      <c r="C118" s="359" t="s">
        <v>9525</v>
      </c>
      <c r="L118" s="2" t="s">
        <v>1019</v>
      </c>
      <c r="M118" s="2" t="s">
        <v>17</v>
      </c>
      <c r="N118" s="2" t="s">
        <v>2532</v>
      </c>
      <c r="S118" s="2">
        <v>286.0</v>
      </c>
    </row>
    <row r="119">
      <c r="C119" s="276" t="s">
        <v>9526</v>
      </c>
      <c r="L119" s="2" t="s">
        <v>9527</v>
      </c>
      <c r="M119" s="2" t="s">
        <v>17</v>
      </c>
      <c r="N119" s="2" t="s">
        <v>2552</v>
      </c>
      <c r="S119" s="2">
        <v>309.0</v>
      </c>
    </row>
    <row r="120">
      <c r="C120" s="276" t="s">
        <v>1020</v>
      </c>
      <c r="L120" s="2" t="s">
        <v>1019</v>
      </c>
      <c r="M120" s="2" t="s">
        <v>17</v>
      </c>
      <c r="N120" s="2" t="s">
        <v>2552</v>
      </c>
      <c r="S120" s="2">
        <v>309.0</v>
      </c>
    </row>
    <row r="121">
      <c r="C121" s="276" t="s">
        <v>1020</v>
      </c>
      <c r="D121" s="275"/>
      <c r="E121" s="275"/>
      <c r="L121" s="2" t="s">
        <v>1019</v>
      </c>
      <c r="M121" s="2" t="s">
        <v>17</v>
      </c>
      <c r="N121" s="2" t="s">
        <v>2552</v>
      </c>
      <c r="S121" s="2">
        <v>309.0</v>
      </c>
    </row>
    <row r="122">
      <c r="C122" s="276" t="s">
        <v>2563</v>
      </c>
      <c r="D122" s="291">
        <v>2.723470695E9</v>
      </c>
      <c r="E122" s="276" t="s">
        <v>2564</v>
      </c>
      <c r="J122" s="2"/>
      <c r="K122" s="2"/>
      <c r="L122" s="2" t="s">
        <v>1019</v>
      </c>
      <c r="M122" s="2" t="s">
        <v>17</v>
      </c>
      <c r="N122" s="2" t="s">
        <v>4651</v>
      </c>
      <c r="R122" s="2"/>
      <c r="S122" s="2">
        <v>65.0</v>
      </c>
    </row>
    <row r="123">
      <c r="C123" s="276" t="s">
        <v>2563</v>
      </c>
      <c r="D123" s="291">
        <v>2.723470278E9</v>
      </c>
      <c r="E123" s="276" t="s">
        <v>2564</v>
      </c>
      <c r="J123" s="2"/>
      <c r="K123" s="2"/>
      <c r="L123" s="2" t="s">
        <v>1019</v>
      </c>
      <c r="M123" s="2" t="s">
        <v>17</v>
      </c>
      <c r="N123" s="2" t="s">
        <v>4651</v>
      </c>
      <c r="R123" s="2"/>
      <c r="S123" s="2">
        <v>65.0</v>
      </c>
    </row>
    <row r="124">
      <c r="C124" s="276" t="s">
        <v>2563</v>
      </c>
      <c r="D124" s="291">
        <v>4.21591441E8</v>
      </c>
      <c r="E124" s="276" t="s">
        <v>2564</v>
      </c>
      <c r="J124" s="2"/>
      <c r="K124" s="2"/>
      <c r="L124" s="2" t="s">
        <v>1019</v>
      </c>
      <c r="M124" s="2" t="s">
        <v>17</v>
      </c>
      <c r="N124" s="2" t="s">
        <v>4651</v>
      </c>
      <c r="R124" s="2"/>
      <c r="S124" s="2">
        <v>65.0</v>
      </c>
    </row>
    <row r="125">
      <c r="C125" s="276" t="s">
        <v>1182</v>
      </c>
      <c r="D125" s="291"/>
      <c r="E125" s="275"/>
      <c r="J125" s="2"/>
      <c r="K125" s="2"/>
      <c r="L125" s="2" t="s">
        <v>1019</v>
      </c>
      <c r="M125" s="2" t="s">
        <v>17</v>
      </c>
      <c r="N125" s="2" t="s">
        <v>4651</v>
      </c>
      <c r="R125" s="2"/>
      <c r="S125" s="2">
        <v>65.0</v>
      </c>
    </row>
    <row r="126">
      <c r="C126" s="276" t="s">
        <v>858</v>
      </c>
      <c r="D126" s="277" t="s">
        <v>9528</v>
      </c>
      <c r="E126" s="290" t="s">
        <v>1227</v>
      </c>
      <c r="J126" s="2"/>
      <c r="K126" s="2"/>
      <c r="L126" s="2" t="s">
        <v>1019</v>
      </c>
      <c r="M126" s="2" t="s">
        <v>17</v>
      </c>
      <c r="N126" s="2" t="s">
        <v>4651</v>
      </c>
      <c r="R126" s="2"/>
      <c r="S126" s="2">
        <v>65.0</v>
      </c>
    </row>
    <row r="127">
      <c r="C127" s="276" t="s">
        <v>2563</v>
      </c>
      <c r="D127" s="291">
        <v>2.623224667E9</v>
      </c>
      <c r="E127" s="275"/>
      <c r="J127" s="2"/>
      <c r="K127" s="2"/>
      <c r="L127" s="2" t="s">
        <v>1019</v>
      </c>
      <c r="M127" s="2" t="s">
        <v>17</v>
      </c>
      <c r="N127" s="2" t="s">
        <v>3281</v>
      </c>
      <c r="R127" s="2"/>
      <c r="S127" s="2">
        <v>69.0</v>
      </c>
    </row>
    <row r="128">
      <c r="C128" s="276" t="s">
        <v>934</v>
      </c>
      <c r="D128" s="291">
        <v>2.24117000151E12</v>
      </c>
      <c r="E128" s="275"/>
      <c r="J128" s="2" t="s">
        <v>829</v>
      </c>
      <c r="K128" s="2" t="s">
        <v>1760</v>
      </c>
      <c r="L128" s="2" t="s">
        <v>1019</v>
      </c>
      <c r="M128" s="2" t="s">
        <v>17</v>
      </c>
      <c r="N128" s="2" t="s">
        <v>3281</v>
      </c>
      <c r="R128" s="2" t="s">
        <v>3133</v>
      </c>
      <c r="S128" s="2">
        <v>69.0</v>
      </c>
    </row>
    <row r="129">
      <c r="C129" s="276" t="s">
        <v>3825</v>
      </c>
      <c r="D129" s="275"/>
      <c r="E129" s="275"/>
      <c r="K129" s="2" t="s">
        <v>1830</v>
      </c>
      <c r="L129" s="2" t="s">
        <v>1019</v>
      </c>
      <c r="M129" s="2" t="s">
        <v>17</v>
      </c>
      <c r="N129" s="2" t="s">
        <v>1830</v>
      </c>
      <c r="R129" s="2" t="s">
        <v>9481</v>
      </c>
      <c r="S129" s="2">
        <v>92.0</v>
      </c>
    </row>
    <row r="130">
      <c r="C130" s="2" t="s">
        <v>9529</v>
      </c>
      <c r="D130" s="275"/>
      <c r="E130" s="275"/>
      <c r="L130" s="2" t="s">
        <v>1019</v>
      </c>
      <c r="M130" s="2" t="s">
        <v>2386</v>
      </c>
      <c r="N130" s="2" t="s">
        <v>2265</v>
      </c>
      <c r="S130" s="2">
        <v>151.0</v>
      </c>
    </row>
    <row r="131">
      <c r="C131" s="2" t="s">
        <v>9530</v>
      </c>
      <c r="D131" s="275"/>
      <c r="E131" s="275"/>
      <c r="L131" s="2" t="s">
        <v>1019</v>
      </c>
      <c r="M131" s="2" t="s">
        <v>17</v>
      </c>
      <c r="N131" s="2" t="s">
        <v>2265</v>
      </c>
      <c r="S131" s="2">
        <v>151.0</v>
      </c>
    </row>
    <row r="132">
      <c r="C132" s="2" t="s">
        <v>9531</v>
      </c>
      <c r="D132" s="275"/>
      <c r="E132" s="275"/>
      <c r="L132" s="2" t="s">
        <v>1019</v>
      </c>
      <c r="M132" s="2" t="s">
        <v>17</v>
      </c>
      <c r="N132" s="2" t="s">
        <v>5091</v>
      </c>
      <c r="S132" s="2">
        <v>170.0</v>
      </c>
    </row>
    <row r="133">
      <c r="D133" s="275"/>
      <c r="E133" s="275"/>
    </row>
    <row r="134">
      <c r="C134" s="492"/>
      <c r="D134" s="494"/>
      <c r="E134" s="494"/>
    </row>
    <row r="135">
      <c r="C135" s="492"/>
      <c r="D135" s="494"/>
      <c r="E135" s="494"/>
    </row>
    <row r="136">
      <c r="C136" s="492"/>
      <c r="D136" s="494"/>
      <c r="E136" s="494"/>
    </row>
    <row r="141">
      <c r="A141" s="2"/>
      <c r="B141" s="2"/>
      <c r="C141" s="2"/>
      <c r="D141" s="2"/>
      <c r="E141" s="2"/>
    </row>
    <row r="150">
      <c r="A150" s="239"/>
      <c r="B150" s="239"/>
    </row>
    <row r="154">
      <c r="A154" s="239"/>
    </row>
    <row r="156">
      <c r="J156" s="195"/>
    </row>
    <row r="157">
      <c r="J157" s="195"/>
    </row>
    <row r="158">
      <c r="J158" s="195"/>
    </row>
    <row r="159">
      <c r="J159" s="195"/>
    </row>
    <row r="160">
      <c r="J160" s="2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2" width="9.3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9532</v>
      </c>
      <c r="D1" s="216"/>
      <c r="E1" s="411">
        <v>9.047766777E9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</row>
    <row r="3">
      <c r="A3" s="2"/>
      <c r="B3" s="229" t="s">
        <v>811</v>
      </c>
      <c r="C3" s="2" t="s">
        <v>68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</row>
    <row r="5">
      <c r="A5" s="2"/>
      <c r="B5" s="229" t="s">
        <v>818</v>
      </c>
      <c r="C5" s="2" t="s">
        <v>9533</v>
      </c>
      <c r="D5" s="2"/>
      <c r="E5" s="237">
        <v>9.994107898E9</v>
      </c>
      <c r="F5" s="2"/>
      <c r="G5" s="2"/>
      <c r="H5" s="2" t="s">
        <v>819</v>
      </c>
      <c r="I5" s="2"/>
      <c r="K5" s="2"/>
      <c r="L5" s="2"/>
      <c r="M5" s="229" t="s">
        <v>14</v>
      </c>
      <c r="O5" s="237"/>
    </row>
    <row r="6">
      <c r="A6" s="2"/>
      <c r="B6" s="229" t="s">
        <v>820</v>
      </c>
      <c r="C6" s="2" t="s">
        <v>7131</v>
      </c>
      <c r="D6" s="2"/>
      <c r="E6" s="237">
        <v>8.015798198E9</v>
      </c>
      <c r="F6" s="2"/>
      <c r="G6" s="2"/>
      <c r="H6" s="2" t="s">
        <v>821</v>
      </c>
      <c r="K6" s="2"/>
      <c r="L6" s="2"/>
      <c r="M6" s="229" t="s">
        <v>15</v>
      </c>
      <c r="O6" s="237"/>
    </row>
    <row r="7">
      <c r="A7" s="2"/>
      <c r="B7" s="229" t="s">
        <v>822</v>
      </c>
      <c r="C7" s="2" t="s">
        <v>7509</v>
      </c>
      <c r="D7" s="2"/>
      <c r="E7" s="237">
        <v>9.942088043E9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/>
      <c r="R9" s="2"/>
      <c r="S9" s="2"/>
      <c r="T9" s="2"/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29" t="s">
        <v>830</v>
      </c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C13" s="282" t="s">
        <v>247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" t="s">
        <v>4127</v>
      </c>
      <c r="J17" s="2" t="s">
        <v>9534</v>
      </c>
      <c r="L17" s="2" t="s">
        <v>860</v>
      </c>
      <c r="R17" s="2" t="s">
        <v>7159</v>
      </c>
      <c r="S17" s="2" t="s">
        <v>7159</v>
      </c>
    </row>
    <row r="18">
      <c r="A18" s="2"/>
      <c r="B18" s="2" t="s">
        <v>30</v>
      </c>
      <c r="C18" s="2" t="s">
        <v>4127</v>
      </c>
      <c r="J18" s="2" t="s">
        <v>9534</v>
      </c>
      <c r="L18" s="2" t="s">
        <v>860</v>
      </c>
    </row>
    <row r="19">
      <c r="A19" s="2"/>
      <c r="B19" s="2" t="s">
        <v>30</v>
      </c>
      <c r="C19" s="2" t="s">
        <v>4127</v>
      </c>
      <c r="J19" s="2" t="s">
        <v>9534</v>
      </c>
      <c r="L19" s="2" t="s">
        <v>860</v>
      </c>
    </row>
    <row r="20">
      <c r="A20" s="2"/>
      <c r="B20" s="2" t="s">
        <v>30</v>
      </c>
      <c r="C20" s="2" t="s">
        <v>4127</v>
      </c>
      <c r="J20" s="2" t="s">
        <v>9534</v>
      </c>
      <c r="L20" s="2" t="s">
        <v>860</v>
      </c>
    </row>
    <row r="21">
      <c r="A21" s="2"/>
      <c r="B21" s="2" t="s">
        <v>30</v>
      </c>
      <c r="C21" s="2" t="s">
        <v>4127</v>
      </c>
      <c r="J21" s="2" t="s">
        <v>9534</v>
      </c>
      <c r="L21" s="2" t="s">
        <v>860</v>
      </c>
    </row>
    <row r="22">
      <c r="A22" s="2"/>
      <c r="B22" s="2" t="s">
        <v>30</v>
      </c>
      <c r="C22" s="2" t="s">
        <v>4127</v>
      </c>
      <c r="J22" s="2" t="s">
        <v>9534</v>
      </c>
      <c r="L22" s="2" t="s">
        <v>860</v>
      </c>
    </row>
    <row r="23">
      <c r="A23" s="2"/>
      <c r="B23" s="2" t="s">
        <v>30</v>
      </c>
      <c r="C23" s="2" t="s">
        <v>4127</v>
      </c>
      <c r="J23" s="2" t="s">
        <v>9534</v>
      </c>
      <c r="L23" s="2" t="s">
        <v>860</v>
      </c>
    </row>
    <row r="24">
      <c r="A24" s="2"/>
      <c r="B24" s="2" t="s">
        <v>30</v>
      </c>
      <c r="C24" s="2" t="s">
        <v>4127</v>
      </c>
      <c r="J24" s="2" t="s">
        <v>9534</v>
      </c>
      <c r="L24" s="2" t="s">
        <v>860</v>
      </c>
    </row>
    <row r="25">
      <c r="A25" s="2"/>
      <c r="B25" s="2" t="s">
        <v>30</v>
      </c>
      <c r="C25" s="2" t="s">
        <v>4270</v>
      </c>
      <c r="J25" s="2" t="s">
        <v>9534</v>
      </c>
      <c r="L25" s="2" t="s">
        <v>860</v>
      </c>
    </row>
    <row r="26">
      <c r="A26" s="2"/>
      <c r="B26" s="2" t="s">
        <v>30</v>
      </c>
      <c r="C26" s="2" t="s">
        <v>4876</v>
      </c>
      <c r="D26" s="266"/>
      <c r="E26" s="266" t="s">
        <v>5479</v>
      </c>
      <c r="J26" s="2" t="s">
        <v>9534</v>
      </c>
      <c r="L26" s="2" t="s">
        <v>860</v>
      </c>
    </row>
    <row r="27">
      <c r="A27" s="2"/>
      <c r="B27" s="2" t="s">
        <v>30</v>
      </c>
      <c r="C27" s="2" t="s">
        <v>3411</v>
      </c>
      <c r="D27" s="266"/>
      <c r="E27" s="266" t="s">
        <v>7168</v>
      </c>
      <c r="L27" s="2" t="s">
        <v>860</v>
      </c>
    </row>
    <row r="28" ht="18.0" customHeight="1">
      <c r="C28" s="2" t="s">
        <v>9535</v>
      </c>
      <c r="D28" s="275"/>
      <c r="E28" s="275"/>
      <c r="L28" s="2" t="s">
        <v>860</v>
      </c>
    </row>
    <row r="29">
      <c r="L29" s="2" t="s">
        <v>860</v>
      </c>
    </row>
    <row r="30">
      <c r="A30" s="2" t="s">
        <v>336</v>
      </c>
      <c r="B30" s="2" t="s">
        <v>3881</v>
      </c>
      <c r="C30" s="275" t="s">
        <v>7719</v>
      </c>
      <c r="D30" s="275"/>
      <c r="E30" s="275" t="s">
        <v>9018</v>
      </c>
      <c r="F30" s="231"/>
      <c r="G30" s="231"/>
      <c r="H30" s="231" t="s">
        <v>9536</v>
      </c>
      <c r="J30" s="2" t="s">
        <v>9534</v>
      </c>
      <c r="L30" s="2" t="s">
        <v>860</v>
      </c>
    </row>
    <row r="31">
      <c r="A31" s="2"/>
      <c r="B31" s="2" t="s">
        <v>3881</v>
      </c>
      <c r="C31" s="275" t="s">
        <v>7719</v>
      </c>
      <c r="D31" s="275"/>
      <c r="E31" s="275" t="s">
        <v>9018</v>
      </c>
      <c r="F31" s="231"/>
      <c r="G31" s="231"/>
      <c r="H31" s="231" t="s">
        <v>9536</v>
      </c>
      <c r="J31" s="2" t="s">
        <v>9534</v>
      </c>
      <c r="L31" s="2" t="s">
        <v>860</v>
      </c>
    </row>
    <row r="32">
      <c r="A32" s="2"/>
      <c r="B32" s="2" t="s">
        <v>3881</v>
      </c>
      <c r="C32" s="275" t="s">
        <v>7719</v>
      </c>
      <c r="D32" s="275"/>
      <c r="E32" s="275" t="s">
        <v>9018</v>
      </c>
      <c r="F32" s="2"/>
      <c r="G32" s="2"/>
      <c r="H32" s="2" t="s">
        <v>9537</v>
      </c>
      <c r="J32" s="2" t="s">
        <v>9534</v>
      </c>
      <c r="L32" s="2" t="s">
        <v>860</v>
      </c>
    </row>
    <row r="33">
      <c r="A33" s="2"/>
      <c r="B33" s="2" t="s">
        <v>3881</v>
      </c>
      <c r="C33" s="275" t="s">
        <v>7719</v>
      </c>
      <c r="D33" s="275"/>
      <c r="E33" s="275" t="s">
        <v>9018</v>
      </c>
      <c r="F33" s="2"/>
      <c r="G33" s="2"/>
      <c r="H33" s="2" t="s">
        <v>9537</v>
      </c>
      <c r="J33" s="2" t="s">
        <v>9534</v>
      </c>
      <c r="L33" s="2" t="s">
        <v>860</v>
      </c>
    </row>
    <row r="34">
      <c r="A34" s="2"/>
      <c r="B34" s="2" t="s">
        <v>3881</v>
      </c>
      <c r="C34" s="275" t="s">
        <v>7719</v>
      </c>
      <c r="D34" s="275"/>
      <c r="E34" s="275" t="s">
        <v>9018</v>
      </c>
      <c r="F34" s="231"/>
      <c r="G34" s="231"/>
      <c r="H34" s="231" t="s">
        <v>9538</v>
      </c>
      <c r="J34" s="2" t="s">
        <v>9534</v>
      </c>
      <c r="L34" s="2" t="s">
        <v>860</v>
      </c>
    </row>
    <row r="35">
      <c r="A35" s="2"/>
      <c r="B35" s="2" t="s">
        <v>3881</v>
      </c>
      <c r="C35" s="275" t="s">
        <v>7719</v>
      </c>
      <c r="D35" s="275"/>
      <c r="E35" s="275" t="s">
        <v>9018</v>
      </c>
      <c r="F35" s="231"/>
      <c r="G35" s="231"/>
      <c r="H35" s="231" t="s">
        <v>9026</v>
      </c>
      <c r="J35" s="2" t="s">
        <v>9534</v>
      </c>
      <c r="L35" s="2" t="s">
        <v>860</v>
      </c>
    </row>
    <row r="36">
      <c r="A36" s="2"/>
      <c r="B36" s="2" t="s">
        <v>3881</v>
      </c>
      <c r="C36" s="275" t="s">
        <v>7719</v>
      </c>
      <c r="D36" s="275"/>
      <c r="E36" s="275" t="s">
        <v>9018</v>
      </c>
      <c r="F36" s="231"/>
      <c r="G36" s="231"/>
      <c r="H36" s="231" t="s">
        <v>9539</v>
      </c>
      <c r="J36" s="2" t="s">
        <v>9534</v>
      </c>
      <c r="L36" s="2" t="s">
        <v>860</v>
      </c>
    </row>
    <row r="37">
      <c r="A37" s="2"/>
      <c r="B37" s="2" t="s">
        <v>3881</v>
      </c>
      <c r="C37" s="275" t="s">
        <v>7719</v>
      </c>
      <c r="D37" s="275"/>
      <c r="E37" s="275" t="s">
        <v>9018</v>
      </c>
      <c r="F37" s="231"/>
      <c r="G37" s="231"/>
      <c r="H37" s="231" t="s">
        <v>9540</v>
      </c>
      <c r="J37" s="2" t="s">
        <v>9534</v>
      </c>
      <c r="L37" s="2" t="s">
        <v>860</v>
      </c>
    </row>
    <row r="38">
      <c r="A38" s="2"/>
      <c r="B38" s="2" t="s">
        <v>3881</v>
      </c>
      <c r="C38" s="275" t="s">
        <v>7719</v>
      </c>
      <c r="D38" s="275"/>
      <c r="E38" s="275" t="s">
        <v>9018</v>
      </c>
      <c r="F38" s="2"/>
      <c r="G38" s="2"/>
      <c r="H38" s="2" t="s">
        <v>9030</v>
      </c>
      <c r="J38" s="2" t="s">
        <v>9534</v>
      </c>
      <c r="L38" s="2" t="s">
        <v>860</v>
      </c>
    </row>
    <row r="39">
      <c r="A39" s="2"/>
      <c r="B39" s="2" t="s">
        <v>3881</v>
      </c>
      <c r="C39" s="275" t="s">
        <v>7719</v>
      </c>
      <c r="D39" s="275"/>
      <c r="E39" s="275" t="s">
        <v>9018</v>
      </c>
      <c r="F39" s="2"/>
      <c r="G39" s="2"/>
      <c r="H39" s="2" t="s">
        <v>9541</v>
      </c>
      <c r="J39" s="2" t="s">
        <v>9534</v>
      </c>
      <c r="L39" s="2" t="s">
        <v>860</v>
      </c>
    </row>
    <row r="40">
      <c r="A40" s="2"/>
      <c r="B40" s="2" t="s">
        <v>3881</v>
      </c>
      <c r="C40" s="275" t="s">
        <v>7719</v>
      </c>
      <c r="D40" s="275"/>
      <c r="E40" s="275" t="s">
        <v>9542</v>
      </c>
      <c r="F40" s="2"/>
      <c r="G40" s="2"/>
      <c r="H40" s="2" t="s">
        <v>9543</v>
      </c>
      <c r="J40" s="2" t="s">
        <v>9534</v>
      </c>
      <c r="L40" s="2" t="s">
        <v>860</v>
      </c>
    </row>
    <row r="41">
      <c r="A41" s="2"/>
      <c r="B41" s="2" t="s">
        <v>3881</v>
      </c>
      <c r="C41" s="275" t="s">
        <v>7719</v>
      </c>
      <c r="D41" s="275"/>
      <c r="E41" s="275" t="s">
        <v>9542</v>
      </c>
      <c r="F41" s="2"/>
      <c r="G41" s="2"/>
      <c r="H41" s="2"/>
      <c r="J41" s="2" t="s">
        <v>9534</v>
      </c>
      <c r="L41" s="2" t="s">
        <v>860</v>
      </c>
    </row>
    <row r="42">
      <c r="A42" s="2"/>
      <c r="B42" s="2" t="s">
        <v>3881</v>
      </c>
      <c r="C42" s="275" t="s">
        <v>7719</v>
      </c>
      <c r="D42" s="275"/>
      <c r="E42" s="275" t="s">
        <v>9542</v>
      </c>
      <c r="F42" s="2"/>
      <c r="G42" s="2"/>
      <c r="H42" s="2"/>
      <c r="J42" s="2" t="s">
        <v>9534</v>
      </c>
      <c r="L42" s="2" t="s">
        <v>860</v>
      </c>
    </row>
    <row r="43">
      <c r="A43" s="2"/>
      <c r="B43" s="2" t="s">
        <v>3881</v>
      </c>
      <c r="C43" s="275" t="s">
        <v>7719</v>
      </c>
      <c r="D43" s="275"/>
      <c r="E43" s="275" t="s">
        <v>9542</v>
      </c>
      <c r="F43" s="2"/>
      <c r="G43" s="2"/>
      <c r="H43" s="2"/>
      <c r="J43" s="2" t="s">
        <v>9534</v>
      </c>
      <c r="L43" s="2" t="s">
        <v>860</v>
      </c>
    </row>
    <row r="44">
      <c r="A44" s="2"/>
      <c r="B44" s="2" t="s">
        <v>3881</v>
      </c>
      <c r="C44" s="275" t="s">
        <v>9544</v>
      </c>
      <c r="D44" s="275"/>
      <c r="E44" s="275" t="s">
        <v>9032</v>
      </c>
      <c r="F44" s="2"/>
      <c r="G44" s="2"/>
      <c r="H44" s="2" t="s">
        <v>9545</v>
      </c>
      <c r="J44" s="2" t="s">
        <v>9534</v>
      </c>
      <c r="L44" s="2" t="s">
        <v>860</v>
      </c>
    </row>
    <row r="45">
      <c r="A45" s="2"/>
      <c r="B45" s="2" t="s">
        <v>3881</v>
      </c>
      <c r="C45" s="275" t="s">
        <v>9544</v>
      </c>
      <c r="D45" s="275"/>
      <c r="E45" s="275" t="s">
        <v>9032</v>
      </c>
      <c r="F45" s="2"/>
      <c r="G45" s="2"/>
      <c r="H45" s="2" t="s">
        <v>9541</v>
      </c>
      <c r="J45" s="2" t="s">
        <v>9534</v>
      </c>
      <c r="L45" s="2" t="s">
        <v>860</v>
      </c>
    </row>
    <row r="46">
      <c r="A46" s="2"/>
      <c r="B46" s="2" t="s">
        <v>3881</v>
      </c>
      <c r="C46" s="275" t="s">
        <v>9544</v>
      </c>
      <c r="D46" s="275"/>
      <c r="E46" s="275" t="s">
        <v>9032</v>
      </c>
      <c r="F46" s="2"/>
      <c r="G46" s="2"/>
      <c r="H46" s="2" t="s">
        <v>9546</v>
      </c>
      <c r="J46" s="2" t="s">
        <v>9534</v>
      </c>
      <c r="L46" s="2" t="s">
        <v>860</v>
      </c>
    </row>
    <row r="47">
      <c r="A47" s="2"/>
      <c r="B47" s="2" t="s">
        <v>3881</v>
      </c>
      <c r="C47" s="275" t="s">
        <v>9544</v>
      </c>
      <c r="D47" s="275"/>
      <c r="E47" s="275" t="s">
        <v>9032</v>
      </c>
      <c r="F47" s="2"/>
      <c r="G47" s="2"/>
      <c r="H47" s="2" t="s">
        <v>9543</v>
      </c>
      <c r="J47" s="2" t="s">
        <v>9534</v>
      </c>
      <c r="L47" s="2" t="s">
        <v>860</v>
      </c>
    </row>
    <row r="48">
      <c r="A48" s="2"/>
      <c r="B48" s="2" t="s">
        <v>3881</v>
      </c>
      <c r="C48" s="275" t="s">
        <v>9544</v>
      </c>
      <c r="D48" s="275"/>
      <c r="E48" s="275" t="s">
        <v>9032</v>
      </c>
      <c r="F48" s="2"/>
      <c r="G48" s="2"/>
      <c r="H48" s="2" t="s">
        <v>9547</v>
      </c>
      <c r="J48" s="2" t="s">
        <v>9534</v>
      </c>
      <c r="L48" s="2" t="s">
        <v>860</v>
      </c>
    </row>
    <row r="49">
      <c r="A49" s="2"/>
      <c r="B49" s="2"/>
      <c r="C49" s="275" t="s">
        <v>8135</v>
      </c>
      <c r="D49" s="266"/>
      <c r="E49" s="266"/>
      <c r="F49" s="2"/>
      <c r="G49" s="2"/>
      <c r="H49" s="2" t="s">
        <v>9541</v>
      </c>
      <c r="J49" s="2" t="s">
        <v>9534</v>
      </c>
      <c r="L49" s="2" t="s">
        <v>860</v>
      </c>
    </row>
    <row r="50">
      <c r="A50" s="2"/>
      <c r="B50" s="2" t="s">
        <v>8839</v>
      </c>
      <c r="C50" s="275" t="s">
        <v>9548</v>
      </c>
      <c r="D50" s="266"/>
      <c r="E50" s="266"/>
      <c r="F50" s="2"/>
      <c r="G50" s="2"/>
      <c r="H50" s="2" t="s">
        <v>9537</v>
      </c>
      <c r="J50" s="2" t="s">
        <v>9534</v>
      </c>
      <c r="L50" s="2" t="s">
        <v>860</v>
      </c>
    </row>
    <row r="51">
      <c r="A51" s="2"/>
      <c r="B51" s="2" t="s">
        <v>9015</v>
      </c>
      <c r="C51" s="275" t="s">
        <v>7176</v>
      </c>
      <c r="D51" s="266"/>
      <c r="E51" s="266" t="s">
        <v>9549</v>
      </c>
      <c r="F51" s="2"/>
      <c r="G51" s="2"/>
      <c r="H51" s="2" t="s">
        <v>9550</v>
      </c>
      <c r="J51" s="2" t="s">
        <v>9534</v>
      </c>
      <c r="L51" s="2" t="s">
        <v>860</v>
      </c>
    </row>
    <row r="52">
      <c r="A52" s="2"/>
      <c r="B52" s="2" t="s">
        <v>9015</v>
      </c>
      <c r="C52" s="275" t="s">
        <v>7176</v>
      </c>
      <c r="D52" s="266"/>
      <c r="E52" s="266" t="s">
        <v>9549</v>
      </c>
      <c r="F52" s="2"/>
      <c r="G52" s="2"/>
      <c r="H52" s="2" t="s">
        <v>9030</v>
      </c>
      <c r="J52" s="2" t="s">
        <v>9534</v>
      </c>
      <c r="L52" s="2" t="s">
        <v>860</v>
      </c>
    </row>
    <row r="53">
      <c r="A53" s="2"/>
      <c r="B53" s="2" t="s">
        <v>3881</v>
      </c>
      <c r="C53" s="2" t="s">
        <v>906</v>
      </c>
      <c r="F53" s="2"/>
      <c r="G53" s="2"/>
      <c r="H53" s="2" t="s">
        <v>9550</v>
      </c>
      <c r="J53" s="2" t="s">
        <v>9534</v>
      </c>
      <c r="L53" s="2" t="s">
        <v>860</v>
      </c>
    </row>
    <row r="54">
      <c r="A54" s="2"/>
      <c r="B54" s="2"/>
      <c r="C54" s="275"/>
      <c r="D54" s="275"/>
      <c r="E54" s="275"/>
    </row>
    <row r="55">
      <c r="A55" s="2" t="s">
        <v>9551</v>
      </c>
      <c r="B55" s="2" t="s">
        <v>3908</v>
      </c>
      <c r="C55" s="275" t="s">
        <v>3515</v>
      </c>
      <c r="D55" s="275"/>
      <c r="E55" s="275" t="s">
        <v>3987</v>
      </c>
      <c r="J55" s="2" t="s">
        <v>9552</v>
      </c>
      <c r="L55" s="2" t="s">
        <v>860</v>
      </c>
    </row>
    <row r="56">
      <c r="A56" s="2"/>
      <c r="B56" s="2" t="s">
        <v>3908</v>
      </c>
      <c r="C56" s="275" t="s">
        <v>4099</v>
      </c>
      <c r="D56" s="275"/>
      <c r="E56" s="275" t="s">
        <v>3989</v>
      </c>
      <c r="I56" s="2"/>
      <c r="J56" s="2" t="s">
        <v>9552</v>
      </c>
      <c r="L56" s="2" t="s">
        <v>860</v>
      </c>
    </row>
    <row r="57">
      <c r="A57" s="2"/>
      <c r="B57" s="2" t="s">
        <v>3908</v>
      </c>
      <c r="C57" s="492" t="s">
        <v>5482</v>
      </c>
      <c r="D57" s="492"/>
      <c r="E57" s="492" t="s">
        <v>7169</v>
      </c>
      <c r="J57" s="2" t="s">
        <v>9552</v>
      </c>
      <c r="L57" s="2" t="s">
        <v>860</v>
      </c>
    </row>
    <row r="58">
      <c r="A58" s="2"/>
      <c r="B58" s="2" t="s">
        <v>3908</v>
      </c>
      <c r="C58" s="492" t="s">
        <v>5330</v>
      </c>
      <c r="D58" s="492"/>
      <c r="E58" s="492" t="s">
        <v>7170</v>
      </c>
      <c r="J58" s="2" t="s">
        <v>9552</v>
      </c>
      <c r="L58" s="2" t="s">
        <v>860</v>
      </c>
    </row>
    <row r="59">
      <c r="A59" s="357"/>
      <c r="B59" s="357" t="s">
        <v>3908</v>
      </c>
      <c r="C59" s="357" t="s">
        <v>7171</v>
      </c>
      <c r="D59" s="357"/>
      <c r="E59" s="357" t="s">
        <v>4103</v>
      </c>
      <c r="J59" s="2" t="s">
        <v>9552</v>
      </c>
      <c r="L59" s="2" t="s">
        <v>860</v>
      </c>
    </row>
    <row r="60">
      <c r="A60" s="2"/>
      <c r="B60" s="2" t="s">
        <v>3908</v>
      </c>
      <c r="C60" s="492" t="s">
        <v>7172</v>
      </c>
      <c r="D60" s="492"/>
      <c r="E60" s="492" t="s">
        <v>7173</v>
      </c>
      <c r="J60" s="2" t="s">
        <v>9552</v>
      </c>
      <c r="L60" s="2" t="s">
        <v>860</v>
      </c>
    </row>
    <row r="61">
      <c r="A61" s="2"/>
      <c r="B61" s="2" t="s">
        <v>3908</v>
      </c>
      <c r="C61" s="275" t="s">
        <v>6193</v>
      </c>
      <c r="D61" s="494"/>
      <c r="E61" s="494" t="s">
        <v>5389</v>
      </c>
      <c r="J61" s="2" t="s">
        <v>9552</v>
      </c>
      <c r="L61" s="2" t="s">
        <v>860</v>
      </c>
    </row>
    <row r="62">
      <c r="A62" s="2"/>
      <c r="B62" s="2" t="s">
        <v>3908</v>
      </c>
      <c r="C62" s="275" t="s">
        <v>9553</v>
      </c>
      <c r="D62" s="266"/>
      <c r="E62" s="266"/>
      <c r="J62" s="2" t="s">
        <v>9552</v>
      </c>
      <c r="L62" s="2" t="s">
        <v>860</v>
      </c>
    </row>
    <row r="63">
      <c r="A63" s="2"/>
      <c r="B63" s="2" t="s">
        <v>3908</v>
      </c>
      <c r="C63" s="275" t="s">
        <v>7174</v>
      </c>
      <c r="D63" s="266"/>
      <c r="E63" s="266" t="s">
        <v>3995</v>
      </c>
      <c r="J63" s="2" t="s">
        <v>9552</v>
      </c>
      <c r="L63" s="2" t="s">
        <v>860</v>
      </c>
    </row>
    <row r="64">
      <c r="A64" s="2"/>
      <c r="B64" s="2" t="s">
        <v>3908</v>
      </c>
      <c r="C64" s="275" t="s">
        <v>7174</v>
      </c>
      <c r="D64" s="266"/>
      <c r="E64" s="266" t="s">
        <v>3995</v>
      </c>
      <c r="J64" s="2" t="s">
        <v>9552</v>
      </c>
      <c r="L64" s="2" t="s">
        <v>860</v>
      </c>
    </row>
    <row r="65">
      <c r="A65" s="2"/>
      <c r="B65" s="2" t="s">
        <v>960</v>
      </c>
      <c r="C65" s="492" t="s">
        <v>1556</v>
      </c>
      <c r="D65" s="275"/>
      <c r="E65" s="275" t="s">
        <v>947</v>
      </c>
      <c r="J65" s="2" t="s">
        <v>9552</v>
      </c>
      <c r="L65" s="2" t="s">
        <v>860</v>
      </c>
    </row>
    <row r="66">
      <c r="A66" s="2"/>
      <c r="B66" s="2" t="s">
        <v>960</v>
      </c>
      <c r="C66" s="492" t="s">
        <v>1055</v>
      </c>
      <c r="D66" s="494"/>
      <c r="E66" s="494" t="s">
        <v>1056</v>
      </c>
      <c r="J66" s="2" t="s">
        <v>9552</v>
      </c>
      <c r="L66" s="2" t="s">
        <v>860</v>
      </c>
    </row>
    <row r="67">
      <c r="A67" s="2"/>
      <c r="B67" s="2" t="s">
        <v>960</v>
      </c>
      <c r="C67" s="492" t="s">
        <v>1055</v>
      </c>
      <c r="D67" s="494"/>
      <c r="E67" s="494" t="s">
        <v>1056</v>
      </c>
      <c r="J67" s="2" t="s">
        <v>9552</v>
      </c>
      <c r="L67" s="2" t="s">
        <v>860</v>
      </c>
    </row>
    <row r="68">
      <c r="A68" s="2"/>
      <c r="B68" s="2" t="s">
        <v>960</v>
      </c>
      <c r="C68" s="492" t="s">
        <v>1055</v>
      </c>
      <c r="D68" s="494"/>
      <c r="E68" s="494" t="s">
        <v>1056</v>
      </c>
      <c r="J68" s="2" t="s">
        <v>9552</v>
      </c>
      <c r="L68" s="2" t="s">
        <v>860</v>
      </c>
    </row>
    <row r="69">
      <c r="A69" s="2"/>
      <c r="B69" s="2" t="s">
        <v>960</v>
      </c>
      <c r="C69" s="492" t="s">
        <v>1055</v>
      </c>
      <c r="D69" s="494"/>
      <c r="E69" s="494" t="s">
        <v>1056</v>
      </c>
      <c r="J69" s="2" t="s">
        <v>9552</v>
      </c>
      <c r="L69" s="2" t="s">
        <v>860</v>
      </c>
    </row>
    <row r="70">
      <c r="A70" s="2"/>
      <c r="B70" s="2" t="s">
        <v>960</v>
      </c>
      <c r="C70" s="492" t="s">
        <v>1055</v>
      </c>
      <c r="D70" s="494"/>
      <c r="E70" s="494" t="s">
        <v>1056</v>
      </c>
      <c r="J70" s="2" t="s">
        <v>9552</v>
      </c>
      <c r="L70" s="2" t="s">
        <v>860</v>
      </c>
    </row>
    <row r="71">
      <c r="A71" s="239"/>
      <c r="B71" s="2" t="s">
        <v>960</v>
      </c>
      <c r="C71" s="492" t="s">
        <v>1055</v>
      </c>
      <c r="D71" s="494"/>
      <c r="E71" s="494" t="s">
        <v>1056</v>
      </c>
      <c r="J71" s="2" t="s">
        <v>9552</v>
      </c>
      <c r="L71" s="2" t="s">
        <v>860</v>
      </c>
    </row>
    <row r="72">
      <c r="B72" s="2" t="s">
        <v>960</v>
      </c>
      <c r="C72" s="492" t="s">
        <v>1055</v>
      </c>
      <c r="D72" s="494"/>
      <c r="E72" s="494" t="s">
        <v>1056</v>
      </c>
      <c r="J72" s="2" t="s">
        <v>9552</v>
      </c>
      <c r="L72" s="2" t="s">
        <v>860</v>
      </c>
    </row>
    <row r="73">
      <c r="B73" s="2" t="s">
        <v>960</v>
      </c>
      <c r="C73" s="492" t="s">
        <v>1055</v>
      </c>
      <c r="D73" s="494"/>
      <c r="E73" s="494" t="s">
        <v>1056</v>
      </c>
      <c r="J73" s="2" t="s">
        <v>9552</v>
      </c>
      <c r="L73" s="2" t="s">
        <v>860</v>
      </c>
    </row>
    <row r="74">
      <c r="B74" s="2" t="s">
        <v>960</v>
      </c>
      <c r="C74" s="492" t="s">
        <v>1055</v>
      </c>
      <c r="D74" s="494"/>
      <c r="E74" s="494" t="s">
        <v>1056</v>
      </c>
      <c r="J74" s="2" t="s">
        <v>9552</v>
      </c>
      <c r="L74" s="2" t="s">
        <v>860</v>
      </c>
    </row>
    <row r="75">
      <c r="B75" s="2" t="s">
        <v>960</v>
      </c>
      <c r="C75" s="492" t="s">
        <v>1055</v>
      </c>
      <c r="D75" s="494"/>
      <c r="E75" s="494" t="s">
        <v>1056</v>
      </c>
      <c r="J75" s="2" t="s">
        <v>9552</v>
      </c>
      <c r="L75" s="2" t="s">
        <v>860</v>
      </c>
    </row>
    <row r="76">
      <c r="B76" s="2" t="s">
        <v>960</v>
      </c>
      <c r="C76" s="492" t="s">
        <v>1055</v>
      </c>
      <c r="D76" s="494"/>
      <c r="E76" s="494" t="s">
        <v>1056</v>
      </c>
      <c r="J76" s="2" t="s">
        <v>9552</v>
      </c>
      <c r="L76" s="2" t="s">
        <v>860</v>
      </c>
    </row>
    <row r="77">
      <c r="B77" s="2" t="s">
        <v>960</v>
      </c>
      <c r="C77" s="492" t="s">
        <v>1055</v>
      </c>
      <c r="D77" s="494"/>
      <c r="E77" s="494" t="s">
        <v>1056</v>
      </c>
      <c r="J77" s="2" t="s">
        <v>9552</v>
      </c>
      <c r="L77" s="2" t="s">
        <v>860</v>
      </c>
    </row>
    <row r="78">
      <c r="B78" s="2" t="s">
        <v>960</v>
      </c>
      <c r="C78" s="492" t="s">
        <v>1055</v>
      </c>
      <c r="D78" s="494"/>
      <c r="E78" s="494" t="s">
        <v>1056</v>
      </c>
      <c r="J78" s="2" t="s">
        <v>9552</v>
      </c>
      <c r="L78" s="2" t="s">
        <v>860</v>
      </c>
    </row>
    <row r="79">
      <c r="B79" s="2" t="s">
        <v>960</v>
      </c>
      <c r="C79" s="492" t="s">
        <v>1055</v>
      </c>
      <c r="D79" s="494"/>
      <c r="E79" s="494" t="s">
        <v>1056</v>
      </c>
      <c r="J79" s="2" t="s">
        <v>9552</v>
      </c>
      <c r="L79" s="2" t="s">
        <v>860</v>
      </c>
    </row>
    <row r="80">
      <c r="B80" s="2" t="s">
        <v>960</v>
      </c>
      <c r="C80" s="492" t="s">
        <v>1055</v>
      </c>
      <c r="D80" s="494"/>
      <c r="E80" s="494" t="s">
        <v>1056</v>
      </c>
      <c r="J80" s="2" t="s">
        <v>9552</v>
      </c>
      <c r="L80" s="2" t="s">
        <v>860</v>
      </c>
    </row>
    <row r="81">
      <c r="B81" s="2" t="s">
        <v>960</v>
      </c>
      <c r="C81" s="492" t="s">
        <v>1055</v>
      </c>
      <c r="D81" s="494"/>
      <c r="E81" s="494" t="s">
        <v>1056</v>
      </c>
      <c r="J81" s="2" t="s">
        <v>9552</v>
      </c>
      <c r="L81" s="2" t="s">
        <v>860</v>
      </c>
    </row>
    <row r="82">
      <c r="B82" s="2" t="s">
        <v>960</v>
      </c>
      <c r="C82" s="492" t="s">
        <v>1055</v>
      </c>
      <c r="D82" s="494"/>
      <c r="E82" s="494" t="s">
        <v>1056</v>
      </c>
      <c r="J82" s="2" t="s">
        <v>9552</v>
      </c>
      <c r="L82" s="2" t="s">
        <v>860</v>
      </c>
    </row>
    <row r="83">
      <c r="B83" s="2" t="s">
        <v>960</v>
      </c>
      <c r="C83" s="492" t="s">
        <v>1055</v>
      </c>
      <c r="D83" s="494"/>
      <c r="E83" s="494" t="s">
        <v>1056</v>
      </c>
      <c r="J83" s="2" t="s">
        <v>9552</v>
      </c>
      <c r="L83" s="2" t="s">
        <v>860</v>
      </c>
    </row>
    <row r="84">
      <c r="B84" s="2" t="s">
        <v>960</v>
      </c>
      <c r="C84" s="492" t="s">
        <v>1055</v>
      </c>
      <c r="D84" s="494"/>
      <c r="E84" s="494" t="s">
        <v>1056</v>
      </c>
      <c r="J84" s="2" t="s">
        <v>9552</v>
      </c>
      <c r="L84" s="2" t="s">
        <v>860</v>
      </c>
    </row>
    <row r="85">
      <c r="B85" s="2" t="s">
        <v>960</v>
      </c>
      <c r="C85" s="492" t="s">
        <v>1055</v>
      </c>
      <c r="D85" s="494"/>
      <c r="E85" s="494" t="s">
        <v>1056</v>
      </c>
      <c r="J85" s="2" t="s">
        <v>9552</v>
      </c>
      <c r="L85" s="2" t="s">
        <v>860</v>
      </c>
    </row>
    <row r="86">
      <c r="B86" s="2" t="s">
        <v>960</v>
      </c>
      <c r="C86" s="492" t="s">
        <v>1055</v>
      </c>
      <c r="D86" s="494"/>
      <c r="E86" s="494" t="s">
        <v>1056</v>
      </c>
      <c r="J86" s="2" t="s">
        <v>9552</v>
      </c>
      <c r="L86" s="2" t="s">
        <v>860</v>
      </c>
    </row>
    <row r="87">
      <c r="B87" s="2" t="s">
        <v>960</v>
      </c>
      <c r="C87" s="492" t="s">
        <v>1055</v>
      </c>
      <c r="D87" s="494"/>
      <c r="E87" s="494" t="s">
        <v>1056</v>
      </c>
      <c r="J87" s="2" t="s">
        <v>9552</v>
      </c>
      <c r="L87" s="2" t="s">
        <v>860</v>
      </c>
    </row>
    <row r="88">
      <c r="B88" s="2" t="s">
        <v>3908</v>
      </c>
      <c r="C88" s="2" t="s">
        <v>7142</v>
      </c>
      <c r="D88" s="2"/>
      <c r="E88" s="2" t="s">
        <v>6744</v>
      </c>
      <c r="J88" s="2" t="s">
        <v>9552</v>
      </c>
      <c r="L88" s="2" t="s">
        <v>860</v>
      </c>
    </row>
    <row r="90">
      <c r="A90" s="2" t="s">
        <v>995</v>
      </c>
      <c r="C90" s="2" t="s">
        <v>1409</v>
      </c>
      <c r="J90" s="2" t="s">
        <v>9552</v>
      </c>
      <c r="L90" s="2" t="s">
        <v>860</v>
      </c>
    </row>
    <row r="91">
      <c r="C91" s="2" t="s">
        <v>9554</v>
      </c>
      <c r="J91" s="2" t="s">
        <v>9552</v>
      </c>
      <c r="L91" s="2" t="s">
        <v>860</v>
      </c>
    </row>
    <row r="94">
      <c r="A94" s="2" t="s">
        <v>933</v>
      </c>
      <c r="C94" s="2" t="s">
        <v>1390</v>
      </c>
      <c r="J94" s="2" t="s">
        <v>9552</v>
      </c>
      <c r="L94" s="2" t="s">
        <v>860</v>
      </c>
    </row>
    <row r="95">
      <c r="C95" s="2" t="s">
        <v>1390</v>
      </c>
      <c r="J95" s="2" t="s">
        <v>9552</v>
      </c>
      <c r="L95" s="2" t="s">
        <v>860</v>
      </c>
    </row>
    <row r="96">
      <c r="C96" s="2" t="s">
        <v>9555</v>
      </c>
      <c r="J96" s="2" t="s">
        <v>9552</v>
      </c>
      <c r="L96" s="2" t="s">
        <v>860</v>
      </c>
    </row>
  </sheetData>
  <hyperlinks>
    <hyperlink r:id="rId1" ref="C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7" width="18.0"/>
    <col customWidth="1" min="8" max="9" width="17.5"/>
    <col customWidth="1" min="10" max="10" width="9.38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591"/>
      <c r="B1" s="592" t="s">
        <v>5</v>
      </c>
      <c r="C1" s="593" t="s">
        <v>9556</v>
      </c>
      <c r="D1" s="594" t="s">
        <v>7037</v>
      </c>
      <c r="E1" s="595"/>
      <c r="F1" s="595"/>
      <c r="G1" s="595" t="s">
        <v>800</v>
      </c>
      <c r="H1" s="593"/>
      <c r="I1" s="593" t="s">
        <v>801</v>
      </c>
      <c r="J1" s="596" t="s">
        <v>802</v>
      </c>
      <c r="K1" s="592" t="s">
        <v>803</v>
      </c>
      <c r="L1" s="593" t="s">
        <v>801</v>
      </c>
      <c r="M1" s="596" t="s">
        <v>802</v>
      </c>
      <c r="N1" s="461"/>
      <c r="O1" s="200" t="s">
        <v>6058</v>
      </c>
      <c r="P1" s="200" t="s">
        <v>6216</v>
      </c>
      <c r="Q1" s="200" t="s">
        <v>806</v>
      </c>
      <c r="R1" s="461"/>
      <c r="S1" s="461"/>
      <c r="T1" s="461"/>
      <c r="U1" s="461"/>
      <c r="V1" s="461"/>
      <c r="W1" s="461"/>
      <c r="X1" s="461"/>
      <c r="Y1" s="461"/>
      <c r="Z1" s="461"/>
      <c r="AA1" s="461"/>
      <c r="AB1" s="461"/>
      <c r="AC1" s="461"/>
      <c r="AD1" s="461"/>
    </row>
    <row r="2">
      <c r="A2" s="458"/>
      <c r="B2" s="597" t="s">
        <v>807</v>
      </c>
      <c r="C2" s="200" t="s">
        <v>5942</v>
      </c>
      <c r="D2" s="598"/>
      <c r="E2" s="231"/>
      <c r="F2" s="231"/>
      <c r="G2" s="403" t="s">
        <v>320</v>
      </c>
      <c r="H2" s="599"/>
      <c r="I2" s="600"/>
      <c r="J2" s="599"/>
      <c r="K2" s="601" t="s">
        <v>11</v>
      </c>
      <c r="L2" s="600"/>
      <c r="M2" s="602"/>
      <c r="N2" s="461"/>
      <c r="O2" s="200">
        <v>1.0</v>
      </c>
      <c r="P2" s="200" t="s">
        <v>9557</v>
      </c>
      <c r="Q2" s="200" t="s">
        <v>9558</v>
      </c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  <c r="AD2" s="461"/>
    </row>
    <row r="3">
      <c r="A3" s="200"/>
      <c r="B3" s="603" t="s">
        <v>811</v>
      </c>
      <c r="C3" s="200" t="s">
        <v>64</v>
      </c>
      <c r="D3" s="604"/>
      <c r="E3" s="231"/>
      <c r="F3" s="231"/>
      <c r="G3" s="231" t="s">
        <v>812</v>
      </c>
      <c r="H3" s="200"/>
      <c r="I3" s="461"/>
      <c r="J3" s="200"/>
      <c r="K3" s="603" t="s">
        <v>12</v>
      </c>
      <c r="L3" s="461"/>
      <c r="M3" s="604"/>
      <c r="N3" s="461"/>
      <c r="O3" s="200">
        <v>2.0</v>
      </c>
      <c r="P3" s="200" t="s">
        <v>9559</v>
      </c>
      <c r="Q3" s="200" t="s">
        <v>9560</v>
      </c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</row>
    <row r="4">
      <c r="A4" s="200"/>
      <c r="B4" s="603" t="s">
        <v>816</v>
      </c>
      <c r="C4" s="200"/>
      <c r="D4" s="604"/>
      <c r="E4" s="231"/>
      <c r="F4" s="231"/>
      <c r="G4" s="231" t="s">
        <v>817</v>
      </c>
      <c r="H4" s="200"/>
      <c r="I4" s="461"/>
      <c r="J4" s="200"/>
      <c r="K4" s="603" t="s">
        <v>13</v>
      </c>
      <c r="L4" s="461"/>
      <c r="M4" s="604"/>
      <c r="N4" s="461"/>
      <c r="O4" s="200">
        <v>3.0</v>
      </c>
      <c r="P4" s="200" t="s">
        <v>9561</v>
      </c>
      <c r="Q4" s="200" t="s">
        <v>9562</v>
      </c>
      <c r="R4" s="461"/>
      <c r="S4" s="461"/>
      <c r="T4" s="461"/>
      <c r="U4" s="461"/>
      <c r="V4" s="461"/>
      <c r="W4" s="461"/>
      <c r="X4" s="461"/>
      <c r="Y4" s="461"/>
      <c r="Z4" s="461"/>
      <c r="AA4" s="461"/>
      <c r="AB4" s="461"/>
      <c r="AC4" s="461"/>
      <c r="AD4" s="461"/>
    </row>
    <row r="5">
      <c r="A5" s="200"/>
      <c r="B5" s="603" t="s">
        <v>818</v>
      </c>
      <c r="C5" s="200"/>
      <c r="D5" s="604"/>
      <c r="E5" s="231"/>
      <c r="F5" s="231"/>
      <c r="G5" s="231" t="s">
        <v>819</v>
      </c>
      <c r="H5" s="200"/>
      <c r="I5" s="461"/>
      <c r="J5" s="200"/>
      <c r="K5" s="603" t="s">
        <v>14</v>
      </c>
      <c r="L5" s="461"/>
      <c r="M5" s="598"/>
      <c r="N5" s="461"/>
      <c r="O5" s="200">
        <v>4.0</v>
      </c>
      <c r="P5" s="200" t="s">
        <v>9075</v>
      </c>
      <c r="Q5" s="200" t="s">
        <v>9563</v>
      </c>
      <c r="R5" s="461"/>
      <c r="S5" s="461"/>
      <c r="T5" s="461"/>
      <c r="U5" s="461"/>
      <c r="V5" s="461"/>
      <c r="W5" s="461"/>
      <c r="X5" s="461"/>
      <c r="Y5" s="461"/>
      <c r="Z5" s="461"/>
      <c r="AA5" s="461"/>
      <c r="AB5" s="461"/>
      <c r="AC5" s="461"/>
      <c r="AD5" s="461"/>
    </row>
    <row r="6">
      <c r="A6" s="200"/>
      <c r="B6" s="603" t="s">
        <v>820</v>
      </c>
      <c r="C6" s="200"/>
      <c r="D6" s="604"/>
      <c r="E6" s="231"/>
      <c r="F6" s="231"/>
      <c r="G6" s="231" t="s">
        <v>821</v>
      </c>
      <c r="H6" s="461"/>
      <c r="I6" s="461"/>
      <c r="J6" s="200"/>
      <c r="K6" s="603" t="s">
        <v>15</v>
      </c>
      <c r="L6" s="461"/>
      <c r="M6" s="598"/>
      <c r="N6" s="461"/>
      <c r="O6" s="200">
        <v>5.0</v>
      </c>
      <c r="P6" s="200" t="s">
        <v>9564</v>
      </c>
      <c r="Q6" s="200" t="s">
        <v>9565</v>
      </c>
      <c r="R6" s="461"/>
      <c r="S6" s="461"/>
      <c r="T6" s="461"/>
      <c r="U6" s="461"/>
      <c r="V6" s="461"/>
      <c r="W6" s="461"/>
      <c r="X6" s="461"/>
      <c r="Y6" s="461"/>
      <c r="Z6" s="461"/>
      <c r="AA6" s="461"/>
      <c r="AB6" s="461"/>
      <c r="AC6" s="461"/>
      <c r="AD6" s="461"/>
    </row>
    <row r="7">
      <c r="A7" s="200"/>
      <c r="B7" s="603" t="s">
        <v>822</v>
      </c>
      <c r="C7" s="200" t="s">
        <v>1937</v>
      </c>
      <c r="D7" s="598"/>
      <c r="E7" s="231"/>
      <c r="F7" s="231"/>
      <c r="G7" s="231" t="s">
        <v>823</v>
      </c>
      <c r="H7" s="200"/>
      <c r="I7" s="461"/>
      <c r="J7" s="200"/>
      <c r="K7" s="603" t="s">
        <v>17</v>
      </c>
      <c r="L7" s="461"/>
      <c r="M7" s="598"/>
      <c r="N7" s="461"/>
      <c r="O7" s="200">
        <v>6.0</v>
      </c>
      <c r="P7" s="200" t="s">
        <v>9566</v>
      </c>
      <c r="Q7" s="200" t="s">
        <v>9567</v>
      </c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</row>
    <row r="8">
      <c r="A8" s="200"/>
      <c r="B8" s="603" t="s">
        <v>824</v>
      </c>
      <c r="C8" s="200"/>
      <c r="D8" s="604"/>
      <c r="E8" s="231"/>
      <c r="F8" s="231"/>
      <c r="G8" s="231" t="s">
        <v>825</v>
      </c>
      <c r="H8" s="200"/>
      <c r="I8" s="461"/>
      <c r="J8" s="200"/>
      <c r="K8" s="603" t="s">
        <v>18</v>
      </c>
      <c r="L8" s="461"/>
      <c r="M8" s="598"/>
      <c r="N8" s="461"/>
      <c r="O8" s="200">
        <v>7.0</v>
      </c>
      <c r="P8" s="200" t="s">
        <v>9568</v>
      </c>
      <c r="Q8" s="200" t="s">
        <v>9569</v>
      </c>
      <c r="R8" s="461"/>
      <c r="S8" s="461"/>
      <c r="T8" s="461"/>
      <c r="U8" s="461"/>
      <c r="V8" s="461"/>
      <c r="W8" s="461"/>
      <c r="X8" s="461"/>
      <c r="Y8" s="461"/>
      <c r="Z8" s="461"/>
      <c r="AA8" s="461"/>
      <c r="AB8" s="461"/>
      <c r="AC8" s="461"/>
      <c r="AD8" s="461"/>
    </row>
    <row r="9">
      <c r="A9" s="200"/>
      <c r="B9" s="603" t="s">
        <v>826</v>
      </c>
      <c r="C9" s="200"/>
      <c r="D9" s="598"/>
      <c r="E9" s="231"/>
      <c r="F9" s="231"/>
      <c r="G9" s="231" t="s">
        <v>827</v>
      </c>
      <c r="H9" s="200"/>
      <c r="I9" s="200"/>
      <c r="J9" s="200"/>
      <c r="K9" s="603" t="s">
        <v>19</v>
      </c>
      <c r="L9" s="200"/>
      <c r="M9" s="598"/>
      <c r="N9" s="461"/>
      <c r="O9" s="200">
        <v>8.0</v>
      </c>
      <c r="P9" s="200" t="s">
        <v>9570</v>
      </c>
      <c r="Q9" s="200" t="s">
        <v>9571</v>
      </c>
      <c r="R9" s="200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</row>
    <row r="10">
      <c r="A10" s="200"/>
      <c r="B10" s="603" t="s">
        <v>828</v>
      </c>
      <c r="C10" s="200"/>
      <c r="D10" s="598"/>
      <c r="E10" s="231"/>
      <c r="F10" s="231"/>
      <c r="G10" s="231" t="s">
        <v>829</v>
      </c>
      <c r="H10" s="200"/>
      <c r="I10" s="200"/>
      <c r="J10" s="200"/>
      <c r="K10" s="603" t="s">
        <v>20</v>
      </c>
      <c r="L10" s="200"/>
      <c r="M10" s="598"/>
      <c r="N10" s="461"/>
      <c r="O10" s="200">
        <v>9.0</v>
      </c>
      <c r="P10" s="200" t="s">
        <v>9572</v>
      </c>
      <c r="Q10" s="200" t="s">
        <v>9573</v>
      </c>
      <c r="R10" s="200"/>
      <c r="S10" s="461"/>
      <c r="T10" s="461"/>
      <c r="U10" s="461"/>
      <c r="V10" s="461"/>
      <c r="W10" s="461"/>
      <c r="X10" s="461"/>
      <c r="Y10" s="461"/>
      <c r="Z10" s="461"/>
      <c r="AA10" s="461"/>
      <c r="AB10" s="461"/>
      <c r="AC10" s="461"/>
      <c r="AD10" s="461"/>
    </row>
    <row r="11">
      <c r="A11" s="200"/>
      <c r="B11" s="603" t="s">
        <v>830</v>
      </c>
      <c r="C11" s="200"/>
      <c r="D11" s="598"/>
      <c r="E11" s="231"/>
      <c r="F11" s="231"/>
      <c r="G11" s="231" t="s">
        <v>831</v>
      </c>
      <c r="H11" s="200"/>
      <c r="I11" s="200"/>
      <c r="J11" s="200"/>
      <c r="K11" s="603" t="s">
        <v>21</v>
      </c>
      <c r="L11" s="200"/>
      <c r="M11" s="598"/>
      <c r="N11" s="461"/>
      <c r="O11" s="200">
        <v>10.0</v>
      </c>
      <c r="P11" s="200" t="s">
        <v>9574</v>
      </c>
      <c r="Q11" s="200" t="s">
        <v>9575</v>
      </c>
      <c r="R11" s="200"/>
      <c r="S11" s="461"/>
      <c r="T11" s="461"/>
      <c r="U11" s="461"/>
      <c r="V11" s="461"/>
      <c r="W11" s="461"/>
      <c r="X11" s="461"/>
      <c r="Y11" s="461"/>
      <c r="Z11" s="461"/>
      <c r="AA11" s="461"/>
      <c r="AB11" s="461"/>
      <c r="AC11" s="461"/>
      <c r="AD11" s="461"/>
    </row>
    <row r="12">
      <c r="A12" s="200"/>
      <c r="B12" s="605" t="s">
        <v>7132</v>
      </c>
      <c r="C12" s="606"/>
      <c r="D12" s="607"/>
      <c r="E12" s="231"/>
      <c r="F12" s="231"/>
      <c r="G12" s="231" t="s">
        <v>833</v>
      </c>
      <c r="H12" s="200"/>
      <c r="I12" s="200"/>
      <c r="J12" s="200"/>
      <c r="K12" s="603" t="s">
        <v>23</v>
      </c>
      <c r="L12" s="200"/>
      <c r="M12" s="598"/>
      <c r="N12" s="461"/>
      <c r="O12" s="200">
        <v>11.0</v>
      </c>
      <c r="P12" s="200"/>
      <c r="Q12" s="200"/>
      <c r="R12" s="200"/>
      <c r="S12" s="461"/>
      <c r="T12" s="461"/>
      <c r="U12" s="461"/>
      <c r="V12" s="461"/>
      <c r="W12" s="461"/>
      <c r="X12" s="461"/>
      <c r="Y12" s="461"/>
      <c r="Z12" s="461"/>
      <c r="AA12" s="461"/>
      <c r="AB12" s="461"/>
      <c r="AC12" s="461"/>
      <c r="AD12" s="461"/>
    </row>
    <row r="13">
      <c r="A13" s="200"/>
      <c r="B13" s="231" t="s">
        <v>832</v>
      </c>
      <c r="C13" s="200"/>
      <c r="D13" s="200"/>
      <c r="E13" s="231"/>
      <c r="F13" s="231"/>
      <c r="G13" s="603" t="s">
        <v>835</v>
      </c>
      <c r="H13" s="200"/>
      <c r="I13" s="200"/>
      <c r="J13" s="598"/>
      <c r="K13" s="605" t="s">
        <v>24</v>
      </c>
      <c r="L13" s="606"/>
      <c r="M13" s="607"/>
      <c r="N13" s="200"/>
      <c r="O13" s="200"/>
      <c r="P13" s="200"/>
      <c r="Q13" s="200"/>
      <c r="R13" s="200"/>
      <c r="S13" s="461"/>
      <c r="T13" s="461"/>
      <c r="U13" s="461"/>
      <c r="V13" s="461"/>
      <c r="W13" s="461"/>
      <c r="X13" s="461"/>
      <c r="Y13" s="461"/>
      <c r="Z13" s="461"/>
      <c r="AA13" s="461"/>
      <c r="AB13" s="461"/>
      <c r="AC13" s="461"/>
      <c r="AD13" s="461"/>
    </row>
    <row r="14">
      <c r="A14" s="200"/>
      <c r="B14" s="231"/>
      <c r="C14" s="200"/>
      <c r="D14" s="200"/>
      <c r="E14" s="231"/>
      <c r="F14" s="231"/>
      <c r="G14" s="605" t="s">
        <v>837</v>
      </c>
      <c r="H14" s="606"/>
      <c r="I14" s="606"/>
      <c r="J14" s="607"/>
      <c r="K14" s="231"/>
      <c r="L14" s="200"/>
      <c r="M14" s="200"/>
      <c r="N14" s="200"/>
      <c r="O14" s="200"/>
      <c r="P14" s="200"/>
      <c r="Q14" s="200"/>
      <c r="R14" s="200"/>
      <c r="S14" s="461"/>
      <c r="T14" s="461"/>
      <c r="U14" s="461"/>
      <c r="V14" s="461"/>
      <c r="W14" s="461"/>
      <c r="X14" s="461"/>
      <c r="Y14" s="461"/>
      <c r="Z14" s="461"/>
      <c r="AA14" s="461"/>
      <c r="AB14" s="461"/>
      <c r="AC14" s="461"/>
      <c r="AD14" s="461"/>
    </row>
    <row r="15">
      <c r="A15" s="200"/>
      <c r="B15" s="231"/>
      <c r="C15" s="200"/>
      <c r="D15" s="200"/>
      <c r="E15" s="231"/>
      <c r="F15" s="231"/>
      <c r="G15" s="231"/>
      <c r="H15" s="200"/>
      <c r="I15" s="200"/>
      <c r="J15" s="200"/>
      <c r="K15" s="231"/>
      <c r="L15" s="200"/>
      <c r="M15" s="200" t="s">
        <v>4235</v>
      </c>
      <c r="N15" s="200"/>
      <c r="O15" s="200"/>
      <c r="P15" s="200"/>
      <c r="Q15" s="200"/>
      <c r="R15" s="461"/>
      <c r="S15" s="461"/>
      <c r="T15" s="461"/>
      <c r="U15" s="461"/>
      <c r="V15" s="461"/>
      <c r="W15" s="461"/>
      <c r="X15" s="461"/>
      <c r="Y15" s="461"/>
      <c r="Z15" s="461"/>
      <c r="AA15" s="461"/>
      <c r="AB15" s="461"/>
      <c r="AC15" s="461"/>
      <c r="AD15" s="461"/>
    </row>
    <row r="16">
      <c r="A16" s="460" t="s">
        <v>4345</v>
      </c>
      <c r="B16" s="404" t="s">
        <v>27</v>
      </c>
      <c r="C16" s="460" t="s">
        <v>28</v>
      </c>
      <c r="D16" s="460" t="s">
        <v>29</v>
      </c>
      <c r="E16" s="12" t="s">
        <v>839</v>
      </c>
      <c r="F16" s="12" t="s">
        <v>840</v>
      </c>
      <c r="G16" s="404" t="s">
        <v>811</v>
      </c>
      <c r="H16" s="460" t="s">
        <v>841</v>
      </c>
      <c r="I16" s="460" t="s">
        <v>842</v>
      </c>
      <c r="J16" s="460" t="s">
        <v>843</v>
      </c>
      <c r="K16" s="404" t="s">
        <v>845</v>
      </c>
      <c r="L16" s="460" t="s">
        <v>846</v>
      </c>
      <c r="M16" s="460" t="s">
        <v>847</v>
      </c>
      <c r="N16" s="460" t="s">
        <v>848</v>
      </c>
      <c r="O16" s="460" t="s">
        <v>849</v>
      </c>
      <c r="P16" s="460" t="s">
        <v>850</v>
      </c>
      <c r="Q16" s="460" t="s">
        <v>851</v>
      </c>
      <c r="R16" s="461"/>
      <c r="S16" s="461"/>
      <c r="T16" s="461"/>
      <c r="U16" s="461"/>
      <c r="V16" s="461"/>
      <c r="W16" s="461"/>
      <c r="X16" s="461"/>
      <c r="Y16" s="461"/>
      <c r="Z16" s="461"/>
      <c r="AA16" s="461"/>
      <c r="AB16" s="461"/>
      <c r="AC16" s="461"/>
      <c r="AD16" s="461"/>
    </row>
    <row r="17">
      <c r="A17" s="200" t="s">
        <v>26</v>
      </c>
      <c r="B17" s="231" t="s">
        <v>30</v>
      </c>
      <c r="C17" s="200" t="s">
        <v>5477</v>
      </c>
      <c r="D17" s="200" t="s">
        <v>6646</v>
      </c>
      <c r="E17" s="231"/>
      <c r="F17" s="231"/>
      <c r="G17" s="231" t="s">
        <v>6647</v>
      </c>
      <c r="H17" s="200" t="s">
        <v>2100</v>
      </c>
      <c r="I17" s="200" t="s">
        <v>829</v>
      </c>
      <c r="J17" s="200" t="s">
        <v>9576</v>
      </c>
      <c r="K17" s="231" t="s">
        <v>17</v>
      </c>
      <c r="L17" s="200" t="s">
        <v>9577</v>
      </c>
      <c r="M17" s="461"/>
      <c r="N17" s="461"/>
      <c r="O17" s="461"/>
      <c r="P17" s="200">
        <v>91.0</v>
      </c>
      <c r="Q17" s="200">
        <v>1031.0</v>
      </c>
      <c r="R17" s="461"/>
      <c r="S17" s="461"/>
      <c r="T17" s="461"/>
      <c r="U17" s="461"/>
      <c r="V17" s="461"/>
      <c r="W17" s="461"/>
      <c r="X17" s="461"/>
      <c r="Y17" s="461"/>
      <c r="Z17" s="461"/>
      <c r="AA17" s="461"/>
      <c r="AB17" s="461"/>
      <c r="AC17" s="461"/>
      <c r="AD17" s="461"/>
    </row>
    <row r="18">
      <c r="A18" s="200"/>
      <c r="B18" s="231" t="s">
        <v>30</v>
      </c>
      <c r="C18" s="200" t="s">
        <v>5477</v>
      </c>
      <c r="D18" s="200" t="s">
        <v>6646</v>
      </c>
      <c r="E18" s="231"/>
      <c r="F18" s="231"/>
      <c r="G18" s="231" t="s">
        <v>6648</v>
      </c>
      <c r="H18" s="200" t="s">
        <v>2097</v>
      </c>
      <c r="I18" s="200" t="s">
        <v>829</v>
      </c>
      <c r="J18" s="200" t="s">
        <v>9576</v>
      </c>
      <c r="K18" s="231" t="s">
        <v>17</v>
      </c>
      <c r="L18" s="200" t="s">
        <v>9577</v>
      </c>
      <c r="M18" s="461"/>
      <c r="N18" s="461"/>
      <c r="O18" s="461"/>
      <c r="P18" s="200">
        <v>91.0</v>
      </c>
      <c r="Q18" s="200">
        <v>1031.0</v>
      </c>
      <c r="R18" s="461"/>
      <c r="S18" s="461"/>
      <c r="T18" s="461"/>
      <c r="U18" s="461"/>
      <c r="V18" s="461"/>
      <c r="W18" s="461"/>
      <c r="X18" s="461"/>
      <c r="Y18" s="461"/>
      <c r="Z18" s="461"/>
      <c r="AA18" s="461"/>
      <c r="AB18" s="461"/>
      <c r="AC18" s="461"/>
      <c r="AD18" s="461"/>
    </row>
    <row r="19">
      <c r="A19" s="200"/>
      <c r="B19" s="231" t="s">
        <v>30</v>
      </c>
      <c r="C19" s="200" t="s">
        <v>5477</v>
      </c>
      <c r="D19" s="200" t="s">
        <v>6646</v>
      </c>
      <c r="E19" s="231"/>
      <c r="F19" s="231"/>
      <c r="G19" s="231" t="s">
        <v>6649</v>
      </c>
      <c r="H19" s="200" t="s">
        <v>2112</v>
      </c>
      <c r="I19" s="200" t="s">
        <v>829</v>
      </c>
      <c r="J19" s="200" t="s">
        <v>9576</v>
      </c>
      <c r="K19" s="231" t="s">
        <v>17</v>
      </c>
      <c r="L19" s="200" t="s">
        <v>9577</v>
      </c>
      <c r="M19" s="461"/>
      <c r="N19" s="461"/>
      <c r="O19" s="461"/>
      <c r="P19" s="200">
        <v>91.0</v>
      </c>
      <c r="Q19" s="200">
        <v>1031.0</v>
      </c>
      <c r="R19" s="461"/>
      <c r="S19" s="461"/>
      <c r="T19" s="461"/>
      <c r="U19" s="461"/>
      <c r="V19" s="461"/>
      <c r="W19" s="461"/>
      <c r="X19" s="461"/>
      <c r="Y19" s="461"/>
      <c r="Z19" s="461"/>
      <c r="AA19" s="461"/>
      <c r="AB19" s="461"/>
      <c r="AC19" s="461"/>
      <c r="AD19" s="461"/>
    </row>
    <row r="20">
      <c r="A20" s="200"/>
      <c r="B20" s="231" t="s">
        <v>30</v>
      </c>
      <c r="C20" s="200" t="s">
        <v>5477</v>
      </c>
      <c r="D20" s="200" t="s">
        <v>6646</v>
      </c>
      <c r="E20" s="231"/>
      <c r="F20" s="231"/>
      <c r="G20" s="231" t="s">
        <v>6650</v>
      </c>
      <c r="H20" s="200" t="s">
        <v>2105</v>
      </c>
      <c r="I20" s="200" t="s">
        <v>829</v>
      </c>
      <c r="J20" s="200" t="s">
        <v>9576</v>
      </c>
      <c r="K20" s="231" t="s">
        <v>17</v>
      </c>
      <c r="L20" s="200" t="s">
        <v>9577</v>
      </c>
      <c r="M20" s="461"/>
      <c r="N20" s="461"/>
      <c r="O20" s="461"/>
      <c r="P20" s="200">
        <v>91.0</v>
      </c>
      <c r="Q20" s="200">
        <v>1031.0</v>
      </c>
      <c r="R20" s="461"/>
      <c r="S20" s="461"/>
      <c r="T20" s="461"/>
      <c r="U20" s="461"/>
      <c r="V20" s="461"/>
      <c r="W20" s="461"/>
      <c r="X20" s="461"/>
      <c r="Y20" s="461"/>
      <c r="Z20" s="461"/>
      <c r="AA20" s="461"/>
      <c r="AB20" s="461"/>
      <c r="AC20" s="461"/>
      <c r="AD20" s="461"/>
    </row>
    <row r="21">
      <c r="A21" s="200"/>
      <c r="B21" s="231" t="s">
        <v>30</v>
      </c>
      <c r="C21" s="200" t="s">
        <v>5477</v>
      </c>
      <c r="D21" s="200" t="s">
        <v>6646</v>
      </c>
      <c r="E21" s="231"/>
      <c r="F21" s="231"/>
      <c r="G21" s="231" t="s">
        <v>6651</v>
      </c>
      <c r="H21" s="200" t="s">
        <v>2104</v>
      </c>
      <c r="I21" s="200" t="s">
        <v>829</v>
      </c>
      <c r="J21" s="200" t="s">
        <v>9576</v>
      </c>
      <c r="K21" s="231" t="s">
        <v>17</v>
      </c>
      <c r="L21" s="200" t="s">
        <v>9577</v>
      </c>
      <c r="M21" s="461"/>
      <c r="N21" s="461"/>
      <c r="O21" s="461"/>
      <c r="P21" s="200">
        <v>91.0</v>
      </c>
      <c r="Q21" s="200">
        <v>1031.0</v>
      </c>
      <c r="R21" s="461"/>
      <c r="S21" s="461"/>
      <c r="T21" s="461"/>
      <c r="U21" s="461"/>
      <c r="V21" s="461"/>
      <c r="W21" s="461"/>
      <c r="X21" s="461"/>
      <c r="Y21" s="461"/>
      <c r="Z21" s="461"/>
      <c r="AA21" s="461"/>
      <c r="AB21" s="461"/>
      <c r="AC21" s="461"/>
      <c r="AD21" s="461"/>
    </row>
    <row r="22">
      <c r="A22" s="200"/>
      <c r="B22" s="231" t="s">
        <v>30</v>
      </c>
      <c r="C22" s="200" t="s">
        <v>5477</v>
      </c>
      <c r="D22" s="200" t="s">
        <v>6646</v>
      </c>
      <c r="E22" s="231"/>
      <c r="F22" s="231"/>
      <c r="G22" s="231" t="s">
        <v>6652</v>
      </c>
      <c r="H22" s="200" t="s">
        <v>2103</v>
      </c>
      <c r="I22" s="200" t="s">
        <v>829</v>
      </c>
      <c r="J22" s="200" t="s">
        <v>9576</v>
      </c>
      <c r="K22" s="231" t="s">
        <v>17</v>
      </c>
      <c r="L22" s="200" t="s">
        <v>9577</v>
      </c>
      <c r="M22" s="461"/>
      <c r="N22" s="461"/>
      <c r="O22" s="461"/>
      <c r="P22" s="200">
        <v>91.0</v>
      </c>
      <c r="Q22" s="200">
        <v>1031.0</v>
      </c>
      <c r="R22" s="461"/>
      <c r="S22" s="461"/>
      <c r="T22" s="461"/>
      <c r="U22" s="461"/>
      <c r="V22" s="461"/>
      <c r="W22" s="461"/>
      <c r="X22" s="461"/>
      <c r="Y22" s="461"/>
      <c r="Z22" s="461"/>
      <c r="AA22" s="461"/>
      <c r="AB22" s="461"/>
      <c r="AC22" s="461"/>
      <c r="AD22" s="461"/>
    </row>
    <row r="23">
      <c r="A23" s="200"/>
      <c r="B23" s="231" t="s">
        <v>30</v>
      </c>
      <c r="C23" s="200" t="s">
        <v>5477</v>
      </c>
      <c r="D23" s="200" t="s">
        <v>6646</v>
      </c>
      <c r="E23" s="231"/>
      <c r="F23" s="231"/>
      <c r="G23" s="231" t="s">
        <v>6653</v>
      </c>
      <c r="H23" s="200" t="s">
        <v>2114</v>
      </c>
      <c r="I23" s="200" t="s">
        <v>829</v>
      </c>
      <c r="J23" s="200" t="s">
        <v>9576</v>
      </c>
      <c r="K23" s="231" t="s">
        <v>17</v>
      </c>
      <c r="L23" s="200" t="s">
        <v>9577</v>
      </c>
      <c r="M23" s="461"/>
      <c r="N23" s="461"/>
      <c r="O23" s="461"/>
      <c r="P23" s="200">
        <v>91.0</v>
      </c>
      <c r="Q23" s="200">
        <v>1031.0</v>
      </c>
      <c r="R23" s="461"/>
      <c r="S23" s="461"/>
      <c r="T23" s="461"/>
      <c r="U23" s="461"/>
      <c r="V23" s="461"/>
      <c r="W23" s="461"/>
      <c r="X23" s="461"/>
      <c r="Y23" s="461"/>
      <c r="Z23" s="461"/>
      <c r="AA23" s="461"/>
      <c r="AB23" s="461"/>
      <c r="AC23" s="461"/>
      <c r="AD23" s="461"/>
    </row>
    <row r="24">
      <c r="A24" s="200"/>
      <c r="B24" s="231" t="s">
        <v>30</v>
      </c>
      <c r="C24" s="200" t="s">
        <v>5477</v>
      </c>
      <c r="D24" s="608" t="s">
        <v>6646</v>
      </c>
      <c r="E24" s="231"/>
      <c r="F24" s="231"/>
      <c r="G24" s="231"/>
      <c r="H24" s="200"/>
      <c r="I24" s="200" t="s">
        <v>829</v>
      </c>
      <c r="J24" s="200" t="s">
        <v>9576</v>
      </c>
      <c r="K24" s="231" t="s">
        <v>17</v>
      </c>
      <c r="L24" s="200" t="s">
        <v>9577</v>
      </c>
      <c r="M24" s="461"/>
      <c r="N24" s="461"/>
      <c r="O24" s="461"/>
      <c r="P24" s="200">
        <v>91.0</v>
      </c>
      <c r="Q24" s="200">
        <v>1031.0</v>
      </c>
      <c r="R24" s="461"/>
      <c r="S24" s="461"/>
      <c r="T24" s="461"/>
      <c r="U24" s="461"/>
      <c r="V24" s="461"/>
      <c r="W24" s="461"/>
      <c r="X24" s="461"/>
      <c r="Y24" s="461"/>
      <c r="Z24" s="461"/>
      <c r="AA24" s="461"/>
      <c r="AB24" s="461"/>
      <c r="AC24" s="461"/>
      <c r="AD24" s="461"/>
    </row>
    <row r="25">
      <c r="A25" s="200"/>
      <c r="B25" s="231" t="s">
        <v>30</v>
      </c>
      <c r="C25" s="200" t="s">
        <v>4423</v>
      </c>
      <c r="D25" s="608" t="s">
        <v>8611</v>
      </c>
      <c r="E25" s="231"/>
      <c r="F25" s="231"/>
      <c r="G25" s="231" t="s">
        <v>7241</v>
      </c>
      <c r="H25" s="200" t="s">
        <v>2102</v>
      </c>
      <c r="I25" s="200" t="s">
        <v>829</v>
      </c>
      <c r="J25" s="200" t="s">
        <v>9576</v>
      </c>
      <c r="K25" s="231" t="s">
        <v>17</v>
      </c>
      <c r="L25" s="200" t="s">
        <v>9577</v>
      </c>
      <c r="M25" s="461"/>
      <c r="N25" s="461"/>
      <c r="O25" s="461"/>
      <c r="P25" s="200">
        <v>91.0</v>
      </c>
      <c r="Q25" s="200">
        <v>1031.0</v>
      </c>
      <c r="R25" s="461"/>
      <c r="S25" s="461"/>
      <c r="T25" s="461"/>
      <c r="U25" s="461"/>
      <c r="V25" s="461"/>
      <c r="W25" s="461"/>
      <c r="X25" s="461"/>
      <c r="Y25" s="461"/>
      <c r="Z25" s="461"/>
      <c r="AA25" s="461"/>
      <c r="AB25" s="461"/>
      <c r="AC25" s="461"/>
      <c r="AD25" s="461"/>
    </row>
    <row r="26">
      <c r="A26" s="200"/>
      <c r="B26" s="231" t="s">
        <v>30</v>
      </c>
      <c r="C26" s="200" t="s">
        <v>4876</v>
      </c>
      <c r="D26" s="200" t="s">
        <v>7242</v>
      </c>
      <c r="E26" s="231"/>
      <c r="F26" s="231"/>
      <c r="G26" s="231" t="s">
        <v>7243</v>
      </c>
      <c r="H26" s="200"/>
      <c r="I26" s="200" t="s">
        <v>829</v>
      </c>
      <c r="J26" s="200" t="s">
        <v>9576</v>
      </c>
      <c r="K26" s="231" t="s">
        <v>17</v>
      </c>
      <c r="L26" s="200" t="s">
        <v>9577</v>
      </c>
      <c r="M26" s="461"/>
      <c r="N26" s="461"/>
      <c r="O26" s="461"/>
      <c r="P26" s="200">
        <v>91.0</v>
      </c>
      <c r="Q26" s="200">
        <v>1031.0</v>
      </c>
      <c r="R26" s="461"/>
      <c r="S26" s="461"/>
      <c r="T26" s="461"/>
      <c r="U26" s="461"/>
      <c r="V26" s="461"/>
      <c r="W26" s="461"/>
      <c r="X26" s="461"/>
      <c r="Y26" s="461"/>
      <c r="Z26" s="461"/>
      <c r="AA26" s="461"/>
      <c r="AB26" s="461"/>
      <c r="AC26" s="461"/>
      <c r="AD26" s="461"/>
    </row>
    <row r="27">
      <c r="A27" s="200"/>
      <c r="B27" s="231" t="s">
        <v>30</v>
      </c>
      <c r="C27" s="200" t="s">
        <v>1545</v>
      </c>
      <c r="D27" s="200" t="s">
        <v>4839</v>
      </c>
      <c r="E27" s="231"/>
      <c r="F27" s="231"/>
      <c r="G27" s="231" t="s">
        <v>7243</v>
      </c>
      <c r="H27" s="200"/>
      <c r="I27" s="200" t="s">
        <v>829</v>
      </c>
      <c r="J27" s="200" t="s">
        <v>9576</v>
      </c>
      <c r="K27" s="231" t="s">
        <v>17</v>
      </c>
      <c r="L27" s="200" t="s">
        <v>9577</v>
      </c>
      <c r="M27" s="461"/>
      <c r="N27" s="461"/>
      <c r="O27" s="461"/>
      <c r="P27" s="200">
        <v>91.0</v>
      </c>
      <c r="Q27" s="200">
        <v>1031.0</v>
      </c>
      <c r="R27" s="461"/>
      <c r="S27" s="461"/>
      <c r="T27" s="461"/>
      <c r="U27" s="461"/>
      <c r="V27" s="461"/>
      <c r="W27" s="461"/>
      <c r="X27" s="461"/>
      <c r="Y27" s="461"/>
      <c r="Z27" s="461"/>
      <c r="AA27" s="461"/>
      <c r="AB27" s="461"/>
      <c r="AC27" s="461"/>
      <c r="AD27" s="461"/>
    </row>
    <row r="28" ht="18.0" customHeight="1">
      <c r="A28" s="200"/>
      <c r="B28" s="231"/>
      <c r="C28" s="200" t="s">
        <v>9578</v>
      </c>
      <c r="D28" s="200"/>
      <c r="E28" s="231"/>
      <c r="F28" s="231"/>
      <c r="G28" s="231"/>
      <c r="H28" s="200"/>
      <c r="I28" s="200" t="s">
        <v>829</v>
      </c>
      <c r="J28" s="200" t="s">
        <v>9576</v>
      </c>
      <c r="K28" s="231" t="s">
        <v>17</v>
      </c>
      <c r="L28" s="200" t="s">
        <v>9577</v>
      </c>
      <c r="M28" s="461"/>
      <c r="N28" s="461"/>
      <c r="O28" s="461"/>
      <c r="P28" s="200">
        <v>91.0</v>
      </c>
      <c r="Q28" s="200">
        <v>1031.0</v>
      </c>
      <c r="R28" s="461"/>
      <c r="S28" s="461"/>
      <c r="T28" s="461"/>
      <c r="U28" s="461"/>
      <c r="V28" s="461"/>
      <c r="W28" s="461"/>
      <c r="X28" s="461"/>
      <c r="Y28" s="461"/>
      <c r="Z28" s="461"/>
      <c r="AA28" s="461"/>
      <c r="AB28" s="461"/>
      <c r="AC28" s="461"/>
      <c r="AD28" s="461"/>
    </row>
    <row r="29">
      <c r="A29" s="2"/>
      <c r="B29" s="231"/>
      <c r="C29" s="2" t="s">
        <v>9579</v>
      </c>
      <c r="D29" s="2"/>
      <c r="E29" s="231"/>
      <c r="F29" s="231"/>
      <c r="G29" s="231"/>
      <c r="H29" s="2" t="s">
        <v>3819</v>
      </c>
      <c r="J29" s="2" t="s">
        <v>9576</v>
      </c>
      <c r="K29" s="231" t="s">
        <v>17</v>
      </c>
      <c r="L29" s="2" t="s">
        <v>9580</v>
      </c>
      <c r="P29" s="200">
        <v>91.0</v>
      </c>
      <c r="Q29" s="200">
        <v>1042.0</v>
      </c>
    </row>
    <row r="30">
      <c r="A30" s="2"/>
      <c r="B30" s="231"/>
      <c r="C30" s="2" t="s">
        <v>9581</v>
      </c>
      <c r="D30" s="2"/>
      <c r="E30" s="231"/>
      <c r="F30" s="231"/>
      <c r="G30" s="231"/>
      <c r="H30" s="2" t="s">
        <v>3819</v>
      </c>
      <c r="J30" s="2" t="s">
        <v>9576</v>
      </c>
      <c r="K30" s="231" t="s">
        <v>17</v>
      </c>
      <c r="L30" s="2" t="s">
        <v>9582</v>
      </c>
      <c r="P30" s="200">
        <v>91.0</v>
      </c>
      <c r="Q30" s="200">
        <v>1155.0</v>
      </c>
    </row>
    <row r="31">
      <c r="A31" s="2"/>
      <c r="B31" s="231"/>
      <c r="D31" s="2"/>
      <c r="E31" s="231"/>
      <c r="F31" s="231"/>
      <c r="G31" s="231"/>
      <c r="H31" s="2"/>
      <c r="K31" s="240"/>
      <c r="P31" s="461"/>
      <c r="Q31" s="461"/>
    </row>
    <row r="32" ht="15.0" customHeight="1">
      <c r="A32" s="2" t="s">
        <v>7267</v>
      </c>
      <c r="B32" s="231" t="s">
        <v>3908</v>
      </c>
      <c r="C32" s="2" t="s">
        <v>3515</v>
      </c>
      <c r="D32" s="2" t="s">
        <v>3987</v>
      </c>
      <c r="E32" s="231"/>
      <c r="F32" s="231"/>
      <c r="G32" s="231"/>
      <c r="I32" s="2" t="s">
        <v>829</v>
      </c>
      <c r="J32" s="2" t="s">
        <v>9583</v>
      </c>
      <c r="K32" s="231" t="s">
        <v>17</v>
      </c>
      <c r="L32" s="2" t="s">
        <v>9584</v>
      </c>
      <c r="P32" s="200">
        <v>91.0</v>
      </c>
      <c r="Q32" s="200">
        <v>1021.0</v>
      </c>
    </row>
    <row r="33">
      <c r="A33" s="2"/>
      <c r="B33" s="231" t="s">
        <v>3908</v>
      </c>
      <c r="C33" s="2" t="s">
        <v>4099</v>
      </c>
      <c r="D33" s="2" t="s">
        <v>3987</v>
      </c>
      <c r="E33" s="231"/>
      <c r="F33" s="231"/>
      <c r="G33" s="231"/>
      <c r="I33" s="2" t="s">
        <v>829</v>
      </c>
      <c r="J33" s="2" t="s">
        <v>9585</v>
      </c>
      <c r="K33" s="231" t="s">
        <v>17</v>
      </c>
      <c r="L33" s="2" t="s">
        <v>9584</v>
      </c>
      <c r="P33" s="200">
        <v>91.0</v>
      </c>
      <c r="Q33" s="200">
        <v>1021.0</v>
      </c>
    </row>
    <row r="34">
      <c r="A34" s="2"/>
      <c r="B34" s="231" t="s">
        <v>3908</v>
      </c>
      <c r="C34" s="2" t="s">
        <v>4100</v>
      </c>
      <c r="D34" s="2" t="s">
        <v>4101</v>
      </c>
      <c r="E34" s="231"/>
      <c r="F34" s="231"/>
      <c r="G34" s="231"/>
      <c r="H34" s="2"/>
      <c r="I34" s="2" t="s">
        <v>829</v>
      </c>
      <c r="J34" s="2" t="s">
        <v>9585</v>
      </c>
      <c r="K34" s="231" t="s">
        <v>17</v>
      </c>
      <c r="L34" s="2" t="s">
        <v>9584</v>
      </c>
      <c r="P34" s="200">
        <v>91.0</v>
      </c>
      <c r="Q34" s="200">
        <v>1021.0</v>
      </c>
    </row>
    <row r="35">
      <c r="A35" s="2"/>
      <c r="B35" s="231" t="s">
        <v>3908</v>
      </c>
      <c r="C35" s="2" t="s">
        <v>5482</v>
      </c>
      <c r="D35" s="2" t="s">
        <v>8031</v>
      </c>
      <c r="E35" s="231"/>
      <c r="F35" s="231"/>
      <c r="G35" s="231" t="s">
        <v>7268</v>
      </c>
      <c r="H35" s="2" t="s">
        <v>2123</v>
      </c>
      <c r="I35" s="2" t="s">
        <v>829</v>
      </c>
      <c r="J35" s="2" t="s">
        <v>9585</v>
      </c>
      <c r="K35" s="231" t="s">
        <v>17</v>
      </c>
      <c r="L35" s="2" t="s">
        <v>9584</v>
      </c>
      <c r="P35" s="200">
        <v>91.0</v>
      </c>
      <c r="Q35" s="200">
        <v>1021.0</v>
      </c>
    </row>
    <row r="36">
      <c r="A36" s="2"/>
      <c r="B36" s="231" t="s">
        <v>3908</v>
      </c>
      <c r="C36" s="2" t="s">
        <v>6743</v>
      </c>
      <c r="D36" s="2"/>
      <c r="E36" s="231"/>
      <c r="F36" s="231"/>
      <c r="G36" s="231"/>
      <c r="H36" s="2"/>
      <c r="I36" s="2" t="s">
        <v>829</v>
      </c>
      <c r="J36" s="2" t="s">
        <v>9585</v>
      </c>
      <c r="K36" s="231" t="s">
        <v>17</v>
      </c>
      <c r="L36" s="2" t="s">
        <v>9584</v>
      </c>
      <c r="P36" s="461"/>
      <c r="Q36" s="200">
        <v>1021.0</v>
      </c>
    </row>
    <row r="37">
      <c r="A37" s="2"/>
      <c r="B37" s="231" t="s">
        <v>960</v>
      </c>
      <c r="C37" s="2" t="s">
        <v>1556</v>
      </c>
      <c r="D37" s="275" t="s">
        <v>947</v>
      </c>
      <c r="E37" s="231"/>
      <c r="F37" s="231"/>
      <c r="G37" s="231" t="s">
        <v>7269</v>
      </c>
      <c r="H37" s="2" t="s">
        <v>2124</v>
      </c>
      <c r="I37" s="2" t="s">
        <v>829</v>
      </c>
      <c r="J37" s="2" t="s">
        <v>9585</v>
      </c>
      <c r="K37" s="231" t="s">
        <v>17</v>
      </c>
      <c r="L37" s="2" t="s">
        <v>9584</v>
      </c>
      <c r="P37" s="461"/>
      <c r="Q37" s="200">
        <v>1021.0</v>
      </c>
    </row>
    <row r="38">
      <c r="A38" s="2"/>
      <c r="B38" s="231" t="s">
        <v>960</v>
      </c>
      <c r="C38" s="2" t="s">
        <v>1556</v>
      </c>
      <c r="D38" s="275" t="s">
        <v>947</v>
      </c>
      <c r="E38" s="231"/>
      <c r="F38" s="231"/>
      <c r="G38" s="231" t="s">
        <v>7270</v>
      </c>
      <c r="H38" s="2" t="s">
        <v>2125</v>
      </c>
      <c r="I38" s="2" t="s">
        <v>829</v>
      </c>
      <c r="J38" s="2" t="s">
        <v>9585</v>
      </c>
      <c r="K38" s="231" t="s">
        <v>17</v>
      </c>
      <c r="L38" s="2" t="s">
        <v>9584</v>
      </c>
      <c r="P38" s="461"/>
      <c r="Q38" s="200">
        <v>1021.0</v>
      </c>
    </row>
    <row r="39">
      <c r="A39" s="2"/>
      <c r="B39" s="231" t="s">
        <v>960</v>
      </c>
      <c r="C39" s="2" t="s">
        <v>1556</v>
      </c>
      <c r="D39" s="275" t="s">
        <v>947</v>
      </c>
      <c r="E39" s="231"/>
      <c r="F39" s="231"/>
      <c r="G39" s="231" t="s">
        <v>7271</v>
      </c>
      <c r="H39" s="2" t="s">
        <v>2129</v>
      </c>
      <c r="I39" s="2" t="s">
        <v>829</v>
      </c>
      <c r="J39" s="2" t="s">
        <v>9585</v>
      </c>
      <c r="K39" s="231" t="s">
        <v>17</v>
      </c>
      <c r="L39" s="2" t="s">
        <v>9584</v>
      </c>
      <c r="P39" s="461"/>
      <c r="Q39" s="200">
        <v>1021.0</v>
      </c>
    </row>
    <row r="40">
      <c r="A40" s="2"/>
      <c r="B40" s="231" t="s">
        <v>960</v>
      </c>
      <c r="C40" s="2" t="s">
        <v>1556</v>
      </c>
      <c r="D40" s="275" t="s">
        <v>947</v>
      </c>
      <c r="E40" s="231"/>
      <c r="F40" s="231"/>
      <c r="G40" s="231"/>
      <c r="H40" s="2"/>
      <c r="I40" s="2" t="s">
        <v>829</v>
      </c>
      <c r="J40" s="2" t="s">
        <v>9585</v>
      </c>
      <c r="K40" s="231" t="s">
        <v>17</v>
      </c>
      <c r="L40" s="2" t="s">
        <v>9584</v>
      </c>
      <c r="P40" s="461"/>
      <c r="Q40" s="200">
        <v>1021.0</v>
      </c>
    </row>
    <row r="41">
      <c r="A41" s="2"/>
      <c r="B41" s="231" t="s">
        <v>960</v>
      </c>
      <c r="C41" s="2" t="s">
        <v>1556</v>
      </c>
      <c r="D41" s="275" t="s">
        <v>947</v>
      </c>
      <c r="E41" s="231"/>
      <c r="F41" s="231"/>
      <c r="G41" s="231"/>
      <c r="H41" s="2"/>
      <c r="I41" s="2" t="s">
        <v>829</v>
      </c>
      <c r="J41" s="2" t="s">
        <v>9585</v>
      </c>
      <c r="K41" s="231" t="s">
        <v>17</v>
      </c>
      <c r="L41" s="2" t="s">
        <v>9584</v>
      </c>
      <c r="P41" s="461"/>
      <c r="Q41" s="200">
        <v>1021.0</v>
      </c>
    </row>
    <row r="42">
      <c r="A42" s="2"/>
      <c r="B42" s="231" t="s">
        <v>960</v>
      </c>
      <c r="C42" s="2" t="s">
        <v>1556</v>
      </c>
      <c r="D42" s="275" t="s">
        <v>947</v>
      </c>
      <c r="E42" s="231"/>
      <c r="F42" s="231"/>
      <c r="G42" s="231" t="s">
        <v>7272</v>
      </c>
      <c r="H42" s="2" t="s">
        <v>2130</v>
      </c>
      <c r="I42" s="2" t="s">
        <v>829</v>
      </c>
      <c r="J42" s="2" t="s">
        <v>9585</v>
      </c>
      <c r="K42" s="231" t="s">
        <v>17</v>
      </c>
      <c r="L42" s="2" t="s">
        <v>9584</v>
      </c>
      <c r="P42" s="461"/>
      <c r="Q42" s="200">
        <v>1021.0</v>
      </c>
    </row>
    <row r="43">
      <c r="A43" s="2"/>
      <c r="B43" s="231" t="s">
        <v>960</v>
      </c>
      <c r="C43" s="492" t="s">
        <v>1055</v>
      </c>
      <c r="D43" s="494" t="s">
        <v>1056</v>
      </c>
      <c r="E43" s="231"/>
      <c r="F43" s="231"/>
      <c r="G43" s="231" t="s">
        <v>7272</v>
      </c>
      <c r="H43" s="2" t="s">
        <v>2127</v>
      </c>
      <c r="I43" s="2" t="s">
        <v>6882</v>
      </c>
      <c r="K43" s="231"/>
      <c r="P43" s="461"/>
      <c r="Q43" s="461"/>
    </row>
    <row r="44">
      <c r="A44" s="2"/>
      <c r="B44" s="231" t="s">
        <v>960</v>
      </c>
      <c r="C44" s="492" t="s">
        <v>1055</v>
      </c>
      <c r="D44" s="494" t="s">
        <v>1056</v>
      </c>
      <c r="E44" s="231"/>
      <c r="F44" s="231"/>
      <c r="G44" s="231" t="s">
        <v>7272</v>
      </c>
      <c r="H44" s="2" t="s">
        <v>2131</v>
      </c>
      <c r="I44" s="2" t="s">
        <v>6882</v>
      </c>
      <c r="K44" s="231"/>
      <c r="P44" s="461"/>
      <c r="Q44" s="461"/>
    </row>
    <row r="45">
      <c r="A45" s="2"/>
      <c r="B45" s="231" t="s">
        <v>3908</v>
      </c>
      <c r="C45" s="2" t="s">
        <v>6193</v>
      </c>
      <c r="D45" s="2" t="s">
        <v>8032</v>
      </c>
      <c r="E45" s="231"/>
      <c r="F45" s="231"/>
      <c r="G45" s="231" t="s">
        <v>7273</v>
      </c>
      <c r="H45" s="2" t="s">
        <v>2128</v>
      </c>
      <c r="I45" s="2" t="s">
        <v>829</v>
      </c>
      <c r="J45" s="2" t="s">
        <v>9585</v>
      </c>
      <c r="K45" s="231" t="s">
        <v>17</v>
      </c>
      <c r="L45" s="2" t="s">
        <v>9584</v>
      </c>
      <c r="P45" s="461"/>
      <c r="Q45" s="200">
        <v>1021.0</v>
      </c>
    </row>
    <row r="46">
      <c r="A46" s="2"/>
      <c r="B46" s="231" t="s">
        <v>3908</v>
      </c>
      <c r="C46" s="2" t="s">
        <v>7142</v>
      </c>
      <c r="D46" s="2" t="s">
        <v>6744</v>
      </c>
      <c r="E46" s="231"/>
      <c r="F46" s="231"/>
      <c r="G46" s="231"/>
      <c r="H46" s="2"/>
      <c r="I46" s="2" t="s">
        <v>829</v>
      </c>
      <c r="J46" s="2" t="s">
        <v>9585</v>
      </c>
      <c r="K46" s="231" t="s">
        <v>17</v>
      </c>
      <c r="L46" s="2" t="s">
        <v>9584</v>
      </c>
      <c r="P46" s="461"/>
      <c r="Q46" s="200">
        <v>1021.0</v>
      </c>
    </row>
    <row r="47">
      <c r="A47" s="2"/>
      <c r="B47" s="231"/>
      <c r="C47" s="2" t="s">
        <v>7143</v>
      </c>
      <c r="D47" s="2" t="s">
        <v>7502</v>
      </c>
      <c r="E47" s="231"/>
      <c r="F47" s="231"/>
      <c r="G47" s="231"/>
      <c r="H47" s="2"/>
      <c r="I47" s="2" t="s">
        <v>829</v>
      </c>
      <c r="J47" s="2" t="s">
        <v>9585</v>
      </c>
      <c r="K47" s="231" t="s">
        <v>17</v>
      </c>
      <c r="L47" s="2" t="s">
        <v>9584</v>
      </c>
      <c r="P47" s="461"/>
      <c r="Q47" s="200">
        <v>1021.0</v>
      </c>
    </row>
    <row r="48">
      <c r="A48" s="2"/>
      <c r="B48" s="231"/>
      <c r="C48" s="2" t="s">
        <v>7144</v>
      </c>
      <c r="D48" s="2"/>
      <c r="E48" s="231"/>
      <c r="F48" s="231"/>
      <c r="G48" s="231"/>
      <c r="H48" s="2"/>
      <c r="I48" s="2" t="s">
        <v>829</v>
      </c>
      <c r="J48" s="2" t="s">
        <v>9585</v>
      </c>
      <c r="K48" s="231" t="s">
        <v>17</v>
      </c>
      <c r="L48" s="2" t="s">
        <v>9584</v>
      </c>
      <c r="P48" s="461"/>
      <c r="Q48" s="200">
        <v>1021.0</v>
      </c>
    </row>
    <row r="49">
      <c r="A49" s="2"/>
      <c r="B49" s="231"/>
      <c r="C49" s="2" t="s">
        <v>9586</v>
      </c>
      <c r="D49" s="2"/>
      <c r="E49" s="231"/>
      <c r="F49" s="231"/>
      <c r="G49" s="231"/>
      <c r="H49" s="2" t="s">
        <v>3819</v>
      </c>
      <c r="K49" s="231" t="s">
        <v>17</v>
      </c>
      <c r="L49" s="2" t="s">
        <v>9584</v>
      </c>
      <c r="P49" s="461"/>
      <c r="Q49" s="200">
        <v>1022.0</v>
      </c>
    </row>
    <row r="50">
      <c r="A50" s="2"/>
      <c r="B50" s="231"/>
      <c r="C50" s="2" t="s">
        <v>9586</v>
      </c>
      <c r="D50" s="2"/>
      <c r="E50" s="231"/>
      <c r="F50" s="231"/>
      <c r="G50" s="231"/>
      <c r="H50" s="2" t="s">
        <v>3819</v>
      </c>
      <c r="K50" s="231" t="s">
        <v>17</v>
      </c>
      <c r="L50" s="2" t="s">
        <v>9584</v>
      </c>
      <c r="P50" s="461"/>
      <c r="Q50" s="200">
        <v>1022.0</v>
      </c>
    </row>
    <row r="51">
      <c r="A51" s="2"/>
      <c r="B51" s="231"/>
      <c r="C51" s="2" t="s">
        <v>9587</v>
      </c>
      <c r="D51" s="2"/>
      <c r="E51" s="231"/>
      <c r="F51" s="231"/>
      <c r="G51" s="231"/>
      <c r="H51" s="2"/>
      <c r="K51" s="231" t="s">
        <v>17</v>
      </c>
      <c r="L51" s="2" t="s">
        <v>9584</v>
      </c>
      <c r="P51" s="461"/>
      <c r="Q51" s="200">
        <v>1022.0</v>
      </c>
    </row>
    <row r="52">
      <c r="A52" s="2"/>
      <c r="B52" s="231"/>
      <c r="C52" s="2" t="s">
        <v>9587</v>
      </c>
      <c r="D52" s="2"/>
      <c r="E52" s="231"/>
      <c r="F52" s="231"/>
      <c r="G52" s="231"/>
      <c r="H52" s="2"/>
      <c r="K52" s="231" t="s">
        <v>17</v>
      </c>
      <c r="L52" s="2" t="s">
        <v>9584</v>
      </c>
      <c r="P52" s="461"/>
      <c r="Q52" s="200">
        <v>1022.0</v>
      </c>
    </row>
    <row r="53">
      <c r="A53" s="2"/>
      <c r="B53" s="231"/>
      <c r="C53" s="2" t="s">
        <v>9587</v>
      </c>
      <c r="D53" s="2"/>
      <c r="E53" s="231"/>
      <c r="F53" s="231"/>
      <c r="G53" s="231"/>
      <c r="H53" s="2"/>
      <c r="K53" s="231" t="s">
        <v>17</v>
      </c>
      <c r="L53" s="2" t="s">
        <v>9584</v>
      </c>
      <c r="P53" s="461"/>
      <c r="Q53" s="200">
        <v>1022.0</v>
      </c>
    </row>
    <row r="54">
      <c r="A54" s="2"/>
      <c r="B54" s="231"/>
      <c r="C54" s="2" t="s">
        <v>9587</v>
      </c>
      <c r="D54" s="2"/>
      <c r="E54" s="231"/>
      <c r="F54" s="231"/>
      <c r="G54" s="231"/>
      <c r="H54" s="2"/>
      <c r="K54" s="231" t="s">
        <v>17</v>
      </c>
      <c r="L54" s="2" t="s">
        <v>9584</v>
      </c>
      <c r="P54" s="461"/>
      <c r="Q54" s="200">
        <v>1022.0</v>
      </c>
    </row>
    <row r="55">
      <c r="A55" s="2"/>
      <c r="B55" s="231"/>
      <c r="C55" s="2" t="s">
        <v>9587</v>
      </c>
      <c r="D55" s="2"/>
      <c r="E55" s="231"/>
      <c r="F55" s="231"/>
      <c r="G55" s="231"/>
      <c r="H55" s="2"/>
      <c r="K55" s="231" t="s">
        <v>17</v>
      </c>
      <c r="L55" s="2" t="s">
        <v>9584</v>
      </c>
      <c r="P55" s="461"/>
      <c r="Q55" s="200">
        <v>1022.0</v>
      </c>
    </row>
    <row r="56">
      <c r="A56" s="2"/>
      <c r="B56" s="231"/>
      <c r="C56" s="2" t="s">
        <v>9587</v>
      </c>
      <c r="D56" s="2"/>
      <c r="E56" s="231"/>
      <c r="F56" s="231"/>
      <c r="G56" s="231"/>
      <c r="H56" s="2"/>
      <c r="K56" s="231" t="s">
        <v>17</v>
      </c>
      <c r="L56" s="2" t="s">
        <v>9584</v>
      </c>
      <c r="P56" s="461"/>
      <c r="Q56" s="200">
        <v>1022.0</v>
      </c>
    </row>
    <row r="57">
      <c r="A57" s="2"/>
      <c r="B57" s="231"/>
      <c r="C57" s="2" t="s">
        <v>9587</v>
      </c>
      <c r="D57" s="2"/>
      <c r="E57" s="231"/>
      <c r="F57" s="231"/>
      <c r="G57" s="231"/>
      <c r="H57" s="2"/>
      <c r="K57" s="231" t="s">
        <v>17</v>
      </c>
      <c r="L57" s="2" t="s">
        <v>9584</v>
      </c>
      <c r="P57" s="461"/>
      <c r="Q57" s="200">
        <v>1022.0</v>
      </c>
    </row>
    <row r="58">
      <c r="A58" s="2"/>
      <c r="B58" s="231"/>
      <c r="C58" s="2" t="s">
        <v>9587</v>
      </c>
      <c r="D58" s="2"/>
      <c r="E58" s="231"/>
      <c r="F58" s="231"/>
      <c r="G58" s="231"/>
      <c r="H58" s="2"/>
      <c r="K58" s="231" t="s">
        <v>17</v>
      </c>
      <c r="L58" s="2" t="s">
        <v>9584</v>
      </c>
      <c r="P58" s="461"/>
      <c r="Q58" s="200">
        <v>1022.0</v>
      </c>
    </row>
    <row r="59">
      <c r="A59" s="2"/>
      <c r="B59" s="231"/>
      <c r="C59" s="2" t="s">
        <v>9587</v>
      </c>
      <c r="D59" s="2"/>
      <c r="E59" s="231"/>
      <c r="F59" s="231"/>
      <c r="G59" s="231"/>
      <c r="H59" s="2"/>
      <c r="K59" s="231" t="s">
        <v>17</v>
      </c>
      <c r="L59" s="2" t="s">
        <v>9584</v>
      </c>
      <c r="P59" s="461"/>
      <c r="Q59" s="200">
        <v>1022.0</v>
      </c>
    </row>
    <row r="60">
      <c r="A60" s="2"/>
      <c r="B60" s="231"/>
      <c r="C60" s="2" t="s">
        <v>9587</v>
      </c>
      <c r="D60" s="2"/>
      <c r="E60" s="231"/>
      <c r="F60" s="231"/>
      <c r="G60" s="231"/>
      <c r="H60" s="2"/>
      <c r="K60" s="231" t="s">
        <v>17</v>
      </c>
      <c r="L60" s="2" t="s">
        <v>9584</v>
      </c>
      <c r="P60" s="461"/>
      <c r="Q60" s="200">
        <v>1022.0</v>
      </c>
    </row>
    <row r="61">
      <c r="A61" s="2"/>
      <c r="B61" s="231"/>
      <c r="C61" s="2" t="s">
        <v>9587</v>
      </c>
      <c r="D61" s="2"/>
      <c r="E61" s="231"/>
      <c r="F61" s="231"/>
      <c r="G61" s="231"/>
      <c r="H61" s="2" t="s">
        <v>3819</v>
      </c>
      <c r="K61" s="231" t="s">
        <v>17</v>
      </c>
      <c r="L61" s="2" t="s">
        <v>9584</v>
      </c>
      <c r="P61" s="461"/>
      <c r="Q61" s="200">
        <v>1022.0</v>
      </c>
    </row>
    <row r="62">
      <c r="A62" s="2"/>
      <c r="B62" s="231"/>
      <c r="C62" s="2" t="s">
        <v>9587</v>
      </c>
      <c r="D62" s="2"/>
      <c r="E62" s="231"/>
      <c r="F62" s="231"/>
      <c r="G62" s="231"/>
      <c r="H62" s="2" t="s">
        <v>3819</v>
      </c>
      <c r="K62" s="231" t="s">
        <v>17</v>
      </c>
      <c r="L62" s="2" t="s">
        <v>9584</v>
      </c>
      <c r="P62" s="461"/>
      <c r="Q62" s="200">
        <v>1022.0</v>
      </c>
    </row>
    <row r="63">
      <c r="A63" s="2"/>
      <c r="B63" s="231"/>
      <c r="C63" s="2" t="s">
        <v>9587</v>
      </c>
      <c r="D63" s="2"/>
      <c r="E63" s="231"/>
      <c r="F63" s="231"/>
      <c r="G63" s="231"/>
      <c r="H63" s="2" t="s">
        <v>3819</v>
      </c>
      <c r="K63" s="231" t="s">
        <v>17</v>
      </c>
      <c r="L63" s="2" t="s">
        <v>9584</v>
      </c>
      <c r="P63" s="461"/>
      <c r="Q63" s="200">
        <v>1022.0</v>
      </c>
    </row>
    <row r="64">
      <c r="A64" s="2"/>
      <c r="B64" s="231"/>
      <c r="C64" s="2" t="s">
        <v>9587</v>
      </c>
      <c r="D64" s="2"/>
      <c r="E64" s="231"/>
      <c r="F64" s="231"/>
      <c r="G64" s="231"/>
      <c r="H64" s="2" t="s">
        <v>3819</v>
      </c>
      <c r="K64" s="231" t="s">
        <v>17</v>
      </c>
      <c r="L64" s="2" t="s">
        <v>9584</v>
      </c>
      <c r="P64" s="461"/>
      <c r="Q64" s="200">
        <v>1022.0</v>
      </c>
    </row>
    <row r="65">
      <c r="A65" s="2"/>
      <c r="B65" s="231"/>
      <c r="C65" s="2" t="s">
        <v>7171</v>
      </c>
      <c r="D65" s="2"/>
      <c r="E65" s="231"/>
      <c r="F65" s="231"/>
      <c r="G65" s="231"/>
      <c r="H65" s="2"/>
      <c r="K65" s="231" t="s">
        <v>17</v>
      </c>
      <c r="L65" s="2" t="s">
        <v>9584</v>
      </c>
      <c r="P65" s="461"/>
      <c r="Q65" s="200">
        <v>1022.0</v>
      </c>
    </row>
    <row r="66">
      <c r="A66" s="2"/>
      <c r="B66" s="231"/>
      <c r="C66" s="2" t="s">
        <v>8753</v>
      </c>
      <c r="D66" s="2"/>
      <c r="E66" s="231"/>
      <c r="F66" s="231"/>
      <c r="G66" s="231"/>
      <c r="H66" s="2" t="s">
        <v>3819</v>
      </c>
      <c r="K66" s="231" t="s">
        <v>17</v>
      </c>
      <c r="L66" s="2" t="s">
        <v>9580</v>
      </c>
      <c r="P66" s="461"/>
      <c r="Q66" s="200">
        <v>1042.0</v>
      </c>
    </row>
    <row r="67">
      <c r="A67" s="2"/>
      <c r="B67" s="231"/>
      <c r="D67" s="2"/>
      <c r="E67" s="231"/>
      <c r="F67" s="231"/>
      <c r="G67" s="231"/>
      <c r="H67" s="2"/>
      <c r="K67" s="240"/>
      <c r="P67" s="461"/>
      <c r="Q67" s="461"/>
    </row>
    <row r="68">
      <c r="A68" s="2"/>
      <c r="B68" s="231"/>
      <c r="C68" s="2"/>
      <c r="D68" s="2"/>
      <c r="E68" s="231"/>
      <c r="F68" s="231"/>
      <c r="G68" s="231"/>
      <c r="H68" s="2"/>
      <c r="K68" s="240"/>
      <c r="P68" s="461"/>
      <c r="Q68" s="461"/>
    </row>
    <row r="69">
      <c r="A69" s="2" t="s">
        <v>995</v>
      </c>
      <c r="B69" s="231" t="s">
        <v>862</v>
      </c>
      <c r="C69" s="2" t="s">
        <v>1409</v>
      </c>
      <c r="E69" s="231"/>
      <c r="F69" s="231"/>
      <c r="G69" s="231" t="s">
        <v>7187</v>
      </c>
      <c r="H69" s="2" t="s">
        <v>2117</v>
      </c>
      <c r="I69" s="2" t="s">
        <v>829</v>
      </c>
      <c r="J69" s="2" t="s">
        <v>9588</v>
      </c>
      <c r="K69" s="231" t="s">
        <v>2245</v>
      </c>
      <c r="P69" s="461"/>
      <c r="Q69" s="461"/>
    </row>
    <row r="70">
      <c r="A70" s="2"/>
      <c r="B70" s="231" t="s">
        <v>862</v>
      </c>
      <c r="C70" s="2" t="s">
        <v>1409</v>
      </c>
      <c r="E70" s="231"/>
      <c r="F70" s="231"/>
      <c r="G70" s="231" t="s">
        <v>9589</v>
      </c>
      <c r="H70" s="2"/>
      <c r="I70" s="2" t="s">
        <v>829</v>
      </c>
      <c r="J70" s="2" t="s">
        <v>9588</v>
      </c>
      <c r="K70" s="231" t="s">
        <v>2245</v>
      </c>
      <c r="P70" s="461"/>
      <c r="Q70" s="461"/>
    </row>
    <row r="71">
      <c r="A71" s="2"/>
      <c r="B71" s="231" t="s">
        <v>862</v>
      </c>
      <c r="C71" s="2" t="s">
        <v>1412</v>
      </c>
      <c r="E71" s="231"/>
      <c r="F71" s="231"/>
      <c r="G71" s="231" t="s">
        <v>7277</v>
      </c>
      <c r="H71" s="2" t="s">
        <v>2113</v>
      </c>
      <c r="I71" s="2" t="s">
        <v>829</v>
      </c>
      <c r="J71" s="2" t="s">
        <v>9588</v>
      </c>
      <c r="K71" s="231" t="s">
        <v>2245</v>
      </c>
      <c r="P71" s="461"/>
      <c r="Q71" s="461"/>
    </row>
    <row r="72">
      <c r="B72" s="240"/>
      <c r="E72" s="240"/>
      <c r="F72" s="240"/>
      <c r="G72" s="240"/>
      <c r="K72" s="240"/>
      <c r="P72" s="461"/>
      <c r="Q72" s="461"/>
    </row>
    <row r="73">
      <c r="A73" s="2" t="s">
        <v>933</v>
      </c>
      <c r="B73" s="240"/>
      <c r="C73" s="2" t="s">
        <v>1390</v>
      </c>
      <c r="E73" s="231"/>
      <c r="F73" s="231"/>
      <c r="G73" s="231" t="s">
        <v>7250</v>
      </c>
      <c r="H73" s="2" t="s">
        <v>2118</v>
      </c>
      <c r="I73" s="2" t="s">
        <v>833</v>
      </c>
      <c r="K73" s="231" t="s">
        <v>17</v>
      </c>
      <c r="L73" s="2" t="s">
        <v>9580</v>
      </c>
      <c r="P73" s="461"/>
      <c r="Q73" s="200">
        <v>1042.0</v>
      </c>
    </row>
    <row r="74">
      <c r="B74" s="240"/>
      <c r="C74" s="2" t="s">
        <v>1390</v>
      </c>
      <c r="E74" s="240"/>
      <c r="F74" s="240"/>
      <c r="G74" s="240"/>
      <c r="H74" s="2" t="s">
        <v>2115</v>
      </c>
      <c r="I74" s="2" t="s">
        <v>833</v>
      </c>
      <c r="K74" s="231" t="s">
        <v>17</v>
      </c>
      <c r="L74" s="2" t="s">
        <v>9580</v>
      </c>
      <c r="P74" s="461"/>
      <c r="Q74" s="200">
        <v>1042.0</v>
      </c>
    </row>
    <row r="75">
      <c r="B75" s="240"/>
      <c r="C75" s="2" t="s">
        <v>1390</v>
      </c>
      <c r="E75" s="240"/>
      <c r="F75" s="240"/>
      <c r="G75" s="240"/>
      <c r="I75" s="2" t="s">
        <v>3651</v>
      </c>
      <c r="K75" s="231"/>
      <c r="P75" s="461"/>
      <c r="Q75" s="461"/>
    </row>
    <row r="76">
      <c r="B76" s="240"/>
      <c r="C76" s="2" t="s">
        <v>6812</v>
      </c>
      <c r="E76" s="240"/>
      <c r="F76" s="240"/>
      <c r="G76" s="240"/>
      <c r="I76" s="2" t="s">
        <v>829</v>
      </c>
      <c r="K76" s="231" t="s">
        <v>2245</v>
      </c>
      <c r="P76" s="461"/>
      <c r="Q76" s="461"/>
    </row>
    <row r="77">
      <c r="B77" s="240"/>
      <c r="E77" s="240"/>
      <c r="F77" s="240"/>
      <c r="G77" s="240"/>
      <c r="K77" s="240"/>
      <c r="P77" s="461"/>
      <c r="Q77" s="461"/>
    </row>
    <row r="78">
      <c r="A78" s="239"/>
      <c r="B78" s="609" t="s">
        <v>43</v>
      </c>
      <c r="E78" s="240"/>
      <c r="F78" s="240"/>
      <c r="G78" s="240"/>
      <c r="K78" s="240"/>
      <c r="P78" s="461"/>
      <c r="Q78" s="461"/>
    </row>
    <row r="79">
      <c r="A79" s="2"/>
      <c r="B79" s="231" t="s">
        <v>7177</v>
      </c>
      <c r="E79" s="231"/>
      <c r="F79" s="231"/>
      <c r="G79" s="231" t="s">
        <v>9590</v>
      </c>
      <c r="H79" s="2"/>
      <c r="K79" s="240"/>
      <c r="P79" s="461"/>
      <c r="Q79" s="461"/>
    </row>
    <row r="80">
      <c r="A80" s="2"/>
      <c r="B80" s="231" t="s">
        <v>7179</v>
      </c>
      <c r="E80" s="231"/>
      <c r="F80" s="231"/>
      <c r="G80" s="231" t="s">
        <v>7180</v>
      </c>
      <c r="H80" s="2"/>
      <c r="K80" s="240"/>
      <c r="P80" s="461"/>
      <c r="Q80" s="461"/>
    </row>
    <row r="81">
      <c r="A81" s="2"/>
      <c r="B81" s="231" t="s">
        <v>7181</v>
      </c>
      <c r="E81" s="231"/>
      <c r="F81" s="231"/>
      <c r="G81" s="231" t="s">
        <v>7178</v>
      </c>
      <c r="H81" s="2"/>
      <c r="I81" s="2" t="s">
        <v>823</v>
      </c>
      <c r="K81" s="240"/>
      <c r="P81" s="461"/>
      <c r="Q81" s="461"/>
    </row>
    <row r="82">
      <c r="A82" s="239"/>
      <c r="B82" s="231" t="s">
        <v>7184</v>
      </c>
      <c r="E82" s="231"/>
      <c r="F82" s="231"/>
      <c r="G82" s="231" t="s">
        <v>7185</v>
      </c>
      <c r="I82" s="2" t="s">
        <v>819</v>
      </c>
      <c r="K82" s="240"/>
      <c r="P82" s="461"/>
      <c r="Q82" s="461"/>
    </row>
    <row r="83">
      <c r="B83" s="231" t="s">
        <v>7188</v>
      </c>
      <c r="E83" s="231"/>
      <c r="F83" s="231"/>
      <c r="G83" s="231" t="s">
        <v>7189</v>
      </c>
      <c r="I83" s="2" t="s">
        <v>819</v>
      </c>
      <c r="K83" s="240"/>
      <c r="P83" s="461"/>
      <c r="Q83" s="461"/>
    </row>
    <row r="84">
      <c r="B84" s="231" t="s">
        <v>7196</v>
      </c>
      <c r="E84" s="231"/>
      <c r="F84" s="231"/>
      <c r="G84" s="231" t="s">
        <v>9404</v>
      </c>
      <c r="I84" s="195" t="s">
        <v>825</v>
      </c>
      <c r="K84" s="240"/>
      <c r="P84" s="461"/>
      <c r="Q84" s="461"/>
    </row>
    <row r="85">
      <c r="B85" s="231" t="s">
        <v>7197</v>
      </c>
      <c r="E85" s="231"/>
      <c r="F85" s="231"/>
      <c r="G85" s="231" t="s">
        <v>9404</v>
      </c>
      <c r="I85" s="195" t="s">
        <v>825</v>
      </c>
      <c r="K85" s="240"/>
      <c r="P85" s="461"/>
      <c r="Q85" s="461"/>
    </row>
    <row r="86">
      <c r="B86" s="231" t="s">
        <v>7198</v>
      </c>
      <c r="E86" s="231"/>
      <c r="F86" s="231"/>
      <c r="G86" s="231" t="s">
        <v>9404</v>
      </c>
      <c r="I86" s="195" t="s">
        <v>825</v>
      </c>
      <c r="K86" s="240"/>
      <c r="P86" s="461"/>
      <c r="Q86" s="461"/>
    </row>
    <row r="87">
      <c r="B87" s="231" t="s">
        <v>7199</v>
      </c>
      <c r="E87" s="231"/>
      <c r="F87" s="231"/>
      <c r="G87" s="231" t="s">
        <v>9404</v>
      </c>
      <c r="I87" s="195" t="s">
        <v>825</v>
      </c>
      <c r="K87" s="240"/>
      <c r="P87" s="461"/>
      <c r="Q87" s="461"/>
    </row>
    <row r="88">
      <c r="B88" s="231" t="s">
        <v>7200</v>
      </c>
      <c r="E88" s="231"/>
      <c r="F88" s="231"/>
      <c r="G88" s="231" t="s">
        <v>9404</v>
      </c>
      <c r="I88" s="229" t="s">
        <v>835</v>
      </c>
      <c r="K88" s="240"/>
      <c r="P88" s="461"/>
      <c r="Q88" s="461"/>
    </row>
    <row r="89">
      <c r="B89" s="231" t="s">
        <v>1390</v>
      </c>
      <c r="E89" s="231"/>
      <c r="F89" s="231"/>
      <c r="G89" s="231" t="s">
        <v>7202</v>
      </c>
      <c r="I89" s="2" t="s">
        <v>819</v>
      </c>
      <c r="K89" s="240"/>
      <c r="P89" s="461"/>
      <c r="Q89" s="461"/>
    </row>
    <row r="90">
      <c r="B90" s="231" t="s">
        <v>1390</v>
      </c>
      <c r="E90" s="231"/>
      <c r="F90" s="231"/>
      <c r="G90" s="231" t="s">
        <v>7203</v>
      </c>
      <c r="I90" s="2" t="s">
        <v>819</v>
      </c>
      <c r="K90" s="240"/>
      <c r="P90" s="461"/>
      <c r="Q90" s="461"/>
    </row>
    <row r="91">
      <c r="B91" s="240"/>
      <c r="E91" s="240"/>
      <c r="F91" s="240"/>
      <c r="G91" s="240"/>
      <c r="K91" s="231"/>
      <c r="P91" s="461"/>
      <c r="Q91" s="461"/>
    </row>
    <row r="92">
      <c r="B92" s="240"/>
      <c r="E92" s="240"/>
      <c r="F92" s="240"/>
      <c r="G92" s="240"/>
      <c r="K92" s="240"/>
      <c r="P92" s="461"/>
      <c r="Q92" s="461"/>
    </row>
    <row r="93">
      <c r="B93" s="240"/>
      <c r="E93" s="240"/>
      <c r="F93" s="240"/>
      <c r="G93" s="240"/>
      <c r="K93" s="240"/>
      <c r="P93" s="461"/>
      <c r="Q93" s="461"/>
    </row>
    <row r="94">
      <c r="B94" s="240"/>
      <c r="E94" s="240"/>
      <c r="F94" s="240"/>
      <c r="G94" s="240"/>
      <c r="K94" s="240"/>
      <c r="P94" s="461"/>
      <c r="Q94" s="461"/>
    </row>
    <row r="95">
      <c r="B95" s="240"/>
      <c r="E95" s="240"/>
      <c r="F95" s="240"/>
      <c r="G95" s="240"/>
      <c r="K95" s="240"/>
      <c r="P95" s="461"/>
      <c r="Q95" s="461"/>
    </row>
    <row r="96">
      <c r="B96" s="240"/>
      <c r="E96" s="240"/>
      <c r="F96" s="240"/>
      <c r="G96" s="240"/>
      <c r="K96" s="240"/>
      <c r="P96" s="461"/>
      <c r="Q96" s="461"/>
    </row>
    <row r="97">
      <c r="B97" s="240"/>
      <c r="E97" s="240"/>
      <c r="F97" s="240"/>
      <c r="G97" s="240"/>
      <c r="K97" s="240"/>
      <c r="P97" s="461"/>
      <c r="Q97" s="461"/>
    </row>
    <row r="98">
      <c r="B98" s="240"/>
      <c r="E98" s="240"/>
      <c r="F98" s="240"/>
      <c r="G98" s="240"/>
      <c r="K98" s="240"/>
      <c r="P98" s="461"/>
      <c r="Q98" s="461"/>
    </row>
    <row r="99">
      <c r="B99" s="240"/>
      <c r="E99" s="240"/>
      <c r="F99" s="240"/>
      <c r="G99" s="240"/>
      <c r="K99" s="240"/>
      <c r="P99" s="461"/>
      <c r="Q99" s="461"/>
    </row>
    <row r="100">
      <c r="B100" s="240"/>
      <c r="E100" s="240"/>
      <c r="F100" s="240"/>
      <c r="G100" s="240"/>
      <c r="K100" s="240"/>
      <c r="P100" s="461"/>
      <c r="Q100" s="461"/>
    </row>
    <row r="101">
      <c r="B101" s="240"/>
      <c r="E101" s="240"/>
      <c r="F101" s="240"/>
      <c r="G101" s="240"/>
      <c r="K101" s="240"/>
      <c r="P101" s="461"/>
      <c r="Q101" s="461"/>
    </row>
    <row r="102">
      <c r="B102" s="240"/>
      <c r="E102" s="240"/>
      <c r="F102" s="240"/>
      <c r="G102" s="240"/>
      <c r="K102" s="240"/>
      <c r="P102" s="461"/>
      <c r="Q102" s="461"/>
    </row>
    <row r="103">
      <c r="B103" s="240"/>
      <c r="E103" s="240"/>
      <c r="F103" s="240"/>
      <c r="G103" s="240"/>
      <c r="K103" s="240"/>
      <c r="P103" s="461"/>
      <c r="Q103" s="461"/>
    </row>
    <row r="104">
      <c r="B104" s="240"/>
      <c r="E104" s="240"/>
      <c r="F104" s="240"/>
      <c r="G104" s="240"/>
      <c r="K104" s="240"/>
      <c r="P104" s="461"/>
      <c r="Q104" s="461"/>
    </row>
    <row r="105">
      <c r="B105" s="240"/>
      <c r="E105" s="240"/>
      <c r="F105" s="240"/>
      <c r="G105" s="240"/>
      <c r="K105" s="240"/>
      <c r="P105" s="461"/>
      <c r="Q105" s="461"/>
    </row>
    <row r="106">
      <c r="B106" s="240"/>
      <c r="E106" s="240"/>
      <c r="F106" s="240"/>
      <c r="G106" s="240"/>
      <c r="K106" s="240"/>
      <c r="P106" s="461"/>
      <c r="Q106" s="461"/>
    </row>
    <row r="107">
      <c r="B107" s="240"/>
      <c r="E107" s="240"/>
      <c r="F107" s="240"/>
      <c r="G107" s="240"/>
      <c r="K107" s="240"/>
      <c r="P107" s="461"/>
      <c r="Q107" s="461"/>
    </row>
    <row r="108">
      <c r="B108" s="240"/>
      <c r="E108" s="240"/>
      <c r="F108" s="240"/>
      <c r="G108" s="240"/>
      <c r="K108" s="240"/>
      <c r="P108" s="461"/>
      <c r="Q108" s="461"/>
    </row>
    <row r="109">
      <c r="B109" s="240"/>
      <c r="E109" s="240"/>
      <c r="F109" s="240"/>
      <c r="G109" s="240"/>
      <c r="K109" s="240"/>
      <c r="P109" s="461"/>
      <c r="Q109" s="461"/>
    </row>
    <row r="110">
      <c r="B110" s="240"/>
      <c r="E110" s="240"/>
      <c r="F110" s="240"/>
      <c r="G110" s="240"/>
      <c r="K110" s="240"/>
      <c r="P110" s="461"/>
      <c r="Q110" s="461"/>
    </row>
    <row r="111">
      <c r="B111" s="240"/>
      <c r="E111" s="240"/>
      <c r="F111" s="240"/>
      <c r="G111" s="240"/>
      <c r="K111" s="240"/>
      <c r="P111" s="461"/>
      <c r="Q111" s="461"/>
    </row>
    <row r="112">
      <c r="B112" s="240"/>
      <c r="E112" s="240"/>
      <c r="F112" s="240"/>
      <c r="G112" s="240"/>
      <c r="K112" s="240"/>
      <c r="P112" s="461"/>
      <c r="Q112" s="461"/>
    </row>
    <row r="113">
      <c r="B113" s="240"/>
      <c r="E113" s="240"/>
      <c r="F113" s="240"/>
      <c r="G113" s="240"/>
      <c r="K113" s="240"/>
      <c r="P113" s="461"/>
      <c r="Q113" s="461"/>
    </row>
    <row r="114">
      <c r="B114" s="240"/>
      <c r="E114" s="240"/>
      <c r="F114" s="240"/>
      <c r="G114" s="240"/>
      <c r="K114" s="240"/>
      <c r="P114" s="461"/>
      <c r="Q114" s="461"/>
    </row>
    <row r="115">
      <c r="B115" s="240"/>
      <c r="E115" s="240"/>
      <c r="F115" s="240"/>
      <c r="G115" s="240"/>
      <c r="K115" s="240"/>
      <c r="P115" s="461"/>
      <c r="Q115" s="461"/>
    </row>
    <row r="116">
      <c r="B116" s="240"/>
      <c r="E116" s="240"/>
      <c r="F116" s="240"/>
      <c r="G116" s="240"/>
      <c r="K116" s="240"/>
      <c r="P116" s="461"/>
      <c r="Q116" s="461"/>
    </row>
    <row r="117">
      <c r="B117" s="240"/>
      <c r="E117" s="240"/>
      <c r="F117" s="240"/>
      <c r="G117" s="240"/>
      <c r="K117" s="240"/>
      <c r="P117" s="461"/>
      <c r="Q117" s="461"/>
    </row>
    <row r="118">
      <c r="B118" s="240"/>
      <c r="E118" s="240"/>
      <c r="F118" s="240"/>
      <c r="G118" s="240"/>
      <c r="K118" s="240"/>
      <c r="P118" s="461"/>
      <c r="Q118" s="461"/>
    </row>
    <row r="119">
      <c r="B119" s="240"/>
      <c r="E119" s="240"/>
      <c r="F119" s="240"/>
      <c r="G119" s="240"/>
      <c r="K119" s="240"/>
      <c r="P119" s="461"/>
      <c r="Q119" s="461"/>
    </row>
    <row r="120">
      <c r="B120" s="240"/>
      <c r="E120" s="240"/>
      <c r="F120" s="240"/>
      <c r="G120" s="240"/>
      <c r="K120" s="240"/>
      <c r="P120" s="461"/>
      <c r="Q120" s="461"/>
    </row>
    <row r="121">
      <c r="B121" s="240"/>
      <c r="E121" s="240"/>
      <c r="F121" s="240"/>
      <c r="G121" s="240"/>
      <c r="K121" s="240"/>
      <c r="P121" s="461"/>
      <c r="Q121" s="461"/>
    </row>
    <row r="122">
      <c r="B122" s="240"/>
      <c r="E122" s="240"/>
      <c r="F122" s="240"/>
      <c r="G122" s="240"/>
      <c r="K122" s="240"/>
      <c r="P122" s="461"/>
      <c r="Q122" s="461"/>
    </row>
    <row r="123">
      <c r="B123" s="240"/>
      <c r="E123" s="240"/>
      <c r="F123" s="240"/>
      <c r="G123" s="240"/>
      <c r="K123" s="240"/>
      <c r="P123" s="461"/>
      <c r="Q123" s="461"/>
    </row>
    <row r="124">
      <c r="B124" s="240"/>
      <c r="E124" s="240"/>
      <c r="F124" s="240"/>
      <c r="G124" s="240"/>
      <c r="K124" s="240"/>
      <c r="P124" s="461"/>
      <c r="Q124" s="461"/>
    </row>
    <row r="125">
      <c r="B125" s="240"/>
      <c r="E125" s="240"/>
      <c r="F125" s="240"/>
      <c r="G125" s="240"/>
      <c r="K125" s="240"/>
      <c r="P125" s="461"/>
      <c r="Q125" s="461"/>
    </row>
    <row r="126">
      <c r="B126" s="240"/>
      <c r="E126" s="240"/>
      <c r="F126" s="240"/>
      <c r="G126" s="240"/>
      <c r="K126" s="240"/>
      <c r="P126" s="461"/>
      <c r="Q126" s="461"/>
    </row>
    <row r="127">
      <c r="B127" s="240"/>
      <c r="E127" s="240"/>
      <c r="F127" s="240"/>
      <c r="G127" s="240"/>
      <c r="K127" s="240"/>
      <c r="P127" s="461"/>
      <c r="Q127" s="461"/>
    </row>
    <row r="128">
      <c r="B128" s="240"/>
      <c r="E128" s="240"/>
      <c r="F128" s="240"/>
      <c r="G128" s="240"/>
      <c r="K128" s="240"/>
      <c r="P128" s="461"/>
      <c r="Q128" s="461"/>
    </row>
    <row r="129">
      <c r="B129" s="240"/>
      <c r="E129" s="240"/>
      <c r="F129" s="240"/>
      <c r="G129" s="240"/>
      <c r="K129" s="240"/>
      <c r="P129" s="461"/>
      <c r="Q129" s="461"/>
    </row>
    <row r="130">
      <c r="B130" s="240"/>
      <c r="E130" s="240"/>
      <c r="F130" s="240"/>
      <c r="G130" s="240"/>
      <c r="K130" s="240"/>
      <c r="P130" s="461"/>
      <c r="Q130" s="461"/>
    </row>
    <row r="131">
      <c r="B131" s="240"/>
      <c r="E131" s="240"/>
      <c r="F131" s="240"/>
      <c r="G131" s="240"/>
      <c r="K131" s="240"/>
      <c r="P131" s="461"/>
      <c r="Q131" s="461"/>
    </row>
    <row r="132">
      <c r="B132" s="240"/>
      <c r="E132" s="240"/>
      <c r="F132" s="240"/>
      <c r="G132" s="240"/>
      <c r="K132" s="240"/>
      <c r="P132" s="461"/>
      <c r="Q132" s="461"/>
    </row>
    <row r="133">
      <c r="B133" s="240"/>
      <c r="E133" s="240"/>
      <c r="F133" s="240"/>
      <c r="G133" s="240"/>
      <c r="K133" s="240"/>
      <c r="P133" s="461"/>
      <c r="Q133" s="461"/>
    </row>
    <row r="134">
      <c r="B134" s="240"/>
      <c r="E134" s="240"/>
      <c r="F134" s="240"/>
      <c r="G134" s="240"/>
      <c r="K134" s="240"/>
      <c r="P134" s="461"/>
      <c r="Q134" s="461"/>
    </row>
    <row r="135">
      <c r="B135" s="240"/>
      <c r="E135" s="240"/>
      <c r="F135" s="240"/>
      <c r="G135" s="240"/>
      <c r="K135" s="240"/>
      <c r="P135" s="461"/>
      <c r="Q135" s="461"/>
    </row>
    <row r="136">
      <c r="B136" s="240"/>
      <c r="E136" s="240"/>
      <c r="F136" s="240"/>
      <c r="G136" s="240"/>
      <c r="K136" s="240"/>
      <c r="P136" s="461"/>
      <c r="Q136" s="461"/>
    </row>
    <row r="137">
      <c r="B137" s="240"/>
      <c r="E137" s="240"/>
      <c r="F137" s="240"/>
      <c r="G137" s="240"/>
      <c r="K137" s="240"/>
      <c r="P137" s="461"/>
      <c r="Q137" s="461"/>
    </row>
    <row r="138">
      <c r="B138" s="240"/>
      <c r="E138" s="240"/>
      <c r="F138" s="240"/>
      <c r="G138" s="240"/>
      <c r="K138" s="240"/>
      <c r="P138" s="461"/>
      <c r="Q138" s="461"/>
    </row>
    <row r="139">
      <c r="B139" s="240"/>
      <c r="E139" s="240"/>
      <c r="F139" s="240"/>
      <c r="G139" s="240"/>
      <c r="K139" s="240"/>
      <c r="P139" s="461"/>
      <c r="Q139" s="461"/>
    </row>
    <row r="140">
      <c r="B140" s="240"/>
      <c r="E140" s="240"/>
      <c r="F140" s="240"/>
      <c r="G140" s="240"/>
      <c r="K140" s="240"/>
      <c r="P140" s="461"/>
      <c r="Q140" s="461"/>
    </row>
    <row r="141">
      <c r="B141" s="240"/>
      <c r="E141" s="240"/>
      <c r="F141" s="240"/>
      <c r="G141" s="240"/>
      <c r="K141" s="240"/>
      <c r="P141" s="461"/>
      <c r="Q141" s="461"/>
    </row>
    <row r="142">
      <c r="B142" s="240"/>
      <c r="E142" s="240"/>
      <c r="F142" s="240"/>
      <c r="G142" s="240"/>
      <c r="K142" s="240"/>
      <c r="P142" s="461"/>
      <c r="Q142" s="461"/>
    </row>
    <row r="143">
      <c r="B143" s="240"/>
      <c r="E143" s="240"/>
      <c r="F143" s="240"/>
      <c r="G143" s="240"/>
      <c r="K143" s="240"/>
      <c r="P143" s="461"/>
      <c r="Q143" s="461"/>
    </row>
    <row r="144">
      <c r="B144" s="240"/>
      <c r="E144" s="240"/>
      <c r="F144" s="240"/>
      <c r="G144" s="240"/>
      <c r="K144" s="240"/>
      <c r="P144" s="461"/>
      <c r="Q144" s="461"/>
    </row>
    <row r="145">
      <c r="B145" s="240"/>
      <c r="E145" s="240"/>
      <c r="F145" s="240"/>
      <c r="G145" s="240"/>
      <c r="K145" s="240"/>
      <c r="P145" s="461"/>
      <c r="Q145" s="461"/>
    </row>
    <row r="146">
      <c r="B146" s="240"/>
      <c r="E146" s="240"/>
      <c r="F146" s="240"/>
      <c r="G146" s="240"/>
      <c r="K146" s="240"/>
      <c r="P146" s="461"/>
      <c r="Q146" s="461"/>
    </row>
    <row r="147">
      <c r="B147" s="240"/>
      <c r="E147" s="240"/>
      <c r="F147" s="240"/>
      <c r="G147" s="240"/>
      <c r="K147" s="240"/>
      <c r="P147" s="461"/>
      <c r="Q147" s="461"/>
    </row>
    <row r="148">
      <c r="B148" s="240"/>
      <c r="E148" s="240"/>
      <c r="F148" s="240"/>
      <c r="G148" s="240"/>
      <c r="K148" s="240"/>
      <c r="P148" s="461"/>
      <c r="Q148" s="461"/>
    </row>
    <row r="149">
      <c r="B149" s="240"/>
      <c r="E149" s="240"/>
      <c r="F149" s="240"/>
      <c r="G149" s="240"/>
      <c r="K149" s="240"/>
      <c r="P149" s="461"/>
      <c r="Q149" s="461"/>
    </row>
    <row r="150">
      <c r="B150" s="240"/>
      <c r="E150" s="240"/>
      <c r="F150" s="240"/>
      <c r="G150" s="240"/>
      <c r="K150" s="240"/>
      <c r="P150" s="461"/>
      <c r="Q150" s="461"/>
    </row>
    <row r="151">
      <c r="B151" s="240"/>
      <c r="E151" s="240"/>
      <c r="F151" s="240"/>
      <c r="G151" s="240"/>
      <c r="K151" s="240"/>
      <c r="P151" s="461"/>
      <c r="Q151" s="461"/>
    </row>
    <row r="152">
      <c r="B152" s="240"/>
      <c r="E152" s="240"/>
      <c r="F152" s="240"/>
      <c r="G152" s="240"/>
      <c r="K152" s="240"/>
      <c r="P152" s="461"/>
      <c r="Q152" s="461"/>
    </row>
    <row r="153">
      <c r="B153" s="240"/>
      <c r="E153" s="240"/>
      <c r="F153" s="240"/>
      <c r="G153" s="240"/>
      <c r="K153" s="240"/>
      <c r="P153" s="461"/>
      <c r="Q153" s="461"/>
    </row>
    <row r="154">
      <c r="B154" s="240"/>
      <c r="E154" s="240"/>
      <c r="F154" s="240"/>
      <c r="G154" s="240"/>
      <c r="K154" s="240"/>
      <c r="P154" s="461"/>
      <c r="Q154" s="461"/>
    </row>
    <row r="155">
      <c r="B155" s="240"/>
      <c r="E155" s="240"/>
      <c r="F155" s="240"/>
      <c r="G155" s="240"/>
      <c r="K155" s="240"/>
      <c r="P155" s="461"/>
      <c r="Q155" s="461"/>
    </row>
    <row r="156">
      <c r="B156" s="240"/>
      <c r="E156" s="240"/>
      <c r="F156" s="240"/>
      <c r="G156" s="240"/>
      <c r="K156" s="240"/>
      <c r="P156" s="461"/>
      <c r="Q156" s="461"/>
    </row>
    <row r="157">
      <c r="B157" s="240"/>
      <c r="E157" s="240"/>
      <c r="F157" s="240"/>
      <c r="G157" s="240"/>
      <c r="K157" s="240"/>
      <c r="P157" s="461"/>
      <c r="Q157" s="461"/>
    </row>
    <row r="158">
      <c r="B158" s="240"/>
      <c r="E158" s="240"/>
      <c r="F158" s="240"/>
      <c r="G158" s="240"/>
      <c r="K158" s="240"/>
      <c r="P158" s="461"/>
      <c r="Q158" s="461"/>
    </row>
    <row r="159">
      <c r="B159" s="240"/>
      <c r="E159" s="240"/>
      <c r="F159" s="240"/>
      <c r="G159" s="240"/>
      <c r="K159" s="240"/>
      <c r="P159" s="461"/>
      <c r="Q159" s="461"/>
    </row>
    <row r="160">
      <c r="B160" s="240"/>
      <c r="E160" s="240"/>
      <c r="F160" s="240"/>
      <c r="G160" s="240"/>
      <c r="K160" s="240"/>
      <c r="P160" s="461"/>
      <c r="Q160" s="461"/>
    </row>
    <row r="161">
      <c r="B161" s="240"/>
      <c r="E161" s="240"/>
      <c r="F161" s="240"/>
      <c r="G161" s="240"/>
      <c r="K161" s="240"/>
      <c r="P161" s="461"/>
      <c r="Q161" s="461"/>
    </row>
    <row r="162">
      <c r="B162" s="240"/>
      <c r="E162" s="240"/>
      <c r="F162" s="240"/>
      <c r="G162" s="240"/>
      <c r="K162" s="240"/>
      <c r="P162" s="461"/>
      <c r="Q162" s="461"/>
    </row>
    <row r="163">
      <c r="B163" s="240"/>
      <c r="E163" s="240"/>
      <c r="F163" s="240"/>
      <c r="G163" s="240"/>
      <c r="K163" s="240"/>
      <c r="P163" s="461"/>
      <c r="Q163" s="461"/>
    </row>
    <row r="164">
      <c r="B164" s="240"/>
      <c r="E164" s="240"/>
      <c r="F164" s="240"/>
      <c r="G164" s="240"/>
      <c r="K164" s="240"/>
      <c r="P164" s="461"/>
      <c r="Q164" s="461"/>
    </row>
    <row r="165">
      <c r="B165" s="240"/>
      <c r="E165" s="240"/>
      <c r="F165" s="240"/>
      <c r="G165" s="240"/>
      <c r="K165" s="240"/>
      <c r="P165" s="461"/>
      <c r="Q165" s="461"/>
    </row>
    <row r="166">
      <c r="B166" s="240"/>
      <c r="E166" s="240"/>
      <c r="F166" s="240"/>
      <c r="G166" s="240"/>
      <c r="K166" s="240"/>
      <c r="P166" s="461"/>
      <c r="Q166" s="461"/>
    </row>
    <row r="167">
      <c r="B167" s="240"/>
      <c r="E167" s="240"/>
      <c r="F167" s="240"/>
      <c r="G167" s="240"/>
      <c r="K167" s="240"/>
      <c r="P167" s="461"/>
      <c r="Q167" s="461"/>
    </row>
    <row r="168">
      <c r="B168" s="240"/>
      <c r="E168" s="240"/>
      <c r="F168" s="240"/>
      <c r="G168" s="240"/>
      <c r="K168" s="240"/>
      <c r="P168" s="461"/>
      <c r="Q168" s="461"/>
    </row>
    <row r="169">
      <c r="B169" s="240"/>
      <c r="E169" s="240"/>
      <c r="F169" s="240"/>
      <c r="G169" s="240"/>
      <c r="K169" s="240"/>
      <c r="P169" s="461"/>
      <c r="Q169" s="461"/>
    </row>
    <row r="170">
      <c r="B170" s="240"/>
      <c r="E170" s="240"/>
      <c r="F170" s="240"/>
      <c r="G170" s="240"/>
      <c r="K170" s="240"/>
      <c r="P170" s="461"/>
      <c r="Q170" s="461"/>
    </row>
    <row r="171">
      <c r="B171" s="240"/>
      <c r="E171" s="240"/>
      <c r="F171" s="240"/>
      <c r="G171" s="240"/>
      <c r="K171" s="240"/>
      <c r="P171" s="461"/>
      <c r="Q171" s="461"/>
    </row>
    <row r="172">
      <c r="B172" s="240"/>
      <c r="E172" s="240"/>
      <c r="F172" s="240"/>
      <c r="G172" s="240"/>
      <c r="K172" s="240"/>
      <c r="P172" s="461"/>
      <c r="Q172" s="461"/>
    </row>
    <row r="173">
      <c r="B173" s="240"/>
      <c r="E173" s="240"/>
      <c r="F173" s="240"/>
      <c r="G173" s="240"/>
      <c r="K173" s="240"/>
      <c r="P173" s="461"/>
      <c r="Q173" s="461"/>
    </row>
    <row r="174">
      <c r="B174" s="240"/>
      <c r="E174" s="240"/>
      <c r="F174" s="240"/>
      <c r="G174" s="240"/>
      <c r="K174" s="240"/>
      <c r="P174" s="461"/>
      <c r="Q174" s="461"/>
    </row>
    <row r="175">
      <c r="B175" s="240"/>
      <c r="E175" s="240"/>
      <c r="F175" s="240"/>
      <c r="G175" s="240"/>
      <c r="K175" s="240"/>
      <c r="P175" s="461"/>
      <c r="Q175" s="461"/>
    </row>
    <row r="176">
      <c r="B176" s="240"/>
      <c r="E176" s="240"/>
      <c r="F176" s="240"/>
      <c r="G176" s="240"/>
      <c r="K176" s="240"/>
      <c r="P176" s="461"/>
      <c r="Q176" s="461"/>
    </row>
    <row r="177">
      <c r="B177" s="240"/>
      <c r="E177" s="240"/>
      <c r="F177" s="240"/>
      <c r="G177" s="240"/>
      <c r="K177" s="240"/>
      <c r="P177" s="461"/>
      <c r="Q177" s="461"/>
    </row>
    <row r="178">
      <c r="B178" s="240"/>
      <c r="E178" s="240"/>
      <c r="F178" s="240"/>
      <c r="G178" s="240"/>
      <c r="K178" s="240"/>
      <c r="P178" s="461"/>
      <c r="Q178" s="461"/>
    </row>
    <row r="179">
      <c r="B179" s="240"/>
      <c r="E179" s="240"/>
      <c r="F179" s="240"/>
      <c r="G179" s="240"/>
      <c r="K179" s="240"/>
      <c r="P179" s="461"/>
      <c r="Q179" s="461"/>
    </row>
    <row r="180">
      <c r="B180" s="240"/>
      <c r="E180" s="240"/>
      <c r="F180" s="240"/>
      <c r="G180" s="240"/>
      <c r="K180" s="240"/>
      <c r="P180" s="461"/>
      <c r="Q180" s="461"/>
    </row>
    <row r="181">
      <c r="B181" s="240"/>
      <c r="E181" s="240"/>
      <c r="F181" s="240"/>
      <c r="G181" s="240"/>
      <c r="K181" s="240"/>
      <c r="P181" s="461"/>
      <c r="Q181" s="461"/>
    </row>
    <row r="182">
      <c r="B182" s="240"/>
      <c r="E182" s="240"/>
      <c r="F182" s="240"/>
      <c r="G182" s="240"/>
      <c r="K182" s="240"/>
      <c r="P182" s="461"/>
      <c r="Q182" s="461"/>
    </row>
    <row r="183">
      <c r="B183" s="240"/>
      <c r="E183" s="240"/>
      <c r="F183" s="240"/>
      <c r="G183" s="240"/>
      <c r="K183" s="240"/>
      <c r="P183" s="461"/>
      <c r="Q183" s="461"/>
    </row>
    <row r="184">
      <c r="B184" s="240"/>
      <c r="E184" s="240"/>
      <c r="F184" s="240"/>
      <c r="G184" s="240"/>
      <c r="K184" s="240"/>
      <c r="P184" s="461"/>
      <c r="Q184" s="461"/>
    </row>
    <row r="185">
      <c r="B185" s="240"/>
      <c r="E185" s="240"/>
      <c r="F185" s="240"/>
      <c r="G185" s="240"/>
      <c r="K185" s="240"/>
      <c r="P185" s="461"/>
      <c r="Q185" s="461"/>
    </row>
    <row r="186">
      <c r="B186" s="240"/>
      <c r="E186" s="240"/>
      <c r="F186" s="240"/>
      <c r="G186" s="240"/>
      <c r="K186" s="240"/>
      <c r="P186" s="461"/>
      <c r="Q186" s="461"/>
    </row>
    <row r="187">
      <c r="B187" s="240"/>
      <c r="E187" s="240"/>
      <c r="F187" s="240"/>
      <c r="G187" s="240"/>
      <c r="K187" s="240"/>
      <c r="P187" s="461"/>
      <c r="Q187" s="461"/>
    </row>
    <row r="188">
      <c r="B188" s="240"/>
      <c r="E188" s="240"/>
      <c r="F188" s="240"/>
      <c r="G188" s="240"/>
      <c r="K188" s="240"/>
      <c r="P188" s="461"/>
      <c r="Q188" s="461"/>
    </row>
    <row r="189">
      <c r="B189" s="240"/>
      <c r="E189" s="240"/>
      <c r="F189" s="240"/>
      <c r="G189" s="240"/>
      <c r="K189" s="240"/>
      <c r="P189" s="461"/>
      <c r="Q189" s="461"/>
    </row>
    <row r="190">
      <c r="B190" s="240"/>
      <c r="E190" s="240"/>
      <c r="F190" s="240"/>
      <c r="G190" s="240"/>
      <c r="K190" s="240"/>
      <c r="P190" s="461"/>
      <c r="Q190" s="461"/>
    </row>
    <row r="191">
      <c r="B191" s="240"/>
      <c r="E191" s="240"/>
      <c r="F191" s="240"/>
      <c r="G191" s="240"/>
      <c r="K191" s="240"/>
      <c r="P191" s="461"/>
      <c r="Q191" s="461"/>
    </row>
    <row r="192">
      <c r="B192" s="240"/>
      <c r="E192" s="240"/>
      <c r="F192" s="240"/>
      <c r="G192" s="240"/>
      <c r="K192" s="240"/>
      <c r="P192" s="461"/>
      <c r="Q192" s="461"/>
    </row>
    <row r="193">
      <c r="B193" s="240"/>
      <c r="E193" s="240"/>
      <c r="F193" s="240"/>
      <c r="G193" s="240"/>
      <c r="K193" s="240"/>
      <c r="P193" s="461"/>
      <c r="Q193" s="461"/>
    </row>
    <row r="194">
      <c r="B194" s="240"/>
      <c r="E194" s="240"/>
      <c r="F194" s="240"/>
      <c r="G194" s="240"/>
      <c r="K194" s="240"/>
      <c r="P194" s="461"/>
      <c r="Q194" s="461"/>
    </row>
    <row r="195">
      <c r="B195" s="240"/>
      <c r="E195" s="240"/>
      <c r="F195" s="240"/>
      <c r="G195" s="240"/>
      <c r="K195" s="240"/>
      <c r="P195" s="461"/>
      <c r="Q195" s="461"/>
    </row>
    <row r="196">
      <c r="B196" s="240"/>
      <c r="E196" s="240"/>
      <c r="F196" s="240"/>
      <c r="G196" s="240"/>
      <c r="K196" s="240"/>
      <c r="P196" s="461"/>
      <c r="Q196" s="461"/>
    </row>
    <row r="197">
      <c r="B197" s="240"/>
      <c r="E197" s="240"/>
      <c r="F197" s="240"/>
      <c r="G197" s="240"/>
      <c r="K197" s="240"/>
      <c r="P197" s="461"/>
      <c r="Q197" s="461"/>
    </row>
    <row r="198">
      <c r="B198" s="240"/>
      <c r="E198" s="240"/>
      <c r="F198" s="240"/>
      <c r="G198" s="240"/>
      <c r="K198" s="240"/>
      <c r="P198" s="461"/>
      <c r="Q198" s="461"/>
    </row>
    <row r="199">
      <c r="B199" s="240"/>
      <c r="E199" s="240"/>
      <c r="F199" s="240"/>
      <c r="G199" s="240"/>
      <c r="K199" s="240"/>
      <c r="P199" s="461"/>
      <c r="Q199" s="461"/>
    </row>
    <row r="200">
      <c r="B200" s="240"/>
      <c r="E200" s="240"/>
      <c r="F200" s="240"/>
      <c r="G200" s="240"/>
      <c r="K200" s="240"/>
      <c r="P200" s="461"/>
      <c r="Q200" s="461"/>
    </row>
    <row r="201">
      <c r="B201" s="240"/>
      <c r="E201" s="240"/>
      <c r="F201" s="240"/>
      <c r="G201" s="240"/>
      <c r="K201" s="240"/>
      <c r="P201" s="461"/>
      <c r="Q201" s="461"/>
    </row>
    <row r="202">
      <c r="B202" s="240"/>
      <c r="E202" s="240"/>
      <c r="F202" s="240"/>
      <c r="G202" s="240"/>
      <c r="K202" s="240"/>
      <c r="P202" s="461"/>
      <c r="Q202" s="461"/>
    </row>
    <row r="203">
      <c r="B203" s="240"/>
      <c r="E203" s="240"/>
      <c r="F203" s="240"/>
      <c r="G203" s="240"/>
      <c r="K203" s="240"/>
      <c r="P203" s="461"/>
      <c r="Q203" s="461"/>
    </row>
    <row r="204">
      <c r="B204" s="240"/>
      <c r="E204" s="240"/>
      <c r="F204" s="240"/>
      <c r="G204" s="240"/>
      <c r="K204" s="240"/>
      <c r="P204" s="461"/>
      <c r="Q204" s="461"/>
    </row>
    <row r="205">
      <c r="B205" s="240"/>
      <c r="E205" s="240"/>
      <c r="F205" s="240"/>
      <c r="G205" s="240"/>
      <c r="K205" s="240"/>
      <c r="P205" s="461"/>
      <c r="Q205" s="461"/>
    </row>
    <row r="206">
      <c r="B206" s="240"/>
      <c r="E206" s="240"/>
      <c r="F206" s="240"/>
      <c r="G206" s="240"/>
      <c r="K206" s="240"/>
      <c r="P206" s="461"/>
      <c r="Q206" s="461"/>
    </row>
    <row r="207">
      <c r="B207" s="240"/>
      <c r="E207" s="240"/>
      <c r="F207" s="240"/>
      <c r="G207" s="240"/>
      <c r="K207" s="240"/>
      <c r="P207" s="461"/>
      <c r="Q207" s="461"/>
    </row>
    <row r="208">
      <c r="B208" s="240"/>
      <c r="E208" s="240"/>
      <c r="F208" s="240"/>
      <c r="G208" s="240"/>
      <c r="K208" s="240"/>
      <c r="P208" s="461"/>
      <c r="Q208" s="461"/>
    </row>
    <row r="209">
      <c r="B209" s="240"/>
      <c r="E209" s="240"/>
      <c r="F209" s="240"/>
      <c r="G209" s="240"/>
      <c r="K209" s="240"/>
      <c r="P209" s="461"/>
      <c r="Q209" s="461"/>
    </row>
    <row r="210">
      <c r="B210" s="240"/>
      <c r="E210" s="240"/>
      <c r="F210" s="240"/>
      <c r="G210" s="240"/>
      <c r="K210" s="240"/>
      <c r="P210" s="461"/>
      <c r="Q210" s="461"/>
    </row>
    <row r="211">
      <c r="B211" s="240"/>
      <c r="E211" s="240"/>
      <c r="F211" s="240"/>
      <c r="G211" s="240"/>
      <c r="K211" s="240"/>
      <c r="P211" s="461"/>
      <c r="Q211" s="461"/>
    </row>
    <row r="212">
      <c r="B212" s="240"/>
      <c r="E212" s="240"/>
      <c r="F212" s="240"/>
      <c r="G212" s="240"/>
      <c r="K212" s="240"/>
      <c r="P212" s="461"/>
      <c r="Q212" s="461"/>
    </row>
    <row r="213">
      <c r="B213" s="240"/>
      <c r="E213" s="240"/>
      <c r="F213" s="240"/>
      <c r="G213" s="240"/>
      <c r="K213" s="240"/>
      <c r="P213" s="461"/>
      <c r="Q213" s="461"/>
    </row>
    <row r="214">
      <c r="B214" s="240"/>
      <c r="E214" s="240"/>
      <c r="F214" s="240"/>
      <c r="G214" s="240"/>
      <c r="K214" s="240"/>
      <c r="P214" s="461"/>
      <c r="Q214" s="461"/>
    </row>
    <row r="215">
      <c r="B215" s="240"/>
      <c r="E215" s="240"/>
      <c r="F215" s="240"/>
      <c r="G215" s="240"/>
      <c r="K215" s="240"/>
      <c r="P215" s="461"/>
      <c r="Q215" s="461"/>
    </row>
    <row r="216">
      <c r="B216" s="240"/>
      <c r="E216" s="240"/>
      <c r="F216" s="240"/>
      <c r="G216" s="240"/>
      <c r="K216" s="240"/>
      <c r="P216" s="461"/>
      <c r="Q216" s="461"/>
    </row>
    <row r="217">
      <c r="B217" s="240"/>
      <c r="E217" s="240"/>
      <c r="F217" s="240"/>
      <c r="G217" s="240"/>
      <c r="K217" s="240"/>
      <c r="P217" s="461"/>
      <c r="Q217" s="461"/>
    </row>
    <row r="218">
      <c r="B218" s="240"/>
      <c r="E218" s="240"/>
      <c r="F218" s="240"/>
      <c r="G218" s="240"/>
      <c r="K218" s="240"/>
      <c r="P218" s="461"/>
      <c r="Q218" s="461"/>
    </row>
    <row r="219">
      <c r="B219" s="240"/>
      <c r="E219" s="240"/>
      <c r="F219" s="240"/>
      <c r="G219" s="240"/>
      <c r="K219" s="240"/>
      <c r="P219" s="461"/>
      <c r="Q219" s="461"/>
    </row>
    <row r="220">
      <c r="B220" s="240"/>
      <c r="E220" s="240"/>
      <c r="F220" s="240"/>
      <c r="G220" s="240"/>
      <c r="K220" s="240"/>
      <c r="P220" s="461"/>
      <c r="Q220" s="461"/>
    </row>
    <row r="221">
      <c r="B221" s="240"/>
      <c r="E221" s="240"/>
      <c r="F221" s="240"/>
      <c r="G221" s="240"/>
      <c r="K221" s="240"/>
      <c r="P221" s="461"/>
      <c r="Q221" s="461"/>
    </row>
    <row r="222">
      <c r="B222" s="240"/>
      <c r="E222" s="240"/>
      <c r="F222" s="240"/>
      <c r="G222" s="240"/>
      <c r="K222" s="240"/>
      <c r="P222" s="461"/>
      <c r="Q222" s="461"/>
    </row>
    <row r="223">
      <c r="B223" s="240"/>
      <c r="E223" s="240"/>
      <c r="F223" s="240"/>
      <c r="G223" s="240"/>
      <c r="K223" s="240"/>
      <c r="P223" s="461"/>
      <c r="Q223" s="461"/>
    </row>
    <row r="224">
      <c r="B224" s="240"/>
      <c r="E224" s="240"/>
      <c r="F224" s="240"/>
      <c r="G224" s="240"/>
      <c r="K224" s="240"/>
      <c r="P224" s="461"/>
      <c r="Q224" s="461"/>
    </row>
    <row r="225">
      <c r="B225" s="240"/>
      <c r="E225" s="240"/>
      <c r="F225" s="240"/>
      <c r="G225" s="240"/>
      <c r="K225" s="240"/>
      <c r="P225" s="461"/>
      <c r="Q225" s="461"/>
    </row>
    <row r="226">
      <c r="B226" s="240"/>
      <c r="E226" s="240"/>
      <c r="F226" s="240"/>
      <c r="G226" s="240"/>
      <c r="K226" s="240"/>
      <c r="P226" s="461"/>
      <c r="Q226" s="461"/>
    </row>
    <row r="227">
      <c r="B227" s="240"/>
      <c r="E227" s="240"/>
      <c r="F227" s="240"/>
      <c r="G227" s="240"/>
      <c r="K227" s="240"/>
      <c r="P227" s="461"/>
      <c r="Q227" s="461"/>
    </row>
    <row r="228">
      <c r="B228" s="240"/>
      <c r="E228" s="240"/>
      <c r="F228" s="240"/>
      <c r="G228" s="240"/>
      <c r="K228" s="240"/>
      <c r="P228" s="461"/>
      <c r="Q228" s="461"/>
    </row>
    <row r="229">
      <c r="B229" s="240"/>
      <c r="E229" s="240"/>
      <c r="F229" s="240"/>
      <c r="G229" s="240"/>
      <c r="K229" s="240"/>
      <c r="P229" s="461"/>
      <c r="Q229" s="461"/>
    </row>
    <row r="230">
      <c r="B230" s="240"/>
      <c r="E230" s="240"/>
      <c r="F230" s="240"/>
      <c r="G230" s="240"/>
      <c r="K230" s="240"/>
      <c r="P230" s="461"/>
      <c r="Q230" s="461"/>
    </row>
    <row r="231">
      <c r="B231" s="240"/>
      <c r="E231" s="240"/>
      <c r="F231" s="240"/>
      <c r="G231" s="240"/>
      <c r="K231" s="240"/>
      <c r="P231" s="461"/>
      <c r="Q231" s="461"/>
    </row>
    <row r="232">
      <c r="B232" s="240"/>
      <c r="E232" s="240"/>
      <c r="F232" s="240"/>
      <c r="G232" s="240"/>
      <c r="K232" s="240"/>
      <c r="P232" s="461"/>
      <c r="Q232" s="461"/>
    </row>
    <row r="233">
      <c r="B233" s="240"/>
      <c r="E233" s="240"/>
      <c r="F233" s="240"/>
      <c r="G233" s="240"/>
      <c r="K233" s="240"/>
      <c r="P233" s="461"/>
      <c r="Q233" s="461"/>
    </row>
    <row r="234">
      <c r="B234" s="240"/>
      <c r="E234" s="240"/>
      <c r="F234" s="240"/>
      <c r="G234" s="240"/>
      <c r="K234" s="240"/>
      <c r="P234" s="461"/>
      <c r="Q234" s="461"/>
    </row>
    <row r="235">
      <c r="B235" s="240"/>
      <c r="E235" s="240"/>
      <c r="F235" s="240"/>
      <c r="G235" s="240"/>
      <c r="K235" s="240"/>
      <c r="P235" s="461"/>
      <c r="Q235" s="461"/>
    </row>
    <row r="236">
      <c r="B236" s="240"/>
      <c r="E236" s="240"/>
      <c r="F236" s="240"/>
      <c r="G236" s="240"/>
      <c r="K236" s="240"/>
      <c r="P236" s="461"/>
      <c r="Q236" s="461"/>
    </row>
    <row r="237">
      <c r="B237" s="240"/>
      <c r="E237" s="240"/>
      <c r="F237" s="240"/>
      <c r="G237" s="240"/>
      <c r="K237" s="240"/>
      <c r="P237" s="461"/>
      <c r="Q237" s="461"/>
    </row>
    <row r="238">
      <c r="B238" s="240"/>
      <c r="E238" s="240"/>
      <c r="F238" s="240"/>
      <c r="G238" s="240"/>
      <c r="K238" s="240"/>
      <c r="P238" s="461"/>
      <c r="Q238" s="461"/>
    </row>
    <row r="239">
      <c r="B239" s="240"/>
      <c r="E239" s="240"/>
      <c r="F239" s="240"/>
      <c r="G239" s="240"/>
      <c r="K239" s="240"/>
      <c r="P239" s="461"/>
      <c r="Q239" s="461"/>
    </row>
    <row r="240">
      <c r="B240" s="240"/>
      <c r="E240" s="240"/>
      <c r="F240" s="240"/>
      <c r="G240" s="240"/>
      <c r="K240" s="240"/>
      <c r="P240" s="461"/>
      <c r="Q240" s="461"/>
    </row>
    <row r="241">
      <c r="B241" s="240"/>
      <c r="E241" s="240"/>
      <c r="F241" s="240"/>
      <c r="G241" s="240"/>
      <c r="K241" s="240"/>
      <c r="P241" s="461"/>
      <c r="Q241" s="461"/>
    </row>
    <row r="242">
      <c r="B242" s="240"/>
      <c r="E242" s="240"/>
      <c r="F242" s="240"/>
      <c r="G242" s="240"/>
      <c r="K242" s="240"/>
      <c r="P242" s="461"/>
      <c r="Q242" s="461"/>
    </row>
    <row r="243">
      <c r="B243" s="240"/>
      <c r="E243" s="240"/>
      <c r="F243" s="240"/>
      <c r="G243" s="240"/>
      <c r="K243" s="240"/>
      <c r="P243" s="461"/>
      <c r="Q243" s="461"/>
    </row>
    <row r="244">
      <c r="B244" s="240"/>
      <c r="E244" s="240"/>
      <c r="F244" s="240"/>
      <c r="G244" s="240"/>
      <c r="K244" s="240"/>
      <c r="P244" s="461"/>
      <c r="Q244" s="461"/>
    </row>
    <row r="245">
      <c r="B245" s="240"/>
      <c r="E245" s="240"/>
      <c r="F245" s="240"/>
      <c r="G245" s="240"/>
      <c r="K245" s="240"/>
      <c r="P245" s="461"/>
      <c r="Q245" s="461"/>
    </row>
    <row r="246">
      <c r="B246" s="240"/>
      <c r="E246" s="240"/>
      <c r="F246" s="240"/>
      <c r="G246" s="240"/>
      <c r="K246" s="240"/>
      <c r="P246" s="461"/>
      <c r="Q246" s="461"/>
    </row>
    <row r="247">
      <c r="B247" s="240"/>
      <c r="E247" s="240"/>
      <c r="F247" s="240"/>
      <c r="G247" s="240"/>
      <c r="K247" s="240"/>
      <c r="P247" s="461"/>
      <c r="Q247" s="461"/>
    </row>
    <row r="248">
      <c r="B248" s="240"/>
      <c r="E248" s="240"/>
      <c r="F248" s="240"/>
      <c r="G248" s="240"/>
      <c r="K248" s="240"/>
      <c r="P248" s="461"/>
      <c r="Q248" s="461"/>
    </row>
    <row r="249">
      <c r="B249" s="240"/>
      <c r="E249" s="240"/>
      <c r="F249" s="240"/>
      <c r="G249" s="240"/>
      <c r="K249" s="240"/>
      <c r="P249" s="461"/>
      <c r="Q249" s="461"/>
    </row>
    <row r="250">
      <c r="B250" s="240"/>
      <c r="E250" s="240"/>
      <c r="F250" s="240"/>
      <c r="G250" s="240"/>
      <c r="K250" s="240"/>
      <c r="P250" s="461"/>
      <c r="Q250" s="461"/>
    </row>
    <row r="251">
      <c r="B251" s="240"/>
      <c r="E251" s="240"/>
      <c r="F251" s="240"/>
      <c r="G251" s="240"/>
      <c r="K251" s="240"/>
      <c r="P251" s="461"/>
      <c r="Q251" s="461"/>
    </row>
    <row r="252">
      <c r="B252" s="240"/>
      <c r="E252" s="240"/>
      <c r="F252" s="240"/>
      <c r="G252" s="240"/>
      <c r="K252" s="240"/>
      <c r="P252" s="461"/>
      <c r="Q252" s="461"/>
    </row>
    <row r="253">
      <c r="B253" s="240"/>
      <c r="E253" s="240"/>
      <c r="F253" s="240"/>
      <c r="G253" s="240"/>
      <c r="K253" s="240"/>
      <c r="P253" s="461"/>
      <c r="Q253" s="461"/>
    </row>
    <row r="254">
      <c r="B254" s="240"/>
      <c r="E254" s="240"/>
      <c r="F254" s="240"/>
      <c r="G254" s="240"/>
      <c r="K254" s="240"/>
      <c r="P254" s="461"/>
      <c r="Q254" s="461"/>
    </row>
    <row r="255">
      <c r="B255" s="240"/>
      <c r="E255" s="240"/>
      <c r="F255" s="240"/>
      <c r="G255" s="240"/>
      <c r="K255" s="240"/>
      <c r="P255" s="461"/>
      <c r="Q255" s="461"/>
    </row>
    <row r="256">
      <c r="B256" s="240"/>
      <c r="E256" s="240"/>
      <c r="F256" s="240"/>
      <c r="G256" s="240"/>
      <c r="K256" s="240"/>
      <c r="P256" s="461"/>
      <c r="Q256" s="461"/>
    </row>
    <row r="257">
      <c r="B257" s="240"/>
      <c r="E257" s="240"/>
      <c r="F257" s="240"/>
      <c r="G257" s="240"/>
      <c r="K257" s="240"/>
      <c r="P257" s="461"/>
      <c r="Q257" s="461"/>
    </row>
    <row r="258">
      <c r="B258" s="240"/>
      <c r="E258" s="240"/>
      <c r="F258" s="240"/>
      <c r="G258" s="240"/>
      <c r="K258" s="240"/>
      <c r="P258" s="461"/>
      <c r="Q258" s="461"/>
    </row>
    <row r="259">
      <c r="B259" s="240"/>
      <c r="E259" s="240"/>
      <c r="F259" s="240"/>
      <c r="G259" s="240"/>
      <c r="K259" s="240"/>
      <c r="P259" s="461"/>
      <c r="Q259" s="461"/>
    </row>
    <row r="260">
      <c r="B260" s="240"/>
      <c r="E260" s="240"/>
      <c r="F260" s="240"/>
      <c r="G260" s="240"/>
      <c r="K260" s="240"/>
      <c r="P260" s="461"/>
      <c r="Q260" s="461"/>
    </row>
    <row r="261">
      <c r="B261" s="240"/>
      <c r="E261" s="240"/>
      <c r="F261" s="240"/>
      <c r="G261" s="240"/>
      <c r="K261" s="240"/>
      <c r="P261" s="461"/>
      <c r="Q261" s="461"/>
    </row>
    <row r="262">
      <c r="B262" s="240"/>
      <c r="E262" s="240"/>
      <c r="F262" s="240"/>
      <c r="G262" s="240"/>
      <c r="K262" s="240"/>
      <c r="P262" s="461"/>
      <c r="Q262" s="461"/>
    </row>
    <row r="263">
      <c r="B263" s="240"/>
      <c r="E263" s="240"/>
      <c r="F263" s="240"/>
      <c r="G263" s="240"/>
      <c r="K263" s="240"/>
      <c r="P263" s="461"/>
      <c r="Q263" s="461"/>
    </row>
    <row r="264">
      <c r="B264" s="240"/>
      <c r="E264" s="240"/>
      <c r="F264" s="240"/>
      <c r="G264" s="240"/>
      <c r="K264" s="240"/>
      <c r="P264" s="461"/>
      <c r="Q264" s="461"/>
    </row>
    <row r="265">
      <c r="B265" s="240"/>
      <c r="E265" s="240"/>
      <c r="F265" s="240"/>
      <c r="G265" s="240"/>
      <c r="K265" s="240"/>
      <c r="P265" s="461"/>
      <c r="Q265" s="461"/>
    </row>
    <row r="266">
      <c r="B266" s="240"/>
      <c r="E266" s="240"/>
      <c r="F266" s="240"/>
      <c r="G266" s="240"/>
      <c r="K266" s="240"/>
      <c r="P266" s="461"/>
      <c r="Q266" s="461"/>
    </row>
    <row r="267">
      <c r="B267" s="240"/>
      <c r="E267" s="240"/>
      <c r="F267" s="240"/>
      <c r="G267" s="240"/>
      <c r="K267" s="240"/>
      <c r="P267" s="461"/>
      <c r="Q267" s="461"/>
    </row>
    <row r="268">
      <c r="B268" s="240"/>
      <c r="E268" s="240"/>
      <c r="F268" s="240"/>
      <c r="G268" s="240"/>
      <c r="K268" s="240"/>
      <c r="P268" s="461"/>
      <c r="Q268" s="461"/>
    </row>
    <row r="269">
      <c r="B269" s="240"/>
      <c r="E269" s="240"/>
      <c r="F269" s="240"/>
      <c r="G269" s="240"/>
      <c r="K269" s="240"/>
      <c r="P269" s="461"/>
      <c r="Q269" s="461"/>
    </row>
    <row r="270">
      <c r="B270" s="240"/>
      <c r="E270" s="240"/>
      <c r="F270" s="240"/>
      <c r="G270" s="240"/>
      <c r="K270" s="240"/>
      <c r="P270" s="461"/>
      <c r="Q270" s="461"/>
    </row>
    <row r="271">
      <c r="B271" s="240"/>
      <c r="E271" s="240"/>
      <c r="F271" s="240"/>
      <c r="G271" s="240"/>
      <c r="K271" s="240"/>
      <c r="P271" s="461"/>
      <c r="Q271" s="461"/>
    </row>
    <row r="272">
      <c r="B272" s="240"/>
      <c r="E272" s="240"/>
      <c r="F272" s="240"/>
      <c r="G272" s="240"/>
      <c r="K272" s="240"/>
      <c r="P272" s="461"/>
      <c r="Q272" s="461"/>
    </row>
    <row r="273">
      <c r="B273" s="240"/>
      <c r="E273" s="240"/>
      <c r="F273" s="240"/>
      <c r="G273" s="240"/>
      <c r="K273" s="240"/>
      <c r="P273" s="461"/>
      <c r="Q273" s="461"/>
    </row>
    <row r="274">
      <c r="B274" s="240"/>
      <c r="E274" s="240"/>
      <c r="F274" s="240"/>
      <c r="G274" s="240"/>
      <c r="K274" s="240"/>
      <c r="P274" s="461"/>
      <c r="Q274" s="461"/>
    </row>
    <row r="275">
      <c r="B275" s="240"/>
      <c r="E275" s="240"/>
      <c r="F275" s="240"/>
      <c r="G275" s="240"/>
      <c r="K275" s="240"/>
      <c r="P275" s="461"/>
      <c r="Q275" s="461"/>
    </row>
    <row r="276">
      <c r="B276" s="240"/>
      <c r="E276" s="240"/>
      <c r="F276" s="240"/>
      <c r="G276" s="240"/>
      <c r="K276" s="240"/>
      <c r="P276" s="461"/>
      <c r="Q276" s="461"/>
    </row>
    <row r="277">
      <c r="B277" s="240"/>
      <c r="E277" s="240"/>
      <c r="F277" s="240"/>
      <c r="G277" s="240"/>
      <c r="K277" s="240"/>
      <c r="P277" s="461"/>
      <c r="Q277" s="461"/>
    </row>
    <row r="278">
      <c r="B278" s="240"/>
      <c r="E278" s="240"/>
      <c r="F278" s="240"/>
      <c r="G278" s="240"/>
      <c r="K278" s="240"/>
      <c r="P278" s="461"/>
      <c r="Q278" s="461"/>
    </row>
    <row r="279">
      <c r="B279" s="240"/>
      <c r="E279" s="240"/>
      <c r="F279" s="240"/>
      <c r="G279" s="240"/>
      <c r="K279" s="240"/>
      <c r="P279" s="461"/>
      <c r="Q279" s="461"/>
    </row>
    <row r="280">
      <c r="B280" s="240"/>
      <c r="E280" s="240"/>
      <c r="F280" s="240"/>
      <c r="G280" s="240"/>
      <c r="K280" s="240"/>
      <c r="P280" s="461"/>
      <c r="Q280" s="461"/>
    </row>
    <row r="281">
      <c r="B281" s="240"/>
      <c r="E281" s="240"/>
      <c r="F281" s="240"/>
      <c r="G281" s="240"/>
      <c r="K281" s="240"/>
      <c r="P281" s="461"/>
      <c r="Q281" s="461"/>
    </row>
    <row r="282">
      <c r="B282" s="240"/>
      <c r="E282" s="240"/>
      <c r="F282" s="240"/>
      <c r="G282" s="240"/>
      <c r="K282" s="240"/>
      <c r="P282" s="461"/>
      <c r="Q282" s="461"/>
    </row>
    <row r="283">
      <c r="B283" s="240"/>
      <c r="E283" s="240"/>
      <c r="F283" s="240"/>
      <c r="G283" s="240"/>
      <c r="K283" s="240"/>
      <c r="P283" s="461"/>
      <c r="Q283" s="461"/>
    </row>
    <row r="284">
      <c r="B284" s="240"/>
      <c r="E284" s="240"/>
      <c r="F284" s="240"/>
      <c r="G284" s="240"/>
      <c r="K284" s="240"/>
      <c r="P284" s="461"/>
      <c r="Q284" s="461"/>
    </row>
    <row r="285">
      <c r="B285" s="240"/>
      <c r="E285" s="240"/>
      <c r="F285" s="240"/>
      <c r="G285" s="240"/>
      <c r="K285" s="240"/>
      <c r="P285" s="461"/>
      <c r="Q285" s="461"/>
    </row>
    <row r="286">
      <c r="B286" s="240"/>
      <c r="E286" s="240"/>
      <c r="F286" s="240"/>
      <c r="G286" s="240"/>
      <c r="K286" s="240"/>
      <c r="P286" s="461"/>
      <c r="Q286" s="461"/>
    </row>
    <row r="287">
      <c r="B287" s="240"/>
      <c r="E287" s="240"/>
      <c r="F287" s="240"/>
      <c r="G287" s="240"/>
      <c r="K287" s="240"/>
      <c r="P287" s="461"/>
      <c r="Q287" s="461"/>
    </row>
    <row r="288">
      <c r="B288" s="240"/>
      <c r="E288" s="240"/>
      <c r="F288" s="240"/>
      <c r="G288" s="240"/>
      <c r="K288" s="240"/>
      <c r="P288" s="461"/>
      <c r="Q288" s="461"/>
    </row>
    <row r="289">
      <c r="B289" s="240"/>
      <c r="E289" s="240"/>
      <c r="F289" s="240"/>
      <c r="G289" s="240"/>
      <c r="K289" s="240"/>
      <c r="P289" s="461"/>
      <c r="Q289" s="461"/>
    </row>
    <row r="290">
      <c r="B290" s="240"/>
      <c r="E290" s="240"/>
      <c r="F290" s="240"/>
      <c r="G290" s="240"/>
      <c r="K290" s="240"/>
      <c r="P290" s="461"/>
      <c r="Q290" s="461"/>
    </row>
    <row r="291">
      <c r="B291" s="240"/>
      <c r="E291" s="240"/>
      <c r="F291" s="240"/>
      <c r="G291" s="240"/>
      <c r="K291" s="240"/>
      <c r="P291" s="461"/>
      <c r="Q291" s="461"/>
    </row>
    <row r="292">
      <c r="B292" s="240"/>
      <c r="E292" s="240"/>
      <c r="F292" s="240"/>
      <c r="G292" s="240"/>
      <c r="K292" s="240"/>
      <c r="P292" s="461"/>
      <c r="Q292" s="461"/>
    </row>
    <row r="293">
      <c r="B293" s="240"/>
      <c r="E293" s="240"/>
      <c r="F293" s="240"/>
      <c r="G293" s="240"/>
      <c r="K293" s="240"/>
      <c r="P293" s="461"/>
      <c r="Q293" s="461"/>
    </row>
    <row r="294">
      <c r="B294" s="240"/>
      <c r="E294" s="240"/>
      <c r="F294" s="240"/>
      <c r="G294" s="240"/>
      <c r="K294" s="240"/>
      <c r="P294" s="461"/>
      <c r="Q294" s="461"/>
    </row>
    <row r="295">
      <c r="B295" s="240"/>
      <c r="E295" s="240"/>
      <c r="F295" s="240"/>
      <c r="G295" s="240"/>
      <c r="K295" s="240"/>
      <c r="P295" s="461"/>
      <c r="Q295" s="461"/>
    </row>
    <row r="296">
      <c r="B296" s="240"/>
      <c r="E296" s="240"/>
      <c r="F296" s="240"/>
      <c r="G296" s="240"/>
      <c r="K296" s="240"/>
      <c r="P296" s="461"/>
      <c r="Q296" s="461"/>
    </row>
    <row r="297">
      <c r="B297" s="240"/>
      <c r="E297" s="240"/>
      <c r="F297" s="240"/>
      <c r="G297" s="240"/>
      <c r="K297" s="240"/>
      <c r="P297" s="461"/>
      <c r="Q297" s="461"/>
    </row>
    <row r="298">
      <c r="B298" s="240"/>
      <c r="E298" s="240"/>
      <c r="F298" s="240"/>
      <c r="G298" s="240"/>
      <c r="K298" s="240"/>
      <c r="P298" s="461"/>
      <c r="Q298" s="461"/>
    </row>
    <row r="299">
      <c r="B299" s="240"/>
      <c r="E299" s="240"/>
      <c r="F299" s="240"/>
      <c r="G299" s="240"/>
      <c r="K299" s="240"/>
      <c r="P299" s="461"/>
      <c r="Q299" s="461"/>
    </row>
    <row r="300">
      <c r="B300" s="240"/>
      <c r="E300" s="240"/>
      <c r="F300" s="240"/>
      <c r="G300" s="240"/>
      <c r="K300" s="240"/>
      <c r="P300" s="461"/>
      <c r="Q300" s="461"/>
    </row>
    <row r="301">
      <c r="B301" s="240"/>
      <c r="E301" s="240"/>
      <c r="F301" s="240"/>
      <c r="G301" s="240"/>
      <c r="K301" s="240"/>
      <c r="P301" s="461"/>
      <c r="Q301" s="461"/>
    </row>
    <row r="302">
      <c r="B302" s="240"/>
      <c r="E302" s="240"/>
      <c r="F302" s="240"/>
      <c r="G302" s="240"/>
      <c r="K302" s="240"/>
      <c r="P302" s="461"/>
      <c r="Q302" s="461"/>
    </row>
    <row r="303">
      <c r="B303" s="240"/>
      <c r="E303" s="240"/>
      <c r="F303" s="240"/>
      <c r="G303" s="240"/>
      <c r="K303" s="240"/>
      <c r="P303" s="461"/>
      <c r="Q303" s="461"/>
    </row>
    <row r="304">
      <c r="B304" s="240"/>
      <c r="E304" s="240"/>
      <c r="F304" s="240"/>
      <c r="G304" s="240"/>
      <c r="K304" s="240"/>
      <c r="P304" s="461"/>
      <c r="Q304" s="461"/>
    </row>
    <row r="305">
      <c r="B305" s="240"/>
      <c r="E305" s="240"/>
      <c r="F305" s="240"/>
      <c r="G305" s="240"/>
      <c r="K305" s="240"/>
      <c r="P305" s="461"/>
      <c r="Q305" s="461"/>
    </row>
    <row r="306">
      <c r="B306" s="240"/>
      <c r="E306" s="240"/>
      <c r="F306" s="240"/>
      <c r="G306" s="240"/>
      <c r="K306" s="240"/>
      <c r="P306" s="461"/>
      <c r="Q306" s="461"/>
    </row>
    <row r="307">
      <c r="B307" s="240"/>
      <c r="E307" s="240"/>
      <c r="F307" s="240"/>
      <c r="G307" s="240"/>
      <c r="K307" s="240"/>
      <c r="P307" s="461"/>
      <c r="Q307" s="461"/>
    </row>
    <row r="308">
      <c r="B308" s="240"/>
      <c r="E308" s="240"/>
      <c r="F308" s="240"/>
      <c r="G308" s="240"/>
      <c r="K308" s="240"/>
      <c r="P308" s="461"/>
      <c r="Q308" s="461"/>
    </row>
    <row r="309">
      <c r="B309" s="240"/>
      <c r="E309" s="240"/>
      <c r="F309" s="240"/>
      <c r="G309" s="240"/>
      <c r="K309" s="240"/>
      <c r="P309" s="461"/>
      <c r="Q309" s="461"/>
    </row>
    <row r="310">
      <c r="B310" s="240"/>
      <c r="E310" s="240"/>
      <c r="F310" s="240"/>
      <c r="G310" s="240"/>
      <c r="K310" s="240"/>
      <c r="P310" s="461"/>
      <c r="Q310" s="461"/>
    </row>
    <row r="311">
      <c r="B311" s="240"/>
      <c r="E311" s="240"/>
      <c r="F311" s="240"/>
      <c r="G311" s="240"/>
      <c r="K311" s="240"/>
      <c r="P311" s="461"/>
      <c r="Q311" s="461"/>
    </row>
    <row r="312">
      <c r="B312" s="240"/>
      <c r="E312" s="240"/>
      <c r="F312" s="240"/>
      <c r="G312" s="240"/>
      <c r="K312" s="240"/>
      <c r="P312" s="461"/>
      <c r="Q312" s="461"/>
    </row>
    <row r="313">
      <c r="B313" s="240"/>
      <c r="E313" s="240"/>
      <c r="F313" s="240"/>
      <c r="G313" s="240"/>
      <c r="K313" s="240"/>
      <c r="P313" s="461"/>
      <c r="Q313" s="461"/>
    </row>
    <row r="314">
      <c r="B314" s="240"/>
      <c r="E314" s="240"/>
      <c r="F314" s="240"/>
      <c r="G314" s="240"/>
      <c r="K314" s="240"/>
      <c r="P314" s="461"/>
      <c r="Q314" s="461"/>
    </row>
    <row r="315">
      <c r="B315" s="240"/>
      <c r="E315" s="240"/>
      <c r="F315" s="240"/>
      <c r="G315" s="240"/>
      <c r="K315" s="240"/>
      <c r="P315" s="461"/>
      <c r="Q315" s="461"/>
    </row>
    <row r="316">
      <c r="B316" s="240"/>
      <c r="E316" s="240"/>
      <c r="F316" s="240"/>
      <c r="G316" s="240"/>
      <c r="K316" s="240"/>
      <c r="P316" s="461"/>
      <c r="Q316" s="461"/>
    </row>
    <row r="317">
      <c r="B317" s="240"/>
      <c r="E317" s="240"/>
      <c r="F317" s="240"/>
      <c r="G317" s="240"/>
      <c r="K317" s="240"/>
      <c r="P317" s="461"/>
      <c r="Q317" s="461"/>
    </row>
    <row r="318">
      <c r="B318" s="240"/>
      <c r="E318" s="240"/>
      <c r="F318" s="240"/>
      <c r="G318" s="240"/>
      <c r="K318" s="240"/>
      <c r="P318" s="461"/>
      <c r="Q318" s="461"/>
    </row>
    <row r="319">
      <c r="B319" s="240"/>
      <c r="E319" s="240"/>
      <c r="F319" s="240"/>
      <c r="G319" s="240"/>
      <c r="K319" s="240"/>
      <c r="P319" s="461"/>
      <c r="Q319" s="461"/>
    </row>
    <row r="320">
      <c r="B320" s="240"/>
      <c r="E320" s="240"/>
      <c r="F320" s="240"/>
      <c r="G320" s="240"/>
      <c r="K320" s="240"/>
      <c r="P320" s="461"/>
      <c r="Q320" s="461"/>
    </row>
    <row r="321">
      <c r="B321" s="240"/>
      <c r="E321" s="240"/>
      <c r="F321" s="240"/>
      <c r="G321" s="240"/>
      <c r="K321" s="240"/>
      <c r="P321" s="461"/>
      <c r="Q321" s="461"/>
    </row>
    <row r="322">
      <c r="B322" s="240"/>
      <c r="E322" s="240"/>
      <c r="F322" s="240"/>
      <c r="G322" s="240"/>
      <c r="K322" s="240"/>
      <c r="P322" s="461"/>
      <c r="Q322" s="461"/>
    </row>
    <row r="323">
      <c r="B323" s="240"/>
      <c r="E323" s="240"/>
      <c r="F323" s="240"/>
      <c r="G323" s="240"/>
      <c r="K323" s="240"/>
      <c r="P323" s="461"/>
      <c r="Q323" s="461"/>
    </row>
    <row r="324">
      <c r="B324" s="240"/>
      <c r="E324" s="240"/>
      <c r="F324" s="240"/>
      <c r="G324" s="240"/>
      <c r="K324" s="240"/>
      <c r="P324" s="461"/>
      <c r="Q324" s="461"/>
    </row>
    <row r="325">
      <c r="B325" s="240"/>
      <c r="E325" s="240"/>
      <c r="F325" s="240"/>
      <c r="G325" s="240"/>
      <c r="K325" s="240"/>
      <c r="P325" s="461"/>
      <c r="Q325" s="461"/>
    </row>
    <row r="326">
      <c r="B326" s="240"/>
      <c r="E326" s="240"/>
      <c r="F326" s="240"/>
      <c r="G326" s="240"/>
      <c r="K326" s="240"/>
      <c r="P326" s="461"/>
      <c r="Q326" s="461"/>
    </row>
    <row r="327">
      <c r="B327" s="240"/>
      <c r="E327" s="240"/>
      <c r="F327" s="240"/>
      <c r="G327" s="240"/>
      <c r="K327" s="240"/>
      <c r="P327" s="461"/>
      <c r="Q327" s="461"/>
    </row>
    <row r="328">
      <c r="B328" s="240"/>
      <c r="E328" s="240"/>
      <c r="F328" s="240"/>
      <c r="G328" s="240"/>
      <c r="K328" s="240"/>
      <c r="P328" s="461"/>
      <c r="Q328" s="461"/>
    </row>
    <row r="329">
      <c r="B329" s="240"/>
      <c r="E329" s="240"/>
      <c r="F329" s="240"/>
      <c r="G329" s="240"/>
      <c r="K329" s="240"/>
      <c r="P329" s="461"/>
      <c r="Q329" s="461"/>
    </row>
    <row r="330">
      <c r="B330" s="240"/>
      <c r="E330" s="240"/>
      <c r="F330" s="240"/>
      <c r="G330" s="240"/>
      <c r="K330" s="240"/>
      <c r="P330" s="461"/>
      <c r="Q330" s="461"/>
    </row>
    <row r="331">
      <c r="B331" s="240"/>
      <c r="E331" s="240"/>
      <c r="F331" s="240"/>
      <c r="G331" s="240"/>
      <c r="K331" s="240"/>
      <c r="P331" s="461"/>
      <c r="Q331" s="461"/>
    </row>
    <row r="332">
      <c r="B332" s="240"/>
      <c r="E332" s="240"/>
      <c r="F332" s="240"/>
      <c r="G332" s="240"/>
      <c r="K332" s="240"/>
      <c r="P332" s="461"/>
      <c r="Q332" s="461"/>
    </row>
    <row r="333">
      <c r="B333" s="240"/>
      <c r="E333" s="240"/>
      <c r="F333" s="240"/>
      <c r="G333" s="240"/>
      <c r="K333" s="240"/>
      <c r="P333" s="461"/>
      <c r="Q333" s="461"/>
    </row>
    <row r="334">
      <c r="B334" s="240"/>
      <c r="E334" s="240"/>
      <c r="F334" s="240"/>
      <c r="G334" s="240"/>
      <c r="K334" s="240"/>
      <c r="P334" s="461"/>
      <c r="Q334" s="461"/>
    </row>
    <row r="335">
      <c r="B335" s="240"/>
      <c r="E335" s="240"/>
      <c r="F335" s="240"/>
      <c r="G335" s="240"/>
      <c r="K335" s="240"/>
      <c r="P335" s="461"/>
      <c r="Q335" s="461"/>
    </row>
    <row r="336">
      <c r="B336" s="240"/>
      <c r="E336" s="240"/>
      <c r="F336" s="240"/>
      <c r="G336" s="240"/>
      <c r="K336" s="240"/>
      <c r="P336" s="461"/>
      <c r="Q336" s="461"/>
    </row>
    <row r="337">
      <c r="B337" s="240"/>
      <c r="E337" s="240"/>
      <c r="F337" s="240"/>
      <c r="G337" s="240"/>
      <c r="K337" s="240"/>
      <c r="P337" s="461"/>
      <c r="Q337" s="461"/>
    </row>
    <row r="338">
      <c r="B338" s="240"/>
      <c r="E338" s="240"/>
      <c r="F338" s="240"/>
      <c r="G338" s="240"/>
      <c r="K338" s="240"/>
      <c r="P338" s="461"/>
      <c r="Q338" s="461"/>
    </row>
    <row r="339">
      <c r="B339" s="240"/>
      <c r="E339" s="240"/>
      <c r="F339" s="240"/>
      <c r="G339" s="240"/>
      <c r="K339" s="240"/>
      <c r="P339" s="461"/>
      <c r="Q339" s="461"/>
    </row>
    <row r="340">
      <c r="B340" s="240"/>
      <c r="E340" s="240"/>
      <c r="F340" s="240"/>
      <c r="G340" s="240"/>
      <c r="K340" s="240"/>
      <c r="P340" s="461"/>
      <c r="Q340" s="461"/>
    </row>
    <row r="341">
      <c r="B341" s="240"/>
      <c r="E341" s="240"/>
      <c r="F341" s="240"/>
      <c r="G341" s="240"/>
      <c r="K341" s="240"/>
      <c r="P341" s="461"/>
      <c r="Q341" s="461"/>
    </row>
    <row r="342">
      <c r="B342" s="240"/>
      <c r="E342" s="240"/>
      <c r="F342" s="240"/>
      <c r="G342" s="240"/>
      <c r="K342" s="240"/>
      <c r="P342" s="461"/>
      <c r="Q342" s="461"/>
    </row>
    <row r="343">
      <c r="B343" s="240"/>
      <c r="E343" s="240"/>
      <c r="F343" s="240"/>
      <c r="G343" s="240"/>
      <c r="K343" s="240"/>
      <c r="P343" s="461"/>
      <c r="Q343" s="461"/>
    </row>
    <row r="344">
      <c r="B344" s="240"/>
      <c r="E344" s="240"/>
      <c r="F344" s="240"/>
      <c r="G344" s="240"/>
      <c r="K344" s="240"/>
      <c r="P344" s="461"/>
      <c r="Q344" s="461"/>
    </row>
    <row r="345">
      <c r="B345" s="240"/>
      <c r="E345" s="240"/>
      <c r="F345" s="240"/>
      <c r="G345" s="240"/>
      <c r="K345" s="240"/>
      <c r="P345" s="461"/>
      <c r="Q345" s="461"/>
    </row>
    <row r="346">
      <c r="B346" s="240"/>
      <c r="E346" s="240"/>
      <c r="F346" s="240"/>
      <c r="G346" s="240"/>
      <c r="K346" s="240"/>
      <c r="P346" s="461"/>
      <c r="Q346" s="461"/>
    </row>
    <row r="347">
      <c r="B347" s="240"/>
      <c r="E347" s="240"/>
      <c r="F347" s="240"/>
      <c r="G347" s="240"/>
      <c r="K347" s="240"/>
      <c r="P347" s="461"/>
      <c r="Q347" s="461"/>
    </row>
    <row r="348">
      <c r="B348" s="240"/>
      <c r="E348" s="240"/>
      <c r="F348" s="240"/>
      <c r="G348" s="240"/>
      <c r="K348" s="240"/>
      <c r="P348" s="461"/>
      <c r="Q348" s="461"/>
    </row>
    <row r="349">
      <c r="B349" s="240"/>
      <c r="E349" s="240"/>
      <c r="F349" s="240"/>
      <c r="G349" s="240"/>
      <c r="K349" s="240"/>
      <c r="P349" s="461"/>
      <c r="Q349" s="461"/>
    </row>
    <row r="350">
      <c r="B350" s="240"/>
      <c r="E350" s="240"/>
      <c r="F350" s="240"/>
      <c r="G350" s="240"/>
      <c r="K350" s="240"/>
      <c r="P350" s="461"/>
      <c r="Q350" s="461"/>
    </row>
    <row r="351">
      <c r="B351" s="240"/>
      <c r="E351" s="240"/>
      <c r="F351" s="240"/>
      <c r="G351" s="240"/>
      <c r="K351" s="240"/>
      <c r="P351" s="461"/>
      <c r="Q351" s="461"/>
    </row>
    <row r="352">
      <c r="B352" s="240"/>
      <c r="E352" s="240"/>
      <c r="F352" s="240"/>
      <c r="G352" s="240"/>
      <c r="K352" s="240"/>
      <c r="P352" s="461"/>
      <c r="Q352" s="461"/>
    </row>
    <row r="353">
      <c r="B353" s="240"/>
      <c r="E353" s="240"/>
      <c r="F353" s="240"/>
      <c r="G353" s="240"/>
      <c r="K353" s="240"/>
      <c r="P353" s="461"/>
      <c r="Q353" s="461"/>
    </row>
    <row r="354">
      <c r="B354" s="240"/>
      <c r="E354" s="240"/>
      <c r="F354" s="240"/>
      <c r="G354" s="240"/>
      <c r="K354" s="240"/>
      <c r="P354" s="461"/>
      <c r="Q354" s="461"/>
    </row>
    <row r="355">
      <c r="B355" s="240"/>
      <c r="E355" s="240"/>
      <c r="F355" s="240"/>
      <c r="G355" s="240"/>
      <c r="K355" s="240"/>
      <c r="P355" s="461"/>
      <c r="Q355" s="461"/>
    </row>
    <row r="356">
      <c r="B356" s="240"/>
      <c r="E356" s="240"/>
      <c r="F356" s="240"/>
      <c r="G356" s="240"/>
      <c r="K356" s="240"/>
      <c r="P356" s="461"/>
      <c r="Q356" s="461"/>
    </row>
    <row r="357">
      <c r="B357" s="240"/>
      <c r="E357" s="240"/>
      <c r="F357" s="240"/>
      <c r="G357" s="240"/>
      <c r="K357" s="240"/>
      <c r="P357" s="461"/>
      <c r="Q357" s="461"/>
    </row>
    <row r="358">
      <c r="B358" s="240"/>
      <c r="E358" s="240"/>
      <c r="F358" s="240"/>
      <c r="G358" s="240"/>
      <c r="K358" s="240"/>
      <c r="P358" s="461"/>
      <c r="Q358" s="461"/>
    </row>
    <row r="359">
      <c r="B359" s="240"/>
      <c r="E359" s="240"/>
      <c r="F359" s="240"/>
      <c r="G359" s="240"/>
      <c r="K359" s="240"/>
      <c r="P359" s="461"/>
      <c r="Q359" s="461"/>
    </row>
    <row r="360">
      <c r="B360" s="240"/>
      <c r="E360" s="240"/>
      <c r="F360" s="240"/>
      <c r="G360" s="240"/>
      <c r="K360" s="240"/>
      <c r="P360" s="461"/>
      <c r="Q360" s="461"/>
    </row>
    <row r="361">
      <c r="B361" s="240"/>
      <c r="E361" s="240"/>
      <c r="F361" s="240"/>
      <c r="G361" s="240"/>
      <c r="K361" s="240"/>
      <c r="P361" s="461"/>
      <c r="Q361" s="461"/>
    </row>
    <row r="362">
      <c r="B362" s="240"/>
      <c r="E362" s="240"/>
      <c r="F362" s="240"/>
      <c r="G362" s="240"/>
      <c r="K362" s="240"/>
      <c r="P362" s="461"/>
      <c r="Q362" s="461"/>
    </row>
    <row r="363">
      <c r="B363" s="240"/>
      <c r="E363" s="240"/>
      <c r="F363" s="240"/>
      <c r="G363" s="240"/>
      <c r="K363" s="240"/>
      <c r="P363" s="461"/>
      <c r="Q363" s="461"/>
    </row>
    <row r="364">
      <c r="B364" s="240"/>
      <c r="E364" s="240"/>
      <c r="F364" s="240"/>
      <c r="G364" s="240"/>
      <c r="K364" s="240"/>
      <c r="P364" s="461"/>
      <c r="Q364" s="461"/>
    </row>
    <row r="365">
      <c r="B365" s="240"/>
      <c r="E365" s="240"/>
      <c r="F365" s="240"/>
      <c r="G365" s="240"/>
      <c r="K365" s="240"/>
      <c r="P365" s="461"/>
      <c r="Q365" s="461"/>
    </row>
    <row r="366">
      <c r="B366" s="240"/>
      <c r="E366" s="240"/>
      <c r="F366" s="240"/>
      <c r="G366" s="240"/>
      <c r="K366" s="240"/>
      <c r="P366" s="461"/>
      <c r="Q366" s="461"/>
    </row>
    <row r="367">
      <c r="B367" s="240"/>
      <c r="E367" s="240"/>
      <c r="F367" s="240"/>
      <c r="G367" s="240"/>
      <c r="K367" s="240"/>
      <c r="P367" s="461"/>
      <c r="Q367" s="461"/>
    </row>
    <row r="368">
      <c r="B368" s="240"/>
      <c r="E368" s="240"/>
      <c r="F368" s="240"/>
      <c r="G368" s="240"/>
      <c r="K368" s="240"/>
      <c r="P368" s="461"/>
      <c r="Q368" s="461"/>
    </row>
    <row r="369">
      <c r="B369" s="240"/>
      <c r="E369" s="240"/>
      <c r="F369" s="240"/>
      <c r="G369" s="240"/>
      <c r="K369" s="240"/>
      <c r="P369" s="461"/>
      <c r="Q369" s="461"/>
    </row>
    <row r="370">
      <c r="B370" s="240"/>
      <c r="E370" s="240"/>
      <c r="F370" s="240"/>
      <c r="G370" s="240"/>
      <c r="K370" s="240"/>
      <c r="P370" s="461"/>
      <c r="Q370" s="461"/>
    </row>
    <row r="371">
      <c r="B371" s="240"/>
      <c r="E371" s="240"/>
      <c r="F371" s="240"/>
      <c r="G371" s="240"/>
      <c r="K371" s="240"/>
      <c r="P371" s="461"/>
      <c r="Q371" s="461"/>
    </row>
    <row r="372">
      <c r="B372" s="240"/>
      <c r="E372" s="240"/>
      <c r="F372" s="240"/>
      <c r="G372" s="240"/>
      <c r="K372" s="240"/>
      <c r="P372" s="461"/>
      <c r="Q372" s="461"/>
    </row>
    <row r="373">
      <c r="B373" s="240"/>
      <c r="E373" s="240"/>
      <c r="F373" s="240"/>
      <c r="G373" s="240"/>
      <c r="K373" s="240"/>
      <c r="P373" s="461"/>
      <c r="Q373" s="461"/>
    </row>
    <row r="374">
      <c r="B374" s="240"/>
      <c r="E374" s="240"/>
      <c r="F374" s="240"/>
      <c r="G374" s="240"/>
      <c r="K374" s="240"/>
      <c r="P374" s="461"/>
      <c r="Q374" s="461"/>
    </row>
    <row r="375">
      <c r="B375" s="240"/>
      <c r="E375" s="240"/>
      <c r="F375" s="240"/>
      <c r="G375" s="240"/>
      <c r="K375" s="240"/>
      <c r="P375" s="461"/>
      <c r="Q375" s="461"/>
    </row>
    <row r="376">
      <c r="B376" s="240"/>
      <c r="E376" s="240"/>
      <c r="F376" s="240"/>
      <c r="G376" s="240"/>
      <c r="K376" s="240"/>
      <c r="P376" s="461"/>
      <c r="Q376" s="461"/>
    </row>
    <row r="377">
      <c r="B377" s="240"/>
      <c r="E377" s="240"/>
      <c r="F377" s="240"/>
      <c r="G377" s="240"/>
      <c r="K377" s="240"/>
      <c r="P377" s="461"/>
      <c r="Q377" s="461"/>
    </row>
    <row r="378">
      <c r="B378" s="240"/>
      <c r="E378" s="240"/>
      <c r="F378" s="240"/>
      <c r="G378" s="240"/>
      <c r="K378" s="240"/>
      <c r="P378" s="461"/>
      <c r="Q378" s="461"/>
    </row>
    <row r="379">
      <c r="B379" s="240"/>
      <c r="E379" s="240"/>
      <c r="F379" s="240"/>
      <c r="G379" s="240"/>
      <c r="K379" s="240"/>
      <c r="P379" s="461"/>
      <c r="Q379" s="461"/>
    </row>
    <row r="380">
      <c r="B380" s="240"/>
      <c r="E380" s="240"/>
      <c r="F380" s="240"/>
      <c r="G380" s="240"/>
      <c r="K380" s="240"/>
      <c r="P380" s="461"/>
      <c r="Q380" s="461"/>
    </row>
    <row r="381">
      <c r="B381" s="240"/>
      <c r="E381" s="240"/>
      <c r="F381" s="240"/>
      <c r="G381" s="240"/>
      <c r="K381" s="240"/>
      <c r="P381" s="461"/>
      <c r="Q381" s="461"/>
    </row>
    <row r="382">
      <c r="B382" s="240"/>
      <c r="E382" s="240"/>
      <c r="F382" s="240"/>
      <c r="G382" s="240"/>
      <c r="K382" s="240"/>
      <c r="P382" s="461"/>
      <c r="Q382" s="461"/>
    </row>
    <row r="383">
      <c r="B383" s="240"/>
      <c r="E383" s="240"/>
      <c r="F383" s="240"/>
      <c r="G383" s="240"/>
      <c r="K383" s="240"/>
      <c r="P383" s="461"/>
      <c r="Q383" s="461"/>
    </row>
    <row r="384">
      <c r="B384" s="240"/>
      <c r="E384" s="240"/>
      <c r="F384" s="240"/>
      <c r="G384" s="240"/>
      <c r="K384" s="240"/>
      <c r="P384" s="461"/>
      <c r="Q384" s="461"/>
    </row>
    <row r="385">
      <c r="B385" s="240"/>
      <c r="E385" s="240"/>
      <c r="F385" s="240"/>
      <c r="G385" s="240"/>
      <c r="K385" s="240"/>
      <c r="P385" s="461"/>
      <c r="Q385" s="461"/>
    </row>
    <row r="386">
      <c r="B386" s="240"/>
      <c r="E386" s="240"/>
      <c r="F386" s="240"/>
      <c r="G386" s="240"/>
      <c r="K386" s="240"/>
      <c r="P386" s="461"/>
      <c r="Q386" s="461"/>
    </row>
    <row r="387">
      <c r="B387" s="240"/>
      <c r="E387" s="240"/>
      <c r="F387" s="240"/>
      <c r="G387" s="240"/>
      <c r="K387" s="240"/>
      <c r="P387" s="461"/>
      <c r="Q387" s="461"/>
    </row>
    <row r="388">
      <c r="B388" s="240"/>
      <c r="E388" s="240"/>
      <c r="F388" s="240"/>
      <c r="G388" s="240"/>
      <c r="K388" s="240"/>
      <c r="P388" s="461"/>
      <c r="Q388" s="461"/>
    </row>
    <row r="389">
      <c r="B389" s="240"/>
      <c r="E389" s="240"/>
      <c r="F389" s="240"/>
      <c r="G389" s="240"/>
      <c r="K389" s="240"/>
      <c r="P389" s="461"/>
      <c r="Q389" s="461"/>
    </row>
    <row r="390">
      <c r="B390" s="240"/>
      <c r="E390" s="240"/>
      <c r="F390" s="240"/>
      <c r="G390" s="240"/>
      <c r="K390" s="240"/>
      <c r="P390" s="461"/>
      <c r="Q390" s="461"/>
    </row>
    <row r="391">
      <c r="B391" s="240"/>
      <c r="E391" s="240"/>
      <c r="F391" s="240"/>
      <c r="G391" s="240"/>
      <c r="K391" s="240"/>
      <c r="P391" s="461"/>
      <c r="Q391" s="461"/>
    </row>
    <row r="392">
      <c r="B392" s="240"/>
      <c r="E392" s="240"/>
      <c r="F392" s="240"/>
      <c r="G392" s="240"/>
      <c r="K392" s="240"/>
      <c r="P392" s="461"/>
      <c r="Q392" s="461"/>
    </row>
    <row r="393">
      <c r="B393" s="240"/>
      <c r="E393" s="240"/>
      <c r="F393" s="240"/>
      <c r="G393" s="240"/>
      <c r="K393" s="240"/>
      <c r="P393" s="461"/>
      <c r="Q393" s="461"/>
    </row>
    <row r="394">
      <c r="B394" s="240"/>
      <c r="E394" s="240"/>
      <c r="F394" s="240"/>
      <c r="G394" s="240"/>
      <c r="K394" s="240"/>
      <c r="P394" s="461"/>
      <c r="Q394" s="461"/>
    </row>
    <row r="395">
      <c r="B395" s="240"/>
      <c r="E395" s="240"/>
      <c r="F395" s="240"/>
      <c r="G395" s="240"/>
      <c r="K395" s="240"/>
      <c r="P395" s="461"/>
      <c r="Q395" s="461"/>
    </row>
    <row r="396">
      <c r="B396" s="240"/>
      <c r="E396" s="240"/>
      <c r="F396" s="240"/>
      <c r="G396" s="240"/>
      <c r="K396" s="240"/>
      <c r="P396" s="461"/>
      <c r="Q396" s="461"/>
    </row>
    <row r="397">
      <c r="B397" s="240"/>
      <c r="E397" s="240"/>
      <c r="F397" s="240"/>
      <c r="G397" s="240"/>
      <c r="K397" s="240"/>
      <c r="P397" s="461"/>
      <c r="Q397" s="461"/>
    </row>
    <row r="398">
      <c r="B398" s="240"/>
      <c r="E398" s="240"/>
      <c r="F398" s="240"/>
      <c r="G398" s="240"/>
      <c r="K398" s="240"/>
      <c r="P398" s="461"/>
      <c r="Q398" s="461"/>
    </row>
    <row r="399">
      <c r="B399" s="240"/>
      <c r="E399" s="240"/>
      <c r="F399" s="240"/>
      <c r="G399" s="240"/>
      <c r="K399" s="240"/>
      <c r="P399" s="461"/>
      <c r="Q399" s="461"/>
    </row>
    <row r="400">
      <c r="B400" s="240"/>
      <c r="E400" s="240"/>
      <c r="F400" s="240"/>
      <c r="G400" s="240"/>
      <c r="K400" s="240"/>
      <c r="P400" s="461"/>
      <c r="Q400" s="461"/>
    </row>
    <row r="401">
      <c r="B401" s="240"/>
      <c r="E401" s="240"/>
      <c r="F401" s="240"/>
      <c r="G401" s="240"/>
      <c r="K401" s="240"/>
      <c r="P401" s="461"/>
      <c r="Q401" s="461"/>
    </row>
    <row r="402">
      <c r="B402" s="240"/>
      <c r="E402" s="240"/>
      <c r="F402" s="240"/>
      <c r="G402" s="240"/>
      <c r="K402" s="240"/>
      <c r="P402" s="461"/>
      <c r="Q402" s="461"/>
    </row>
    <row r="403">
      <c r="B403" s="240"/>
      <c r="E403" s="240"/>
      <c r="F403" s="240"/>
      <c r="G403" s="240"/>
      <c r="K403" s="240"/>
      <c r="P403" s="461"/>
      <c r="Q403" s="461"/>
    </row>
    <row r="404">
      <c r="B404" s="240"/>
      <c r="E404" s="240"/>
      <c r="F404" s="240"/>
      <c r="G404" s="240"/>
      <c r="K404" s="240"/>
      <c r="P404" s="461"/>
      <c r="Q404" s="461"/>
    </row>
    <row r="405">
      <c r="B405" s="240"/>
      <c r="E405" s="240"/>
      <c r="F405" s="240"/>
      <c r="G405" s="240"/>
      <c r="K405" s="240"/>
      <c r="P405" s="461"/>
      <c r="Q405" s="461"/>
    </row>
    <row r="406">
      <c r="B406" s="240"/>
      <c r="E406" s="240"/>
      <c r="F406" s="240"/>
      <c r="G406" s="240"/>
      <c r="K406" s="240"/>
      <c r="P406" s="461"/>
      <c r="Q406" s="461"/>
    </row>
    <row r="407">
      <c r="B407" s="240"/>
      <c r="E407" s="240"/>
      <c r="F407" s="240"/>
      <c r="G407" s="240"/>
      <c r="K407" s="240"/>
      <c r="P407" s="461"/>
      <c r="Q407" s="461"/>
    </row>
    <row r="408">
      <c r="B408" s="240"/>
      <c r="E408" s="240"/>
      <c r="F408" s="240"/>
      <c r="G408" s="240"/>
      <c r="K408" s="240"/>
      <c r="P408" s="461"/>
      <c r="Q408" s="461"/>
    </row>
    <row r="409">
      <c r="B409" s="240"/>
      <c r="E409" s="240"/>
      <c r="F409" s="240"/>
      <c r="G409" s="240"/>
      <c r="K409" s="240"/>
      <c r="P409" s="461"/>
      <c r="Q409" s="461"/>
    </row>
    <row r="410">
      <c r="B410" s="240"/>
      <c r="E410" s="240"/>
      <c r="F410" s="240"/>
      <c r="G410" s="240"/>
      <c r="K410" s="240"/>
      <c r="P410" s="461"/>
      <c r="Q410" s="461"/>
    </row>
    <row r="411">
      <c r="B411" s="240"/>
      <c r="E411" s="240"/>
      <c r="F411" s="240"/>
      <c r="G411" s="240"/>
      <c r="K411" s="240"/>
      <c r="P411" s="461"/>
      <c r="Q411" s="461"/>
    </row>
    <row r="412">
      <c r="B412" s="240"/>
      <c r="E412" s="240"/>
      <c r="F412" s="240"/>
      <c r="G412" s="240"/>
      <c r="K412" s="240"/>
      <c r="P412" s="461"/>
      <c r="Q412" s="461"/>
    </row>
    <row r="413">
      <c r="B413" s="240"/>
      <c r="E413" s="240"/>
      <c r="F413" s="240"/>
      <c r="G413" s="240"/>
      <c r="K413" s="240"/>
      <c r="P413" s="461"/>
      <c r="Q413" s="461"/>
    </row>
    <row r="414">
      <c r="B414" s="240"/>
      <c r="E414" s="240"/>
      <c r="F414" s="240"/>
      <c r="G414" s="240"/>
      <c r="K414" s="240"/>
      <c r="P414" s="461"/>
      <c r="Q414" s="461"/>
    </row>
    <row r="415">
      <c r="B415" s="240"/>
      <c r="E415" s="240"/>
      <c r="F415" s="240"/>
      <c r="G415" s="240"/>
      <c r="K415" s="240"/>
      <c r="P415" s="461"/>
      <c r="Q415" s="461"/>
    </row>
    <row r="416">
      <c r="B416" s="240"/>
      <c r="E416" s="240"/>
      <c r="F416" s="240"/>
      <c r="G416" s="240"/>
      <c r="K416" s="240"/>
      <c r="P416" s="461"/>
      <c r="Q416" s="461"/>
    </row>
    <row r="417">
      <c r="B417" s="240"/>
      <c r="E417" s="240"/>
      <c r="F417" s="240"/>
      <c r="G417" s="240"/>
      <c r="K417" s="240"/>
      <c r="P417" s="461"/>
      <c r="Q417" s="461"/>
    </row>
    <row r="418">
      <c r="B418" s="240"/>
      <c r="E418" s="240"/>
      <c r="F418" s="240"/>
      <c r="G418" s="240"/>
      <c r="K418" s="240"/>
      <c r="P418" s="461"/>
      <c r="Q418" s="461"/>
    </row>
    <row r="419">
      <c r="B419" s="240"/>
      <c r="E419" s="240"/>
      <c r="F419" s="240"/>
      <c r="G419" s="240"/>
      <c r="K419" s="240"/>
      <c r="P419" s="461"/>
      <c r="Q419" s="461"/>
    </row>
    <row r="420">
      <c r="B420" s="240"/>
      <c r="E420" s="240"/>
      <c r="F420" s="240"/>
      <c r="G420" s="240"/>
      <c r="K420" s="240"/>
      <c r="P420" s="461"/>
      <c r="Q420" s="461"/>
    </row>
    <row r="421">
      <c r="B421" s="240"/>
      <c r="E421" s="240"/>
      <c r="F421" s="240"/>
      <c r="G421" s="240"/>
      <c r="K421" s="240"/>
      <c r="P421" s="461"/>
      <c r="Q421" s="461"/>
    </row>
    <row r="422">
      <c r="B422" s="240"/>
      <c r="E422" s="240"/>
      <c r="F422" s="240"/>
      <c r="G422" s="240"/>
      <c r="K422" s="240"/>
      <c r="P422" s="461"/>
      <c r="Q422" s="461"/>
    </row>
    <row r="423">
      <c r="B423" s="240"/>
      <c r="E423" s="240"/>
      <c r="F423" s="240"/>
      <c r="G423" s="240"/>
      <c r="K423" s="240"/>
      <c r="P423" s="461"/>
      <c r="Q423" s="461"/>
    </row>
    <row r="424">
      <c r="B424" s="240"/>
      <c r="E424" s="240"/>
      <c r="F424" s="240"/>
      <c r="G424" s="240"/>
      <c r="K424" s="240"/>
      <c r="P424" s="461"/>
      <c r="Q424" s="461"/>
    </row>
    <row r="425">
      <c r="B425" s="240"/>
      <c r="E425" s="240"/>
      <c r="F425" s="240"/>
      <c r="G425" s="240"/>
      <c r="K425" s="240"/>
      <c r="P425" s="461"/>
      <c r="Q425" s="461"/>
    </row>
    <row r="426">
      <c r="B426" s="240"/>
      <c r="E426" s="240"/>
      <c r="F426" s="240"/>
      <c r="G426" s="240"/>
      <c r="K426" s="240"/>
      <c r="P426" s="461"/>
      <c r="Q426" s="461"/>
    </row>
    <row r="427">
      <c r="B427" s="240"/>
      <c r="E427" s="240"/>
      <c r="F427" s="240"/>
      <c r="G427" s="240"/>
      <c r="K427" s="240"/>
      <c r="P427" s="461"/>
      <c r="Q427" s="461"/>
    </row>
    <row r="428">
      <c r="B428" s="240"/>
      <c r="E428" s="240"/>
      <c r="F428" s="240"/>
      <c r="G428" s="240"/>
      <c r="K428" s="240"/>
      <c r="P428" s="461"/>
      <c r="Q428" s="461"/>
    </row>
    <row r="429">
      <c r="B429" s="240"/>
      <c r="E429" s="240"/>
      <c r="F429" s="240"/>
      <c r="G429" s="240"/>
      <c r="K429" s="240"/>
      <c r="P429" s="461"/>
      <c r="Q429" s="461"/>
    </row>
    <row r="430">
      <c r="B430" s="240"/>
      <c r="E430" s="240"/>
      <c r="F430" s="240"/>
      <c r="G430" s="240"/>
      <c r="K430" s="240"/>
      <c r="P430" s="461"/>
      <c r="Q430" s="461"/>
    </row>
    <row r="431">
      <c r="B431" s="240"/>
      <c r="E431" s="240"/>
      <c r="F431" s="240"/>
      <c r="G431" s="240"/>
      <c r="K431" s="240"/>
      <c r="P431" s="461"/>
      <c r="Q431" s="461"/>
    </row>
    <row r="432">
      <c r="B432" s="240"/>
      <c r="E432" s="240"/>
      <c r="F432" s="240"/>
      <c r="G432" s="240"/>
      <c r="K432" s="240"/>
      <c r="P432" s="461"/>
      <c r="Q432" s="461"/>
    </row>
    <row r="433">
      <c r="B433" s="240"/>
      <c r="E433" s="240"/>
      <c r="F433" s="240"/>
      <c r="G433" s="240"/>
      <c r="K433" s="240"/>
      <c r="P433" s="461"/>
      <c r="Q433" s="461"/>
    </row>
    <row r="434">
      <c r="B434" s="240"/>
      <c r="E434" s="240"/>
      <c r="F434" s="240"/>
      <c r="G434" s="240"/>
      <c r="K434" s="240"/>
      <c r="P434" s="461"/>
      <c r="Q434" s="461"/>
    </row>
    <row r="435">
      <c r="B435" s="240"/>
      <c r="E435" s="240"/>
      <c r="F435" s="240"/>
      <c r="G435" s="240"/>
      <c r="K435" s="240"/>
      <c r="P435" s="461"/>
      <c r="Q435" s="461"/>
    </row>
    <row r="436">
      <c r="B436" s="240"/>
      <c r="E436" s="240"/>
      <c r="F436" s="240"/>
      <c r="G436" s="240"/>
      <c r="K436" s="240"/>
      <c r="P436" s="461"/>
      <c r="Q436" s="461"/>
    </row>
    <row r="437">
      <c r="B437" s="240"/>
      <c r="E437" s="240"/>
      <c r="F437" s="240"/>
      <c r="G437" s="240"/>
      <c r="K437" s="240"/>
      <c r="P437" s="461"/>
      <c r="Q437" s="461"/>
    </row>
    <row r="438">
      <c r="B438" s="240"/>
      <c r="E438" s="240"/>
      <c r="F438" s="240"/>
      <c r="G438" s="240"/>
      <c r="K438" s="240"/>
      <c r="P438" s="461"/>
      <c r="Q438" s="461"/>
    </row>
    <row r="439">
      <c r="B439" s="240"/>
      <c r="E439" s="240"/>
      <c r="F439" s="240"/>
      <c r="G439" s="240"/>
      <c r="K439" s="240"/>
      <c r="P439" s="461"/>
      <c r="Q439" s="461"/>
    </row>
    <row r="440">
      <c r="B440" s="240"/>
      <c r="E440" s="240"/>
      <c r="F440" s="240"/>
      <c r="G440" s="240"/>
      <c r="K440" s="240"/>
      <c r="P440" s="461"/>
      <c r="Q440" s="461"/>
    </row>
    <row r="441">
      <c r="B441" s="240"/>
      <c r="E441" s="240"/>
      <c r="F441" s="240"/>
      <c r="G441" s="240"/>
      <c r="K441" s="240"/>
      <c r="P441" s="461"/>
      <c r="Q441" s="461"/>
    </row>
    <row r="442">
      <c r="B442" s="240"/>
      <c r="E442" s="240"/>
      <c r="F442" s="240"/>
      <c r="G442" s="240"/>
      <c r="K442" s="240"/>
      <c r="P442" s="461"/>
      <c r="Q442" s="461"/>
    </row>
    <row r="443">
      <c r="B443" s="240"/>
      <c r="E443" s="240"/>
      <c r="F443" s="240"/>
      <c r="G443" s="240"/>
      <c r="K443" s="240"/>
      <c r="P443" s="461"/>
      <c r="Q443" s="461"/>
    </row>
    <row r="444">
      <c r="B444" s="240"/>
      <c r="E444" s="240"/>
      <c r="F444" s="240"/>
      <c r="G444" s="240"/>
      <c r="K444" s="240"/>
      <c r="P444" s="461"/>
      <c r="Q444" s="461"/>
    </row>
    <row r="445">
      <c r="B445" s="240"/>
      <c r="E445" s="240"/>
      <c r="F445" s="240"/>
      <c r="G445" s="240"/>
      <c r="K445" s="240"/>
      <c r="P445" s="461"/>
      <c r="Q445" s="461"/>
    </row>
    <row r="446">
      <c r="B446" s="240"/>
      <c r="E446" s="240"/>
      <c r="F446" s="240"/>
      <c r="G446" s="240"/>
      <c r="K446" s="240"/>
      <c r="P446" s="461"/>
      <c r="Q446" s="461"/>
    </row>
    <row r="447">
      <c r="B447" s="240"/>
      <c r="E447" s="240"/>
      <c r="F447" s="240"/>
      <c r="G447" s="240"/>
      <c r="K447" s="240"/>
      <c r="P447" s="461"/>
      <c r="Q447" s="461"/>
    </row>
    <row r="448">
      <c r="B448" s="240"/>
      <c r="E448" s="240"/>
      <c r="F448" s="240"/>
      <c r="G448" s="240"/>
      <c r="K448" s="240"/>
      <c r="P448" s="461"/>
      <c r="Q448" s="461"/>
    </row>
    <row r="449">
      <c r="B449" s="240"/>
      <c r="E449" s="240"/>
      <c r="F449" s="240"/>
      <c r="G449" s="240"/>
      <c r="K449" s="240"/>
      <c r="P449" s="461"/>
      <c r="Q449" s="461"/>
    </row>
    <row r="450">
      <c r="B450" s="240"/>
      <c r="E450" s="240"/>
      <c r="F450" s="240"/>
      <c r="G450" s="240"/>
      <c r="K450" s="240"/>
      <c r="P450" s="461"/>
      <c r="Q450" s="461"/>
    </row>
    <row r="451">
      <c r="B451" s="240"/>
      <c r="E451" s="240"/>
      <c r="F451" s="240"/>
      <c r="G451" s="240"/>
      <c r="K451" s="240"/>
      <c r="P451" s="461"/>
      <c r="Q451" s="461"/>
    </row>
    <row r="452">
      <c r="B452" s="240"/>
      <c r="E452" s="240"/>
      <c r="F452" s="240"/>
      <c r="G452" s="240"/>
      <c r="K452" s="240"/>
      <c r="P452" s="461"/>
      <c r="Q452" s="461"/>
    </row>
    <row r="453">
      <c r="B453" s="240"/>
      <c r="E453" s="240"/>
      <c r="F453" s="240"/>
      <c r="G453" s="240"/>
      <c r="K453" s="240"/>
      <c r="P453" s="461"/>
      <c r="Q453" s="461"/>
    </row>
    <row r="454">
      <c r="B454" s="240"/>
      <c r="E454" s="240"/>
      <c r="F454" s="240"/>
      <c r="G454" s="240"/>
      <c r="K454" s="240"/>
      <c r="P454" s="461"/>
      <c r="Q454" s="461"/>
    </row>
    <row r="455">
      <c r="B455" s="240"/>
      <c r="E455" s="240"/>
      <c r="F455" s="240"/>
      <c r="G455" s="240"/>
      <c r="K455" s="240"/>
      <c r="P455" s="461"/>
      <c r="Q455" s="461"/>
    </row>
    <row r="456">
      <c r="B456" s="240"/>
      <c r="E456" s="240"/>
      <c r="F456" s="240"/>
      <c r="G456" s="240"/>
      <c r="K456" s="240"/>
      <c r="P456" s="461"/>
      <c r="Q456" s="461"/>
    </row>
    <row r="457">
      <c r="B457" s="240"/>
      <c r="E457" s="240"/>
      <c r="F457" s="240"/>
      <c r="G457" s="240"/>
      <c r="K457" s="240"/>
      <c r="P457" s="461"/>
      <c r="Q457" s="461"/>
    </row>
    <row r="458">
      <c r="B458" s="240"/>
      <c r="E458" s="240"/>
      <c r="F458" s="240"/>
      <c r="G458" s="240"/>
      <c r="K458" s="240"/>
      <c r="P458" s="461"/>
      <c r="Q458" s="461"/>
    </row>
    <row r="459">
      <c r="B459" s="240"/>
      <c r="E459" s="240"/>
      <c r="F459" s="240"/>
      <c r="G459" s="240"/>
      <c r="K459" s="240"/>
      <c r="P459" s="461"/>
      <c r="Q459" s="461"/>
    </row>
    <row r="460">
      <c r="B460" s="240"/>
      <c r="E460" s="240"/>
      <c r="F460" s="240"/>
      <c r="G460" s="240"/>
      <c r="K460" s="240"/>
      <c r="P460" s="461"/>
      <c r="Q460" s="461"/>
    </row>
    <row r="461">
      <c r="B461" s="240"/>
      <c r="E461" s="240"/>
      <c r="F461" s="240"/>
      <c r="G461" s="240"/>
      <c r="K461" s="240"/>
      <c r="P461" s="461"/>
      <c r="Q461" s="461"/>
    </row>
    <row r="462">
      <c r="B462" s="240"/>
      <c r="E462" s="240"/>
      <c r="F462" s="240"/>
      <c r="G462" s="240"/>
      <c r="K462" s="240"/>
      <c r="P462" s="461"/>
      <c r="Q462" s="461"/>
    </row>
    <row r="463">
      <c r="B463" s="240"/>
      <c r="E463" s="240"/>
      <c r="F463" s="240"/>
      <c r="G463" s="240"/>
      <c r="K463" s="240"/>
      <c r="P463" s="461"/>
      <c r="Q463" s="461"/>
    </row>
    <row r="464">
      <c r="B464" s="240"/>
      <c r="E464" s="240"/>
      <c r="F464" s="240"/>
      <c r="G464" s="240"/>
      <c r="K464" s="240"/>
      <c r="P464" s="461"/>
      <c r="Q464" s="461"/>
    </row>
    <row r="465">
      <c r="B465" s="240"/>
      <c r="E465" s="240"/>
      <c r="F465" s="240"/>
      <c r="G465" s="240"/>
      <c r="K465" s="240"/>
      <c r="P465" s="461"/>
      <c r="Q465" s="461"/>
    </row>
    <row r="466">
      <c r="B466" s="240"/>
      <c r="E466" s="240"/>
      <c r="F466" s="240"/>
      <c r="G466" s="240"/>
      <c r="K466" s="240"/>
      <c r="P466" s="461"/>
      <c r="Q466" s="461"/>
    </row>
    <row r="467">
      <c r="B467" s="240"/>
      <c r="E467" s="240"/>
      <c r="F467" s="240"/>
      <c r="G467" s="240"/>
      <c r="K467" s="240"/>
      <c r="P467" s="461"/>
      <c r="Q467" s="461"/>
    </row>
    <row r="468">
      <c r="B468" s="240"/>
      <c r="E468" s="240"/>
      <c r="F468" s="240"/>
      <c r="G468" s="240"/>
      <c r="K468" s="240"/>
      <c r="P468" s="461"/>
      <c r="Q468" s="461"/>
    </row>
    <row r="469">
      <c r="B469" s="240"/>
      <c r="E469" s="240"/>
      <c r="F469" s="240"/>
      <c r="G469" s="240"/>
      <c r="K469" s="240"/>
      <c r="P469" s="461"/>
      <c r="Q469" s="461"/>
    </row>
    <row r="470">
      <c r="B470" s="240"/>
      <c r="E470" s="240"/>
      <c r="F470" s="240"/>
      <c r="G470" s="240"/>
      <c r="K470" s="240"/>
      <c r="P470" s="461"/>
      <c r="Q470" s="461"/>
    </row>
    <row r="471">
      <c r="B471" s="240"/>
      <c r="E471" s="240"/>
      <c r="F471" s="240"/>
      <c r="G471" s="240"/>
      <c r="K471" s="240"/>
      <c r="P471" s="461"/>
      <c r="Q471" s="461"/>
    </row>
    <row r="472">
      <c r="B472" s="240"/>
      <c r="E472" s="240"/>
      <c r="F472" s="240"/>
      <c r="G472" s="240"/>
      <c r="K472" s="240"/>
      <c r="P472" s="461"/>
      <c r="Q472" s="461"/>
    </row>
    <row r="473">
      <c r="B473" s="240"/>
      <c r="E473" s="240"/>
      <c r="F473" s="240"/>
      <c r="G473" s="240"/>
      <c r="K473" s="240"/>
      <c r="P473" s="461"/>
      <c r="Q473" s="461"/>
    </row>
    <row r="474">
      <c r="B474" s="240"/>
      <c r="E474" s="240"/>
      <c r="F474" s="240"/>
      <c r="G474" s="240"/>
      <c r="K474" s="240"/>
      <c r="P474" s="461"/>
      <c r="Q474" s="461"/>
    </row>
    <row r="475">
      <c r="B475" s="240"/>
      <c r="E475" s="240"/>
      <c r="F475" s="240"/>
      <c r="G475" s="240"/>
      <c r="K475" s="240"/>
      <c r="P475" s="461"/>
      <c r="Q475" s="461"/>
    </row>
    <row r="476">
      <c r="B476" s="240"/>
      <c r="E476" s="240"/>
      <c r="F476" s="240"/>
      <c r="G476" s="240"/>
      <c r="K476" s="240"/>
      <c r="P476" s="461"/>
      <c r="Q476" s="461"/>
    </row>
    <row r="477">
      <c r="B477" s="240"/>
      <c r="E477" s="240"/>
      <c r="F477" s="240"/>
      <c r="G477" s="240"/>
      <c r="K477" s="240"/>
      <c r="P477" s="461"/>
      <c r="Q477" s="461"/>
    </row>
    <row r="478">
      <c r="B478" s="240"/>
      <c r="E478" s="240"/>
      <c r="F478" s="240"/>
      <c r="G478" s="240"/>
      <c r="K478" s="240"/>
      <c r="P478" s="461"/>
      <c r="Q478" s="461"/>
    </row>
    <row r="479">
      <c r="B479" s="240"/>
      <c r="E479" s="240"/>
      <c r="F479" s="240"/>
      <c r="G479" s="240"/>
      <c r="K479" s="240"/>
      <c r="P479" s="461"/>
      <c r="Q479" s="461"/>
    </row>
    <row r="480">
      <c r="B480" s="240"/>
      <c r="E480" s="240"/>
      <c r="F480" s="240"/>
      <c r="G480" s="240"/>
      <c r="K480" s="240"/>
      <c r="P480" s="461"/>
      <c r="Q480" s="461"/>
    </row>
    <row r="481">
      <c r="B481" s="240"/>
      <c r="E481" s="240"/>
      <c r="F481" s="240"/>
      <c r="G481" s="240"/>
      <c r="K481" s="240"/>
      <c r="P481" s="461"/>
      <c r="Q481" s="461"/>
    </row>
    <row r="482">
      <c r="B482" s="240"/>
      <c r="E482" s="240"/>
      <c r="F482" s="240"/>
      <c r="G482" s="240"/>
      <c r="K482" s="240"/>
      <c r="P482" s="461"/>
      <c r="Q482" s="461"/>
    </row>
    <row r="483">
      <c r="B483" s="240"/>
      <c r="E483" s="240"/>
      <c r="F483" s="240"/>
      <c r="G483" s="240"/>
      <c r="K483" s="240"/>
      <c r="P483" s="461"/>
      <c r="Q483" s="461"/>
    </row>
    <row r="484">
      <c r="B484" s="240"/>
      <c r="E484" s="240"/>
      <c r="F484" s="240"/>
      <c r="G484" s="240"/>
      <c r="K484" s="240"/>
      <c r="P484" s="461"/>
      <c r="Q484" s="461"/>
    </row>
    <row r="485">
      <c r="B485" s="240"/>
      <c r="E485" s="240"/>
      <c r="F485" s="240"/>
      <c r="G485" s="240"/>
      <c r="K485" s="240"/>
      <c r="P485" s="461"/>
      <c r="Q485" s="461"/>
    </row>
    <row r="486">
      <c r="B486" s="240"/>
      <c r="E486" s="240"/>
      <c r="F486" s="240"/>
      <c r="G486" s="240"/>
      <c r="K486" s="240"/>
      <c r="P486" s="461"/>
      <c r="Q486" s="461"/>
    </row>
    <row r="487">
      <c r="B487" s="240"/>
      <c r="E487" s="240"/>
      <c r="F487" s="240"/>
      <c r="G487" s="240"/>
      <c r="K487" s="240"/>
      <c r="P487" s="461"/>
      <c r="Q487" s="461"/>
    </row>
    <row r="488">
      <c r="B488" s="240"/>
      <c r="E488" s="240"/>
      <c r="F488" s="240"/>
      <c r="G488" s="240"/>
      <c r="K488" s="240"/>
      <c r="P488" s="461"/>
      <c r="Q488" s="461"/>
    </row>
    <row r="489">
      <c r="B489" s="240"/>
      <c r="E489" s="240"/>
      <c r="F489" s="240"/>
      <c r="G489" s="240"/>
      <c r="K489" s="240"/>
      <c r="P489" s="461"/>
      <c r="Q489" s="461"/>
    </row>
    <row r="490">
      <c r="B490" s="240"/>
      <c r="E490" s="240"/>
      <c r="F490" s="240"/>
      <c r="G490" s="240"/>
      <c r="K490" s="240"/>
      <c r="P490" s="461"/>
      <c r="Q490" s="461"/>
    </row>
    <row r="491">
      <c r="B491" s="240"/>
      <c r="E491" s="240"/>
      <c r="F491" s="240"/>
      <c r="G491" s="240"/>
      <c r="K491" s="240"/>
      <c r="P491" s="461"/>
      <c r="Q491" s="461"/>
    </row>
    <row r="492">
      <c r="B492" s="240"/>
      <c r="E492" s="240"/>
      <c r="F492" s="240"/>
      <c r="G492" s="240"/>
      <c r="K492" s="240"/>
      <c r="P492" s="461"/>
      <c r="Q492" s="461"/>
    </row>
    <row r="493">
      <c r="B493" s="240"/>
      <c r="E493" s="240"/>
      <c r="F493" s="240"/>
      <c r="G493" s="240"/>
      <c r="K493" s="240"/>
      <c r="P493" s="461"/>
      <c r="Q493" s="461"/>
    </row>
    <row r="494">
      <c r="B494" s="240"/>
      <c r="E494" s="240"/>
      <c r="F494" s="240"/>
      <c r="G494" s="240"/>
      <c r="K494" s="240"/>
      <c r="P494" s="461"/>
      <c r="Q494" s="461"/>
    </row>
    <row r="495">
      <c r="B495" s="240"/>
      <c r="E495" s="240"/>
      <c r="F495" s="240"/>
      <c r="G495" s="240"/>
      <c r="K495" s="240"/>
      <c r="P495" s="461"/>
      <c r="Q495" s="461"/>
    </row>
    <row r="496">
      <c r="B496" s="240"/>
      <c r="E496" s="240"/>
      <c r="F496" s="240"/>
      <c r="G496" s="240"/>
      <c r="K496" s="240"/>
      <c r="P496" s="461"/>
      <c r="Q496" s="461"/>
    </row>
    <row r="497">
      <c r="B497" s="240"/>
      <c r="E497" s="240"/>
      <c r="F497" s="240"/>
      <c r="G497" s="240"/>
      <c r="K497" s="240"/>
      <c r="P497" s="461"/>
      <c r="Q497" s="461"/>
    </row>
    <row r="498">
      <c r="B498" s="240"/>
      <c r="E498" s="240"/>
      <c r="F498" s="240"/>
      <c r="G498" s="240"/>
      <c r="K498" s="240"/>
      <c r="P498" s="461"/>
      <c r="Q498" s="461"/>
    </row>
    <row r="499">
      <c r="B499" s="240"/>
      <c r="E499" s="240"/>
      <c r="F499" s="240"/>
      <c r="G499" s="240"/>
      <c r="K499" s="240"/>
      <c r="P499" s="461"/>
      <c r="Q499" s="461"/>
    </row>
    <row r="500">
      <c r="B500" s="240"/>
      <c r="E500" s="240"/>
      <c r="F500" s="240"/>
      <c r="G500" s="240"/>
      <c r="K500" s="240"/>
      <c r="P500" s="461"/>
      <c r="Q500" s="461"/>
    </row>
    <row r="501">
      <c r="B501" s="240"/>
      <c r="E501" s="240"/>
      <c r="F501" s="240"/>
      <c r="G501" s="240"/>
      <c r="K501" s="240"/>
      <c r="P501" s="461"/>
      <c r="Q501" s="461"/>
    </row>
    <row r="502">
      <c r="B502" s="240"/>
      <c r="E502" s="240"/>
      <c r="F502" s="240"/>
      <c r="G502" s="240"/>
      <c r="K502" s="240"/>
      <c r="P502" s="461"/>
      <c r="Q502" s="461"/>
    </row>
    <row r="503">
      <c r="B503" s="240"/>
      <c r="E503" s="240"/>
      <c r="F503" s="240"/>
      <c r="G503" s="240"/>
      <c r="K503" s="240"/>
      <c r="P503" s="461"/>
      <c r="Q503" s="461"/>
    </row>
    <row r="504">
      <c r="B504" s="240"/>
      <c r="E504" s="240"/>
      <c r="F504" s="240"/>
      <c r="G504" s="240"/>
      <c r="K504" s="240"/>
      <c r="P504" s="461"/>
      <c r="Q504" s="461"/>
    </row>
    <row r="505">
      <c r="B505" s="240"/>
      <c r="E505" s="240"/>
      <c r="F505" s="240"/>
      <c r="G505" s="240"/>
      <c r="K505" s="240"/>
      <c r="P505" s="461"/>
      <c r="Q505" s="461"/>
    </row>
    <row r="506">
      <c r="B506" s="240"/>
      <c r="E506" s="240"/>
      <c r="F506" s="240"/>
      <c r="G506" s="240"/>
      <c r="K506" s="240"/>
      <c r="P506" s="461"/>
      <c r="Q506" s="461"/>
    </row>
    <row r="507">
      <c r="B507" s="240"/>
      <c r="E507" s="240"/>
      <c r="F507" s="240"/>
      <c r="G507" s="240"/>
      <c r="K507" s="240"/>
      <c r="P507" s="461"/>
      <c r="Q507" s="461"/>
    </row>
    <row r="508">
      <c r="B508" s="240"/>
      <c r="E508" s="240"/>
      <c r="F508" s="240"/>
      <c r="G508" s="240"/>
      <c r="K508" s="240"/>
      <c r="P508" s="461"/>
      <c r="Q508" s="461"/>
    </row>
    <row r="509">
      <c r="B509" s="240"/>
      <c r="E509" s="240"/>
      <c r="F509" s="240"/>
      <c r="G509" s="240"/>
      <c r="K509" s="240"/>
      <c r="P509" s="461"/>
      <c r="Q509" s="461"/>
    </row>
    <row r="510">
      <c r="B510" s="240"/>
      <c r="E510" s="240"/>
      <c r="F510" s="240"/>
      <c r="G510" s="240"/>
      <c r="K510" s="240"/>
      <c r="P510" s="461"/>
      <c r="Q510" s="461"/>
    </row>
    <row r="511">
      <c r="B511" s="240"/>
      <c r="E511" s="240"/>
      <c r="F511" s="240"/>
      <c r="G511" s="240"/>
      <c r="K511" s="240"/>
      <c r="P511" s="461"/>
      <c r="Q511" s="461"/>
    </row>
    <row r="512">
      <c r="B512" s="240"/>
      <c r="E512" s="240"/>
      <c r="F512" s="240"/>
      <c r="G512" s="240"/>
      <c r="K512" s="240"/>
      <c r="P512" s="461"/>
      <c r="Q512" s="461"/>
    </row>
    <row r="513">
      <c r="B513" s="240"/>
      <c r="E513" s="240"/>
      <c r="F513" s="240"/>
      <c r="G513" s="240"/>
      <c r="K513" s="240"/>
      <c r="P513" s="461"/>
      <c r="Q513" s="461"/>
    </row>
    <row r="514">
      <c r="B514" s="240"/>
      <c r="E514" s="240"/>
      <c r="F514" s="240"/>
      <c r="G514" s="240"/>
      <c r="K514" s="240"/>
      <c r="P514" s="461"/>
      <c r="Q514" s="461"/>
    </row>
    <row r="515">
      <c r="B515" s="240"/>
      <c r="E515" s="240"/>
      <c r="F515" s="240"/>
      <c r="G515" s="240"/>
      <c r="K515" s="240"/>
      <c r="P515" s="461"/>
      <c r="Q515" s="461"/>
    </row>
    <row r="516">
      <c r="B516" s="240"/>
      <c r="E516" s="240"/>
      <c r="F516" s="240"/>
      <c r="G516" s="240"/>
      <c r="K516" s="240"/>
      <c r="P516" s="461"/>
      <c r="Q516" s="461"/>
    </row>
    <row r="517">
      <c r="B517" s="240"/>
      <c r="E517" s="240"/>
      <c r="F517" s="240"/>
      <c r="G517" s="240"/>
      <c r="K517" s="240"/>
      <c r="P517" s="461"/>
      <c r="Q517" s="461"/>
    </row>
    <row r="518">
      <c r="B518" s="240"/>
      <c r="E518" s="240"/>
      <c r="F518" s="240"/>
      <c r="G518" s="240"/>
      <c r="K518" s="240"/>
      <c r="P518" s="461"/>
      <c r="Q518" s="461"/>
    </row>
    <row r="519">
      <c r="B519" s="240"/>
      <c r="E519" s="240"/>
      <c r="F519" s="240"/>
      <c r="G519" s="240"/>
      <c r="K519" s="240"/>
      <c r="P519" s="461"/>
      <c r="Q519" s="461"/>
    </row>
    <row r="520">
      <c r="B520" s="240"/>
      <c r="E520" s="240"/>
      <c r="F520" s="240"/>
      <c r="G520" s="240"/>
      <c r="K520" s="240"/>
      <c r="P520" s="461"/>
      <c r="Q520" s="461"/>
    </row>
    <row r="521">
      <c r="B521" s="240"/>
      <c r="E521" s="240"/>
      <c r="F521" s="240"/>
      <c r="G521" s="240"/>
      <c r="K521" s="240"/>
      <c r="P521" s="461"/>
      <c r="Q521" s="461"/>
    </row>
    <row r="522">
      <c r="B522" s="240"/>
      <c r="E522" s="240"/>
      <c r="F522" s="240"/>
      <c r="G522" s="240"/>
      <c r="K522" s="240"/>
      <c r="P522" s="461"/>
      <c r="Q522" s="461"/>
    </row>
    <row r="523">
      <c r="B523" s="240"/>
      <c r="E523" s="240"/>
      <c r="F523" s="240"/>
      <c r="G523" s="240"/>
      <c r="K523" s="240"/>
      <c r="P523" s="461"/>
      <c r="Q523" s="461"/>
    </row>
    <row r="524">
      <c r="B524" s="240"/>
      <c r="E524" s="240"/>
      <c r="F524" s="240"/>
      <c r="G524" s="240"/>
      <c r="K524" s="240"/>
      <c r="P524" s="461"/>
      <c r="Q524" s="461"/>
    </row>
    <row r="525">
      <c r="B525" s="240"/>
      <c r="E525" s="240"/>
      <c r="F525" s="240"/>
      <c r="G525" s="240"/>
      <c r="K525" s="240"/>
      <c r="P525" s="461"/>
      <c r="Q525" s="461"/>
    </row>
    <row r="526">
      <c r="B526" s="240"/>
      <c r="E526" s="240"/>
      <c r="F526" s="240"/>
      <c r="G526" s="240"/>
      <c r="K526" s="240"/>
      <c r="P526" s="461"/>
      <c r="Q526" s="461"/>
    </row>
    <row r="527">
      <c r="B527" s="240"/>
      <c r="E527" s="240"/>
      <c r="F527" s="240"/>
      <c r="G527" s="240"/>
      <c r="K527" s="240"/>
      <c r="P527" s="461"/>
      <c r="Q527" s="461"/>
    </row>
    <row r="528">
      <c r="B528" s="240"/>
      <c r="E528" s="240"/>
      <c r="F528" s="240"/>
      <c r="G528" s="240"/>
      <c r="K528" s="240"/>
      <c r="P528" s="461"/>
      <c r="Q528" s="461"/>
    </row>
    <row r="529">
      <c r="B529" s="240"/>
      <c r="E529" s="240"/>
      <c r="F529" s="240"/>
      <c r="G529" s="240"/>
      <c r="K529" s="240"/>
      <c r="P529" s="461"/>
      <c r="Q529" s="461"/>
    </row>
    <row r="530">
      <c r="B530" s="240"/>
      <c r="E530" s="240"/>
      <c r="F530" s="240"/>
      <c r="G530" s="240"/>
      <c r="K530" s="240"/>
      <c r="P530" s="461"/>
      <c r="Q530" s="461"/>
    </row>
    <row r="531">
      <c r="B531" s="240"/>
      <c r="E531" s="240"/>
      <c r="F531" s="240"/>
      <c r="G531" s="240"/>
      <c r="K531" s="240"/>
      <c r="P531" s="461"/>
      <c r="Q531" s="461"/>
    </row>
    <row r="532">
      <c r="B532" s="240"/>
      <c r="E532" s="240"/>
      <c r="F532" s="240"/>
      <c r="G532" s="240"/>
      <c r="K532" s="240"/>
      <c r="P532" s="461"/>
      <c r="Q532" s="461"/>
    </row>
    <row r="533">
      <c r="B533" s="240"/>
      <c r="E533" s="240"/>
      <c r="F533" s="240"/>
      <c r="G533" s="240"/>
      <c r="K533" s="240"/>
      <c r="P533" s="461"/>
      <c r="Q533" s="461"/>
    </row>
    <row r="534">
      <c r="B534" s="240"/>
      <c r="E534" s="240"/>
      <c r="F534" s="240"/>
      <c r="G534" s="240"/>
      <c r="K534" s="240"/>
      <c r="P534" s="461"/>
      <c r="Q534" s="461"/>
    </row>
    <row r="535">
      <c r="B535" s="240"/>
      <c r="E535" s="240"/>
      <c r="F535" s="240"/>
      <c r="G535" s="240"/>
      <c r="K535" s="240"/>
      <c r="P535" s="461"/>
      <c r="Q535" s="461"/>
    </row>
    <row r="536">
      <c r="B536" s="240"/>
      <c r="E536" s="240"/>
      <c r="F536" s="240"/>
      <c r="G536" s="240"/>
      <c r="K536" s="240"/>
      <c r="P536" s="461"/>
      <c r="Q536" s="461"/>
    </row>
    <row r="537">
      <c r="B537" s="240"/>
      <c r="E537" s="240"/>
      <c r="F537" s="240"/>
      <c r="G537" s="240"/>
      <c r="K537" s="240"/>
      <c r="P537" s="461"/>
      <c r="Q537" s="461"/>
    </row>
    <row r="538">
      <c r="B538" s="240"/>
      <c r="E538" s="240"/>
      <c r="F538" s="240"/>
      <c r="G538" s="240"/>
      <c r="K538" s="240"/>
      <c r="P538" s="461"/>
      <c r="Q538" s="461"/>
    </row>
    <row r="539">
      <c r="B539" s="240"/>
      <c r="E539" s="240"/>
      <c r="F539" s="240"/>
      <c r="G539" s="240"/>
      <c r="K539" s="240"/>
      <c r="P539" s="461"/>
      <c r="Q539" s="461"/>
    </row>
    <row r="540">
      <c r="B540" s="240"/>
      <c r="E540" s="240"/>
      <c r="F540" s="240"/>
      <c r="G540" s="240"/>
      <c r="K540" s="240"/>
      <c r="P540" s="461"/>
      <c r="Q540" s="461"/>
    </row>
    <row r="541">
      <c r="B541" s="240"/>
      <c r="E541" s="240"/>
      <c r="F541" s="240"/>
      <c r="G541" s="240"/>
      <c r="K541" s="240"/>
      <c r="P541" s="461"/>
      <c r="Q541" s="461"/>
    </row>
    <row r="542">
      <c r="B542" s="240"/>
      <c r="E542" s="240"/>
      <c r="F542" s="240"/>
      <c r="G542" s="240"/>
      <c r="K542" s="240"/>
      <c r="P542" s="461"/>
      <c r="Q542" s="461"/>
    </row>
    <row r="543">
      <c r="B543" s="240"/>
      <c r="E543" s="240"/>
      <c r="F543" s="240"/>
      <c r="G543" s="240"/>
      <c r="K543" s="240"/>
      <c r="P543" s="461"/>
      <c r="Q543" s="461"/>
    </row>
    <row r="544">
      <c r="B544" s="240"/>
      <c r="E544" s="240"/>
      <c r="F544" s="240"/>
      <c r="G544" s="240"/>
      <c r="K544" s="240"/>
      <c r="P544" s="461"/>
      <c r="Q544" s="461"/>
    </row>
    <row r="545">
      <c r="B545" s="240"/>
      <c r="E545" s="240"/>
      <c r="F545" s="240"/>
      <c r="G545" s="240"/>
      <c r="K545" s="240"/>
      <c r="P545" s="461"/>
      <c r="Q545" s="461"/>
    </row>
    <row r="546">
      <c r="B546" s="240"/>
      <c r="E546" s="240"/>
      <c r="F546" s="240"/>
      <c r="G546" s="240"/>
      <c r="K546" s="240"/>
      <c r="P546" s="461"/>
      <c r="Q546" s="461"/>
    </row>
    <row r="547">
      <c r="B547" s="240"/>
      <c r="E547" s="240"/>
      <c r="F547" s="240"/>
      <c r="G547" s="240"/>
      <c r="K547" s="240"/>
      <c r="P547" s="461"/>
      <c r="Q547" s="461"/>
    </row>
    <row r="548">
      <c r="B548" s="240"/>
      <c r="E548" s="240"/>
      <c r="F548" s="240"/>
      <c r="G548" s="240"/>
      <c r="K548" s="240"/>
      <c r="P548" s="461"/>
      <c r="Q548" s="461"/>
    </row>
    <row r="549">
      <c r="B549" s="240"/>
      <c r="E549" s="240"/>
      <c r="F549" s="240"/>
      <c r="G549" s="240"/>
      <c r="K549" s="240"/>
      <c r="P549" s="461"/>
      <c r="Q549" s="461"/>
    </row>
    <row r="550">
      <c r="B550" s="240"/>
      <c r="E550" s="240"/>
      <c r="F550" s="240"/>
      <c r="G550" s="240"/>
      <c r="K550" s="240"/>
      <c r="P550" s="461"/>
      <c r="Q550" s="461"/>
    </row>
    <row r="551">
      <c r="B551" s="240"/>
      <c r="E551" s="240"/>
      <c r="F551" s="240"/>
      <c r="G551" s="240"/>
      <c r="K551" s="240"/>
      <c r="P551" s="461"/>
      <c r="Q551" s="461"/>
    </row>
    <row r="552">
      <c r="B552" s="240"/>
      <c r="E552" s="240"/>
      <c r="F552" s="240"/>
      <c r="G552" s="240"/>
      <c r="K552" s="240"/>
      <c r="P552" s="461"/>
      <c r="Q552" s="461"/>
    </row>
    <row r="553">
      <c r="B553" s="240"/>
      <c r="E553" s="240"/>
      <c r="F553" s="240"/>
      <c r="G553" s="240"/>
      <c r="K553" s="240"/>
      <c r="P553" s="461"/>
      <c r="Q553" s="461"/>
    </row>
    <row r="554">
      <c r="B554" s="240"/>
      <c r="E554" s="240"/>
      <c r="F554" s="240"/>
      <c r="G554" s="240"/>
      <c r="K554" s="240"/>
      <c r="P554" s="461"/>
      <c r="Q554" s="461"/>
    </row>
    <row r="555">
      <c r="B555" s="240"/>
      <c r="E555" s="240"/>
      <c r="F555" s="240"/>
      <c r="G555" s="240"/>
      <c r="K555" s="240"/>
      <c r="P555" s="461"/>
      <c r="Q555" s="461"/>
    </row>
    <row r="556">
      <c r="B556" s="240"/>
      <c r="E556" s="240"/>
      <c r="F556" s="240"/>
      <c r="G556" s="240"/>
      <c r="K556" s="240"/>
      <c r="P556" s="461"/>
      <c r="Q556" s="461"/>
    </row>
    <row r="557">
      <c r="B557" s="240"/>
      <c r="E557" s="240"/>
      <c r="F557" s="240"/>
      <c r="G557" s="240"/>
      <c r="K557" s="240"/>
      <c r="P557" s="461"/>
      <c r="Q557" s="461"/>
    </row>
    <row r="558">
      <c r="B558" s="240"/>
      <c r="E558" s="240"/>
      <c r="F558" s="240"/>
      <c r="G558" s="240"/>
      <c r="K558" s="240"/>
      <c r="P558" s="461"/>
      <c r="Q558" s="461"/>
    </row>
    <row r="559">
      <c r="B559" s="240"/>
      <c r="E559" s="240"/>
      <c r="F559" s="240"/>
      <c r="G559" s="240"/>
      <c r="K559" s="240"/>
      <c r="P559" s="461"/>
      <c r="Q559" s="461"/>
    </row>
    <row r="560">
      <c r="B560" s="240"/>
      <c r="E560" s="240"/>
      <c r="F560" s="240"/>
      <c r="G560" s="240"/>
      <c r="K560" s="240"/>
      <c r="P560" s="461"/>
      <c r="Q560" s="461"/>
    </row>
    <row r="561">
      <c r="B561" s="240"/>
      <c r="E561" s="240"/>
      <c r="F561" s="240"/>
      <c r="G561" s="240"/>
      <c r="K561" s="240"/>
      <c r="P561" s="461"/>
      <c r="Q561" s="461"/>
    </row>
    <row r="562">
      <c r="B562" s="240"/>
      <c r="E562" s="240"/>
      <c r="F562" s="240"/>
      <c r="G562" s="240"/>
      <c r="K562" s="240"/>
      <c r="P562" s="461"/>
      <c r="Q562" s="461"/>
    </row>
    <row r="563">
      <c r="B563" s="240"/>
      <c r="E563" s="240"/>
      <c r="F563" s="240"/>
      <c r="G563" s="240"/>
      <c r="K563" s="240"/>
      <c r="P563" s="461"/>
      <c r="Q563" s="461"/>
    </row>
    <row r="564">
      <c r="B564" s="240"/>
      <c r="E564" s="240"/>
      <c r="F564" s="240"/>
      <c r="G564" s="240"/>
      <c r="K564" s="240"/>
      <c r="P564" s="461"/>
      <c r="Q564" s="461"/>
    </row>
    <row r="565">
      <c r="B565" s="240"/>
      <c r="E565" s="240"/>
      <c r="F565" s="240"/>
      <c r="G565" s="240"/>
      <c r="K565" s="240"/>
      <c r="P565" s="461"/>
      <c r="Q565" s="461"/>
    </row>
    <row r="566">
      <c r="B566" s="240"/>
      <c r="E566" s="240"/>
      <c r="F566" s="240"/>
      <c r="G566" s="240"/>
      <c r="K566" s="240"/>
      <c r="P566" s="461"/>
      <c r="Q566" s="461"/>
    </row>
    <row r="567">
      <c r="B567" s="240"/>
      <c r="E567" s="240"/>
      <c r="F567" s="240"/>
      <c r="G567" s="240"/>
      <c r="K567" s="240"/>
      <c r="P567" s="461"/>
      <c r="Q567" s="461"/>
    </row>
    <row r="568">
      <c r="B568" s="240"/>
      <c r="E568" s="240"/>
      <c r="F568" s="240"/>
      <c r="G568" s="240"/>
      <c r="K568" s="240"/>
      <c r="P568" s="461"/>
      <c r="Q568" s="461"/>
    </row>
    <row r="569">
      <c r="B569" s="240"/>
      <c r="E569" s="240"/>
      <c r="F569" s="240"/>
      <c r="G569" s="240"/>
      <c r="K569" s="240"/>
      <c r="P569" s="461"/>
      <c r="Q569" s="461"/>
    </row>
    <row r="570">
      <c r="B570" s="240"/>
      <c r="E570" s="240"/>
      <c r="F570" s="240"/>
      <c r="G570" s="240"/>
      <c r="K570" s="240"/>
      <c r="P570" s="461"/>
      <c r="Q570" s="461"/>
    </row>
    <row r="571">
      <c r="B571" s="240"/>
      <c r="E571" s="240"/>
      <c r="F571" s="240"/>
      <c r="G571" s="240"/>
      <c r="K571" s="240"/>
      <c r="P571" s="461"/>
      <c r="Q571" s="461"/>
    </row>
    <row r="572">
      <c r="B572" s="240"/>
      <c r="E572" s="240"/>
      <c r="F572" s="240"/>
      <c r="G572" s="240"/>
      <c r="K572" s="240"/>
      <c r="P572" s="461"/>
      <c r="Q572" s="461"/>
    </row>
    <row r="573">
      <c r="B573" s="240"/>
      <c r="E573" s="240"/>
      <c r="F573" s="240"/>
      <c r="G573" s="240"/>
      <c r="K573" s="240"/>
      <c r="P573" s="461"/>
      <c r="Q573" s="461"/>
    </row>
    <row r="574">
      <c r="B574" s="240"/>
      <c r="E574" s="240"/>
      <c r="F574" s="240"/>
      <c r="G574" s="240"/>
      <c r="K574" s="240"/>
      <c r="P574" s="461"/>
      <c r="Q574" s="461"/>
    </row>
    <row r="575">
      <c r="B575" s="240"/>
      <c r="E575" s="240"/>
      <c r="F575" s="240"/>
      <c r="G575" s="240"/>
      <c r="K575" s="240"/>
      <c r="P575" s="461"/>
      <c r="Q575" s="461"/>
    </row>
    <row r="576">
      <c r="B576" s="240"/>
      <c r="E576" s="240"/>
      <c r="F576" s="240"/>
      <c r="G576" s="240"/>
      <c r="K576" s="240"/>
      <c r="P576" s="461"/>
      <c r="Q576" s="461"/>
    </row>
    <row r="577">
      <c r="B577" s="240"/>
      <c r="E577" s="240"/>
      <c r="F577" s="240"/>
      <c r="G577" s="240"/>
      <c r="K577" s="240"/>
      <c r="P577" s="461"/>
      <c r="Q577" s="461"/>
    </row>
    <row r="578">
      <c r="B578" s="240"/>
      <c r="E578" s="240"/>
      <c r="F578" s="240"/>
      <c r="G578" s="240"/>
      <c r="K578" s="240"/>
      <c r="P578" s="461"/>
      <c r="Q578" s="461"/>
    </row>
    <row r="579">
      <c r="B579" s="240"/>
      <c r="E579" s="240"/>
      <c r="F579" s="240"/>
      <c r="G579" s="240"/>
      <c r="K579" s="240"/>
      <c r="P579" s="461"/>
      <c r="Q579" s="461"/>
    </row>
    <row r="580">
      <c r="B580" s="240"/>
      <c r="E580" s="240"/>
      <c r="F580" s="240"/>
      <c r="G580" s="240"/>
      <c r="K580" s="240"/>
      <c r="P580" s="461"/>
      <c r="Q580" s="461"/>
    </row>
    <row r="581">
      <c r="B581" s="240"/>
      <c r="E581" s="240"/>
      <c r="F581" s="240"/>
      <c r="G581" s="240"/>
      <c r="K581" s="240"/>
      <c r="P581" s="461"/>
      <c r="Q581" s="461"/>
    </row>
    <row r="582">
      <c r="B582" s="240"/>
      <c r="E582" s="240"/>
      <c r="F582" s="240"/>
      <c r="G582" s="240"/>
      <c r="K582" s="240"/>
      <c r="P582" s="461"/>
      <c r="Q582" s="461"/>
    </row>
    <row r="583">
      <c r="B583" s="240"/>
      <c r="E583" s="240"/>
      <c r="F583" s="240"/>
      <c r="G583" s="240"/>
      <c r="K583" s="240"/>
      <c r="P583" s="461"/>
      <c r="Q583" s="461"/>
    </row>
    <row r="584">
      <c r="B584" s="240"/>
      <c r="E584" s="240"/>
      <c r="F584" s="240"/>
      <c r="G584" s="240"/>
      <c r="K584" s="240"/>
      <c r="P584" s="461"/>
      <c r="Q584" s="461"/>
    </row>
    <row r="585">
      <c r="B585" s="240"/>
      <c r="E585" s="240"/>
      <c r="F585" s="240"/>
      <c r="G585" s="240"/>
      <c r="K585" s="240"/>
      <c r="P585" s="461"/>
      <c r="Q585" s="461"/>
    </row>
    <row r="586">
      <c r="B586" s="240"/>
      <c r="E586" s="240"/>
      <c r="F586" s="240"/>
      <c r="G586" s="240"/>
      <c r="K586" s="240"/>
      <c r="P586" s="461"/>
      <c r="Q586" s="461"/>
    </row>
    <row r="587">
      <c r="B587" s="240"/>
      <c r="E587" s="240"/>
      <c r="F587" s="240"/>
      <c r="G587" s="240"/>
      <c r="K587" s="240"/>
      <c r="P587" s="461"/>
      <c r="Q587" s="461"/>
    </row>
    <row r="588">
      <c r="B588" s="240"/>
      <c r="E588" s="240"/>
      <c r="F588" s="240"/>
      <c r="G588" s="240"/>
      <c r="K588" s="240"/>
      <c r="P588" s="461"/>
      <c r="Q588" s="461"/>
    </row>
    <row r="589">
      <c r="B589" s="240"/>
      <c r="E589" s="240"/>
      <c r="F589" s="240"/>
      <c r="G589" s="240"/>
      <c r="K589" s="240"/>
      <c r="P589" s="461"/>
      <c r="Q589" s="461"/>
    </row>
    <row r="590">
      <c r="B590" s="240"/>
      <c r="E590" s="240"/>
      <c r="F590" s="240"/>
      <c r="G590" s="240"/>
      <c r="K590" s="240"/>
      <c r="P590" s="461"/>
      <c r="Q590" s="461"/>
    </row>
    <row r="591">
      <c r="B591" s="240"/>
      <c r="E591" s="240"/>
      <c r="F591" s="240"/>
      <c r="G591" s="240"/>
      <c r="K591" s="240"/>
      <c r="P591" s="461"/>
      <c r="Q591" s="461"/>
    </row>
    <row r="592">
      <c r="B592" s="240"/>
      <c r="E592" s="240"/>
      <c r="F592" s="240"/>
      <c r="G592" s="240"/>
      <c r="K592" s="240"/>
      <c r="P592" s="461"/>
      <c r="Q592" s="461"/>
    </row>
    <row r="593">
      <c r="B593" s="240"/>
      <c r="E593" s="240"/>
      <c r="F593" s="240"/>
      <c r="G593" s="240"/>
      <c r="K593" s="240"/>
      <c r="P593" s="461"/>
      <c r="Q593" s="461"/>
    </row>
    <row r="594">
      <c r="B594" s="240"/>
      <c r="E594" s="240"/>
      <c r="F594" s="240"/>
      <c r="G594" s="240"/>
      <c r="K594" s="240"/>
      <c r="P594" s="461"/>
      <c r="Q594" s="461"/>
    </row>
    <row r="595">
      <c r="B595" s="240"/>
      <c r="E595" s="240"/>
      <c r="F595" s="240"/>
      <c r="G595" s="240"/>
      <c r="K595" s="240"/>
      <c r="P595" s="461"/>
      <c r="Q595" s="461"/>
    </row>
    <row r="596">
      <c r="B596" s="240"/>
      <c r="E596" s="240"/>
      <c r="F596" s="240"/>
      <c r="G596" s="240"/>
      <c r="K596" s="240"/>
      <c r="P596" s="461"/>
      <c r="Q596" s="461"/>
    </row>
    <row r="597">
      <c r="B597" s="240"/>
      <c r="E597" s="240"/>
      <c r="F597" s="240"/>
      <c r="G597" s="240"/>
      <c r="K597" s="240"/>
      <c r="P597" s="461"/>
      <c r="Q597" s="461"/>
    </row>
    <row r="598">
      <c r="B598" s="240"/>
      <c r="E598" s="240"/>
      <c r="F598" s="240"/>
      <c r="G598" s="240"/>
      <c r="K598" s="240"/>
      <c r="P598" s="461"/>
      <c r="Q598" s="461"/>
    </row>
    <row r="599">
      <c r="B599" s="240"/>
      <c r="E599" s="240"/>
      <c r="F599" s="240"/>
      <c r="G599" s="240"/>
      <c r="K599" s="240"/>
      <c r="P599" s="461"/>
      <c r="Q599" s="461"/>
    </row>
    <row r="600">
      <c r="B600" s="240"/>
      <c r="E600" s="240"/>
      <c r="F600" s="240"/>
      <c r="G600" s="240"/>
      <c r="K600" s="240"/>
      <c r="P600" s="461"/>
      <c r="Q600" s="461"/>
    </row>
    <row r="601">
      <c r="B601" s="240"/>
      <c r="E601" s="240"/>
      <c r="F601" s="240"/>
      <c r="G601" s="240"/>
      <c r="K601" s="240"/>
      <c r="P601" s="461"/>
      <c r="Q601" s="461"/>
    </row>
    <row r="602">
      <c r="B602" s="240"/>
      <c r="E602" s="240"/>
      <c r="F602" s="240"/>
      <c r="G602" s="240"/>
      <c r="K602" s="240"/>
      <c r="P602" s="461"/>
      <c r="Q602" s="461"/>
    </row>
    <row r="603">
      <c r="B603" s="240"/>
      <c r="E603" s="240"/>
      <c r="F603" s="240"/>
      <c r="G603" s="240"/>
      <c r="K603" s="240"/>
      <c r="P603" s="461"/>
      <c r="Q603" s="461"/>
    </row>
    <row r="604">
      <c r="B604" s="240"/>
      <c r="E604" s="240"/>
      <c r="F604" s="240"/>
      <c r="G604" s="240"/>
      <c r="K604" s="240"/>
      <c r="P604" s="461"/>
      <c r="Q604" s="461"/>
    </row>
    <row r="605">
      <c r="B605" s="240"/>
      <c r="E605" s="240"/>
      <c r="F605" s="240"/>
      <c r="G605" s="240"/>
      <c r="K605" s="240"/>
      <c r="P605" s="461"/>
      <c r="Q605" s="461"/>
    </row>
    <row r="606">
      <c r="B606" s="240"/>
      <c r="E606" s="240"/>
      <c r="F606" s="240"/>
      <c r="G606" s="240"/>
      <c r="K606" s="240"/>
      <c r="P606" s="461"/>
      <c r="Q606" s="461"/>
    </row>
    <row r="607">
      <c r="B607" s="240"/>
      <c r="E607" s="240"/>
      <c r="F607" s="240"/>
      <c r="G607" s="240"/>
      <c r="K607" s="240"/>
      <c r="P607" s="461"/>
      <c r="Q607" s="461"/>
    </row>
    <row r="608">
      <c r="B608" s="240"/>
      <c r="E608" s="240"/>
      <c r="F608" s="240"/>
      <c r="G608" s="240"/>
      <c r="K608" s="240"/>
      <c r="P608" s="461"/>
      <c r="Q608" s="461"/>
    </row>
    <row r="609">
      <c r="B609" s="240"/>
      <c r="E609" s="240"/>
      <c r="F609" s="240"/>
      <c r="G609" s="240"/>
      <c r="K609" s="240"/>
      <c r="P609" s="461"/>
      <c r="Q609" s="461"/>
    </row>
    <row r="610">
      <c r="B610" s="240"/>
      <c r="E610" s="240"/>
      <c r="F610" s="240"/>
      <c r="G610" s="240"/>
      <c r="K610" s="240"/>
      <c r="P610" s="461"/>
      <c r="Q610" s="461"/>
    </row>
    <row r="611">
      <c r="B611" s="240"/>
      <c r="E611" s="240"/>
      <c r="F611" s="240"/>
      <c r="G611" s="240"/>
      <c r="K611" s="240"/>
      <c r="P611" s="461"/>
      <c r="Q611" s="461"/>
    </row>
    <row r="612">
      <c r="B612" s="240"/>
      <c r="E612" s="240"/>
      <c r="F612" s="240"/>
      <c r="G612" s="240"/>
      <c r="K612" s="240"/>
      <c r="P612" s="461"/>
      <c r="Q612" s="461"/>
    </row>
    <row r="613">
      <c r="B613" s="240"/>
      <c r="E613" s="240"/>
      <c r="F613" s="240"/>
      <c r="G613" s="240"/>
      <c r="K613" s="240"/>
      <c r="P613" s="461"/>
      <c r="Q613" s="461"/>
    </row>
    <row r="614">
      <c r="B614" s="240"/>
      <c r="E614" s="240"/>
      <c r="F614" s="240"/>
      <c r="G614" s="240"/>
      <c r="K614" s="240"/>
      <c r="P614" s="461"/>
      <c r="Q614" s="461"/>
    </row>
    <row r="615">
      <c r="B615" s="240"/>
      <c r="E615" s="240"/>
      <c r="F615" s="240"/>
      <c r="G615" s="240"/>
      <c r="K615" s="240"/>
      <c r="P615" s="461"/>
      <c r="Q615" s="461"/>
    </row>
    <row r="616">
      <c r="B616" s="240"/>
      <c r="E616" s="240"/>
      <c r="F616" s="240"/>
      <c r="G616" s="240"/>
      <c r="K616" s="240"/>
      <c r="P616" s="461"/>
      <c r="Q616" s="461"/>
    </row>
    <row r="617">
      <c r="B617" s="240"/>
      <c r="E617" s="240"/>
      <c r="F617" s="240"/>
      <c r="G617" s="240"/>
      <c r="K617" s="240"/>
      <c r="P617" s="461"/>
      <c r="Q617" s="461"/>
    </row>
    <row r="618">
      <c r="B618" s="240"/>
      <c r="E618" s="240"/>
      <c r="F618" s="240"/>
      <c r="G618" s="240"/>
      <c r="K618" s="240"/>
      <c r="P618" s="461"/>
      <c r="Q618" s="461"/>
    </row>
    <row r="619">
      <c r="B619" s="240"/>
      <c r="E619" s="240"/>
      <c r="F619" s="240"/>
      <c r="G619" s="240"/>
      <c r="K619" s="240"/>
      <c r="P619" s="461"/>
      <c r="Q619" s="461"/>
    </row>
    <row r="620">
      <c r="B620" s="240"/>
      <c r="E620" s="240"/>
      <c r="F620" s="240"/>
      <c r="G620" s="240"/>
      <c r="K620" s="240"/>
      <c r="P620" s="461"/>
      <c r="Q620" s="461"/>
    </row>
    <row r="621">
      <c r="B621" s="240"/>
      <c r="E621" s="240"/>
      <c r="F621" s="240"/>
      <c r="G621" s="240"/>
      <c r="K621" s="240"/>
      <c r="P621" s="461"/>
      <c r="Q621" s="461"/>
    </row>
    <row r="622">
      <c r="B622" s="240"/>
      <c r="E622" s="240"/>
      <c r="F622" s="240"/>
      <c r="G622" s="240"/>
      <c r="K622" s="240"/>
      <c r="P622" s="461"/>
      <c r="Q622" s="461"/>
    </row>
    <row r="623">
      <c r="B623" s="240"/>
      <c r="E623" s="240"/>
      <c r="F623" s="240"/>
      <c r="G623" s="240"/>
      <c r="K623" s="240"/>
      <c r="P623" s="461"/>
      <c r="Q623" s="461"/>
    </row>
    <row r="624">
      <c r="B624" s="240"/>
      <c r="E624" s="240"/>
      <c r="F624" s="240"/>
      <c r="G624" s="240"/>
      <c r="K624" s="240"/>
      <c r="P624" s="461"/>
      <c r="Q624" s="461"/>
    </row>
    <row r="625">
      <c r="B625" s="240"/>
      <c r="E625" s="240"/>
      <c r="F625" s="240"/>
      <c r="G625" s="240"/>
      <c r="K625" s="240"/>
      <c r="P625" s="461"/>
      <c r="Q625" s="461"/>
    </row>
    <row r="626">
      <c r="B626" s="240"/>
      <c r="E626" s="240"/>
      <c r="F626" s="240"/>
      <c r="G626" s="240"/>
      <c r="K626" s="240"/>
      <c r="P626" s="461"/>
      <c r="Q626" s="461"/>
    </row>
    <row r="627">
      <c r="B627" s="240"/>
      <c r="E627" s="240"/>
      <c r="F627" s="240"/>
      <c r="G627" s="240"/>
      <c r="K627" s="240"/>
      <c r="P627" s="461"/>
      <c r="Q627" s="461"/>
    </row>
    <row r="628">
      <c r="B628" s="240"/>
      <c r="E628" s="240"/>
      <c r="F628" s="240"/>
      <c r="G628" s="240"/>
      <c r="K628" s="240"/>
      <c r="P628" s="461"/>
      <c r="Q628" s="461"/>
    </row>
    <row r="629">
      <c r="B629" s="240"/>
      <c r="E629" s="240"/>
      <c r="F629" s="240"/>
      <c r="G629" s="240"/>
      <c r="K629" s="240"/>
      <c r="P629" s="461"/>
      <c r="Q629" s="461"/>
    </row>
    <row r="630">
      <c r="B630" s="240"/>
      <c r="E630" s="240"/>
      <c r="F630" s="240"/>
      <c r="G630" s="240"/>
      <c r="K630" s="240"/>
      <c r="P630" s="461"/>
      <c r="Q630" s="461"/>
    </row>
    <row r="631">
      <c r="B631" s="240"/>
      <c r="E631" s="240"/>
      <c r="F631" s="240"/>
      <c r="G631" s="240"/>
      <c r="K631" s="240"/>
      <c r="P631" s="461"/>
      <c r="Q631" s="461"/>
    </row>
    <row r="632">
      <c r="B632" s="240"/>
      <c r="E632" s="240"/>
      <c r="F632" s="240"/>
      <c r="G632" s="240"/>
      <c r="K632" s="240"/>
      <c r="P632" s="461"/>
      <c r="Q632" s="461"/>
    </row>
    <row r="633">
      <c r="B633" s="240"/>
      <c r="E633" s="240"/>
      <c r="F633" s="240"/>
      <c r="G633" s="240"/>
      <c r="K633" s="240"/>
      <c r="P633" s="461"/>
      <c r="Q633" s="461"/>
    </row>
    <row r="634">
      <c r="B634" s="240"/>
      <c r="E634" s="240"/>
      <c r="F634" s="240"/>
      <c r="G634" s="240"/>
      <c r="K634" s="240"/>
      <c r="P634" s="461"/>
      <c r="Q634" s="461"/>
    </row>
    <row r="635">
      <c r="B635" s="240"/>
      <c r="E635" s="240"/>
      <c r="F635" s="240"/>
      <c r="G635" s="240"/>
      <c r="K635" s="240"/>
      <c r="P635" s="461"/>
      <c r="Q635" s="461"/>
    </row>
    <row r="636">
      <c r="B636" s="240"/>
      <c r="E636" s="240"/>
      <c r="F636" s="240"/>
      <c r="G636" s="240"/>
      <c r="K636" s="240"/>
      <c r="P636" s="461"/>
      <c r="Q636" s="461"/>
    </row>
    <row r="637">
      <c r="B637" s="240"/>
      <c r="E637" s="240"/>
      <c r="F637" s="240"/>
      <c r="G637" s="240"/>
      <c r="K637" s="240"/>
      <c r="P637" s="461"/>
      <c r="Q637" s="461"/>
    </row>
    <row r="638">
      <c r="B638" s="240"/>
      <c r="E638" s="240"/>
      <c r="F638" s="240"/>
      <c r="G638" s="240"/>
      <c r="K638" s="240"/>
      <c r="P638" s="461"/>
      <c r="Q638" s="461"/>
    </row>
    <row r="639">
      <c r="B639" s="240"/>
      <c r="E639" s="240"/>
      <c r="F639" s="240"/>
      <c r="G639" s="240"/>
      <c r="K639" s="240"/>
      <c r="P639" s="461"/>
      <c r="Q639" s="461"/>
    </row>
    <row r="640">
      <c r="B640" s="240"/>
      <c r="E640" s="240"/>
      <c r="F640" s="240"/>
      <c r="G640" s="240"/>
      <c r="K640" s="240"/>
      <c r="P640" s="461"/>
      <c r="Q640" s="461"/>
    </row>
    <row r="641">
      <c r="B641" s="240"/>
      <c r="E641" s="240"/>
      <c r="F641" s="240"/>
      <c r="G641" s="240"/>
      <c r="K641" s="240"/>
      <c r="P641" s="461"/>
      <c r="Q641" s="461"/>
    </row>
    <row r="642">
      <c r="B642" s="240"/>
      <c r="E642" s="240"/>
      <c r="F642" s="240"/>
      <c r="G642" s="240"/>
      <c r="K642" s="240"/>
      <c r="P642" s="461"/>
      <c r="Q642" s="461"/>
    </row>
    <row r="643">
      <c r="B643" s="240"/>
      <c r="E643" s="240"/>
      <c r="F643" s="240"/>
      <c r="G643" s="240"/>
      <c r="K643" s="240"/>
      <c r="P643" s="461"/>
      <c r="Q643" s="461"/>
    </row>
    <row r="644">
      <c r="B644" s="240"/>
      <c r="E644" s="240"/>
      <c r="F644" s="240"/>
      <c r="G644" s="240"/>
      <c r="K644" s="240"/>
      <c r="P644" s="461"/>
      <c r="Q644" s="461"/>
    </row>
    <row r="645">
      <c r="B645" s="240"/>
      <c r="E645" s="240"/>
      <c r="F645" s="240"/>
      <c r="G645" s="240"/>
      <c r="K645" s="240"/>
      <c r="P645" s="461"/>
      <c r="Q645" s="461"/>
    </row>
    <row r="646">
      <c r="B646" s="240"/>
      <c r="E646" s="240"/>
      <c r="F646" s="240"/>
      <c r="G646" s="240"/>
      <c r="K646" s="240"/>
      <c r="P646" s="461"/>
      <c r="Q646" s="461"/>
    </row>
    <row r="647">
      <c r="B647" s="240"/>
      <c r="E647" s="240"/>
      <c r="F647" s="240"/>
      <c r="G647" s="240"/>
      <c r="K647" s="240"/>
      <c r="P647" s="461"/>
      <c r="Q647" s="461"/>
    </row>
    <row r="648">
      <c r="B648" s="240"/>
      <c r="E648" s="240"/>
      <c r="F648" s="240"/>
      <c r="G648" s="240"/>
      <c r="K648" s="240"/>
      <c r="P648" s="461"/>
      <c r="Q648" s="461"/>
    </row>
    <row r="649">
      <c r="B649" s="240"/>
      <c r="E649" s="240"/>
      <c r="F649" s="240"/>
      <c r="G649" s="240"/>
      <c r="K649" s="240"/>
      <c r="P649" s="461"/>
      <c r="Q649" s="461"/>
    </row>
    <row r="650">
      <c r="B650" s="240"/>
      <c r="E650" s="240"/>
      <c r="F650" s="240"/>
      <c r="G650" s="240"/>
      <c r="K650" s="240"/>
      <c r="P650" s="461"/>
      <c r="Q650" s="461"/>
    </row>
    <row r="651">
      <c r="B651" s="240"/>
      <c r="E651" s="240"/>
      <c r="F651" s="240"/>
      <c r="G651" s="240"/>
      <c r="K651" s="240"/>
      <c r="P651" s="461"/>
      <c r="Q651" s="461"/>
    </row>
    <row r="652">
      <c r="B652" s="240"/>
      <c r="E652" s="240"/>
      <c r="F652" s="240"/>
      <c r="G652" s="240"/>
      <c r="K652" s="240"/>
      <c r="P652" s="461"/>
      <c r="Q652" s="461"/>
    </row>
    <row r="653">
      <c r="B653" s="240"/>
      <c r="E653" s="240"/>
      <c r="F653" s="240"/>
      <c r="G653" s="240"/>
      <c r="K653" s="240"/>
      <c r="P653" s="461"/>
      <c r="Q653" s="461"/>
    </row>
    <row r="654">
      <c r="B654" s="240"/>
      <c r="E654" s="240"/>
      <c r="F654" s="240"/>
      <c r="G654" s="240"/>
      <c r="K654" s="240"/>
      <c r="P654" s="461"/>
      <c r="Q654" s="461"/>
    </row>
    <row r="655">
      <c r="B655" s="240"/>
      <c r="E655" s="240"/>
      <c r="F655" s="240"/>
      <c r="G655" s="240"/>
      <c r="K655" s="240"/>
      <c r="P655" s="461"/>
      <c r="Q655" s="461"/>
    </row>
    <row r="656">
      <c r="B656" s="240"/>
      <c r="E656" s="240"/>
      <c r="F656" s="240"/>
      <c r="G656" s="240"/>
      <c r="K656" s="240"/>
      <c r="P656" s="461"/>
      <c r="Q656" s="461"/>
    </row>
    <row r="657">
      <c r="B657" s="240"/>
      <c r="E657" s="240"/>
      <c r="F657" s="240"/>
      <c r="G657" s="240"/>
      <c r="K657" s="240"/>
      <c r="P657" s="461"/>
      <c r="Q657" s="461"/>
    </row>
    <row r="658">
      <c r="B658" s="240"/>
      <c r="E658" s="240"/>
      <c r="F658" s="240"/>
      <c r="G658" s="240"/>
      <c r="K658" s="240"/>
      <c r="P658" s="461"/>
      <c r="Q658" s="461"/>
    </row>
    <row r="659">
      <c r="B659" s="240"/>
      <c r="E659" s="240"/>
      <c r="F659" s="240"/>
      <c r="G659" s="240"/>
      <c r="K659" s="240"/>
      <c r="P659" s="461"/>
      <c r="Q659" s="461"/>
    </row>
    <row r="660">
      <c r="B660" s="240"/>
      <c r="E660" s="240"/>
      <c r="F660" s="240"/>
      <c r="G660" s="240"/>
      <c r="K660" s="240"/>
      <c r="P660" s="461"/>
      <c r="Q660" s="461"/>
    </row>
    <row r="661">
      <c r="B661" s="240"/>
      <c r="E661" s="240"/>
      <c r="F661" s="240"/>
      <c r="G661" s="240"/>
      <c r="K661" s="240"/>
      <c r="P661" s="461"/>
      <c r="Q661" s="461"/>
    </row>
    <row r="662">
      <c r="B662" s="240"/>
      <c r="E662" s="240"/>
      <c r="F662" s="240"/>
      <c r="G662" s="240"/>
      <c r="K662" s="240"/>
      <c r="P662" s="461"/>
      <c r="Q662" s="461"/>
    </row>
    <row r="663">
      <c r="B663" s="240"/>
      <c r="E663" s="240"/>
      <c r="F663" s="240"/>
      <c r="G663" s="240"/>
      <c r="K663" s="240"/>
      <c r="P663" s="461"/>
      <c r="Q663" s="461"/>
    </row>
    <row r="664">
      <c r="B664" s="240"/>
      <c r="E664" s="240"/>
      <c r="F664" s="240"/>
      <c r="G664" s="240"/>
      <c r="K664" s="240"/>
      <c r="P664" s="461"/>
      <c r="Q664" s="461"/>
    </row>
    <row r="665">
      <c r="B665" s="240"/>
      <c r="E665" s="240"/>
      <c r="F665" s="240"/>
      <c r="G665" s="240"/>
      <c r="K665" s="240"/>
      <c r="P665" s="461"/>
      <c r="Q665" s="461"/>
    </row>
    <row r="666">
      <c r="B666" s="240"/>
      <c r="E666" s="240"/>
      <c r="F666" s="240"/>
      <c r="G666" s="240"/>
      <c r="K666" s="240"/>
      <c r="P666" s="461"/>
      <c r="Q666" s="461"/>
    </row>
    <row r="667">
      <c r="B667" s="240"/>
      <c r="E667" s="240"/>
      <c r="F667" s="240"/>
      <c r="G667" s="240"/>
      <c r="K667" s="240"/>
      <c r="P667" s="461"/>
      <c r="Q667" s="461"/>
    </row>
    <row r="668">
      <c r="B668" s="240"/>
      <c r="E668" s="240"/>
      <c r="F668" s="240"/>
      <c r="G668" s="240"/>
      <c r="K668" s="240"/>
      <c r="P668" s="461"/>
      <c r="Q668" s="461"/>
    </row>
    <row r="669">
      <c r="B669" s="240"/>
      <c r="E669" s="240"/>
      <c r="F669" s="240"/>
      <c r="G669" s="240"/>
      <c r="K669" s="240"/>
      <c r="P669" s="461"/>
      <c r="Q669" s="461"/>
    </row>
    <row r="670">
      <c r="B670" s="240"/>
      <c r="E670" s="240"/>
      <c r="F670" s="240"/>
      <c r="G670" s="240"/>
      <c r="K670" s="240"/>
      <c r="P670" s="461"/>
      <c r="Q670" s="461"/>
    </row>
    <row r="671">
      <c r="B671" s="240"/>
      <c r="E671" s="240"/>
      <c r="F671" s="240"/>
      <c r="G671" s="240"/>
      <c r="K671" s="240"/>
      <c r="P671" s="461"/>
      <c r="Q671" s="461"/>
    </row>
    <row r="672">
      <c r="B672" s="240"/>
      <c r="E672" s="240"/>
      <c r="F672" s="240"/>
      <c r="G672" s="240"/>
      <c r="K672" s="240"/>
      <c r="P672" s="461"/>
      <c r="Q672" s="461"/>
    </row>
    <row r="673">
      <c r="B673" s="240"/>
      <c r="E673" s="240"/>
      <c r="F673" s="240"/>
      <c r="G673" s="240"/>
      <c r="K673" s="240"/>
      <c r="P673" s="461"/>
      <c r="Q673" s="461"/>
    </row>
    <row r="674">
      <c r="B674" s="240"/>
      <c r="E674" s="240"/>
      <c r="F674" s="240"/>
      <c r="G674" s="240"/>
      <c r="K674" s="240"/>
      <c r="P674" s="461"/>
      <c r="Q674" s="461"/>
    </row>
    <row r="675">
      <c r="B675" s="240"/>
      <c r="E675" s="240"/>
      <c r="F675" s="240"/>
      <c r="G675" s="240"/>
      <c r="K675" s="240"/>
      <c r="P675" s="461"/>
      <c r="Q675" s="461"/>
    </row>
    <row r="676">
      <c r="B676" s="240"/>
      <c r="E676" s="240"/>
      <c r="F676" s="240"/>
      <c r="G676" s="240"/>
      <c r="K676" s="240"/>
      <c r="P676" s="461"/>
      <c r="Q676" s="461"/>
    </row>
    <row r="677">
      <c r="B677" s="240"/>
      <c r="E677" s="240"/>
      <c r="F677" s="240"/>
      <c r="G677" s="240"/>
      <c r="K677" s="240"/>
      <c r="P677" s="461"/>
      <c r="Q677" s="461"/>
    </row>
    <row r="678">
      <c r="B678" s="240"/>
      <c r="E678" s="240"/>
      <c r="F678" s="240"/>
      <c r="G678" s="240"/>
      <c r="K678" s="240"/>
      <c r="P678" s="461"/>
      <c r="Q678" s="461"/>
    </row>
    <row r="679">
      <c r="B679" s="240"/>
      <c r="E679" s="240"/>
      <c r="F679" s="240"/>
      <c r="G679" s="240"/>
      <c r="K679" s="240"/>
      <c r="P679" s="461"/>
      <c r="Q679" s="461"/>
    </row>
    <row r="680">
      <c r="B680" s="240"/>
      <c r="E680" s="240"/>
      <c r="F680" s="240"/>
      <c r="G680" s="240"/>
      <c r="K680" s="240"/>
      <c r="P680" s="461"/>
      <c r="Q680" s="461"/>
    </row>
    <row r="681">
      <c r="B681" s="240"/>
      <c r="E681" s="240"/>
      <c r="F681" s="240"/>
      <c r="G681" s="240"/>
      <c r="K681" s="240"/>
      <c r="P681" s="461"/>
      <c r="Q681" s="461"/>
    </row>
    <row r="682">
      <c r="B682" s="240"/>
      <c r="E682" s="240"/>
      <c r="F682" s="240"/>
      <c r="G682" s="240"/>
      <c r="K682" s="240"/>
      <c r="P682" s="461"/>
      <c r="Q682" s="461"/>
    </row>
    <row r="683">
      <c r="B683" s="240"/>
      <c r="E683" s="240"/>
      <c r="F683" s="240"/>
      <c r="G683" s="240"/>
      <c r="K683" s="240"/>
      <c r="P683" s="461"/>
      <c r="Q683" s="461"/>
    </row>
    <row r="684">
      <c r="B684" s="240"/>
      <c r="E684" s="240"/>
      <c r="F684" s="240"/>
      <c r="G684" s="240"/>
      <c r="K684" s="240"/>
      <c r="P684" s="461"/>
      <c r="Q684" s="461"/>
    </row>
    <row r="685">
      <c r="B685" s="240"/>
      <c r="E685" s="240"/>
      <c r="F685" s="240"/>
      <c r="G685" s="240"/>
      <c r="K685" s="240"/>
      <c r="P685" s="461"/>
      <c r="Q685" s="461"/>
    </row>
    <row r="686">
      <c r="B686" s="240"/>
      <c r="E686" s="240"/>
      <c r="F686" s="240"/>
      <c r="G686" s="240"/>
      <c r="K686" s="240"/>
      <c r="P686" s="461"/>
      <c r="Q686" s="461"/>
    </row>
    <row r="687">
      <c r="B687" s="240"/>
      <c r="E687" s="240"/>
      <c r="F687" s="240"/>
      <c r="G687" s="240"/>
      <c r="K687" s="240"/>
      <c r="P687" s="461"/>
      <c r="Q687" s="461"/>
    </row>
    <row r="688">
      <c r="B688" s="240"/>
      <c r="E688" s="240"/>
      <c r="F688" s="240"/>
      <c r="G688" s="240"/>
      <c r="K688" s="240"/>
      <c r="P688" s="461"/>
      <c r="Q688" s="461"/>
    </row>
    <row r="689">
      <c r="B689" s="240"/>
      <c r="E689" s="240"/>
      <c r="F689" s="240"/>
      <c r="G689" s="240"/>
      <c r="K689" s="240"/>
      <c r="P689" s="461"/>
      <c r="Q689" s="461"/>
    </row>
    <row r="690">
      <c r="B690" s="240"/>
      <c r="E690" s="240"/>
      <c r="F690" s="240"/>
      <c r="G690" s="240"/>
      <c r="K690" s="240"/>
      <c r="P690" s="461"/>
      <c r="Q690" s="461"/>
    </row>
    <row r="691">
      <c r="B691" s="240"/>
      <c r="E691" s="240"/>
      <c r="F691" s="240"/>
      <c r="G691" s="240"/>
      <c r="K691" s="240"/>
      <c r="P691" s="461"/>
      <c r="Q691" s="461"/>
    </row>
    <row r="692">
      <c r="B692" s="240"/>
      <c r="E692" s="240"/>
      <c r="F692" s="240"/>
      <c r="G692" s="240"/>
      <c r="K692" s="240"/>
      <c r="P692" s="461"/>
      <c r="Q692" s="461"/>
    </row>
    <row r="693">
      <c r="B693" s="240"/>
      <c r="E693" s="240"/>
      <c r="F693" s="240"/>
      <c r="G693" s="240"/>
      <c r="K693" s="240"/>
      <c r="P693" s="461"/>
      <c r="Q693" s="461"/>
    </row>
    <row r="694">
      <c r="B694" s="240"/>
      <c r="E694" s="240"/>
      <c r="F694" s="240"/>
      <c r="G694" s="240"/>
      <c r="K694" s="240"/>
      <c r="P694" s="461"/>
      <c r="Q694" s="461"/>
    </row>
    <row r="695">
      <c r="B695" s="240"/>
      <c r="E695" s="240"/>
      <c r="F695" s="240"/>
      <c r="G695" s="240"/>
      <c r="K695" s="240"/>
      <c r="P695" s="461"/>
      <c r="Q695" s="461"/>
    </row>
    <row r="696">
      <c r="B696" s="240"/>
      <c r="E696" s="240"/>
      <c r="F696" s="240"/>
      <c r="G696" s="240"/>
      <c r="K696" s="240"/>
      <c r="P696" s="461"/>
      <c r="Q696" s="461"/>
    </row>
    <row r="697">
      <c r="B697" s="240"/>
      <c r="E697" s="240"/>
      <c r="F697" s="240"/>
      <c r="G697" s="240"/>
      <c r="K697" s="240"/>
      <c r="P697" s="461"/>
      <c r="Q697" s="461"/>
    </row>
    <row r="698">
      <c r="B698" s="240"/>
      <c r="E698" s="240"/>
      <c r="F698" s="240"/>
      <c r="G698" s="240"/>
      <c r="K698" s="240"/>
      <c r="P698" s="461"/>
      <c r="Q698" s="461"/>
    </row>
    <row r="699">
      <c r="B699" s="240"/>
      <c r="E699" s="240"/>
      <c r="F699" s="240"/>
      <c r="G699" s="240"/>
      <c r="K699" s="240"/>
      <c r="P699" s="461"/>
      <c r="Q699" s="461"/>
    </row>
    <row r="700">
      <c r="B700" s="240"/>
      <c r="E700" s="240"/>
      <c r="F700" s="240"/>
      <c r="G700" s="240"/>
      <c r="K700" s="240"/>
      <c r="P700" s="461"/>
      <c r="Q700" s="461"/>
    </row>
    <row r="701">
      <c r="B701" s="240"/>
      <c r="E701" s="240"/>
      <c r="F701" s="240"/>
      <c r="G701" s="240"/>
      <c r="K701" s="240"/>
      <c r="P701" s="461"/>
      <c r="Q701" s="461"/>
    </row>
    <row r="702">
      <c r="B702" s="240"/>
      <c r="E702" s="240"/>
      <c r="F702" s="240"/>
      <c r="G702" s="240"/>
      <c r="K702" s="240"/>
      <c r="P702" s="461"/>
      <c r="Q702" s="461"/>
    </row>
    <row r="703">
      <c r="B703" s="240"/>
      <c r="E703" s="240"/>
      <c r="F703" s="240"/>
      <c r="G703" s="240"/>
      <c r="K703" s="240"/>
      <c r="P703" s="461"/>
      <c r="Q703" s="461"/>
    </row>
    <row r="704">
      <c r="B704" s="240"/>
      <c r="E704" s="240"/>
      <c r="F704" s="240"/>
      <c r="G704" s="240"/>
      <c r="K704" s="240"/>
      <c r="P704" s="461"/>
      <c r="Q704" s="461"/>
    </row>
    <row r="705">
      <c r="B705" s="240"/>
      <c r="E705" s="240"/>
      <c r="F705" s="240"/>
      <c r="G705" s="240"/>
      <c r="K705" s="240"/>
      <c r="P705" s="461"/>
      <c r="Q705" s="461"/>
    </row>
    <row r="706">
      <c r="B706" s="240"/>
      <c r="E706" s="240"/>
      <c r="F706" s="240"/>
      <c r="G706" s="240"/>
      <c r="K706" s="240"/>
      <c r="P706" s="461"/>
      <c r="Q706" s="461"/>
    </row>
    <row r="707">
      <c r="B707" s="240"/>
      <c r="E707" s="240"/>
      <c r="F707" s="240"/>
      <c r="G707" s="240"/>
      <c r="K707" s="240"/>
      <c r="P707" s="461"/>
      <c r="Q707" s="461"/>
    </row>
    <row r="708">
      <c r="B708" s="240"/>
      <c r="E708" s="240"/>
      <c r="F708" s="240"/>
      <c r="G708" s="240"/>
      <c r="K708" s="240"/>
      <c r="P708" s="461"/>
      <c r="Q708" s="461"/>
    </row>
    <row r="709">
      <c r="B709" s="240"/>
      <c r="E709" s="240"/>
      <c r="F709" s="240"/>
      <c r="G709" s="240"/>
      <c r="K709" s="240"/>
      <c r="P709" s="461"/>
      <c r="Q709" s="461"/>
    </row>
    <row r="710">
      <c r="B710" s="240"/>
      <c r="E710" s="240"/>
      <c r="F710" s="240"/>
      <c r="G710" s="240"/>
      <c r="K710" s="240"/>
      <c r="P710" s="461"/>
      <c r="Q710" s="461"/>
    </row>
    <row r="711">
      <c r="B711" s="240"/>
      <c r="E711" s="240"/>
      <c r="F711" s="240"/>
      <c r="G711" s="240"/>
      <c r="K711" s="240"/>
      <c r="P711" s="461"/>
      <c r="Q711" s="461"/>
    </row>
    <row r="712">
      <c r="B712" s="240"/>
      <c r="E712" s="240"/>
      <c r="F712" s="240"/>
      <c r="G712" s="240"/>
      <c r="K712" s="240"/>
      <c r="P712" s="461"/>
      <c r="Q712" s="461"/>
    </row>
    <row r="713">
      <c r="B713" s="240"/>
      <c r="E713" s="240"/>
      <c r="F713" s="240"/>
      <c r="G713" s="240"/>
      <c r="K713" s="240"/>
      <c r="P713" s="461"/>
      <c r="Q713" s="461"/>
    </row>
    <row r="714">
      <c r="B714" s="240"/>
      <c r="E714" s="240"/>
      <c r="F714" s="240"/>
      <c r="G714" s="240"/>
      <c r="K714" s="240"/>
      <c r="P714" s="461"/>
      <c r="Q714" s="461"/>
    </row>
    <row r="715">
      <c r="B715" s="240"/>
      <c r="E715" s="240"/>
      <c r="F715" s="240"/>
      <c r="G715" s="240"/>
      <c r="K715" s="240"/>
      <c r="P715" s="461"/>
      <c r="Q715" s="461"/>
    </row>
    <row r="716">
      <c r="B716" s="240"/>
      <c r="E716" s="240"/>
      <c r="F716" s="240"/>
      <c r="G716" s="240"/>
      <c r="K716" s="240"/>
      <c r="P716" s="461"/>
      <c r="Q716" s="461"/>
    </row>
    <row r="717">
      <c r="B717" s="240"/>
      <c r="E717" s="240"/>
      <c r="F717" s="240"/>
      <c r="G717" s="240"/>
      <c r="K717" s="240"/>
      <c r="P717" s="461"/>
      <c r="Q717" s="461"/>
    </row>
    <row r="718">
      <c r="B718" s="240"/>
      <c r="E718" s="240"/>
      <c r="F718" s="240"/>
      <c r="G718" s="240"/>
      <c r="K718" s="240"/>
      <c r="P718" s="461"/>
      <c r="Q718" s="461"/>
    </row>
    <row r="719">
      <c r="B719" s="240"/>
      <c r="E719" s="240"/>
      <c r="F719" s="240"/>
      <c r="G719" s="240"/>
      <c r="K719" s="240"/>
      <c r="P719" s="461"/>
      <c r="Q719" s="461"/>
    </row>
    <row r="720">
      <c r="B720" s="240"/>
      <c r="E720" s="240"/>
      <c r="F720" s="240"/>
      <c r="G720" s="240"/>
      <c r="K720" s="240"/>
      <c r="P720" s="461"/>
      <c r="Q720" s="461"/>
    </row>
    <row r="721">
      <c r="B721" s="240"/>
      <c r="E721" s="240"/>
      <c r="F721" s="240"/>
      <c r="G721" s="240"/>
      <c r="K721" s="240"/>
      <c r="P721" s="461"/>
      <c r="Q721" s="461"/>
    </row>
    <row r="722">
      <c r="B722" s="240"/>
      <c r="E722" s="240"/>
      <c r="F722" s="240"/>
      <c r="G722" s="240"/>
      <c r="K722" s="240"/>
      <c r="P722" s="461"/>
      <c r="Q722" s="461"/>
    </row>
    <row r="723">
      <c r="B723" s="240"/>
      <c r="E723" s="240"/>
      <c r="F723" s="240"/>
      <c r="G723" s="240"/>
      <c r="K723" s="240"/>
      <c r="P723" s="461"/>
      <c r="Q723" s="461"/>
    </row>
    <row r="724">
      <c r="B724" s="240"/>
      <c r="E724" s="240"/>
      <c r="F724" s="240"/>
      <c r="G724" s="240"/>
      <c r="K724" s="240"/>
      <c r="P724" s="461"/>
      <c r="Q724" s="461"/>
    </row>
    <row r="725">
      <c r="B725" s="240"/>
      <c r="E725" s="240"/>
      <c r="F725" s="240"/>
      <c r="G725" s="240"/>
      <c r="K725" s="240"/>
      <c r="P725" s="461"/>
      <c r="Q725" s="461"/>
    </row>
    <row r="726">
      <c r="B726" s="240"/>
      <c r="E726" s="240"/>
      <c r="F726" s="240"/>
      <c r="G726" s="240"/>
      <c r="K726" s="240"/>
      <c r="P726" s="461"/>
      <c r="Q726" s="461"/>
    </row>
    <row r="727">
      <c r="B727" s="240"/>
      <c r="E727" s="240"/>
      <c r="F727" s="240"/>
      <c r="G727" s="240"/>
      <c r="K727" s="240"/>
      <c r="P727" s="461"/>
      <c r="Q727" s="461"/>
    </row>
    <row r="728">
      <c r="B728" s="240"/>
      <c r="E728" s="240"/>
      <c r="F728" s="240"/>
      <c r="G728" s="240"/>
      <c r="K728" s="240"/>
      <c r="P728" s="461"/>
      <c r="Q728" s="461"/>
    </row>
    <row r="729">
      <c r="B729" s="240"/>
      <c r="E729" s="240"/>
      <c r="F729" s="240"/>
      <c r="G729" s="240"/>
      <c r="K729" s="240"/>
      <c r="P729" s="461"/>
      <c r="Q729" s="461"/>
    </row>
    <row r="730">
      <c r="B730" s="240"/>
      <c r="E730" s="240"/>
      <c r="F730" s="240"/>
      <c r="G730" s="240"/>
      <c r="K730" s="240"/>
      <c r="P730" s="461"/>
      <c r="Q730" s="461"/>
    </row>
    <row r="731">
      <c r="B731" s="240"/>
      <c r="E731" s="240"/>
      <c r="F731" s="240"/>
      <c r="G731" s="240"/>
      <c r="K731" s="240"/>
      <c r="P731" s="461"/>
      <c r="Q731" s="461"/>
    </row>
    <row r="732">
      <c r="B732" s="240"/>
      <c r="E732" s="240"/>
      <c r="F732" s="240"/>
      <c r="G732" s="240"/>
      <c r="K732" s="240"/>
      <c r="P732" s="461"/>
      <c r="Q732" s="461"/>
    </row>
    <row r="733">
      <c r="B733" s="240"/>
      <c r="E733" s="240"/>
      <c r="F733" s="240"/>
      <c r="G733" s="240"/>
      <c r="K733" s="240"/>
      <c r="P733" s="461"/>
      <c r="Q733" s="461"/>
    </row>
    <row r="734">
      <c r="B734" s="240"/>
      <c r="E734" s="240"/>
      <c r="F734" s="240"/>
      <c r="G734" s="240"/>
      <c r="K734" s="240"/>
      <c r="P734" s="461"/>
      <c r="Q734" s="461"/>
    </row>
    <row r="735">
      <c r="B735" s="240"/>
      <c r="E735" s="240"/>
      <c r="F735" s="240"/>
      <c r="G735" s="240"/>
      <c r="K735" s="240"/>
      <c r="P735" s="461"/>
      <c r="Q735" s="461"/>
    </row>
    <row r="736">
      <c r="B736" s="240"/>
      <c r="E736" s="240"/>
      <c r="F736" s="240"/>
      <c r="G736" s="240"/>
      <c r="K736" s="240"/>
      <c r="P736" s="461"/>
      <c r="Q736" s="461"/>
    </row>
    <row r="737">
      <c r="B737" s="240"/>
      <c r="E737" s="240"/>
      <c r="F737" s="240"/>
      <c r="G737" s="240"/>
      <c r="K737" s="240"/>
      <c r="P737" s="461"/>
      <c r="Q737" s="461"/>
    </row>
    <row r="738">
      <c r="B738" s="240"/>
      <c r="E738" s="240"/>
      <c r="F738" s="240"/>
      <c r="G738" s="240"/>
      <c r="K738" s="240"/>
      <c r="P738" s="461"/>
      <c r="Q738" s="461"/>
    </row>
    <row r="739">
      <c r="B739" s="240"/>
      <c r="E739" s="240"/>
      <c r="F739" s="240"/>
      <c r="G739" s="240"/>
      <c r="K739" s="240"/>
      <c r="P739" s="461"/>
      <c r="Q739" s="461"/>
    </row>
    <row r="740">
      <c r="B740" s="240"/>
      <c r="E740" s="240"/>
      <c r="F740" s="240"/>
      <c r="G740" s="240"/>
      <c r="K740" s="240"/>
      <c r="P740" s="461"/>
      <c r="Q740" s="461"/>
    </row>
    <row r="741">
      <c r="B741" s="240"/>
      <c r="E741" s="240"/>
      <c r="F741" s="240"/>
      <c r="G741" s="240"/>
      <c r="K741" s="240"/>
      <c r="P741" s="461"/>
      <c r="Q741" s="461"/>
    </row>
    <row r="742">
      <c r="B742" s="240"/>
      <c r="E742" s="240"/>
      <c r="F742" s="240"/>
      <c r="G742" s="240"/>
      <c r="K742" s="240"/>
      <c r="P742" s="461"/>
      <c r="Q742" s="461"/>
    </row>
    <row r="743">
      <c r="B743" s="240"/>
      <c r="E743" s="240"/>
      <c r="F743" s="240"/>
      <c r="G743" s="240"/>
      <c r="K743" s="240"/>
      <c r="P743" s="461"/>
      <c r="Q743" s="461"/>
    </row>
    <row r="744">
      <c r="B744" s="240"/>
      <c r="E744" s="240"/>
      <c r="F744" s="240"/>
      <c r="G744" s="240"/>
      <c r="K744" s="240"/>
      <c r="P744" s="461"/>
      <c r="Q744" s="461"/>
    </row>
    <row r="745">
      <c r="B745" s="240"/>
      <c r="E745" s="240"/>
      <c r="F745" s="240"/>
      <c r="G745" s="240"/>
      <c r="K745" s="240"/>
      <c r="P745" s="461"/>
      <c r="Q745" s="461"/>
    </row>
    <row r="746">
      <c r="B746" s="240"/>
      <c r="E746" s="240"/>
      <c r="F746" s="240"/>
      <c r="G746" s="240"/>
      <c r="K746" s="240"/>
      <c r="P746" s="461"/>
      <c r="Q746" s="461"/>
    </row>
    <row r="747">
      <c r="B747" s="240"/>
      <c r="E747" s="240"/>
      <c r="F747" s="240"/>
      <c r="G747" s="240"/>
      <c r="K747" s="240"/>
      <c r="P747" s="461"/>
      <c r="Q747" s="461"/>
    </row>
    <row r="748">
      <c r="B748" s="240"/>
      <c r="E748" s="240"/>
      <c r="F748" s="240"/>
      <c r="G748" s="240"/>
      <c r="K748" s="240"/>
      <c r="P748" s="461"/>
      <c r="Q748" s="461"/>
    </row>
    <row r="749">
      <c r="B749" s="240"/>
      <c r="E749" s="240"/>
      <c r="F749" s="240"/>
      <c r="G749" s="240"/>
      <c r="K749" s="240"/>
      <c r="P749" s="461"/>
      <c r="Q749" s="461"/>
    </row>
    <row r="750">
      <c r="B750" s="240"/>
      <c r="E750" s="240"/>
      <c r="F750" s="240"/>
      <c r="G750" s="240"/>
      <c r="K750" s="240"/>
      <c r="P750" s="461"/>
      <c r="Q750" s="461"/>
    </row>
    <row r="751">
      <c r="B751" s="240"/>
      <c r="E751" s="240"/>
      <c r="F751" s="240"/>
      <c r="G751" s="240"/>
      <c r="K751" s="240"/>
      <c r="P751" s="461"/>
      <c r="Q751" s="461"/>
    </row>
    <row r="752">
      <c r="B752" s="240"/>
      <c r="E752" s="240"/>
      <c r="F752" s="240"/>
      <c r="G752" s="240"/>
      <c r="K752" s="240"/>
      <c r="P752" s="461"/>
      <c r="Q752" s="461"/>
    </row>
    <row r="753">
      <c r="B753" s="240"/>
      <c r="E753" s="240"/>
      <c r="F753" s="240"/>
      <c r="G753" s="240"/>
      <c r="K753" s="240"/>
      <c r="P753" s="461"/>
      <c r="Q753" s="461"/>
    </row>
    <row r="754">
      <c r="B754" s="240"/>
      <c r="E754" s="240"/>
      <c r="F754" s="240"/>
      <c r="G754" s="240"/>
      <c r="K754" s="240"/>
      <c r="P754" s="461"/>
      <c r="Q754" s="461"/>
    </row>
    <row r="755">
      <c r="B755" s="240"/>
      <c r="E755" s="240"/>
      <c r="F755" s="240"/>
      <c r="G755" s="240"/>
      <c r="K755" s="240"/>
      <c r="P755" s="461"/>
      <c r="Q755" s="461"/>
    </row>
    <row r="756">
      <c r="B756" s="240"/>
      <c r="E756" s="240"/>
      <c r="F756" s="240"/>
      <c r="G756" s="240"/>
      <c r="K756" s="240"/>
      <c r="P756" s="461"/>
      <c r="Q756" s="461"/>
    </row>
    <row r="757">
      <c r="B757" s="240"/>
      <c r="E757" s="240"/>
      <c r="F757" s="240"/>
      <c r="G757" s="240"/>
      <c r="K757" s="240"/>
      <c r="P757" s="461"/>
      <c r="Q757" s="461"/>
    </row>
    <row r="758">
      <c r="B758" s="240"/>
      <c r="E758" s="240"/>
      <c r="F758" s="240"/>
      <c r="G758" s="240"/>
      <c r="K758" s="240"/>
      <c r="P758" s="461"/>
      <c r="Q758" s="461"/>
    </row>
    <row r="759">
      <c r="B759" s="240"/>
      <c r="E759" s="240"/>
      <c r="F759" s="240"/>
      <c r="G759" s="240"/>
      <c r="K759" s="240"/>
      <c r="P759" s="461"/>
      <c r="Q759" s="461"/>
    </row>
    <row r="760">
      <c r="B760" s="240"/>
      <c r="E760" s="240"/>
      <c r="F760" s="240"/>
      <c r="G760" s="240"/>
      <c r="K760" s="240"/>
      <c r="P760" s="461"/>
      <c r="Q760" s="461"/>
    </row>
    <row r="761">
      <c r="B761" s="240"/>
      <c r="E761" s="240"/>
      <c r="F761" s="240"/>
      <c r="G761" s="240"/>
      <c r="K761" s="240"/>
      <c r="P761" s="461"/>
      <c r="Q761" s="461"/>
    </row>
    <row r="762">
      <c r="B762" s="240"/>
      <c r="E762" s="240"/>
      <c r="F762" s="240"/>
      <c r="G762" s="240"/>
      <c r="K762" s="240"/>
      <c r="P762" s="461"/>
      <c r="Q762" s="461"/>
    </row>
    <row r="763">
      <c r="B763" s="240"/>
      <c r="E763" s="240"/>
      <c r="F763" s="240"/>
      <c r="G763" s="240"/>
      <c r="K763" s="240"/>
      <c r="P763" s="461"/>
      <c r="Q763" s="461"/>
    </row>
    <row r="764">
      <c r="B764" s="240"/>
      <c r="E764" s="240"/>
      <c r="F764" s="240"/>
      <c r="G764" s="240"/>
      <c r="K764" s="240"/>
      <c r="P764" s="461"/>
      <c r="Q764" s="461"/>
    </row>
    <row r="765">
      <c r="B765" s="240"/>
      <c r="E765" s="240"/>
      <c r="F765" s="240"/>
      <c r="G765" s="240"/>
      <c r="K765" s="240"/>
      <c r="P765" s="461"/>
      <c r="Q765" s="461"/>
    </row>
    <row r="766">
      <c r="B766" s="240"/>
      <c r="E766" s="240"/>
      <c r="F766" s="240"/>
      <c r="G766" s="240"/>
      <c r="K766" s="240"/>
      <c r="P766" s="461"/>
      <c r="Q766" s="461"/>
    </row>
    <row r="767">
      <c r="B767" s="240"/>
      <c r="E767" s="240"/>
      <c r="F767" s="240"/>
      <c r="G767" s="240"/>
      <c r="K767" s="240"/>
      <c r="P767" s="461"/>
      <c r="Q767" s="461"/>
    </row>
    <row r="768">
      <c r="B768" s="240"/>
      <c r="E768" s="240"/>
      <c r="F768" s="240"/>
      <c r="G768" s="240"/>
      <c r="K768" s="240"/>
      <c r="P768" s="461"/>
      <c r="Q768" s="461"/>
    </row>
    <row r="769">
      <c r="B769" s="240"/>
      <c r="E769" s="240"/>
      <c r="F769" s="240"/>
      <c r="G769" s="240"/>
      <c r="K769" s="240"/>
      <c r="P769" s="461"/>
      <c r="Q769" s="461"/>
    </row>
    <row r="770">
      <c r="B770" s="240"/>
      <c r="E770" s="240"/>
      <c r="F770" s="240"/>
      <c r="G770" s="240"/>
      <c r="K770" s="240"/>
      <c r="P770" s="461"/>
      <c r="Q770" s="461"/>
    </row>
    <row r="771">
      <c r="B771" s="240"/>
      <c r="E771" s="240"/>
      <c r="F771" s="240"/>
      <c r="G771" s="240"/>
      <c r="K771" s="240"/>
      <c r="P771" s="461"/>
      <c r="Q771" s="461"/>
    </row>
    <row r="772">
      <c r="B772" s="240"/>
      <c r="E772" s="240"/>
      <c r="F772" s="240"/>
      <c r="G772" s="240"/>
      <c r="K772" s="240"/>
      <c r="P772" s="461"/>
      <c r="Q772" s="461"/>
    </row>
    <row r="773">
      <c r="B773" s="240"/>
      <c r="E773" s="240"/>
      <c r="F773" s="240"/>
      <c r="G773" s="240"/>
      <c r="K773" s="240"/>
      <c r="P773" s="461"/>
      <c r="Q773" s="461"/>
    </row>
    <row r="774">
      <c r="B774" s="240"/>
      <c r="E774" s="240"/>
      <c r="F774" s="240"/>
      <c r="G774" s="240"/>
      <c r="K774" s="240"/>
      <c r="P774" s="461"/>
      <c r="Q774" s="461"/>
    </row>
    <row r="775">
      <c r="B775" s="240"/>
      <c r="E775" s="240"/>
      <c r="F775" s="240"/>
      <c r="G775" s="240"/>
      <c r="K775" s="240"/>
      <c r="P775" s="461"/>
      <c r="Q775" s="461"/>
    </row>
    <row r="776">
      <c r="B776" s="240"/>
      <c r="E776" s="240"/>
      <c r="F776" s="240"/>
      <c r="G776" s="240"/>
      <c r="K776" s="240"/>
      <c r="P776" s="461"/>
      <c r="Q776" s="461"/>
    </row>
    <row r="777">
      <c r="B777" s="240"/>
      <c r="E777" s="240"/>
      <c r="F777" s="240"/>
      <c r="G777" s="240"/>
      <c r="K777" s="240"/>
      <c r="P777" s="461"/>
      <c r="Q777" s="461"/>
    </row>
    <row r="778">
      <c r="B778" s="240"/>
      <c r="E778" s="240"/>
      <c r="F778" s="240"/>
      <c r="G778" s="240"/>
      <c r="K778" s="240"/>
      <c r="P778" s="461"/>
      <c r="Q778" s="461"/>
    </row>
    <row r="779">
      <c r="B779" s="240"/>
      <c r="E779" s="240"/>
      <c r="F779" s="240"/>
      <c r="G779" s="240"/>
      <c r="K779" s="240"/>
      <c r="P779" s="461"/>
      <c r="Q779" s="461"/>
    </row>
    <row r="780">
      <c r="B780" s="240"/>
      <c r="E780" s="240"/>
      <c r="F780" s="240"/>
      <c r="G780" s="240"/>
      <c r="K780" s="240"/>
      <c r="P780" s="461"/>
      <c r="Q780" s="461"/>
    </row>
    <row r="781">
      <c r="B781" s="240"/>
      <c r="E781" s="240"/>
      <c r="F781" s="240"/>
      <c r="G781" s="240"/>
      <c r="K781" s="240"/>
      <c r="P781" s="461"/>
      <c r="Q781" s="461"/>
    </row>
    <row r="782">
      <c r="B782" s="240"/>
      <c r="E782" s="240"/>
      <c r="F782" s="240"/>
      <c r="G782" s="240"/>
      <c r="K782" s="240"/>
      <c r="P782" s="461"/>
      <c r="Q782" s="461"/>
    </row>
    <row r="783">
      <c r="B783" s="240"/>
      <c r="E783" s="240"/>
      <c r="F783" s="240"/>
      <c r="G783" s="240"/>
      <c r="K783" s="240"/>
      <c r="P783" s="461"/>
      <c r="Q783" s="461"/>
    </row>
    <row r="784">
      <c r="B784" s="240"/>
      <c r="E784" s="240"/>
      <c r="F784" s="240"/>
      <c r="G784" s="240"/>
      <c r="K784" s="240"/>
      <c r="P784" s="461"/>
      <c r="Q784" s="461"/>
    </row>
    <row r="785">
      <c r="B785" s="240"/>
      <c r="E785" s="240"/>
      <c r="F785" s="240"/>
      <c r="G785" s="240"/>
      <c r="K785" s="240"/>
      <c r="P785" s="461"/>
      <c r="Q785" s="461"/>
    </row>
    <row r="786">
      <c r="B786" s="240"/>
      <c r="E786" s="240"/>
      <c r="F786" s="240"/>
      <c r="G786" s="240"/>
      <c r="K786" s="240"/>
      <c r="P786" s="461"/>
      <c r="Q786" s="461"/>
    </row>
    <row r="787">
      <c r="B787" s="240"/>
      <c r="E787" s="240"/>
      <c r="F787" s="240"/>
      <c r="G787" s="240"/>
      <c r="K787" s="240"/>
      <c r="P787" s="461"/>
      <c r="Q787" s="461"/>
    </row>
    <row r="788">
      <c r="B788" s="240"/>
      <c r="E788" s="240"/>
      <c r="F788" s="240"/>
      <c r="G788" s="240"/>
      <c r="K788" s="240"/>
      <c r="P788" s="461"/>
      <c r="Q788" s="461"/>
    </row>
    <row r="789">
      <c r="B789" s="240"/>
      <c r="E789" s="240"/>
      <c r="F789" s="240"/>
      <c r="G789" s="240"/>
      <c r="K789" s="240"/>
      <c r="P789" s="461"/>
      <c r="Q789" s="461"/>
    </row>
    <row r="790">
      <c r="B790" s="240"/>
      <c r="E790" s="240"/>
      <c r="F790" s="240"/>
      <c r="G790" s="240"/>
      <c r="K790" s="240"/>
      <c r="P790" s="461"/>
      <c r="Q790" s="461"/>
    </row>
    <row r="791">
      <c r="B791" s="240"/>
      <c r="E791" s="240"/>
      <c r="F791" s="240"/>
      <c r="G791" s="240"/>
      <c r="K791" s="240"/>
      <c r="P791" s="461"/>
      <c r="Q791" s="461"/>
    </row>
    <row r="792">
      <c r="B792" s="240"/>
      <c r="E792" s="240"/>
      <c r="F792" s="240"/>
      <c r="G792" s="240"/>
      <c r="K792" s="240"/>
      <c r="P792" s="461"/>
      <c r="Q792" s="461"/>
    </row>
    <row r="793">
      <c r="B793" s="240"/>
      <c r="E793" s="240"/>
      <c r="F793" s="240"/>
      <c r="G793" s="240"/>
      <c r="K793" s="240"/>
      <c r="P793" s="461"/>
      <c r="Q793" s="461"/>
    </row>
    <row r="794">
      <c r="B794" s="240"/>
      <c r="E794" s="240"/>
      <c r="F794" s="240"/>
      <c r="G794" s="240"/>
      <c r="K794" s="240"/>
      <c r="P794" s="461"/>
      <c r="Q794" s="461"/>
    </row>
    <row r="795">
      <c r="B795" s="240"/>
      <c r="E795" s="240"/>
      <c r="F795" s="240"/>
      <c r="G795" s="240"/>
      <c r="K795" s="240"/>
      <c r="P795" s="461"/>
      <c r="Q795" s="461"/>
    </row>
    <row r="796">
      <c r="B796" s="240"/>
      <c r="E796" s="240"/>
      <c r="F796" s="240"/>
      <c r="G796" s="240"/>
      <c r="K796" s="240"/>
      <c r="P796" s="461"/>
      <c r="Q796" s="461"/>
    </row>
    <row r="797">
      <c r="B797" s="240"/>
      <c r="E797" s="240"/>
      <c r="F797" s="240"/>
      <c r="G797" s="240"/>
      <c r="K797" s="240"/>
      <c r="P797" s="461"/>
      <c r="Q797" s="461"/>
    </row>
    <row r="798">
      <c r="B798" s="240"/>
      <c r="E798" s="240"/>
      <c r="F798" s="240"/>
      <c r="G798" s="240"/>
      <c r="K798" s="240"/>
      <c r="P798" s="461"/>
      <c r="Q798" s="461"/>
    </row>
    <row r="799">
      <c r="B799" s="240"/>
      <c r="E799" s="240"/>
      <c r="F799" s="240"/>
      <c r="G799" s="240"/>
      <c r="K799" s="240"/>
      <c r="P799" s="461"/>
      <c r="Q799" s="461"/>
    </row>
    <row r="800">
      <c r="B800" s="240"/>
      <c r="E800" s="240"/>
      <c r="F800" s="240"/>
      <c r="G800" s="240"/>
      <c r="K800" s="240"/>
      <c r="P800" s="461"/>
      <c r="Q800" s="461"/>
    </row>
    <row r="801">
      <c r="B801" s="240"/>
      <c r="E801" s="240"/>
      <c r="F801" s="240"/>
      <c r="G801" s="240"/>
      <c r="K801" s="240"/>
      <c r="P801" s="461"/>
      <c r="Q801" s="461"/>
    </row>
    <row r="802">
      <c r="B802" s="240"/>
      <c r="E802" s="240"/>
      <c r="F802" s="240"/>
      <c r="G802" s="240"/>
      <c r="K802" s="240"/>
      <c r="P802" s="461"/>
      <c r="Q802" s="461"/>
    </row>
    <row r="803">
      <c r="B803" s="240"/>
      <c r="E803" s="240"/>
      <c r="F803" s="240"/>
      <c r="G803" s="240"/>
      <c r="K803" s="240"/>
      <c r="P803" s="461"/>
      <c r="Q803" s="461"/>
    </row>
    <row r="804">
      <c r="B804" s="240"/>
      <c r="E804" s="240"/>
      <c r="F804" s="240"/>
      <c r="G804" s="240"/>
      <c r="K804" s="240"/>
      <c r="P804" s="461"/>
      <c r="Q804" s="461"/>
    </row>
    <row r="805">
      <c r="B805" s="240"/>
      <c r="E805" s="240"/>
      <c r="F805" s="240"/>
      <c r="G805" s="240"/>
      <c r="K805" s="240"/>
      <c r="P805" s="461"/>
      <c r="Q805" s="461"/>
    </row>
    <row r="806">
      <c r="B806" s="240"/>
      <c r="E806" s="240"/>
      <c r="F806" s="240"/>
      <c r="G806" s="240"/>
      <c r="K806" s="240"/>
      <c r="P806" s="461"/>
      <c r="Q806" s="461"/>
    </row>
    <row r="807">
      <c r="B807" s="240"/>
      <c r="E807" s="240"/>
      <c r="F807" s="240"/>
      <c r="G807" s="240"/>
      <c r="K807" s="240"/>
      <c r="P807" s="461"/>
      <c r="Q807" s="461"/>
    </row>
    <row r="808">
      <c r="B808" s="240"/>
      <c r="E808" s="240"/>
      <c r="F808" s="240"/>
      <c r="G808" s="240"/>
      <c r="K808" s="240"/>
      <c r="P808" s="461"/>
      <c r="Q808" s="461"/>
    </row>
    <row r="809">
      <c r="B809" s="240"/>
      <c r="E809" s="240"/>
      <c r="F809" s="240"/>
      <c r="G809" s="240"/>
      <c r="K809" s="240"/>
      <c r="P809" s="461"/>
      <c r="Q809" s="461"/>
    </row>
    <row r="810">
      <c r="B810" s="240"/>
      <c r="E810" s="240"/>
      <c r="F810" s="240"/>
      <c r="G810" s="240"/>
      <c r="K810" s="240"/>
      <c r="P810" s="461"/>
      <c r="Q810" s="461"/>
    </row>
    <row r="811">
      <c r="B811" s="240"/>
      <c r="E811" s="240"/>
      <c r="F811" s="240"/>
      <c r="G811" s="240"/>
      <c r="K811" s="240"/>
      <c r="P811" s="461"/>
      <c r="Q811" s="461"/>
    </row>
    <row r="812">
      <c r="B812" s="240"/>
      <c r="E812" s="240"/>
      <c r="F812" s="240"/>
      <c r="G812" s="240"/>
      <c r="K812" s="240"/>
      <c r="P812" s="461"/>
      <c r="Q812" s="461"/>
    </row>
    <row r="813">
      <c r="B813" s="240"/>
      <c r="E813" s="240"/>
      <c r="F813" s="240"/>
      <c r="G813" s="240"/>
      <c r="K813" s="240"/>
      <c r="P813" s="461"/>
      <c r="Q813" s="461"/>
    </row>
    <row r="814">
      <c r="B814" s="240"/>
      <c r="E814" s="240"/>
      <c r="F814" s="240"/>
      <c r="G814" s="240"/>
      <c r="K814" s="240"/>
      <c r="P814" s="461"/>
      <c r="Q814" s="461"/>
    </row>
    <row r="815">
      <c r="B815" s="240"/>
      <c r="E815" s="240"/>
      <c r="F815" s="240"/>
      <c r="G815" s="240"/>
      <c r="K815" s="240"/>
      <c r="P815" s="461"/>
      <c r="Q815" s="461"/>
    </row>
    <row r="816">
      <c r="B816" s="240"/>
      <c r="E816" s="240"/>
      <c r="F816" s="240"/>
      <c r="G816" s="240"/>
      <c r="K816" s="240"/>
      <c r="P816" s="461"/>
      <c r="Q816" s="461"/>
    </row>
    <row r="817">
      <c r="B817" s="240"/>
      <c r="E817" s="240"/>
      <c r="F817" s="240"/>
      <c r="G817" s="240"/>
      <c r="K817" s="240"/>
      <c r="P817" s="461"/>
      <c r="Q817" s="461"/>
    </row>
    <row r="818">
      <c r="B818" s="240"/>
      <c r="E818" s="240"/>
      <c r="F818" s="240"/>
      <c r="G818" s="240"/>
      <c r="K818" s="240"/>
      <c r="P818" s="461"/>
      <c r="Q818" s="461"/>
    </row>
    <row r="819">
      <c r="B819" s="240"/>
      <c r="E819" s="240"/>
      <c r="F819" s="240"/>
      <c r="G819" s="240"/>
      <c r="K819" s="240"/>
      <c r="P819" s="461"/>
      <c r="Q819" s="461"/>
    </row>
    <row r="820">
      <c r="B820" s="240"/>
      <c r="E820" s="240"/>
      <c r="F820" s="240"/>
      <c r="G820" s="240"/>
      <c r="K820" s="240"/>
      <c r="P820" s="461"/>
      <c r="Q820" s="461"/>
    </row>
    <row r="821">
      <c r="B821" s="240"/>
      <c r="E821" s="240"/>
      <c r="F821" s="240"/>
      <c r="G821" s="240"/>
      <c r="K821" s="240"/>
      <c r="P821" s="461"/>
      <c r="Q821" s="461"/>
    </row>
    <row r="822">
      <c r="B822" s="240"/>
      <c r="E822" s="240"/>
      <c r="F822" s="240"/>
      <c r="G822" s="240"/>
      <c r="K822" s="240"/>
      <c r="P822" s="461"/>
      <c r="Q822" s="461"/>
    </row>
    <row r="823">
      <c r="B823" s="240"/>
      <c r="E823" s="240"/>
      <c r="F823" s="240"/>
      <c r="G823" s="240"/>
      <c r="K823" s="240"/>
      <c r="P823" s="461"/>
      <c r="Q823" s="461"/>
    </row>
    <row r="824">
      <c r="B824" s="240"/>
      <c r="E824" s="240"/>
      <c r="F824" s="240"/>
      <c r="G824" s="240"/>
      <c r="K824" s="240"/>
      <c r="P824" s="461"/>
      <c r="Q824" s="461"/>
    </row>
    <row r="825">
      <c r="B825" s="240"/>
      <c r="E825" s="240"/>
      <c r="F825" s="240"/>
      <c r="G825" s="240"/>
      <c r="K825" s="240"/>
      <c r="P825" s="461"/>
      <c r="Q825" s="461"/>
    </row>
    <row r="826">
      <c r="B826" s="240"/>
      <c r="E826" s="240"/>
      <c r="F826" s="240"/>
      <c r="G826" s="240"/>
      <c r="K826" s="240"/>
      <c r="P826" s="461"/>
      <c r="Q826" s="461"/>
    </row>
    <row r="827">
      <c r="B827" s="240"/>
      <c r="E827" s="240"/>
      <c r="F827" s="240"/>
      <c r="G827" s="240"/>
      <c r="K827" s="240"/>
      <c r="P827" s="461"/>
      <c r="Q827" s="461"/>
    </row>
    <row r="828">
      <c r="B828" s="240"/>
      <c r="E828" s="240"/>
      <c r="F828" s="240"/>
      <c r="G828" s="240"/>
      <c r="K828" s="240"/>
      <c r="P828" s="461"/>
      <c r="Q828" s="461"/>
    </row>
    <row r="829">
      <c r="B829" s="240"/>
      <c r="E829" s="240"/>
      <c r="F829" s="240"/>
      <c r="G829" s="240"/>
      <c r="K829" s="240"/>
      <c r="P829" s="461"/>
      <c r="Q829" s="461"/>
    </row>
    <row r="830">
      <c r="B830" s="240"/>
      <c r="E830" s="240"/>
      <c r="F830" s="240"/>
      <c r="G830" s="240"/>
      <c r="K830" s="240"/>
      <c r="P830" s="461"/>
      <c r="Q830" s="461"/>
    </row>
    <row r="831">
      <c r="B831" s="240"/>
      <c r="E831" s="240"/>
      <c r="F831" s="240"/>
      <c r="G831" s="240"/>
      <c r="K831" s="240"/>
      <c r="P831" s="461"/>
      <c r="Q831" s="461"/>
    </row>
    <row r="832">
      <c r="B832" s="240"/>
      <c r="E832" s="240"/>
      <c r="F832" s="240"/>
      <c r="G832" s="240"/>
      <c r="K832" s="240"/>
      <c r="P832" s="461"/>
      <c r="Q832" s="461"/>
    </row>
    <row r="833">
      <c r="B833" s="240"/>
      <c r="E833" s="240"/>
      <c r="F833" s="240"/>
      <c r="G833" s="240"/>
      <c r="K833" s="240"/>
      <c r="P833" s="461"/>
      <c r="Q833" s="461"/>
    </row>
    <row r="834">
      <c r="B834" s="240"/>
      <c r="E834" s="240"/>
      <c r="F834" s="240"/>
      <c r="G834" s="240"/>
      <c r="K834" s="240"/>
      <c r="P834" s="461"/>
      <c r="Q834" s="461"/>
    </row>
    <row r="835">
      <c r="B835" s="240"/>
      <c r="E835" s="240"/>
      <c r="F835" s="240"/>
      <c r="G835" s="240"/>
      <c r="K835" s="240"/>
      <c r="P835" s="461"/>
      <c r="Q835" s="461"/>
    </row>
    <row r="836">
      <c r="B836" s="240"/>
      <c r="E836" s="240"/>
      <c r="F836" s="240"/>
      <c r="G836" s="240"/>
      <c r="K836" s="240"/>
      <c r="P836" s="461"/>
      <c r="Q836" s="461"/>
    </row>
    <row r="837">
      <c r="B837" s="240"/>
      <c r="E837" s="240"/>
      <c r="F837" s="240"/>
      <c r="G837" s="240"/>
      <c r="K837" s="240"/>
      <c r="P837" s="461"/>
      <c r="Q837" s="461"/>
    </row>
    <row r="838">
      <c r="B838" s="240"/>
      <c r="E838" s="240"/>
      <c r="F838" s="240"/>
      <c r="G838" s="240"/>
      <c r="K838" s="240"/>
      <c r="P838" s="461"/>
      <c r="Q838" s="461"/>
    </row>
    <row r="839">
      <c r="B839" s="240"/>
      <c r="E839" s="240"/>
      <c r="F839" s="240"/>
      <c r="G839" s="240"/>
      <c r="K839" s="240"/>
      <c r="P839" s="461"/>
      <c r="Q839" s="461"/>
    </row>
    <row r="840">
      <c r="B840" s="240"/>
      <c r="E840" s="240"/>
      <c r="F840" s="240"/>
      <c r="G840" s="240"/>
      <c r="K840" s="240"/>
      <c r="P840" s="461"/>
      <c r="Q840" s="461"/>
    </row>
    <row r="841">
      <c r="B841" s="240"/>
      <c r="E841" s="240"/>
      <c r="F841" s="240"/>
      <c r="G841" s="240"/>
      <c r="K841" s="240"/>
      <c r="P841" s="461"/>
      <c r="Q841" s="461"/>
    </row>
    <row r="842">
      <c r="B842" s="240"/>
      <c r="E842" s="240"/>
      <c r="F842" s="240"/>
      <c r="G842" s="240"/>
      <c r="K842" s="240"/>
      <c r="P842" s="461"/>
      <c r="Q842" s="461"/>
    </row>
    <row r="843">
      <c r="B843" s="240"/>
      <c r="E843" s="240"/>
      <c r="F843" s="240"/>
      <c r="G843" s="240"/>
      <c r="K843" s="240"/>
      <c r="P843" s="461"/>
      <c r="Q843" s="461"/>
    </row>
    <row r="844">
      <c r="B844" s="240"/>
      <c r="E844" s="240"/>
      <c r="F844" s="240"/>
      <c r="G844" s="240"/>
      <c r="K844" s="240"/>
      <c r="P844" s="461"/>
      <c r="Q844" s="461"/>
    </row>
    <row r="845">
      <c r="B845" s="240"/>
      <c r="E845" s="240"/>
      <c r="F845" s="240"/>
      <c r="G845" s="240"/>
      <c r="K845" s="240"/>
      <c r="P845" s="461"/>
      <c r="Q845" s="461"/>
    </row>
    <row r="846">
      <c r="B846" s="240"/>
      <c r="E846" s="240"/>
      <c r="F846" s="240"/>
      <c r="G846" s="240"/>
      <c r="K846" s="240"/>
      <c r="P846" s="461"/>
      <c r="Q846" s="461"/>
    </row>
    <row r="847">
      <c r="B847" s="240"/>
      <c r="E847" s="240"/>
      <c r="F847" s="240"/>
      <c r="G847" s="240"/>
      <c r="K847" s="240"/>
      <c r="P847" s="461"/>
      <c r="Q847" s="461"/>
    </row>
    <row r="848">
      <c r="B848" s="240"/>
      <c r="E848" s="240"/>
      <c r="F848" s="240"/>
      <c r="G848" s="240"/>
      <c r="K848" s="240"/>
      <c r="P848" s="461"/>
      <c r="Q848" s="461"/>
    </row>
    <row r="849">
      <c r="B849" s="240"/>
      <c r="E849" s="240"/>
      <c r="F849" s="240"/>
      <c r="G849" s="240"/>
      <c r="K849" s="240"/>
      <c r="P849" s="461"/>
      <c r="Q849" s="461"/>
    </row>
    <row r="850">
      <c r="B850" s="240"/>
      <c r="E850" s="240"/>
      <c r="F850" s="240"/>
      <c r="G850" s="240"/>
      <c r="K850" s="240"/>
      <c r="P850" s="461"/>
      <c r="Q850" s="461"/>
    </row>
    <row r="851">
      <c r="B851" s="240"/>
      <c r="E851" s="240"/>
      <c r="F851" s="240"/>
      <c r="G851" s="240"/>
      <c r="K851" s="240"/>
      <c r="P851" s="461"/>
      <c r="Q851" s="461"/>
    </row>
    <row r="852">
      <c r="B852" s="240"/>
      <c r="E852" s="240"/>
      <c r="F852" s="240"/>
      <c r="G852" s="240"/>
      <c r="K852" s="240"/>
      <c r="P852" s="461"/>
      <c r="Q852" s="461"/>
    </row>
    <row r="853">
      <c r="B853" s="240"/>
      <c r="E853" s="240"/>
      <c r="F853" s="240"/>
      <c r="G853" s="240"/>
      <c r="K853" s="240"/>
      <c r="P853" s="461"/>
      <c r="Q853" s="461"/>
    </row>
    <row r="854">
      <c r="B854" s="240"/>
      <c r="E854" s="240"/>
      <c r="F854" s="240"/>
      <c r="G854" s="240"/>
      <c r="K854" s="240"/>
      <c r="P854" s="461"/>
      <c r="Q854" s="461"/>
    </row>
    <row r="855">
      <c r="B855" s="240"/>
      <c r="E855" s="240"/>
      <c r="F855" s="240"/>
      <c r="G855" s="240"/>
      <c r="K855" s="240"/>
      <c r="P855" s="461"/>
      <c r="Q855" s="461"/>
    </row>
    <row r="856">
      <c r="B856" s="240"/>
      <c r="E856" s="240"/>
      <c r="F856" s="240"/>
      <c r="G856" s="240"/>
      <c r="K856" s="240"/>
      <c r="P856" s="461"/>
      <c r="Q856" s="461"/>
    </row>
    <row r="857">
      <c r="B857" s="240"/>
      <c r="E857" s="240"/>
      <c r="F857" s="240"/>
      <c r="G857" s="240"/>
      <c r="K857" s="240"/>
      <c r="P857" s="461"/>
      <c r="Q857" s="461"/>
    </row>
    <row r="858">
      <c r="B858" s="240"/>
      <c r="E858" s="240"/>
      <c r="F858" s="240"/>
      <c r="G858" s="240"/>
      <c r="K858" s="240"/>
      <c r="P858" s="461"/>
      <c r="Q858" s="461"/>
    </row>
    <row r="859">
      <c r="B859" s="240"/>
      <c r="E859" s="240"/>
      <c r="F859" s="240"/>
      <c r="G859" s="240"/>
      <c r="K859" s="240"/>
      <c r="P859" s="461"/>
      <c r="Q859" s="461"/>
    </row>
    <row r="860">
      <c r="B860" s="240"/>
      <c r="E860" s="240"/>
      <c r="F860" s="240"/>
      <c r="G860" s="240"/>
      <c r="K860" s="240"/>
      <c r="P860" s="461"/>
      <c r="Q860" s="461"/>
    </row>
    <row r="861">
      <c r="B861" s="240"/>
      <c r="E861" s="240"/>
      <c r="F861" s="240"/>
      <c r="G861" s="240"/>
      <c r="K861" s="240"/>
      <c r="P861" s="461"/>
      <c r="Q861" s="461"/>
    </row>
    <row r="862">
      <c r="B862" s="240"/>
      <c r="E862" s="240"/>
      <c r="F862" s="240"/>
      <c r="G862" s="240"/>
      <c r="K862" s="240"/>
      <c r="P862" s="461"/>
      <c r="Q862" s="461"/>
    </row>
    <row r="863">
      <c r="B863" s="240"/>
      <c r="E863" s="240"/>
      <c r="F863" s="240"/>
      <c r="G863" s="240"/>
      <c r="K863" s="240"/>
      <c r="P863" s="461"/>
      <c r="Q863" s="461"/>
    </row>
    <row r="864">
      <c r="B864" s="240"/>
      <c r="E864" s="240"/>
      <c r="F864" s="240"/>
      <c r="G864" s="240"/>
      <c r="K864" s="240"/>
      <c r="P864" s="461"/>
      <c r="Q864" s="461"/>
    </row>
    <row r="865">
      <c r="B865" s="240"/>
      <c r="E865" s="240"/>
      <c r="F865" s="240"/>
      <c r="G865" s="240"/>
      <c r="K865" s="240"/>
      <c r="P865" s="461"/>
      <c r="Q865" s="461"/>
    </row>
    <row r="866">
      <c r="B866" s="240"/>
      <c r="E866" s="240"/>
      <c r="F866" s="240"/>
      <c r="G866" s="240"/>
      <c r="K866" s="240"/>
      <c r="P866" s="461"/>
      <c r="Q866" s="461"/>
    </row>
    <row r="867">
      <c r="B867" s="240"/>
      <c r="E867" s="240"/>
      <c r="F867" s="240"/>
      <c r="G867" s="240"/>
      <c r="K867" s="240"/>
      <c r="P867" s="461"/>
      <c r="Q867" s="461"/>
    </row>
    <row r="868">
      <c r="B868" s="240"/>
      <c r="E868" s="240"/>
      <c r="F868" s="240"/>
      <c r="G868" s="240"/>
      <c r="K868" s="240"/>
      <c r="P868" s="461"/>
      <c r="Q868" s="461"/>
    </row>
    <row r="869">
      <c r="B869" s="240"/>
      <c r="E869" s="240"/>
      <c r="F869" s="240"/>
      <c r="G869" s="240"/>
      <c r="K869" s="240"/>
      <c r="P869" s="461"/>
      <c r="Q869" s="461"/>
    </row>
    <row r="870">
      <c r="B870" s="240"/>
      <c r="E870" s="240"/>
      <c r="F870" s="240"/>
      <c r="G870" s="240"/>
      <c r="K870" s="240"/>
      <c r="P870" s="461"/>
      <c r="Q870" s="461"/>
    </row>
    <row r="871">
      <c r="B871" s="240"/>
      <c r="E871" s="240"/>
      <c r="F871" s="240"/>
      <c r="G871" s="240"/>
      <c r="K871" s="240"/>
      <c r="P871" s="461"/>
      <c r="Q871" s="461"/>
    </row>
    <row r="872">
      <c r="B872" s="240"/>
      <c r="E872" s="240"/>
      <c r="F872" s="240"/>
      <c r="G872" s="240"/>
      <c r="K872" s="240"/>
      <c r="P872" s="461"/>
      <c r="Q872" s="461"/>
    </row>
    <row r="873">
      <c r="B873" s="240"/>
      <c r="E873" s="240"/>
      <c r="F873" s="240"/>
      <c r="G873" s="240"/>
      <c r="K873" s="240"/>
      <c r="P873" s="461"/>
      <c r="Q873" s="461"/>
    </row>
    <row r="874">
      <c r="B874" s="240"/>
      <c r="E874" s="240"/>
      <c r="F874" s="240"/>
      <c r="G874" s="240"/>
      <c r="K874" s="240"/>
      <c r="P874" s="461"/>
      <c r="Q874" s="461"/>
    </row>
    <row r="875">
      <c r="B875" s="240"/>
      <c r="E875" s="240"/>
      <c r="F875" s="240"/>
      <c r="G875" s="240"/>
      <c r="K875" s="240"/>
      <c r="P875" s="461"/>
      <c r="Q875" s="461"/>
    </row>
    <row r="876">
      <c r="B876" s="240"/>
      <c r="E876" s="240"/>
      <c r="F876" s="240"/>
      <c r="G876" s="240"/>
      <c r="K876" s="240"/>
      <c r="P876" s="461"/>
      <c r="Q876" s="461"/>
    </row>
    <row r="877">
      <c r="B877" s="240"/>
      <c r="E877" s="240"/>
      <c r="F877" s="240"/>
      <c r="G877" s="240"/>
      <c r="K877" s="240"/>
      <c r="P877" s="461"/>
      <c r="Q877" s="461"/>
    </row>
    <row r="878">
      <c r="B878" s="240"/>
      <c r="E878" s="240"/>
      <c r="F878" s="240"/>
      <c r="G878" s="240"/>
      <c r="K878" s="240"/>
      <c r="P878" s="461"/>
      <c r="Q878" s="461"/>
    </row>
    <row r="879">
      <c r="B879" s="240"/>
      <c r="E879" s="240"/>
      <c r="F879" s="240"/>
      <c r="G879" s="240"/>
      <c r="K879" s="240"/>
      <c r="P879" s="461"/>
      <c r="Q879" s="461"/>
    </row>
    <row r="880">
      <c r="B880" s="240"/>
      <c r="E880" s="240"/>
      <c r="F880" s="240"/>
      <c r="G880" s="240"/>
      <c r="K880" s="240"/>
      <c r="P880" s="461"/>
      <c r="Q880" s="461"/>
    </row>
    <row r="881">
      <c r="B881" s="240"/>
      <c r="E881" s="240"/>
      <c r="F881" s="240"/>
      <c r="G881" s="240"/>
      <c r="K881" s="240"/>
      <c r="P881" s="461"/>
      <c r="Q881" s="461"/>
    </row>
    <row r="882">
      <c r="B882" s="240"/>
      <c r="E882" s="240"/>
      <c r="F882" s="240"/>
      <c r="G882" s="240"/>
      <c r="K882" s="240"/>
      <c r="P882" s="461"/>
      <c r="Q882" s="461"/>
    </row>
    <row r="883">
      <c r="B883" s="240"/>
      <c r="E883" s="240"/>
      <c r="F883" s="240"/>
      <c r="G883" s="240"/>
      <c r="K883" s="240"/>
      <c r="P883" s="461"/>
      <c r="Q883" s="461"/>
    </row>
    <row r="884">
      <c r="B884" s="240"/>
      <c r="E884" s="240"/>
      <c r="F884" s="240"/>
      <c r="G884" s="240"/>
      <c r="K884" s="240"/>
      <c r="P884" s="461"/>
      <c r="Q884" s="461"/>
    </row>
    <row r="885">
      <c r="B885" s="240"/>
      <c r="E885" s="240"/>
      <c r="F885" s="240"/>
      <c r="G885" s="240"/>
      <c r="K885" s="240"/>
      <c r="P885" s="461"/>
      <c r="Q885" s="461"/>
    </row>
    <row r="886">
      <c r="B886" s="240"/>
      <c r="E886" s="240"/>
      <c r="F886" s="240"/>
      <c r="G886" s="240"/>
      <c r="K886" s="240"/>
      <c r="P886" s="461"/>
      <c r="Q886" s="461"/>
    </row>
    <row r="887">
      <c r="B887" s="240"/>
      <c r="E887" s="240"/>
      <c r="F887" s="240"/>
      <c r="G887" s="240"/>
      <c r="K887" s="240"/>
      <c r="P887" s="461"/>
      <c r="Q887" s="461"/>
    </row>
    <row r="888">
      <c r="B888" s="240"/>
      <c r="E888" s="240"/>
      <c r="F888" s="240"/>
      <c r="G888" s="240"/>
      <c r="K888" s="240"/>
      <c r="P888" s="461"/>
      <c r="Q888" s="461"/>
    </row>
    <row r="889">
      <c r="B889" s="240"/>
      <c r="E889" s="240"/>
      <c r="F889" s="240"/>
      <c r="G889" s="240"/>
      <c r="K889" s="240"/>
      <c r="P889" s="461"/>
      <c r="Q889" s="461"/>
    </row>
    <row r="890">
      <c r="B890" s="240"/>
      <c r="E890" s="240"/>
      <c r="F890" s="240"/>
      <c r="G890" s="240"/>
      <c r="K890" s="240"/>
      <c r="P890" s="461"/>
      <c r="Q890" s="461"/>
    </row>
    <row r="891">
      <c r="B891" s="240"/>
      <c r="E891" s="240"/>
      <c r="F891" s="240"/>
      <c r="G891" s="240"/>
      <c r="K891" s="240"/>
      <c r="P891" s="461"/>
      <c r="Q891" s="461"/>
    </row>
    <row r="892">
      <c r="B892" s="240"/>
      <c r="E892" s="240"/>
      <c r="F892" s="240"/>
      <c r="G892" s="240"/>
      <c r="K892" s="240"/>
      <c r="P892" s="461"/>
      <c r="Q892" s="461"/>
    </row>
    <row r="893">
      <c r="B893" s="240"/>
      <c r="E893" s="240"/>
      <c r="F893" s="240"/>
      <c r="G893" s="240"/>
      <c r="K893" s="240"/>
      <c r="P893" s="461"/>
      <c r="Q893" s="461"/>
    </row>
    <row r="894">
      <c r="B894" s="240"/>
      <c r="E894" s="240"/>
      <c r="F894" s="240"/>
      <c r="G894" s="240"/>
      <c r="K894" s="240"/>
      <c r="P894" s="461"/>
      <c r="Q894" s="461"/>
    </row>
    <row r="895">
      <c r="B895" s="240"/>
      <c r="E895" s="240"/>
      <c r="F895" s="240"/>
      <c r="G895" s="240"/>
      <c r="K895" s="240"/>
      <c r="P895" s="461"/>
      <c r="Q895" s="461"/>
    </row>
    <row r="896">
      <c r="B896" s="240"/>
      <c r="E896" s="240"/>
      <c r="F896" s="240"/>
      <c r="G896" s="240"/>
      <c r="K896" s="240"/>
      <c r="P896" s="461"/>
      <c r="Q896" s="461"/>
    </row>
    <row r="897">
      <c r="B897" s="240"/>
      <c r="E897" s="240"/>
      <c r="F897" s="240"/>
      <c r="G897" s="240"/>
      <c r="K897" s="240"/>
      <c r="P897" s="461"/>
      <c r="Q897" s="461"/>
    </row>
    <row r="898">
      <c r="B898" s="240"/>
      <c r="E898" s="240"/>
      <c r="F898" s="240"/>
      <c r="G898" s="240"/>
      <c r="K898" s="240"/>
      <c r="P898" s="461"/>
      <c r="Q898" s="461"/>
    </row>
    <row r="899">
      <c r="B899" s="240"/>
      <c r="E899" s="240"/>
      <c r="F899" s="240"/>
      <c r="G899" s="240"/>
      <c r="K899" s="240"/>
      <c r="P899" s="461"/>
      <c r="Q899" s="461"/>
    </row>
    <row r="900">
      <c r="B900" s="240"/>
      <c r="E900" s="240"/>
      <c r="F900" s="240"/>
      <c r="G900" s="240"/>
      <c r="K900" s="240"/>
      <c r="P900" s="461"/>
      <c r="Q900" s="461"/>
    </row>
    <row r="901">
      <c r="B901" s="240"/>
      <c r="E901" s="240"/>
      <c r="F901" s="240"/>
      <c r="G901" s="240"/>
      <c r="K901" s="240"/>
      <c r="P901" s="461"/>
      <c r="Q901" s="461"/>
    </row>
    <row r="902">
      <c r="B902" s="240"/>
      <c r="E902" s="240"/>
      <c r="F902" s="240"/>
      <c r="G902" s="240"/>
      <c r="K902" s="240"/>
      <c r="P902" s="461"/>
      <c r="Q902" s="461"/>
    </row>
    <row r="903">
      <c r="B903" s="240"/>
      <c r="E903" s="240"/>
      <c r="F903" s="240"/>
      <c r="G903" s="240"/>
      <c r="K903" s="240"/>
      <c r="P903" s="461"/>
      <c r="Q903" s="461"/>
    </row>
    <row r="904">
      <c r="B904" s="240"/>
      <c r="E904" s="240"/>
      <c r="F904" s="240"/>
      <c r="G904" s="240"/>
      <c r="K904" s="240"/>
      <c r="P904" s="461"/>
      <c r="Q904" s="461"/>
    </row>
    <row r="905">
      <c r="B905" s="240"/>
      <c r="E905" s="240"/>
      <c r="F905" s="240"/>
      <c r="G905" s="240"/>
      <c r="K905" s="240"/>
      <c r="P905" s="461"/>
      <c r="Q905" s="461"/>
    </row>
    <row r="906">
      <c r="B906" s="240"/>
      <c r="E906" s="240"/>
      <c r="F906" s="240"/>
      <c r="G906" s="240"/>
      <c r="K906" s="240"/>
      <c r="P906" s="461"/>
      <c r="Q906" s="461"/>
    </row>
    <row r="907">
      <c r="B907" s="240"/>
      <c r="E907" s="240"/>
      <c r="F907" s="240"/>
      <c r="G907" s="240"/>
      <c r="K907" s="240"/>
      <c r="P907" s="461"/>
      <c r="Q907" s="461"/>
    </row>
    <row r="908">
      <c r="B908" s="240"/>
      <c r="E908" s="240"/>
      <c r="F908" s="240"/>
      <c r="G908" s="240"/>
      <c r="K908" s="240"/>
      <c r="P908" s="461"/>
      <c r="Q908" s="461"/>
    </row>
    <row r="909">
      <c r="B909" s="240"/>
      <c r="E909" s="240"/>
      <c r="F909" s="240"/>
      <c r="G909" s="240"/>
      <c r="K909" s="240"/>
      <c r="P909" s="461"/>
      <c r="Q909" s="461"/>
    </row>
    <row r="910">
      <c r="B910" s="240"/>
      <c r="E910" s="240"/>
      <c r="F910" s="240"/>
      <c r="G910" s="240"/>
      <c r="K910" s="240"/>
      <c r="P910" s="461"/>
      <c r="Q910" s="461"/>
    </row>
    <row r="911">
      <c r="B911" s="240"/>
      <c r="E911" s="240"/>
      <c r="F911" s="240"/>
      <c r="G911" s="240"/>
      <c r="K911" s="240"/>
      <c r="P911" s="461"/>
      <c r="Q911" s="461"/>
    </row>
    <row r="912">
      <c r="B912" s="240"/>
      <c r="E912" s="240"/>
      <c r="F912" s="240"/>
      <c r="G912" s="240"/>
      <c r="K912" s="240"/>
      <c r="P912" s="461"/>
      <c r="Q912" s="461"/>
    </row>
    <row r="913">
      <c r="B913" s="240"/>
      <c r="E913" s="240"/>
      <c r="F913" s="240"/>
      <c r="G913" s="240"/>
      <c r="K913" s="240"/>
      <c r="P913" s="461"/>
      <c r="Q913" s="461"/>
    </row>
    <row r="914">
      <c r="B914" s="240"/>
      <c r="E914" s="240"/>
      <c r="F914" s="240"/>
      <c r="G914" s="240"/>
      <c r="K914" s="240"/>
      <c r="P914" s="461"/>
      <c r="Q914" s="461"/>
    </row>
    <row r="915">
      <c r="B915" s="240"/>
      <c r="E915" s="240"/>
      <c r="F915" s="240"/>
      <c r="G915" s="240"/>
      <c r="K915" s="240"/>
      <c r="P915" s="461"/>
      <c r="Q915" s="461"/>
    </row>
    <row r="916">
      <c r="B916" s="240"/>
      <c r="E916" s="240"/>
      <c r="F916" s="240"/>
      <c r="G916" s="240"/>
      <c r="K916" s="240"/>
      <c r="P916" s="461"/>
      <c r="Q916" s="461"/>
    </row>
    <row r="917">
      <c r="B917" s="240"/>
      <c r="E917" s="240"/>
      <c r="F917" s="240"/>
      <c r="G917" s="240"/>
      <c r="K917" s="240"/>
      <c r="P917" s="461"/>
      <c r="Q917" s="461"/>
    </row>
    <row r="918">
      <c r="B918" s="240"/>
      <c r="E918" s="240"/>
      <c r="F918" s="240"/>
      <c r="G918" s="240"/>
      <c r="K918" s="240"/>
      <c r="P918" s="461"/>
      <c r="Q918" s="461"/>
    </row>
    <row r="919">
      <c r="B919" s="240"/>
      <c r="E919" s="240"/>
      <c r="F919" s="240"/>
      <c r="G919" s="240"/>
      <c r="K919" s="240"/>
      <c r="P919" s="461"/>
      <c r="Q919" s="461"/>
    </row>
    <row r="920">
      <c r="B920" s="240"/>
      <c r="E920" s="240"/>
      <c r="F920" s="240"/>
      <c r="G920" s="240"/>
      <c r="K920" s="240"/>
      <c r="P920" s="461"/>
      <c r="Q920" s="461"/>
    </row>
    <row r="921">
      <c r="B921" s="240"/>
      <c r="E921" s="240"/>
      <c r="F921" s="240"/>
      <c r="G921" s="240"/>
      <c r="K921" s="240"/>
      <c r="P921" s="461"/>
      <c r="Q921" s="461"/>
    </row>
    <row r="922">
      <c r="B922" s="240"/>
      <c r="E922" s="240"/>
      <c r="F922" s="240"/>
      <c r="G922" s="240"/>
      <c r="K922" s="240"/>
      <c r="P922" s="461"/>
      <c r="Q922" s="461"/>
    </row>
    <row r="923">
      <c r="B923" s="240"/>
      <c r="E923" s="240"/>
      <c r="F923" s="240"/>
      <c r="G923" s="240"/>
      <c r="K923" s="240"/>
      <c r="P923" s="461"/>
      <c r="Q923" s="461"/>
    </row>
    <row r="924">
      <c r="B924" s="240"/>
      <c r="E924" s="240"/>
      <c r="F924" s="240"/>
      <c r="G924" s="240"/>
      <c r="K924" s="240"/>
      <c r="P924" s="461"/>
      <c r="Q924" s="461"/>
    </row>
    <row r="925">
      <c r="B925" s="240"/>
      <c r="E925" s="240"/>
      <c r="F925" s="240"/>
      <c r="G925" s="240"/>
      <c r="K925" s="240"/>
      <c r="P925" s="461"/>
      <c r="Q925" s="461"/>
    </row>
    <row r="926">
      <c r="B926" s="240"/>
      <c r="E926" s="240"/>
      <c r="F926" s="240"/>
      <c r="G926" s="240"/>
      <c r="K926" s="240"/>
      <c r="P926" s="461"/>
      <c r="Q926" s="461"/>
    </row>
    <row r="927">
      <c r="B927" s="240"/>
      <c r="E927" s="240"/>
      <c r="F927" s="240"/>
      <c r="G927" s="240"/>
      <c r="K927" s="240"/>
      <c r="P927" s="461"/>
      <c r="Q927" s="461"/>
    </row>
    <row r="928">
      <c r="B928" s="240"/>
      <c r="E928" s="240"/>
      <c r="F928" s="240"/>
      <c r="G928" s="240"/>
      <c r="K928" s="240"/>
      <c r="P928" s="461"/>
      <c r="Q928" s="461"/>
    </row>
    <row r="929">
      <c r="B929" s="240"/>
      <c r="E929" s="240"/>
      <c r="F929" s="240"/>
      <c r="G929" s="240"/>
      <c r="K929" s="240"/>
      <c r="P929" s="461"/>
      <c r="Q929" s="461"/>
    </row>
    <row r="930">
      <c r="B930" s="240"/>
      <c r="E930" s="240"/>
      <c r="F930" s="240"/>
      <c r="G930" s="240"/>
      <c r="K930" s="240"/>
      <c r="P930" s="461"/>
      <c r="Q930" s="461"/>
    </row>
    <row r="931">
      <c r="B931" s="240"/>
      <c r="E931" s="240"/>
      <c r="F931" s="240"/>
      <c r="G931" s="240"/>
      <c r="K931" s="240"/>
      <c r="P931" s="461"/>
      <c r="Q931" s="461"/>
    </row>
    <row r="932">
      <c r="B932" s="240"/>
      <c r="E932" s="240"/>
      <c r="F932" s="240"/>
      <c r="G932" s="240"/>
      <c r="K932" s="240"/>
      <c r="P932" s="461"/>
      <c r="Q932" s="461"/>
    </row>
    <row r="933">
      <c r="B933" s="240"/>
      <c r="E933" s="240"/>
      <c r="F933" s="240"/>
      <c r="G933" s="240"/>
      <c r="K933" s="240"/>
      <c r="P933" s="461"/>
      <c r="Q933" s="461"/>
    </row>
    <row r="934">
      <c r="B934" s="240"/>
      <c r="E934" s="240"/>
      <c r="F934" s="240"/>
      <c r="G934" s="240"/>
      <c r="K934" s="240"/>
      <c r="P934" s="461"/>
      <c r="Q934" s="461"/>
    </row>
    <row r="935">
      <c r="B935" s="240"/>
      <c r="E935" s="240"/>
      <c r="F935" s="240"/>
      <c r="G935" s="240"/>
      <c r="K935" s="240"/>
      <c r="P935" s="461"/>
      <c r="Q935" s="461"/>
    </row>
    <row r="936">
      <c r="B936" s="240"/>
      <c r="E936" s="240"/>
      <c r="F936" s="240"/>
      <c r="G936" s="240"/>
      <c r="K936" s="240"/>
      <c r="P936" s="461"/>
      <c r="Q936" s="461"/>
    </row>
    <row r="937">
      <c r="B937" s="240"/>
      <c r="E937" s="240"/>
      <c r="F937" s="240"/>
      <c r="G937" s="240"/>
      <c r="K937" s="240"/>
      <c r="P937" s="461"/>
      <c r="Q937" s="461"/>
    </row>
    <row r="938">
      <c r="B938" s="240"/>
      <c r="E938" s="240"/>
      <c r="F938" s="240"/>
      <c r="G938" s="240"/>
      <c r="K938" s="240"/>
      <c r="P938" s="461"/>
      <c r="Q938" s="461"/>
    </row>
    <row r="939">
      <c r="B939" s="240"/>
      <c r="E939" s="240"/>
      <c r="F939" s="240"/>
      <c r="G939" s="240"/>
      <c r="K939" s="240"/>
      <c r="P939" s="461"/>
      <c r="Q939" s="461"/>
    </row>
    <row r="940">
      <c r="B940" s="240"/>
      <c r="E940" s="240"/>
      <c r="F940" s="240"/>
      <c r="G940" s="240"/>
      <c r="K940" s="240"/>
      <c r="P940" s="461"/>
      <c r="Q940" s="461"/>
    </row>
    <row r="941">
      <c r="B941" s="240"/>
      <c r="E941" s="240"/>
      <c r="F941" s="240"/>
      <c r="G941" s="240"/>
      <c r="K941" s="240"/>
      <c r="P941" s="461"/>
      <c r="Q941" s="461"/>
    </row>
    <row r="942">
      <c r="B942" s="240"/>
      <c r="E942" s="240"/>
      <c r="F942" s="240"/>
      <c r="G942" s="240"/>
      <c r="K942" s="240"/>
      <c r="P942" s="461"/>
      <c r="Q942" s="461"/>
    </row>
    <row r="943">
      <c r="B943" s="240"/>
      <c r="E943" s="240"/>
      <c r="F943" s="240"/>
      <c r="G943" s="240"/>
      <c r="K943" s="240"/>
      <c r="P943" s="461"/>
      <c r="Q943" s="461"/>
    </row>
    <row r="944">
      <c r="B944" s="240"/>
      <c r="E944" s="240"/>
      <c r="F944" s="240"/>
      <c r="G944" s="240"/>
      <c r="K944" s="240"/>
      <c r="P944" s="461"/>
      <c r="Q944" s="461"/>
    </row>
    <row r="945">
      <c r="B945" s="240"/>
      <c r="E945" s="240"/>
      <c r="F945" s="240"/>
      <c r="G945" s="240"/>
      <c r="K945" s="240"/>
      <c r="P945" s="461"/>
      <c r="Q945" s="461"/>
    </row>
    <row r="946">
      <c r="B946" s="240"/>
      <c r="E946" s="240"/>
      <c r="F946" s="240"/>
      <c r="G946" s="240"/>
      <c r="K946" s="240"/>
      <c r="P946" s="461"/>
      <c r="Q946" s="461"/>
    </row>
    <row r="947">
      <c r="B947" s="240"/>
      <c r="E947" s="240"/>
      <c r="F947" s="240"/>
      <c r="G947" s="240"/>
      <c r="K947" s="240"/>
      <c r="P947" s="461"/>
      <c r="Q947" s="461"/>
    </row>
    <row r="948">
      <c r="B948" s="240"/>
      <c r="E948" s="240"/>
      <c r="F948" s="240"/>
      <c r="G948" s="240"/>
      <c r="K948" s="240"/>
      <c r="P948" s="461"/>
      <c r="Q948" s="461"/>
    </row>
    <row r="949">
      <c r="B949" s="240"/>
      <c r="E949" s="240"/>
      <c r="F949" s="240"/>
      <c r="G949" s="240"/>
      <c r="K949" s="240"/>
      <c r="P949" s="461"/>
      <c r="Q949" s="461"/>
    </row>
    <row r="950">
      <c r="B950" s="240"/>
      <c r="E950" s="240"/>
      <c r="F950" s="240"/>
      <c r="G950" s="240"/>
      <c r="K950" s="240"/>
      <c r="P950" s="461"/>
      <c r="Q950" s="461"/>
    </row>
    <row r="951">
      <c r="B951" s="240"/>
      <c r="E951" s="240"/>
      <c r="F951" s="240"/>
      <c r="G951" s="240"/>
      <c r="K951" s="240"/>
      <c r="P951" s="461"/>
      <c r="Q951" s="461"/>
    </row>
    <row r="952">
      <c r="B952" s="240"/>
      <c r="E952" s="240"/>
      <c r="F952" s="240"/>
      <c r="G952" s="240"/>
      <c r="K952" s="240"/>
      <c r="P952" s="461"/>
      <c r="Q952" s="461"/>
    </row>
    <row r="953">
      <c r="B953" s="240"/>
      <c r="E953" s="240"/>
      <c r="F953" s="240"/>
      <c r="G953" s="240"/>
      <c r="K953" s="240"/>
      <c r="P953" s="461"/>
      <c r="Q953" s="461"/>
    </row>
    <row r="954">
      <c r="B954" s="240"/>
      <c r="E954" s="240"/>
      <c r="F954" s="240"/>
      <c r="G954" s="240"/>
      <c r="K954" s="240"/>
      <c r="P954" s="461"/>
      <c r="Q954" s="461"/>
    </row>
    <row r="955">
      <c r="B955" s="240"/>
      <c r="E955" s="240"/>
      <c r="F955" s="240"/>
      <c r="G955" s="240"/>
      <c r="K955" s="240"/>
      <c r="P955" s="461"/>
      <c r="Q955" s="461"/>
    </row>
    <row r="956">
      <c r="B956" s="240"/>
      <c r="E956" s="240"/>
      <c r="F956" s="240"/>
      <c r="G956" s="240"/>
      <c r="K956" s="240"/>
      <c r="P956" s="461"/>
      <c r="Q956" s="461"/>
    </row>
    <row r="957">
      <c r="B957" s="240"/>
      <c r="E957" s="240"/>
      <c r="F957" s="240"/>
      <c r="G957" s="240"/>
      <c r="K957" s="240"/>
      <c r="P957" s="461"/>
      <c r="Q957" s="461"/>
    </row>
    <row r="958">
      <c r="B958" s="240"/>
      <c r="E958" s="240"/>
      <c r="F958" s="240"/>
      <c r="G958" s="240"/>
      <c r="K958" s="240"/>
      <c r="P958" s="461"/>
      <c r="Q958" s="461"/>
    </row>
    <row r="959">
      <c r="B959" s="240"/>
      <c r="E959" s="240"/>
      <c r="F959" s="240"/>
      <c r="G959" s="240"/>
      <c r="K959" s="240"/>
      <c r="P959" s="461"/>
      <c r="Q959" s="461"/>
    </row>
    <row r="960">
      <c r="B960" s="240"/>
      <c r="E960" s="240"/>
      <c r="F960" s="240"/>
      <c r="G960" s="240"/>
      <c r="K960" s="240"/>
      <c r="P960" s="461"/>
      <c r="Q960" s="461"/>
    </row>
    <row r="961">
      <c r="B961" s="240"/>
      <c r="E961" s="240"/>
      <c r="F961" s="240"/>
      <c r="G961" s="240"/>
      <c r="K961" s="240"/>
      <c r="P961" s="461"/>
      <c r="Q961" s="461"/>
    </row>
    <row r="962">
      <c r="B962" s="240"/>
      <c r="E962" s="240"/>
      <c r="F962" s="240"/>
      <c r="G962" s="240"/>
      <c r="K962" s="240"/>
      <c r="P962" s="461"/>
      <c r="Q962" s="461"/>
    </row>
    <row r="963">
      <c r="B963" s="240"/>
      <c r="E963" s="240"/>
      <c r="F963" s="240"/>
      <c r="G963" s="240"/>
      <c r="K963" s="240"/>
      <c r="P963" s="461"/>
      <c r="Q963" s="461"/>
    </row>
    <row r="964">
      <c r="B964" s="240"/>
      <c r="E964" s="240"/>
      <c r="F964" s="240"/>
      <c r="G964" s="240"/>
      <c r="K964" s="240"/>
      <c r="P964" s="461"/>
      <c r="Q964" s="461"/>
    </row>
    <row r="965">
      <c r="B965" s="240"/>
      <c r="E965" s="240"/>
      <c r="F965" s="240"/>
      <c r="G965" s="240"/>
      <c r="K965" s="240"/>
      <c r="P965" s="461"/>
      <c r="Q965" s="461"/>
    </row>
    <row r="966">
      <c r="B966" s="240"/>
      <c r="E966" s="240"/>
      <c r="F966" s="240"/>
      <c r="G966" s="240"/>
      <c r="K966" s="240"/>
      <c r="P966" s="461"/>
      <c r="Q966" s="461"/>
    </row>
    <row r="967">
      <c r="B967" s="240"/>
      <c r="E967" s="240"/>
      <c r="F967" s="240"/>
      <c r="G967" s="240"/>
      <c r="K967" s="240"/>
      <c r="P967" s="461"/>
      <c r="Q967" s="461"/>
    </row>
    <row r="968">
      <c r="B968" s="240"/>
      <c r="E968" s="240"/>
      <c r="F968" s="240"/>
      <c r="G968" s="240"/>
      <c r="K968" s="240"/>
      <c r="P968" s="461"/>
      <c r="Q968" s="461"/>
    </row>
    <row r="969">
      <c r="B969" s="240"/>
      <c r="E969" s="240"/>
      <c r="F969" s="240"/>
      <c r="G969" s="240"/>
      <c r="K969" s="240"/>
      <c r="P969" s="461"/>
      <c r="Q969" s="461"/>
    </row>
    <row r="970">
      <c r="B970" s="240"/>
      <c r="E970" s="240"/>
      <c r="F970" s="240"/>
      <c r="G970" s="240"/>
      <c r="K970" s="240"/>
      <c r="P970" s="461"/>
      <c r="Q970" s="461"/>
    </row>
    <row r="971">
      <c r="B971" s="240"/>
      <c r="E971" s="240"/>
      <c r="F971" s="240"/>
      <c r="G971" s="240"/>
      <c r="K971" s="240"/>
      <c r="P971" s="461"/>
      <c r="Q971" s="461"/>
    </row>
    <row r="972">
      <c r="B972" s="240"/>
      <c r="E972" s="240"/>
      <c r="F972" s="240"/>
      <c r="G972" s="240"/>
      <c r="K972" s="240"/>
      <c r="P972" s="461"/>
      <c r="Q972" s="461"/>
    </row>
    <row r="973">
      <c r="B973" s="240"/>
      <c r="E973" s="240"/>
      <c r="F973" s="240"/>
      <c r="G973" s="240"/>
      <c r="K973" s="240"/>
      <c r="P973" s="461"/>
      <c r="Q973" s="461"/>
    </row>
    <row r="974">
      <c r="B974" s="240"/>
      <c r="E974" s="240"/>
      <c r="F974" s="240"/>
      <c r="G974" s="240"/>
      <c r="K974" s="240"/>
      <c r="P974" s="461"/>
      <c r="Q974" s="461"/>
    </row>
    <row r="975">
      <c r="B975" s="240"/>
      <c r="E975" s="240"/>
      <c r="F975" s="240"/>
      <c r="G975" s="240"/>
      <c r="K975" s="240"/>
      <c r="P975" s="461"/>
      <c r="Q975" s="461"/>
    </row>
    <row r="976">
      <c r="B976" s="240"/>
      <c r="E976" s="240"/>
      <c r="F976" s="240"/>
      <c r="G976" s="240"/>
      <c r="K976" s="240"/>
      <c r="P976" s="461"/>
      <c r="Q976" s="461"/>
    </row>
    <row r="977">
      <c r="B977" s="240"/>
      <c r="E977" s="240"/>
      <c r="F977" s="240"/>
      <c r="G977" s="240"/>
      <c r="K977" s="240"/>
      <c r="P977" s="461"/>
      <c r="Q977" s="461"/>
    </row>
    <row r="978">
      <c r="B978" s="240"/>
      <c r="E978" s="240"/>
      <c r="F978" s="240"/>
      <c r="G978" s="240"/>
      <c r="K978" s="240"/>
      <c r="P978" s="461"/>
      <c r="Q978" s="461"/>
    </row>
    <row r="979">
      <c r="B979" s="240"/>
      <c r="E979" s="240"/>
      <c r="F979" s="240"/>
      <c r="G979" s="240"/>
      <c r="K979" s="240"/>
      <c r="P979" s="461"/>
      <c r="Q979" s="461"/>
    </row>
    <row r="980">
      <c r="B980" s="240"/>
      <c r="E980" s="240"/>
      <c r="F980" s="240"/>
      <c r="G980" s="240"/>
      <c r="K980" s="240"/>
      <c r="P980" s="461"/>
      <c r="Q980" s="461"/>
    </row>
    <row r="981">
      <c r="B981" s="240"/>
      <c r="E981" s="240"/>
      <c r="F981" s="240"/>
      <c r="G981" s="240"/>
      <c r="K981" s="240"/>
      <c r="P981" s="461"/>
      <c r="Q981" s="461"/>
    </row>
    <row r="982">
      <c r="B982" s="240"/>
      <c r="E982" s="240"/>
      <c r="F982" s="240"/>
      <c r="G982" s="240"/>
      <c r="K982" s="240"/>
      <c r="P982" s="461"/>
      <c r="Q982" s="461"/>
    </row>
    <row r="983">
      <c r="B983" s="240"/>
      <c r="E983" s="240"/>
      <c r="F983" s="240"/>
      <c r="G983" s="240"/>
      <c r="K983" s="240"/>
      <c r="P983" s="461"/>
      <c r="Q983" s="461"/>
    </row>
    <row r="984">
      <c r="B984" s="240"/>
      <c r="E984" s="240"/>
      <c r="F984" s="240"/>
      <c r="G984" s="240"/>
      <c r="K984" s="240"/>
      <c r="P984" s="461"/>
      <c r="Q984" s="461"/>
    </row>
    <row r="985">
      <c r="B985" s="240"/>
      <c r="E985" s="240"/>
      <c r="F985" s="240"/>
      <c r="G985" s="240"/>
      <c r="K985" s="240"/>
      <c r="P985" s="461"/>
      <c r="Q985" s="461"/>
    </row>
    <row r="986">
      <c r="B986" s="240"/>
      <c r="E986" s="240"/>
      <c r="F986" s="240"/>
      <c r="G986" s="240"/>
      <c r="K986" s="240"/>
      <c r="P986" s="461"/>
      <c r="Q986" s="461"/>
    </row>
    <row r="987">
      <c r="B987" s="240"/>
      <c r="E987" s="240"/>
      <c r="F987" s="240"/>
      <c r="G987" s="240"/>
      <c r="K987" s="240"/>
      <c r="P987" s="461"/>
      <c r="Q987" s="461"/>
    </row>
    <row r="988">
      <c r="B988" s="240"/>
      <c r="E988" s="240"/>
      <c r="F988" s="240"/>
      <c r="G988" s="240"/>
      <c r="K988" s="240"/>
      <c r="P988" s="461"/>
      <c r="Q988" s="461"/>
    </row>
    <row r="989">
      <c r="B989" s="240"/>
      <c r="E989" s="240"/>
      <c r="F989" s="240"/>
      <c r="G989" s="240"/>
      <c r="K989" s="240"/>
      <c r="P989" s="461"/>
      <c r="Q989" s="461"/>
    </row>
    <row r="990">
      <c r="B990" s="240"/>
      <c r="E990" s="240"/>
      <c r="F990" s="240"/>
      <c r="G990" s="240"/>
      <c r="K990" s="240"/>
      <c r="P990" s="461"/>
      <c r="Q990" s="461"/>
    </row>
    <row r="991">
      <c r="B991" s="240"/>
      <c r="E991" s="240"/>
      <c r="F991" s="240"/>
      <c r="G991" s="240"/>
      <c r="K991" s="240"/>
      <c r="P991" s="461"/>
      <c r="Q991" s="461"/>
    </row>
    <row r="992">
      <c r="B992" s="240"/>
      <c r="E992" s="240"/>
      <c r="F992" s="240"/>
      <c r="G992" s="240"/>
      <c r="K992" s="240"/>
      <c r="P992" s="461"/>
      <c r="Q992" s="461"/>
    </row>
    <row r="993">
      <c r="B993" s="240"/>
      <c r="E993" s="240"/>
      <c r="F993" s="240"/>
      <c r="G993" s="240"/>
      <c r="K993" s="240"/>
      <c r="P993" s="461"/>
      <c r="Q993" s="461"/>
    </row>
    <row r="994">
      <c r="B994" s="240"/>
      <c r="E994" s="240"/>
      <c r="F994" s="240"/>
      <c r="G994" s="240"/>
      <c r="K994" s="240"/>
      <c r="P994" s="461"/>
      <c r="Q994" s="461"/>
    </row>
    <row r="995">
      <c r="B995" s="240"/>
      <c r="E995" s="240"/>
      <c r="F995" s="240"/>
      <c r="G995" s="240"/>
      <c r="K995" s="240"/>
      <c r="P995" s="461"/>
      <c r="Q995" s="461"/>
    </row>
    <row r="996">
      <c r="B996" s="240"/>
      <c r="E996" s="240"/>
      <c r="F996" s="240"/>
      <c r="G996" s="240"/>
      <c r="K996" s="240"/>
      <c r="P996" s="461"/>
      <c r="Q996" s="461"/>
    </row>
    <row r="997">
      <c r="B997" s="240"/>
      <c r="E997" s="240"/>
      <c r="F997" s="240"/>
      <c r="G997" s="240"/>
      <c r="K997" s="240"/>
      <c r="P997" s="461"/>
      <c r="Q997" s="461"/>
    </row>
    <row r="998">
      <c r="B998" s="240"/>
      <c r="E998" s="240"/>
      <c r="F998" s="240"/>
      <c r="G998" s="240"/>
      <c r="K998" s="240"/>
      <c r="P998" s="461"/>
      <c r="Q998" s="461"/>
    </row>
    <row r="999">
      <c r="B999" s="240"/>
      <c r="E999" s="240"/>
      <c r="F999" s="240"/>
      <c r="G999" s="240"/>
      <c r="K999" s="240"/>
      <c r="P999" s="461"/>
      <c r="Q999" s="461"/>
    </row>
    <row r="1000">
      <c r="B1000" s="240"/>
      <c r="E1000" s="240"/>
      <c r="F1000" s="240"/>
      <c r="G1000" s="240"/>
      <c r="K1000" s="240"/>
      <c r="P1000" s="461"/>
      <c r="Q1000" s="461"/>
    </row>
    <row r="1001">
      <c r="B1001" s="240"/>
      <c r="E1001" s="240"/>
      <c r="F1001" s="240"/>
      <c r="G1001" s="240"/>
      <c r="K1001" s="240"/>
      <c r="P1001" s="461"/>
      <c r="Q1001" s="461"/>
    </row>
    <row r="1002">
      <c r="B1002" s="240"/>
      <c r="E1002" s="240"/>
      <c r="F1002" s="240"/>
      <c r="G1002" s="240"/>
      <c r="K1002" s="240"/>
      <c r="P1002" s="461"/>
      <c r="Q1002" s="461"/>
    </row>
    <row r="1003">
      <c r="B1003" s="240"/>
      <c r="E1003" s="240"/>
      <c r="F1003" s="240"/>
      <c r="G1003" s="240"/>
      <c r="K1003" s="240"/>
      <c r="P1003" s="461"/>
      <c r="Q1003" s="461"/>
    </row>
    <row r="1004">
      <c r="B1004" s="240"/>
      <c r="E1004" s="240"/>
      <c r="F1004" s="240"/>
      <c r="G1004" s="240"/>
      <c r="K1004" s="240"/>
      <c r="P1004" s="461"/>
      <c r="Q1004" s="461"/>
    </row>
    <row r="1005">
      <c r="B1005" s="240"/>
      <c r="E1005" s="240"/>
      <c r="F1005" s="240"/>
      <c r="G1005" s="240"/>
      <c r="K1005" s="240"/>
      <c r="P1005" s="461"/>
      <c r="Q1005" s="461"/>
    </row>
    <row r="1006">
      <c r="B1006" s="240"/>
      <c r="E1006" s="240"/>
      <c r="F1006" s="240"/>
      <c r="G1006" s="240"/>
      <c r="K1006" s="240"/>
      <c r="P1006" s="461"/>
      <c r="Q1006" s="461"/>
    </row>
    <row r="1007">
      <c r="B1007" s="240"/>
      <c r="E1007" s="240"/>
      <c r="F1007" s="240"/>
      <c r="G1007" s="240"/>
      <c r="K1007" s="240"/>
      <c r="P1007" s="461"/>
      <c r="Q1007" s="461"/>
    </row>
    <row r="1008">
      <c r="B1008" s="240"/>
      <c r="E1008" s="240"/>
      <c r="F1008" s="240"/>
      <c r="G1008" s="240"/>
      <c r="K1008" s="240"/>
      <c r="P1008" s="461"/>
      <c r="Q1008" s="461"/>
    </row>
    <row r="1009">
      <c r="B1009" s="240"/>
      <c r="E1009" s="240"/>
      <c r="F1009" s="240"/>
      <c r="G1009" s="240"/>
      <c r="K1009" s="240"/>
      <c r="P1009" s="461"/>
      <c r="Q1009" s="461"/>
    </row>
    <row r="1010">
      <c r="B1010" s="240"/>
      <c r="E1010" s="240"/>
      <c r="F1010" s="240"/>
      <c r="G1010" s="240"/>
      <c r="K1010" s="240"/>
      <c r="P1010" s="461"/>
      <c r="Q1010" s="461"/>
    </row>
    <row r="1011">
      <c r="B1011" s="240"/>
      <c r="E1011" s="240"/>
      <c r="F1011" s="240"/>
      <c r="G1011" s="240"/>
      <c r="K1011" s="240"/>
      <c r="P1011" s="461"/>
      <c r="Q1011" s="461"/>
    </row>
    <row r="1012">
      <c r="B1012" s="240"/>
      <c r="E1012" s="240"/>
      <c r="F1012" s="240"/>
      <c r="G1012" s="240"/>
      <c r="K1012" s="240"/>
      <c r="P1012" s="461"/>
      <c r="Q1012" s="461"/>
    </row>
    <row r="1013">
      <c r="B1013" s="240"/>
      <c r="E1013" s="240"/>
      <c r="F1013" s="240"/>
      <c r="G1013" s="240"/>
      <c r="K1013" s="240"/>
      <c r="P1013" s="461"/>
      <c r="Q1013" s="461"/>
    </row>
    <row r="1014">
      <c r="B1014" s="240"/>
      <c r="E1014" s="240"/>
      <c r="F1014" s="240"/>
      <c r="G1014" s="240"/>
      <c r="K1014" s="240"/>
      <c r="P1014" s="461"/>
      <c r="Q1014" s="461"/>
    </row>
    <row r="1015">
      <c r="B1015" s="240"/>
      <c r="E1015" s="240"/>
      <c r="F1015" s="240"/>
      <c r="G1015" s="240"/>
      <c r="K1015" s="240"/>
      <c r="P1015" s="461"/>
      <c r="Q1015" s="461"/>
    </row>
    <row r="1016">
      <c r="B1016" s="240"/>
      <c r="E1016" s="240"/>
      <c r="F1016" s="240"/>
      <c r="G1016" s="240"/>
      <c r="K1016" s="240"/>
      <c r="P1016" s="461"/>
      <c r="Q1016" s="461"/>
    </row>
    <row r="1017">
      <c r="B1017" s="240"/>
      <c r="E1017" s="240"/>
      <c r="F1017" s="240"/>
      <c r="G1017" s="240"/>
      <c r="K1017" s="240"/>
      <c r="P1017" s="461"/>
      <c r="Q1017" s="461"/>
    </row>
    <row r="1018">
      <c r="B1018" s="240"/>
      <c r="E1018" s="240"/>
      <c r="F1018" s="240"/>
      <c r="G1018" s="240"/>
      <c r="K1018" s="240"/>
      <c r="P1018" s="461"/>
      <c r="Q1018" s="461"/>
    </row>
    <row r="1019">
      <c r="B1019" s="240"/>
      <c r="E1019" s="240"/>
      <c r="F1019" s="240"/>
      <c r="G1019" s="240"/>
      <c r="K1019" s="240"/>
      <c r="P1019" s="461"/>
      <c r="Q1019" s="461"/>
    </row>
    <row r="1020">
      <c r="B1020" s="240"/>
      <c r="E1020" s="240"/>
      <c r="F1020" s="240"/>
      <c r="G1020" s="240"/>
      <c r="K1020" s="240"/>
      <c r="P1020" s="461"/>
      <c r="Q1020" s="461"/>
    </row>
    <row r="1021">
      <c r="B1021" s="240"/>
      <c r="E1021" s="240"/>
      <c r="F1021" s="240"/>
      <c r="G1021" s="240"/>
      <c r="K1021" s="240"/>
      <c r="P1021" s="461"/>
      <c r="Q1021" s="461"/>
    </row>
    <row r="1022">
      <c r="B1022" s="240"/>
      <c r="E1022" s="240"/>
      <c r="F1022" s="240"/>
      <c r="G1022" s="240"/>
      <c r="K1022" s="240"/>
      <c r="P1022" s="461"/>
      <c r="Q1022" s="461"/>
    </row>
    <row r="1023">
      <c r="B1023" s="240"/>
      <c r="E1023" s="240"/>
      <c r="F1023" s="240"/>
      <c r="G1023" s="240"/>
      <c r="K1023" s="240"/>
      <c r="P1023" s="461"/>
      <c r="Q1023" s="461"/>
    </row>
    <row r="1024">
      <c r="B1024" s="240"/>
      <c r="E1024" s="240"/>
      <c r="F1024" s="240"/>
      <c r="G1024" s="240"/>
      <c r="K1024" s="240"/>
      <c r="P1024" s="461"/>
      <c r="Q1024" s="461"/>
    </row>
    <row r="1025">
      <c r="B1025" s="240"/>
      <c r="E1025" s="240"/>
      <c r="F1025" s="240"/>
      <c r="G1025" s="240"/>
      <c r="K1025" s="240"/>
      <c r="P1025" s="461"/>
      <c r="Q1025" s="461"/>
    </row>
    <row r="1026">
      <c r="B1026" s="240"/>
      <c r="E1026" s="240"/>
      <c r="F1026" s="240"/>
      <c r="G1026" s="240"/>
      <c r="K1026" s="240"/>
      <c r="P1026" s="461"/>
      <c r="Q1026" s="461"/>
    </row>
    <row r="1027">
      <c r="B1027" s="240"/>
      <c r="E1027" s="240"/>
      <c r="F1027" s="240"/>
      <c r="G1027" s="240"/>
      <c r="K1027" s="240"/>
      <c r="P1027" s="461"/>
      <c r="Q1027" s="461"/>
    </row>
    <row r="1028">
      <c r="B1028" s="240"/>
      <c r="E1028" s="240"/>
      <c r="F1028" s="240"/>
      <c r="G1028" s="240"/>
      <c r="K1028" s="240"/>
      <c r="P1028" s="461"/>
      <c r="Q1028" s="461"/>
    </row>
    <row r="1029">
      <c r="B1029" s="240"/>
      <c r="E1029" s="240"/>
      <c r="F1029" s="240"/>
      <c r="G1029" s="240"/>
      <c r="K1029" s="240"/>
      <c r="P1029" s="461"/>
      <c r="Q1029" s="461"/>
    </row>
    <row r="1030">
      <c r="B1030" s="240"/>
      <c r="E1030" s="240"/>
      <c r="F1030" s="240"/>
      <c r="G1030" s="240"/>
      <c r="K1030" s="240"/>
      <c r="P1030" s="461"/>
      <c r="Q1030" s="461"/>
    </row>
    <row r="1031">
      <c r="B1031" s="240"/>
      <c r="E1031" s="240"/>
      <c r="F1031" s="240"/>
      <c r="G1031" s="240"/>
      <c r="K1031" s="240"/>
      <c r="P1031" s="461"/>
      <c r="Q1031" s="461"/>
    </row>
    <row r="1032">
      <c r="B1032" s="240"/>
      <c r="E1032" s="240"/>
      <c r="F1032" s="240"/>
      <c r="G1032" s="240"/>
      <c r="K1032" s="240"/>
      <c r="P1032" s="461"/>
      <c r="Q1032" s="461"/>
    </row>
    <row r="1033">
      <c r="B1033" s="240"/>
      <c r="E1033" s="240"/>
      <c r="F1033" s="240"/>
      <c r="G1033" s="240"/>
      <c r="K1033" s="240"/>
      <c r="P1033" s="461"/>
      <c r="Q1033" s="461"/>
    </row>
    <row r="1034">
      <c r="B1034" s="240"/>
      <c r="E1034" s="240"/>
      <c r="F1034" s="240"/>
      <c r="G1034" s="240"/>
      <c r="K1034" s="240"/>
      <c r="P1034" s="461"/>
      <c r="Q1034" s="461"/>
    </row>
    <row r="1035">
      <c r="B1035" s="240"/>
      <c r="E1035" s="240"/>
      <c r="F1035" s="240"/>
      <c r="G1035" s="240"/>
      <c r="K1035" s="240"/>
      <c r="P1035" s="461"/>
      <c r="Q1035" s="461"/>
    </row>
    <row r="1036">
      <c r="B1036" s="240"/>
      <c r="E1036" s="240"/>
      <c r="F1036" s="240"/>
      <c r="G1036" s="240"/>
      <c r="K1036" s="240"/>
      <c r="P1036" s="461"/>
      <c r="Q1036" s="461"/>
    </row>
    <row r="1037">
      <c r="B1037" s="240"/>
      <c r="E1037" s="240"/>
      <c r="F1037" s="240"/>
      <c r="G1037" s="240"/>
      <c r="K1037" s="240"/>
      <c r="P1037" s="461"/>
      <c r="Q1037" s="461"/>
    </row>
    <row r="1038">
      <c r="B1038" s="240"/>
      <c r="E1038" s="240"/>
      <c r="F1038" s="240"/>
      <c r="G1038" s="240"/>
      <c r="K1038" s="240"/>
      <c r="P1038" s="461"/>
      <c r="Q1038" s="461"/>
    </row>
    <row r="1039">
      <c r="B1039" s="240"/>
      <c r="E1039" s="240"/>
      <c r="F1039" s="240"/>
      <c r="G1039" s="240"/>
      <c r="K1039" s="240"/>
      <c r="P1039" s="461"/>
      <c r="Q1039" s="461"/>
    </row>
    <row r="1040">
      <c r="B1040" s="240"/>
      <c r="E1040" s="240"/>
      <c r="F1040" s="240"/>
      <c r="G1040" s="240"/>
      <c r="K1040" s="240"/>
      <c r="P1040" s="461"/>
      <c r="Q1040" s="461"/>
    </row>
    <row r="1041">
      <c r="B1041" s="240"/>
      <c r="E1041" s="240"/>
      <c r="F1041" s="240"/>
      <c r="G1041" s="240"/>
      <c r="K1041" s="240"/>
      <c r="P1041" s="461"/>
      <c r="Q1041" s="461"/>
    </row>
    <row r="1042">
      <c r="B1042" s="240"/>
      <c r="E1042" s="240"/>
      <c r="F1042" s="240"/>
      <c r="G1042" s="240"/>
      <c r="K1042" s="240"/>
      <c r="P1042" s="461"/>
      <c r="Q1042" s="461"/>
    </row>
    <row r="1043">
      <c r="B1043" s="240"/>
      <c r="E1043" s="240"/>
      <c r="F1043" s="240"/>
      <c r="G1043" s="240"/>
      <c r="K1043" s="240"/>
      <c r="P1043" s="461"/>
      <c r="Q1043" s="461"/>
    </row>
    <row r="1044">
      <c r="B1044" s="240"/>
      <c r="E1044" s="240"/>
      <c r="F1044" s="240"/>
      <c r="G1044" s="240"/>
      <c r="K1044" s="240"/>
      <c r="P1044" s="461"/>
      <c r="Q1044" s="461"/>
    </row>
    <row r="1045">
      <c r="B1045" s="240"/>
      <c r="E1045" s="240"/>
      <c r="F1045" s="240"/>
      <c r="G1045" s="240"/>
      <c r="K1045" s="240"/>
      <c r="P1045" s="461"/>
      <c r="Q1045" s="461"/>
    </row>
    <row r="1046">
      <c r="B1046" s="240"/>
      <c r="E1046" s="240"/>
      <c r="F1046" s="240"/>
      <c r="G1046" s="240"/>
      <c r="K1046" s="240"/>
      <c r="P1046" s="461"/>
      <c r="Q1046" s="461"/>
    </row>
    <row r="1047">
      <c r="B1047" s="240"/>
      <c r="E1047" s="240"/>
      <c r="F1047" s="240"/>
      <c r="G1047" s="240"/>
      <c r="K1047" s="240"/>
      <c r="P1047" s="461"/>
      <c r="Q1047" s="461"/>
    </row>
    <row r="1048">
      <c r="B1048" s="240"/>
      <c r="E1048" s="240"/>
      <c r="F1048" s="240"/>
      <c r="G1048" s="240"/>
      <c r="K1048" s="240"/>
      <c r="P1048" s="461"/>
      <c r="Q1048" s="461"/>
    </row>
    <row r="1049">
      <c r="B1049" s="240"/>
      <c r="E1049" s="240"/>
      <c r="F1049" s="240"/>
      <c r="G1049" s="240"/>
      <c r="K1049" s="240"/>
      <c r="P1049" s="461"/>
      <c r="Q1049" s="461"/>
    </row>
    <row r="1050">
      <c r="B1050" s="240"/>
      <c r="E1050" s="240"/>
      <c r="F1050" s="240"/>
      <c r="G1050" s="240"/>
      <c r="K1050" s="240"/>
      <c r="P1050" s="461"/>
      <c r="Q1050" s="461"/>
    </row>
    <row r="1051">
      <c r="B1051" s="240"/>
      <c r="E1051" s="240"/>
      <c r="F1051" s="240"/>
      <c r="G1051" s="240"/>
      <c r="K1051" s="240"/>
      <c r="P1051" s="461"/>
      <c r="Q1051" s="461"/>
    </row>
    <row r="1052">
      <c r="B1052" s="240"/>
      <c r="E1052" s="240"/>
      <c r="F1052" s="240"/>
      <c r="G1052" s="240"/>
      <c r="K1052" s="240"/>
      <c r="P1052" s="461"/>
      <c r="Q1052" s="461"/>
    </row>
    <row r="1053">
      <c r="B1053" s="240"/>
      <c r="E1053" s="240"/>
      <c r="F1053" s="240"/>
      <c r="G1053" s="240"/>
      <c r="K1053" s="240"/>
      <c r="P1053" s="461"/>
      <c r="Q1053" s="461"/>
    </row>
    <row r="1054">
      <c r="B1054" s="240"/>
      <c r="E1054" s="240"/>
      <c r="F1054" s="240"/>
      <c r="G1054" s="240"/>
      <c r="K1054" s="240"/>
      <c r="P1054" s="461"/>
      <c r="Q1054" s="461"/>
    </row>
    <row r="1055">
      <c r="B1055" s="240"/>
      <c r="E1055" s="240"/>
      <c r="F1055" s="240"/>
      <c r="G1055" s="240"/>
      <c r="K1055" s="240"/>
      <c r="P1055" s="461"/>
      <c r="Q1055" s="461"/>
    </row>
    <row r="1056">
      <c r="B1056" s="240"/>
      <c r="E1056" s="240"/>
      <c r="F1056" s="240"/>
      <c r="G1056" s="240"/>
      <c r="K1056" s="240"/>
      <c r="P1056" s="461"/>
      <c r="Q1056" s="461"/>
    </row>
    <row r="1057">
      <c r="B1057" s="240"/>
      <c r="E1057" s="240"/>
      <c r="F1057" s="240"/>
      <c r="G1057" s="240"/>
      <c r="K1057" s="240"/>
      <c r="P1057" s="461"/>
      <c r="Q1057" s="461"/>
    </row>
    <row r="1058">
      <c r="B1058" s="240"/>
      <c r="E1058" s="240"/>
      <c r="F1058" s="240"/>
      <c r="G1058" s="240"/>
      <c r="K1058" s="240"/>
      <c r="P1058" s="461"/>
      <c r="Q1058" s="46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7" width="18.0"/>
    <col customWidth="1" min="8" max="9" width="17.5"/>
    <col customWidth="1" min="10" max="10" width="9.38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/>
      <c r="B1" s="215" t="s">
        <v>5</v>
      </c>
      <c r="C1" s="219" t="s">
        <v>9591</v>
      </c>
      <c r="D1" s="411" t="s">
        <v>7037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</row>
    <row r="2">
      <c r="A2" s="239"/>
      <c r="B2" s="477" t="s">
        <v>807</v>
      </c>
      <c r="C2" s="2" t="s">
        <v>238</v>
      </c>
      <c r="D2" s="237"/>
      <c r="E2" s="2"/>
      <c r="F2" s="2"/>
      <c r="G2" s="227" t="s">
        <v>320</v>
      </c>
      <c r="H2" s="227"/>
      <c r="I2" s="469"/>
      <c r="J2" s="227"/>
      <c r="K2" s="226" t="s">
        <v>11</v>
      </c>
      <c r="L2" s="469"/>
      <c r="M2" s="490"/>
    </row>
    <row r="3">
      <c r="A3" s="2"/>
      <c r="B3" s="229" t="s">
        <v>811</v>
      </c>
      <c r="C3" s="2" t="s">
        <v>5419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29" t="s">
        <v>13</v>
      </c>
      <c r="M4" s="230"/>
    </row>
    <row r="5">
      <c r="A5" s="2"/>
      <c r="B5" s="229" t="s">
        <v>818</v>
      </c>
      <c r="C5" s="2"/>
      <c r="D5" s="230"/>
      <c r="E5" s="2"/>
      <c r="F5" s="2"/>
      <c r="G5" s="2" t="s">
        <v>819</v>
      </c>
      <c r="H5" s="2"/>
      <c r="J5" s="2"/>
      <c r="K5" s="229" t="s">
        <v>14</v>
      </c>
      <c r="M5" s="237"/>
    </row>
    <row r="6">
      <c r="A6" s="2"/>
      <c r="B6" s="229" t="s">
        <v>820</v>
      </c>
      <c r="C6" s="2"/>
      <c r="D6" s="230"/>
      <c r="E6" s="2"/>
      <c r="F6" s="2"/>
      <c r="G6" s="2" t="s">
        <v>821</v>
      </c>
      <c r="J6" s="2"/>
      <c r="K6" s="229" t="s">
        <v>15</v>
      </c>
      <c r="M6" s="237"/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29" t="s">
        <v>17</v>
      </c>
      <c r="M7" s="237"/>
    </row>
    <row r="8">
      <c r="A8" s="2"/>
      <c r="B8" s="229" t="s">
        <v>824</v>
      </c>
      <c r="C8" s="2"/>
      <c r="D8" s="230"/>
      <c r="E8" s="2"/>
      <c r="F8" s="2"/>
      <c r="G8" s="2" t="s">
        <v>825</v>
      </c>
      <c r="H8" s="2"/>
      <c r="J8" s="2"/>
      <c r="K8" s="229" t="s">
        <v>18</v>
      </c>
      <c r="M8" s="237"/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"/>
      <c r="P9" s="2"/>
      <c r="Q9" s="2"/>
      <c r="R9" s="2"/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"/>
      <c r="P10" s="2"/>
      <c r="Q10" s="2"/>
      <c r="R10" s="2"/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"/>
      <c r="K11" s="229" t="s">
        <v>21</v>
      </c>
      <c r="L11" s="2"/>
      <c r="M11" s="237"/>
      <c r="O11" s="2"/>
      <c r="P11" s="2"/>
      <c r="Q11" s="2"/>
      <c r="R11" s="2"/>
    </row>
    <row r="12">
      <c r="A12" s="2"/>
      <c r="B12" s="241" t="s">
        <v>7132</v>
      </c>
      <c r="C12" s="242"/>
      <c r="D12" s="243"/>
      <c r="E12" s="2"/>
      <c r="F12" s="2"/>
      <c r="G12" s="2" t="s">
        <v>833</v>
      </c>
      <c r="H12" s="2"/>
      <c r="I12" s="2"/>
      <c r="J12" s="2"/>
      <c r="K12" s="229" t="s">
        <v>23</v>
      </c>
      <c r="L12" s="2"/>
      <c r="M12" s="237"/>
      <c r="O12" s="2"/>
      <c r="P12" s="2"/>
      <c r="Q12" s="2"/>
      <c r="R12" s="2"/>
    </row>
    <row r="13">
      <c r="A13" s="2"/>
      <c r="D13" s="2"/>
      <c r="E13" s="2"/>
      <c r="F13" s="2"/>
      <c r="G13" s="229" t="s">
        <v>835</v>
      </c>
      <c r="H13" s="2"/>
      <c r="I13" s="2"/>
      <c r="J13" s="237"/>
      <c r="K13" s="241" t="s">
        <v>24</v>
      </c>
      <c r="L13" s="242"/>
      <c r="M13" s="243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9592</v>
      </c>
      <c r="B17" s="2" t="s">
        <v>30</v>
      </c>
      <c r="C17" s="2" t="s">
        <v>9593</v>
      </c>
      <c r="E17" s="2"/>
      <c r="F17" s="2"/>
      <c r="G17" s="2" t="s">
        <v>9594</v>
      </c>
      <c r="H17" s="2" t="s">
        <v>2102</v>
      </c>
      <c r="I17" s="2" t="s">
        <v>829</v>
      </c>
      <c r="K17" s="2" t="s">
        <v>2245</v>
      </c>
    </row>
    <row r="18">
      <c r="A18" s="2"/>
      <c r="B18" s="2" t="s">
        <v>30</v>
      </c>
      <c r="C18" s="2" t="s">
        <v>4423</v>
      </c>
      <c r="E18" s="2"/>
      <c r="F18" s="2"/>
      <c r="G18" s="2" t="s">
        <v>9595</v>
      </c>
      <c r="H18" s="2" t="s">
        <v>2103</v>
      </c>
      <c r="I18" s="2" t="s">
        <v>829</v>
      </c>
      <c r="K18" s="2" t="s">
        <v>2245</v>
      </c>
    </row>
    <row r="19">
      <c r="A19" s="2"/>
      <c r="B19" s="2" t="s">
        <v>9596</v>
      </c>
      <c r="C19" s="2" t="s">
        <v>5477</v>
      </c>
      <c r="E19" s="2"/>
      <c r="F19" s="2"/>
      <c r="G19" s="2" t="s">
        <v>9597</v>
      </c>
      <c r="H19" s="2" t="s">
        <v>2097</v>
      </c>
      <c r="I19" s="2" t="s">
        <v>829</v>
      </c>
      <c r="K19" s="2" t="s">
        <v>2245</v>
      </c>
    </row>
    <row r="20">
      <c r="A20" s="2"/>
      <c r="B20" s="2" t="s">
        <v>9598</v>
      </c>
      <c r="C20" s="2" t="s">
        <v>5477</v>
      </c>
      <c r="E20" s="2"/>
      <c r="F20" s="2"/>
      <c r="G20" s="2" t="s">
        <v>9599</v>
      </c>
      <c r="H20" s="2" t="s">
        <v>2100</v>
      </c>
      <c r="I20" s="2" t="s">
        <v>829</v>
      </c>
      <c r="K20" s="2" t="s">
        <v>2245</v>
      </c>
    </row>
    <row r="21">
      <c r="A21" s="2"/>
      <c r="B21" s="2" t="s">
        <v>9600</v>
      </c>
      <c r="C21" s="2" t="s">
        <v>5477</v>
      </c>
      <c r="E21" s="2"/>
      <c r="F21" s="2"/>
      <c r="G21" s="2" t="s">
        <v>9601</v>
      </c>
      <c r="H21" s="2" t="s">
        <v>2104</v>
      </c>
      <c r="I21" s="2" t="s">
        <v>829</v>
      </c>
      <c r="K21" s="2" t="s">
        <v>2245</v>
      </c>
    </row>
    <row r="22">
      <c r="A22" s="2"/>
      <c r="B22" s="2" t="s">
        <v>30</v>
      </c>
      <c r="C22" s="2" t="s">
        <v>4423</v>
      </c>
      <c r="E22" s="2"/>
      <c r="F22" s="2"/>
      <c r="G22" s="2" t="s">
        <v>9602</v>
      </c>
      <c r="H22" s="2" t="s">
        <v>2105</v>
      </c>
      <c r="I22" s="2"/>
      <c r="K22" s="2"/>
    </row>
    <row r="23">
      <c r="A23" s="2"/>
      <c r="B23" s="2" t="s">
        <v>30</v>
      </c>
      <c r="C23" s="2" t="s">
        <v>5283</v>
      </c>
      <c r="E23" s="2"/>
      <c r="F23" s="2"/>
      <c r="G23" s="2" t="s">
        <v>7243</v>
      </c>
      <c r="H23" s="2"/>
      <c r="I23" s="2" t="s">
        <v>829</v>
      </c>
      <c r="K23" s="2" t="s">
        <v>2245</v>
      </c>
    </row>
    <row r="24">
      <c r="A24" s="2"/>
      <c r="B24" s="2" t="s">
        <v>30</v>
      </c>
      <c r="C24" s="2" t="s">
        <v>1545</v>
      </c>
      <c r="E24" s="2"/>
      <c r="F24" s="2"/>
      <c r="G24" s="2" t="s">
        <v>7243</v>
      </c>
      <c r="H24" s="2"/>
      <c r="I24" s="2" t="s">
        <v>829</v>
      </c>
      <c r="K24" s="2" t="s">
        <v>2245</v>
      </c>
    </row>
    <row r="25">
      <c r="A25" s="2"/>
      <c r="B25" s="2"/>
      <c r="C25" s="2" t="s">
        <v>5711</v>
      </c>
      <c r="D25" s="2"/>
      <c r="E25" s="2"/>
      <c r="F25" s="2"/>
      <c r="G25" s="2" t="s">
        <v>7243</v>
      </c>
      <c r="H25" s="2"/>
      <c r="I25" s="2" t="s">
        <v>829</v>
      </c>
      <c r="K25" s="2" t="s">
        <v>2245</v>
      </c>
    </row>
    <row r="26" ht="18.0" customHeight="1">
      <c r="A26" s="2"/>
      <c r="B26" s="2"/>
      <c r="C26" s="2" t="s">
        <v>9603</v>
      </c>
      <c r="D26" s="2"/>
      <c r="E26" s="2"/>
      <c r="F26" s="2"/>
      <c r="G26" s="2"/>
      <c r="H26" s="2"/>
      <c r="I26" s="2" t="s">
        <v>829</v>
      </c>
      <c r="K26" s="2" t="s">
        <v>2245</v>
      </c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 t="s">
        <v>336</v>
      </c>
      <c r="B28" s="2" t="s">
        <v>3881</v>
      </c>
      <c r="C28" s="2" t="s">
        <v>9604</v>
      </c>
      <c r="D28" s="2" t="s">
        <v>8007</v>
      </c>
      <c r="E28" s="2"/>
      <c r="F28" s="2"/>
      <c r="G28" s="2" t="s">
        <v>9605</v>
      </c>
      <c r="H28" s="2" t="s">
        <v>2117</v>
      </c>
      <c r="I28" s="2" t="s">
        <v>829</v>
      </c>
      <c r="K28" s="2" t="s">
        <v>2245</v>
      </c>
    </row>
    <row r="29">
      <c r="A29" s="2"/>
      <c r="B29" s="2" t="s">
        <v>3881</v>
      </c>
      <c r="C29" s="2" t="s">
        <v>9606</v>
      </c>
      <c r="D29" s="275" t="s">
        <v>9018</v>
      </c>
      <c r="E29" s="231"/>
      <c r="F29" s="231"/>
      <c r="G29" s="231" t="s">
        <v>9607</v>
      </c>
      <c r="H29" s="2"/>
      <c r="I29" s="2" t="s">
        <v>829</v>
      </c>
      <c r="K29" s="2" t="s">
        <v>2245</v>
      </c>
    </row>
    <row r="30">
      <c r="A30" s="2"/>
      <c r="B30" s="2" t="s">
        <v>3881</v>
      </c>
      <c r="C30" s="2" t="s">
        <v>4317</v>
      </c>
      <c r="D30" s="275" t="s">
        <v>9018</v>
      </c>
      <c r="E30" s="231"/>
      <c r="F30" s="231"/>
      <c r="G30" s="231" t="s">
        <v>9607</v>
      </c>
      <c r="H30" s="2"/>
      <c r="I30" s="2" t="s">
        <v>829</v>
      </c>
      <c r="K30" s="2" t="s">
        <v>2245</v>
      </c>
    </row>
    <row r="31">
      <c r="A31" s="2"/>
      <c r="B31" s="2" t="s">
        <v>3881</v>
      </c>
      <c r="C31" s="2" t="s">
        <v>4317</v>
      </c>
      <c r="D31" s="275" t="s">
        <v>9018</v>
      </c>
      <c r="E31" s="231"/>
      <c r="F31" s="231"/>
      <c r="G31" s="231" t="s">
        <v>9607</v>
      </c>
      <c r="H31" s="2"/>
      <c r="I31" s="2" t="s">
        <v>829</v>
      </c>
      <c r="K31" s="2" t="s">
        <v>2245</v>
      </c>
    </row>
    <row r="32">
      <c r="A32" s="2"/>
      <c r="B32" s="2" t="s">
        <v>3881</v>
      </c>
      <c r="C32" s="2" t="s">
        <v>4742</v>
      </c>
      <c r="D32" s="275"/>
      <c r="E32" s="231"/>
      <c r="F32" s="231"/>
      <c r="G32" s="231" t="s">
        <v>9607</v>
      </c>
      <c r="H32" s="2" t="s">
        <v>9608</v>
      </c>
      <c r="I32" s="2" t="s">
        <v>829</v>
      </c>
      <c r="K32" s="2" t="s">
        <v>2245</v>
      </c>
    </row>
    <row r="33">
      <c r="A33" s="2"/>
      <c r="C33" s="2" t="s">
        <v>9609</v>
      </c>
      <c r="D33" s="275"/>
      <c r="E33" s="231"/>
      <c r="F33" s="231"/>
      <c r="G33" s="231" t="s">
        <v>9607</v>
      </c>
      <c r="H33" s="2"/>
      <c r="I33" s="2" t="s">
        <v>829</v>
      </c>
      <c r="K33" s="2" t="s">
        <v>2245</v>
      </c>
    </row>
    <row r="34">
      <c r="B34" s="2" t="s">
        <v>3881</v>
      </c>
      <c r="C34" s="2" t="s">
        <v>4742</v>
      </c>
      <c r="D34" s="275"/>
      <c r="E34" s="231"/>
      <c r="F34" s="231"/>
      <c r="G34" s="231" t="s">
        <v>9607</v>
      </c>
      <c r="H34" s="2" t="s">
        <v>9610</v>
      </c>
      <c r="I34" s="2" t="s">
        <v>829</v>
      </c>
      <c r="K34" s="2" t="s">
        <v>2245</v>
      </c>
    </row>
    <row r="35">
      <c r="C35" s="2" t="s">
        <v>9609</v>
      </c>
      <c r="D35" s="275"/>
      <c r="E35" s="231"/>
      <c r="F35" s="231"/>
      <c r="G35" s="231" t="s">
        <v>9607</v>
      </c>
      <c r="I35" s="2" t="s">
        <v>829</v>
      </c>
      <c r="K35" s="2" t="s">
        <v>2245</v>
      </c>
    </row>
    <row r="36">
      <c r="B36" s="2" t="s">
        <v>3881</v>
      </c>
      <c r="C36" s="2" t="s">
        <v>4742</v>
      </c>
      <c r="D36" s="275"/>
      <c r="E36" s="231"/>
      <c r="F36" s="231"/>
      <c r="G36" s="231" t="s">
        <v>9607</v>
      </c>
      <c r="H36" s="2" t="s">
        <v>9611</v>
      </c>
      <c r="I36" s="2" t="s">
        <v>829</v>
      </c>
      <c r="K36" s="2" t="s">
        <v>2245</v>
      </c>
    </row>
    <row r="37">
      <c r="C37" s="2" t="s">
        <v>9609</v>
      </c>
      <c r="D37" s="275"/>
      <c r="E37" s="231"/>
      <c r="F37" s="231"/>
      <c r="G37" s="231" t="s">
        <v>9607</v>
      </c>
      <c r="I37" s="2" t="s">
        <v>829</v>
      </c>
      <c r="K37" s="2" t="s">
        <v>2245</v>
      </c>
    </row>
    <row r="38">
      <c r="B38" s="2" t="s">
        <v>3881</v>
      </c>
      <c r="C38" s="2" t="s">
        <v>4742</v>
      </c>
      <c r="D38" s="275"/>
      <c r="E38" s="231"/>
      <c r="F38" s="231"/>
      <c r="G38" s="231" t="s">
        <v>9607</v>
      </c>
      <c r="H38" s="2" t="s">
        <v>9612</v>
      </c>
      <c r="I38" s="2" t="s">
        <v>829</v>
      </c>
      <c r="K38" s="2" t="s">
        <v>2245</v>
      </c>
    </row>
    <row r="39">
      <c r="C39" s="2" t="s">
        <v>9609</v>
      </c>
      <c r="D39" s="275"/>
      <c r="E39" s="231"/>
      <c r="F39" s="231"/>
      <c r="G39" s="231" t="s">
        <v>9607</v>
      </c>
      <c r="I39" s="2" t="s">
        <v>829</v>
      </c>
      <c r="K39" s="2" t="s">
        <v>2245</v>
      </c>
    </row>
    <row r="40">
      <c r="B40" s="2" t="s">
        <v>3881</v>
      </c>
      <c r="C40" s="2" t="s">
        <v>4742</v>
      </c>
      <c r="D40" s="275"/>
      <c r="E40" s="231"/>
      <c r="F40" s="231"/>
      <c r="G40" s="231" t="s">
        <v>9607</v>
      </c>
      <c r="H40" s="2" t="s">
        <v>9613</v>
      </c>
      <c r="I40" s="2" t="s">
        <v>829</v>
      </c>
      <c r="K40" s="2" t="s">
        <v>2245</v>
      </c>
    </row>
    <row r="41">
      <c r="A41" s="2"/>
      <c r="C41" s="2" t="s">
        <v>9609</v>
      </c>
      <c r="D41" s="275"/>
      <c r="E41" s="231"/>
      <c r="F41" s="231"/>
      <c r="G41" s="231" t="s">
        <v>9607</v>
      </c>
      <c r="I41" s="2" t="s">
        <v>829</v>
      </c>
      <c r="K41" s="2" t="s">
        <v>2245</v>
      </c>
    </row>
    <row r="42">
      <c r="A42" s="2"/>
      <c r="B42" s="2" t="s">
        <v>3881</v>
      </c>
      <c r="C42" s="2" t="s">
        <v>4742</v>
      </c>
      <c r="D42" s="275"/>
      <c r="E42" s="231"/>
      <c r="F42" s="231"/>
      <c r="G42" s="231" t="s">
        <v>9607</v>
      </c>
      <c r="H42" s="2" t="s">
        <v>9614</v>
      </c>
      <c r="I42" s="2" t="s">
        <v>829</v>
      </c>
      <c r="K42" s="2" t="s">
        <v>2245</v>
      </c>
    </row>
    <row r="43">
      <c r="A43" s="2"/>
      <c r="C43" s="2" t="s">
        <v>9609</v>
      </c>
      <c r="D43" s="275"/>
      <c r="E43" s="231"/>
      <c r="F43" s="231"/>
      <c r="G43" s="231" t="s">
        <v>9607</v>
      </c>
      <c r="I43" s="2" t="s">
        <v>829</v>
      </c>
      <c r="K43" s="2" t="s">
        <v>2245</v>
      </c>
    </row>
    <row r="44">
      <c r="A44" s="2"/>
      <c r="B44" s="2" t="s">
        <v>3881</v>
      </c>
      <c r="C44" s="2" t="s">
        <v>4742</v>
      </c>
      <c r="D44" s="275"/>
      <c r="E44" s="231"/>
      <c r="F44" s="231"/>
      <c r="G44" s="231" t="s">
        <v>9605</v>
      </c>
      <c r="H44" s="2" t="s">
        <v>9615</v>
      </c>
      <c r="I44" s="2" t="s">
        <v>829</v>
      </c>
      <c r="K44" s="2" t="s">
        <v>2245</v>
      </c>
    </row>
    <row r="45">
      <c r="A45" s="2"/>
      <c r="C45" s="2" t="s">
        <v>9609</v>
      </c>
      <c r="D45" s="275"/>
      <c r="E45" s="231"/>
      <c r="F45" s="231"/>
      <c r="G45" s="231" t="s">
        <v>9605</v>
      </c>
      <c r="I45" s="2" t="s">
        <v>829</v>
      </c>
      <c r="K45" s="2" t="s">
        <v>2245</v>
      </c>
    </row>
    <row r="46">
      <c r="A46" s="2"/>
      <c r="B46" s="2" t="s">
        <v>3881</v>
      </c>
      <c r="C46" s="2" t="s">
        <v>4742</v>
      </c>
      <c r="D46" s="275"/>
      <c r="E46" s="231"/>
      <c r="F46" s="231"/>
      <c r="G46" s="231" t="s">
        <v>9605</v>
      </c>
      <c r="H46" s="2" t="s">
        <v>9616</v>
      </c>
      <c r="I46" s="2" t="s">
        <v>829</v>
      </c>
      <c r="K46" s="2" t="s">
        <v>2245</v>
      </c>
    </row>
    <row r="47">
      <c r="A47" s="2"/>
      <c r="C47" s="2" t="s">
        <v>9609</v>
      </c>
      <c r="D47" s="275"/>
      <c r="E47" s="231"/>
      <c r="F47" s="231"/>
      <c r="G47" s="231" t="s">
        <v>9605</v>
      </c>
      <c r="I47" s="2" t="s">
        <v>829</v>
      </c>
      <c r="K47" s="2" t="s">
        <v>2245</v>
      </c>
    </row>
    <row r="48">
      <c r="A48" s="2"/>
      <c r="B48" s="2" t="s">
        <v>3881</v>
      </c>
      <c r="C48" s="2" t="s">
        <v>4742</v>
      </c>
      <c r="D48" s="275"/>
      <c r="E48" s="231"/>
      <c r="F48" s="231"/>
      <c r="G48" s="231" t="s">
        <v>9605</v>
      </c>
      <c r="H48" s="2" t="s">
        <v>9610</v>
      </c>
      <c r="I48" s="2" t="s">
        <v>829</v>
      </c>
      <c r="K48" s="2" t="s">
        <v>2245</v>
      </c>
    </row>
    <row r="49">
      <c r="A49" s="2"/>
      <c r="C49" s="2" t="s">
        <v>9609</v>
      </c>
      <c r="D49" s="275"/>
      <c r="E49" s="231"/>
      <c r="F49" s="231"/>
      <c r="G49" s="231" t="s">
        <v>9605</v>
      </c>
      <c r="I49" s="2" t="s">
        <v>829</v>
      </c>
      <c r="K49" s="2" t="s">
        <v>2245</v>
      </c>
    </row>
    <row r="50">
      <c r="A50" s="2"/>
      <c r="B50" s="2" t="s">
        <v>3881</v>
      </c>
      <c r="C50" s="2" t="s">
        <v>4742</v>
      </c>
      <c r="D50" s="275"/>
      <c r="E50" s="231"/>
      <c r="F50" s="231"/>
      <c r="G50" s="231" t="s">
        <v>9605</v>
      </c>
      <c r="H50" s="2" t="s">
        <v>9617</v>
      </c>
      <c r="I50" s="2" t="s">
        <v>829</v>
      </c>
      <c r="K50" s="2" t="s">
        <v>2245</v>
      </c>
    </row>
    <row r="51">
      <c r="A51" s="2"/>
      <c r="C51" s="2" t="s">
        <v>9609</v>
      </c>
      <c r="D51" s="275"/>
      <c r="E51" s="231"/>
      <c r="F51" s="231"/>
      <c r="G51" s="231" t="s">
        <v>9605</v>
      </c>
      <c r="I51" s="2" t="s">
        <v>829</v>
      </c>
      <c r="K51" s="2" t="s">
        <v>2245</v>
      </c>
    </row>
    <row r="52">
      <c r="A52" s="2"/>
      <c r="B52" s="2" t="s">
        <v>3881</v>
      </c>
      <c r="C52" s="2" t="s">
        <v>4742</v>
      </c>
      <c r="D52" s="275"/>
      <c r="E52" s="231"/>
      <c r="F52" s="231"/>
      <c r="G52" s="231" t="s">
        <v>9618</v>
      </c>
      <c r="H52" s="2"/>
      <c r="I52" s="2" t="s">
        <v>829</v>
      </c>
      <c r="K52" s="2" t="s">
        <v>2245</v>
      </c>
    </row>
    <row r="53">
      <c r="A53" s="2"/>
      <c r="C53" s="2" t="s">
        <v>9609</v>
      </c>
      <c r="D53" s="275" t="s">
        <v>9032</v>
      </c>
      <c r="E53" s="231"/>
      <c r="F53" s="231"/>
      <c r="G53" s="231" t="s">
        <v>9618</v>
      </c>
      <c r="H53" s="2"/>
      <c r="I53" s="2" t="s">
        <v>829</v>
      </c>
      <c r="K53" s="2" t="s">
        <v>2245</v>
      </c>
    </row>
    <row r="54" ht="15.0" customHeight="1">
      <c r="A54" s="2"/>
      <c r="B54" s="2"/>
      <c r="D54" s="2"/>
      <c r="E54" s="231"/>
      <c r="F54" s="231"/>
      <c r="G54" s="231"/>
      <c r="H54" s="2"/>
    </row>
    <row r="55" ht="15.0" customHeight="1">
      <c r="A55" s="2"/>
      <c r="B55" s="2"/>
      <c r="C55" s="2" t="s">
        <v>7259</v>
      </c>
      <c r="D55" s="2"/>
      <c r="E55" s="2"/>
      <c r="F55" s="2"/>
      <c r="G55" s="2" t="s">
        <v>9619</v>
      </c>
      <c r="H55" s="2"/>
      <c r="I55" s="2" t="s">
        <v>829</v>
      </c>
      <c r="K55" s="2" t="s">
        <v>2245</v>
      </c>
    </row>
    <row r="56" ht="15.0" customHeight="1">
      <c r="A56" s="2"/>
      <c r="B56" s="2"/>
      <c r="C56" s="2"/>
      <c r="D56" s="2"/>
      <c r="E56" s="2"/>
      <c r="F56" s="2"/>
      <c r="G56" s="2"/>
      <c r="I56" s="2"/>
      <c r="K56" s="2"/>
    </row>
    <row r="57" ht="15.0" customHeight="1">
      <c r="A57" s="2" t="s">
        <v>7267</v>
      </c>
      <c r="B57" s="2" t="s">
        <v>9620</v>
      </c>
      <c r="C57" s="2" t="s">
        <v>3515</v>
      </c>
      <c r="D57" s="2" t="s">
        <v>3987</v>
      </c>
      <c r="E57" s="2"/>
      <c r="F57" s="2"/>
      <c r="G57" s="2" t="s">
        <v>1068</v>
      </c>
      <c r="H57" s="2" t="s">
        <v>2123</v>
      </c>
      <c r="I57" s="2" t="s">
        <v>829</v>
      </c>
      <c r="K57" s="2" t="s">
        <v>2245</v>
      </c>
    </row>
    <row r="58">
      <c r="A58" s="2"/>
      <c r="B58" s="2" t="s">
        <v>9620</v>
      </c>
      <c r="C58" s="2" t="s">
        <v>4099</v>
      </c>
      <c r="D58" s="2" t="s">
        <v>3987</v>
      </c>
      <c r="E58" s="2"/>
      <c r="F58" s="2"/>
      <c r="G58" s="2" t="s">
        <v>1068</v>
      </c>
      <c r="I58" s="2" t="s">
        <v>829</v>
      </c>
      <c r="K58" s="2" t="s">
        <v>2245</v>
      </c>
    </row>
    <row r="59">
      <c r="A59" s="2"/>
      <c r="B59" s="2" t="s">
        <v>9620</v>
      </c>
      <c r="C59" s="2" t="s">
        <v>5482</v>
      </c>
      <c r="D59" s="2" t="s">
        <v>8031</v>
      </c>
      <c r="E59" s="2"/>
      <c r="F59" s="2"/>
      <c r="G59" s="2" t="s">
        <v>7268</v>
      </c>
      <c r="H59" s="2" t="s">
        <v>2124</v>
      </c>
      <c r="I59" s="2" t="s">
        <v>829</v>
      </c>
      <c r="K59" s="2" t="s">
        <v>2245</v>
      </c>
    </row>
    <row r="60">
      <c r="A60" s="2"/>
      <c r="B60" s="2" t="s">
        <v>9620</v>
      </c>
      <c r="C60" s="2" t="s">
        <v>6743</v>
      </c>
      <c r="D60" s="2"/>
      <c r="E60" s="2"/>
      <c r="F60" s="2"/>
      <c r="G60" s="2" t="s">
        <v>1068</v>
      </c>
      <c r="H60" s="2"/>
      <c r="I60" s="2" t="s">
        <v>829</v>
      </c>
      <c r="K60" s="2" t="s">
        <v>2245</v>
      </c>
    </row>
    <row r="61">
      <c r="A61" s="2"/>
      <c r="B61" s="2" t="s">
        <v>960</v>
      </c>
      <c r="C61" s="2" t="s">
        <v>1556</v>
      </c>
      <c r="D61" s="275" t="s">
        <v>947</v>
      </c>
      <c r="E61" s="2"/>
      <c r="F61" s="2"/>
      <c r="G61" s="2" t="s">
        <v>7269</v>
      </c>
      <c r="H61" s="2" t="s">
        <v>2125</v>
      </c>
      <c r="I61" s="2" t="s">
        <v>829</v>
      </c>
      <c r="K61" s="2" t="s">
        <v>2245</v>
      </c>
    </row>
    <row r="62">
      <c r="A62" s="2"/>
      <c r="B62" s="2"/>
      <c r="C62" s="456" t="s">
        <v>9621</v>
      </c>
      <c r="D62" s="494"/>
      <c r="E62" s="2"/>
      <c r="F62" s="2"/>
      <c r="G62" s="2" t="s">
        <v>9622</v>
      </c>
      <c r="H62" s="2" t="s">
        <v>2127</v>
      </c>
    </row>
    <row r="63">
      <c r="A63" s="2"/>
      <c r="C63" s="456" t="s">
        <v>1233</v>
      </c>
      <c r="D63" s="494"/>
      <c r="E63" s="2"/>
      <c r="F63" s="2"/>
      <c r="G63" s="2" t="s">
        <v>9623</v>
      </c>
      <c r="H63" s="2" t="s">
        <v>2128</v>
      </c>
    </row>
    <row r="64">
      <c r="A64" s="2"/>
      <c r="B64" s="2" t="s">
        <v>3908</v>
      </c>
      <c r="C64" s="2" t="s">
        <v>6193</v>
      </c>
      <c r="D64" s="2" t="s">
        <v>8032</v>
      </c>
      <c r="E64" s="2"/>
      <c r="F64" s="2"/>
      <c r="G64" s="2" t="s">
        <v>7273</v>
      </c>
      <c r="H64" s="2" t="s">
        <v>2129</v>
      </c>
    </row>
    <row r="65">
      <c r="A65" s="2"/>
      <c r="B65" s="2"/>
      <c r="C65" s="2" t="s">
        <v>7143</v>
      </c>
      <c r="D65" s="2" t="s">
        <v>7502</v>
      </c>
      <c r="E65" s="2"/>
      <c r="F65" s="2"/>
      <c r="G65" s="2" t="s">
        <v>1068</v>
      </c>
      <c r="H65" s="2"/>
      <c r="I65" s="2" t="s">
        <v>829</v>
      </c>
      <c r="K65" s="2" t="s">
        <v>2245</v>
      </c>
    </row>
    <row r="66">
      <c r="A66" s="2"/>
      <c r="B66" s="2"/>
      <c r="C66" s="2" t="s">
        <v>7144</v>
      </c>
      <c r="D66" s="2"/>
      <c r="E66" s="2"/>
      <c r="F66" s="2"/>
      <c r="G66" s="2" t="s">
        <v>1068</v>
      </c>
      <c r="H66" s="2"/>
      <c r="I66" s="2" t="s">
        <v>829</v>
      </c>
      <c r="K66" s="2" t="s">
        <v>2245</v>
      </c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 t="s">
        <v>862</v>
      </c>
      <c r="C68" s="2" t="s">
        <v>1409</v>
      </c>
      <c r="E68" s="2"/>
      <c r="F68" s="2"/>
      <c r="G68" s="2" t="s">
        <v>7187</v>
      </c>
      <c r="H68" s="2" t="s">
        <v>2118</v>
      </c>
      <c r="I68" s="2" t="s">
        <v>829</v>
      </c>
      <c r="K68" s="2" t="s">
        <v>2245</v>
      </c>
    </row>
    <row r="69">
      <c r="A69" s="2"/>
      <c r="B69" s="2" t="s">
        <v>862</v>
      </c>
      <c r="C69" s="2" t="s">
        <v>1412</v>
      </c>
      <c r="E69" s="2"/>
      <c r="F69" s="2"/>
      <c r="G69" s="2" t="s">
        <v>9624</v>
      </c>
      <c r="H69" s="2" t="s">
        <v>2112</v>
      </c>
      <c r="I69" s="2" t="s">
        <v>829</v>
      </c>
      <c r="K69" s="2" t="s">
        <v>2245</v>
      </c>
    </row>
    <row r="70">
      <c r="C70" s="2" t="s">
        <v>7278</v>
      </c>
      <c r="K70" s="2" t="s">
        <v>2245</v>
      </c>
    </row>
    <row r="71">
      <c r="C71" s="2" t="s">
        <v>1390</v>
      </c>
      <c r="E71" s="2"/>
      <c r="F71" s="2"/>
      <c r="G71" s="2" t="s">
        <v>9625</v>
      </c>
      <c r="H71" s="2" t="s">
        <v>2113</v>
      </c>
      <c r="I71" s="2" t="s">
        <v>829</v>
      </c>
      <c r="K71" s="2" t="s">
        <v>2245</v>
      </c>
    </row>
    <row r="72">
      <c r="C72" s="2" t="s">
        <v>6812</v>
      </c>
      <c r="I72" s="2" t="s">
        <v>829</v>
      </c>
      <c r="K72" s="2" t="s">
        <v>2245</v>
      </c>
    </row>
    <row r="74">
      <c r="A74" s="239"/>
      <c r="B74" s="239" t="s">
        <v>43</v>
      </c>
    </row>
    <row r="75">
      <c r="A75" s="2"/>
      <c r="B75" s="2" t="s">
        <v>7177</v>
      </c>
      <c r="E75" s="2"/>
      <c r="F75" s="2"/>
      <c r="G75" s="2" t="s">
        <v>9607</v>
      </c>
      <c r="H75" s="2"/>
      <c r="I75" s="2" t="s">
        <v>829</v>
      </c>
      <c r="K75" s="2" t="s">
        <v>2245</v>
      </c>
    </row>
    <row r="76">
      <c r="A76" s="2"/>
      <c r="B76" s="2" t="s">
        <v>7177</v>
      </c>
      <c r="E76" s="2"/>
      <c r="F76" s="2"/>
      <c r="G76" s="2" t="s">
        <v>9624</v>
      </c>
      <c r="H76" s="2"/>
      <c r="I76" s="2"/>
      <c r="K76" s="2"/>
    </row>
    <row r="77">
      <c r="A77" s="2"/>
      <c r="B77" s="2" t="s">
        <v>7179</v>
      </c>
      <c r="E77" s="2"/>
      <c r="F77" s="2"/>
      <c r="G77" s="2" t="s">
        <v>7180</v>
      </c>
      <c r="H77" s="2"/>
      <c r="I77" s="2" t="s">
        <v>829</v>
      </c>
      <c r="K77" s="2" t="s">
        <v>2245</v>
      </c>
    </row>
    <row r="78">
      <c r="A78" s="2"/>
      <c r="B78" s="2" t="s">
        <v>7181</v>
      </c>
      <c r="E78" s="2"/>
      <c r="F78" s="2"/>
      <c r="G78" s="2" t="s">
        <v>7178</v>
      </c>
      <c r="H78" s="2"/>
      <c r="I78" s="2" t="s">
        <v>829</v>
      </c>
      <c r="K78" s="2" t="s">
        <v>2245</v>
      </c>
    </row>
    <row r="79">
      <c r="B79" s="2" t="s">
        <v>7196</v>
      </c>
      <c r="E79" s="2"/>
      <c r="F79" s="2"/>
      <c r="G79" s="2" t="s">
        <v>9404</v>
      </c>
      <c r="I79" s="2" t="s">
        <v>829</v>
      </c>
      <c r="K79" s="2" t="s">
        <v>2245</v>
      </c>
    </row>
    <row r="80">
      <c r="B80" s="2" t="s">
        <v>7197</v>
      </c>
      <c r="E80" s="2"/>
      <c r="F80" s="2"/>
      <c r="G80" s="2" t="s">
        <v>9404</v>
      </c>
      <c r="I80" s="2" t="s">
        <v>825</v>
      </c>
    </row>
    <row r="81">
      <c r="B81" s="2" t="s">
        <v>7198</v>
      </c>
      <c r="E81" s="2"/>
      <c r="F81" s="2"/>
      <c r="G81" s="2" t="s">
        <v>9404</v>
      </c>
      <c r="I81" s="2" t="s">
        <v>825</v>
      </c>
    </row>
    <row r="82">
      <c r="B82" s="2" t="s">
        <v>7199</v>
      </c>
      <c r="E82" s="2"/>
      <c r="F82" s="2"/>
      <c r="G82" s="2" t="s">
        <v>9404</v>
      </c>
      <c r="I82" s="2" t="s">
        <v>825</v>
      </c>
    </row>
    <row r="83">
      <c r="B83" s="2" t="s">
        <v>7200</v>
      </c>
      <c r="E83" s="2"/>
      <c r="F83" s="2"/>
      <c r="G83" s="2" t="s">
        <v>9404</v>
      </c>
      <c r="I83" s="2" t="s">
        <v>829</v>
      </c>
      <c r="K83" s="2" t="s">
        <v>2245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7.13"/>
    <col customWidth="1" min="6" max="10" width="17.5"/>
    <col customWidth="1" min="11" max="11" width="9.5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 t="s">
        <v>9626</v>
      </c>
      <c r="B1" s="215" t="s">
        <v>5</v>
      </c>
      <c r="C1" s="219" t="s">
        <v>9627</v>
      </c>
      <c r="D1" s="453"/>
      <c r="E1" s="237">
        <v>9.944066816E9</v>
      </c>
      <c r="F1" s="220"/>
      <c r="G1" s="220"/>
      <c r="H1" s="219" t="s">
        <v>800</v>
      </c>
      <c r="I1" s="219"/>
      <c r="J1" s="219" t="s">
        <v>801</v>
      </c>
      <c r="K1" s="221" t="s">
        <v>802</v>
      </c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  <c r="T1" s="2" t="s">
        <v>6058</v>
      </c>
      <c r="U1" s="2" t="s">
        <v>6216</v>
      </c>
      <c r="V1" s="2" t="s">
        <v>806</v>
      </c>
    </row>
    <row r="2">
      <c r="A2" s="239"/>
      <c r="B2" s="477" t="s">
        <v>807</v>
      </c>
      <c r="C2" s="2" t="s">
        <v>5942</v>
      </c>
      <c r="D2" s="453"/>
      <c r="E2" s="237"/>
      <c r="F2" s="2"/>
      <c r="G2" s="2"/>
      <c r="H2" s="227" t="s">
        <v>320</v>
      </c>
      <c r="I2" s="227"/>
      <c r="J2" s="469"/>
      <c r="K2" s="227"/>
      <c r="L2" s="226" t="s">
        <v>11</v>
      </c>
      <c r="M2" s="469"/>
      <c r="N2" s="490"/>
      <c r="P2" s="2">
        <v>1.0</v>
      </c>
      <c r="Q2" s="2" t="s">
        <v>9628</v>
      </c>
      <c r="R2" s="2" t="s">
        <v>9629</v>
      </c>
      <c r="S2" s="2" t="s">
        <v>9630</v>
      </c>
      <c r="T2" s="2">
        <v>14.0</v>
      </c>
      <c r="U2" s="2" t="s">
        <v>8965</v>
      </c>
      <c r="V2" s="2" t="s">
        <v>8654</v>
      </c>
      <c r="W2" s="2" t="s">
        <v>626</v>
      </c>
    </row>
    <row r="3">
      <c r="A3" s="2"/>
      <c r="B3" s="229" t="s">
        <v>811</v>
      </c>
      <c r="C3" s="2" t="s">
        <v>80</v>
      </c>
      <c r="D3" s="610"/>
      <c r="E3" s="230"/>
      <c r="F3" s="2"/>
      <c r="G3" s="2"/>
      <c r="H3" s="2" t="s">
        <v>812</v>
      </c>
      <c r="I3" s="2"/>
      <c r="K3" s="2"/>
      <c r="L3" s="229" t="s">
        <v>12</v>
      </c>
      <c r="N3" s="230"/>
      <c r="P3" s="2">
        <v>2.0</v>
      </c>
      <c r="Q3" s="2" t="s">
        <v>9631</v>
      </c>
      <c r="R3" s="2" t="s">
        <v>9632</v>
      </c>
      <c r="S3" s="2" t="s">
        <v>9630</v>
      </c>
      <c r="T3" s="2">
        <v>15.0</v>
      </c>
      <c r="U3" s="2" t="s">
        <v>9633</v>
      </c>
      <c r="V3" s="2" t="s">
        <v>9634</v>
      </c>
      <c r="W3" s="2" t="s">
        <v>9635</v>
      </c>
    </row>
    <row r="4">
      <c r="A4" s="2"/>
      <c r="B4" s="229" t="s">
        <v>816</v>
      </c>
      <c r="C4" s="2"/>
      <c r="D4" s="610"/>
      <c r="E4" s="230"/>
      <c r="F4" s="2"/>
      <c r="G4" s="2"/>
      <c r="H4" s="2" t="s">
        <v>817</v>
      </c>
      <c r="I4" s="2"/>
      <c r="K4" s="2"/>
      <c r="L4" s="229" t="s">
        <v>13</v>
      </c>
      <c r="N4" s="230"/>
      <c r="P4" s="2">
        <v>3.0</v>
      </c>
      <c r="Q4" s="2" t="s">
        <v>9636</v>
      </c>
      <c r="R4" s="2" t="s">
        <v>9637</v>
      </c>
      <c r="S4" s="2" t="s">
        <v>6799</v>
      </c>
      <c r="T4" s="2">
        <v>16.0</v>
      </c>
      <c r="U4" s="2" t="s">
        <v>9638</v>
      </c>
      <c r="V4" s="2" t="s">
        <v>389</v>
      </c>
      <c r="W4" s="2" t="s">
        <v>9639</v>
      </c>
    </row>
    <row r="5">
      <c r="A5" s="2"/>
      <c r="B5" s="229" t="s">
        <v>818</v>
      </c>
      <c r="C5" s="2" t="s">
        <v>3984</v>
      </c>
      <c r="D5" s="610"/>
      <c r="E5" s="230"/>
      <c r="F5" s="2"/>
      <c r="G5" s="2"/>
      <c r="H5" s="2" t="s">
        <v>819</v>
      </c>
      <c r="I5" s="2"/>
      <c r="K5" s="2"/>
      <c r="L5" s="229" t="s">
        <v>14</v>
      </c>
      <c r="N5" s="237"/>
      <c r="P5" s="2">
        <v>4.0</v>
      </c>
      <c r="Q5" s="2" t="s">
        <v>6372</v>
      </c>
      <c r="R5" s="2" t="s">
        <v>9640</v>
      </c>
      <c r="S5" s="2" t="s">
        <v>6799</v>
      </c>
      <c r="T5" s="2">
        <v>17.0</v>
      </c>
      <c r="U5" s="2" t="s">
        <v>9641</v>
      </c>
      <c r="V5" s="2" t="s">
        <v>8059</v>
      </c>
      <c r="W5" s="2" t="s">
        <v>9642</v>
      </c>
    </row>
    <row r="6">
      <c r="A6" s="2"/>
      <c r="B6" s="229" t="s">
        <v>820</v>
      </c>
      <c r="C6" s="2" t="s">
        <v>9643</v>
      </c>
      <c r="D6" s="453"/>
      <c r="E6" s="237">
        <v>7.904490935E9</v>
      </c>
      <c r="F6" s="2"/>
      <c r="G6" s="2"/>
      <c r="H6" s="2" t="s">
        <v>821</v>
      </c>
      <c r="K6" s="2"/>
      <c r="L6" s="229" t="s">
        <v>15</v>
      </c>
      <c r="N6" s="237"/>
      <c r="P6" s="2">
        <v>5.0</v>
      </c>
      <c r="Q6" s="2" t="s">
        <v>9644</v>
      </c>
      <c r="R6" s="2" t="s">
        <v>9645</v>
      </c>
      <c r="S6" s="2" t="s">
        <v>6799</v>
      </c>
      <c r="T6" s="2">
        <v>18.0</v>
      </c>
      <c r="U6" s="2" t="s">
        <v>9646</v>
      </c>
      <c r="V6" s="2" t="s">
        <v>9647</v>
      </c>
      <c r="W6" s="2" t="s">
        <v>9648</v>
      </c>
    </row>
    <row r="7">
      <c r="A7" s="2"/>
      <c r="B7" s="229" t="s">
        <v>822</v>
      </c>
      <c r="C7" s="2" t="s">
        <v>9649</v>
      </c>
      <c r="D7" s="453"/>
      <c r="E7" s="237">
        <v>9.842290062E9</v>
      </c>
      <c r="F7" s="2"/>
      <c r="G7" s="2"/>
      <c r="H7" s="2" t="s">
        <v>823</v>
      </c>
      <c r="I7" s="2"/>
      <c r="K7" s="2"/>
      <c r="L7" s="229" t="s">
        <v>17</v>
      </c>
      <c r="N7" s="237"/>
      <c r="P7" s="2">
        <v>6.0</v>
      </c>
      <c r="Q7" s="2" t="s">
        <v>9650</v>
      </c>
      <c r="R7" s="2" t="s">
        <v>9651</v>
      </c>
      <c r="S7" s="2" t="s">
        <v>6219</v>
      </c>
      <c r="T7" s="2">
        <v>19.0</v>
      </c>
      <c r="U7" s="2" t="s">
        <v>9652</v>
      </c>
      <c r="V7" s="2" t="s">
        <v>7036</v>
      </c>
      <c r="W7" s="2" t="s">
        <v>6236</v>
      </c>
      <c r="X7" s="2" t="s">
        <v>340</v>
      </c>
    </row>
    <row r="8">
      <c r="A8" s="2"/>
      <c r="B8" s="229" t="s">
        <v>824</v>
      </c>
      <c r="C8" s="2"/>
      <c r="D8" s="610"/>
      <c r="E8" s="230"/>
      <c r="F8" s="2"/>
      <c r="G8" s="2"/>
      <c r="H8" s="2" t="s">
        <v>825</v>
      </c>
      <c r="I8" s="2"/>
      <c r="K8" s="2"/>
      <c r="L8" s="229" t="s">
        <v>18</v>
      </c>
      <c r="N8" s="237"/>
      <c r="P8" s="2">
        <v>7.0</v>
      </c>
      <c r="Q8" s="2" t="s">
        <v>9653</v>
      </c>
      <c r="R8" s="2" t="s">
        <v>9654</v>
      </c>
      <c r="S8" s="2" t="s">
        <v>9655</v>
      </c>
    </row>
    <row r="9">
      <c r="A9" s="2"/>
      <c r="B9" s="229" t="s">
        <v>826</v>
      </c>
      <c r="C9" s="2"/>
      <c r="D9" s="453"/>
      <c r="E9" s="237"/>
      <c r="F9" s="2"/>
      <c r="G9" s="2"/>
      <c r="H9" s="2" t="s">
        <v>827</v>
      </c>
      <c r="I9" s="2"/>
      <c r="J9" s="2"/>
      <c r="K9" s="2"/>
      <c r="L9" s="229" t="s">
        <v>19</v>
      </c>
      <c r="M9" s="2"/>
      <c r="N9" s="237"/>
      <c r="P9" s="2">
        <v>8.0</v>
      </c>
      <c r="Q9" s="2" t="s">
        <v>9656</v>
      </c>
      <c r="R9" s="2" t="s">
        <v>9657</v>
      </c>
      <c r="S9" s="2" t="s">
        <v>9655</v>
      </c>
    </row>
    <row r="10">
      <c r="A10" s="2"/>
      <c r="B10" s="229" t="s">
        <v>828</v>
      </c>
      <c r="C10" s="2"/>
      <c r="D10" s="453"/>
      <c r="E10" s="237"/>
      <c r="F10" s="2"/>
      <c r="G10" s="2"/>
      <c r="H10" s="2" t="s">
        <v>829</v>
      </c>
      <c r="I10" s="2"/>
      <c r="J10" s="2"/>
      <c r="K10" s="2"/>
      <c r="L10" s="229" t="s">
        <v>20</v>
      </c>
      <c r="M10" s="2"/>
      <c r="N10" s="237"/>
      <c r="P10" s="2">
        <v>9.0</v>
      </c>
      <c r="Q10" s="2" t="s">
        <v>9658</v>
      </c>
      <c r="R10" s="2" t="s">
        <v>9659</v>
      </c>
      <c r="S10" s="2" t="s">
        <v>1568</v>
      </c>
    </row>
    <row r="11">
      <c r="A11" s="2"/>
      <c r="B11" s="229" t="s">
        <v>830</v>
      </c>
      <c r="C11" s="2"/>
      <c r="D11" s="453"/>
      <c r="E11" s="237"/>
      <c r="F11" s="2"/>
      <c r="G11" s="2"/>
      <c r="H11" s="2" t="s">
        <v>831</v>
      </c>
      <c r="I11" s="2"/>
      <c r="J11" s="2"/>
      <c r="K11" s="2"/>
      <c r="L11" s="229" t="s">
        <v>21</v>
      </c>
      <c r="M11" s="2"/>
      <c r="N11" s="237"/>
      <c r="P11" s="2">
        <v>10.0</v>
      </c>
      <c r="Q11" s="2" t="s">
        <v>9660</v>
      </c>
      <c r="R11" s="2" t="s">
        <v>8209</v>
      </c>
      <c r="S11" s="2" t="s">
        <v>1568</v>
      </c>
    </row>
    <row r="12">
      <c r="A12" s="2"/>
      <c r="B12" s="241" t="s">
        <v>9661</v>
      </c>
      <c r="C12" s="242"/>
      <c r="D12" s="611"/>
      <c r="E12" s="243"/>
      <c r="F12" s="2"/>
      <c r="G12" s="2"/>
      <c r="H12" s="2" t="s">
        <v>833</v>
      </c>
      <c r="I12" s="2"/>
      <c r="J12" s="2"/>
      <c r="K12" s="2"/>
      <c r="L12" s="229" t="s">
        <v>23</v>
      </c>
      <c r="M12" s="2"/>
      <c r="N12" s="237"/>
      <c r="P12" s="2">
        <v>11.0</v>
      </c>
      <c r="Q12" s="2" t="s">
        <v>9662</v>
      </c>
      <c r="R12" s="2" t="s">
        <v>9450</v>
      </c>
      <c r="S12" s="2" t="s">
        <v>1568</v>
      </c>
    </row>
    <row r="13">
      <c r="A13" s="2"/>
      <c r="B13" s="2"/>
      <c r="C13" s="2"/>
      <c r="D13" s="453"/>
      <c r="E13" s="2"/>
      <c r="F13" s="2"/>
      <c r="G13" s="2"/>
      <c r="H13" s="229" t="s">
        <v>835</v>
      </c>
      <c r="I13" s="2"/>
      <c r="J13" s="2"/>
      <c r="K13" s="237"/>
      <c r="L13" s="241" t="s">
        <v>24</v>
      </c>
      <c r="M13" s="242"/>
      <c r="N13" s="243"/>
      <c r="O13" s="2"/>
      <c r="P13" s="2">
        <v>12.0</v>
      </c>
      <c r="Q13" s="2" t="s">
        <v>9663</v>
      </c>
      <c r="R13" s="2" t="s">
        <v>9664</v>
      </c>
      <c r="S13" s="2" t="s">
        <v>1010</v>
      </c>
    </row>
    <row r="14">
      <c r="A14" s="2"/>
      <c r="B14" s="2"/>
      <c r="C14" s="2"/>
      <c r="D14" s="453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>
        <v>13.0</v>
      </c>
      <c r="Q14" s="2" t="s">
        <v>9665</v>
      </c>
      <c r="R14" s="2" t="s">
        <v>9666</v>
      </c>
      <c r="S14" s="2" t="s">
        <v>1010</v>
      </c>
    </row>
    <row r="15">
      <c r="A15" s="2"/>
      <c r="B15" s="2"/>
      <c r="C15" s="2"/>
      <c r="D15" s="453"/>
      <c r="E15" s="2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 t="s">
        <v>4345</v>
      </c>
      <c r="B16" s="12" t="s">
        <v>27</v>
      </c>
      <c r="C16" s="12" t="s">
        <v>28</v>
      </c>
      <c r="D16" s="6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2" t="s">
        <v>335</v>
      </c>
      <c r="B17" s="2" t="s">
        <v>30</v>
      </c>
      <c r="C17" s="2" t="s">
        <v>5477</v>
      </c>
      <c r="D17" s="557">
        <v>9.891035525203E12</v>
      </c>
      <c r="E17" s="2" t="s">
        <v>5478</v>
      </c>
      <c r="I17" s="2" t="s">
        <v>6642</v>
      </c>
      <c r="J17" s="2" t="s">
        <v>829</v>
      </c>
      <c r="K17" s="2" t="s">
        <v>9659</v>
      </c>
      <c r="L17" s="2" t="s">
        <v>17</v>
      </c>
      <c r="M17" s="2" t="s">
        <v>9667</v>
      </c>
      <c r="Q17" s="2">
        <v>153.0</v>
      </c>
      <c r="R17" s="2">
        <v>1161.0</v>
      </c>
    </row>
    <row r="18">
      <c r="A18" s="2"/>
      <c r="B18" s="2" t="s">
        <v>30</v>
      </c>
      <c r="C18" s="2" t="s">
        <v>5477</v>
      </c>
      <c r="D18" s="557">
        <v>9.891021601236E12</v>
      </c>
      <c r="E18" s="2" t="s">
        <v>5478</v>
      </c>
      <c r="F18" s="2"/>
      <c r="G18" s="2"/>
      <c r="H18" s="2"/>
      <c r="I18" s="2" t="s">
        <v>6643</v>
      </c>
      <c r="J18" s="2" t="s">
        <v>829</v>
      </c>
      <c r="K18" s="2" t="s">
        <v>9659</v>
      </c>
      <c r="L18" s="2" t="s">
        <v>17</v>
      </c>
      <c r="M18" s="2" t="s">
        <v>9667</v>
      </c>
      <c r="Q18" s="2">
        <v>153.0</v>
      </c>
      <c r="R18" s="2">
        <v>1161.0</v>
      </c>
    </row>
    <row r="19">
      <c r="A19" s="2"/>
      <c r="B19" s="2" t="s">
        <v>30</v>
      </c>
      <c r="C19" s="2" t="s">
        <v>5477</v>
      </c>
      <c r="D19" s="557" t="s">
        <v>9668</v>
      </c>
      <c r="E19" s="2" t="s">
        <v>5478</v>
      </c>
      <c r="F19" s="2"/>
      <c r="G19" s="2"/>
      <c r="H19" s="2"/>
      <c r="I19" s="2" t="s">
        <v>6645</v>
      </c>
      <c r="J19" s="2" t="s">
        <v>829</v>
      </c>
      <c r="K19" s="2" t="s">
        <v>9659</v>
      </c>
      <c r="L19" s="2" t="s">
        <v>17</v>
      </c>
      <c r="M19" s="2" t="s">
        <v>9667</v>
      </c>
      <c r="Q19" s="2">
        <v>153.0</v>
      </c>
      <c r="R19" s="2">
        <v>1161.0</v>
      </c>
    </row>
    <row r="20">
      <c r="A20" s="2"/>
      <c r="B20" s="2" t="s">
        <v>30</v>
      </c>
      <c r="C20" s="2" t="s">
        <v>5477</v>
      </c>
      <c r="D20" s="557">
        <v>9.891030550181E12</v>
      </c>
      <c r="E20" s="2" t="s">
        <v>5478</v>
      </c>
      <c r="F20" s="2"/>
      <c r="G20" s="2"/>
      <c r="H20" s="2"/>
      <c r="I20" s="2" t="s">
        <v>7160</v>
      </c>
      <c r="J20" s="2" t="s">
        <v>829</v>
      </c>
      <c r="K20" s="2" t="s">
        <v>9659</v>
      </c>
      <c r="L20" s="2" t="s">
        <v>17</v>
      </c>
      <c r="M20" s="2" t="s">
        <v>9667</v>
      </c>
      <c r="Q20" s="2">
        <v>153.0</v>
      </c>
      <c r="R20" s="2">
        <v>1161.0</v>
      </c>
    </row>
    <row r="21">
      <c r="A21" s="2"/>
      <c r="B21" s="2" t="s">
        <v>30</v>
      </c>
      <c r="C21" s="2" t="s">
        <v>5477</v>
      </c>
      <c r="D21" s="557">
        <v>9.891074220385E12</v>
      </c>
      <c r="E21" s="2" t="s">
        <v>5478</v>
      </c>
      <c r="I21" s="2" t="s">
        <v>7161</v>
      </c>
      <c r="J21" s="2" t="s">
        <v>829</v>
      </c>
      <c r="K21" s="2" t="s">
        <v>9659</v>
      </c>
      <c r="L21" s="2" t="s">
        <v>17</v>
      </c>
      <c r="M21" s="2" t="s">
        <v>9667</v>
      </c>
      <c r="Q21" s="2">
        <v>153.0</v>
      </c>
      <c r="R21" s="2">
        <v>1161.0</v>
      </c>
    </row>
    <row r="22">
      <c r="A22" s="2"/>
      <c r="B22" s="2" t="s">
        <v>30</v>
      </c>
      <c r="C22" s="2" t="s">
        <v>5477</v>
      </c>
      <c r="D22" s="557">
        <v>9.891041658214E12</v>
      </c>
      <c r="E22" s="2" t="s">
        <v>5478</v>
      </c>
      <c r="I22" s="2" t="s">
        <v>7165</v>
      </c>
      <c r="J22" s="2" t="s">
        <v>829</v>
      </c>
      <c r="K22" s="2" t="s">
        <v>9659</v>
      </c>
      <c r="L22" s="2" t="s">
        <v>17</v>
      </c>
      <c r="M22" s="2" t="s">
        <v>9667</v>
      </c>
      <c r="Q22" s="2">
        <v>153.0</v>
      </c>
      <c r="R22" s="2">
        <v>1161.0</v>
      </c>
    </row>
    <row r="23">
      <c r="A23" s="2"/>
      <c r="B23" s="2" t="s">
        <v>30</v>
      </c>
      <c r="C23" s="2" t="s">
        <v>5477</v>
      </c>
      <c r="D23" s="557">
        <v>9.891024842225E12</v>
      </c>
      <c r="E23" s="2" t="s">
        <v>5478</v>
      </c>
      <c r="I23" s="2" t="s">
        <v>7163</v>
      </c>
      <c r="J23" s="2" t="s">
        <v>829</v>
      </c>
      <c r="K23" s="2" t="s">
        <v>9659</v>
      </c>
      <c r="L23" s="2" t="s">
        <v>17</v>
      </c>
      <c r="M23" s="2" t="s">
        <v>9667</v>
      </c>
      <c r="Q23" s="2">
        <v>153.0</v>
      </c>
      <c r="R23" s="2">
        <v>1161.0</v>
      </c>
    </row>
    <row r="24">
      <c r="A24" s="2"/>
      <c r="B24" s="2" t="s">
        <v>30</v>
      </c>
      <c r="C24" s="2" t="s">
        <v>5477</v>
      </c>
      <c r="D24" s="557">
        <v>9.891058452758E12</v>
      </c>
      <c r="E24" s="2" t="s">
        <v>5478</v>
      </c>
      <c r="I24" s="2" t="s">
        <v>7164</v>
      </c>
      <c r="J24" s="2" t="s">
        <v>829</v>
      </c>
      <c r="K24" s="2" t="s">
        <v>9659</v>
      </c>
      <c r="L24" s="2" t="s">
        <v>17</v>
      </c>
      <c r="M24" s="2" t="s">
        <v>9667</v>
      </c>
      <c r="Q24" s="2">
        <v>153.0</v>
      </c>
      <c r="R24" s="2">
        <v>1161.0</v>
      </c>
    </row>
    <row r="25">
      <c r="A25" s="2"/>
      <c r="B25" s="2" t="s">
        <v>30</v>
      </c>
      <c r="C25" s="2" t="s">
        <v>5477</v>
      </c>
      <c r="D25" s="453"/>
      <c r="E25" s="2" t="s">
        <v>5478</v>
      </c>
      <c r="I25" s="2" t="s">
        <v>7162</v>
      </c>
      <c r="J25" s="2" t="s">
        <v>829</v>
      </c>
      <c r="K25" s="2" t="s">
        <v>9659</v>
      </c>
      <c r="L25" s="2" t="s">
        <v>17</v>
      </c>
      <c r="M25" s="2" t="s">
        <v>9667</v>
      </c>
      <c r="Q25" s="2">
        <v>153.0</v>
      </c>
      <c r="R25" s="2">
        <v>1161.0</v>
      </c>
    </row>
    <row r="26">
      <c r="A26" s="2"/>
      <c r="B26" s="2" t="s">
        <v>30</v>
      </c>
      <c r="C26" s="2" t="s">
        <v>4423</v>
      </c>
      <c r="D26" s="557">
        <v>8.80176315391E12</v>
      </c>
      <c r="E26" s="266"/>
      <c r="I26" s="2" t="s">
        <v>3819</v>
      </c>
      <c r="L26" s="2" t="s">
        <v>9669</v>
      </c>
      <c r="M26" s="2" t="s">
        <v>9659</v>
      </c>
      <c r="R26" s="2">
        <v>1179.0</v>
      </c>
    </row>
    <row r="27">
      <c r="A27" s="2"/>
      <c r="B27" s="2" t="s">
        <v>30</v>
      </c>
      <c r="C27" s="2" t="s">
        <v>7531</v>
      </c>
      <c r="D27" s="557">
        <v>9.89108927127E12</v>
      </c>
      <c r="E27" s="2" t="s">
        <v>5478</v>
      </c>
      <c r="I27" s="2" t="s">
        <v>3819</v>
      </c>
      <c r="J27" s="2" t="s">
        <v>829</v>
      </c>
      <c r="K27" s="2" t="s">
        <v>9659</v>
      </c>
      <c r="L27" s="2" t="s">
        <v>17</v>
      </c>
      <c r="M27" s="2" t="s">
        <v>9659</v>
      </c>
      <c r="Q27" s="2">
        <v>153.0</v>
      </c>
      <c r="R27" s="2">
        <v>1179.0</v>
      </c>
    </row>
    <row r="28">
      <c r="A28" s="2"/>
      <c r="B28" s="2" t="s">
        <v>30</v>
      </c>
      <c r="C28" s="2" t="s">
        <v>4876</v>
      </c>
      <c r="D28" s="557">
        <v>9.791621030847E12</v>
      </c>
      <c r="E28" s="266" t="s">
        <v>5479</v>
      </c>
      <c r="J28" s="2" t="s">
        <v>829</v>
      </c>
      <c r="K28" s="2" t="s">
        <v>9659</v>
      </c>
      <c r="L28" s="2" t="s">
        <v>17</v>
      </c>
      <c r="M28" s="2" t="s">
        <v>9667</v>
      </c>
      <c r="Q28" s="2">
        <v>153.0</v>
      </c>
      <c r="R28" s="2">
        <v>1161.0</v>
      </c>
    </row>
    <row r="29">
      <c r="A29" s="2"/>
      <c r="B29" s="2" t="s">
        <v>30</v>
      </c>
      <c r="C29" s="2" t="s">
        <v>3411</v>
      </c>
      <c r="D29" s="557" t="s">
        <v>9670</v>
      </c>
      <c r="E29" s="266" t="s">
        <v>7168</v>
      </c>
      <c r="J29" s="2" t="s">
        <v>829</v>
      </c>
      <c r="K29" s="2" t="s">
        <v>9659</v>
      </c>
      <c r="L29" s="2" t="s">
        <v>17</v>
      </c>
      <c r="M29" s="2" t="s">
        <v>9667</v>
      </c>
      <c r="Q29" s="2">
        <v>153.0</v>
      </c>
      <c r="R29" s="2">
        <v>1161.0</v>
      </c>
    </row>
    <row r="30">
      <c r="C30" s="2" t="s">
        <v>4097</v>
      </c>
      <c r="D30" s="557" t="s">
        <v>9671</v>
      </c>
      <c r="E30" s="275" t="s">
        <v>6998</v>
      </c>
      <c r="J30" s="2" t="s">
        <v>829</v>
      </c>
      <c r="K30" s="2" t="s">
        <v>9659</v>
      </c>
      <c r="L30" s="2" t="s">
        <v>17</v>
      </c>
      <c r="M30" s="2" t="s">
        <v>9667</v>
      </c>
      <c r="Q30" s="2">
        <v>153.0</v>
      </c>
      <c r="R30" s="2">
        <v>1161.0</v>
      </c>
    </row>
    <row r="31">
      <c r="D31" s="610"/>
    </row>
    <row r="32">
      <c r="A32" s="2" t="s">
        <v>7267</v>
      </c>
      <c r="B32" s="2" t="s">
        <v>3908</v>
      </c>
      <c r="C32" s="275" t="s">
        <v>3515</v>
      </c>
      <c r="D32" s="580"/>
      <c r="E32" s="275" t="s">
        <v>3987</v>
      </c>
      <c r="J32" s="2" t="s">
        <v>8737</v>
      </c>
      <c r="K32" s="2" t="s">
        <v>9666</v>
      </c>
      <c r="L32" s="2" t="s">
        <v>17</v>
      </c>
      <c r="M32" s="2" t="s">
        <v>7240</v>
      </c>
      <c r="Q32" s="2">
        <v>262.0</v>
      </c>
      <c r="R32" s="2">
        <v>1165.0</v>
      </c>
    </row>
    <row r="33">
      <c r="A33" s="2"/>
      <c r="B33" s="2" t="s">
        <v>3908</v>
      </c>
      <c r="C33" s="275" t="s">
        <v>4099</v>
      </c>
      <c r="D33" s="580"/>
      <c r="E33" s="275" t="s">
        <v>3989</v>
      </c>
      <c r="J33" s="2" t="s">
        <v>8737</v>
      </c>
      <c r="K33" s="2" t="s">
        <v>9666</v>
      </c>
      <c r="L33" s="2" t="s">
        <v>17</v>
      </c>
      <c r="M33" s="2" t="s">
        <v>7240</v>
      </c>
      <c r="Q33" s="2">
        <v>262.0</v>
      </c>
      <c r="R33" s="2">
        <v>1165.0</v>
      </c>
    </row>
    <row r="34">
      <c r="A34" s="2"/>
      <c r="B34" s="2" t="s">
        <v>3908</v>
      </c>
      <c r="C34" s="492" t="s">
        <v>5482</v>
      </c>
      <c r="D34" s="613"/>
      <c r="E34" s="492" t="s">
        <v>7169</v>
      </c>
      <c r="J34" s="2" t="s">
        <v>8737</v>
      </c>
      <c r="K34" s="2" t="s">
        <v>9666</v>
      </c>
      <c r="L34" s="2" t="s">
        <v>17</v>
      </c>
      <c r="M34" s="2" t="s">
        <v>7240</v>
      </c>
      <c r="Q34" s="2">
        <v>262.0</v>
      </c>
      <c r="R34" s="2">
        <v>1165.0</v>
      </c>
    </row>
    <row r="35">
      <c r="A35" s="357"/>
      <c r="B35" s="357" t="s">
        <v>3908</v>
      </c>
      <c r="C35" s="357" t="s">
        <v>7171</v>
      </c>
      <c r="D35" s="614"/>
      <c r="E35" s="357" t="s">
        <v>4103</v>
      </c>
      <c r="I35" s="2" t="s">
        <v>3819</v>
      </c>
      <c r="J35" s="2" t="s">
        <v>8737</v>
      </c>
      <c r="K35" s="2" t="s">
        <v>9666</v>
      </c>
      <c r="L35" s="2" t="s">
        <v>17</v>
      </c>
      <c r="M35" s="2" t="s">
        <v>7240</v>
      </c>
      <c r="Q35" s="2">
        <v>262.0</v>
      </c>
      <c r="R35" s="2">
        <v>1166.0</v>
      </c>
    </row>
    <row r="36">
      <c r="A36" s="2"/>
      <c r="B36" s="2" t="s">
        <v>3908</v>
      </c>
      <c r="C36" s="456" t="s">
        <v>4100</v>
      </c>
      <c r="D36" s="615"/>
      <c r="E36" s="456"/>
      <c r="J36" s="2" t="s">
        <v>2173</v>
      </c>
      <c r="K36" s="2" t="s">
        <v>9666</v>
      </c>
      <c r="L36" s="2" t="s">
        <v>17</v>
      </c>
      <c r="M36" s="2" t="s">
        <v>7240</v>
      </c>
      <c r="Q36" s="2">
        <v>262.0</v>
      </c>
      <c r="R36" s="2">
        <v>1165.0</v>
      </c>
    </row>
    <row r="37">
      <c r="A37" s="2"/>
      <c r="B37" s="2" t="s">
        <v>3908</v>
      </c>
      <c r="C37" s="492" t="s">
        <v>9672</v>
      </c>
      <c r="D37" s="613"/>
      <c r="E37" s="492" t="s">
        <v>7173</v>
      </c>
      <c r="J37" s="2" t="s">
        <v>2173</v>
      </c>
      <c r="K37" s="2" t="s">
        <v>9666</v>
      </c>
      <c r="L37" s="2" t="s">
        <v>17</v>
      </c>
      <c r="M37" s="2" t="s">
        <v>7240</v>
      </c>
      <c r="Q37" s="2">
        <v>262.0</v>
      </c>
      <c r="R37" s="2">
        <v>1165.0</v>
      </c>
    </row>
    <row r="38">
      <c r="A38" s="2"/>
      <c r="B38" s="2" t="s">
        <v>3908</v>
      </c>
      <c r="C38" s="275" t="s">
        <v>6193</v>
      </c>
      <c r="D38" s="616"/>
      <c r="E38" s="494" t="s">
        <v>5389</v>
      </c>
      <c r="J38" s="2" t="s">
        <v>2173</v>
      </c>
      <c r="K38" s="2" t="s">
        <v>8209</v>
      </c>
      <c r="L38" s="2" t="s">
        <v>17</v>
      </c>
      <c r="M38" s="2" t="s">
        <v>7240</v>
      </c>
      <c r="Q38" s="2">
        <v>259.0</v>
      </c>
      <c r="R38" s="2">
        <v>1165.0</v>
      </c>
    </row>
    <row r="39">
      <c r="A39" s="2"/>
      <c r="B39" s="2" t="s">
        <v>3908</v>
      </c>
      <c r="C39" s="275" t="s">
        <v>7144</v>
      </c>
      <c r="D39" s="559"/>
      <c r="E39" s="266"/>
      <c r="J39" s="2" t="s">
        <v>2173</v>
      </c>
      <c r="K39" s="2" t="s">
        <v>9666</v>
      </c>
      <c r="L39" s="2" t="s">
        <v>17</v>
      </c>
      <c r="M39" s="2" t="s">
        <v>7240</v>
      </c>
      <c r="Q39" s="2">
        <v>262.0</v>
      </c>
      <c r="R39" s="2">
        <v>1165.0</v>
      </c>
    </row>
    <row r="40">
      <c r="A40" s="2"/>
      <c r="B40" s="2" t="s">
        <v>3908</v>
      </c>
      <c r="C40" s="275" t="s">
        <v>6743</v>
      </c>
      <c r="D40" s="559"/>
      <c r="E40" s="266"/>
      <c r="J40" s="2" t="s">
        <v>2173</v>
      </c>
      <c r="L40" s="2" t="s">
        <v>17</v>
      </c>
      <c r="M40" s="2" t="s">
        <v>7240</v>
      </c>
      <c r="R40" s="2">
        <v>1165.0</v>
      </c>
    </row>
    <row r="41">
      <c r="A41" s="2"/>
      <c r="B41" s="2" t="s">
        <v>3908</v>
      </c>
      <c r="C41" s="456" t="s">
        <v>6743</v>
      </c>
      <c r="D41" s="580"/>
      <c r="E41" s="275"/>
      <c r="I41" s="2"/>
      <c r="J41" s="2" t="s">
        <v>9673</v>
      </c>
      <c r="L41" s="2" t="s">
        <v>17</v>
      </c>
      <c r="M41" s="2" t="s">
        <v>7240</v>
      </c>
      <c r="R41" s="2">
        <v>1165.0</v>
      </c>
    </row>
    <row r="42">
      <c r="A42" s="2"/>
      <c r="B42" s="2" t="s">
        <v>3908</v>
      </c>
      <c r="C42" s="456" t="s">
        <v>6743</v>
      </c>
      <c r="D42" s="580"/>
      <c r="E42" s="275"/>
      <c r="I42" s="2"/>
      <c r="J42" s="2" t="s">
        <v>9673</v>
      </c>
      <c r="L42" s="2" t="s">
        <v>17</v>
      </c>
      <c r="M42" s="2" t="s">
        <v>7240</v>
      </c>
      <c r="R42" s="2">
        <v>1165.0</v>
      </c>
    </row>
    <row r="43">
      <c r="A43" s="2"/>
      <c r="B43" s="2" t="s">
        <v>3908</v>
      </c>
      <c r="C43" s="456" t="s">
        <v>6743</v>
      </c>
      <c r="D43" s="580"/>
      <c r="E43" s="275"/>
      <c r="I43" s="2"/>
      <c r="J43" s="2" t="s">
        <v>1152</v>
      </c>
      <c r="L43" s="2" t="s">
        <v>17</v>
      </c>
      <c r="M43" s="2" t="s">
        <v>7240</v>
      </c>
      <c r="R43" s="2">
        <v>1165.0</v>
      </c>
    </row>
    <row r="44">
      <c r="A44" s="2"/>
      <c r="B44" s="2" t="s">
        <v>960</v>
      </c>
      <c r="C44" s="492" t="s">
        <v>1556</v>
      </c>
      <c r="D44" s="580"/>
      <c r="E44" s="275" t="s">
        <v>947</v>
      </c>
      <c r="I44" s="2" t="s">
        <v>9674</v>
      </c>
      <c r="J44" s="2" t="s">
        <v>821</v>
      </c>
      <c r="L44" s="2" t="s">
        <v>6882</v>
      </c>
    </row>
    <row r="45">
      <c r="A45" s="2"/>
      <c r="B45" s="2" t="s">
        <v>960</v>
      </c>
      <c r="C45" s="492" t="s">
        <v>1556</v>
      </c>
      <c r="D45" s="580"/>
      <c r="E45" s="275" t="s">
        <v>947</v>
      </c>
      <c r="I45" s="2" t="s">
        <v>9675</v>
      </c>
      <c r="J45" s="2" t="s">
        <v>821</v>
      </c>
      <c r="L45" s="2" t="s">
        <v>6882</v>
      </c>
    </row>
    <row r="46">
      <c r="A46" s="2"/>
      <c r="B46" s="2" t="s">
        <v>960</v>
      </c>
      <c r="C46" s="492" t="s">
        <v>1556</v>
      </c>
      <c r="D46" s="580"/>
      <c r="E46" s="275" t="s">
        <v>947</v>
      </c>
      <c r="I46" s="2" t="s">
        <v>9676</v>
      </c>
      <c r="J46" s="2" t="s">
        <v>821</v>
      </c>
      <c r="L46" s="2" t="s">
        <v>6882</v>
      </c>
    </row>
    <row r="47">
      <c r="A47" s="2"/>
      <c r="B47" s="2" t="s">
        <v>960</v>
      </c>
      <c r="C47" s="492" t="s">
        <v>1556</v>
      </c>
      <c r="D47" s="580"/>
      <c r="E47" s="275" t="s">
        <v>947</v>
      </c>
      <c r="I47" s="2" t="s">
        <v>3240</v>
      </c>
      <c r="J47" s="2" t="s">
        <v>821</v>
      </c>
      <c r="L47" s="2" t="s">
        <v>6882</v>
      </c>
    </row>
    <row r="48">
      <c r="A48" s="2"/>
      <c r="B48" s="2" t="s">
        <v>960</v>
      </c>
      <c r="C48" s="492" t="s">
        <v>1556</v>
      </c>
      <c r="D48" s="580"/>
      <c r="E48" s="275" t="s">
        <v>947</v>
      </c>
      <c r="I48" s="2" t="s">
        <v>3243</v>
      </c>
      <c r="J48" s="2" t="s">
        <v>821</v>
      </c>
      <c r="L48" s="2" t="s">
        <v>6882</v>
      </c>
    </row>
    <row r="49">
      <c r="A49" s="2"/>
      <c r="B49" s="2" t="s">
        <v>960</v>
      </c>
      <c r="C49" s="492" t="s">
        <v>1556</v>
      </c>
      <c r="D49" s="580"/>
      <c r="E49" s="275" t="s">
        <v>947</v>
      </c>
      <c r="I49" s="2" t="s">
        <v>3196</v>
      </c>
      <c r="J49" s="2" t="s">
        <v>821</v>
      </c>
      <c r="L49" s="2" t="s">
        <v>6882</v>
      </c>
    </row>
    <row r="50">
      <c r="A50" s="2"/>
      <c r="B50" s="2" t="s">
        <v>883</v>
      </c>
      <c r="C50" s="492" t="s">
        <v>9677</v>
      </c>
      <c r="D50" s="616"/>
      <c r="E50" s="494"/>
      <c r="I50" s="2" t="s">
        <v>9678</v>
      </c>
      <c r="J50" s="2" t="s">
        <v>2173</v>
      </c>
      <c r="K50" s="2" t="s">
        <v>8209</v>
      </c>
      <c r="L50" s="2" t="s">
        <v>17</v>
      </c>
      <c r="M50" s="2" t="s">
        <v>7240</v>
      </c>
      <c r="Q50" s="2">
        <v>259.0</v>
      </c>
      <c r="R50" s="2">
        <v>1165.0</v>
      </c>
    </row>
    <row r="51">
      <c r="A51" s="2"/>
      <c r="B51" s="2" t="s">
        <v>883</v>
      </c>
      <c r="C51" s="492" t="s">
        <v>9677</v>
      </c>
      <c r="D51" s="616"/>
      <c r="E51" s="494"/>
      <c r="I51" s="2" t="s">
        <v>9679</v>
      </c>
      <c r="J51" s="2" t="s">
        <v>2173</v>
      </c>
      <c r="K51" s="2" t="s">
        <v>8209</v>
      </c>
      <c r="L51" s="2" t="s">
        <v>17</v>
      </c>
      <c r="M51" s="2" t="s">
        <v>7240</v>
      </c>
      <c r="Q51" s="2">
        <v>259.0</v>
      </c>
      <c r="R51" s="2">
        <v>1165.0</v>
      </c>
    </row>
    <row r="52">
      <c r="A52" s="2"/>
      <c r="B52" s="2" t="s">
        <v>883</v>
      </c>
      <c r="C52" s="492" t="s">
        <v>9677</v>
      </c>
      <c r="D52" s="616"/>
      <c r="E52" s="494"/>
      <c r="I52" s="2" t="s">
        <v>9680</v>
      </c>
      <c r="J52" s="2" t="s">
        <v>2173</v>
      </c>
      <c r="K52" s="2" t="s">
        <v>8209</v>
      </c>
      <c r="L52" s="2" t="s">
        <v>17</v>
      </c>
      <c r="M52" s="2" t="s">
        <v>7240</v>
      </c>
      <c r="Q52" s="2">
        <v>259.0</v>
      </c>
      <c r="R52" s="2">
        <v>1165.0</v>
      </c>
    </row>
    <row r="53">
      <c r="B53" s="2" t="s">
        <v>883</v>
      </c>
      <c r="C53" s="492" t="s">
        <v>9677</v>
      </c>
      <c r="D53" s="616"/>
      <c r="E53" s="494"/>
      <c r="I53" s="2" t="s">
        <v>9681</v>
      </c>
      <c r="J53" s="2" t="s">
        <v>2173</v>
      </c>
      <c r="K53" s="2" t="s">
        <v>8209</v>
      </c>
      <c r="L53" s="2" t="s">
        <v>17</v>
      </c>
      <c r="M53" s="2" t="s">
        <v>7240</v>
      </c>
      <c r="Q53" s="2">
        <v>259.0</v>
      </c>
      <c r="R53" s="2">
        <v>1165.0</v>
      </c>
    </row>
    <row r="54">
      <c r="A54" s="2"/>
      <c r="B54" s="2" t="s">
        <v>883</v>
      </c>
      <c r="C54" s="492" t="s">
        <v>9677</v>
      </c>
      <c r="D54" s="616"/>
      <c r="E54" s="494"/>
      <c r="I54" s="2" t="s">
        <v>2134</v>
      </c>
      <c r="J54" s="2" t="s">
        <v>2173</v>
      </c>
      <c r="K54" s="2" t="s">
        <v>8209</v>
      </c>
      <c r="L54" s="2" t="s">
        <v>17</v>
      </c>
      <c r="M54" s="2" t="s">
        <v>7240</v>
      </c>
      <c r="Q54" s="2">
        <v>259.0</v>
      </c>
      <c r="R54" s="2">
        <v>1165.0</v>
      </c>
    </row>
    <row r="55">
      <c r="A55" s="2"/>
      <c r="B55" s="2" t="s">
        <v>883</v>
      </c>
      <c r="C55" s="492" t="s">
        <v>9677</v>
      </c>
      <c r="D55" s="616"/>
      <c r="E55" s="494"/>
      <c r="I55" s="2" t="s">
        <v>2135</v>
      </c>
      <c r="J55" s="2" t="s">
        <v>2173</v>
      </c>
      <c r="K55" s="2" t="s">
        <v>8209</v>
      </c>
      <c r="L55" s="2" t="s">
        <v>17</v>
      </c>
      <c r="M55" s="2" t="s">
        <v>7240</v>
      </c>
      <c r="Q55" s="2">
        <v>259.0</v>
      </c>
      <c r="R55" s="2">
        <v>1165.0</v>
      </c>
    </row>
    <row r="56">
      <c r="A56" s="2"/>
      <c r="B56" s="2" t="s">
        <v>883</v>
      </c>
      <c r="C56" s="492" t="s">
        <v>9677</v>
      </c>
      <c r="D56" s="616"/>
      <c r="E56" s="494"/>
      <c r="I56" s="2" t="s">
        <v>2136</v>
      </c>
      <c r="J56" s="2" t="s">
        <v>2173</v>
      </c>
      <c r="K56" s="2" t="s">
        <v>8209</v>
      </c>
      <c r="L56" s="2" t="s">
        <v>17</v>
      </c>
      <c r="M56" s="2" t="s">
        <v>7240</v>
      </c>
      <c r="Q56" s="2">
        <v>259.0</v>
      </c>
      <c r="R56" s="2">
        <v>1165.0</v>
      </c>
    </row>
    <row r="57">
      <c r="A57" s="2"/>
      <c r="B57" s="2" t="s">
        <v>883</v>
      </c>
      <c r="C57" s="492" t="s">
        <v>9677</v>
      </c>
      <c r="D57" s="616"/>
      <c r="E57" s="494"/>
      <c r="I57" s="2" t="s">
        <v>2137</v>
      </c>
      <c r="J57" s="2" t="s">
        <v>2173</v>
      </c>
      <c r="K57" s="2" t="s">
        <v>8209</v>
      </c>
      <c r="L57" s="2" t="s">
        <v>17</v>
      </c>
      <c r="M57" s="2" t="s">
        <v>7240</v>
      </c>
      <c r="Q57" s="2">
        <v>259.0</v>
      </c>
      <c r="R57" s="2">
        <v>1165.0</v>
      </c>
    </row>
    <row r="58">
      <c r="A58" s="2"/>
      <c r="B58" s="2" t="s">
        <v>883</v>
      </c>
      <c r="C58" s="492" t="s">
        <v>9677</v>
      </c>
      <c r="D58" s="616"/>
      <c r="E58" s="494"/>
      <c r="I58" s="2" t="s">
        <v>2138</v>
      </c>
      <c r="J58" s="2" t="s">
        <v>2173</v>
      </c>
      <c r="K58" s="2" t="s">
        <v>8209</v>
      </c>
      <c r="L58" s="2" t="s">
        <v>17</v>
      </c>
      <c r="M58" s="2" t="s">
        <v>7240</v>
      </c>
      <c r="Q58" s="2">
        <v>259.0</v>
      </c>
      <c r="R58" s="2">
        <v>1165.0</v>
      </c>
    </row>
    <row r="59">
      <c r="A59" s="2"/>
      <c r="B59" s="2" t="s">
        <v>883</v>
      </c>
      <c r="C59" s="492" t="s">
        <v>9677</v>
      </c>
      <c r="D59" s="616"/>
      <c r="E59" s="494"/>
      <c r="I59" s="2" t="s">
        <v>2139</v>
      </c>
      <c r="J59" s="2" t="s">
        <v>2173</v>
      </c>
      <c r="K59" s="2" t="s">
        <v>8209</v>
      </c>
      <c r="L59" s="2" t="s">
        <v>17</v>
      </c>
      <c r="M59" s="2" t="s">
        <v>7240</v>
      </c>
      <c r="Q59" s="2">
        <v>259.0</v>
      </c>
      <c r="R59" s="2">
        <v>1165.0</v>
      </c>
    </row>
    <row r="60">
      <c r="A60" s="2"/>
      <c r="B60" s="2" t="s">
        <v>883</v>
      </c>
      <c r="C60" s="492" t="s">
        <v>9677</v>
      </c>
      <c r="D60" s="616"/>
      <c r="E60" s="494"/>
      <c r="I60" s="2" t="s">
        <v>2140</v>
      </c>
      <c r="J60" s="2" t="s">
        <v>2173</v>
      </c>
      <c r="K60" s="2" t="s">
        <v>9450</v>
      </c>
      <c r="L60" s="2" t="s">
        <v>17</v>
      </c>
      <c r="M60" s="2" t="s">
        <v>7240</v>
      </c>
      <c r="Q60" s="2">
        <v>270.0</v>
      </c>
      <c r="R60" s="2">
        <v>1165.0</v>
      </c>
    </row>
    <row r="61">
      <c r="A61" s="2"/>
      <c r="B61" s="2" t="s">
        <v>883</v>
      </c>
      <c r="C61" s="492" t="s">
        <v>9677</v>
      </c>
      <c r="D61" s="616"/>
      <c r="E61" s="494"/>
      <c r="I61" s="2" t="s">
        <v>2141</v>
      </c>
      <c r="J61" s="2" t="s">
        <v>2173</v>
      </c>
      <c r="K61" s="2" t="s">
        <v>9450</v>
      </c>
      <c r="L61" s="2" t="s">
        <v>17</v>
      </c>
      <c r="M61" s="2" t="s">
        <v>7240</v>
      </c>
      <c r="Q61" s="2">
        <v>270.0</v>
      </c>
      <c r="R61" s="2">
        <v>1165.0</v>
      </c>
    </row>
    <row r="62">
      <c r="A62" s="2"/>
      <c r="B62" s="2" t="s">
        <v>883</v>
      </c>
      <c r="C62" s="492" t="s">
        <v>9677</v>
      </c>
      <c r="D62" s="616"/>
      <c r="E62" s="494"/>
      <c r="I62" s="2" t="s">
        <v>2126</v>
      </c>
      <c r="J62" s="2" t="s">
        <v>2173</v>
      </c>
      <c r="K62" s="2" t="s">
        <v>9450</v>
      </c>
      <c r="L62" s="2" t="s">
        <v>17</v>
      </c>
      <c r="M62" s="2" t="s">
        <v>7240</v>
      </c>
      <c r="Q62" s="2">
        <v>270.0</v>
      </c>
      <c r="R62" s="2">
        <v>1165.0</v>
      </c>
    </row>
    <row r="63">
      <c r="A63" s="2"/>
      <c r="B63" s="2" t="s">
        <v>883</v>
      </c>
      <c r="C63" s="492" t="s">
        <v>9677</v>
      </c>
      <c r="D63" s="616"/>
      <c r="E63" s="494"/>
      <c r="I63" s="2" t="s">
        <v>2142</v>
      </c>
      <c r="J63" s="2" t="s">
        <v>2173</v>
      </c>
      <c r="K63" s="2" t="s">
        <v>9450</v>
      </c>
      <c r="L63" s="2" t="s">
        <v>17</v>
      </c>
      <c r="M63" s="2" t="s">
        <v>7240</v>
      </c>
      <c r="Q63" s="2">
        <v>270.0</v>
      </c>
      <c r="R63" s="2">
        <v>1165.0</v>
      </c>
    </row>
    <row r="64">
      <c r="A64" s="2"/>
      <c r="B64" s="2" t="s">
        <v>883</v>
      </c>
      <c r="C64" s="492" t="s">
        <v>9677</v>
      </c>
      <c r="D64" s="616"/>
      <c r="E64" s="494"/>
      <c r="I64" s="2" t="s">
        <v>2143</v>
      </c>
      <c r="J64" s="2" t="s">
        <v>2173</v>
      </c>
      <c r="K64" s="2" t="s">
        <v>9450</v>
      </c>
      <c r="L64" s="2" t="s">
        <v>17</v>
      </c>
      <c r="M64" s="2" t="s">
        <v>7240</v>
      </c>
      <c r="Q64" s="2">
        <v>270.0</v>
      </c>
      <c r="R64" s="2">
        <v>1165.0</v>
      </c>
    </row>
    <row r="65">
      <c r="A65" s="2"/>
      <c r="B65" s="2" t="s">
        <v>883</v>
      </c>
      <c r="C65" s="492" t="s">
        <v>9677</v>
      </c>
      <c r="D65" s="616"/>
      <c r="E65" s="494"/>
      <c r="I65" s="2" t="s">
        <v>2144</v>
      </c>
      <c r="J65" s="2" t="s">
        <v>2173</v>
      </c>
      <c r="K65" s="2" t="s">
        <v>9450</v>
      </c>
      <c r="L65" s="2" t="s">
        <v>17</v>
      </c>
      <c r="M65" s="2" t="s">
        <v>7240</v>
      </c>
      <c r="Q65" s="2">
        <v>270.0</v>
      </c>
      <c r="R65" s="2">
        <v>1165.0</v>
      </c>
    </row>
    <row r="66">
      <c r="A66" s="2"/>
      <c r="B66" s="2" t="s">
        <v>883</v>
      </c>
      <c r="C66" s="492" t="s">
        <v>9677</v>
      </c>
      <c r="D66" s="616"/>
      <c r="E66" s="494"/>
      <c r="I66" s="2" t="s">
        <v>2145</v>
      </c>
      <c r="J66" s="2" t="s">
        <v>2173</v>
      </c>
      <c r="K66" s="2" t="s">
        <v>9450</v>
      </c>
      <c r="L66" s="2" t="s">
        <v>17</v>
      </c>
      <c r="M66" s="2" t="s">
        <v>7240</v>
      </c>
      <c r="Q66" s="2">
        <v>270.0</v>
      </c>
      <c r="R66" s="2">
        <v>1165.0</v>
      </c>
    </row>
    <row r="67">
      <c r="A67" s="2"/>
      <c r="B67" s="2" t="s">
        <v>883</v>
      </c>
      <c r="C67" s="492" t="s">
        <v>9677</v>
      </c>
      <c r="D67" s="616"/>
      <c r="E67" s="494"/>
      <c r="I67" s="2" t="s">
        <v>2146</v>
      </c>
      <c r="J67" s="2" t="s">
        <v>2173</v>
      </c>
      <c r="K67" s="2" t="s">
        <v>9450</v>
      </c>
      <c r="L67" s="2" t="s">
        <v>17</v>
      </c>
      <c r="M67" s="2" t="s">
        <v>7240</v>
      </c>
      <c r="Q67" s="2">
        <v>270.0</v>
      </c>
      <c r="R67" s="2">
        <v>1165.0</v>
      </c>
    </row>
    <row r="68">
      <c r="A68" s="2"/>
      <c r="B68" s="2" t="s">
        <v>883</v>
      </c>
      <c r="C68" s="492" t="s">
        <v>9677</v>
      </c>
      <c r="D68" s="616"/>
      <c r="E68" s="494"/>
      <c r="I68" s="2" t="s">
        <v>2147</v>
      </c>
      <c r="J68" s="2" t="s">
        <v>2173</v>
      </c>
      <c r="K68" s="2" t="s">
        <v>9450</v>
      </c>
      <c r="L68" s="2" t="s">
        <v>17</v>
      </c>
      <c r="M68" s="2" t="s">
        <v>7240</v>
      </c>
      <c r="Q68" s="2">
        <v>270.0</v>
      </c>
      <c r="R68" s="2">
        <v>1165.0</v>
      </c>
    </row>
    <row r="69">
      <c r="A69" s="2"/>
      <c r="B69" s="2" t="s">
        <v>883</v>
      </c>
      <c r="C69" s="492" t="s">
        <v>9677</v>
      </c>
      <c r="D69" s="616"/>
      <c r="E69" s="494"/>
      <c r="I69" s="2" t="s">
        <v>3236</v>
      </c>
      <c r="J69" s="2" t="s">
        <v>2173</v>
      </c>
      <c r="K69" s="2" t="s">
        <v>9450</v>
      </c>
      <c r="L69" s="2" t="s">
        <v>17</v>
      </c>
      <c r="M69" s="2" t="s">
        <v>7240</v>
      </c>
      <c r="Q69" s="2">
        <v>270.0</v>
      </c>
      <c r="R69" s="2">
        <v>1165.0</v>
      </c>
    </row>
    <row r="70">
      <c r="A70" s="2"/>
      <c r="B70" s="2" t="s">
        <v>883</v>
      </c>
      <c r="C70" s="492" t="s">
        <v>9677</v>
      </c>
      <c r="D70" s="616"/>
      <c r="E70" s="494"/>
      <c r="I70" s="2" t="s">
        <v>3238</v>
      </c>
      <c r="J70" s="2" t="s">
        <v>2173</v>
      </c>
      <c r="K70" s="2" t="s">
        <v>9666</v>
      </c>
      <c r="L70" s="2" t="s">
        <v>17</v>
      </c>
      <c r="M70" s="2" t="s">
        <v>7240</v>
      </c>
      <c r="Q70" s="2">
        <v>262.0</v>
      </c>
      <c r="R70" s="2">
        <v>1165.0</v>
      </c>
    </row>
    <row r="71">
      <c r="A71" s="2"/>
      <c r="B71" s="2" t="s">
        <v>883</v>
      </c>
      <c r="C71" s="492" t="s">
        <v>9677</v>
      </c>
      <c r="D71" s="616"/>
      <c r="E71" s="494"/>
      <c r="I71" s="2" t="s">
        <v>3196</v>
      </c>
      <c r="J71" s="2" t="s">
        <v>2173</v>
      </c>
      <c r="K71" s="2" t="s">
        <v>9666</v>
      </c>
      <c r="L71" s="2" t="s">
        <v>17</v>
      </c>
      <c r="M71" s="2" t="s">
        <v>7240</v>
      </c>
      <c r="Q71" s="2">
        <v>262.0</v>
      </c>
      <c r="R71" s="2">
        <v>1165.0</v>
      </c>
    </row>
    <row r="72">
      <c r="A72" s="2"/>
      <c r="B72" s="2" t="s">
        <v>883</v>
      </c>
      <c r="C72" s="492" t="s">
        <v>9677</v>
      </c>
      <c r="D72" s="616"/>
      <c r="E72" s="494"/>
      <c r="I72" s="2" t="s">
        <v>3197</v>
      </c>
      <c r="J72" s="2" t="s">
        <v>2173</v>
      </c>
      <c r="K72" s="2" t="s">
        <v>9666</v>
      </c>
      <c r="L72" s="2" t="s">
        <v>17</v>
      </c>
      <c r="M72" s="2" t="s">
        <v>7240</v>
      </c>
      <c r="Q72" s="2">
        <v>262.0</v>
      </c>
      <c r="R72" s="2">
        <v>1165.0</v>
      </c>
    </row>
    <row r="73">
      <c r="A73" s="2"/>
      <c r="B73" s="2" t="s">
        <v>883</v>
      </c>
      <c r="C73" s="492" t="s">
        <v>9677</v>
      </c>
      <c r="D73" s="616"/>
      <c r="E73" s="494"/>
      <c r="I73" s="2" t="s">
        <v>3198</v>
      </c>
      <c r="J73" s="2" t="s">
        <v>2173</v>
      </c>
      <c r="K73" s="2" t="s">
        <v>9666</v>
      </c>
      <c r="L73" s="2" t="s">
        <v>17</v>
      </c>
      <c r="M73" s="2" t="s">
        <v>7240</v>
      </c>
      <c r="Q73" s="2">
        <v>262.0</v>
      </c>
      <c r="R73" s="2">
        <v>1165.0</v>
      </c>
    </row>
    <row r="74">
      <c r="A74" s="2"/>
      <c r="B74" s="2" t="s">
        <v>883</v>
      </c>
      <c r="C74" s="492" t="s">
        <v>9677</v>
      </c>
      <c r="D74" s="616"/>
      <c r="E74" s="494"/>
      <c r="I74" s="2" t="s">
        <v>3199</v>
      </c>
      <c r="J74" s="2" t="s">
        <v>2173</v>
      </c>
      <c r="K74" s="2" t="s">
        <v>9666</v>
      </c>
      <c r="L74" s="2" t="s">
        <v>17</v>
      </c>
      <c r="M74" s="2" t="s">
        <v>7240</v>
      </c>
      <c r="Q74" s="2">
        <v>262.0</v>
      </c>
      <c r="R74" s="2">
        <v>1165.0</v>
      </c>
    </row>
    <row r="75">
      <c r="A75" s="2"/>
      <c r="B75" s="2" t="s">
        <v>883</v>
      </c>
      <c r="C75" s="492" t="s">
        <v>9677</v>
      </c>
      <c r="D75" s="616"/>
      <c r="E75" s="494"/>
      <c r="I75" s="2" t="s">
        <v>3200</v>
      </c>
      <c r="J75" s="2" t="s">
        <v>2173</v>
      </c>
      <c r="K75" s="2" t="s">
        <v>9666</v>
      </c>
      <c r="L75" s="2" t="s">
        <v>17</v>
      </c>
      <c r="M75" s="2" t="s">
        <v>7240</v>
      </c>
      <c r="Q75" s="2">
        <v>262.0</v>
      </c>
      <c r="R75" s="2">
        <v>1165.0</v>
      </c>
    </row>
    <row r="76">
      <c r="A76" s="2"/>
      <c r="B76" s="2" t="s">
        <v>883</v>
      </c>
      <c r="C76" s="492" t="s">
        <v>9677</v>
      </c>
      <c r="D76" s="616"/>
      <c r="E76" s="494"/>
      <c r="I76" s="2" t="s">
        <v>3201</v>
      </c>
      <c r="J76" s="2" t="s">
        <v>2173</v>
      </c>
      <c r="K76" s="2" t="s">
        <v>9666</v>
      </c>
      <c r="L76" s="2" t="s">
        <v>17</v>
      </c>
      <c r="M76" s="2" t="s">
        <v>7240</v>
      </c>
      <c r="Q76" s="2">
        <v>262.0</v>
      </c>
      <c r="R76" s="2">
        <v>1165.0</v>
      </c>
    </row>
    <row r="77">
      <c r="A77" s="2"/>
      <c r="B77" s="2" t="s">
        <v>883</v>
      </c>
      <c r="C77" s="492" t="s">
        <v>9677</v>
      </c>
      <c r="D77" s="616"/>
      <c r="E77" s="494"/>
      <c r="I77" s="2" t="s">
        <v>3204</v>
      </c>
      <c r="J77" s="2" t="s">
        <v>2173</v>
      </c>
      <c r="K77" s="2" t="s">
        <v>9666</v>
      </c>
      <c r="L77" s="2" t="s">
        <v>17</v>
      </c>
      <c r="M77" s="2" t="s">
        <v>7240</v>
      </c>
      <c r="Q77" s="2">
        <v>262.0</v>
      </c>
      <c r="R77" s="2">
        <v>1165.0</v>
      </c>
    </row>
    <row r="78">
      <c r="A78" s="2"/>
      <c r="B78" s="2" t="s">
        <v>883</v>
      </c>
      <c r="C78" s="492" t="s">
        <v>9677</v>
      </c>
      <c r="D78" s="616"/>
      <c r="E78" s="494"/>
      <c r="I78" s="2" t="s">
        <v>3205</v>
      </c>
      <c r="J78" s="2" t="s">
        <v>2173</v>
      </c>
      <c r="K78" s="2" t="s">
        <v>9666</v>
      </c>
      <c r="L78" s="2" t="s">
        <v>17</v>
      </c>
      <c r="M78" s="2" t="s">
        <v>7240</v>
      </c>
      <c r="Q78" s="2">
        <v>262.0</v>
      </c>
      <c r="R78" s="2">
        <v>1165.0</v>
      </c>
    </row>
    <row r="79">
      <c r="A79" s="2"/>
      <c r="B79" s="2" t="s">
        <v>883</v>
      </c>
      <c r="C79" s="492" t="s">
        <v>9677</v>
      </c>
      <c r="D79" s="616"/>
      <c r="E79" s="494"/>
      <c r="I79" s="2" t="s">
        <v>3819</v>
      </c>
      <c r="J79" s="2" t="s">
        <v>2173</v>
      </c>
      <c r="K79" s="2" t="s">
        <v>9666</v>
      </c>
      <c r="L79" s="2" t="s">
        <v>17</v>
      </c>
      <c r="M79" s="2" t="s">
        <v>7240</v>
      </c>
      <c r="Q79" s="2">
        <v>262.0</v>
      </c>
      <c r="R79" s="2">
        <v>1165.0</v>
      </c>
    </row>
    <row r="80">
      <c r="A80" s="2"/>
      <c r="B80" s="2" t="s">
        <v>883</v>
      </c>
      <c r="C80" s="492" t="s">
        <v>9677</v>
      </c>
      <c r="D80" s="616"/>
      <c r="E80" s="494"/>
      <c r="I80" s="2" t="s">
        <v>3819</v>
      </c>
      <c r="J80" s="2" t="s">
        <v>2173</v>
      </c>
      <c r="K80" s="2" t="s">
        <v>9666</v>
      </c>
      <c r="L80" s="2" t="s">
        <v>17</v>
      </c>
      <c r="M80" s="2" t="s">
        <v>7240</v>
      </c>
      <c r="Q80" s="2">
        <v>262.0</v>
      </c>
      <c r="R80" s="2">
        <v>1165.0</v>
      </c>
    </row>
    <row r="81">
      <c r="B81" s="2" t="s">
        <v>883</v>
      </c>
      <c r="C81" s="492" t="s">
        <v>9677</v>
      </c>
      <c r="D81" s="616"/>
      <c r="E81" s="494"/>
      <c r="I81" s="2" t="s">
        <v>3819</v>
      </c>
      <c r="J81" s="2" t="s">
        <v>2173</v>
      </c>
      <c r="K81" s="2" t="s">
        <v>9666</v>
      </c>
      <c r="L81" s="2" t="s">
        <v>17</v>
      </c>
      <c r="M81" s="2" t="s">
        <v>7240</v>
      </c>
      <c r="Q81" s="2">
        <v>262.0</v>
      </c>
      <c r="R81" s="2">
        <v>1165.0</v>
      </c>
    </row>
    <row r="82">
      <c r="B82" s="2" t="s">
        <v>883</v>
      </c>
      <c r="C82" s="492" t="s">
        <v>9677</v>
      </c>
      <c r="D82" s="616"/>
      <c r="E82" s="359" t="s">
        <v>6897</v>
      </c>
      <c r="I82" s="2" t="s">
        <v>3819</v>
      </c>
      <c r="J82" s="2" t="s">
        <v>2173</v>
      </c>
      <c r="K82" s="2" t="s">
        <v>9666</v>
      </c>
      <c r="L82" s="2" t="s">
        <v>17</v>
      </c>
      <c r="M82" s="2" t="s">
        <v>7240</v>
      </c>
      <c r="Q82" s="2">
        <v>262.0</v>
      </c>
      <c r="R82" s="2">
        <v>1165.0</v>
      </c>
    </row>
    <row r="83">
      <c r="B83" s="2" t="s">
        <v>883</v>
      </c>
      <c r="C83" s="492" t="s">
        <v>9677</v>
      </c>
      <c r="D83" s="616"/>
      <c r="E83" s="494"/>
      <c r="I83" s="2" t="s">
        <v>3819</v>
      </c>
      <c r="J83" s="2" t="s">
        <v>1152</v>
      </c>
      <c r="K83" s="2" t="s">
        <v>9666</v>
      </c>
      <c r="L83" s="2" t="s">
        <v>17</v>
      </c>
      <c r="M83" s="2" t="s">
        <v>7240</v>
      </c>
      <c r="Q83" s="2">
        <v>262.0</v>
      </c>
      <c r="R83" s="2">
        <v>1165.0</v>
      </c>
    </row>
    <row r="84">
      <c r="C84" s="492" t="s">
        <v>7142</v>
      </c>
      <c r="D84" s="616"/>
      <c r="E84" s="494"/>
      <c r="J84" s="2" t="s">
        <v>2173</v>
      </c>
      <c r="K84" s="2" t="s">
        <v>9450</v>
      </c>
      <c r="L84" s="2" t="s">
        <v>17</v>
      </c>
      <c r="M84" s="2" t="s">
        <v>7240</v>
      </c>
      <c r="Q84" s="2">
        <v>270.0</v>
      </c>
      <c r="R84" s="2">
        <v>1165.0</v>
      </c>
    </row>
    <row r="85">
      <c r="C85" s="2" t="s">
        <v>9682</v>
      </c>
      <c r="D85" s="580"/>
      <c r="E85" s="275"/>
      <c r="J85" s="2" t="s">
        <v>2173</v>
      </c>
      <c r="K85" s="2" t="s">
        <v>9664</v>
      </c>
      <c r="L85" s="2" t="s">
        <v>17</v>
      </c>
      <c r="M85" s="2" t="s">
        <v>7240</v>
      </c>
      <c r="Q85" s="2">
        <v>261.0</v>
      </c>
      <c r="R85" s="2">
        <v>1166.0</v>
      </c>
    </row>
    <row r="86">
      <c r="C86" s="2" t="s">
        <v>9586</v>
      </c>
      <c r="D86" s="580"/>
      <c r="E86" s="275"/>
      <c r="I86" s="2" t="s">
        <v>3819</v>
      </c>
      <c r="J86" s="2" t="s">
        <v>2173</v>
      </c>
      <c r="K86" s="2" t="s">
        <v>9450</v>
      </c>
      <c r="L86" s="2" t="s">
        <v>17</v>
      </c>
      <c r="M86" s="2" t="s">
        <v>7240</v>
      </c>
      <c r="Q86" s="2">
        <v>270.0</v>
      </c>
      <c r="R86" s="2">
        <v>1165.0</v>
      </c>
    </row>
    <row r="87">
      <c r="A87" s="239"/>
      <c r="B87" s="239"/>
      <c r="C87" s="2" t="s">
        <v>9683</v>
      </c>
      <c r="D87" s="453" t="s">
        <v>9684</v>
      </c>
      <c r="E87" s="359" t="s">
        <v>6897</v>
      </c>
      <c r="I87" s="2" t="s">
        <v>3819</v>
      </c>
      <c r="J87" s="2" t="s">
        <v>2173</v>
      </c>
      <c r="K87" s="2" t="s">
        <v>9450</v>
      </c>
      <c r="L87" s="2" t="s">
        <v>17</v>
      </c>
      <c r="M87" s="2" t="s">
        <v>7240</v>
      </c>
      <c r="Q87" s="2">
        <v>270.0</v>
      </c>
      <c r="R87" s="2">
        <v>1166.0</v>
      </c>
    </row>
    <row r="88">
      <c r="A88" s="239"/>
      <c r="B88" s="239"/>
      <c r="C88" s="2" t="s">
        <v>9683</v>
      </c>
      <c r="D88" s="557" t="s">
        <v>9685</v>
      </c>
      <c r="E88" s="359" t="s">
        <v>6897</v>
      </c>
      <c r="I88" s="2" t="s">
        <v>3819</v>
      </c>
      <c r="J88" s="2" t="s">
        <v>2173</v>
      </c>
      <c r="K88" s="2" t="s">
        <v>9450</v>
      </c>
      <c r="L88" s="2" t="s">
        <v>17</v>
      </c>
      <c r="M88" s="2" t="s">
        <v>7240</v>
      </c>
      <c r="Q88" s="2">
        <v>270.0</v>
      </c>
      <c r="R88" s="2">
        <v>1166.0</v>
      </c>
    </row>
    <row r="89">
      <c r="A89" s="239"/>
      <c r="B89" s="239"/>
      <c r="C89" s="2" t="s">
        <v>9683</v>
      </c>
      <c r="D89" s="557" t="s">
        <v>9686</v>
      </c>
      <c r="E89" s="359" t="s">
        <v>6897</v>
      </c>
      <c r="I89" s="2" t="s">
        <v>3819</v>
      </c>
      <c r="J89" s="2" t="s">
        <v>2173</v>
      </c>
      <c r="K89" s="2" t="s">
        <v>9450</v>
      </c>
      <c r="L89" s="2" t="s">
        <v>17</v>
      </c>
      <c r="M89" s="2" t="s">
        <v>7240</v>
      </c>
      <c r="Q89" s="2">
        <v>270.0</v>
      </c>
      <c r="R89" s="2">
        <v>1166.0</v>
      </c>
    </row>
    <row r="90">
      <c r="A90" s="239"/>
      <c r="B90" s="239"/>
      <c r="C90" s="2" t="s">
        <v>8039</v>
      </c>
      <c r="D90" s="557" t="s">
        <v>9687</v>
      </c>
      <c r="E90" s="563" t="s">
        <v>9173</v>
      </c>
      <c r="I90" s="2" t="s">
        <v>3819</v>
      </c>
      <c r="J90" s="2" t="s">
        <v>2173</v>
      </c>
      <c r="K90" s="2" t="s">
        <v>9450</v>
      </c>
      <c r="L90" s="2" t="s">
        <v>17</v>
      </c>
      <c r="M90" s="2" t="s">
        <v>7240</v>
      </c>
      <c r="Q90" s="2">
        <v>270.0</v>
      </c>
      <c r="R90" s="2">
        <v>1166.0</v>
      </c>
    </row>
    <row r="91">
      <c r="A91" s="239"/>
      <c r="B91" s="239"/>
      <c r="C91" s="2" t="s">
        <v>8039</v>
      </c>
      <c r="D91" s="557" t="s">
        <v>9688</v>
      </c>
      <c r="E91" s="563" t="s">
        <v>9173</v>
      </c>
      <c r="I91" s="2" t="s">
        <v>3819</v>
      </c>
      <c r="J91" s="2" t="s">
        <v>2173</v>
      </c>
      <c r="K91" s="2" t="s">
        <v>9450</v>
      </c>
      <c r="L91" s="2" t="s">
        <v>17</v>
      </c>
      <c r="M91" s="2" t="s">
        <v>7240</v>
      </c>
      <c r="Q91" s="2">
        <v>270.0</v>
      </c>
      <c r="R91" s="2">
        <v>1166.0</v>
      </c>
    </row>
    <row r="92">
      <c r="A92" s="239"/>
      <c r="B92" s="239"/>
      <c r="C92" s="2" t="s">
        <v>8039</v>
      </c>
      <c r="D92" s="557" t="s">
        <v>9689</v>
      </c>
      <c r="E92" s="563" t="s">
        <v>9173</v>
      </c>
      <c r="I92" s="2" t="s">
        <v>3819</v>
      </c>
      <c r="J92" s="2" t="s">
        <v>9690</v>
      </c>
      <c r="K92" s="2" t="s">
        <v>9450</v>
      </c>
      <c r="L92" s="2" t="s">
        <v>17</v>
      </c>
      <c r="M92" s="2" t="s">
        <v>7240</v>
      </c>
      <c r="Q92" s="2">
        <v>270.0</v>
      </c>
      <c r="R92" s="2">
        <v>1166.0</v>
      </c>
    </row>
    <row r="93">
      <c r="A93" s="239"/>
      <c r="B93" s="239"/>
      <c r="C93" s="2"/>
      <c r="D93" s="610"/>
      <c r="I93" s="2"/>
      <c r="J93" s="2"/>
    </row>
    <row r="94">
      <c r="A94" s="239" t="s">
        <v>933</v>
      </c>
      <c r="B94" s="239"/>
      <c r="C94" s="2" t="s">
        <v>1390</v>
      </c>
      <c r="D94" s="557">
        <v>2.201361002417E12</v>
      </c>
      <c r="E94" s="359" t="s">
        <v>935</v>
      </c>
      <c r="I94" s="2" t="s">
        <v>3819</v>
      </c>
      <c r="J94" s="2" t="s">
        <v>2173</v>
      </c>
      <c r="K94" s="2" t="s">
        <v>9664</v>
      </c>
      <c r="L94" s="2" t="s">
        <v>17</v>
      </c>
      <c r="M94" s="2" t="s">
        <v>9664</v>
      </c>
      <c r="Q94" s="2">
        <v>261.0</v>
      </c>
      <c r="R94" s="2">
        <v>67.0</v>
      </c>
    </row>
    <row r="95">
      <c r="A95" s="239"/>
      <c r="B95" s="239"/>
      <c r="C95" s="2" t="s">
        <v>1390</v>
      </c>
      <c r="D95" s="557">
        <v>2.201361002411E12</v>
      </c>
      <c r="E95" s="359" t="s">
        <v>935</v>
      </c>
      <c r="I95" s="2" t="s">
        <v>3819</v>
      </c>
      <c r="J95" s="2" t="s">
        <v>2173</v>
      </c>
      <c r="K95" s="2" t="s">
        <v>9664</v>
      </c>
      <c r="L95" s="2" t="s">
        <v>17</v>
      </c>
      <c r="M95" s="2" t="s">
        <v>9664</v>
      </c>
      <c r="Q95" s="2">
        <v>261.0</v>
      </c>
      <c r="R95" s="2">
        <v>67.0</v>
      </c>
    </row>
    <row r="96">
      <c r="A96" s="239"/>
      <c r="B96" s="239"/>
      <c r="C96" s="2" t="s">
        <v>1390</v>
      </c>
      <c r="D96" s="557">
        <v>2.201361002413E12</v>
      </c>
      <c r="E96" s="359" t="s">
        <v>935</v>
      </c>
      <c r="I96" s="2" t="s">
        <v>3819</v>
      </c>
      <c r="J96" s="2" t="s">
        <v>2173</v>
      </c>
      <c r="K96" s="2" t="s">
        <v>9666</v>
      </c>
      <c r="L96" s="2" t="s">
        <v>17</v>
      </c>
      <c r="M96" s="2" t="s">
        <v>9664</v>
      </c>
      <c r="Q96" s="2">
        <v>262.0</v>
      </c>
      <c r="R96" s="2">
        <v>67.0</v>
      </c>
    </row>
    <row r="97">
      <c r="A97" s="239"/>
      <c r="B97" s="239"/>
      <c r="C97" s="2" t="s">
        <v>1390</v>
      </c>
      <c r="D97" s="557">
        <v>2.201229000067E12</v>
      </c>
      <c r="E97" s="359" t="s">
        <v>935</v>
      </c>
      <c r="I97" s="2" t="s">
        <v>3819</v>
      </c>
      <c r="J97" s="2" t="s">
        <v>2173</v>
      </c>
      <c r="K97" s="2" t="s">
        <v>9666</v>
      </c>
      <c r="L97" s="2" t="s">
        <v>17</v>
      </c>
      <c r="M97" s="2" t="s">
        <v>9664</v>
      </c>
      <c r="Q97" s="2">
        <v>262.0</v>
      </c>
      <c r="R97" s="2">
        <v>67.0</v>
      </c>
    </row>
    <row r="98">
      <c r="A98" s="239"/>
      <c r="B98" s="239"/>
      <c r="D98" s="610"/>
    </row>
    <row r="99">
      <c r="A99" s="239"/>
      <c r="B99" s="239"/>
      <c r="D99" s="610"/>
    </row>
    <row r="100">
      <c r="A100" s="239"/>
      <c r="B100" s="239"/>
      <c r="C100" s="2" t="s">
        <v>6725</v>
      </c>
      <c r="D100" s="610"/>
      <c r="J100" s="2" t="s">
        <v>3940</v>
      </c>
      <c r="L100" s="2" t="s">
        <v>17</v>
      </c>
      <c r="M100" s="2" t="s">
        <v>9664</v>
      </c>
      <c r="R100" s="2">
        <v>65.0</v>
      </c>
    </row>
    <row r="101">
      <c r="A101" s="239"/>
      <c r="B101" s="239"/>
      <c r="C101" s="2" t="s">
        <v>6725</v>
      </c>
      <c r="D101" s="610"/>
      <c r="J101" s="2" t="s">
        <v>3940</v>
      </c>
      <c r="L101" s="2" t="s">
        <v>17</v>
      </c>
      <c r="M101" s="2" t="s">
        <v>9664</v>
      </c>
      <c r="R101" s="2">
        <v>65.0</v>
      </c>
    </row>
    <row r="102">
      <c r="C102" s="2" t="s">
        <v>8365</v>
      </c>
      <c r="D102" s="610"/>
      <c r="J102" s="2" t="s">
        <v>3940</v>
      </c>
      <c r="L102" s="2" t="s">
        <v>17</v>
      </c>
      <c r="M102" s="2" t="s">
        <v>9664</v>
      </c>
      <c r="R102" s="2">
        <v>65.0</v>
      </c>
    </row>
    <row r="103">
      <c r="D103" s="610"/>
    </row>
    <row r="104">
      <c r="A104" s="380" t="s">
        <v>995</v>
      </c>
      <c r="C104" s="2" t="s">
        <v>1409</v>
      </c>
      <c r="D104" s="557" t="s">
        <v>9691</v>
      </c>
      <c r="E104" s="359" t="s">
        <v>893</v>
      </c>
      <c r="I104" s="2" t="s">
        <v>3819</v>
      </c>
      <c r="J104" s="2" t="s">
        <v>3940</v>
      </c>
      <c r="K104" s="2" t="s">
        <v>9634</v>
      </c>
      <c r="L104" s="2" t="s">
        <v>17</v>
      </c>
      <c r="M104" s="2" t="s">
        <v>9634</v>
      </c>
      <c r="R104" s="2">
        <v>196.0</v>
      </c>
    </row>
    <row r="105">
      <c r="A105" s="380"/>
      <c r="C105" s="2" t="s">
        <v>1412</v>
      </c>
      <c r="D105" s="557" t="s">
        <v>9692</v>
      </c>
      <c r="E105" s="380" t="s">
        <v>895</v>
      </c>
      <c r="I105" s="2" t="s">
        <v>3819</v>
      </c>
      <c r="J105" s="2" t="s">
        <v>3940</v>
      </c>
      <c r="K105" s="2" t="s">
        <v>9634</v>
      </c>
      <c r="L105" s="2" t="s">
        <v>17</v>
      </c>
      <c r="M105" s="2" t="s">
        <v>9634</v>
      </c>
      <c r="R105" s="2">
        <v>196.0</v>
      </c>
    </row>
    <row r="106">
      <c r="D106" s="610"/>
      <c r="E106" s="383"/>
    </row>
    <row r="107">
      <c r="D107" s="610"/>
    </row>
    <row r="108">
      <c r="C108" s="359" t="s">
        <v>3825</v>
      </c>
      <c r="D108" s="610"/>
      <c r="I108" s="2" t="s">
        <v>3819</v>
      </c>
      <c r="J108" s="2" t="s">
        <v>2173</v>
      </c>
      <c r="K108" s="2" t="s">
        <v>389</v>
      </c>
      <c r="L108" s="2" t="s">
        <v>17</v>
      </c>
      <c r="M108" s="2" t="s">
        <v>389</v>
      </c>
      <c r="Q108" s="2" t="s">
        <v>9638</v>
      </c>
      <c r="R108" s="2">
        <v>224.0</v>
      </c>
    </row>
    <row r="109">
      <c r="C109" s="2" t="s">
        <v>9693</v>
      </c>
      <c r="D109" s="610"/>
      <c r="I109" s="2" t="s">
        <v>3819</v>
      </c>
      <c r="J109" s="2" t="s">
        <v>2173</v>
      </c>
      <c r="K109" s="2" t="s">
        <v>389</v>
      </c>
      <c r="L109" s="2" t="s">
        <v>17</v>
      </c>
      <c r="M109" s="2" t="s">
        <v>389</v>
      </c>
      <c r="Q109" s="2" t="s">
        <v>9638</v>
      </c>
      <c r="R109" s="2">
        <v>224.0</v>
      </c>
    </row>
    <row r="110">
      <c r="D110" s="610"/>
    </row>
    <row r="111">
      <c r="D111" s="610"/>
    </row>
    <row r="112">
      <c r="D112" s="610"/>
    </row>
    <row r="113">
      <c r="B113" s="239"/>
      <c r="D113" s="610"/>
    </row>
    <row r="114">
      <c r="D114" s="610"/>
    </row>
    <row r="115">
      <c r="D115" s="610"/>
    </row>
    <row r="116">
      <c r="D116" s="610"/>
    </row>
    <row r="117">
      <c r="D117" s="610"/>
    </row>
    <row r="118">
      <c r="D118" s="610"/>
    </row>
    <row r="119">
      <c r="D119" s="610"/>
    </row>
    <row r="120">
      <c r="D120" s="610"/>
    </row>
    <row r="121">
      <c r="D121" s="610"/>
    </row>
    <row r="122">
      <c r="D122" s="610"/>
    </row>
    <row r="123">
      <c r="D123" s="610"/>
    </row>
    <row r="124">
      <c r="D124" s="610"/>
    </row>
    <row r="125">
      <c r="D125" s="610"/>
    </row>
    <row r="126">
      <c r="D126" s="610"/>
    </row>
    <row r="127">
      <c r="D127" s="610"/>
    </row>
    <row r="128">
      <c r="D128" s="610"/>
    </row>
    <row r="129">
      <c r="D129" s="610"/>
    </row>
    <row r="130">
      <c r="D130" s="610"/>
    </row>
    <row r="131">
      <c r="D131" s="610"/>
    </row>
    <row r="132">
      <c r="D132" s="610"/>
    </row>
    <row r="133">
      <c r="D133" s="610"/>
    </row>
    <row r="134">
      <c r="D134" s="610"/>
    </row>
    <row r="135">
      <c r="D135" s="610"/>
    </row>
    <row r="136">
      <c r="D136" s="610"/>
    </row>
    <row r="137">
      <c r="D137" s="610"/>
    </row>
    <row r="138">
      <c r="D138" s="610"/>
    </row>
    <row r="139">
      <c r="D139" s="610"/>
    </row>
    <row r="140">
      <c r="D140" s="610"/>
    </row>
    <row r="141">
      <c r="D141" s="610"/>
    </row>
    <row r="142">
      <c r="D142" s="610"/>
    </row>
    <row r="143">
      <c r="D143" s="610"/>
    </row>
    <row r="144">
      <c r="D144" s="610"/>
    </row>
    <row r="145">
      <c r="D145" s="610"/>
    </row>
    <row r="146">
      <c r="D146" s="610"/>
    </row>
    <row r="147">
      <c r="D147" s="610"/>
    </row>
    <row r="148">
      <c r="D148" s="610"/>
    </row>
    <row r="149">
      <c r="D149" s="610"/>
    </row>
    <row r="150">
      <c r="D150" s="610"/>
    </row>
    <row r="151">
      <c r="D151" s="610"/>
    </row>
    <row r="152">
      <c r="D152" s="610"/>
    </row>
    <row r="153">
      <c r="D153" s="610"/>
    </row>
    <row r="154">
      <c r="D154" s="610"/>
    </row>
    <row r="155">
      <c r="D155" s="610"/>
    </row>
    <row r="156">
      <c r="D156" s="610"/>
    </row>
    <row r="157">
      <c r="D157" s="610"/>
    </row>
    <row r="158">
      <c r="D158" s="610"/>
    </row>
    <row r="159">
      <c r="D159" s="610"/>
    </row>
    <row r="160">
      <c r="D160" s="610"/>
    </row>
    <row r="161">
      <c r="D161" s="610"/>
    </row>
    <row r="162">
      <c r="D162" s="610"/>
    </row>
    <row r="163">
      <c r="D163" s="610"/>
    </row>
    <row r="164">
      <c r="D164" s="610"/>
    </row>
    <row r="165">
      <c r="D165" s="610"/>
    </row>
    <row r="166">
      <c r="D166" s="610"/>
    </row>
    <row r="167">
      <c r="D167" s="610"/>
    </row>
    <row r="168">
      <c r="D168" s="610"/>
    </row>
    <row r="169">
      <c r="D169" s="610"/>
    </row>
    <row r="170">
      <c r="D170" s="610"/>
    </row>
    <row r="171">
      <c r="D171" s="610"/>
    </row>
    <row r="172">
      <c r="D172" s="610"/>
    </row>
    <row r="173">
      <c r="D173" s="610"/>
    </row>
    <row r="174">
      <c r="D174" s="610"/>
    </row>
    <row r="175">
      <c r="D175" s="610"/>
    </row>
    <row r="176">
      <c r="D176" s="610"/>
    </row>
    <row r="177">
      <c r="D177" s="610"/>
    </row>
    <row r="178">
      <c r="D178" s="610"/>
    </row>
    <row r="179">
      <c r="D179" s="610"/>
    </row>
    <row r="180">
      <c r="D180" s="610"/>
    </row>
    <row r="181">
      <c r="D181" s="610"/>
    </row>
    <row r="182">
      <c r="D182" s="610"/>
    </row>
    <row r="183">
      <c r="D183" s="610"/>
    </row>
    <row r="184">
      <c r="D184" s="610"/>
    </row>
    <row r="185">
      <c r="D185" s="610"/>
    </row>
    <row r="186">
      <c r="D186" s="610"/>
    </row>
    <row r="187">
      <c r="D187" s="610"/>
    </row>
    <row r="188">
      <c r="D188" s="610"/>
    </row>
    <row r="189">
      <c r="D189" s="610"/>
    </row>
    <row r="190">
      <c r="D190" s="610"/>
    </row>
    <row r="191">
      <c r="D191" s="610"/>
    </row>
    <row r="192">
      <c r="D192" s="610"/>
    </row>
    <row r="193">
      <c r="D193" s="610"/>
    </row>
    <row r="194">
      <c r="D194" s="610"/>
    </row>
    <row r="195">
      <c r="D195" s="610"/>
    </row>
    <row r="196">
      <c r="D196" s="610"/>
    </row>
    <row r="197">
      <c r="D197" s="610"/>
    </row>
    <row r="198">
      <c r="D198" s="610"/>
    </row>
    <row r="199">
      <c r="D199" s="610"/>
    </row>
    <row r="200">
      <c r="D200" s="610"/>
    </row>
    <row r="201">
      <c r="D201" s="610"/>
    </row>
    <row r="202">
      <c r="D202" s="610"/>
    </row>
    <row r="203">
      <c r="D203" s="610"/>
    </row>
    <row r="204">
      <c r="D204" s="610"/>
    </row>
    <row r="205">
      <c r="D205" s="610"/>
    </row>
    <row r="206">
      <c r="D206" s="610"/>
    </row>
    <row r="207">
      <c r="D207" s="610"/>
    </row>
    <row r="208">
      <c r="D208" s="610"/>
    </row>
    <row r="209">
      <c r="D209" s="610"/>
    </row>
    <row r="210">
      <c r="D210" s="610"/>
    </row>
    <row r="211">
      <c r="D211" s="610"/>
    </row>
    <row r="212">
      <c r="D212" s="610"/>
    </row>
    <row r="213">
      <c r="D213" s="610"/>
    </row>
    <row r="214">
      <c r="D214" s="610"/>
    </row>
    <row r="215">
      <c r="D215" s="610"/>
    </row>
    <row r="216">
      <c r="D216" s="610"/>
    </row>
    <row r="217">
      <c r="D217" s="610"/>
    </row>
    <row r="218">
      <c r="D218" s="610"/>
    </row>
    <row r="219">
      <c r="D219" s="610"/>
    </row>
    <row r="220">
      <c r="D220" s="610"/>
    </row>
    <row r="221">
      <c r="D221" s="610"/>
    </row>
    <row r="222">
      <c r="D222" s="610"/>
    </row>
    <row r="223">
      <c r="D223" s="610"/>
    </row>
    <row r="224">
      <c r="D224" s="610"/>
    </row>
    <row r="225">
      <c r="D225" s="610"/>
    </row>
    <row r="226">
      <c r="D226" s="610"/>
    </row>
    <row r="227">
      <c r="D227" s="610"/>
    </row>
    <row r="228">
      <c r="D228" s="610"/>
    </row>
    <row r="229">
      <c r="D229" s="610"/>
    </row>
    <row r="230">
      <c r="D230" s="610"/>
    </row>
    <row r="231">
      <c r="D231" s="610"/>
    </row>
    <row r="232">
      <c r="D232" s="610"/>
    </row>
    <row r="233">
      <c r="D233" s="610"/>
    </row>
    <row r="234">
      <c r="D234" s="610"/>
    </row>
    <row r="235">
      <c r="D235" s="610"/>
    </row>
    <row r="236">
      <c r="D236" s="610"/>
    </row>
    <row r="237">
      <c r="D237" s="610"/>
    </row>
    <row r="238">
      <c r="D238" s="610"/>
    </row>
    <row r="239">
      <c r="D239" s="610"/>
    </row>
    <row r="240">
      <c r="D240" s="610"/>
    </row>
    <row r="241">
      <c r="D241" s="610"/>
    </row>
    <row r="242">
      <c r="D242" s="610"/>
    </row>
    <row r="243">
      <c r="D243" s="610"/>
    </row>
    <row r="244">
      <c r="D244" s="610"/>
    </row>
    <row r="245">
      <c r="D245" s="610"/>
    </row>
    <row r="246">
      <c r="D246" s="610"/>
    </row>
    <row r="247">
      <c r="D247" s="610"/>
    </row>
    <row r="248">
      <c r="D248" s="610"/>
    </row>
    <row r="249">
      <c r="D249" s="610"/>
    </row>
    <row r="250">
      <c r="D250" s="610"/>
    </row>
    <row r="251">
      <c r="D251" s="610"/>
    </row>
    <row r="252">
      <c r="D252" s="610"/>
    </row>
    <row r="253">
      <c r="D253" s="610"/>
    </row>
    <row r="254">
      <c r="D254" s="610"/>
    </row>
    <row r="255">
      <c r="D255" s="610"/>
    </row>
    <row r="256">
      <c r="D256" s="610"/>
    </row>
    <row r="257">
      <c r="D257" s="610"/>
    </row>
    <row r="258">
      <c r="D258" s="610"/>
    </row>
    <row r="259">
      <c r="D259" s="610"/>
    </row>
    <row r="260">
      <c r="D260" s="610"/>
    </row>
    <row r="261">
      <c r="D261" s="610"/>
    </row>
    <row r="262">
      <c r="D262" s="610"/>
    </row>
    <row r="263">
      <c r="D263" s="610"/>
    </row>
    <row r="264">
      <c r="D264" s="610"/>
    </row>
    <row r="265">
      <c r="D265" s="610"/>
    </row>
    <row r="266">
      <c r="D266" s="610"/>
    </row>
    <row r="267">
      <c r="D267" s="610"/>
    </row>
    <row r="268">
      <c r="D268" s="610"/>
    </row>
    <row r="269">
      <c r="D269" s="610"/>
    </row>
    <row r="270">
      <c r="D270" s="610"/>
    </row>
    <row r="271">
      <c r="D271" s="610"/>
    </row>
    <row r="272">
      <c r="D272" s="610"/>
    </row>
    <row r="273">
      <c r="D273" s="610"/>
    </row>
    <row r="274">
      <c r="D274" s="610"/>
    </row>
    <row r="275">
      <c r="D275" s="610"/>
    </row>
    <row r="276">
      <c r="D276" s="610"/>
    </row>
    <row r="277">
      <c r="D277" s="610"/>
    </row>
    <row r="278">
      <c r="D278" s="610"/>
    </row>
    <row r="279">
      <c r="D279" s="610"/>
    </row>
    <row r="280">
      <c r="D280" s="610"/>
    </row>
    <row r="281">
      <c r="D281" s="610"/>
    </row>
    <row r="282">
      <c r="D282" s="610"/>
    </row>
    <row r="283">
      <c r="D283" s="610"/>
    </row>
    <row r="284">
      <c r="D284" s="610"/>
    </row>
    <row r="285">
      <c r="D285" s="610"/>
    </row>
    <row r="286">
      <c r="D286" s="610"/>
    </row>
    <row r="287">
      <c r="D287" s="610"/>
    </row>
    <row r="288">
      <c r="D288" s="610"/>
    </row>
    <row r="289">
      <c r="D289" s="610"/>
    </row>
    <row r="290">
      <c r="D290" s="610"/>
    </row>
    <row r="291">
      <c r="D291" s="610"/>
    </row>
    <row r="292">
      <c r="D292" s="610"/>
    </row>
    <row r="293">
      <c r="D293" s="610"/>
    </row>
    <row r="294">
      <c r="D294" s="610"/>
    </row>
    <row r="295">
      <c r="D295" s="610"/>
    </row>
    <row r="296">
      <c r="D296" s="610"/>
    </row>
    <row r="297">
      <c r="D297" s="610"/>
    </row>
    <row r="298">
      <c r="D298" s="610"/>
    </row>
    <row r="299">
      <c r="D299" s="610"/>
    </row>
    <row r="300">
      <c r="D300" s="610"/>
    </row>
    <row r="301">
      <c r="D301" s="610"/>
    </row>
    <row r="302">
      <c r="D302" s="610"/>
    </row>
    <row r="303">
      <c r="D303" s="610"/>
    </row>
    <row r="304">
      <c r="D304" s="610"/>
    </row>
    <row r="305">
      <c r="D305" s="610"/>
    </row>
    <row r="306">
      <c r="D306" s="610"/>
    </row>
    <row r="307">
      <c r="D307" s="610"/>
    </row>
    <row r="308">
      <c r="D308" s="610"/>
    </row>
    <row r="309">
      <c r="D309" s="610"/>
    </row>
    <row r="310">
      <c r="D310" s="610"/>
    </row>
    <row r="311">
      <c r="D311" s="610"/>
    </row>
    <row r="312">
      <c r="D312" s="610"/>
    </row>
    <row r="313">
      <c r="D313" s="610"/>
    </row>
    <row r="314">
      <c r="D314" s="610"/>
    </row>
    <row r="315">
      <c r="D315" s="610"/>
    </row>
    <row r="316">
      <c r="D316" s="610"/>
    </row>
    <row r="317">
      <c r="D317" s="610"/>
    </row>
    <row r="318">
      <c r="D318" s="610"/>
    </row>
    <row r="319">
      <c r="D319" s="610"/>
    </row>
    <row r="320">
      <c r="D320" s="610"/>
    </row>
    <row r="321">
      <c r="D321" s="610"/>
    </row>
    <row r="322">
      <c r="D322" s="610"/>
    </row>
    <row r="323">
      <c r="D323" s="610"/>
    </row>
    <row r="324">
      <c r="D324" s="610"/>
    </row>
    <row r="325">
      <c r="D325" s="610"/>
    </row>
    <row r="326">
      <c r="D326" s="610"/>
    </row>
    <row r="327">
      <c r="D327" s="610"/>
    </row>
    <row r="328">
      <c r="D328" s="610"/>
    </row>
    <row r="329">
      <c r="D329" s="610"/>
    </row>
    <row r="330">
      <c r="D330" s="610"/>
    </row>
    <row r="331">
      <c r="D331" s="610"/>
    </row>
    <row r="332">
      <c r="D332" s="610"/>
    </row>
    <row r="333">
      <c r="D333" s="610"/>
    </row>
    <row r="334">
      <c r="D334" s="610"/>
    </row>
    <row r="335">
      <c r="D335" s="610"/>
    </row>
    <row r="336">
      <c r="D336" s="610"/>
    </row>
    <row r="337">
      <c r="D337" s="610"/>
    </row>
    <row r="338">
      <c r="D338" s="610"/>
    </row>
    <row r="339">
      <c r="D339" s="610"/>
    </row>
    <row r="340">
      <c r="D340" s="610"/>
    </row>
    <row r="341">
      <c r="D341" s="610"/>
    </row>
    <row r="342">
      <c r="D342" s="610"/>
    </row>
    <row r="343">
      <c r="D343" s="610"/>
    </row>
    <row r="344">
      <c r="D344" s="610"/>
    </row>
    <row r="345">
      <c r="D345" s="610"/>
    </row>
    <row r="346">
      <c r="D346" s="610"/>
    </row>
    <row r="347">
      <c r="D347" s="610"/>
    </row>
    <row r="348">
      <c r="D348" s="610"/>
    </row>
    <row r="349">
      <c r="D349" s="610"/>
    </row>
    <row r="350">
      <c r="D350" s="610"/>
    </row>
    <row r="351">
      <c r="D351" s="610"/>
    </row>
    <row r="352">
      <c r="D352" s="610"/>
    </row>
    <row r="353">
      <c r="D353" s="610"/>
    </row>
    <row r="354">
      <c r="D354" s="610"/>
    </row>
    <row r="355">
      <c r="D355" s="610"/>
    </row>
    <row r="356">
      <c r="D356" s="610"/>
    </row>
    <row r="357">
      <c r="D357" s="610"/>
    </row>
    <row r="358">
      <c r="D358" s="610"/>
    </row>
    <row r="359">
      <c r="D359" s="610"/>
    </row>
    <row r="360">
      <c r="D360" s="610"/>
    </row>
    <row r="361">
      <c r="D361" s="610"/>
    </row>
    <row r="362">
      <c r="D362" s="610"/>
    </row>
    <row r="363">
      <c r="D363" s="610"/>
    </row>
    <row r="364">
      <c r="D364" s="610"/>
    </row>
    <row r="365">
      <c r="D365" s="610"/>
    </row>
    <row r="366">
      <c r="D366" s="610"/>
    </row>
    <row r="367">
      <c r="D367" s="610"/>
    </row>
    <row r="368">
      <c r="D368" s="610"/>
    </row>
    <row r="369">
      <c r="D369" s="610"/>
    </row>
    <row r="370">
      <c r="D370" s="610"/>
    </row>
    <row r="371">
      <c r="D371" s="610"/>
    </row>
    <row r="372">
      <c r="D372" s="610"/>
    </row>
    <row r="373">
      <c r="D373" s="610"/>
    </row>
    <row r="374">
      <c r="D374" s="610"/>
    </row>
    <row r="375">
      <c r="D375" s="610"/>
    </row>
    <row r="376">
      <c r="D376" s="610"/>
    </row>
    <row r="377">
      <c r="D377" s="610"/>
    </row>
    <row r="378">
      <c r="D378" s="610"/>
    </row>
    <row r="379">
      <c r="D379" s="610"/>
    </row>
    <row r="380">
      <c r="D380" s="610"/>
    </row>
    <row r="381">
      <c r="D381" s="610"/>
    </row>
    <row r="382">
      <c r="D382" s="610"/>
    </row>
    <row r="383">
      <c r="D383" s="610"/>
    </row>
    <row r="384">
      <c r="D384" s="610"/>
    </row>
    <row r="385">
      <c r="D385" s="610"/>
    </row>
    <row r="386">
      <c r="D386" s="610"/>
    </row>
    <row r="387">
      <c r="D387" s="610"/>
    </row>
    <row r="388">
      <c r="D388" s="610"/>
    </row>
    <row r="389">
      <c r="D389" s="610"/>
    </row>
    <row r="390">
      <c r="D390" s="610"/>
    </row>
    <row r="391">
      <c r="D391" s="610"/>
    </row>
    <row r="392">
      <c r="D392" s="610"/>
    </row>
    <row r="393">
      <c r="D393" s="610"/>
    </row>
    <row r="394">
      <c r="D394" s="610"/>
    </row>
    <row r="395">
      <c r="D395" s="610"/>
    </row>
    <row r="396">
      <c r="D396" s="610"/>
    </row>
    <row r="397">
      <c r="D397" s="610"/>
    </row>
    <row r="398">
      <c r="D398" s="610"/>
    </row>
    <row r="399">
      <c r="D399" s="610"/>
    </row>
    <row r="400">
      <c r="D400" s="610"/>
    </row>
    <row r="401">
      <c r="D401" s="610"/>
    </row>
    <row r="402">
      <c r="D402" s="610"/>
    </row>
    <row r="403">
      <c r="D403" s="610"/>
    </row>
    <row r="404">
      <c r="D404" s="610"/>
    </row>
    <row r="405">
      <c r="D405" s="610"/>
    </row>
    <row r="406">
      <c r="D406" s="610"/>
    </row>
    <row r="407">
      <c r="D407" s="610"/>
    </row>
    <row r="408">
      <c r="D408" s="610"/>
    </row>
    <row r="409">
      <c r="D409" s="610"/>
    </row>
    <row r="410">
      <c r="D410" s="610"/>
    </row>
    <row r="411">
      <c r="D411" s="610"/>
    </row>
    <row r="412">
      <c r="D412" s="610"/>
    </row>
    <row r="413">
      <c r="D413" s="610"/>
    </row>
    <row r="414">
      <c r="D414" s="610"/>
    </row>
    <row r="415">
      <c r="D415" s="610"/>
    </row>
    <row r="416">
      <c r="D416" s="610"/>
    </row>
    <row r="417">
      <c r="D417" s="610"/>
    </row>
    <row r="418">
      <c r="D418" s="610"/>
    </row>
    <row r="419">
      <c r="D419" s="610"/>
    </row>
    <row r="420">
      <c r="D420" s="610"/>
    </row>
    <row r="421">
      <c r="D421" s="610"/>
    </row>
    <row r="422">
      <c r="D422" s="610"/>
    </row>
    <row r="423">
      <c r="D423" s="610"/>
    </row>
    <row r="424">
      <c r="D424" s="610"/>
    </row>
    <row r="425">
      <c r="D425" s="610"/>
    </row>
    <row r="426">
      <c r="D426" s="610"/>
    </row>
    <row r="427">
      <c r="D427" s="610"/>
    </row>
    <row r="428">
      <c r="D428" s="610"/>
    </row>
    <row r="429">
      <c r="D429" s="610"/>
    </row>
    <row r="430">
      <c r="D430" s="610"/>
    </row>
    <row r="431">
      <c r="D431" s="610"/>
    </row>
    <row r="432">
      <c r="D432" s="610"/>
    </row>
    <row r="433">
      <c r="D433" s="610"/>
    </row>
    <row r="434">
      <c r="D434" s="610"/>
    </row>
    <row r="435">
      <c r="D435" s="610"/>
    </row>
    <row r="436">
      <c r="D436" s="610"/>
    </row>
    <row r="437">
      <c r="D437" s="610"/>
    </row>
    <row r="438">
      <c r="D438" s="610"/>
    </row>
    <row r="439">
      <c r="D439" s="610"/>
    </row>
    <row r="440">
      <c r="D440" s="610"/>
    </row>
    <row r="441">
      <c r="D441" s="610"/>
    </row>
    <row r="442">
      <c r="D442" s="610"/>
    </row>
    <row r="443">
      <c r="D443" s="610"/>
    </row>
    <row r="444">
      <c r="D444" s="610"/>
    </row>
    <row r="445">
      <c r="D445" s="610"/>
    </row>
    <row r="446">
      <c r="D446" s="610"/>
    </row>
    <row r="447">
      <c r="D447" s="610"/>
    </row>
    <row r="448">
      <c r="D448" s="610"/>
    </row>
    <row r="449">
      <c r="D449" s="610"/>
    </row>
    <row r="450">
      <c r="D450" s="610"/>
    </row>
    <row r="451">
      <c r="D451" s="610"/>
    </row>
    <row r="452">
      <c r="D452" s="610"/>
    </row>
    <row r="453">
      <c r="D453" s="610"/>
    </row>
    <row r="454">
      <c r="D454" s="610"/>
    </row>
    <row r="455">
      <c r="D455" s="610"/>
    </row>
    <row r="456">
      <c r="D456" s="610"/>
    </row>
    <row r="457">
      <c r="D457" s="610"/>
    </row>
    <row r="458">
      <c r="D458" s="610"/>
    </row>
    <row r="459">
      <c r="D459" s="610"/>
    </row>
    <row r="460">
      <c r="D460" s="610"/>
    </row>
    <row r="461">
      <c r="D461" s="610"/>
    </row>
    <row r="462">
      <c r="D462" s="610"/>
    </row>
    <row r="463">
      <c r="D463" s="610"/>
    </row>
    <row r="464">
      <c r="D464" s="610"/>
    </row>
    <row r="465">
      <c r="D465" s="610"/>
    </row>
    <row r="466">
      <c r="D466" s="610"/>
    </row>
    <row r="467">
      <c r="D467" s="610"/>
    </row>
    <row r="468">
      <c r="D468" s="610"/>
    </row>
    <row r="469">
      <c r="D469" s="610"/>
    </row>
    <row r="470">
      <c r="D470" s="610"/>
    </row>
    <row r="471">
      <c r="D471" s="610"/>
    </row>
    <row r="472">
      <c r="D472" s="610"/>
    </row>
    <row r="473">
      <c r="D473" s="610"/>
    </row>
    <row r="474">
      <c r="D474" s="610"/>
    </row>
    <row r="475">
      <c r="D475" s="610"/>
    </row>
    <row r="476">
      <c r="D476" s="610"/>
    </row>
    <row r="477">
      <c r="D477" s="610"/>
    </row>
    <row r="478">
      <c r="D478" s="610"/>
    </row>
    <row r="479">
      <c r="D479" s="610"/>
    </row>
    <row r="480">
      <c r="D480" s="610"/>
    </row>
    <row r="481">
      <c r="D481" s="610"/>
    </row>
    <row r="482">
      <c r="D482" s="610"/>
    </row>
    <row r="483">
      <c r="D483" s="610"/>
    </row>
    <row r="484">
      <c r="D484" s="610"/>
    </row>
    <row r="485">
      <c r="D485" s="610"/>
    </row>
    <row r="486">
      <c r="D486" s="610"/>
    </row>
    <row r="487">
      <c r="D487" s="610"/>
    </row>
    <row r="488">
      <c r="D488" s="610"/>
    </row>
    <row r="489">
      <c r="D489" s="610"/>
    </row>
    <row r="490">
      <c r="D490" s="610"/>
    </row>
    <row r="491">
      <c r="D491" s="610"/>
    </row>
    <row r="492">
      <c r="D492" s="610"/>
    </row>
    <row r="493">
      <c r="D493" s="610"/>
    </row>
    <row r="494">
      <c r="D494" s="610"/>
    </row>
    <row r="495">
      <c r="D495" s="610"/>
    </row>
    <row r="496">
      <c r="D496" s="610"/>
    </row>
    <row r="497">
      <c r="D497" s="610"/>
    </row>
    <row r="498">
      <c r="D498" s="610"/>
    </row>
    <row r="499">
      <c r="D499" s="610"/>
    </row>
    <row r="500">
      <c r="D500" s="610"/>
    </row>
    <row r="501">
      <c r="D501" s="610"/>
    </row>
    <row r="502">
      <c r="D502" s="610"/>
    </row>
    <row r="503">
      <c r="D503" s="610"/>
    </row>
    <row r="504">
      <c r="D504" s="610"/>
    </row>
    <row r="505">
      <c r="D505" s="610"/>
    </row>
    <row r="506">
      <c r="D506" s="610"/>
    </row>
    <row r="507">
      <c r="D507" s="610"/>
    </row>
    <row r="508">
      <c r="D508" s="610"/>
    </row>
    <row r="509">
      <c r="D509" s="610"/>
    </row>
    <row r="510">
      <c r="D510" s="610"/>
    </row>
    <row r="511">
      <c r="D511" s="610"/>
    </row>
    <row r="512">
      <c r="D512" s="610"/>
    </row>
    <row r="513">
      <c r="D513" s="610"/>
    </row>
    <row r="514">
      <c r="D514" s="610"/>
    </row>
    <row r="515">
      <c r="D515" s="610"/>
    </row>
    <row r="516">
      <c r="D516" s="610"/>
    </row>
    <row r="517">
      <c r="D517" s="610"/>
    </row>
    <row r="518">
      <c r="D518" s="610"/>
    </row>
    <row r="519">
      <c r="D519" s="610"/>
    </row>
    <row r="520">
      <c r="D520" s="610"/>
    </row>
    <row r="521">
      <c r="D521" s="610"/>
    </row>
    <row r="522">
      <c r="D522" s="610"/>
    </row>
    <row r="523">
      <c r="D523" s="610"/>
    </row>
    <row r="524">
      <c r="D524" s="610"/>
    </row>
    <row r="525">
      <c r="D525" s="610"/>
    </row>
    <row r="526">
      <c r="D526" s="610"/>
    </row>
    <row r="527">
      <c r="D527" s="610"/>
    </row>
    <row r="528">
      <c r="D528" s="610"/>
    </row>
    <row r="529">
      <c r="D529" s="610"/>
    </row>
    <row r="530">
      <c r="D530" s="610"/>
    </row>
    <row r="531">
      <c r="D531" s="610"/>
    </row>
    <row r="532">
      <c r="D532" s="610"/>
    </row>
    <row r="533">
      <c r="D533" s="610"/>
    </row>
    <row r="534">
      <c r="D534" s="610"/>
    </row>
    <row r="535">
      <c r="D535" s="610"/>
    </row>
    <row r="536">
      <c r="D536" s="610"/>
    </row>
    <row r="537">
      <c r="D537" s="610"/>
    </row>
    <row r="538">
      <c r="D538" s="610"/>
    </row>
    <row r="539">
      <c r="D539" s="610"/>
    </row>
    <row r="540">
      <c r="D540" s="610"/>
    </row>
    <row r="541">
      <c r="D541" s="610"/>
    </row>
    <row r="542">
      <c r="D542" s="610"/>
    </row>
    <row r="543">
      <c r="D543" s="610"/>
    </row>
    <row r="544">
      <c r="D544" s="610"/>
    </row>
    <row r="545">
      <c r="D545" s="610"/>
    </row>
    <row r="546">
      <c r="D546" s="610"/>
    </row>
    <row r="547">
      <c r="D547" s="610"/>
    </row>
    <row r="548">
      <c r="D548" s="610"/>
    </row>
    <row r="549">
      <c r="D549" s="610"/>
    </row>
    <row r="550">
      <c r="D550" s="610"/>
    </row>
    <row r="551">
      <c r="D551" s="610"/>
    </row>
    <row r="552">
      <c r="D552" s="610"/>
    </row>
    <row r="553">
      <c r="D553" s="610"/>
    </row>
    <row r="554">
      <c r="D554" s="610"/>
    </row>
    <row r="555">
      <c r="D555" s="610"/>
    </row>
    <row r="556">
      <c r="D556" s="610"/>
    </row>
    <row r="557">
      <c r="D557" s="610"/>
    </row>
    <row r="558">
      <c r="D558" s="610"/>
    </row>
    <row r="559">
      <c r="D559" s="610"/>
    </row>
    <row r="560">
      <c r="D560" s="610"/>
    </row>
    <row r="561">
      <c r="D561" s="610"/>
    </row>
    <row r="562">
      <c r="D562" s="610"/>
    </row>
    <row r="563">
      <c r="D563" s="610"/>
    </row>
    <row r="564">
      <c r="D564" s="610"/>
    </row>
    <row r="565">
      <c r="D565" s="610"/>
    </row>
    <row r="566">
      <c r="D566" s="610"/>
    </row>
    <row r="567">
      <c r="D567" s="610"/>
    </row>
    <row r="568">
      <c r="D568" s="610"/>
    </row>
    <row r="569">
      <c r="D569" s="610"/>
    </row>
    <row r="570">
      <c r="D570" s="610"/>
    </row>
    <row r="571">
      <c r="D571" s="610"/>
    </row>
    <row r="572">
      <c r="D572" s="610"/>
    </row>
    <row r="573">
      <c r="D573" s="610"/>
    </row>
    <row r="574">
      <c r="D574" s="610"/>
    </row>
    <row r="575">
      <c r="D575" s="610"/>
    </row>
    <row r="576">
      <c r="D576" s="610"/>
    </row>
    <row r="577">
      <c r="D577" s="610"/>
    </row>
    <row r="578">
      <c r="D578" s="610"/>
    </row>
    <row r="579">
      <c r="D579" s="610"/>
    </row>
    <row r="580">
      <c r="D580" s="610"/>
    </row>
    <row r="581">
      <c r="D581" s="610"/>
    </row>
    <row r="582">
      <c r="D582" s="610"/>
    </row>
    <row r="583">
      <c r="D583" s="610"/>
    </row>
    <row r="584">
      <c r="D584" s="610"/>
    </row>
    <row r="585">
      <c r="D585" s="610"/>
    </row>
    <row r="586">
      <c r="D586" s="610"/>
    </row>
    <row r="587">
      <c r="D587" s="610"/>
    </row>
    <row r="588">
      <c r="D588" s="610"/>
    </row>
    <row r="589">
      <c r="D589" s="610"/>
    </row>
    <row r="590">
      <c r="D590" s="610"/>
    </row>
    <row r="591">
      <c r="D591" s="610"/>
    </row>
    <row r="592">
      <c r="D592" s="610"/>
    </row>
    <row r="593">
      <c r="D593" s="610"/>
    </row>
    <row r="594">
      <c r="D594" s="610"/>
    </row>
    <row r="595">
      <c r="D595" s="610"/>
    </row>
    <row r="596">
      <c r="D596" s="610"/>
    </row>
    <row r="597">
      <c r="D597" s="610"/>
    </row>
    <row r="598">
      <c r="D598" s="610"/>
    </row>
    <row r="599">
      <c r="D599" s="610"/>
    </row>
    <row r="600">
      <c r="D600" s="610"/>
    </row>
    <row r="601">
      <c r="D601" s="610"/>
    </row>
    <row r="602">
      <c r="D602" s="610"/>
    </row>
    <row r="603">
      <c r="D603" s="610"/>
    </row>
    <row r="604">
      <c r="D604" s="610"/>
    </row>
    <row r="605">
      <c r="D605" s="610"/>
    </row>
    <row r="606">
      <c r="D606" s="610"/>
    </row>
    <row r="607">
      <c r="D607" s="610"/>
    </row>
    <row r="608">
      <c r="D608" s="610"/>
    </row>
    <row r="609">
      <c r="D609" s="610"/>
    </row>
    <row r="610">
      <c r="D610" s="610"/>
    </row>
    <row r="611">
      <c r="D611" s="610"/>
    </row>
    <row r="612">
      <c r="D612" s="610"/>
    </row>
    <row r="613">
      <c r="D613" s="610"/>
    </row>
    <row r="614">
      <c r="D614" s="610"/>
    </row>
    <row r="615">
      <c r="D615" s="610"/>
    </row>
    <row r="616">
      <c r="D616" s="610"/>
    </row>
    <row r="617">
      <c r="D617" s="610"/>
    </row>
    <row r="618">
      <c r="D618" s="610"/>
    </row>
    <row r="619">
      <c r="D619" s="610"/>
    </row>
    <row r="620">
      <c r="D620" s="610"/>
    </row>
    <row r="621">
      <c r="D621" s="610"/>
    </row>
    <row r="622">
      <c r="D622" s="610"/>
    </row>
    <row r="623">
      <c r="D623" s="610"/>
    </row>
    <row r="624">
      <c r="D624" s="610"/>
    </row>
    <row r="625">
      <c r="D625" s="610"/>
    </row>
    <row r="626">
      <c r="D626" s="610"/>
    </row>
    <row r="627">
      <c r="D627" s="610"/>
    </row>
    <row r="628">
      <c r="D628" s="610"/>
    </row>
    <row r="629">
      <c r="D629" s="610"/>
    </row>
    <row r="630">
      <c r="D630" s="610"/>
    </row>
    <row r="631">
      <c r="D631" s="610"/>
    </row>
    <row r="632">
      <c r="D632" s="610"/>
    </row>
    <row r="633">
      <c r="D633" s="610"/>
    </row>
    <row r="634">
      <c r="D634" s="610"/>
    </row>
    <row r="635">
      <c r="D635" s="610"/>
    </row>
    <row r="636">
      <c r="D636" s="610"/>
    </row>
    <row r="637">
      <c r="D637" s="610"/>
    </row>
    <row r="638">
      <c r="D638" s="610"/>
    </row>
    <row r="639">
      <c r="D639" s="610"/>
    </row>
    <row r="640">
      <c r="D640" s="610"/>
    </row>
    <row r="641">
      <c r="D641" s="610"/>
    </row>
    <row r="642">
      <c r="D642" s="610"/>
    </row>
    <row r="643">
      <c r="D643" s="610"/>
    </row>
    <row r="644">
      <c r="D644" s="610"/>
    </row>
    <row r="645">
      <c r="D645" s="610"/>
    </row>
    <row r="646">
      <c r="D646" s="610"/>
    </row>
    <row r="647">
      <c r="D647" s="610"/>
    </row>
    <row r="648">
      <c r="D648" s="610"/>
    </row>
    <row r="649">
      <c r="D649" s="610"/>
    </row>
    <row r="650">
      <c r="D650" s="610"/>
    </row>
    <row r="651">
      <c r="D651" s="610"/>
    </row>
    <row r="652">
      <c r="D652" s="610"/>
    </row>
    <row r="653">
      <c r="D653" s="610"/>
    </row>
    <row r="654">
      <c r="D654" s="610"/>
    </row>
    <row r="655">
      <c r="D655" s="610"/>
    </row>
    <row r="656">
      <c r="D656" s="610"/>
    </row>
    <row r="657">
      <c r="D657" s="610"/>
    </row>
    <row r="658">
      <c r="D658" s="610"/>
    </row>
    <row r="659">
      <c r="D659" s="610"/>
    </row>
    <row r="660">
      <c r="D660" s="610"/>
    </row>
    <row r="661">
      <c r="D661" s="610"/>
    </row>
    <row r="662">
      <c r="D662" s="610"/>
    </row>
    <row r="663">
      <c r="D663" s="610"/>
    </row>
    <row r="664">
      <c r="D664" s="610"/>
    </row>
    <row r="665">
      <c r="D665" s="610"/>
    </row>
    <row r="666">
      <c r="D666" s="610"/>
    </row>
    <row r="667">
      <c r="D667" s="610"/>
    </row>
    <row r="668">
      <c r="D668" s="610"/>
    </row>
    <row r="669">
      <c r="D669" s="610"/>
    </row>
    <row r="670">
      <c r="D670" s="610"/>
    </row>
    <row r="671">
      <c r="D671" s="610"/>
    </row>
    <row r="672">
      <c r="D672" s="610"/>
    </row>
    <row r="673">
      <c r="D673" s="610"/>
    </row>
    <row r="674">
      <c r="D674" s="610"/>
    </row>
    <row r="675">
      <c r="D675" s="610"/>
    </row>
    <row r="676">
      <c r="D676" s="610"/>
    </row>
    <row r="677">
      <c r="D677" s="610"/>
    </row>
    <row r="678">
      <c r="D678" s="610"/>
    </row>
    <row r="679">
      <c r="D679" s="610"/>
    </row>
    <row r="680">
      <c r="D680" s="610"/>
    </row>
    <row r="681">
      <c r="D681" s="610"/>
    </row>
    <row r="682">
      <c r="D682" s="610"/>
    </row>
    <row r="683">
      <c r="D683" s="610"/>
    </row>
    <row r="684">
      <c r="D684" s="610"/>
    </row>
    <row r="685">
      <c r="D685" s="610"/>
    </row>
    <row r="686">
      <c r="D686" s="610"/>
    </row>
    <row r="687">
      <c r="D687" s="610"/>
    </row>
    <row r="688">
      <c r="D688" s="610"/>
    </row>
    <row r="689">
      <c r="D689" s="610"/>
    </row>
    <row r="690">
      <c r="D690" s="610"/>
    </row>
    <row r="691">
      <c r="D691" s="610"/>
    </row>
    <row r="692">
      <c r="D692" s="610"/>
    </row>
    <row r="693">
      <c r="D693" s="610"/>
    </row>
    <row r="694">
      <c r="D694" s="610"/>
    </row>
    <row r="695">
      <c r="D695" s="610"/>
    </row>
    <row r="696">
      <c r="D696" s="610"/>
    </row>
    <row r="697">
      <c r="D697" s="610"/>
    </row>
    <row r="698">
      <c r="D698" s="610"/>
    </row>
    <row r="699">
      <c r="D699" s="610"/>
    </row>
    <row r="700">
      <c r="D700" s="610"/>
    </row>
    <row r="701">
      <c r="D701" s="610"/>
    </row>
    <row r="702">
      <c r="D702" s="610"/>
    </row>
    <row r="703">
      <c r="D703" s="610"/>
    </row>
    <row r="704">
      <c r="D704" s="610"/>
    </row>
    <row r="705">
      <c r="D705" s="610"/>
    </row>
    <row r="706">
      <c r="D706" s="610"/>
    </row>
    <row r="707">
      <c r="D707" s="610"/>
    </row>
    <row r="708">
      <c r="D708" s="610"/>
    </row>
    <row r="709">
      <c r="D709" s="610"/>
    </row>
    <row r="710">
      <c r="D710" s="610"/>
    </row>
    <row r="711">
      <c r="D711" s="610"/>
    </row>
    <row r="712">
      <c r="D712" s="610"/>
    </row>
    <row r="713">
      <c r="D713" s="610"/>
    </row>
    <row r="714">
      <c r="D714" s="610"/>
    </row>
    <row r="715">
      <c r="D715" s="610"/>
    </row>
    <row r="716">
      <c r="D716" s="610"/>
    </row>
    <row r="717">
      <c r="D717" s="610"/>
    </row>
    <row r="718">
      <c r="D718" s="610"/>
    </row>
    <row r="719">
      <c r="D719" s="610"/>
    </row>
    <row r="720">
      <c r="D720" s="610"/>
    </row>
    <row r="721">
      <c r="D721" s="610"/>
    </row>
    <row r="722">
      <c r="D722" s="610"/>
    </row>
    <row r="723">
      <c r="D723" s="610"/>
    </row>
    <row r="724">
      <c r="D724" s="610"/>
    </row>
    <row r="725">
      <c r="D725" s="610"/>
    </row>
    <row r="726">
      <c r="D726" s="610"/>
    </row>
    <row r="727">
      <c r="D727" s="610"/>
    </row>
    <row r="728">
      <c r="D728" s="610"/>
    </row>
    <row r="729">
      <c r="D729" s="610"/>
    </row>
    <row r="730">
      <c r="D730" s="610"/>
    </row>
    <row r="731">
      <c r="D731" s="610"/>
    </row>
    <row r="732">
      <c r="D732" s="610"/>
    </row>
    <row r="733">
      <c r="D733" s="610"/>
    </row>
    <row r="734">
      <c r="D734" s="610"/>
    </row>
    <row r="735">
      <c r="D735" s="610"/>
    </row>
    <row r="736">
      <c r="D736" s="610"/>
    </row>
    <row r="737">
      <c r="D737" s="610"/>
    </row>
    <row r="738">
      <c r="D738" s="610"/>
    </row>
    <row r="739">
      <c r="D739" s="610"/>
    </row>
    <row r="740">
      <c r="D740" s="610"/>
    </row>
    <row r="741">
      <c r="D741" s="610"/>
    </row>
    <row r="742">
      <c r="D742" s="610"/>
    </row>
    <row r="743">
      <c r="D743" s="610"/>
    </row>
    <row r="744">
      <c r="D744" s="610"/>
    </row>
    <row r="745">
      <c r="D745" s="610"/>
    </row>
    <row r="746">
      <c r="D746" s="610"/>
    </row>
    <row r="747">
      <c r="D747" s="610"/>
    </row>
    <row r="748">
      <c r="D748" s="610"/>
    </row>
    <row r="749">
      <c r="D749" s="610"/>
    </row>
    <row r="750">
      <c r="D750" s="610"/>
    </row>
    <row r="751">
      <c r="D751" s="610"/>
    </row>
    <row r="752">
      <c r="D752" s="610"/>
    </row>
    <row r="753">
      <c r="D753" s="610"/>
    </row>
    <row r="754">
      <c r="D754" s="610"/>
    </row>
    <row r="755">
      <c r="D755" s="610"/>
    </row>
    <row r="756">
      <c r="D756" s="610"/>
    </row>
    <row r="757">
      <c r="D757" s="610"/>
    </row>
    <row r="758">
      <c r="D758" s="610"/>
    </row>
    <row r="759">
      <c r="D759" s="610"/>
    </row>
    <row r="760">
      <c r="D760" s="610"/>
    </row>
    <row r="761">
      <c r="D761" s="610"/>
    </row>
    <row r="762">
      <c r="D762" s="610"/>
    </row>
    <row r="763">
      <c r="D763" s="610"/>
    </row>
    <row r="764">
      <c r="D764" s="610"/>
    </row>
    <row r="765">
      <c r="D765" s="610"/>
    </row>
    <row r="766">
      <c r="D766" s="610"/>
    </row>
    <row r="767">
      <c r="D767" s="610"/>
    </row>
    <row r="768">
      <c r="D768" s="610"/>
    </row>
    <row r="769">
      <c r="D769" s="610"/>
    </row>
    <row r="770">
      <c r="D770" s="610"/>
    </row>
    <row r="771">
      <c r="D771" s="610"/>
    </row>
    <row r="772">
      <c r="D772" s="610"/>
    </row>
    <row r="773">
      <c r="D773" s="610"/>
    </row>
    <row r="774">
      <c r="D774" s="610"/>
    </row>
    <row r="775">
      <c r="D775" s="610"/>
    </row>
    <row r="776">
      <c r="D776" s="610"/>
    </row>
    <row r="777">
      <c r="D777" s="610"/>
    </row>
    <row r="778">
      <c r="D778" s="610"/>
    </row>
    <row r="779">
      <c r="D779" s="610"/>
    </row>
    <row r="780">
      <c r="D780" s="610"/>
    </row>
    <row r="781">
      <c r="D781" s="610"/>
    </row>
    <row r="782">
      <c r="D782" s="610"/>
    </row>
    <row r="783">
      <c r="D783" s="610"/>
    </row>
    <row r="784">
      <c r="D784" s="610"/>
    </row>
    <row r="785">
      <c r="D785" s="610"/>
    </row>
    <row r="786">
      <c r="D786" s="610"/>
    </row>
    <row r="787">
      <c r="D787" s="610"/>
    </row>
    <row r="788">
      <c r="D788" s="610"/>
    </row>
    <row r="789">
      <c r="D789" s="610"/>
    </row>
    <row r="790">
      <c r="D790" s="610"/>
    </row>
    <row r="791">
      <c r="D791" s="610"/>
    </row>
    <row r="792">
      <c r="D792" s="610"/>
    </row>
    <row r="793">
      <c r="D793" s="610"/>
    </row>
    <row r="794">
      <c r="D794" s="610"/>
    </row>
    <row r="795">
      <c r="D795" s="610"/>
    </row>
    <row r="796">
      <c r="D796" s="610"/>
    </row>
    <row r="797">
      <c r="D797" s="610"/>
    </row>
    <row r="798">
      <c r="D798" s="610"/>
    </row>
    <row r="799">
      <c r="D799" s="610"/>
    </row>
    <row r="800">
      <c r="D800" s="610"/>
    </row>
    <row r="801">
      <c r="D801" s="610"/>
    </row>
    <row r="802">
      <c r="D802" s="610"/>
    </row>
    <row r="803">
      <c r="D803" s="610"/>
    </row>
    <row r="804">
      <c r="D804" s="610"/>
    </row>
    <row r="805">
      <c r="D805" s="610"/>
    </row>
    <row r="806">
      <c r="D806" s="610"/>
    </row>
    <row r="807">
      <c r="D807" s="610"/>
    </row>
    <row r="808">
      <c r="D808" s="610"/>
    </row>
    <row r="809">
      <c r="D809" s="610"/>
    </row>
    <row r="810">
      <c r="D810" s="610"/>
    </row>
    <row r="811">
      <c r="D811" s="610"/>
    </row>
    <row r="812">
      <c r="D812" s="610"/>
    </row>
    <row r="813">
      <c r="D813" s="610"/>
    </row>
    <row r="814">
      <c r="D814" s="610"/>
    </row>
    <row r="815">
      <c r="D815" s="610"/>
    </row>
    <row r="816">
      <c r="D816" s="610"/>
    </row>
    <row r="817">
      <c r="D817" s="610"/>
    </row>
    <row r="818">
      <c r="D818" s="610"/>
    </row>
    <row r="819">
      <c r="D819" s="610"/>
    </row>
    <row r="820">
      <c r="D820" s="610"/>
    </row>
    <row r="821">
      <c r="D821" s="610"/>
    </row>
    <row r="822">
      <c r="D822" s="610"/>
    </row>
    <row r="823">
      <c r="D823" s="610"/>
    </row>
    <row r="824">
      <c r="D824" s="610"/>
    </row>
    <row r="825">
      <c r="D825" s="610"/>
    </row>
    <row r="826">
      <c r="D826" s="610"/>
    </row>
    <row r="827">
      <c r="D827" s="610"/>
    </row>
    <row r="828">
      <c r="D828" s="610"/>
    </row>
    <row r="829">
      <c r="D829" s="610"/>
    </row>
    <row r="830">
      <c r="D830" s="610"/>
    </row>
    <row r="831">
      <c r="D831" s="610"/>
    </row>
    <row r="832">
      <c r="D832" s="610"/>
    </row>
    <row r="833">
      <c r="D833" s="610"/>
    </row>
    <row r="834">
      <c r="D834" s="610"/>
    </row>
    <row r="835">
      <c r="D835" s="610"/>
    </row>
    <row r="836">
      <c r="D836" s="610"/>
    </row>
    <row r="837">
      <c r="D837" s="610"/>
    </row>
    <row r="838">
      <c r="D838" s="610"/>
    </row>
    <row r="839">
      <c r="D839" s="610"/>
    </row>
    <row r="840">
      <c r="D840" s="610"/>
    </row>
    <row r="841">
      <c r="D841" s="610"/>
    </row>
    <row r="842">
      <c r="D842" s="610"/>
    </row>
    <row r="843">
      <c r="D843" s="610"/>
    </row>
    <row r="844">
      <c r="D844" s="610"/>
    </row>
    <row r="845">
      <c r="D845" s="610"/>
    </row>
    <row r="846">
      <c r="D846" s="610"/>
    </row>
    <row r="847">
      <c r="D847" s="610"/>
    </row>
    <row r="848">
      <c r="D848" s="610"/>
    </row>
    <row r="849">
      <c r="D849" s="610"/>
    </row>
    <row r="850">
      <c r="D850" s="610"/>
    </row>
    <row r="851">
      <c r="D851" s="610"/>
    </row>
    <row r="852">
      <c r="D852" s="610"/>
    </row>
    <row r="853">
      <c r="D853" s="610"/>
    </row>
    <row r="854">
      <c r="D854" s="610"/>
    </row>
    <row r="855">
      <c r="D855" s="610"/>
    </row>
    <row r="856">
      <c r="D856" s="610"/>
    </row>
    <row r="857">
      <c r="D857" s="610"/>
    </row>
    <row r="858">
      <c r="D858" s="610"/>
    </row>
    <row r="859">
      <c r="D859" s="610"/>
    </row>
    <row r="860">
      <c r="D860" s="610"/>
    </row>
    <row r="861">
      <c r="D861" s="610"/>
    </row>
    <row r="862">
      <c r="D862" s="610"/>
    </row>
    <row r="863">
      <c r="D863" s="610"/>
    </row>
    <row r="864">
      <c r="D864" s="610"/>
    </row>
    <row r="865">
      <c r="D865" s="610"/>
    </row>
    <row r="866">
      <c r="D866" s="610"/>
    </row>
    <row r="867">
      <c r="D867" s="610"/>
    </row>
    <row r="868">
      <c r="D868" s="610"/>
    </row>
    <row r="869">
      <c r="D869" s="610"/>
    </row>
    <row r="870">
      <c r="D870" s="610"/>
    </row>
    <row r="871">
      <c r="D871" s="610"/>
    </row>
    <row r="872">
      <c r="D872" s="610"/>
    </row>
    <row r="873">
      <c r="D873" s="610"/>
    </row>
    <row r="874">
      <c r="D874" s="610"/>
    </row>
    <row r="875">
      <c r="D875" s="610"/>
    </row>
    <row r="876">
      <c r="D876" s="610"/>
    </row>
    <row r="877">
      <c r="D877" s="610"/>
    </row>
    <row r="878">
      <c r="D878" s="610"/>
    </row>
    <row r="879">
      <c r="D879" s="610"/>
    </row>
    <row r="880">
      <c r="D880" s="610"/>
    </row>
    <row r="881">
      <c r="D881" s="610"/>
    </row>
    <row r="882">
      <c r="D882" s="610"/>
    </row>
    <row r="883">
      <c r="D883" s="610"/>
    </row>
    <row r="884">
      <c r="D884" s="610"/>
    </row>
    <row r="885">
      <c r="D885" s="610"/>
    </row>
    <row r="886">
      <c r="D886" s="610"/>
    </row>
    <row r="887">
      <c r="D887" s="610"/>
    </row>
    <row r="888">
      <c r="D888" s="610"/>
    </row>
    <row r="889">
      <c r="D889" s="610"/>
    </row>
    <row r="890">
      <c r="D890" s="610"/>
    </row>
    <row r="891">
      <c r="D891" s="610"/>
    </row>
    <row r="892">
      <c r="D892" s="610"/>
    </row>
    <row r="893">
      <c r="D893" s="610"/>
    </row>
    <row r="894">
      <c r="D894" s="610"/>
    </row>
    <row r="895">
      <c r="D895" s="610"/>
    </row>
    <row r="896">
      <c r="D896" s="610"/>
    </row>
    <row r="897">
      <c r="D897" s="610"/>
    </row>
    <row r="898">
      <c r="D898" s="610"/>
    </row>
    <row r="899">
      <c r="D899" s="610"/>
    </row>
    <row r="900">
      <c r="D900" s="610"/>
    </row>
    <row r="901">
      <c r="D901" s="610"/>
    </row>
    <row r="902">
      <c r="D902" s="610"/>
    </row>
    <row r="903">
      <c r="D903" s="610"/>
    </row>
    <row r="904">
      <c r="D904" s="610"/>
    </row>
    <row r="905">
      <c r="D905" s="610"/>
    </row>
    <row r="906">
      <c r="D906" s="610"/>
    </row>
    <row r="907">
      <c r="D907" s="610"/>
    </row>
    <row r="908">
      <c r="D908" s="610"/>
    </row>
    <row r="909">
      <c r="D909" s="610"/>
    </row>
    <row r="910">
      <c r="D910" s="610"/>
    </row>
    <row r="911">
      <c r="D911" s="610"/>
    </row>
    <row r="912">
      <c r="D912" s="610"/>
    </row>
    <row r="913">
      <c r="D913" s="610"/>
    </row>
    <row r="914">
      <c r="D914" s="610"/>
    </row>
    <row r="915">
      <c r="D915" s="610"/>
    </row>
    <row r="916">
      <c r="D916" s="610"/>
    </row>
    <row r="917">
      <c r="D917" s="610"/>
    </row>
    <row r="918">
      <c r="D918" s="610"/>
    </row>
    <row r="919">
      <c r="D919" s="610"/>
    </row>
    <row r="920">
      <c r="D920" s="610"/>
    </row>
    <row r="921">
      <c r="D921" s="610"/>
    </row>
    <row r="922">
      <c r="D922" s="610"/>
    </row>
    <row r="923">
      <c r="D923" s="610"/>
    </row>
    <row r="924">
      <c r="D924" s="610"/>
    </row>
    <row r="925">
      <c r="D925" s="610"/>
    </row>
    <row r="926">
      <c r="D926" s="610"/>
    </row>
    <row r="927">
      <c r="D927" s="610"/>
    </row>
    <row r="928">
      <c r="D928" s="610"/>
    </row>
    <row r="929">
      <c r="D929" s="610"/>
    </row>
    <row r="930">
      <c r="D930" s="610"/>
    </row>
    <row r="931">
      <c r="D931" s="610"/>
    </row>
    <row r="932">
      <c r="D932" s="610"/>
    </row>
    <row r="933">
      <c r="D933" s="610"/>
    </row>
    <row r="934">
      <c r="D934" s="610"/>
    </row>
    <row r="935">
      <c r="D935" s="610"/>
    </row>
    <row r="936">
      <c r="D936" s="610"/>
    </row>
    <row r="937">
      <c r="D937" s="610"/>
    </row>
    <row r="938">
      <c r="D938" s="610"/>
    </row>
    <row r="939">
      <c r="D939" s="610"/>
    </row>
    <row r="940">
      <c r="D940" s="610"/>
    </row>
    <row r="941">
      <c r="D941" s="610"/>
    </row>
    <row r="942">
      <c r="D942" s="610"/>
    </row>
    <row r="943">
      <c r="D943" s="610"/>
    </row>
    <row r="944">
      <c r="D944" s="610"/>
    </row>
    <row r="945">
      <c r="D945" s="610"/>
    </row>
    <row r="946">
      <c r="D946" s="610"/>
    </row>
    <row r="947">
      <c r="D947" s="610"/>
    </row>
    <row r="948">
      <c r="D948" s="610"/>
    </row>
    <row r="949">
      <c r="D949" s="610"/>
    </row>
    <row r="950">
      <c r="D950" s="610"/>
    </row>
    <row r="951">
      <c r="D951" s="610"/>
    </row>
    <row r="952">
      <c r="D952" s="610"/>
    </row>
    <row r="953">
      <c r="D953" s="610"/>
    </row>
    <row r="954">
      <c r="D954" s="610"/>
    </row>
    <row r="955">
      <c r="D955" s="610"/>
    </row>
    <row r="956">
      <c r="D956" s="610"/>
    </row>
    <row r="957">
      <c r="D957" s="610"/>
    </row>
    <row r="958">
      <c r="D958" s="610"/>
    </row>
    <row r="959">
      <c r="D959" s="610"/>
    </row>
    <row r="960">
      <c r="D960" s="610"/>
    </row>
    <row r="961">
      <c r="D961" s="610"/>
    </row>
    <row r="962">
      <c r="D962" s="610"/>
    </row>
    <row r="963">
      <c r="D963" s="610"/>
    </row>
    <row r="964">
      <c r="D964" s="610"/>
    </row>
    <row r="965">
      <c r="D965" s="610"/>
    </row>
    <row r="966">
      <c r="D966" s="610"/>
    </row>
    <row r="967">
      <c r="D967" s="610"/>
    </row>
    <row r="968">
      <c r="D968" s="610"/>
    </row>
    <row r="969">
      <c r="D969" s="610"/>
    </row>
    <row r="970">
      <c r="D970" s="610"/>
    </row>
    <row r="971">
      <c r="D971" s="610"/>
    </row>
    <row r="972">
      <c r="D972" s="610"/>
    </row>
    <row r="973">
      <c r="D973" s="610"/>
    </row>
    <row r="974">
      <c r="D974" s="610"/>
    </row>
    <row r="975">
      <c r="D975" s="610"/>
    </row>
    <row r="976">
      <c r="D976" s="610"/>
    </row>
    <row r="977">
      <c r="D977" s="610"/>
    </row>
    <row r="978">
      <c r="D978" s="610"/>
    </row>
    <row r="979">
      <c r="D979" s="610"/>
    </row>
    <row r="980">
      <c r="D980" s="610"/>
    </row>
    <row r="981">
      <c r="D981" s="610"/>
    </row>
    <row r="982">
      <c r="D982" s="610"/>
    </row>
    <row r="983">
      <c r="D983" s="610"/>
    </row>
    <row r="984">
      <c r="D984" s="610"/>
    </row>
    <row r="985">
      <c r="D985" s="610"/>
    </row>
    <row r="986">
      <c r="D986" s="610"/>
    </row>
    <row r="987">
      <c r="D987" s="610"/>
    </row>
    <row r="988">
      <c r="D988" s="610"/>
    </row>
    <row r="989">
      <c r="D989" s="610"/>
    </row>
    <row r="990">
      <c r="D990" s="610"/>
    </row>
    <row r="991">
      <c r="D991" s="610"/>
    </row>
    <row r="992">
      <c r="D992" s="610"/>
    </row>
    <row r="993">
      <c r="D993" s="610"/>
    </row>
    <row r="994">
      <c r="D994" s="610"/>
    </row>
    <row r="995">
      <c r="D995" s="610"/>
    </row>
    <row r="996">
      <c r="D996" s="610"/>
    </row>
    <row r="997">
      <c r="D997" s="610"/>
    </row>
    <row r="998">
      <c r="D998" s="610"/>
    </row>
    <row r="999">
      <c r="D999" s="610"/>
    </row>
    <row r="1000">
      <c r="D1000" s="610"/>
    </row>
    <row r="1001">
      <c r="D1001" s="610"/>
    </row>
    <row r="1002">
      <c r="D1002" s="610"/>
    </row>
    <row r="1003">
      <c r="D1003" s="610"/>
    </row>
    <row r="1004">
      <c r="D1004" s="610"/>
    </row>
    <row r="1005">
      <c r="D1005" s="610"/>
    </row>
    <row r="1006">
      <c r="D1006" s="610"/>
    </row>
    <row r="1007">
      <c r="D1007" s="610"/>
    </row>
    <row r="1008">
      <c r="D1008" s="610"/>
    </row>
    <row r="1009">
      <c r="D1009" s="610"/>
    </row>
    <row r="1010">
      <c r="D1010" s="610"/>
    </row>
    <row r="1011">
      <c r="D1011" s="610"/>
    </row>
    <row r="1012">
      <c r="D1012" s="610"/>
    </row>
    <row r="1013">
      <c r="D1013" s="610"/>
    </row>
    <row r="1014">
      <c r="D1014" s="610"/>
    </row>
    <row r="1015">
      <c r="D1015" s="610"/>
    </row>
    <row r="1016">
      <c r="D1016" s="610"/>
    </row>
    <row r="1017">
      <c r="D1017" s="610"/>
    </row>
    <row r="1018">
      <c r="D1018" s="610"/>
    </row>
    <row r="1019">
      <c r="D1019" s="610"/>
    </row>
    <row r="1020">
      <c r="D1020" s="610"/>
    </row>
    <row r="1021">
      <c r="D1021" s="610"/>
    </row>
    <row r="1022">
      <c r="D1022" s="610"/>
    </row>
    <row r="1023">
      <c r="D1023" s="610"/>
    </row>
    <row r="1024">
      <c r="D1024" s="610"/>
    </row>
    <row r="1025">
      <c r="D1025" s="610"/>
    </row>
    <row r="1026">
      <c r="D1026" s="610"/>
    </row>
    <row r="1027">
      <c r="D1027" s="610"/>
    </row>
    <row r="1028">
      <c r="D1028" s="610"/>
    </row>
    <row r="1029">
      <c r="D1029" s="610"/>
    </row>
    <row r="1030">
      <c r="D1030" s="610"/>
    </row>
    <row r="1031">
      <c r="D1031" s="610"/>
    </row>
    <row r="1032">
      <c r="D1032" s="610"/>
    </row>
    <row r="1033">
      <c r="D1033" s="610"/>
    </row>
    <row r="1034">
      <c r="D1034" s="610"/>
    </row>
    <row r="1035">
      <c r="D1035" s="610"/>
    </row>
    <row r="1036">
      <c r="D1036" s="610"/>
    </row>
    <row r="1037">
      <c r="D1037" s="610"/>
    </row>
    <row r="1038">
      <c r="D1038" s="610"/>
    </row>
    <row r="1039">
      <c r="D1039" s="610"/>
    </row>
    <row r="1040">
      <c r="D1040" s="610"/>
    </row>
    <row r="1041">
      <c r="D1041" s="610"/>
    </row>
    <row r="1042">
      <c r="D1042" s="610"/>
    </row>
    <row r="1043">
      <c r="D1043" s="610"/>
    </row>
    <row r="1044">
      <c r="D1044" s="610"/>
    </row>
    <row r="1045">
      <c r="D1045" s="610"/>
    </row>
    <row r="1046">
      <c r="D1046" s="610"/>
    </row>
    <row r="1047">
      <c r="D1047" s="610"/>
    </row>
    <row r="1048">
      <c r="D1048" s="610"/>
    </row>
    <row r="1049">
      <c r="D1049" s="610"/>
    </row>
    <row r="1050">
      <c r="D1050" s="610"/>
    </row>
    <row r="1051">
      <c r="D1051" s="610"/>
    </row>
    <row r="1052">
      <c r="D1052" s="610"/>
    </row>
    <row r="1053">
      <c r="D1053" s="610"/>
    </row>
    <row r="1054">
      <c r="D1054" s="610"/>
    </row>
    <row r="1055">
      <c r="D1055" s="610"/>
    </row>
    <row r="1056">
      <c r="D1056" s="610"/>
    </row>
    <row r="1057">
      <c r="D1057" s="610"/>
    </row>
    <row r="1058">
      <c r="D1058" s="610"/>
    </row>
    <row r="1059">
      <c r="D1059" s="610"/>
    </row>
    <row r="1060">
      <c r="D1060" s="610"/>
    </row>
    <row r="1061">
      <c r="D1061" s="610"/>
    </row>
    <row r="1062">
      <c r="D1062" s="610"/>
    </row>
    <row r="1063">
      <c r="D1063" s="610"/>
    </row>
    <row r="1064">
      <c r="D1064" s="610"/>
    </row>
    <row r="1065">
      <c r="D1065" s="610"/>
    </row>
    <row r="1066">
      <c r="D1066" s="610"/>
    </row>
    <row r="1067">
      <c r="D1067" s="610"/>
    </row>
    <row r="1068">
      <c r="D1068" s="610"/>
    </row>
    <row r="1069">
      <c r="D1069" s="610"/>
    </row>
    <row r="1070">
      <c r="D1070" s="610"/>
    </row>
    <row r="1071">
      <c r="D1071" s="610"/>
    </row>
    <row r="1072">
      <c r="D1072" s="610"/>
    </row>
    <row r="1073">
      <c r="D1073" s="610"/>
    </row>
    <row r="1074">
      <c r="D1074" s="610"/>
    </row>
    <row r="1075">
      <c r="D1075" s="610"/>
    </row>
    <row r="1076">
      <c r="D1076" s="610"/>
    </row>
    <row r="1077">
      <c r="D1077" s="610"/>
    </row>
    <row r="1078">
      <c r="D1078" s="610"/>
    </row>
    <row r="1079">
      <c r="D1079" s="610"/>
    </row>
    <row r="1080">
      <c r="D1080" s="610"/>
    </row>
    <row r="1081">
      <c r="D1081" s="610"/>
    </row>
    <row r="1082">
      <c r="D1082" s="610"/>
    </row>
    <row r="1083">
      <c r="D1083" s="6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9.0"/>
    <col customWidth="1" min="17" max="17" width="8.63"/>
  </cols>
  <sheetData>
    <row r="1">
      <c r="A1" s="220" t="s">
        <v>9626</v>
      </c>
      <c r="B1" s="215" t="s">
        <v>5</v>
      </c>
      <c r="C1" s="219" t="s">
        <v>455</v>
      </c>
      <c r="D1" s="453"/>
      <c r="E1" s="237"/>
      <c r="F1" s="220"/>
      <c r="G1" s="220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20" t="s">
        <v>9626</v>
      </c>
      <c r="O1" s="219" t="s">
        <v>9694</v>
      </c>
      <c r="P1" s="219"/>
      <c r="Q1" s="617" t="s">
        <v>6058</v>
      </c>
      <c r="R1" s="617" t="s">
        <v>6216</v>
      </c>
      <c r="S1" s="618" t="s">
        <v>806</v>
      </c>
      <c r="T1" s="618"/>
      <c r="U1" s="220"/>
      <c r="V1" s="220"/>
      <c r="W1" s="220"/>
    </row>
    <row r="2">
      <c r="A2" s="239"/>
      <c r="B2" s="477" t="s">
        <v>807</v>
      </c>
      <c r="C2" s="2" t="s">
        <v>9695</v>
      </c>
      <c r="D2" s="453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239"/>
      <c r="O2" s="477"/>
      <c r="Q2" s="453">
        <v>1.0</v>
      </c>
      <c r="R2" s="217" t="s">
        <v>8773</v>
      </c>
      <c r="S2" s="619" t="s">
        <v>7761</v>
      </c>
      <c r="T2" s="619" t="s">
        <v>9696</v>
      </c>
      <c r="U2" s="338"/>
      <c r="V2" s="2"/>
      <c r="W2" s="2"/>
    </row>
    <row r="3">
      <c r="A3" s="2"/>
      <c r="B3" s="229" t="s">
        <v>811</v>
      </c>
      <c r="C3" s="2" t="s">
        <v>120</v>
      </c>
      <c r="D3" s="610"/>
      <c r="E3" s="230"/>
      <c r="F3" s="2"/>
      <c r="G3" s="2"/>
      <c r="H3" s="2" t="s">
        <v>812</v>
      </c>
      <c r="I3" s="2"/>
      <c r="K3" s="2"/>
      <c r="L3" s="2"/>
      <c r="M3" s="229" t="s">
        <v>12</v>
      </c>
      <c r="N3" s="2"/>
      <c r="O3" s="229"/>
      <c r="Q3" s="453">
        <v>2.0</v>
      </c>
      <c r="R3" s="2" t="s">
        <v>9697</v>
      </c>
      <c r="S3" s="2" t="s">
        <v>7468</v>
      </c>
      <c r="T3" s="2" t="s">
        <v>9698</v>
      </c>
      <c r="W3" s="2"/>
    </row>
    <row r="4">
      <c r="A4" s="2"/>
      <c r="B4" s="229" t="s">
        <v>816</v>
      </c>
      <c r="C4" s="2"/>
      <c r="D4" s="610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N4" s="2"/>
      <c r="O4" s="229"/>
      <c r="Q4" s="453">
        <v>3.0</v>
      </c>
      <c r="R4" s="2" t="s">
        <v>9699</v>
      </c>
      <c r="S4" s="2" t="s">
        <v>384</v>
      </c>
      <c r="T4" s="2" t="s">
        <v>1010</v>
      </c>
      <c r="W4" s="2"/>
    </row>
    <row r="5">
      <c r="A5" s="2"/>
      <c r="B5" s="229" t="s">
        <v>818</v>
      </c>
      <c r="D5" s="610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N5" s="2"/>
      <c r="O5" s="229"/>
      <c r="Q5" s="453">
        <v>4.0</v>
      </c>
      <c r="R5" s="2" t="s">
        <v>9700</v>
      </c>
      <c r="S5" s="2" t="s">
        <v>457</v>
      </c>
      <c r="T5" s="2" t="s">
        <v>2628</v>
      </c>
      <c r="W5" s="2"/>
    </row>
    <row r="6">
      <c r="A6" s="2"/>
      <c r="B6" s="229" t="s">
        <v>820</v>
      </c>
      <c r="D6" s="453"/>
      <c r="E6" s="237"/>
      <c r="F6" s="2"/>
      <c r="G6" s="2"/>
      <c r="H6" s="2" t="s">
        <v>821</v>
      </c>
      <c r="K6" s="2"/>
      <c r="L6" s="2"/>
      <c r="M6" s="229" t="s">
        <v>15</v>
      </c>
      <c r="N6" s="2"/>
      <c r="O6" s="229"/>
      <c r="Q6" s="453"/>
      <c r="R6" s="2"/>
      <c r="W6" s="2"/>
    </row>
    <row r="7">
      <c r="A7" s="2"/>
      <c r="B7" s="229" t="s">
        <v>822</v>
      </c>
      <c r="D7" s="453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N7" s="2"/>
      <c r="O7" s="229"/>
      <c r="Q7" s="453"/>
      <c r="R7" s="2"/>
      <c r="W7" s="2"/>
    </row>
    <row r="8">
      <c r="A8" s="2"/>
      <c r="B8" s="229" t="s">
        <v>824</v>
      </c>
      <c r="C8" s="2"/>
      <c r="D8" s="610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N8" s="2"/>
      <c r="O8" s="229"/>
      <c r="Q8" s="610"/>
      <c r="W8" s="2"/>
    </row>
    <row r="9">
      <c r="A9" s="2"/>
      <c r="B9" s="229" t="s">
        <v>826</v>
      </c>
      <c r="C9" s="2" t="s">
        <v>8238</v>
      </c>
      <c r="D9" s="453">
        <v>9.789805769E9</v>
      </c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29"/>
      <c r="Q9" s="453"/>
      <c r="R9" s="2"/>
      <c r="W9" s="2"/>
    </row>
    <row r="10">
      <c r="A10" s="2"/>
      <c r="B10" s="229" t="s">
        <v>828</v>
      </c>
      <c r="C10" s="2"/>
      <c r="D10" s="453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29"/>
      <c r="Q10" s="453"/>
      <c r="R10" s="2"/>
      <c r="W10" s="2"/>
    </row>
    <row r="11">
      <c r="A11" s="2"/>
      <c r="B11" s="229" t="s">
        <v>830</v>
      </c>
      <c r="C11" s="2"/>
      <c r="D11" s="453"/>
      <c r="E11" s="237"/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29"/>
      <c r="Q11" s="453"/>
      <c r="R11" s="2"/>
      <c r="W11" s="2"/>
    </row>
    <row r="12">
      <c r="A12" s="2"/>
      <c r="B12" s="241" t="s">
        <v>9661</v>
      </c>
      <c r="C12" s="242" t="s">
        <v>9701</v>
      </c>
      <c r="D12" s="611"/>
      <c r="E12" s="243"/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41"/>
      <c r="P12" s="242"/>
      <c r="Q12" s="453"/>
      <c r="R12" s="2"/>
      <c r="W12" s="2"/>
    </row>
    <row r="13">
      <c r="A13" s="2"/>
      <c r="B13" s="2"/>
      <c r="C13" s="2"/>
      <c r="D13" s="453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"/>
      <c r="O13" s="2"/>
      <c r="P13" s="2"/>
      <c r="Q13" s="453"/>
      <c r="S13" s="2"/>
      <c r="V13" s="2"/>
      <c r="W13" s="2"/>
    </row>
    <row r="14">
      <c r="A14" s="2"/>
      <c r="B14" s="2"/>
      <c r="C14" s="2"/>
      <c r="D14" s="453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453"/>
      <c r="S14" s="2"/>
      <c r="T14" s="2"/>
      <c r="U14" s="2"/>
      <c r="V14" s="2"/>
    </row>
    <row r="15">
      <c r="A15" s="2"/>
      <c r="B15" s="2"/>
      <c r="C15" s="2"/>
      <c r="D15" s="45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453"/>
      <c r="R15" s="2"/>
      <c r="S15" s="2"/>
      <c r="T15" s="2"/>
      <c r="U15" s="2"/>
      <c r="V15" s="2"/>
      <c r="W15" s="2"/>
    </row>
    <row r="16">
      <c r="A16" s="12" t="s">
        <v>4345</v>
      </c>
      <c r="B16" s="12" t="s">
        <v>27</v>
      </c>
      <c r="C16" s="12" t="s">
        <v>28</v>
      </c>
      <c r="D16" s="6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8591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T16" s="12"/>
      <c r="U16" s="12"/>
      <c r="V16" s="12"/>
      <c r="W16" s="12"/>
    </row>
    <row r="17">
      <c r="A17" s="399" t="s">
        <v>5374</v>
      </c>
      <c r="B17" s="2" t="s">
        <v>30</v>
      </c>
      <c r="C17" s="298" t="s">
        <v>5477</v>
      </c>
      <c r="D17" s="291">
        <v>8.801413385319E12</v>
      </c>
      <c r="E17" s="298" t="s">
        <v>5771</v>
      </c>
      <c r="J17" s="2" t="s">
        <v>3940</v>
      </c>
      <c r="K17" s="2" t="s">
        <v>384</v>
      </c>
      <c r="L17" s="2" t="s">
        <v>860</v>
      </c>
      <c r="M17" s="2" t="s">
        <v>17</v>
      </c>
      <c r="N17" s="2" t="s">
        <v>7415</v>
      </c>
      <c r="O17" s="2" t="s">
        <v>34</v>
      </c>
      <c r="P17" s="2"/>
      <c r="Q17" s="453"/>
      <c r="R17" s="2" t="s">
        <v>9699</v>
      </c>
      <c r="S17" s="2">
        <v>336.0</v>
      </c>
    </row>
    <row r="18">
      <c r="B18" s="2" t="s">
        <v>30</v>
      </c>
      <c r="C18" s="298" t="s">
        <v>5477</v>
      </c>
      <c r="D18" s="291">
        <v>8.801475301641E12</v>
      </c>
      <c r="E18" s="298" t="s">
        <v>5771</v>
      </c>
      <c r="J18" s="2" t="s">
        <v>3940</v>
      </c>
      <c r="K18" s="2" t="s">
        <v>384</v>
      </c>
      <c r="L18" s="2" t="s">
        <v>860</v>
      </c>
      <c r="M18" s="2" t="s">
        <v>17</v>
      </c>
      <c r="N18" s="2" t="s">
        <v>7415</v>
      </c>
      <c r="O18" s="2" t="s">
        <v>34</v>
      </c>
      <c r="P18" s="2"/>
      <c r="Q18" s="453"/>
      <c r="R18" s="2" t="s">
        <v>9699</v>
      </c>
      <c r="S18" s="2">
        <v>336.0</v>
      </c>
    </row>
    <row r="19">
      <c r="B19" s="2" t="s">
        <v>30</v>
      </c>
      <c r="C19" s="298" t="s">
        <v>5477</v>
      </c>
      <c r="D19" s="291">
        <v>8.801321160398E12</v>
      </c>
      <c r="E19" s="298" t="s">
        <v>5771</v>
      </c>
      <c r="J19" s="2" t="s">
        <v>3940</v>
      </c>
      <c r="K19" s="2" t="s">
        <v>384</v>
      </c>
      <c r="L19" s="2" t="s">
        <v>860</v>
      </c>
      <c r="M19" s="2" t="s">
        <v>17</v>
      </c>
      <c r="N19" s="2" t="s">
        <v>7415</v>
      </c>
      <c r="O19" s="2" t="s">
        <v>34</v>
      </c>
      <c r="P19" s="2"/>
      <c r="Q19" s="453"/>
      <c r="R19" s="2" t="s">
        <v>9699</v>
      </c>
      <c r="S19" s="2">
        <v>336.0</v>
      </c>
    </row>
    <row r="20">
      <c r="B20" s="2" t="s">
        <v>30</v>
      </c>
      <c r="C20" s="298" t="s">
        <v>5477</v>
      </c>
      <c r="D20" s="291">
        <v>8.801020232547E12</v>
      </c>
      <c r="E20" s="298" t="s">
        <v>5771</v>
      </c>
      <c r="J20" s="2" t="s">
        <v>3940</v>
      </c>
      <c r="K20" s="2" t="s">
        <v>384</v>
      </c>
      <c r="L20" s="2" t="s">
        <v>860</v>
      </c>
      <c r="M20" s="2" t="s">
        <v>17</v>
      </c>
      <c r="N20" s="2" t="s">
        <v>7415</v>
      </c>
      <c r="O20" s="2" t="s">
        <v>34</v>
      </c>
      <c r="P20" s="2"/>
      <c r="Q20" s="453"/>
      <c r="R20" s="2" t="s">
        <v>9699</v>
      </c>
      <c r="S20" s="2">
        <v>336.0</v>
      </c>
    </row>
    <row r="21">
      <c r="B21" s="2" t="s">
        <v>30</v>
      </c>
      <c r="C21" s="298" t="s">
        <v>5477</v>
      </c>
      <c r="D21" s="291">
        <v>8.801268377211E12</v>
      </c>
      <c r="E21" s="298" t="s">
        <v>5771</v>
      </c>
      <c r="J21" s="2" t="s">
        <v>3940</v>
      </c>
      <c r="K21" s="2" t="s">
        <v>384</v>
      </c>
      <c r="L21" s="2" t="s">
        <v>860</v>
      </c>
      <c r="M21" s="2" t="s">
        <v>17</v>
      </c>
      <c r="N21" s="2" t="s">
        <v>7415</v>
      </c>
      <c r="O21" s="2" t="s">
        <v>34</v>
      </c>
      <c r="P21" s="2"/>
      <c r="Q21" s="453"/>
      <c r="R21" s="2" t="s">
        <v>9699</v>
      </c>
      <c r="S21" s="2">
        <v>336.0</v>
      </c>
    </row>
    <row r="22">
      <c r="B22" s="2" t="s">
        <v>30</v>
      </c>
      <c r="C22" s="298" t="s">
        <v>5477</v>
      </c>
      <c r="D22" s="291">
        <v>8.801863685587E12</v>
      </c>
      <c r="E22" s="298" t="s">
        <v>5771</v>
      </c>
      <c r="J22" s="2" t="s">
        <v>3940</v>
      </c>
      <c r="K22" s="2" t="s">
        <v>384</v>
      </c>
      <c r="L22" s="2" t="s">
        <v>860</v>
      </c>
      <c r="M22" s="2" t="s">
        <v>17</v>
      </c>
      <c r="N22" s="2" t="s">
        <v>7415</v>
      </c>
      <c r="O22" s="2" t="s">
        <v>34</v>
      </c>
      <c r="P22" s="2"/>
      <c r="Q22" s="453"/>
      <c r="R22" s="2" t="s">
        <v>9699</v>
      </c>
      <c r="S22" s="2">
        <v>336.0</v>
      </c>
    </row>
    <row r="23">
      <c r="B23" s="2" t="s">
        <v>30</v>
      </c>
      <c r="C23" s="298" t="s">
        <v>5477</v>
      </c>
      <c r="D23" s="291">
        <v>8.801982329324E12</v>
      </c>
      <c r="E23" s="298" t="s">
        <v>5771</v>
      </c>
      <c r="J23" s="2" t="s">
        <v>3940</v>
      </c>
      <c r="K23" s="2" t="s">
        <v>384</v>
      </c>
      <c r="L23" s="2" t="s">
        <v>860</v>
      </c>
      <c r="M23" s="2" t="s">
        <v>17</v>
      </c>
      <c r="N23" s="2" t="s">
        <v>7415</v>
      </c>
      <c r="O23" s="2" t="s">
        <v>34</v>
      </c>
      <c r="P23" s="2"/>
      <c r="Q23" s="453"/>
      <c r="R23" s="2" t="s">
        <v>9699</v>
      </c>
      <c r="S23" s="2">
        <v>336.0</v>
      </c>
    </row>
    <row r="24">
      <c r="B24" s="2" t="s">
        <v>30</v>
      </c>
      <c r="C24" s="298" t="s">
        <v>5477</v>
      </c>
      <c r="D24" s="291">
        <v>8.801476863213E12</v>
      </c>
      <c r="E24" s="298" t="s">
        <v>5771</v>
      </c>
      <c r="J24" s="2" t="s">
        <v>3940</v>
      </c>
      <c r="K24" s="2" t="s">
        <v>384</v>
      </c>
      <c r="L24" s="2" t="s">
        <v>860</v>
      </c>
      <c r="M24" s="2" t="s">
        <v>17</v>
      </c>
      <c r="N24" s="2" t="s">
        <v>7415</v>
      </c>
      <c r="O24" s="2" t="s">
        <v>34</v>
      </c>
      <c r="P24" s="2"/>
      <c r="Q24" s="453"/>
      <c r="R24" s="2" t="s">
        <v>9699</v>
      </c>
      <c r="S24" s="2">
        <v>336.0</v>
      </c>
    </row>
    <row r="25">
      <c r="B25" s="2" t="s">
        <v>30</v>
      </c>
      <c r="C25" s="298" t="s">
        <v>5477</v>
      </c>
      <c r="D25" s="291">
        <v>8.80135599326E12</v>
      </c>
      <c r="E25" s="298" t="s">
        <v>5771</v>
      </c>
      <c r="J25" s="2" t="s">
        <v>3940</v>
      </c>
      <c r="K25" s="2" t="s">
        <v>384</v>
      </c>
      <c r="L25" s="2" t="s">
        <v>860</v>
      </c>
      <c r="M25" s="2" t="s">
        <v>17</v>
      </c>
      <c r="N25" s="2" t="s">
        <v>7415</v>
      </c>
      <c r="O25" s="2" t="s">
        <v>34</v>
      </c>
      <c r="P25" s="2"/>
      <c r="Q25" s="453"/>
      <c r="R25" s="2" t="s">
        <v>9699</v>
      </c>
      <c r="S25" s="2">
        <v>336.0</v>
      </c>
    </row>
    <row r="26">
      <c r="B26" s="2" t="s">
        <v>30</v>
      </c>
      <c r="C26" s="298" t="s">
        <v>5477</v>
      </c>
      <c r="D26" s="291">
        <v>8.801788288556E12</v>
      </c>
      <c r="E26" s="298" t="s">
        <v>5771</v>
      </c>
      <c r="J26" s="2" t="s">
        <v>3940</v>
      </c>
      <c r="K26" s="2" t="s">
        <v>384</v>
      </c>
      <c r="L26" s="2" t="s">
        <v>860</v>
      </c>
      <c r="M26" s="2" t="s">
        <v>17</v>
      </c>
      <c r="N26" s="2" t="s">
        <v>7415</v>
      </c>
      <c r="O26" s="2" t="s">
        <v>34</v>
      </c>
      <c r="P26" s="2"/>
      <c r="Q26" s="453"/>
      <c r="R26" s="2" t="s">
        <v>9699</v>
      </c>
      <c r="S26" s="2">
        <v>336.0</v>
      </c>
    </row>
    <row r="27">
      <c r="B27" s="2" t="s">
        <v>30</v>
      </c>
      <c r="C27" s="298" t="s">
        <v>5477</v>
      </c>
      <c r="D27" s="291">
        <v>8.801298443099E12</v>
      </c>
      <c r="E27" s="298" t="s">
        <v>5771</v>
      </c>
      <c r="J27" s="2" t="s">
        <v>3940</v>
      </c>
      <c r="K27" s="2" t="s">
        <v>384</v>
      </c>
      <c r="L27" s="2" t="s">
        <v>860</v>
      </c>
      <c r="M27" s="2" t="s">
        <v>17</v>
      </c>
      <c r="N27" s="2" t="s">
        <v>7415</v>
      </c>
      <c r="O27" s="2" t="s">
        <v>34</v>
      </c>
      <c r="P27" s="2"/>
      <c r="Q27" s="453"/>
      <c r="R27" s="2" t="s">
        <v>9699</v>
      </c>
      <c r="S27" s="2">
        <v>336.0</v>
      </c>
    </row>
    <row r="28">
      <c r="B28" s="2" t="s">
        <v>30</v>
      </c>
      <c r="C28" s="298" t="s">
        <v>5477</v>
      </c>
      <c r="D28" s="291">
        <v>8.801532394386E12</v>
      </c>
      <c r="E28" s="298" t="s">
        <v>5771</v>
      </c>
      <c r="J28" s="2" t="s">
        <v>3940</v>
      </c>
      <c r="K28" s="2" t="s">
        <v>384</v>
      </c>
      <c r="L28" s="2" t="s">
        <v>860</v>
      </c>
      <c r="M28" s="2" t="s">
        <v>17</v>
      </c>
      <c r="N28" s="2" t="s">
        <v>7415</v>
      </c>
      <c r="O28" s="2" t="s">
        <v>34</v>
      </c>
      <c r="P28" s="2"/>
      <c r="Q28" s="453"/>
      <c r="R28" s="2" t="s">
        <v>9699</v>
      </c>
      <c r="S28" s="2">
        <v>336.0</v>
      </c>
    </row>
    <row r="29">
      <c r="B29" s="2" t="s">
        <v>30</v>
      </c>
      <c r="C29" s="298" t="s">
        <v>5477</v>
      </c>
      <c r="D29" s="291">
        <v>8.8015470767E11</v>
      </c>
      <c r="E29" s="298" t="s">
        <v>5771</v>
      </c>
      <c r="J29" s="2" t="s">
        <v>2173</v>
      </c>
      <c r="K29" s="2" t="s">
        <v>457</v>
      </c>
      <c r="L29" s="2" t="s">
        <v>860</v>
      </c>
      <c r="M29" s="2" t="s">
        <v>17</v>
      </c>
      <c r="N29" s="2" t="s">
        <v>7415</v>
      </c>
      <c r="O29" s="2" t="s">
        <v>34</v>
      </c>
      <c r="P29" s="2"/>
      <c r="Q29" s="453"/>
      <c r="R29" s="2" t="s">
        <v>9700</v>
      </c>
      <c r="S29" s="2">
        <v>336.0</v>
      </c>
    </row>
    <row r="30">
      <c r="B30" s="2" t="s">
        <v>30</v>
      </c>
      <c r="C30" s="298" t="s">
        <v>6809</v>
      </c>
      <c r="D30" s="291" t="s">
        <v>9702</v>
      </c>
      <c r="E30" s="298" t="s">
        <v>6804</v>
      </c>
      <c r="J30" s="2" t="s">
        <v>3940</v>
      </c>
      <c r="K30" s="2" t="s">
        <v>384</v>
      </c>
      <c r="L30" s="2" t="s">
        <v>860</v>
      </c>
      <c r="M30" s="2" t="s">
        <v>17</v>
      </c>
      <c r="N30" s="2" t="s">
        <v>7415</v>
      </c>
      <c r="O30" s="2" t="s">
        <v>34</v>
      </c>
      <c r="P30" s="2"/>
      <c r="Q30" s="453"/>
      <c r="R30" s="2" t="s">
        <v>9699</v>
      </c>
      <c r="S30" s="2">
        <v>336.0</v>
      </c>
    </row>
    <row r="31">
      <c r="B31" s="2" t="s">
        <v>30</v>
      </c>
      <c r="C31" s="298" t="s">
        <v>1254</v>
      </c>
      <c r="D31" s="291" t="s">
        <v>9703</v>
      </c>
      <c r="E31" s="298" t="s">
        <v>4839</v>
      </c>
      <c r="J31" s="2" t="s">
        <v>3940</v>
      </c>
      <c r="K31" s="2" t="s">
        <v>457</v>
      </c>
      <c r="L31" s="2" t="s">
        <v>860</v>
      </c>
      <c r="M31" s="2" t="s">
        <v>17</v>
      </c>
      <c r="N31" s="2" t="s">
        <v>7415</v>
      </c>
      <c r="O31" s="2" t="s">
        <v>34</v>
      </c>
      <c r="P31" s="2"/>
      <c r="Q31" s="453"/>
      <c r="R31" s="2" t="s">
        <v>9700</v>
      </c>
      <c r="S31" s="2">
        <v>336.0</v>
      </c>
    </row>
    <row r="32">
      <c r="C32" s="298" t="s">
        <v>5776</v>
      </c>
      <c r="J32" s="2" t="s">
        <v>1214</v>
      </c>
      <c r="K32" s="2" t="s">
        <v>384</v>
      </c>
      <c r="L32" s="2" t="s">
        <v>860</v>
      </c>
      <c r="M32" s="2" t="s">
        <v>17</v>
      </c>
      <c r="N32" s="2" t="s">
        <v>462</v>
      </c>
      <c r="R32" s="2" t="s">
        <v>9699</v>
      </c>
      <c r="S32" s="2">
        <v>345.0</v>
      </c>
    </row>
    <row r="33">
      <c r="C33" s="298" t="s">
        <v>5776</v>
      </c>
      <c r="J33" s="2" t="s">
        <v>1214</v>
      </c>
      <c r="K33" s="2" t="s">
        <v>384</v>
      </c>
      <c r="L33" s="2" t="s">
        <v>860</v>
      </c>
      <c r="M33" s="2" t="s">
        <v>17</v>
      </c>
      <c r="N33" s="2" t="s">
        <v>462</v>
      </c>
      <c r="R33" s="2" t="s">
        <v>9699</v>
      </c>
      <c r="S33" s="2">
        <v>345.0</v>
      </c>
    </row>
    <row r="34">
      <c r="C34" s="298" t="s">
        <v>5776</v>
      </c>
      <c r="J34" s="2" t="s">
        <v>1214</v>
      </c>
      <c r="K34" s="2" t="s">
        <v>384</v>
      </c>
      <c r="L34" s="2" t="s">
        <v>860</v>
      </c>
      <c r="M34" s="2" t="s">
        <v>17</v>
      </c>
      <c r="N34" s="2" t="s">
        <v>462</v>
      </c>
      <c r="R34" s="2" t="s">
        <v>9699</v>
      </c>
      <c r="S34" s="2">
        <v>345.0</v>
      </c>
    </row>
    <row r="35">
      <c r="C35" s="298" t="s">
        <v>5776</v>
      </c>
      <c r="J35" s="2" t="s">
        <v>1214</v>
      </c>
      <c r="K35" s="2" t="s">
        <v>384</v>
      </c>
      <c r="L35" s="2" t="s">
        <v>860</v>
      </c>
      <c r="M35" s="2" t="s">
        <v>17</v>
      </c>
      <c r="N35" s="2" t="s">
        <v>462</v>
      </c>
      <c r="R35" s="2" t="s">
        <v>9699</v>
      </c>
      <c r="S35" s="2">
        <v>345.0</v>
      </c>
    </row>
    <row r="36">
      <c r="C36" s="298" t="s">
        <v>5776</v>
      </c>
      <c r="J36" s="2" t="s">
        <v>1214</v>
      </c>
      <c r="K36" s="2" t="s">
        <v>384</v>
      </c>
      <c r="L36" s="2" t="s">
        <v>860</v>
      </c>
      <c r="M36" s="2" t="s">
        <v>17</v>
      </c>
      <c r="N36" s="2" t="s">
        <v>462</v>
      </c>
      <c r="R36" s="2" t="s">
        <v>9699</v>
      </c>
      <c r="S36" s="2">
        <v>345.0</v>
      </c>
    </row>
    <row r="37">
      <c r="C37" s="298" t="s">
        <v>5776</v>
      </c>
      <c r="J37" s="2" t="s">
        <v>1214</v>
      </c>
      <c r="K37" s="2" t="s">
        <v>384</v>
      </c>
      <c r="L37" s="2" t="s">
        <v>860</v>
      </c>
      <c r="M37" s="2" t="s">
        <v>17</v>
      </c>
      <c r="N37" s="2" t="s">
        <v>462</v>
      </c>
      <c r="R37" s="2" t="s">
        <v>9699</v>
      </c>
      <c r="S37" s="2">
        <v>345.0</v>
      </c>
    </row>
    <row r="38">
      <c r="C38" s="298" t="s">
        <v>5776</v>
      </c>
      <c r="J38" s="2" t="s">
        <v>1214</v>
      </c>
      <c r="K38" s="2" t="s">
        <v>384</v>
      </c>
      <c r="L38" s="2" t="s">
        <v>860</v>
      </c>
      <c r="M38" s="2" t="s">
        <v>17</v>
      </c>
      <c r="N38" s="2" t="s">
        <v>462</v>
      </c>
      <c r="R38" s="2" t="s">
        <v>9699</v>
      </c>
      <c r="S38" s="2">
        <v>345.0</v>
      </c>
    </row>
    <row r="39">
      <c r="C39" s="298" t="s">
        <v>5776</v>
      </c>
      <c r="J39" s="2" t="s">
        <v>1214</v>
      </c>
      <c r="K39" s="2" t="s">
        <v>384</v>
      </c>
      <c r="L39" s="2" t="s">
        <v>860</v>
      </c>
      <c r="M39" s="2" t="s">
        <v>17</v>
      </c>
      <c r="N39" s="2" t="s">
        <v>462</v>
      </c>
      <c r="R39" s="2" t="s">
        <v>9699</v>
      </c>
      <c r="S39" s="2">
        <v>345.0</v>
      </c>
    </row>
    <row r="40">
      <c r="C40" s="298" t="s">
        <v>5776</v>
      </c>
      <c r="J40" s="2" t="s">
        <v>1214</v>
      </c>
      <c r="K40" s="2" t="s">
        <v>384</v>
      </c>
      <c r="L40" s="2" t="s">
        <v>860</v>
      </c>
      <c r="M40" s="2" t="s">
        <v>17</v>
      </c>
      <c r="N40" s="2" t="s">
        <v>462</v>
      </c>
      <c r="R40" s="2" t="s">
        <v>9699</v>
      </c>
      <c r="S40" s="2">
        <v>345.0</v>
      </c>
    </row>
    <row r="41">
      <c r="C41" s="298" t="s">
        <v>5776</v>
      </c>
      <c r="J41" s="2" t="s">
        <v>1214</v>
      </c>
      <c r="K41" s="2" t="s">
        <v>384</v>
      </c>
      <c r="L41" s="2" t="s">
        <v>860</v>
      </c>
      <c r="M41" s="2" t="s">
        <v>17</v>
      </c>
      <c r="N41" s="2" t="s">
        <v>462</v>
      </c>
      <c r="R41" s="2" t="s">
        <v>9699</v>
      </c>
      <c r="S41" s="2">
        <v>345.0</v>
      </c>
    </row>
    <row r="42">
      <c r="C42" s="298" t="s">
        <v>5776</v>
      </c>
      <c r="J42" s="2" t="s">
        <v>1214</v>
      </c>
      <c r="K42" s="2" t="s">
        <v>384</v>
      </c>
      <c r="L42" s="2" t="s">
        <v>860</v>
      </c>
      <c r="M42" s="2" t="s">
        <v>17</v>
      </c>
      <c r="N42" s="2" t="s">
        <v>462</v>
      </c>
      <c r="R42" s="2" t="s">
        <v>9699</v>
      </c>
      <c r="S42" s="2">
        <v>345.0</v>
      </c>
    </row>
    <row r="43">
      <c r="C43" s="298" t="s">
        <v>5776</v>
      </c>
      <c r="J43" s="2" t="s">
        <v>1214</v>
      </c>
      <c r="K43" s="2" t="s">
        <v>384</v>
      </c>
      <c r="L43" s="2" t="s">
        <v>860</v>
      </c>
      <c r="M43" s="2" t="s">
        <v>17</v>
      </c>
      <c r="N43" s="2" t="s">
        <v>462</v>
      </c>
      <c r="R43" s="2" t="s">
        <v>9699</v>
      </c>
      <c r="S43" s="2">
        <v>345.0</v>
      </c>
    </row>
    <row r="44">
      <c r="C44" s="298" t="s">
        <v>5776</v>
      </c>
      <c r="J44" s="2" t="s">
        <v>1214</v>
      </c>
      <c r="K44" s="2" t="s">
        <v>457</v>
      </c>
      <c r="L44" s="2" t="s">
        <v>860</v>
      </c>
      <c r="M44" s="2" t="s">
        <v>17</v>
      </c>
      <c r="N44" s="2" t="s">
        <v>462</v>
      </c>
      <c r="R44" s="2" t="s">
        <v>9700</v>
      </c>
      <c r="S44" s="2">
        <v>345.0</v>
      </c>
    </row>
    <row r="47">
      <c r="A47" s="2" t="s">
        <v>9704</v>
      </c>
      <c r="C47" s="2" t="s">
        <v>9705</v>
      </c>
      <c r="E47" s="359" t="s">
        <v>1528</v>
      </c>
      <c r="L47" s="2" t="s">
        <v>4752</v>
      </c>
      <c r="M47" s="2" t="s">
        <v>17</v>
      </c>
      <c r="N47" s="2" t="s">
        <v>462</v>
      </c>
      <c r="S47" s="2">
        <v>345.0</v>
      </c>
    </row>
  </sheetData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9" width="17.5"/>
    <col customWidth="1" min="10" max="10" width="6.5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14.5"/>
    <col customWidth="1" min="16" max="16" width="21.38"/>
    <col customWidth="1" min="17" max="18" width="13.0"/>
  </cols>
  <sheetData>
    <row r="1">
      <c r="A1" s="220"/>
      <c r="B1" s="215" t="s">
        <v>5</v>
      </c>
      <c r="C1" s="219" t="s">
        <v>9706</v>
      </c>
      <c r="D1" s="411" t="s">
        <v>7037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00" t="s">
        <v>806</v>
      </c>
      <c r="U1" s="266" t="s">
        <v>6058</v>
      </c>
      <c r="V1" s="357" t="s">
        <v>6216</v>
      </c>
      <c r="W1" s="620" t="s">
        <v>806</v>
      </c>
    </row>
    <row r="2">
      <c r="A2" s="239"/>
      <c r="B2" s="223" t="s">
        <v>807</v>
      </c>
      <c r="C2" s="227" t="s">
        <v>5942</v>
      </c>
      <c r="D2" s="228">
        <v>9.361111111E9</v>
      </c>
      <c r="E2" s="227"/>
      <c r="F2" s="227"/>
      <c r="G2" s="227" t="s">
        <v>320</v>
      </c>
      <c r="H2" s="227"/>
      <c r="I2" s="469"/>
      <c r="J2" s="227"/>
      <c r="K2" s="226" t="s">
        <v>11</v>
      </c>
      <c r="L2" s="469"/>
      <c r="M2" s="490"/>
      <c r="O2" s="2">
        <v>1.0</v>
      </c>
      <c r="P2" s="2" t="s">
        <v>9707</v>
      </c>
      <c r="Q2" s="200" t="s">
        <v>9708</v>
      </c>
      <c r="R2" s="2" t="s">
        <v>1521</v>
      </c>
      <c r="U2" s="2">
        <v>13.0</v>
      </c>
      <c r="V2" s="2" t="s">
        <v>9709</v>
      </c>
      <c r="W2" s="2" t="s">
        <v>9710</v>
      </c>
      <c r="X2" s="2" t="s">
        <v>340</v>
      </c>
    </row>
    <row r="3">
      <c r="A3" s="2"/>
      <c r="B3" s="229" t="s">
        <v>811</v>
      </c>
      <c r="C3" s="2" t="s">
        <v>290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  <c r="O3" s="2">
        <v>2.0</v>
      </c>
      <c r="P3" s="2" t="s">
        <v>8453</v>
      </c>
      <c r="Q3" s="200" t="s">
        <v>9711</v>
      </c>
      <c r="R3" s="2" t="s">
        <v>1328</v>
      </c>
      <c r="U3" s="2">
        <v>14.0</v>
      </c>
      <c r="V3" s="2" t="s">
        <v>9712</v>
      </c>
      <c r="W3" s="2" t="s">
        <v>9713</v>
      </c>
      <c r="X3" s="2" t="s">
        <v>340</v>
      </c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29" t="s">
        <v>13</v>
      </c>
      <c r="M4" s="230"/>
      <c r="O4" s="2">
        <v>3.0</v>
      </c>
      <c r="P4" s="2" t="s">
        <v>9714</v>
      </c>
      <c r="Q4" s="200" t="s">
        <v>9715</v>
      </c>
      <c r="R4" s="2" t="s">
        <v>273</v>
      </c>
      <c r="U4" s="2">
        <v>15.0</v>
      </c>
      <c r="V4" s="2" t="s">
        <v>9716</v>
      </c>
      <c r="W4" s="2" t="s">
        <v>9717</v>
      </c>
      <c r="X4" s="2" t="s">
        <v>340</v>
      </c>
    </row>
    <row r="5">
      <c r="A5" s="2"/>
      <c r="B5" s="229" t="s">
        <v>818</v>
      </c>
      <c r="C5" s="2" t="s">
        <v>9718</v>
      </c>
      <c r="D5" s="237">
        <v>9.894322822E9</v>
      </c>
      <c r="E5" s="2"/>
      <c r="F5" s="2"/>
      <c r="G5" s="2" t="s">
        <v>819</v>
      </c>
      <c r="H5" s="2"/>
      <c r="J5" s="2"/>
      <c r="K5" s="229" t="s">
        <v>14</v>
      </c>
      <c r="M5" s="237"/>
      <c r="O5" s="2">
        <v>4.0</v>
      </c>
      <c r="P5" s="2" t="s">
        <v>9719</v>
      </c>
      <c r="Q5" s="200" t="s">
        <v>9584</v>
      </c>
      <c r="R5" s="2" t="s">
        <v>1568</v>
      </c>
      <c r="S5" s="2" t="s">
        <v>340</v>
      </c>
      <c r="U5" s="2">
        <v>16.0</v>
      </c>
      <c r="V5" s="2" t="s">
        <v>7522</v>
      </c>
      <c r="W5" s="2" t="s">
        <v>9720</v>
      </c>
      <c r="X5" s="2" t="s">
        <v>340</v>
      </c>
    </row>
    <row r="6">
      <c r="A6" s="2"/>
      <c r="B6" s="229" t="s">
        <v>820</v>
      </c>
      <c r="C6" s="2" t="s">
        <v>3459</v>
      </c>
      <c r="D6" s="237">
        <v>9.629835123E9</v>
      </c>
      <c r="E6" s="2"/>
      <c r="F6" s="2"/>
      <c r="G6" s="2" t="s">
        <v>821</v>
      </c>
      <c r="J6" s="2"/>
      <c r="K6" s="229" t="s">
        <v>15</v>
      </c>
      <c r="M6" s="237"/>
      <c r="O6" s="2">
        <v>5.0</v>
      </c>
      <c r="P6" s="2" t="s">
        <v>9721</v>
      </c>
      <c r="Q6" s="200" t="s">
        <v>9722</v>
      </c>
      <c r="R6" s="2" t="s">
        <v>1568</v>
      </c>
      <c r="U6" s="2">
        <v>17.0</v>
      </c>
      <c r="V6" s="2" t="s">
        <v>9723</v>
      </c>
      <c r="W6" s="2" t="s">
        <v>9236</v>
      </c>
      <c r="X6" s="2" t="s">
        <v>340</v>
      </c>
    </row>
    <row r="7">
      <c r="A7" s="2"/>
      <c r="B7" s="229" t="s">
        <v>822</v>
      </c>
      <c r="C7" s="2" t="s">
        <v>4725</v>
      </c>
      <c r="D7" s="237">
        <v>7.904333247E9</v>
      </c>
      <c r="E7" s="2"/>
      <c r="F7" s="2"/>
      <c r="G7" s="2" t="s">
        <v>823</v>
      </c>
      <c r="H7" s="2"/>
      <c r="J7" s="2"/>
      <c r="K7" s="229" t="s">
        <v>17</v>
      </c>
      <c r="M7" s="237"/>
      <c r="O7" s="2">
        <v>6.0</v>
      </c>
      <c r="P7" s="2" t="s">
        <v>1376</v>
      </c>
      <c r="Q7" s="200" t="s">
        <v>9724</v>
      </c>
      <c r="R7" s="2" t="s">
        <v>1568</v>
      </c>
      <c r="S7" s="2" t="s">
        <v>340</v>
      </c>
      <c r="U7" s="2">
        <v>18.0</v>
      </c>
      <c r="V7" s="2" t="s">
        <v>9725</v>
      </c>
      <c r="W7" s="2" t="s">
        <v>9726</v>
      </c>
    </row>
    <row r="8">
      <c r="A8" s="2"/>
      <c r="B8" s="229" t="s">
        <v>824</v>
      </c>
      <c r="C8" s="2" t="s">
        <v>5837</v>
      </c>
      <c r="D8" s="230"/>
      <c r="E8" s="2"/>
      <c r="F8" s="2"/>
      <c r="G8" s="2" t="s">
        <v>825</v>
      </c>
      <c r="H8" s="2"/>
      <c r="J8" s="2"/>
      <c r="K8" s="229" t="s">
        <v>18</v>
      </c>
      <c r="M8" s="237"/>
      <c r="O8" s="2">
        <v>7.0</v>
      </c>
      <c r="P8" s="2" t="s">
        <v>7784</v>
      </c>
      <c r="Q8" s="200" t="s">
        <v>9727</v>
      </c>
      <c r="R8" s="2" t="s">
        <v>1568</v>
      </c>
      <c r="S8" s="2" t="s">
        <v>340</v>
      </c>
      <c r="U8" s="2">
        <v>19.0</v>
      </c>
      <c r="V8" s="2" t="s">
        <v>9728</v>
      </c>
      <c r="W8" s="2" t="s">
        <v>377</v>
      </c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">
        <v>8.0</v>
      </c>
      <c r="P9" s="2" t="s">
        <v>8659</v>
      </c>
      <c r="Q9" s="200" t="s">
        <v>9729</v>
      </c>
      <c r="R9" s="2" t="s">
        <v>1568</v>
      </c>
      <c r="S9" s="2" t="s">
        <v>340</v>
      </c>
      <c r="U9" s="2">
        <v>20.0</v>
      </c>
      <c r="V9" s="2" t="s">
        <v>9730</v>
      </c>
      <c r="W9" s="2" t="s">
        <v>7825</v>
      </c>
      <c r="X9" s="2" t="s">
        <v>55</v>
      </c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">
        <v>9.0</v>
      </c>
      <c r="P10" s="2" t="s">
        <v>3669</v>
      </c>
      <c r="Q10" s="200" t="s">
        <v>9731</v>
      </c>
      <c r="R10" s="2" t="s">
        <v>1568</v>
      </c>
      <c r="S10" s="2" t="s">
        <v>340</v>
      </c>
      <c r="U10" s="2">
        <v>21.0</v>
      </c>
      <c r="V10" s="2" t="s">
        <v>9732</v>
      </c>
      <c r="W10" s="2" t="s">
        <v>9733</v>
      </c>
      <c r="X10" s="2" t="s">
        <v>55</v>
      </c>
      <c r="Y10" s="2" t="s">
        <v>9734</v>
      </c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"/>
      <c r="K11" s="229" t="s">
        <v>21</v>
      </c>
      <c r="L11" s="2"/>
      <c r="M11" s="237"/>
      <c r="O11" s="2">
        <v>10.0</v>
      </c>
      <c r="P11" s="2" t="s">
        <v>9735</v>
      </c>
      <c r="Q11" s="200" t="s">
        <v>9736</v>
      </c>
      <c r="R11" s="2" t="s">
        <v>1568</v>
      </c>
      <c r="S11" s="2" t="s">
        <v>340</v>
      </c>
    </row>
    <row r="12">
      <c r="A12" s="2"/>
      <c r="B12" s="241" t="s">
        <v>7153</v>
      </c>
      <c r="C12" s="242"/>
      <c r="D12" s="243"/>
      <c r="E12" s="2"/>
      <c r="F12" s="2"/>
      <c r="G12" s="2" t="s">
        <v>833</v>
      </c>
      <c r="H12" s="2"/>
      <c r="I12" s="2"/>
      <c r="J12" s="2"/>
      <c r="K12" s="229" t="s">
        <v>23</v>
      </c>
      <c r="L12" s="2"/>
      <c r="M12" s="237"/>
      <c r="O12" s="2">
        <v>11.0</v>
      </c>
      <c r="P12" s="2" t="s">
        <v>9737</v>
      </c>
      <c r="Q12" s="200" t="s">
        <v>9738</v>
      </c>
      <c r="R12" s="2" t="s">
        <v>1568</v>
      </c>
      <c r="S12" s="2" t="s">
        <v>340</v>
      </c>
    </row>
    <row r="13">
      <c r="A13" s="2"/>
      <c r="B13" s="2"/>
      <c r="C13" s="2"/>
      <c r="D13" s="2"/>
      <c r="E13" s="2"/>
      <c r="F13" s="2"/>
      <c r="G13" s="229" t="s">
        <v>835</v>
      </c>
      <c r="H13" s="2"/>
      <c r="I13" s="2"/>
      <c r="J13" s="237"/>
      <c r="K13" s="241" t="s">
        <v>24</v>
      </c>
      <c r="L13" s="242"/>
      <c r="M13" s="243"/>
      <c r="N13" s="2"/>
      <c r="O13" s="2">
        <v>12.0</v>
      </c>
      <c r="P13" s="2" t="s">
        <v>9737</v>
      </c>
      <c r="Q13" s="200" t="s">
        <v>9739</v>
      </c>
      <c r="R13" s="2" t="s">
        <v>1568</v>
      </c>
      <c r="S13" s="2" t="s">
        <v>340</v>
      </c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00"/>
      <c r="R14" s="2"/>
    </row>
    <row r="15">
      <c r="A15" s="2"/>
      <c r="B15" s="2"/>
      <c r="C15" s="2"/>
      <c r="D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00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460" t="s">
        <v>851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K17" s="2"/>
      <c r="P17" s="2"/>
      <c r="Q17" s="200"/>
    </row>
    <row r="18">
      <c r="A18" s="2" t="s">
        <v>5374</v>
      </c>
      <c r="B18" s="2" t="s">
        <v>30</v>
      </c>
      <c r="C18" s="2" t="s">
        <v>9740</v>
      </c>
      <c r="D18" s="2" t="s">
        <v>6646</v>
      </c>
      <c r="E18" s="2"/>
      <c r="F18" s="2"/>
      <c r="G18" s="2" t="s">
        <v>9741</v>
      </c>
      <c r="H18" s="2" t="s">
        <v>2097</v>
      </c>
      <c r="I18" s="2" t="s">
        <v>829</v>
      </c>
      <c r="J18" s="2" t="s">
        <v>9724</v>
      </c>
      <c r="K18" s="2" t="s">
        <v>17</v>
      </c>
      <c r="L18" s="2" t="s">
        <v>9742</v>
      </c>
      <c r="P18" s="2" t="s">
        <v>1376</v>
      </c>
      <c r="Q18" s="200">
        <v>1093.0</v>
      </c>
    </row>
    <row r="19">
      <c r="A19" s="2"/>
      <c r="B19" s="2" t="s">
        <v>30</v>
      </c>
      <c r="C19" s="2" t="s">
        <v>9740</v>
      </c>
      <c r="D19" s="2" t="s">
        <v>6646</v>
      </c>
      <c r="E19" s="2"/>
      <c r="F19" s="2"/>
      <c r="G19" s="2" t="s">
        <v>9743</v>
      </c>
      <c r="H19" s="2" t="s">
        <v>2100</v>
      </c>
      <c r="I19" s="2" t="s">
        <v>829</v>
      </c>
      <c r="J19" s="2" t="s">
        <v>9724</v>
      </c>
      <c r="K19" s="2" t="s">
        <v>17</v>
      </c>
      <c r="L19" s="2" t="s">
        <v>9742</v>
      </c>
      <c r="P19" s="2" t="s">
        <v>1376</v>
      </c>
      <c r="Q19" s="200">
        <v>1093.0</v>
      </c>
    </row>
    <row r="20">
      <c r="A20" s="2"/>
      <c r="B20" s="2" t="s">
        <v>30</v>
      </c>
      <c r="C20" s="2" t="s">
        <v>9740</v>
      </c>
      <c r="D20" s="2" t="s">
        <v>6646</v>
      </c>
      <c r="E20" s="2"/>
      <c r="F20" s="2"/>
      <c r="G20" s="2" t="s">
        <v>9744</v>
      </c>
      <c r="H20" s="2" t="s">
        <v>2102</v>
      </c>
      <c r="I20" s="2" t="s">
        <v>829</v>
      </c>
      <c r="J20" s="2" t="s">
        <v>9724</v>
      </c>
      <c r="K20" s="2" t="s">
        <v>17</v>
      </c>
      <c r="L20" s="2" t="s">
        <v>9742</v>
      </c>
      <c r="P20" s="2" t="s">
        <v>1376</v>
      </c>
      <c r="Q20" s="200">
        <v>1093.0</v>
      </c>
    </row>
    <row r="21">
      <c r="A21" s="2"/>
      <c r="B21" s="2" t="s">
        <v>30</v>
      </c>
      <c r="C21" s="2" t="s">
        <v>9740</v>
      </c>
      <c r="D21" s="2" t="s">
        <v>6646</v>
      </c>
      <c r="E21" s="2"/>
      <c r="F21" s="2"/>
      <c r="G21" s="2" t="s">
        <v>9744</v>
      </c>
      <c r="H21" s="2" t="s">
        <v>2103</v>
      </c>
      <c r="I21" s="2" t="s">
        <v>2173</v>
      </c>
      <c r="J21" s="2" t="s">
        <v>9717</v>
      </c>
      <c r="K21" s="2" t="s">
        <v>17</v>
      </c>
      <c r="L21" s="2" t="s">
        <v>9742</v>
      </c>
      <c r="P21" s="2" t="s">
        <v>9716</v>
      </c>
      <c r="Q21" s="200">
        <v>1093.0</v>
      </c>
    </row>
    <row r="22">
      <c r="A22" s="2"/>
      <c r="B22" s="2" t="s">
        <v>30</v>
      </c>
      <c r="C22" s="2" t="s">
        <v>9740</v>
      </c>
      <c r="D22" s="2" t="s">
        <v>6646</v>
      </c>
      <c r="E22" s="2"/>
      <c r="F22" s="2"/>
      <c r="G22" s="2" t="s">
        <v>9745</v>
      </c>
      <c r="H22" s="2" t="s">
        <v>2104</v>
      </c>
      <c r="I22" s="2" t="s">
        <v>829</v>
      </c>
      <c r="J22" s="2" t="s">
        <v>9724</v>
      </c>
      <c r="K22" s="2" t="s">
        <v>17</v>
      </c>
      <c r="L22" s="2" t="s">
        <v>9742</v>
      </c>
      <c r="P22" s="2" t="s">
        <v>1376</v>
      </c>
      <c r="Q22" s="200">
        <v>1093.0</v>
      </c>
    </row>
    <row r="23">
      <c r="A23" s="2"/>
      <c r="B23" s="2" t="s">
        <v>30</v>
      </c>
      <c r="C23" s="2" t="s">
        <v>9740</v>
      </c>
      <c r="D23" s="2" t="s">
        <v>6646</v>
      </c>
      <c r="E23" s="2"/>
      <c r="F23" s="2"/>
      <c r="G23" s="2" t="s">
        <v>9746</v>
      </c>
      <c r="H23" s="2" t="s">
        <v>2105</v>
      </c>
      <c r="I23" s="2" t="s">
        <v>829</v>
      </c>
      <c r="J23" s="2" t="s">
        <v>9724</v>
      </c>
      <c r="K23" s="2" t="s">
        <v>17</v>
      </c>
      <c r="L23" s="2" t="s">
        <v>9742</v>
      </c>
      <c r="P23" s="2" t="s">
        <v>1376</v>
      </c>
      <c r="Q23" s="200">
        <v>1093.0</v>
      </c>
    </row>
    <row r="24">
      <c r="A24" s="2"/>
      <c r="B24" s="2" t="s">
        <v>30</v>
      </c>
      <c r="C24" s="2" t="s">
        <v>9740</v>
      </c>
      <c r="D24" s="2" t="s">
        <v>6646</v>
      </c>
      <c r="E24" s="2"/>
      <c r="F24" s="2"/>
      <c r="G24" s="2" t="s">
        <v>9747</v>
      </c>
      <c r="H24" s="2" t="s">
        <v>2112</v>
      </c>
      <c r="I24" s="2" t="s">
        <v>829</v>
      </c>
      <c r="J24" s="2" t="s">
        <v>9724</v>
      </c>
      <c r="K24" s="2" t="s">
        <v>17</v>
      </c>
      <c r="L24" s="2" t="s">
        <v>9742</v>
      </c>
      <c r="P24" s="2" t="s">
        <v>1376</v>
      </c>
      <c r="Q24" s="200">
        <v>1093.0</v>
      </c>
    </row>
    <row r="25">
      <c r="A25" s="2"/>
      <c r="B25" s="2" t="s">
        <v>30</v>
      </c>
      <c r="C25" s="2" t="s">
        <v>9740</v>
      </c>
      <c r="D25" s="2" t="s">
        <v>6646</v>
      </c>
      <c r="E25" s="2"/>
      <c r="F25" s="2"/>
      <c r="G25" s="2" t="s">
        <v>9748</v>
      </c>
      <c r="H25" s="2" t="s">
        <v>2118</v>
      </c>
      <c r="I25" s="2" t="s">
        <v>829</v>
      </c>
      <c r="J25" s="2" t="s">
        <v>9724</v>
      </c>
      <c r="K25" s="2" t="s">
        <v>17</v>
      </c>
      <c r="L25" s="2" t="s">
        <v>9742</v>
      </c>
      <c r="P25" s="2" t="s">
        <v>1376</v>
      </c>
      <c r="Q25" s="200">
        <v>1093.0</v>
      </c>
    </row>
    <row r="26">
      <c r="A26" s="2"/>
      <c r="B26" s="2" t="s">
        <v>30</v>
      </c>
      <c r="C26" s="2" t="s">
        <v>9740</v>
      </c>
      <c r="D26" s="2" t="s">
        <v>6646</v>
      </c>
      <c r="E26" s="2"/>
      <c r="F26" s="2"/>
      <c r="G26" s="2" t="s">
        <v>9749</v>
      </c>
      <c r="H26" s="2" t="s">
        <v>2117</v>
      </c>
      <c r="I26" s="2" t="s">
        <v>829</v>
      </c>
      <c r="J26" s="2" t="s">
        <v>9724</v>
      </c>
      <c r="K26" s="2" t="s">
        <v>17</v>
      </c>
      <c r="L26" s="2" t="s">
        <v>9742</v>
      </c>
      <c r="P26" s="2" t="s">
        <v>1376</v>
      </c>
      <c r="Q26" s="200">
        <v>1093.0</v>
      </c>
    </row>
    <row r="27">
      <c r="A27" s="2"/>
      <c r="B27" s="2" t="s">
        <v>30</v>
      </c>
      <c r="C27" s="2" t="s">
        <v>9740</v>
      </c>
      <c r="D27" s="2" t="s">
        <v>6646</v>
      </c>
      <c r="E27" s="2"/>
      <c r="F27" s="2"/>
      <c r="G27" s="2" t="s">
        <v>9750</v>
      </c>
      <c r="H27" s="2" t="s">
        <v>2113</v>
      </c>
      <c r="I27" s="2" t="s">
        <v>829</v>
      </c>
      <c r="J27" s="2" t="s">
        <v>9724</v>
      </c>
      <c r="K27" s="2" t="s">
        <v>17</v>
      </c>
      <c r="L27" s="2" t="s">
        <v>9742</v>
      </c>
      <c r="P27" s="2" t="s">
        <v>1376</v>
      </c>
      <c r="Q27" s="200">
        <v>1093.0</v>
      </c>
    </row>
    <row r="28">
      <c r="A28" s="2"/>
      <c r="B28" s="2" t="s">
        <v>30</v>
      </c>
      <c r="C28" s="2" t="s">
        <v>9740</v>
      </c>
      <c r="D28" s="2" t="s">
        <v>6646</v>
      </c>
      <c r="E28" s="2"/>
      <c r="F28" s="2"/>
      <c r="G28" s="2" t="s">
        <v>9595</v>
      </c>
      <c r="H28" s="2" t="s">
        <v>2114</v>
      </c>
      <c r="I28" s="2" t="s">
        <v>829</v>
      </c>
      <c r="J28" s="2" t="s">
        <v>9724</v>
      </c>
      <c r="K28" s="2" t="s">
        <v>17</v>
      </c>
      <c r="L28" s="2" t="s">
        <v>9742</v>
      </c>
      <c r="P28" s="2" t="s">
        <v>1376</v>
      </c>
      <c r="Q28" s="200">
        <v>1093.0</v>
      </c>
    </row>
    <row r="29">
      <c r="A29" s="2"/>
      <c r="B29" s="2" t="s">
        <v>30</v>
      </c>
      <c r="C29" s="2" t="s">
        <v>9740</v>
      </c>
      <c r="D29" s="2" t="s">
        <v>6646</v>
      </c>
      <c r="E29" s="2"/>
      <c r="F29" s="2"/>
      <c r="G29" s="2" t="s">
        <v>9751</v>
      </c>
      <c r="H29" s="2" t="s">
        <v>2115</v>
      </c>
      <c r="I29" s="2" t="s">
        <v>829</v>
      </c>
      <c r="J29" s="2" t="s">
        <v>9724</v>
      </c>
      <c r="K29" s="2" t="s">
        <v>17</v>
      </c>
      <c r="L29" s="2" t="s">
        <v>9742</v>
      </c>
      <c r="P29" s="2" t="s">
        <v>1376</v>
      </c>
      <c r="Q29" s="200">
        <v>1093.0</v>
      </c>
    </row>
    <row r="30">
      <c r="A30" s="2"/>
      <c r="B30" s="2" t="s">
        <v>30</v>
      </c>
      <c r="C30" s="2" t="s">
        <v>9740</v>
      </c>
      <c r="D30" s="2" t="s">
        <v>6646</v>
      </c>
      <c r="E30" s="2"/>
      <c r="F30" s="2"/>
      <c r="G30" s="2" t="s">
        <v>9752</v>
      </c>
      <c r="H30" s="2" t="s">
        <v>2119</v>
      </c>
      <c r="I30" s="2" t="s">
        <v>829</v>
      </c>
      <c r="J30" s="2" t="s">
        <v>9738</v>
      </c>
      <c r="K30" s="2" t="s">
        <v>17</v>
      </c>
      <c r="L30" s="2" t="s">
        <v>9742</v>
      </c>
      <c r="P30" s="2" t="s">
        <v>9737</v>
      </c>
      <c r="Q30" s="200">
        <v>1093.0</v>
      </c>
    </row>
    <row r="31">
      <c r="A31" s="2"/>
      <c r="B31" s="2" t="s">
        <v>30</v>
      </c>
      <c r="C31" s="2" t="s">
        <v>9740</v>
      </c>
      <c r="D31" s="2" t="s">
        <v>6646</v>
      </c>
      <c r="E31" s="2"/>
      <c r="F31" s="2"/>
      <c r="G31" s="2" t="s">
        <v>9753</v>
      </c>
      <c r="H31" s="2" t="s">
        <v>2807</v>
      </c>
      <c r="I31" s="2" t="s">
        <v>9754</v>
      </c>
      <c r="J31" s="2" t="s">
        <v>9717</v>
      </c>
      <c r="K31" s="2" t="s">
        <v>17</v>
      </c>
      <c r="L31" s="2" t="s">
        <v>9742</v>
      </c>
      <c r="P31" s="2" t="s">
        <v>9716</v>
      </c>
      <c r="Q31" s="200">
        <v>1093.0</v>
      </c>
    </row>
    <row r="32">
      <c r="A32" s="2"/>
      <c r="B32" s="2" t="s">
        <v>30</v>
      </c>
      <c r="C32" s="2" t="s">
        <v>9755</v>
      </c>
      <c r="D32" s="275"/>
      <c r="K32" s="2" t="s">
        <v>17</v>
      </c>
      <c r="L32" s="2" t="s">
        <v>9742</v>
      </c>
      <c r="O32" s="2" t="s">
        <v>9756</v>
      </c>
      <c r="Q32" s="200">
        <v>1093.0</v>
      </c>
    </row>
    <row r="33">
      <c r="A33" s="2"/>
      <c r="B33" s="2" t="s">
        <v>30</v>
      </c>
      <c r="C33" s="2" t="s">
        <v>9740</v>
      </c>
      <c r="D33" s="275" t="s">
        <v>8611</v>
      </c>
      <c r="I33" s="2" t="s">
        <v>2173</v>
      </c>
      <c r="J33" s="2" t="s">
        <v>9717</v>
      </c>
      <c r="K33" s="2" t="s">
        <v>2238</v>
      </c>
      <c r="L33" s="2" t="s">
        <v>9757</v>
      </c>
      <c r="P33" s="2" t="s">
        <v>9716</v>
      </c>
      <c r="Q33" s="200">
        <v>1160.0</v>
      </c>
    </row>
    <row r="34">
      <c r="A34" s="2"/>
      <c r="B34" s="2" t="s">
        <v>30</v>
      </c>
      <c r="C34" s="2" t="s">
        <v>9740</v>
      </c>
      <c r="D34" s="275" t="s">
        <v>8611</v>
      </c>
      <c r="H34" s="2" t="s">
        <v>3819</v>
      </c>
      <c r="I34" s="2" t="s">
        <v>2173</v>
      </c>
      <c r="J34" s="2" t="s">
        <v>9738</v>
      </c>
      <c r="K34" s="2" t="s">
        <v>17</v>
      </c>
      <c r="L34" s="2" t="s">
        <v>9757</v>
      </c>
      <c r="P34" s="2" t="s">
        <v>9737</v>
      </c>
      <c r="Q34" s="200">
        <v>1160.0</v>
      </c>
    </row>
    <row r="35">
      <c r="A35" s="2"/>
      <c r="B35" s="2" t="s">
        <v>30</v>
      </c>
      <c r="C35" s="2" t="s">
        <v>9740</v>
      </c>
      <c r="D35" s="275" t="s">
        <v>8611</v>
      </c>
      <c r="H35" s="2" t="s">
        <v>3819</v>
      </c>
      <c r="I35" s="2" t="s">
        <v>2173</v>
      </c>
      <c r="J35" s="2" t="s">
        <v>9710</v>
      </c>
      <c r="K35" s="2" t="s">
        <v>17</v>
      </c>
      <c r="L35" s="2" t="s">
        <v>9758</v>
      </c>
      <c r="P35" s="2" t="s">
        <v>9709</v>
      </c>
      <c r="Q35" s="200">
        <v>1237.0</v>
      </c>
    </row>
    <row r="36">
      <c r="A36" s="2"/>
      <c r="B36" s="2" t="s">
        <v>30</v>
      </c>
      <c r="C36" s="266" t="s">
        <v>1545</v>
      </c>
      <c r="D36" s="266" t="s">
        <v>7168</v>
      </c>
      <c r="I36" s="2" t="s">
        <v>829</v>
      </c>
      <c r="J36" s="2" t="s">
        <v>9724</v>
      </c>
      <c r="K36" s="2" t="s">
        <v>17</v>
      </c>
      <c r="L36" s="2" t="s">
        <v>9742</v>
      </c>
      <c r="P36" s="2" t="s">
        <v>1376</v>
      </c>
      <c r="Q36" s="200">
        <v>1093.0</v>
      </c>
    </row>
    <row r="37">
      <c r="A37" s="2"/>
      <c r="B37" s="2" t="s">
        <v>30</v>
      </c>
      <c r="C37" s="266" t="s">
        <v>4876</v>
      </c>
      <c r="D37" s="266" t="s">
        <v>5479</v>
      </c>
      <c r="E37" s="266"/>
      <c r="F37" s="266"/>
      <c r="G37" s="266"/>
      <c r="I37" s="2" t="s">
        <v>829</v>
      </c>
      <c r="J37" s="2" t="s">
        <v>9724</v>
      </c>
      <c r="K37" s="2" t="s">
        <v>17</v>
      </c>
      <c r="L37" s="2" t="s">
        <v>9742</v>
      </c>
      <c r="P37" s="2" t="s">
        <v>1376</v>
      </c>
      <c r="Q37" s="200">
        <v>1093.0</v>
      </c>
    </row>
    <row r="38">
      <c r="C38" s="2" t="s">
        <v>9759</v>
      </c>
      <c r="D38" s="275" t="s">
        <v>6998</v>
      </c>
      <c r="I38" s="2" t="s">
        <v>829</v>
      </c>
      <c r="J38" s="2" t="s">
        <v>9724</v>
      </c>
      <c r="K38" s="2" t="s">
        <v>17</v>
      </c>
      <c r="L38" s="2" t="s">
        <v>9742</v>
      </c>
      <c r="P38" s="2" t="s">
        <v>1376</v>
      </c>
      <c r="Q38" s="200"/>
    </row>
    <row r="39">
      <c r="C39" s="2" t="s">
        <v>9760</v>
      </c>
      <c r="H39" s="2" t="s">
        <v>3819</v>
      </c>
      <c r="K39" s="2" t="s">
        <v>17</v>
      </c>
      <c r="L39" s="2" t="s">
        <v>9761</v>
      </c>
      <c r="Q39" s="200">
        <v>1228.0</v>
      </c>
    </row>
    <row r="40">
      <c r="A40" s="2"/>
      <c r="B40" s="2"/>
      <c r="C40" s="275"/>
      <c r="D40" s="266"/>
      <c r="E40" s="275"/>
      <c r="F40" s="275"/>
      <c r="G40" s="275"/>
      <c r="H40" s="2"/>
      <c r="I40" s="2"/>
      <c r="J40" s="2"/>
      <c r="K40" s="2"/>
      <c r="L40" s="2"/>
      <c r="Q40" s="200"/>
    </row>
    <row r="41">
      <c r="A41" s="2" t="s">
        <v>336</v>
      </c>
      <c r="B41" s="2" t="s">
        <v>3881</v>
      </c>
      <c r="C41" s="275" t="s">
        <v>9762</v>
      </c>
      <c r="D41" s="266" t="s">
        <v>5846</v>
      </c>
      <c r="E41" s="275"/>
      <c r="F41" s="275"/>
      <c r="G41" s="275" t="s">
        <v>9763</v>
      </c>
      <c r="H41" s="2" t="s">
        <v>9764</v>
      </c>
      <c r="I41" s="2" t="s">
        <v>829</v>
      </c>
      <c r="J41" s="2" t="s">
        <v>9729</v>
      </c>
      <c r="K41" s="2" t="s">
        <v>17</v>
      </c>
      <c r="L41" s="2" t="s">
        <v>9765</v>
      </c>
      <c r="P41" s="2" t="s">
        <v>8659</v>
      </c>
      <c r="Q41" s="200">
        <v>1118.0</v>
      </c>
    </row>
    <row r="42">
      <c r="A42" s="2"/>
      <c r="B42" s="2" t="s">
        <v>3881</v>
      </c>
      <c r="C42" s="275" t="s">
        <v>7719</v>
      </c>
      <c r="D42" s="275" t="s">
        <v>9018</v>
      </c>
      <c r="E42" s="2"/>
      <c r="F42" s="2"/>
      <c r="G42" s="2" t="s">
        <v>9766</v>
      </c>
      <c r="H42" s="2" t="s">
        <v>9767</v>
      </c>
      <c r="I42" s="2" t="s">
        <v>829</v>
      </c>
      <c r="J42" s="2" t="s">
        <v>9729</v>
      </c>
      <c r="K42" s="2" t="s">
        <v>17</v>
      </c>
      <c r="L42" s="2" t="s">
        <v>9765</v>
      </c>
      <c r="P42" s="2" t="s">
        <v>8659</v>
      </c>
      <c r="Q42" s="200">
        <v>1118.0</v>
      </c>
    </row>
    <row r="43">
      <c r="A43" s="2"/>
      <c r="B43" s="2" t="s">
        <v>3881</v>
      </c>
      <c r="C43" s="275" t="s">
        <v>7719</v>
      </c>
      <c r="D43" s="275" t="s">
        <v>9018</v>
      </c>
      <c r="E43" s="2"/>
      <c r="F43" s="2"/>
      <c r="G43" s="2" t="s">
        <v>9766</v>
      </c>
      <c r="H43" s="2" t="s">
        <v>9768</v>
      </c>
      <c r="I43" s="2" t="s">
        <v>829</v>
      </c>
      <c r="J43" s="2" t="s">
        <v>9729</v>
      </c>
      <c r="K43" s="2" t="s">
        <v>17</v>
      </c>
      <c r="L43" s="2" t="s">
        <v>9765</v>
      </c>
      <c r="P43" s="2" t="s">
        <v>8659</v>
      </c>
      <c r="Q43" s="200">
        <v>1118.0</v>
      </c>
    </row>
    <row r="44">
      <c r="A44" s="2"/>
      <c r="B44" s="2" t="s">
        <v>3881</v>
      </c>
      <c r="C44" s="275" t="s">
        <v>7719</v>
      </c>
      <c r="D44" s="275" t="s">
        <v>9018</v>
      </c>
      <c r="E44" s="2"/>
      <c r="F44" s="2"/>
      <c r="G44" s="2" t="s">
        <v>9769</v>
      </c>
      <c r="H44" s="2" t="s">
        <v>9770</v>
      </c>
      <c r="I44" s="2" t="s">
        <v>829</v>
      </c>
      <c r="J44" s="2" t="s">
        <v>9729</v>
      </c>
      <c r="K44" s="2" t="s">
        <v>17</v>
      </c>
      <c r="L44" s="2" t="s">
        <v>9765</v>
      </c>
      <c r="P44" s="2" t="s">
        <v>8659</v>
      </c>
      <c r="Q44" s="200">
        <v>1118.0</v>
      </c>
    </row>
    <row r="45">
      <c r="A45" s="2"/>
      <c r="B45" s="2" t="s">
        <v>3881</v>
      </c>
      <c r="C45" s="275" t="s">
        <v>7719</v>
      </c>
      <c r="D45" s="275" t="s">
        <v>9018</v>
      </c>
      <c r="E45" s="2"/>
      <c r="F45" s="2"/>
      <c r="G45" s="2" t="s">
        <v>9769</v>
      </c>
      <c r="H45" s="2" t="s">
        <v>9771</v>
      </c>
      <c r="I45" s="2" t="s">
        <v>829</v>
      </c>
      <c r="J45" s="2" t="s">
        <v>9729</v>
      </c>
      <c r="K45" s="2" t="s">
        <v>17</v>
      </c>
      <c r="L45" s="2" t="s">
        <v>9765</v>
      </c>
      <c r="P45" s="2" t="s">
        <v>8659</v>
      </c>
      <c r="Q45" s="200">
        <v>1118.0</v>
      </c>
    </row>
    <row r="46">
      <c r="A46" s="2"/>
      <c r="B46" s="2" t="s">
        <v>3881</v>
      </c>
      <c r="C46" s="275" t="s">
        <v>7719</v>
      </c>
      <c r="D46" s="275" t="s">
        <v>9018</v>
      </c>
      <c r="E46" s="2"/>
      <c r="F46" s="2"/>
      <c r="G46" s="2" t="s">
        <v>9772</v>
      </c>
      <c r="H46" s="2" t="s">
        <v>9773</v>
      </c>
      <c r="I46" s="2" t="s">
        <v>829</v>
      </c>
      <c r="J46" s="2" t="s">
        <v>9729</v>
      </c>
      <c r="K46" s="2" t="s">
        <v>17</v>
      </c>
      <c r="L46" s="2" t="s">
        <v>9765</v>
      </c>
      <c r="P46" s="2" t="s">
        <v>8659</v>
      </c>
      <c r="Q46" s="200">
        <v>1118.0</v>
      </c>
    </row>
    <row r="47">
      <c r="A47" s="2"/>
      <c r="B47" s="2" t="s">
        <v>3881</v>
      </c>
      <c r="C47" s="275" t="s">
        <v>7719</v>
      </c>
      <c r="D47" s="275" t="s">
        <v>9018</v>
      </c>
      <c r="E47" s="2"/>
      <c r="F47" s="2"/>
      <c r="G47" s="2" t="s">
        <v>9772</v>
      </c>
      <c r="H47" s="2" t="s">
        <v>9774</v>
      </c>
      <c r="I47" s="2" t="s">
        <v>829</v>
      </c>
      <c r="J47" s="2" t="s">
        <v>9729</v>
      </c>
      <c r="K47" s="2" t="s">
        <v>17</v>
      </c>
      <c r="L47" s="2" t="s">
        <v>9765</v>
      </c>
      <c r="P47" s="2" t="s">
        <v>8659</v>
      </c>
      <c r="Q47" s="200">
        <v>1118.0</v>
      </c>
    </row>
    <row r="48">
      <c r="A48" s="2"/>
      <c r="B48" s="2" t="s">
        <v>3881</v>
      </c>
      <c r="C48" s="275" t="s">
        <v>7719</v>
      </c>
      <c r="D48" s="275" t="s">
        <v>9018</v>
      </c>
      <c r="E48" s="2"/>
      <c r="F48" s="2"/>
      <c r="G48" s="2" t="s">
        <v>7205</v>
      </c>
      <c r="H48" s="2" t="s">
        <v>9775</v>
      </c>
      <c r="I48" s="2" t="s">
        <v>829</v>
      </c>
      <c r="J48" s="2" t="s">
        <v>9729</v>
      </c>
      <c r="K48" s="2" t="s">
        <v>17</v>
      </c>
      <c r="L48" s="2" t="s">
        <v>9765</v>
      </c>
      <c r="P48" s="2" t="s">
        <v>8659</v>
      </c>
      <c r="Q48" s="200">
        <v>1118.0</v>
      </c>
    </row>
    <row r="49">
      <c r="A49" s="2"/>
      <c r="B49" s="2" t="s">
        <v>3881</v>
      </c>
      <c r="C49" s="275" t="s">
        <v>7719</v>
      </c>
      <c r="D49" s="275" t="s">
        <v>9018</v>
      </c>
      <c r="E49" s="2"/>
      <c r="F49" s="2"/>
      <c r="G49" s="2" t="s">
        <v>7205</v>
      </c>
      <c r="H49" s="2" t="s">
        <v>9776</v>
      </c>
      <c r="I49" s="2" t="s">
        <v>829</v>
      </c>
      <c r="J49" s="2" t="s">
        <v>9729</v>
      </c>
      <c r="K49" s="2" t="s">
        <v>17</v>
      </c>
      <c r="L49" s="2" t="s">
        <v>9765</v>
      </c>
      <c r="P49" s="2" t="s">
        <v>8659</v>
      </c>
      <c r="Q49" s="200">
        <v>1118.0</v>
      </c>
    </row>
    <row r="50">
      <c r="A50" s="2"/>
      <c r="B50" s="2" t="s">
        <v>3881</v>
      </c>
      <c r="C50" s="275" t="s">
        <v>7719</v>
      </c>
      <c r="D50" s="275" t="s">
        <v>9018</v>
      </c>
      <c r="E50" s="2"/>
      <c r="F50" s="2"/>
      <c r="G50" s="2" t="s">
        <v>9777</v>
      </c>
      <c r="H50" s="2" t="s">
        <v>9778</v>
      </c>
      <c r="I50" s="2" t="s">
        <v>829</v>
      </c>
      <c r="J50" s="2" t="s">
        <v>9729</v>
      </c>
      <c r="K50" s="2" t="s">
        <v>17</v>
      </c>
      <c r="L50" s="2" t="s">
        <v>9765</v>
      </c>
      <c r="P50" s="2" t="s">
        <v>8659</v>
      </c>
      <c r="Q50" s="200">
        <v>1118.0</v>
      </c>
    </row>
    <row r="51">
      <c r="A51" s="2"/>
      <c r="B51" s="2" t="s">
        <v>3881</v>
      </c>
      <c r="C51" s="275" t="s">
        <v>7719</v>
      </c>
      <c r="D51" s="275" t="s">
        <v>9018</v>
      </c>
      <c r="E51" s="2"/>
      <c r="F51" s="2"/>
      <c r="G51" s="2" t="s">
        <v>9779</v>
      </c>
      <c r="H51" s="2" t="s">
        <v>9780</v>
      </c>
      <c r="I51" s="2" t="s">
        <v>829</v>
      </c>
      <c r="J51" s="2" t="s">
        <v>9729</v>
      </c>
      <c r="K51" s="2" t="s">
        <v>17</v>
      </c>
      <c r="L51" s="2" t="s">
        <v>9765</v>
      </c>
      <c r="P51" s="2" t="s">
        <v>8659</v>
      </c>
      <c r="Q51" s="200">
        <v>1118.0</v>
      </c>
    </row>
    <row r="52">
      <c r="A52" s="2"/>
      <c r="B52" s="2" t="s">
        <v>3881</v>
      </c>
      <c r="C52" s="275" t="s">
        <v>7719</v>
      </c>
      <c r="D52" s="275" t="s">
        <v>9018</v>
      </c>
      <c r="E52" s="2"/>
      <c r="F52" s="2"/>
      <c r="G52" s="2" t="s">
        <v>9781</v>
      </c>
      <c r="H52" s="2" t="s">
        <v>9782</v>
      </c>
      <c r="I52" s="2" t="s">
        <v>829</v>
      </c>
      <c r="J52" s="2" t="s">
        <v>9729</v>
      </c>
      <c r="K52" s="2" t="s">
        <v>17</v>
      </c>
      <c r="L52" s="2" t="s">
        <v>9765</v>
      </c>
      <c r="P52" s="2" t="s">
        <v>8659</v>
      </c>
      <c r="Q52" s="200">
        <v>1118.0</v>
      </c>
    </row>
    <row r="53">
      <c r="A53" s="2"/>
      <c r="B53" s="2" t="s">
        <v>3881</v>
      </c>
      <c r="C53" s="275" t="s">
        <v>7719</v>
      </c>
      <c r="D53" s="275" t="s">
        <v>9018</v>
      </c>
      <c r="E53" s="2"/>
      <c r="F53" s="2"/>
      <c r="G53" s="2" t="s">
        <v>9781</v>
      </c>
      <c r="H53" s="2" t="s">
        <v>9783</v>
      </c>
      <c r="I53" s="2" t="s">
        <v>829</v>
      </c>
      <c r="J53" s="2" t="s">
        <v>9729</v>
      </c>
      <c r="K53" s="2" t="s">
        <v>17</v>
      </c>
      <c r="L53" s="2" t="s">
        <v>9765</v>
      </c>
      <c r="P53" s="2" t="s">
        <v>8659</v>
      </c>
      <c r="Q53" s="200">
        <v>1118.0</v>
      </c>
    </row>
    <row r="54">
      <c r="A54" s="2"/>
      <c r="B54" s="2" t="s">
        <v>3881</v>
      </c>
      <c r="C54" s="275" t="s">
        <v>7719</v>
      </c>
      <c r="D54" s="275" t="s">
        <v>9018</v>
      </c>
      <c r="H54" s="2" t="s">
        <v>9784</v>
      </c>
      <c r="I54" s="2" t="s">
        <v>829</v>
      </c>
      <c r="J54" s="2" t="s">
        <v>9667</v>
      </c>
      <c r="K54" s="2" t="s">
        <v>17</v>
      </c>
      <c r="L54" s="2" t="s">
        <v>9765</v>
      </c>
      <c r="P54" s="2" t="s">
        <v>9735</v>
      </c>
      <c r="Q54" s="200">
        <v>1118.0</v>
      </c>
    </row>
    <row r="55">
      <c r="A55" s="2"/>
      <c r="B55" s="2" t="s">
        <v>3881</v>
      </c>
      <c r="C55" s="275" t="s">
        <v>7719</v>
      </c>
      <c r="D55" s="275" t="s">
        <v>9018</v>
      </c>
      <c r="H55" s="2" t="s">
        <v>9785</v>
      </c>
      <c r="I55" s="2" t="s">
        <v>829</v>
      </c>
      <c r="J55" s="2" t="s">
        <v>9667</v>
      </c>
      <c r="K55" s="2" t="s">
        <v>17</v>
      </c>
      <c r="L55" s="2" t="s">
        <v>9765</v>
      </c>
      <c r="P55" s="2" t="s">
        <v>9735</v>
      </c>
      <c r="Q55" s="200">
        <v>1118.0</v>
      </c>
    </row>
    <row r="56">
      <c r="A56" s="2"/>
      <c r="B56" s="2" t="s">
        <v>3881</v>
      </c>
      <c r="C56" s="275" t="s">
        <v>7719</v>
      </c>
      <c r="D56" s="275" t="s">
        <v>9018</v>
      </c>
      <c r="H56" s="2" t="s">
        <v>9786</v>
      </c>
      <c r="I56" s="2" t="s">
        <v>829</v>
      </c>
      <c r="J56" s="2" t="s">
        <v>9667</v>
      </c>
      <c r="K56" s="2" t="s">
        <v>17</v>
      </c>
      <c r="L56" s="2" t="s">
        <v>9765</v>
      </c>
      <c r="P56" s="2" t="s">
        <v>9735</v>
      </c>
      <c r="Q56" s="200">
        <v>1118.0</v>
      </c>
    </row>
    <row r="57">
      <c r="A57" s="2"/>
      <c r="B57" s="2" t="s">
        <v>3881</v>
      </c>
      <c r="C57" s="275" t="s">
        <v>7719</v>
      </c>
      <c r="D57" s="275" t="s">
        <v>9018</v>
      </c>
      <c r="H57" s="2" t="s">
        <v>9787</v>
      </c>
      <c r="I57" s="2" t="s">
        <v>829</v>
      </c>
      <c r="J57" s="2" t="s">
        <v>9738</v>
      </c>
      <c r="K57" s="2" t="s">
        <v>17</v>
      </c>
      <c r="L57" s="2" t="s">
        <v>9765</v>
      </c>
      <c r="P57" s="2" t="s">
        <v>9737</v>
      </c>
      <c r="Q57" s="200">
        <v>1118.0</v>
      </c>
    </row>
    <row r="58">
      <c r="A58" s="2"/>
      <c r="B58" s="2" t="s">
        <v>3881</v>
      </c>
      <c r="C58" s="275" t="s">
        <v>7719</v>
      </c>
      <c r="D58" s="275" t="s">
        <v>9018</v>
      </c>
      <c r="H58" s="2" t="s">
        <v>9788</v>
      </c>
      <c r="I58" s="2" t="s">
        <v>829</v>
      </c>
      <c r="J58" s="2" t="s">
        <v>9738</v>
      </c>
      <c r="K58" s="2" t="s">
        <v>17</v>
      </c>
      <c r="L58" s="2" t="s">
        <v>9765</v>
      </c>
      <c r="P58" s="2" t="s">
        <v>9737</v>
      </c>
      <c r="Q58" s="200">
        <v>1118.0</v>
      </c>
    </row>
    <row r="59">
      <c r="A59" s="2"/>
      <c r="B59" s="2" t="s">
        <v>3881</v>
      </c>
      <c r="C59" s="275" t="s">
        <v>7719</v>
      </c>
      <c r="D59" s="275" t="s">
        <v>9018</v>
      </c>
      <c r="H59" s="2" t="s">
        <v>9789</v>
      </c>
      <c r="I59" s="2" t="s">
        <v>2173</v>
      </c>
      <c r="J59" s="2" t="s">
        <v>9710</v>
      </c>
      <c r="K59" s="2" t="s">
        <v>17</v>
      </c>
      <c r="L59" s="2" t="s">
        <v>9765</v>
      </c>
      <c r="P59" s="2" t="s">
        <v>9709</v>
      </c>
      <c r="Q59" s="200">
        <v>1118.0</v>
      </c>
    </row>
    <row r="60">
      <c r="A60" s="2"/>
      <c r="B60" s="2" t="s">
        <v>3881</v>
      </c>
      <c r="C60" s="275" t="s">
        <v>7719</v>
      </c>
      <c r="D60" s="275" t="s">
        <v>9018</v>
      </c>
      <c r="H60" s="2" t="s">
        <v>9790</v>
      </c>
      <c r="I60" s="2" t="s">
        <v>2173</v>
      </c>
      <c r="J60" s="2" t="s">
        <v>9710</v>
      </c>
      <c r="K60" s="2" t="s">
        <v>17</v>
      </c>
      <c r="L60" s="2" t="s">
        <v>9765</v>
      </c>
      <c r="P60" s="2" t="s">
        <v>9709</v>
      </c>
      <c r="Q60" s="200">
        <v>1118.0</v>
      </c>
    </row>
    <row r="61">
      <c r="A61" s="2"/>
      <c r="B61" s="2" t="s">
        <v>3881</v>
      </c>
      <c r="C61" s="275" t="s">
        <v>7719</v>
      </c>
      <c r="D61" s="275" t="s">
        <v>9018</v>
      </c>
      <c r="H61" s="2" t="s">
        <v>9791</v>
      </c>
      <c r="I61" s="2" t="s">
        <v>2173</v>
      </c>
      <c r="J61" s="2" t="s">
        <v>9710</v>
      </c>
      <c r="K61" s="2" t="s">
        <v>17</v>
      </c>
      <c r="L61" s="2" t="s">
        <v>9765</v>
      </c>
      <c r="P61" s="2" t="s">
        <v>9709</v>
      </c>
      <c r="Q61" s="200">
        <v>1118.0</v>
      </c>
    </row>
    <row r="62">
      <c r="A62" s="2"/>
      <c r="B62" s="2" t="s">
        <v>3881</v>
      </c>
      <c r="C62" s="275" t="s">
        <v>7719</v>
      </c>
      <c r="D62" s="275" t="s">
        <v>9018</v>
      </c>
      <c r="H62" s="2" t="s">
        <v>9792</v>
      </c>
      <c r="I62" s="2" t="s">
        <v>2173</v>
      </c>
      <c r="J62" s="2" t="s">
        <v>7232</v>
      </c>
      <c r="K62" s="2" t="s">
        <v>17</v>
      </c>
      <c r="L62" s="2" t="s">
        <v>9765</v>
      </c>
      <c r="P62" s="2" t="s">
        <v>9709</v>
      </c>
      <c r="Q62" s="200">
        <v>1118.0</v>
      </c>
    </row>
    <row r="63">
      <c r="A63" s="2"/>
      <c r="B63" s="2" t="s">
        <v>3881</v>
      </c>
      <c r="C63" s="275" t="s">
        <v>7719</v>
      </c>
      <c r="D63" s="275" t="s">
        <v>9018</v>
      </c>
      <c r="H63" s="2" t="s">
        <v>9793</v>
      </c>
      <c r="I63" s="2" t="s">
        <v>825</v>
      </c>
      <c r="K63" s="2" t="s">
        <v>17</v>
      </c>
      <c r="L63" s="2" t="s">
        <v>9765</v>
      </c>
      <c r="Q63" s="200">
        <v>1118.0</v>
      </c>
    </row>
    <row r="64">
      <c r="A64" s="2"/>
      <c r="B64" s="2" t="s">
        <v>3881</v>
      </c>
      <c r="C64" s="275" t="s">
        <v>7719</v>
      </c>
      <c r="D64" s="275" t="s">
        <v>9018</v>
      </c>
      <c r="H64" s="2" t="s">
        <v>9794</v>
      </c>
      <c r="I64" s="2" t="s">
        <v>825</v>
      </c>
      <c r="K64" s="2" t="s">
        <v>17</v>
      </c>
      <c r="L64" s="2" t="s">
        <v>9765</v>
      </c>
      <c r="Q64" s="200">
        <v>1118.0</v>
      </c>
    </row>
    <row r="65">
      <c r="A65" s="2"/>
      <c r="B65" s="2" t="s">
        <v>3881</v>
      </c>
      <c r="C65" s="275" t="s">
        <v>7719</v>
      </c>
      <c r="D65" s="275" t="s">
        <v>9542</v>
      </c>
      <c r="H65" s="2" t="s">
        <v>9795</v>
      </c>
      <c r="I65" s="2" t="s">
        <v>825</v>
      </c>
      <c r="K65" s="2" t="s">
        <v>17</v>
      </c>
      <c r="L65" s="2" t="s">
        <v>9765</v>
      </c>
      <c r="Q65" s="200">
        <v>1118.0</v>
      </c>
    </row>
    <row r="66">
      <c r="A66" s="2"/>
      <c r="B66" s="2" t="s">
        <v>3881</v>
      </c>
      <c r="C66" s="275" t="s">
        <v>7719</v>
      </c>
      <c r="D66" s="275" t="s">
        <v>9542</v>
      </c>
      <c r="I66" s="2" t="s">
        <v>825</v>
      </c>
      <c r="K66" s="2" t="s">
        <v>17</v>
      </c>
      <c r="L66" s="2" t="s">
        <v>9765</v>
      </c>
      <c r="Q66" s="200">
        <v>1118.0</v>
      </c>
    </row>
    <row r="67">
      <c r="A67" s="2"/>
      <c r="B67" s="2" t="s">
        <v>3881</v>
      </c>
      <c r="C67" s="275" t="s">
        <v>7719</v>
      </c>
      <c r="D67" s="275" t="s">
        <v>9542</v>
      </c>
      <c r="I67" s="2" t="s">
        <v>825</v>
      </c>
      <c r="K67" s="2" t="s">
        <v>17</v>
      </c>
      <c r="L67" s="2" t="s">
        <v>9765</v>
      </c>
      <c r="Q67" s="461"/>
    </row>
    <row r="68">
      <c r="A68" s="2"/>
      <c r="B68" s="2" t="s">
        <v>3881</v>
      </c>
      <c r="C68" s="275" t="s">
        <v>9796</v>
      </c>
      <c r="D68" s="275"/>
      <c r="K68" s="2" t="s">
        <v>17</v>
      </c>
      <c r="L68" s="2" t="s">
        <v>9765</v>
      </c>
      <c r="Q68" s="200">
        <v>1118.0</v>
      </c>
    </row>
    <row r="69">
      <c r="A69" s="2"/>
      <c r="B69" s="2" t="s">
        <v>3881</v>
      </c>
      <c r="C69" s="275" t="s">
        <v>9796</v>
      </c>
      <c r="D69" s="275"/>
      <c r="K69" s="2" t="s">
        <v>17</v>
      </c>
      <c r="L69" s="2" t="s">
        <v>9765</v>
      </c>
      <c r="Q69" s="200">
        <v>1118.0</v>
      </c>
    </row>
    <row r="70">
      <c r="A70" s="2"/>
      <c r="B70" s="2" t="s">
        <v>972</v>
      </c>
      <c r="C70" s="275" t="s">
        <v>9544</v>
      </c>
      <c r="D70" s="275" t="s">
        <v>9032</v>
      </c>
      <c r="I70" s="2" t="s">
        <v>2173</v>
      </c>
      <c r="J70" s="2" t="s">
        <v>9797</v>
      </c>
      <c r="K70" s="2" t="s">
        <v>17</v>
      </c>
      <c r="L70" s="2" t="s">
        <v>9584</v>
      </c>
      <c r="P70" s="2" t="s">
        <v>9719</v>
      </c>
      <c r="Q70" s="200">
        <v>1020.0</v>
      </c>
    </row>
    <row r="71">
      <c r="A71" s="2"/>
      <c r="B71" s="2" t="s">
        <v>972</v>
      </c>
      <c r="C71" s="275" t="s">
        <v>9544</v>
      </c>
      <c r="D71" s="275" t="s">
        <v>9032</v>
      </c>
      <c r="I71" s="2" t="s">
        <v>2173</v>
      </c>
      <c r="J71" s="2" t="s">
        <v>9797</v>
      </c>
      <c r="K71" s="2" t="s">
        <v>17</v>
      </c>
      <c r="L71" s="2" t="s">
        <v>9584</v>
      </c>
      <c r="P71" s="2" t="s">
        <v>9719</v>
      </c>
      <c r="Q71" s="200">
        <v>1020.0</v>
      </c>
    </row>
    <row r="72">
      <c r="A72" s="2"/>
      <c r="B72" s="2" t="s">
        <v>972</v>
      </c>
      <c r="C72" s="275" t="s">
        <v>9544</v>
      </c>
      <c r="D72" s="275" t="s">
        <v>9032</v>
      </c>
      <c r="I72" s="2" t="s">
        <v>2173</v>
      </c>
      <c r="J72" s="2" t="s">
        <v>9797</v>
      </c>
      <c r="K72" s="2" t="s">
        <v>17</v>
      </c>
      <c r="L72" s="2" t="s">
        <v>9584</v>
      </c>
      <c r="P72" s="2" t="s">
        <v>9719</v>
      </c>
      <c r="Q72" s="200">
        <v>1020.0</v>
      </c>
    </row>
    <row r="73">
      <c r="A73" s="2"/>
      <c r="B73" s="2" t="s">
        <v>972</v>
      </c>
      <c r="C73" s="275" t="s">
        <v>9544</v>
      </c>
      <c r="D73" s="275" t="s">
        <v>9032</v>
      </c>
      <c r="I73" s="2" t="s">
        <v>2173</v>
      </c>
      <c r="J73" s="2" t="s">
        <v>9797</v>
      </c>
      <c r="K73" s="2" t="s">
        <v>17</v>
      </c>
      <c r="L73" s="2" t="s">
        <v>9584</v>
      </c>
      <c r="P73" s="2" t="s">
        <v>9719</v>
      </c>
      <c r="Q73" s="200">
        <v>1020.0</v>
      </c>
    </row>
    <row r="74">
      <c r="A74" s="2"/>
      <c r="B74" s="2" t="s">
        <v>972</v>
      </c>
      <c r="C74" s="275" t="s">
        <v>9544</v>
      </c>
      <c r="D74" s="275" t="s">
        <v>9032</v>
      </c>
      <c r="H74" s="2" t="s">
        <v>3819</v>
      </c>
      <c r="J74" s="2"/>
      <c r="K74" s="2" t="s">
        <v>17</v>
      </c>
      <c r="L74" s="2" t="s">
        <v>9580</v>
      </c>
      <c r="P74" s="2"/>
      <c r="Q74" s="200">
        <v>1040.0</v>
      </c>
    </row>
    <row r="75">
      <c r="A75" s="2"/>
      <c r="B75" s="2" t="s">
        <v>972</v>
      </c>
      <c r="C75" s="275" t="s">
        <v>9544</v>
      </c>
      <c r="D75" s="275" t="s">
        <v>9032</v>
      </c>
      <c r="H75" s="2" t="s">
        <v>3819</v>
      </c>
      <c r="J75" s="2"/>
      <c r="K75" s="2" t="s">
        <v>17</v>
      </c>
      <c r="L75" s="2" t="s">
        <v>9580</v>
      </c>
      <c r="P75" s="2"/>
      <c r="Q75" s="200">
        <v>1040.0</v>
      </c>
    </row>
    <row r="76">
      <c r="A76" s="2"/>
      <c r="B76" s="2" t="s">
        <v>972</v>
      </c>
      <c r="C76" s="275" t="s">
        <v>9544</v>
      </c>
      <c r="D76" s="275" t="s">
        <v>9032</v>
      </c>
      <c r="H76" s="2" t="s">
        <v>3819</v>
      </c>
      <c r="J76" s="2"/>
      <c r="K76" s="2" t="s">
        <v>17</v>
      </c>
      <c r="L76" s="2" t="s">
        <v>9580</v>
      </c>
      <c r="P76" s="2"/>
      <c r="Q76" s="200">
        <v>1040.0</v>
      </c>
    </row>
    <row r="77">
      <c r="A77" s="2"/>
      <c r="B77" s="2" t="s">
        <v>972</v>
      </c>
      <c r="C77" s="275" t="s">
        <v>9544</v>
      </c>
      <c r="D77" s="275" t="s">
        <v>9032</v>
      </c>
      <c r="H77" s="2" t="s">
        <v>3819</v>
      </c>
      <c r="J77" s="2"/>
      <c r="K77" s="2" t="s">
        <v>17</v>
      </c>
      <c r="L77" s="2" t="s">
        <v>9580</v>
      </c>
      <c r="P77" s="2"/>
      <c r="Q77" s="200">
        <v>1040.0</v>
      </c>
    </row>
    <row r="78">
      <c r="A78" s="2"/>
      <c r="B78" s="2" t="s">
        <v>9015</v>
      </c>
      <c r="C78" s="275" t="s">
        <v>7176</v>
      </c>
      <c r="D78" s="266" t="s">
        <v>9549</v>
      </c>
      <c r="H78" s="2" t="s">
        <v>2808</v>
      </c>
      <c r="I78" s="2" t="s">
        <v>2173</v>
      </c>
      <c r="J78" s="2" t="s">
        <v>9798</v>
      </c>
      <c r="K78" s="2" t="s">
        <v>17</v>
      </c>
      <c r="L78" s="2" t="s">
        <v>9798</v>
      </c>
      <c r="P78" s="2" t="s">
        <v>8659</v>
      </c>
      <c r="Q78" s="200">
        <v>1120.0</v>
      </c>
    </row>
    <row r="79">
      <c r="A79" s="2"/>
      <c r="B79" s="2" t="s">
        <v>9015</v>
      </c>
      <c r="C79" s="275" t="s">
        <v>7176</v>
      </c>
      <c r="D79" s="266" t="s">
        <v>9549</v>
      </c>
      <c r="H79" s="2" t="s">
        <v>2805</v>
      </c>
      <c r="I79" s="2" t="s">
        <v>2173</v>
      </c>
      <c r="J79" s="2" t="s">
        <v>9798</v>
      </c>
      <c r="K79" s="2" t="s">
        <v>17</v>
      </c>
      <c r="L79" s="2" t="s">
        <v>9798</v>
      </c>
      <c r="P79" s="2" t="s">
        <v>8659</v>
      </c>
      <c r="Q79" s="200">
        <v>1120.0</v>
      </c>
    </row>
    <row r="80">
      <c r="A80" s="2"/>
      <c r="B80" s="2" t="s">
        <v>9015</v>
      </c>
      <c r="C80" s="275" t="s">
        <v>7176</v>
      </c>
      <c r="D80" s="266" t="s">
        <v>9549</v>
      </c>
      <c r="H80" s="2" t="s">
        <v>2804</v>
      </c>
      <c r="I80" s="2" t="s">
        <v>2173</v>
      </c>
      <c r="J80" s="2" t="s">
        <v>9798</v>
      </c>
      <c r="K80" s="2" t="s">
        <v>17</v>
      </c>
      <c r="L80" s="2" t="s">
        <v>9798</v>
      </c>
      <c r="P80" s="2" t="s">
        <v>8659</v>
      </c>
      <c r="Q80" s="200">
        <v>1120.0</v>
      </c>
    </row>
    <row r="81">
      <c r="A81" s="2"/>
      <c r="B81" s="2" t="s">
        <v>9015</v>
      </c>
      <c r="C81" s="275" t="s">
        <v>7176</v>
      </c>
      <c r="D81" s="275" t="s">
        <v>9799</v>
      </c>
      <c r="H81" s="2" t="s">
        <v>2783</v>
      </c>
      <c r="I81" s="2" t="s">
        <v>2173</v>
      </c>
      <c r="J81" s="2" t="s">
        <v>9739</v>
      </c>
      <c r="K81" s="2" t="s">
        <v>17</v>
      </c>
      <c r="L81" s="2" t="s">
        <v>9798</v>
      </c>
      <c r="Q81" s="200">
        <v>1120.0</v>
      </c>
    </row>
    <row r="82">
      <c r="A82" s="2"/>
      <c r="B82" s="2" t="s">
        <v>3881</v>
      </c>
      <c r="C82" s="2" t="s">
        <v>906</v>
      </c>
      <c r="H82" s="2" t="s">
        <v>2784</v>
      </c>
      <c r="I82" s="2" t="s">
        <v>2173</v>
      </c>
      <c r="J82" s="2" t="s">
        <v>9739</v>
      </c>
      <c r="K82" s="2" t="s">
        <v>17</v>
      </c>
      <c r="L82" s="2" t="s">
        <v>9765</v>
      </c>
      <c r="P82" s="2" t="s">
        <v>9737</v>
      </c>
      <c r="Q82" s="200">
        <v>1118.0</v>
      </c>
    </row>
    <row r="83">
      <c r="A83" s="2"/>
      <c r="B83" s="2"/>
      <c r="C83" s="275" t="s">
        <v>9579</v>
      </c>
      <c r="D83" s="275" t="s">
        <v>9800</v>
      </c>
      <c r="E83" s="2"/>
      <c r="F83" s="2"/>
      <c r="G83" s="2" t="s">
        <v>3819</v>
      </c>
      <c r="I83" s="2" t="s">
        <v>2173</v>
      </c>
      <c r="J83" s="2"/>
      <c r="K83" s="2" t="s">
        <v>17</v>
      </c>
      <c r="L83" s="2" t="s">
        <v>9801</v>
      </c>
      <c r="Q83" s="200">
        <v>1208.0</v>
      </c>
    </row>
    <row r="84">
      <c r="A84" s="2"/>
      <c r="B84" s="2"/>
      <c r="C84" s="275" t="s">
        <v>7176</v>
      </c>
      <c r="D84" s="275" t="s">
        <v>9802</v>
      </c>
      <c r="E84" s="2"/>
      <c r="F84" s="2"/>
      <c r="G84" s="2" t="s">
        <v>3819</v>
      </c>
      <c r="J84" s="2" t="s">
        <v>9717</v>
      </c>
      <c r="K84" s="2" t="s">
        <v>9803</v>
      </c>
      <c r="L84" s="2"/>
      <c r="P84" s="2" t="s">
        <v>9716</v>
      </c>
      <c r="Q84" s="200">
        <v>1249.0</v>
      </c>
    </row>
    <row r="85">
      <c r="A85" s="2"/>
      <c r="B85" s="2"/>
      <c r="C85" s="275" t="s">
        <v>1258</v>
      </c>
      <c r="D85" s="275"/>
      <c r="I85" s="2"/>
      <c r="J85" s="2"/>
      <c r="K85" s="2" t="s">
        <v>17</v>
      </c>
      <c r="L85" s="2" t="s">
        <v>9804</v>
      </c>
      <c r="Q85" s="200">
        <v>1249.0</v>
      </c>
    </row>
    <row r="86">
      <c r="A86" s="2"/>
      <c r="B86" s="2"/>
      <c r="C86" s="275" t="s">
        <v>7287</v>
      </c>
      <c r="D86" s="275" t="s">
        <v>8098</v>
      </c>
      <c r="I86" s="2"/>
      <c r="J86" s="2"/>
      <c r="K86" s="2" t="s">
        <v>9803</v>
      </c>
      <c r="L86" s="2" t="s">
        <v>9726</v>
      </c>
      <c r="Q86" s="200">
        <v>41.0</v>
      </c>
    </row>
    <row r="87">
      <c r="A87" s="2"/>
      <c r="B87" s="2"/>
      <c r="C87" s="275" t="s">
        <v>9805</v>
      </c>
      <c r="D87" s="275" t="s">
        <v>8082</v>
      </c>
      <c r="I87" s="2"/>
      <c r="J87" s="2"/>
      <c r="K87" s="2" t="s">
        <v>9803</v>
      </c>
      <c r="L87" s="2" t="s">
        <v>9726</v>
      </c>
      <c r="P87" s="2"/>
      <c r="Q87" s="200">
        <v>41.0</v>
      </c>
    </row>
    <row r="88">
      <c r="A88" s="2"/>
      <c r="B88" s="2"/>
      <c r="C88" s="275" t="s">
        <v>9806</v>
      </c>
      <c r="D88" s="275"/>
      <c r="H88" s="2" t="s">
        <v>9807</v>
      </c>
      <c r="I88" s="2"/>
      <c r="J88" s="2"/>
      <c r="K88" s="2" t="s">
        <v>9808</v>
      </c>
      <c r="L88" s="2" t="s">
        <v>7286</v>
      </c>
      <c r="P88" s="2"/>
      <c r="Q88" s="200">
        <v>19.0</v>
      </c>
      <c r="R88" s="2" t="s">
        <v>9809</v>
      </c>
    </row>
    <row r="89">
      <c r="A89" s="2"/>
      <c r="B89" s="2"/>
      <c r="C89" s="275"/>
      <c r="D89" s="275"/>
      <c r="I89" s="2"/>
      <c r="J89" s="2"/>
      <c r="K89" s="2"/>
      <c r="L89" s="2"/>
      <c r="P89" s="2"/>
      <c r="Q89" s="200"/>
    </row>
    <row r="90">
      <c r="A90" s="2" t="s">
        <v>9551</v>
      </c>
      <c r="B90" s="2" t="s">
        <v>3908</v>
      </c>
      <c r="C90" s="275" t="s">
        <v>3515</v>
      </c>
      <c r="D90" s="275" t="s">
        <v>3987</v>
      </c>
      <c r="I90" s="2" t="s">
        <v>2173</v>
      </c>
      <c r="J90" s="2" t="s">
        <v>9739</v>
      </c>
      <c r="K90" s="2" t="s">
        <v>17</v>
      </c>
      <c r="L90" s="2" t="s">
        <v>9810</v>
      </c>
      <c r="P90" s="2" t="s">
        <v>9737</v>
      </c>
      <c r="Q90" s="200">
        <v>1185.0</v>
      </c>
    </row>
    <row r="91">
      <c r="A91" s="2"/>
      <c r="B91" s="2" t="s">
        <v>3908</v>
      </c>
      <c r="C91" s="275" t="s">
        <v>4099</v>
      </c>
      <c r="D91" s="275" t="s">
        <v>3989</v>
      </c>
      <c r="I91" s="2" t="s">
        <v>2173</v>
      </c>
      <c r="J91" s="2" t="s">
        <v>9739</v>
      </c>
      <c r="K91" s="2" t="s">
        <v>17</v>
      </c>
      <c r="L91" s="2" t="s">
        <v>9810</v>
      </c>
      <c r="P91" s="2" t="s">
        <v>9737</v>
      </c>
      <c r="Q91" s="200">
        <v>1185.0</v>
      </c>
    </row>
    <row r="92">
      <c r="A92" s="2"/>
      <c r="B92" s="2" t="s">
        <v>3908</v>
      </c>
      <c r="C92" s="492" t="s">
        <v>5482</v>
      </c>
      <c r="D92" s="492" t="s">
        <v>7169</v>
      </c>
      <c r="H92" s="2" t="s">
        <v>9680</v>
      </c>
      <c r="I92" s="2" t="s">
        <v>2173</v>
      </c>
      <c r="J92" s="2" t="s">
        <v>9739</v>
      </c>
      <c r="K92" s="2" t="s">
        <v>17</v>
      </c>
      <c r="L92" s="2" t="s">
        <v>9810</v>
      </c>
      <c r="P92" s="2" t="s">
        <v>9737</v>
      </c>
      <c r="Q92" s="200">
        <v>1185.0</v>
      </c>
    </row>
    <row r="93">
      <c r="A93" s="2"/>
      <c r="B93" s="2" t="s">
        <v>3908</v>
      </c>
      <c r="C93" s="492" t="s">
        <v>5330</v>
      </c>
      <c r="D93" s="492" t="s">
        <v>7170</v>
      </c>
      <c r="I93" s="2" t="s">
        <v>2173</v>
      </c>
      <c r="J93" s="2" t="s">
        <v>9739</v>
      </c>
      <c r="K93" s="2" t="s">
        <v>17</v>
      </c>
      <c r="L93" s="2" t="s">
        <v>9810</v>
      </c>
      <c r="P93" s="2" t="s">
        <v>9737</v>
      </c>
      <c r="Q93" s="200">
        <v>1185.0</v>
      </c>
    </row>
    <row r="94">
      <c r="A94" s="357"/>
      <c r="B94" s="357" t="s">
        <v>3908</v>
      </c>
      <c r="C94" s="357" t="s">
        <v>7171</v>
      </c>
      <c r="D94" s="357" t="s">
        <v>4103</v>
      </c>
      <c r="E94" s="266"/>
      <c r="F94" s="266"/>
      <c r="G94" s="266"/>
      <c r="H94" s="266"/>
      <c r="I94" s="2" t="s">
        <v>2173</v>
      </c>
      <c r="J94" s="2" t="s">
        <v>9739</v>
      </c>
      <c r="K94" s="2" t="s">
        <v>17</v>
      </c>
      <c r="L94" s="2" t="s">
        <v>9810</v>
      </c>
      <c r="P94" s="2" t="s">
        <v>9737</v>
      </c>
      <c r="Q94" s="200">
        <v>1185.0</v>
      </c>
      <c r="R94" s="266"/>
      <c r="S94" s="266"/>
      <c r="T94" s="266"/>
      <c r="U94" s="266"/>
      <c r="V94" s="266"/>
      <c r="W94" s="266"/>
      <c r="X94" s="266"/>
      <c r="Y94" s="266"/>
      <c r="Z94" s="266"/>
      <c r="AA94" s="266"/>
      <c r="AB94" s="266"/>
      <c r="AC94" s="266"/>
      <c r="AD94" s="266"/>
    </row>
    <row r="95">
      <c r="A95" s="2"/>
      <c r="B95" s="2" t="s">
        <v>3908</v>
      </c>
      <c r="C95" s="492" t="s">
        <v>7172</v>
      </c>
      <c r="D95" s="492" t="s">
        <v>7173</v>
      </c>
      <c r="I95" s="2" t="s">
        <v>2173</v>
      </c>
      <c r="J95" s="2" t="s">
        <v>9739</v>
      </c>
      <c r="K95" s="2" t="s">
        <v>17</v>
      </c>
      <c r="L95" s="2" t="s">
        <v>9810</v>
      </c>
      <c r="P95" s="2" t="s">
        <v>9737</v>
      </c>
      <c r="Q95" s="200">
        <v>1185.0</v>
      </c>
    </row>
    <row r="96">
      <c r="A96" s="2"/>
      <c r="B96" s="2" t="s">
        <v>3908</v>
      </c>
      <c r="C96" s="2" t="s">
        <v>7142</v>
      </c>
      <c r="D96" s="2" t="s">
        <v>6744</v>
      </c>
      <c r="H96" s="2"/>
      <c r="I96" s="2" t="s">
        <v>2173</v>
      </c>
      <c r="J96" s="2" t="s">
        <v>9739</v>
      </c>
      <c r="K96" s="2" t="s">
        <v>17</v>
      </c>
      <c r="L96" s="2" t="s">
        <v>9810</v>
      </c>
      <c r="P96" s="2" t="s">
        <v>9737</v>
      </c>
      <c r="Q96" s="200">
        <v>1185.0</v>
      </c>
    </row>
    <row r="97">
      <c r="A97" s="2"/>
      <c r="B97" s="2" t="s">
        <v>3908</v>
      </c>
      <c r="C97" s="275" t="s">
        <v>6193</v>
      </c>
      <c r="D97" s="494" t="s">
        <v>5389</v>
      </c>
      <c r="H97" s="2" t="s">
        <v>9681</v>
      </c>
      <c r="I97" s="2" t="s">
        <v>2173</v>
      </c>
      <c r="J97" s="2" t="s">
        <v>9739</v>
      </c>
      <c r="K97" s="2" t="s">
        <v>17</v>
      </c>
      <c r="L97" s="2" t="s">
        <v>9810</v>
      </c>
      <c r="P97" s="2" t="s">
        <v>9737</v>
      </c>
      <c r="Q97" s="200">
        <v>1185.0</v>
      </c>
    </row>
    <row r="98">
      <c r="A98" s="2"/>
      <c r="C98" s="275" t="s">
        <v>9811</v>
      </c>
      <c r="D98" s="275" t="s">
        <v>9812</v>
      </c>
      <c r="I98" s="2" t="s">
        <v>2173</v>
      </c>
      <c r="J98" s="2" t="s">
        <v>9739</v>
      </c>
      <c r="K98" s="2" t="s">
        <v>17</v>
      </c>
      <c r="L98" s="2" t="s">
        <v>9810</v>
      </c>
      <c r="P98" s="2" t="s">
        <v>9737</v>
      </c>
      <c r="Q98" s="200">
        <v>1185.0</v>
      </c>
    </row>
    <row r="99">
      <c r="A99" s="2"/>
      <c r="B99" s="2" t="s">
        <v>3908</v>
      </c>
      <c r="C99" s="275" t="s">
        <v>7174</v>
      </c>
      <c r="D99" s="266" t="s">
        <v>3995</v>
      </c>
      <c r="I99" s="2" t="s">
        <v>2173</v>
      </c>
      <c r="J99" s="2" t="s">
        <v>9739</v>
      </c>
      <c r="K99" s="2" t="s">
        <v>17</v>
      </c>
      <c r="L99" s="2" t="s">
        <v>9810</v>
      </c>
      <c r="P99" s="2" t="s">
        <v>9737</v>
      </c>
      <c r="Q99" s="200">
        <v>1185.0</v>
      </c>
    </row>
    <row r="100">
      <c r="A100" s="2"/>
      <c r="B100" s="2" t="s">
        <v>960</v>
      </c>
      <c r="C100" s="492" t="s">
        <v>1556</v>
      </c>
      <c r="D100" s="275" t="s">
        <v>947</v>
      </c>
      <c r="H100" s="2" t="s">
        <v>9674</v>
      </c>
      <c r="I100" s="2" t="s">
        <v>2173</v>
      </c>
      <c r="J100" s="2" t="s">
        <v>9739</v>
      </c>
      <c r="K100" s="2" t="s">
        <v>17</v>
      </c>
      <c r="L100" s="2" t="s">
        <v>9810</v>
      </c>
      <c r="P100" s="2" t="s">
        <v>9737</v>
      </c>
      <c r="Q100" s="200">
        <v>1185.0</v>
      </c>
    </row>
    <row r="101">
      <c r="A101" s="2"/>
      <c r="B101" s="2" t="s">
        <v>960</v>
      </c>
      <c r="C101" s="492" t="s">
        <v>1556</v>
      </c>
      <c r="D101" s="275" t="s">
        <v>947</v>
      </c>
      <c r="H101" s="2" t="s">
        <v>9813</v>
      </c>
      <c r="I101" s="2" t="s">
        <v>2173</v>
      </c>
      <c r="J101" s="2" t="s">
        <v>9739</v>
      </c>
      <c r="K101" s="2" t="s">
        <v>17</v>
      </c>
      <c r="L101" s="2" t="s">
        <v>9810</v>
      </c>
      <c r="P101" s="2" t="s">
        <v>9737</v>
      </c>
      <c r="Q101" s="200">
        <v>1185.0</v>
      </c>
    </row>
    <row r="102">
      <c r="A102" s="2"/>
      <c r="B102" s="2" t="s">
        <v>960</v>
      </c>
      <c r="C102" s="492" t="s">
        <v>1055</v>
      </c>
      <c r="D102" s="494" t="s">
        <v>1056</v>
      </c>
      <c r="H102" s="2" t="s">
        <v>9675</v>
      </c>
      <c r="I102" s="2" t="s">
        <v>2173</v>
      </c>
      <c r="J102" s="2" t="s">
        <v>9739</v>
      </c>
      <c r="K102" s="2" t="s">
        <v>17</v>
      </c>
      <c r="L102" s="2" t="s">
        <v>9810</v>
      </c>
      <c r="P102" s="2" t="s">
        <v>9737</v>
      </c>
      <c r="Q102" s="200">
        <v>1185.0</v>
      </c>
    </row>
    <row r="103">
      <c r="A103" s="2"/>
      <c r="B103" s="2" t="s">
        <v>960</v>
      </c>
      <c r="C103" s="492" t="s">
        <v>1055</v>
      </c>
      <c r="D103" s="494" t="s">
        <v>1056</v>
      </c>
      <c r="H103" s="2" t="s">
        <v>9676</v>
      </c>
      <c r="I103" s="2" t="s">
        <v>2173</v>
      </c>
      <c r="J103" s="2" t="s">
        <v>9739</v>
      </c>
      <c r="K103" s="2" t="s">
        <v>17</v>
      </c>
      <c r="L103" s="2" t="s">
        <v>9810</v>
      </c>
      <c r="P103" s="2" t="s">
        <v>9737</v>
      </c>
      <c r="Q103" s="200">
        <v>1185.0</v>
      </c>
    </row>
    <row r="104">
      <c r="A104" s="2"/>
      <c r="B104" s="2" t="s">
        <v>960</v>
      </c>
      <c r="C104" s="492" t="s">
        <v>1055</v>
      </c>
      <c r="D104" s="494" t="s">
        <v>1056</v>
      </c>
      <c r="H104" s="2" t="s">
        <v>9814</v>
      </c>
      <c r="I104" s="2" t="s">
        <v>6882</v>
      </c>
      <c r="Q104" s="461"/>
    </row>
    <row r="105">
      <c r="A105" s="2"/>
      <c r="B105" s="2" t="s">
        <v>960</v>
      </c>
      <c r="C105" s="492" t="s">
        <v>1055</v>
      </c>
      <c r="D105" s="494" t="s">
        <v>1056</v>
      </c>
      <c r="H105" s="2" t="s">
        <v>9678</v>
      </c>
      <c r="I105" s="2" t="s">
        <v>6882</v>
      </c>
      <c r="Q105" s="461"/>
    </row>
    <row r="106">
      <c r="A106" s="2"/>
      <c r="B106" s="2" t="s">
        <v>960</v>
      </c>
      <c r="C106" s="492" t="s">
        <v>1055</v>
      </c>
      <c r="D106" s="494" t="s">
        <v>1056</v>
      </c>
      <c r="H106" s="2" t="s">
        <v>9679</v>
      </c>
      <c r="I106" s="2" t="s">
        <v>6882</v>
      </c>
      <c r="Q106" s="461"/>
    </row>
    <row r="107">
      <c r="A107" s="239"/>
      <c r="B107" s="239"/>
      <c r="C107" s="2" t="s">
        <v>9682</v>
      </c>
      <c r="I107" s="2" t="s">
        <v>2173</v>
      </c>
      <c r="J107" s="2" t="s">
        <v>9739</v>
      </c>
      <c r="K107" s="2" t="s">
        <v>17</v>
      </c>
      <c r="L107" s="2" t="s">
        <v>9810</v>
      </c>
      <c r="Q107" s="200">
        <v>1185.0</v>
      </c>
    </row>
    <row r="108">
      <c r="A108" s="239"/>
      <c r="B108" s="239"/>
      <c r="Q108" s="461"/>
    </row>
    <row r="109">
      <c r="A109" s="239"/>
      <c r="B109" s="239" t="s">
        <v>43</v>
      </c>
      <c r="Q109" s="461"/>
    </row>
    <row r="110">
      <c r="A110" s="2"/>
      <c r="B110" s="2" t="s">
        <v>7179</v>
      </c>
      <c r="E110" s="2"/>
      <c r="F110" s="2"/>
      <c r="G110" s="2" t="s">
        <v>7178</v>
      </c>
      <c r="H110" s="2"/>
      <c r="I110" s="2" t="s">
        <v>829</v>
      </c>
      <c r="Q110" s="461"/>
    </row>
    <row r="111">
      <c r="A111" s="2"/>
      <c r="B111" s="2" t="s">
        <v>7181</v>
      </c>
      <c r="E111" s="2"/>
      <c r="F111" s="2"/>
      <c r="G111" s="2" t="s">
        <v>7180</v>
      </c>
      <c r="H111" s="2"/>
      <c r="I111" s="2" t="s">
        <v>829</v>
      </c>
      <c r="Q111" s="461"/>
    </row>
    <row r="112">
      <c r="A112" s="2"/>
      <c r="B112" s="2" t="s">
        <v>7196</v>
      </c>
      <c r="E112" s="2"/>
      <c r="F112" s="2"/>
      <c r="G112" s="2" t="s">
        <v>9404</v>
      </c>
      <c r="H112" s="2"/>
      <c r="I112" s="2" t="s">
        <v>829</v>
      </c>
      <c r="Q112" s="461"/>
    </row>
    <row r="113">
      <c r="A113" s="2"/>
      <c r="B113" s="2" t="s">
        <v>7197</v>
      </c>
      <c r="I113" s="2" t="s">
        <v>825</v>
      </c>
      <c r="Q113" s="461"/>
    </row>
    <row r="114">
      <c r="A114" s="2"/>
      <c r="B114" s="2" t="s">
        <v>7198</v>
      </c>
      <c r="I114" s="2" t="s">
        <v>825</v>
      </c>
      <c r="Q114" s="461"/>
    </row>
    <row r="115">
      <c r="A115" s="2"/>
      <c r="B115" s="2" t="s">
        <v>7199</v>
      </c>
      <c r="I115" s="2" t="s">
        <v>825</v>
      </c>
      <c r="Q115" s="461"/>
    </row>
    <row r="116">
      <c r="A116" s="2"/>
      <c r="B116" s="2" t="s">
        <v>7200</v>
      </c>
      <c r="I116" s="2" t="s">
        <v>1214</v>
      </c>
      <c r="Q116" s="461"/>
    </row>
    <row r="117">
      <c r="A117" s="2"/>
      <c r="Q117" s="461"/>
    </row>
    <row r="118">
      <c r="A118" s="2" t="s">
        <v>3819</v>
      </c>
      <c r="B118" s="2" t="s">
        <v>9815</v>
      </c>
      <c r="D118" s="2" t="s">
        <v>9816</v>
      </c>
      <c r="Q118" s="461"/>
    </row>
    <row r="119">
      <c r="A119" s="2"/>
      <c r="B119" s="2" t="s">
        <v>9817</v>
      </c>
      <c r="Q119" s="461"/>
    </row>
    <row r="120">
      <c r="B120" s="621" t="s">
        <v>9818</v>
      </c>
      <c r="C120" s="2" t="s">
        <v>9819</v>
      </c>
      <c r="D120" s="2" t="s">
        <v>9820</v>
      </c>
      <c r="Q120" s="461"/>
    </row>
    <row r="121">
      <c r="Q121" s="200"/>
    </row>
    <row r="122">
      <c r="Q122" s="200"/>
    </row>
    <row r="123">
      <c r="Q123" s="200"/>
    </row>
    <row r="124">
      <c r="A124" s="2" t="s">
        <v>3819</v>
      </c>
      <c r="B124" s="2" t="s">
        <v>3881</v>
      </c>
      <c r="C124" s="2" t="s">
        <v>4317</v>
      </c>
      <c r="I124" s="2" t="s">
        <v>2173</v>
      </c>
      <c r="J124" s="2" t="s">
        <v>9726</v>
      </c>
      <c r="K124" s="2" t="s">
        <v>17</v>
      </c>
      <c r="L124" s="2" t="s">
        <v>9726</v>
      </c>
      <c r="P124" s="2" t="s">
        <v>9725</v>
      </c>
      <c r="Q124" s="200">
        <v>90.0</v>
      </c>
    </row>
    <row r="125">
      <c r="C125" s="2" t="s">
        <v>4317</v>
      </c>
      <c r="I125" s="2" t="s">
        <v>2173</v>
      </c>
      <c r="J125" s="2" t="s">
        <v>9726</v>
      </c>
      <c r="K125" s="2" t="s">
        <v>17</v>
      </c>
      <c r="L125" s="2" t="s">
        <v>9726</v>
      </c>
      <c r="P125" s="2" t="s">
        <v>9725</v>
      </c>
      <c r="Q125" s="200">
        <v>90.0</v>
      </c>
    </row>
    <row r="126">
      <c r="C126" s="2" t="s">
        <v>4317</v>
      </c>
      <c r="I126" s="2" t="s">
        <v>2173</v>
      </c>
      <c r="J126" s="2" t="s">
        <v>9726</v>
      </c>
      <c r="K126" s="2" t="s">
        <v>17</v>
      </c>
      <c r="L126" s="2" t="s">
        <v>9726</v>
      </c>
      <c r="P126" s="2" t="s">
        <v>9725</v>
      </c>
      <c r="Q126" s="200">
        <v>90.0</v>
      </c>
    </row>
    <row r="127">
      <c r="C127" s="2" t="s">
        <v>4317</v>
      </c>
      <c r="I127" s="2" t="s">
        <v>2173</v>
      </c>
      <c r="J127" s="2" t="s">
        <v>9726</v>
      </c>
      <c r="K127" s="2" t="s">
        <v>17</v>
      </c>
      <c r="L127" s="2" t="s">
        <v>9726</v>
      </c>
      <c r="P127" s="2" t="s">
        <v>9725</v>
      </c>
      <c r="Q127" s="200">
        <v>90.0</v>
      </c>
    </row>
    <row r="128">
      <c r="C128" s="2" t="s">
        <v>4317</v>
      </c>
      <c r="I128" s="2" t="s">
        <v>2173</v>
      </c>
      <c r="J128" s="2" t="s">
        <v>9726</v>
      </c>
      <c r="K128" s="2" t="s">
        <v>17</v>
      </c>
      <c r="L128" s="2" t="s">
        <v>9726</v>
      </c>
      <c r="P128" s="2" t="s">
        <v>9725</v>
      </c>
      <c r="Q128" s="200">
        <v>90.0</v>
      </c>
    </row>
    <row r="129">
      <c r="C129" s="2" t="s">
        <v>4317</v>
      </c>
      <c r="I129" s="2" t="s">
        <v>2173</v>
      </c>
      <c r="J129" s="2" t="s">
        <v>9726</v>
      </c>
      <c r="K129" s="2" t="s">
        <v>17</v>
      </c>
      <c r="L129" s="2" t="s">
        <v>9726</v>
      </c>
      <c r="P129" s="2" t="s">
        <v>9725</v>
      </c>
      <c r="Q129" s="200">
        <v>90.0</v>
      </c>
    </row>
    <row r="130">
      <c r="C130" s="2" t="s">
        <v>4317</v>
      </c>
      <c r="I130" s="2" t="s">
        <v>2173</v>
      </c>
      <c r="J130" s="2" t="s">
        <v>9726</v>
      </c>
      <c r="K130" s="2" t="s">
        <v>17</v>
      </c>
      <c r="L130" s="2" t="s">
        <v>9726</v>
      </c>
      <c r="P130" s="2" t="s">
        <v>9725</v>
      </c>
      <c r="Q130" s="200">
        <v>90.0</v>
      </c>
    </row>
    <row r="131">
      <c r="C131" s="2" t="s">
        <v>4317</v>
      </c>
      <c r="I131" s="2" t="s">
        <v>2173</v>
      </c>
      <c r="J131" s="2" t="s">
        <v>9726</v>
      </c>
      <c r="K131" s="2" t="s">
        <v>17</v>
      </c>
      <c r="L131" s="2" t="s">
        <v>9726</v>
      </c>
      <c r="P131" s="2" t="s">
        <v>9725</v>
      </c>
      <c r="Q131" s="200">
        <v>90.0</v>
      </c>
    </row>
    <row r="132">
      <c r="C132" s="2" t="s">
        <v>4317</v>
      </c>
      <c r="I132" s="2" t="s">
        <v>2173</v>
      </c>
      <c r="J132" s="2" t="s">
        <v>9726</v>
      </c>
      <c r="K132" s="2" t="s">
        <v>17</v>
      </c>
      <c r="L132" s="2" t="s">
        <v>9726</v>
      </c>
      <c r="P132" s="2" t="s">
        <v>9725</v>
      </c>
      <c r="Q132" s="200">
        <v>90.0</v>
      </c>
    </row>
    <row r="133">
      <c r="C133" s="2" t="s">
        <v>4317</v>
      </c>
      <c r="K133" s="2" t="s">
        <v>1152</v>
      </c>
      <c r="L133" s="2" t="s">
        <v>9726</v>
      </c>
      <c r="P133" s="2" t="s">
        <v>9725</v>
      </c>
      <c r="Q133" s="200">
        <v>90.0</v>
      </c>
    </row>
    <row r="134">
      <c r="C134" s="2" t="s">
        <v>9821</v>
      </c>
      <c r="I134" s="2" t="s">
        <v>825</v>
      </c>
      <c r="K134" s="266" t="s">
        <v>17</v>
      </c>
      <c r="L134" s="495" t="s">
        <v>9726</v>
      </c>
      <c r="P134" s="2" t="s">
        <v>9725</v>
      </c>
      <c r="Q134" s="200">
        <v>90.0</v>
      </c>
    </row>
    <row r="135">
      <c r="C135" s="2" t="s">
        <v>9821</v>
      </c>
      <c r="I135" s="2" t="s">
        <v>825</v>
      </c>
      <c r="K135" s="266" t="s">
        <v>17</v>
      </c>
      <c r="L135" s="495" t="s">
        <v>9726</v>
      </c>
      <c r="P135" s="2" t="s">
        <v>9725</v>
      </c>
      <c r="Q135" s="200">
        <v>90.0</v>
      </c>
    </row>
    <row r="136">
      <c r="C136" s="2" t="s">
        <v>8002</v>
      </c>
      <c r="I136" s="2" t="s">
        <v>2173</v>
      </c>
      <c r="J136" s="2" t="s">
        <v>353</v>
      </c>
      <c r="K136" s="2" t="s">
        <v>17</v>
      </c>
      <c r="L136" s="2" t="s">
        <v>353</v>
      </c>
      <c r="Q136" s="461"/>
    </row>
    <row r="137">
      <c r="C137" s="2" t="s">
        <v>9822</v>
      </c>
      <c r="D137" s="2" t="s">
        <v>6463</v>
      </c>
      <c r="I137" s="2" t="s">
        <v>2245</v>
      </c>
      <c r="J137" s="2" t="s">
        <v>9823</v>
      </c>
      <c r="K137" s="2" t="s">
        <v>17</v>
      </c>
      <c r="L137" s="2" t="s">
        <v>9824</v>
      </c>
      <c r="Q137" s="200">
        <v>84.0</v>
      </c>
    </row>
    <row r="138">
      <c r="Q138" s="461"/>
    </row>
    <row r="139">
      <c r="A139" s="266"/>
      <c r="B139" s="495"/>
      <c r="C139" s="495" t="s">
        <v>9825</v>
      </c>
      <c r="D139" s="266"/>
      <c r="E139" s="266"/>
      <c r="F139" s="266"/>
      <c r="G139" s="266"/>
      <c r="H139" s="266"/>
      <c r="I139" s="266"/>
      <c r="J139" s="266"/>
      <c r="K139" s="266" t="s">
        <v>17</v>
      </c>
      <c r="L139" s="495" t="s">
        <v>8476</v>
      </c>
      <c r="M139" s="266"/>
      <c r="N139" s="266"/>
      <c r="O139" s="266"/>
      <c r="P139" s="266"/>
      <c r="Q139" s="620">
        <v>79.0</v>
      </c>
      <c r="R139" s="266"/>
      <c r="S139" s="266"/>
      <c r="T139" s="266"/>
      <c r="U139" s="266"/>
      <c r="V139" s="266"/>
      <c r="W139" s="266"/>
      <c r="X139" s="266"/>
      <c r="Y139" s="266"/>
      <c r="Z139" s="266"/>
      <c r="AA139" s="266"/>
      <c r="AB139" s="266"/>
      <c r="AC139" s="266"/>
      <c r="AD139" s="266"/>
    </row>
    <row r="140">
      <c r="A140" s="266"/>
      <c r="B140" s="495"/>
      <c r="C140" s="495" t="s">
        <v>9825</v>
      </c>
      <c r="D140" s="266"/>
      <c r="E140" s="266"/>
      <c r="F140" s="266"/>
      <c r="G140" s="266"/>
      <c r="H140" s="266"/>
      <c r="I140" s="266"/>
      <c r="J140" s="266"/>
      <c r="K140" s="266" t="s">
        <v>17</v>
      </c>
      <c r="L140" s="495" t="s">
        <v>8476</v>
      </c>
      <c r="M140" s="266"/>
      <c r="N140" s="266"/>
      <c r="O140" s="266"/>
      <c r="P140" s="266"/>
      <c r="Q140" s="620">
        <v>79.0</v>
      </c>
      <c r="R140" s="266"/>
      <c r="S140" s="266"/>
      <c r="T140" s="266"/>
      <c r="U140" s="266"/>
      <c r="V140" s="266"/>
      <c r="W140" s="266"/>
      <c r="X140" s="266"/>
      <c r="Y140" s="266"/>
      <c r="Z140" s="266"/>
      <c r="AA140" s="266"/>
      <c r="AB140" s="266"/>
      <c r="AC140" s="266"/>
      <c r="AD140" s="266"/>
    </row>
    <row r="141">
      <c r="A141" s="266"/>
      <c r="B141" s="495"/>
      <c r="C141" s="495" t="s">
        <v>9825</v>
      </c>
      <c r="D141" s="266"/>
      <c r="E141" s="266"/>
      <c r="F141" s="266"/>
      <c r="G141" s="266"/>
      <c r="H141" s="266"/>
      <c r="I141" s="266"/>
      <c r="J141" s="266"/>
      <c r="K141" s="266" t="s">
        <v>17</v>
      </c>
      <c r="L141" s="495" t="s">
        <v>8476</v>
      </c>
      <c r="M141" s="266"/>
      <c r="N141" s="266"/>
      <c r="O141" s="266"/>
      <c r="P141" s="266"/>
      <c r="Q141" s="620">
        <v>79.0</v>
      </c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6"/>
      <c r="AC141" s="266"/>
      <c r="AD141" s="266"/>
    </row>
    <row r="142">
      <c r="C142" s="2" t="s">
        <v>2797</v>
      </c>
      <c r="D142" s="2" t="s">
        <v>974</v>
      </c>
      <c r="K142" s="2" t="s">
        <v>17</v>
      </c>
      <c r="L142" s="2" t="s">
        <v>353</v>
      </c>
      <c r="Q142" s="200">
        <v>93.0</v>
      </c>
    </row>
    <row r="143">
      <c r="C143" s="2" t="s">
        <v>2797</v>
      </c>
      <c r="D143" s="2" t="s">
        <v>974</v>
      </c>
      <c r="K143" s="2" t="s">
        <v>17</v>
      </c>
      <c r="L143" s="2" t="s">
        <v>353</v>
      </c>
      <c r="Q143" s="200">
        <v>93.0</v>
      </c>
    </row>
    <row r="144">
      <c r="B144" s="2" t="s">
        <v>3881</v>
      </c>
      <c r="C144" s="2" t="s">
        <v>4317</v>
      </c>
      <c r="K144" s="2" t="s">
        <v>17</v>
      </c>
      <c r="L144" s="2" t="s">
        <v>353</v>
      </c>
      <c r="Q144" s="200">
        <v>94.0</v>
      </c>
      <c r="R144" s="2" t="s">
        <v>34</v>
      </c>
    </row>
    <row r="145">
      <c r="Q145" s="461"/>
    </row>
    <row r="146">
      <c r="Q146" s="461"/>
    </row>
    <row r="147">
      <c r="Q147" s="461"/>
    </row>
    <row r="148">
      <c r="Q148" s="461"/>
    </row>
    <row r="149">
      <c r="Q149" s="461"/>
    </row>
    <row r="150">
      <c r="Q150" s="461"/>
    </row>
    <row r="151">
      <c r="Q151" s="461"/>
    </row>
    <row r="152">
      <c r="Q152" s="461"/>
    </row>
    <row r="153">
      <c r="Q153" s="461"/>
    </row>
    <row r="154">
      <c r="Q154" s="461"/>
    </row>
    <row r="155">
      <c r="Q155" s="461"/>
    </row>
    <row r="156">
      <c r="Q156" s="461"/>
    </row>
    <row r="157">
      <c r="Q157" s="461"/>
    </row>
    <row r="158">
      <c r="Q158" s="461"/>
    </row>
    <row r="159">
      <c r="Q159" s="461"/>
    </row>
    <row r="160">
      <c r="Q160" s="461"/>
    </row>
    <row r="161">
      <c r="Q161" s="461"/>
    </row>
    <row r="162">
      <c r="Q162" s="461"/>
    </row>
    <row r="163">
      <c r="Q163" s="461"/>
    </row>
    <row r="164">
      <c r="Q164" s="461"/>
    </row>
    <row r="165">
      <c r="Q165" s="461"/>
    </row>
    <row r="166">
      <c r="Q166" s="461"/>
    </row>
    <row r="167">
      <c r="Q167" s="461"/>
    </row>
    <row r="168">
      <c r="Q168" s="461"/>
    </row>
    <row r="169">
      <c r="Q169" s="461"/>
    </row>
    <row r="170">
      <c r="Q170" s="461"/>
    </row>
    <row r="171">
      <c r="Q171" s="461"/>
    </row>
    <row r="172">
      <c r="Q172" s="461"/>
    </row>
    <row r="173">
      <c r="Q173" s="461"/>
    </row>
    <row r="174">
      <c r="Q174" s="461"/>
    </row>
    <row r="175">
      <c r="Q175" s="461"/>
    </row>
    <row r="176">
      <c r="Q176" s="461"/>
    </row>
    <row r="177">
      <c r="Q177" s="461"/>
    </row>
    <row r="178">
      <c r="Q178" s="461"/>
    </row>
    <row r="179">
      <c r="Q179" s="461"/>
    </row>
    <row r="180">
      <c r="Q180" s="461"/>
    </row>
    <row r="181">
      <c r="Q181" s="461"/>
    </row>
    <row r="182">
      <c r="Q182" s="461"/>
    </row>
    <row r="183">
      <c r="Q183" s="461"/>
    </row>
    <row r="184">
      <c r="Q184" s="461"/>
    </row>
    <row r="185">
      <c r="Q185" s="461"/>
    </row>
    <row r="186">
      <c r="Q186" s="461"/>
    </row>
    <row r="187">
      <c r="Q187" s="461"/>
    </row>
    <row r="188">
      <c r="Q188" s="461"/>
    </row>
    <row r="189">
      <c r="Q189" s="461"/>
    </row>
    <row r="190">
      <c r="Q190" s="461"/>
    </row>
    <row r="191">
      <c r="Q191" s="461"/>
    </row>
    <row r="192">
      <c r="Q192" s="461"/>
    </row>
    <row r="193">
      <c r="Q193" s="461"/>
    </row>
    <row r="194">
      <c r="Q194" s="461"/>
    </row>
    <row r="195">
      <c r="Q195" s="461"/>
    </row>
    <row r="196">
      <c r="Q196" s="461"/>
    </row>
    <row r="197">
      <c r="Q197" s="461"/>
    </row>
    <row r="198">
      <c r="Q198" s="461"/>
    </row>
    <row r="199">
      <c r="Q199" s="461"/>
    </row>
    <row r="200">
      <c r="Q200" s="461"/>
    </row>
    <row r="201">
      <c r="Q201" s="461"/>
    </row>
    <row r="202">
      <c r="Q202" s="461"/>
    </row>
    <row r="203">
      <c r="Q203" s="461"/>
    </row>
    <row r="204">
      <c r="Q204" s="461"/>
    </row>
    <row r="205">
      <c r="Q205" s="461"/>
    </row>
    <row r="206">
      <c r="Q206" s="461"/>
    </row>
    <row r="207">
      <c r="Q207" s="461"/>
    </row>
    <row r="208">
      <c r="Q208" s="461"/>
    </row>
    <row r="209">
      <c r="Q209" s="461"/>
    </row>
    <row r="210">
      <c r="Q210" s="461"/>
    </row>
    <row r="211">
      <c r="Q211" s="461"/>
    </row>
    <row r="212">
      <c r="Q212" s="461"/>
    </row>
    <row r="213">
      <c r="Q213" s="461"/>
    </row>
    <row r="214">
      <c r="Q214" s="461"/>
    </row>
    <row r="215">
      <c r="Q215" s="461"/>
    </row>
    <row r="216">
      <c r="Q216" s="461"/>
    </row>
    <row r="217">
      <c r="Q217" s="461"/>
    </row>
    <row r="218">
      <c r="Q218" s="461"/>
    </row>
    <row r="219">
      <c r="Q219" s="461"/>
    </row>
    <row r="220">
      <c r="Q220" s="461"/>
    </row>
    <row r="221">
      <c r="Q221" s="461"/>
    </row>
    <row r="222">
      <c r="Q222" s="461"/>
    </row>
    <row r="223">
      <c r="Q223" s="461"/>
    </row>
    <row r="224">
      <c r="Q224" s="461"/>
    </row>
    <row r="225">
      <c r="Q225" s="461"/>
    </row>
    <row r="226">
      <c r="Q226" s="461"/>
    </row>
    <row r="227">
      <c r="Q227" s="461"/>
    </row>
    <row r="228">
      <c r="Q228" s="461"/>
    </row>
    <row r="229">
      <c r="Q229" s="461"/>
    </row>
    <row r="230">
      <c r="Q230" s="461"/>
    </row>
    <row r="231">
      <c r="Q231" s="461"/>
    </row>
    <row r="232">
      <c r="Q232" s="461"/>
    </row>
    <row r="233">
      <c r="Q233" s="461"/>
    </row>
    <row r="234">
      <c r="Q234" s="461"/>
    </row>
    <row r="235">
      <c r="Q235" s="461"/>
    </row>
    <row r="236">
      <c r="Q236" s="461"/>
    </row>
    <row r="237">
      <c r="Q237" s="461"/>
    </row>
    <row r="238">
      <c r="Q238" s="461"/>
    </row>
    <row r="239">
      <c r="Q239" s="461"/>
    </row>
    <row r="240">
      <c r="Q240" s="461"/>
    </row>
    <row r="241">
      <c r="Q241" s="461"/>
    </row>
    <row r="242">
      <c r="Q242" s="461"/>
    </row>
    <row r="243">
      <c r="Q243" s="461"/>
    </row>
    <row r="244">
      <c r="Q244" s="461"/>
    </row>
    <row r="245">
      <c r="Q245" s="461"/>
    </row>
    <row r="246">
      <c r="Q246" s="461"/>
    </row>
    <row r="247">
      <c r="Q247" s="461"/>
    </row>
    <row r="248">
      <c r="Q248" s="461"/>
    </row>
    <row r="249">
      <c r="Q249" s="461"/>
    </row>
    <row r="250">
      <c r="Q250" s="461"/>
    </row>
    <row r="251">
      <c r="Q251" s="461"/>
    </row>
    <row r="252">
      <c r="Q252" s="461"/>
    </row>
    <row r="253">
      <c r="Q253" s="461"/>
    </row>
    <row r="254">
      <c r="Q254" s="461"/>
    </row>
    <row r="255">
      <c r="Q255" s="461"/>
    </row>
    <row r="256">
      <c r="Q256" s="461"/>
    </row>
    <row r="257">
      <c r="Q257" s="461"/>
    </row>
    <row r="258">
      <c r="Q258" s="461"/>
    </row>
    <row r="259">
      <c r="Q259" s="461"/>
    </row>
    <row r="260">
      <c r="Q260" s="461"/>
    </row>
    <row r="261">
      <c r="Q261" s="461"/>
    </row>
    <row r="262">
      <c r="Q262" s="461"/>
    </row>
    <row r="263">
      <c r="Q263" s="461"/>
    </row>
    <row r="264">
      <c r="Q264" s="461"/>
    </row>
    <row r="265">
      <c r="Q265" s="461"/>
    </row>
    <row r="266">
      <c r="Q266" s="461"/>
    </row>
    <row r="267">
      <c r="Q267" s="461"/>
    </row>
    <row r="268">
      <c r="Q268" s="461"/>
    </row>
    <row r="269">
      <c r="Q269" s="461"/>
    </row>
    <row r="270">
      <c r="Q270" s="461"/>
    </row>
    <row r="271">
      <c r="Q271" s="461"/>
    </row>
    <row r="272">
      <c r="Q272" s="461"/>
    </row>
    <row r="273">
      <c r="Q273" s="461"/>
    </row>
    <row r="274">
      <c r="Q274" s="461"/>
    </row>
    <row r="275">
      <c r="Q275" s="461"/>
    </row>
    <row r="276">
      <c r="Q276" s="461"/>
    </row>
    <row r="277">
      <c r="Q277" s="461"/>
    </row>
    <row r="278">
      <c r="Q278" s="461"/>
    </row>
    <row r="279">
      <c r="Q279" s="461"/>
    </row>
    <row r="280">
      <c r="Q280" s="461"/>
    </row>
    <row r="281">
      <c r="Q281" s="461"/>
    </row>
    <row r="282">
      <c r="Q282" s="461"/>
    </row>
    <row r="283">
      <c r="Q283" s="461"/>
    </row>
    <row r="284">
      <c r="Q284" s="461"/>
    </row>
    <row r="285">
      <c r="Q285" s="461"/>
    </row>
    <row r="286">
      <c r="Q286" s="461"/>
    </row>
    <row r="287">
      <c r="Q287" s="461"/>
    </row>
    <row r="288">
      <c r="Q288" s="461"/>
    </row>
    <row r="289">
      <c r="Q289" s="461"/>
    </row>
    <row r="290">
      <c r="Q290" s="461"/>
    </row>
    <row r="291">
      <c r="Q291" s="461"/>
    </row>
    <row r="292">
      <c r="Q292" s="461"/>
    </row>
    <row r="293">
      <c r="Q293" s="461"/>
    </row>
    <row r="294">
      <c r="Q294" s="461"/>
    </row>
    <row r="295">
      <c r="Q295" s="461"/>
    </row>
    <row r="296">
      <c r="Q296" s="461"/>
    </row>
    <row r="297">
      <c r="Q297" s="461"/>
    </row>
    <row r="298">
      <c r="Q298" s="461"/>
    </row>
    <row r="299">
      <c r="Q299" s="461"/>
    </row>
    <row r="300">
      <c r="Q300" s="461"/>
    </row>
    <row r="301">
      <c r="Q301" s="461"/>
    </row>
    <row r="302">
      <c r="Q302" s="461"/>
    </row>
    <row r="303">
      <c r="Q303" s="461"/>
    </row>
    <row r="304">
      <c r="Q304" s="461"/>
    </row>
    <row r="305">
      <c r="Q305" s="461"/>
    </row>
    <row r="306">
      <c r="Q306" s="461"/>
    </row>
    <row r="307">
      <c r="Q307" s="461"/>
    </row>
    <row r="308">
      <c r="Q308" s="461"/>
    </row>
    <row r="309">
      <c r="Q309" s="461"/>
    </row>
    <row r="310">
      <c r="Q310" s="461"/>
    </row>
    <row r="311">
      <c r="Q311" s="461"/>
    </row>
    <row r="312">
      <c r="Q312" s="461"/>
    </row>
    <row r="313">
      <c r="Q313" s="461"/>
    </row>
    <row r="314">
      <c r="Q314" s="461"/>
    </row>
    <row r="315">
      <c r="Q315" s="461"/>
    </row>
    <row r="316">
      <c r="Q316" s="461"/>
    </row>
    <row r="317">
      <c r="Q317" s="461"/>
    </row>
    <row r="318">
      <c r="Q318" s="461"/>
    </row>
    <row r="319">
      <c r="Q319" s="461"/>
    </row>
    <row r="320">
      <c r="Q320" s="461"/>
    </row>
    <row r="321">
      <c r="Q321" s="461"/>
    </row>
    <row r="322">
      <c r="Q322" s="461"/>
    </row>
    <row r="323">
      <c r="Q323" s="461"/>
    </row>
    <row r="324">
      <c r="Q324" s="461"/>
    </row>
    <row r="325">
      <c r="Q325" s="461"/>
    </row>
    <row r="326">
      <c r="Q326" s="461"/>
    </row>
    <row r="327">
      <c r="Q327" s="461"/>
    </row>
    <row r="328">
      <c r="Q328" s="461"/>
    </row>
    <row r="329">
      <c r="Q329" s="461"/>
    </row>
    <row r="330">
      <c r="Q330" s="461"/>
    </row>
    <row r="331">
      <c r="Q331" s="461"/>
    </row>
    <row r="332">
      <c r="Q332" s="461"/>
    </row>
    <row r="333">
      <c r="Q333" s="461"/>
    </row>
    <row r="334">
      <c r="Q334" s="461"/>
    </row>
    <row r="335">
      <c r="Q335" s="461"/>
    </row>
    <row r="336">
      <c r="Q336" s="461"/>
    </row>
    <row r="337">
      <c r="Q337" s="461"/>
    </row>
    <row r="338">
      <c r="Q338" s="461"/>
    </row>
    <row r="339">
      <c r="Q339" s="461"/>
    </row>
    <row r="340">
      <c r="Q340" s="461"/>
    </row>
    <row r="341">
      <c r="Q341" s="461"/>
    </row>
    <row r="342">
      <c r="Q342" s="461"/>
    </row>
    <row r="343">
      <c r="Q343" s="461"/>
    </row>
    <row r="344">
      <c r="Q344" s="461"/>
    </row>
    <row r="345">
      <c r="Q345" s="461"/>
    </row>
    <row r="346">
      <c r="Q346" s="461"/>
    </row>
    <row r="347">
      <c r="Q347" s="461"/>
    </row>
    <row r="348">
      <c r="Q348" s="461"/>
    </row>
    <row r="349">
      <c r="Q349" s="461"/>
    </row>
    <row r="350">
      <c r="Q350" s="461"/>
    </row>
    <row r="351">
      <c r="Q351" s="461"/>
    </row>
    <row r="352">
      <c r="Q352" s="461"/>
    </row>
    <row r="353">
      <c r="Q353" s="461"/>
    </row>
    <row r="354">
      <c r="Q354" s="461"/>
    </row>
    <row r="355">
      <c r="Q355" s="461"/>
    </row>
    <row r="356">
      <c r="Q356" s="461"/>
    </row>
    <row r="357">
      <c r="Q357" s="461"/>
    </row>
    <row r="358">
      <c r="Q358" s="461"/>
    </row>
    <row r="359">
      <c r="Q359" s="461"/>
    </row>
    <row r="360">
      <c r="Q360" s="461"/>
    </row>
    <row r="361">
      <c r="Q361" s="461"/>
    </row>
    <row r="362">
      <c r="Q362" s="461"/>
    </row>
    <row r="363">
      <c r="Q363" s="461"/>
    </row>
    <row r="364">
      <c r="Q364" s="461"/>
    </row>
    <row r="365">
      <c r="Q365" s="461"/>
    </row>
    <row r="366">
      <c r="Q366" s="461"/>
    </row>
    <row r="367">
      <c r="Q367" s="461"/>
    </row>
    <row r="368">
      <c r="Q368" s="461"/>
    </row>
    <row r="369">
      <c r="Q369" s="461"/>
    </row>
    <row r="370">
      <c r="Q370" s="461"/>
    </row>
    <row r="371">
      <c r="Q371" s="461"/>
    </row>
    <row r="372">
      <c r="Q372" s="461"/>
    </row>
    <row r="373">
      <c r="Q373" s="461"/>
    </row>
    <row r="374">
      <c r="Q374" s="461"/>
    </row>
    <row r="375">
      <c r="Q375" s="461"/>
    </row>
    <row r="376">
      <c r="Q376" s="461"/>
    </row>
    <row r="377">
      <c r="Q377" s="461"/>
    </row>
    <row r="378">
      <c r="Q378" s="461"/>
    </row>
    <row r="379">
      <c r="Q379" s="461"/>
    </row>
    <row r="380">
      <c r="Q380" s="461"/>
    </row>
    <row r="381">
      <c r="Q381" s="461"/>
    </row>
    <row r="382">
      <c r="Q382" s="461"/>
    </row>
    <row r="383">
      <c r="Q383" s="461"/>
    </row>
    <row r="384">
      <c r="Q384" s="461"/>
    </row>
    <row r="385">
      <c r="Q385" s="461"/>
    </row>
    <row r="386">
      <c r="Q386" s="461"/>
    </row>
    <row r="387">
      <c r="Q387" s="461"/>
    </row>
    <row r="388">
      <c r="Q388" s="461"/>
    </row>
    <row r="389">
      <c r="Q389" s="461"/>
    </row>
    <row r="390">
      <c r="Q390" s="461"/>
    </row>
    <row r="391">
      <c r="Q391" s="461"/>
    </row>
    <row r="392">
      <c r="Q392" s="461"/>
    </row>
    <row r="393">
      <c r="Q393" s="461"/>
    </row>
    <row r="394">
      <c r="Q394" s="461"/>
    </row>
    <row r="395">
      <c r="Q395" s="461"/>
    </row>
    <row r="396">
      <c r="Q396" s="461"/>
    </row>
    <row r="397">
      <c r="Q397" s="461"/>
    </row>
    <row r="398">
      <c r="Q398" s="461"/>
    </row>
    <row r="399">
      <c r="Q399" s="461"/>
    </row>
    <row r="400">
      <c r="Q400" s="461"/>
    </row>
    <row r="401">
      <c r="Q401" s="461"/>
    </row>
    <row r="402">
      <c r="Q402" s="461"/>
    </row>
    <row r="403">
      <c r="Q403" s="461"/>
    </row>
    <row r="404">
      <c r="Q404" s="461"/>
    </row>
    <row r="405">
      <c r="Q405" s="461"/>
    </row>
    <row r="406">
      <c r="Q406" s="461"/>
    </row>
    <row r="407">
      <c r="Q407" s="461"/>
    </row>
    <row r="408">
      <c r="Q408" s="461"/>
    </row>
    <row r="409">
      <c r="Q409" s="461"/>
    </row>
    <row r="410">
      <c r="Q410" s="461"/>
    </row>
    <row r="411">
      <c r="Q411" s="461"/>
    </row>
    <row r="412">
      <c r="Q412" s="461"/>
    </row>
    <row r="413">
      <c r="Q413" s="461"/>
    </row>
    <row r="414">
      <c r="Q414" s="461"/>
    </row>
    <row r="415">
      <c r="Q415" s="461"/>
    </row>
    <row r="416">
      <c r="Q416" s="461"/>
    </row>
    <row r="417">
      <c r="Q417" s="461"/>
    </row>
    <row r="418">
      <c r="Q418" s="461"/>
    </row>
    <row r="419">
      <c r="Q419" s="461"/>
    </row>
    <row r="420">
      <c r="Q420" s="461"/>
    </row>
    <row r="421">
      <c r="Q421" s="461"/>
    </row>
    <row r="422">
      <c r="Q422" s="461"/>
    </row>
    <row r="423">
      <c r="Q423" s="461"/>
    </row>
    <row r="424">
      <c r="Q424" s="461"/>
    </row>
    <row r="425">
      <c r="Q425" s="461"/>
    </row>
    <row r="426">
      <c r="Q426" s="461"/>
    </row>
    <row r="427">
      <c r="Q427" s="461"/>
    </row>
    <row r="428">
      <c r="Q428" s="461"/>
    </row>
    <row r="429">
      <c r="Q429" s="461"/>
    </row>
    <row r="430">
      <c r="Q430" s="461"/>
    </row>
    <row r="431">
      <c r="Q431" s="461"/>
    </row>
    <row r="432">
      <c r="Q432" s="461"/>
    </row>
    <row r="433">
      <c r="Q433" s="461"/>
    </row>
    <row r="434">
      <c r="Q434" s="461"/>
    </row>
    <row r="435">
      <c r="Q435" s="461"/>
    </row>
    <row r="436">
      <c r="Q436" s="461"/>
    </row>
    <row r="437">
      <c r="Q437" s="461"/>
    </row>
    <row r="438">
      <c r="Q438" s="461"/>
    </row>
    <row r="439">
      <c r="Q439" s="461"/>
    </row>
    <row r="440">
      <c r="Q440" s="461"/>
    </row>
    <row r="441">
      <c r="Q441" s="461"/>
    </row>
    <row r="442">
      <c r="Q442" s="461"/>
    </row>
    <row r="443">
      <c r="Q443" s="461"/>
    </row>
    <row r="444">
      <c r="Q444" s="461"/>
    </row>
    <row r="445">
      <c r="Q445" s="461"/>
    </row>
    <row r="446">
      <c r="Q446" s="461"/>
    </row>
    <row r="447">
      <c r="Q447" s="461"/>
    </row>
    <row r="448">
      <c r="Q448" s="461"/>
    </row>
    <row r="449">
      <c r="Q449" s="461"/>
    </row>
    <row r="450">
      <c r="Q450" s="461"/>
    </row>
    <row r="451">
      <c r="Q451" s="461"/>
    </row>
    <row r="452">
      <c r="Q452" s="461"/>
    </row>
    <row r="453">
      <c r="Q453" s="461"/>
    </row>
    <row r="454">
      <c r="Q454" s="461"/>
    </row>
    <row r="455">
      <c r="Q455" s="461"/>
    </row>
    <row r="456">
      <c r="Q456" s="461"/>
    </row>
    <row r="457">
      <c r="Q457" s="461"/>
    </row>
    <row r="458">
      <c r="Q458" s="461"/>
    </row>
    <row r="459">
      <c r="Q459" s="461"/>
    </row>
    <row r="460">
      <c r="Q460" s="461"/>
    </row>
    <row r="461">
      <c r="Q461" s="461"/>
    </row>
    <row r="462">
      <c r="Q462" s="461"/>
    </row>
    <row r="463">
      <c r="Q463" s="461"/>
    </row>
    <row r="464">
      <c r="Q464" s="461"/>
    </row>
    <row r="465">
      <c r="Q465" s="461"/>
    </row>
    <row r="466">
      <c r="Q466" s="461"/>
    </row>
    <row r="467">
      <c r="Q467" s="461"/>
    </row>
    <row r="468">
      <c r="Q468" s="461"/>
    </row>
    <row r="469">
      <c r="Q469" s="461"/>
    </row>
    <row r="470">
      <c r="Q470" s="461"/>
    </row>
    <row r="471">
      <c r="Q471" s="461"/>
    </row>
    <row r="472">
      <c r="Q472" s="461"/>
    </row>
    <row r="473">
      <c r="Q473" s="461"/>
    </row>
    <row r="474">
      <c r="Q474" s="461"/>
    </row>
    <row r="475">
      <c r="Q475" s="461"/>
    </row>
    <row r="476">
      <c r="Q476" s="461"/>
    </row>
    <row r="477">
      <c r="Q477" s="461"/>
    </row>
    <row r="478">
      <c r="Q478" s="461"/>
    </row>
    <row r="479">
      <c r="Q479" s="461"/>
    </row>
    <row r="480">
      <c r="Q480" s="461"/>
    </row>
    <row r="481">
      <c r="Q481" s="461"/>
    </row>
    <row r="482">
      <c r="Q482" s="461"/>
    </row>
    <row r="483">
      <c r="Q483" s="461"/>
    </row>
    <row r="484">
      <c r="Q484" s="461"/>
    </row>
    <row r="485">
      <c r="Q485" s="461"/>
    </row>
    <row r="486">
      <c r="Q486" s="461"/>
    </row>
    <row r="487">
      <c r="Q487" s="461"/>
    </row>
    <row r="488">
      <c r="Q488" s="461"/>
    </row>
    <row r="489">
      <c r="Q489" s="461"/>
    </row>
    <row r="490">
      <c r="Q490" s="461"/>
    </row>
    <row r="491">
      <c r="Q491" s="461"/>
    </row>
    <row r="492">
      <c r="Q492" s="461"/>
    </row>
    <row r="493">
      <c r="Q493" s="461"/>
    </row>
    <row r="494">
      <c r="Q494" s="461"/>
    </row>
    <row r="495">
      <c r="Q495" s="461"/>
    </row>
    <row r="496">
      <c r="Q496" s="461"/>
    </row>
    <row r="497">
      <c r="Q497" s="461"/>
    </row>
    <row r="498">
      <c r="Q498" s="461"/>
    </row>
    <row r="499">
      <c r="Q499" s="461"/>
    </row>
    <row r="500">
      <c r="Q500" s="461"/>
    </row>
    <row r="501">
      <c r="Q501" s="461"/>
    </row>
    <row r="502">
      <c r="Q502" s="461"/>
    </row>
    <row r="503">
      <c r="Q503" s="461"/>
    </row>
    <row r="504">
      <c r="Q504" s="461"/>
    </row>
    <row r="505">
      <c r="Q505" s="461"/>
    </row>
    <row r="506">
      <c r="Q506" s="461"/>
    </row>
    <row r="507">
      <c r="Q507" s="461"/>
    </row>
    <row r="508">
      <c r="Q508" s="461"/>
    </row>
    <row r="509">
      <c r="Q509" s="461"/>
    </row>
    <row r="510">
      <c r="Q510" s="461"/>
    </row>
    <row r="511">
      <c r="Q511" s="461"/>
    </row>
    <row r="512">
      <c r="Q512" s="461"/>
    </row>
    <row r="513">
      <c r="Q513" s="461"/>
    </row>
    <row r="514">
      <c r="Q514" s="461"/>
    </row>
    <row r="515">
      <c r="Q515" s="461"/>
    </row>
    <row r="516">
      <c r="Q516" s="461"/>
    </row>
    <row r="517">
      <c r="Q517" s="461"/>
    </row>
    <row r="518">
      <c r="Q518" s="461"/>
    </row>
    <row r="519">
      <c r="Q519" s="461"/>
    </row>
    <row r="520">
      <c r="Q520" s="461"/>
    </row>
    <row r="521">
      <c r="Q521" s="461"/>
    </row>
    <row r="522">
      <c r="Q522" s="461"/>
    </row>
    <row r="523">
      <c r="Q523" s="461"/>
    </row>
    <row r="524">
      <c r="Q524" s="461"/>
    </row>
    <row r="525">
      <c r="Q525" s="461"/>
    </row>
    <row r="526">
      <c r="Q526" s="461"/>
    </row>
    <row r="527">
      <c r="Q527" s="461"/>
    </row>
    <row r="528">
      <c r="Q528" s="461"/>
    </row>
    <row r="529">
      <c r="Q529" s="461"/>
    </row>
    <row r="530">
      <c r="Q530" s="461"/>
    </row>
    <row r="531">
      <c r="Q531" s="461"/>
    </row>
    <row r="532">
      <c r="Q532" s="461"/>
    </row>
    <row r="533">
      <c r="Q533" s="461"/>
    </row>
    <row r="534">
      <c r="Q534" s="461"/>
    </row>
    <row r="535">
      <c r="Q535" s="461"/>
    </row>
    <row r="536">
      <c r="Q536" s="461"/>
    </row>
    <row r="537">
      <c r="Q537" s="461"/>
    </row>
    <row r="538">
      <c r="Q538" s="461"/>
    </row>
    <row r="539">
      <c r="Q539" s="461"/>
    </row>
    <row r="540">
      <c r="Q540" s="461"/>
    </row>
    <row r="541">
      <c r="Q541" s="461"/>
    </row>
    <row r="542">
      <c r="Q542" s="461"/>
    </row>
    <row r="543">
      <c r="Q543" s="461"/>
    </row>
    <row r="544">
      <c r="Q544" s="461"/>
    </row>
    <row r="545">
      <c r="Q545" s="461"/>
    </row>
    <row r="546">
      <c r="Q546" s="461"/>
    </row>
    <row r="547">
      <c r="Q547" s="461"/>
    </row>
    <row r="548">
      <c r="Q548" s="461"/>
    </row>
    <row r="549">
      <c r="Q549" s="461"/>
    </row>
    <row r="550">
      <c r="Q550" s="461"/>
    </row>
    <row r="551">
      <c r="Q551" s="461"/>
    </row>
    <row r="552">
      <c r="Q552" s="461"/>
    </row>
    <row r="553">
      <c r="Q553" s="461"/>
    </row>
    <row r="554">
      <c r="Q554" s="461"/>
    </row>
    <row r="555">
      <c r="Q555" s="461"/>
    </row>
    <row r="556">
      <c r="Q556" s="461"/>
    </row>
    <row r="557">
      <c r="Q557" s="461"/>
    </row>
    <row r="558">
      <c r="Q558" s="461"/>
    </row>
    <row r="559">
      <c r="Q559" s="461"/>
    </row>
    <row r="560">
      <c r="Q560" s="461"/>
    </row>
    <row r="561">
      <c r="Q561" s="461"/>
    </row>
    <row r="562">
      <c r="Q562" s="461"/>
    </row>
    <row r="563">
      <c r="Q563" s="461"/>
    </row>
    <row r="564">
      <c r="Q564" s="461"/>
    </row>
    <row r="565">
      <c r="Q565" s="461"/>
    </row>
    <row r="566">
      <c r="Q566" s="461"/>
    </row>
    <row r="567">
      <c r="Q567" s="461"/>
    </row>
    <row r="568">
      <c r="Q568" s="461"/>
    </row>
    <row r="569">
      <c r="Q569" s="461"/>
    </row>
    <row r="570">
      <c r="Q570" s="461"/>
    </row>
    <row r="571">
      <c r="Q571" s="461"/>
    </row>
    <row r="572">
      <c r="Q572" s="461"/>
    </row>
    <row r="573">
      <c r="Q573" s="461"/>
    </row>
    <row r="574">
      <c r="Q574" s="461"/>
    </row>
    <row r="575">
      <c r="Q575" s="461"/>
    </row>
    <row r="576">
      <c r="Q576" s="461"/>
    </row>
    <row r="577">
      <c r="Q577" s="461"/>
    </row>
    <row r="578">
      <c r="Q578" s="461"/>
    </row>
    <row r="579">
      <c r="Q579" s="461"/>
    </row>
    <row r="580">
      <c r="Q580" s="461"/>
    </row>
    <row r="581">
      <c r="Q581" s="461"/>
    </row>
    <row r="582">
      <c r="Q582" s="461"/>
    </row>
    <row r="583">
      <c r="Q583" s="461"/>
    </row>
    <row r="584">
      <c r="Q584" s="461"/>
    </row>
    <row r="585">
      <c r="Q585" s="461"/>
    </row>
    <row r="586">
      <c r="Q586" s="461"/>
    </row>
    <row r="587">
      <c r="Q587" s="461"/>
    </row>
    <row r="588">
      <c r="Q588" s="461"/>
    </row>
    <row r="589">
      <c r="Q589" s="461"/>
    </row>
    <row r="590">
      <c r="Q590" s="461"/>
    </row>
    <row r="591">
      <c r="Q591" s="461"/>
    </row>
    <row r="592">
      <c r="Q592" s="461"/>
    </row>
    <row r="593">
      <c r="Q593" s="461"/>
    </row>
    <row r="594">
      <c r="Q594" s="461"/>
    </row>
    <row r="595">
      <c r="Q595" s="461"/>
    </row>
    <row r="596">
      <c r="Q596" s="461"/>
    </row>
    <row r="597">
      <c r="Q597" s="461"/>
    </row>
    <row r="598">
      <c r="Q598" s="461"/>
    </row>
    <row r="599">
      <c r="Q599" s="461"/>
    </row>
    <row r="600">
      <c r="Q600" s="461"/>
    </row>
    <row r="601">
      <c r="Q601" s="461"/>
    </row>
    <row r="602">
      <c r="Q602" s="461"/>
    </row>
    <row r="603">
      <c r="Q603" s="461"/>
    </row>
    <row r="604">
      <c r="Q604" s="461"/>
    </row>
    <row r="605">
      <c r="Q605" s="461"/>
    </row>
    <row r="606">
      <c r="Q606" s="461"/>
    </row>
    <row r="607">
      <c r="Q607" s="461"/>
    </row>
    <row r="608">
      <c r="Q608" s="461"/>
    </row>
    <row r="609">
      <c r="Q609" s="461"/>
    </row>
    <row r="610">
      <c r="Q610" s="461"/>
    </row>
    <row r="611">
      <c r="Q611" s="461"/>
    </row>
    <row r="612">
      <c r="Q612" s="461"/>
    </row>
    <row r="613">
      <c r="Q613" s="461"/>
    </row>
    <row r="614">
      <c r="Q614" s="461"/>
    </row>
    <row r="615">
      <c r="Q615" s="461"/>
    </row>
    <row r="616">
      <c r="Q616" s="461"/>
    </row>
    <row r="617">
      <c r="Q617" s="461"/>
    </row>
    <row r="618">
      <c r="Q618" s="461"/>
    </row>
    <row r="619">
      <c r="Q619" s="461"/>
    </row>
    <row r="620">
      <c r="Q620" s="461"/>
    </row>
    <row r="621">
      <c r="Q621" s="461"/>
    </row>
    <row r="622">
      <c r="Q622" s="461"/>
    </row>
    <row r="623">
      <c r="Q623" s="461"/>
    </row>
    <row r="624">
      <c r="Q624" s="461"/>
    </row>
    <row r="625">
      <c r="Q625" s="461"/>
    </row>
    <row r="626">
      <c r="Q626" s="461"/>
    </row>
    <row r="627">
      <c r="Q627" s="461"/>
    </row>
    <row r="628">
      <c r="Q628" s="461"/>
    </row>
    <row r="629">
      <c r="Q629" s="461"/>
    </row>
    <row r="630">
      <c r="Q630" s="461"/>
    </row>
    <row r="631">
      <c r="Q631" s="461"/>
    </row>
    <row r="632">
      <c r="Q632" s="461"/>
    </row>
    <row r="633">
      <c r="Q633" s="461"/>
    </row>
    <row r="634">
      <c r="Q634" s="461"/>
    </row>
    <row r="635">
      <c r="Q635" s="461"/>
    </row>
    <row r="636">
      <c r="Q636" s="461"/>
    </row>
    <row r="637">
      <c r="Q637" s="461"/>
    </row>
    <row r="638">
      <c r="Q638" s="461"/>
    </row>
    <row r="639">
      <c r="Q639" s="461"/>
    </row>
    <row r="640">
      <c r="Q640" s="461"/>
    </row>
    <row r="641">
      <c r="Q641" s="461"/>
    </row>
    <row r="642">
      <c r="Q642" s="461"/>
    </row>
    <row r="643">
      <c r="Q643" s="461"/>
    </row>
    <row r="644">
      <c r="Q644" s="461"/>
    </row>
    <row r="645">
      <c r="Q645" s="461"/>
    </row>
    <row r="646">
      <c r="Q646" s="461"/>
    </row>
    <row r="647">
      <c r="Q647" s="461"/>
    </row>
    <row r="648">
      <c r="Q648" s="461"/>
    </row>
    <row r="649">
      <c r="Q649" s="461"/>
    </row>
    <row r="650">
      <c r="Q650" s="461"/>
    </row>
    <row r="651">
      <c r="Q651" s="461"/>
    </row>
    <row r="652">
      <c r="Q652" s="461"/>
    </row>
    <row r="653">
      <c r="Q653" s="461"/>
    </row>
    <row r="654">
      <c r="Q654" s="461"/>
    </row>
    <row r="655">
      <c r="Q655" s="461"/>
    </row>
    <row r="656">
      <c r="Q656" s="461"/>
    </row>
    <row r="657">
      <c r="Q657" s="461"/>
    </row>
    <row r="658">
      <c r="Q658" s="461"/>
    </row>
    <row r="659">
      <c r="Q659" s="461"/>
    </row>
    <row r="660">
      <c r="Q660" s="461"/>
    </row>
    <row r="661">
      <c r="Q661" s="461"/>
    </row>
    <row r="662">
      <c r="Q662" s="461"/>
    </row>
    <row r="663">
      <c r="Q663" s="461"/>
    </row>
    <row r="664">
      <c r="Q664" s="461"/>
    </row>
    <row r="665">
      <c r="Q665" s="461"/>
    </row>
    <row r="666">
      <c r="Q666" s="461"/>
    </row>
    <row r="667">
      <c r="Q667" s="461"/>
    </row>
    <row r="668">
      <c r="Q668" s="461"/>
    </row>
    <row r="669">
      <c r="Q669" s="461"/>
    </row>
    <row r="670">
      <c r="Q670" s="461"/>
    </row>
    <row r="671">
      <c r="Q671" s="461"/>
    </row>
    <row r="672">
      <c r="Q672" s="461"/>
    </row>
    <row r="673">
      <c r="Q673" s="461"/>
    </row>
    <row r="674">
      <c r="Q674" s="461"/>
    </row>
    <row r="675">
      <c r="Q675" s="461"/>
    </row>
    <row r="676">
      <c r="Q676" s="461"/>
    </row>
    <row r="677">
      <c r="Q677" s="461"/>
    </row>
    <row r="678">
      <c r="Q678" s="461"/>
    </row>
    <row r="679">
      <c r="Q679" s="461"/>
    </row>
    <row r="680">
      <c r="Q680" s="461"/>
    </row>
    <row r="681">
      <c r="Q681" s="461"/>
    </row>
    <row r="682">
      <c r="Q682" s="461"/>
    </row>
    <row r="683">
      <c r="Q683" s="461"/>
    </row>
    <row r="684">
      <c r="Q684" s="461"/>
    </row>
    <row r="685">
      <c r="Q685" s="461"/>
    </row>
    <row r="686">
      <c r="Q686" s="461"/>
    </row>
    <row r="687">
      <c r="Q687" s="461"/>
    </row>
    <row r="688">
      <c r="Q688" s="461"/>
    </row>
    <row r="689">
      <c r="Q689" s="461"/>
    </row>
    <row r="690">
      <c r="Q690" s="461"/>
    </row>
    <row r="691">
      <c r="Q691" s="461"/>
    </row>
    <row r="692">
      <c r="Q692" s="461"/>
    </row>
    <row r="693">
      <c r="Q693" s="461"/>
    </row>
    <row r="694">
      <c r="Q694" s="461"/>
    </row>
    <row r="695">
      <c r="Q695" s="461"/>
    </row>
    <row r="696">
      <c r="Q696" s="461"/>
    </row>
    <row r="697">
      <c r="Q697" s="461"/>
    </row>
    <row r="698">
      <c r="Q698" s="461"/>
    </row>
    <row r="699">
      <c r="Q699" s="461"/>
    </row>
    <row r="700">
      <c r="Q700" s="461"/>
    </row>
    <row r="701">
      <c r="Q701" s="461"/>
    </row>
    <row r="702">
      <c r="Q702" s="461"/>
    </row>
    <row r="703">
      <c r="Q703" s="461"/>
    </row>
    <row r="704">
      <c r="Q704" s="461"/>
    </row>
    <row r="705">
      <c r="Q705" s="461"/>
    </row>
    <row r="706">
      <c r="Q706" s="461"/>
    </row>
    <row r="707">
      <c r="Q707" s="461"/>
    </row>
    <row r="708">
      <c r="Q708" s="461"/>
    </row>
    <row r="709">
      <c r="Q709" s="461"/>
    </row>
    <row r="710">
      <c r="Q710" s="461"/>
    </row>
    <row r="711">
      <c r="Q711" s="461"/>
    </row>
    <row r="712">
      <c r="Q712" s="461"/>
    </row>
    <row r="713">
      <c r="Q713" s="461"/>
    </row>
    <row r="714">
      <c r="Q714" s="461"/>
    </row>
    <row r="715">
      <c r="Q715" s="461"/>
    </row>
    <row r="716">
      <c r="Q716" s="461"/>
    </row>
    <row r="717">
      <c r="Q717" s="461"/>
    </row>
    <row r="718">
      <c r="Q718" s="461"/>
    </row>
    <row r="719">
      <c r="Q719" s="461"/>
    </row>
    <row r="720">
      <c r="Q720" s="461"/>
    </row>
    <row r="721">
      <c r="Q721" s="461"/>
    </row>
    <row r="722">
      <c r="Q722" s="461"/>
    </row>
    <row r="723">
      <c r="Q723" s="461"/>
    </row>
    <row r="724">
      <c r="Q724" s="461"/>
    </row>
    <row r="725">
      <c r="Q725" s="461"/>
    </row>
    <row r="726">
      <c r="Q726" s="461"/>
    </row>
    <row r="727">
      <c r="Q727" s="461"/>
    </row>
    <row r="728">
      <c r="Q728" s="461"/>
    </row>
    <row r="729">
      <c r="Q729" s="461"/>
    </row>
    <row r="730">
      <c r="Q730" s="461"/>
    </row>
    <row r="731">
      <c r="Q731" s="461"/>
    </row>
    <row r="732">
      <c r="Q732" s="461"/>
    </row>
    <row r="733">
      <c r="Q733" s="461"/>
    </row>
    <row r="734">
      <c r="Q734" s="461"/>
    </row>
    <row r="735">
      <c r="Q735" s="461"/>
    </row>
    <row r="736">
      <c r="Q736" s="461"/>
    </row>
    <row r="737">
      <c r="Q737" s="461"/>
    </row>
    <row r="738">
      <c r="Q738" s="461"/>
    </row>
    <row r="739">
      <c r="Q739" s="461"/>
    </row>
    <row r="740">
      <c r="Q740" s="461"/>
    </row>
    <row r="741">
      <c r="Q741" s="461"/>
    </row>
    <row r="742">
      <c r="Q742" s="461"/>
    </row>
    <row r="743">
      <c r="Q743" s="461"/>
    </row>
    <row r="744">
      <c r="Q744" s="461"/>
    </row>
    <row r="745">
      <c r="Q745" s="461"/>
    </row>
    <row r="746">
      <c r="Q746" s="461"/>
    </row>
    <row r="747">
      <c r="Q747" s="461"/>
    </row>
    <row r="748">
      <c r="Q748" s="461"/>
    </row>
    <row r="749">
      <c r="Q749" s="461"/>
    </row>
    <row r="750">
      <c r="Q750" s="461"/>
    </row>
    <row r="751">
      <c r="Q751" s="461"/>
    </row>
    <row r="752">
      <c r="Q752" s="461"/>
    </row>
    <row r="753">
      <c r="Q753" s="461"/>
    </row>
    <row r="754">
      <c r="Q754" s="461"/>
    </row>
    <row r="755">
      <c r="Q755" s="461"/>
    </row>
    <row r="756">
      <c r="Q756" s="461"/>
    </row>
    <row r="757">
      <c r="Q757" s="461"/>
    </row>
    <row r="758">
      <c r="Q758" s="461"/>
    </row>
    <row r="759">
      <c r="Q759" s="461"/>
    </row>
    <row r="760">
      <c r="Q760" s="461"/>
    </row>
    <row r="761">
      <c r="Q761" s="461"/>
    </row>
    <row r="762">
      <c r="Q762" s="461"/>
    </row>
    <row r="763">
      <c r="Q763" s="461"/>
    </row>
    <row r="764">
      <c r="Q764" s="461"/>
    </row>
    <row r="765">
      <c r="Q765" s="461"/>
    </row>
    <row r="766">
      <c r="Q766" s="461"/>
    </row>
    <row r="767">
      <c r="Q767" s="461"/>
    </row>
    <row r="768">
      <c r="Q768" s="461"/>
    </row>
    <row r="769">
      <c r="Q769" s="461"/>
    </row>
    <row r="770">
      <c r="Q770" s="461"/>
    </row>
    <row r="771">
      <c r="Q771" s="461"/>
    </row>
    <row r="772">
      <c r="Q772" s="461"/>
    </row>
    <row r="773">
      <c r="Q773" s="461"/>
    </row>
    <row r="774">
      <c r="Q774" s="461"/>
    </row>
    <row r="775">
      <c r="Q775" s="461"/>
    </row>
    <row r="776">
      <c r="Q776" s="461"/>
    </row>
    <row r="777">
      <c r="Q777" s="461"/>
    </row>
    <row r="778">
      <c r="Q778" s="461"/>
    </row>
    <row r="779">
      <c r="Q779" s="461"/>
    </row>
    <row r="780">
      <c r="Q780" s="461"/>
    </row>
    <row r="781">
      <c r="Q781" s="461"/>
    </row>
    <row r="782">
      <c r="Q782" s="461"/>
    </row>
    <row r="783">
      <c r="Q783" s="461"/>
    </row>
    <row r="784">
      <c r="Q784" s="461"/>
    </row>
    <row r="785">
      <c r="Q785" s="461"/>
    </row>
    <row r="786">
      <c r="Q786" s="461"/>
    </row>
    <row r="787">
      <c r="Q787" s="461"/>
    </row>
    <row r="788">
      <c r="Q788" s="461"/>
    </row>
    <row r="789">
      <c r="Q789" s="461"/>
    </row>
    <row r="790">
      <c r="Q790" s="461"/>
    </row>
    <row r="791">
      <c r="Q791" s="461"/>
    </row>
    <row r="792">
      <c r="Q792" s="461"/>
    </row>
    <row r="793">
      <c r="Q793" s="461"/>
    </row>
    <row r="794">
      <c r="Q794" s="461"/>
    </row>
    <row r="795">
      <c r="Q795" s="461"/>
    </row>
    <row r="796">
      <c r="Q796" s="461"/>
    </row>
    <row r="797">
      <c r="Q797" s="461"/>
    </row>
    <row r="798">
      <c r="Q798" s="461"/>
    </row>
    <row r="799">
      <c r="Q799" s="461"/>
    </row>
    <row r="800">
      <c r="Q800" s="461"/>
    </row>
    <row r="801">
      <c r="Q801" s="461"/>
    </row>
    <row r="802">
      <c r="Q802" s="461"/>
    </row>
    <row r="803">
      <c r="Q803" s="461"/>
    </row>
    <row r="804">
      <c r="Q804" s="461"/>
    </row>
    <row r="805">
      <c r="Q805" s="461"/>
    </row>
    <row r="806">
      <c r="Q806" s="461"/>
    </row>
    <row r="807">
      <c r="Q807" s="461"/>
    </row>
    <row r="808">
      <c r="Q808" s="461"/>
    </row>
    <row r="809">
      <c r="Q809" s="461"/>
    </row>
    <row r="810">
      <c r="Q810" s="461"/>
    </row>
    <row r="811">
      <c r="Q811" s="461"/>
    </row>
    <row r="812">
      <c r="Q812" s="461"/>
    </row>
    <row r="813">
      <c r="Q813" s="461"/>
    </row>
    <row r="814">
      <c r="Q814" s="461"/>
    </row>
    <row r="815">
      <c r="Q815" s="461"/>
    </row>
    <row r="816">
      <c r="Q816" s="461"/>
    </row>
    <row r="817">
      <c r="Q817" s="461"/>
    </row>
    <row r="818">
      <c r="Q818" s="461"/>
    </row>
    <row r="819">
      <c r="Q819" s="461"/>
    </row>
    <row r="820">
      <c r="Q820" s="461"/>
    </row>
    <row r="821">
      <c r="Q821" s="461"/>
    </row>
    <row r="822">
      <c r="Q822" s="461"/>
    </row>
    <row r="823">
      <c r="Q823" s="461"/>
    </row>
    <row r="824">
      <c r="Q824" s="461"/>
    </row>
    <row r="825">
      <c r="Q825" s="461"/>
    </row>
    <row r="826">
      <c r="Q826" s="461"/>
    </row>
    <row r="827">
      <c r="Q827" s="461"/>
    </row>
    <row r="828">
      <c r="Q828" s="461"/>
    </row>
    <row r="829">
      <c r="Q829" s="461"/>
    </row>
    <row r="830">
      <c r="Q830" s="461"/>
    </row>
    <row r="831">
      <c r="Q831" s="461"/>
    </row>
    <row r="832">
      <c r="Q832" s="461"/>
    </row>
    <row r="833">
      <c r="Q833" s="461"/>
    </row>
    <row r="834">
      <c r="Q834" s="461"/>
    </row>
    <row r="835">
      <c r="Q835" s="461"/>
    </row>
    <row r="836">
      <c r="Q836" s="461"/>
    </row>
    <row r="837">
      <c r="Q837" s="461"/>
    </row>
    <row r="838">
      <c r="Q838" s="461"/>
    </row>
    <row r="839">
      <c r="Q839" s="461"/>
    </row>
    <row r="840">
      <c r="Q840" s="461"/>
    </row>
    <row r="841">
      <c r="Q841" s="461"/>
    </row>
    <row r="842">
      <c r="Q842" s="461"/>
    </row>
    <row r="843">
      <c r="Q843" s="461"/>
    </row>
    <row r="844">
      <c r="Q844" s="461"/>
    </row>
    <row r="845">
      <c r="Q845" s="461"/>
    </row>
    <row r="846">
      <c r="Q846" s="461"/>
    </row>
    <row r="847">
      <c r="Q847" s="461"/>
    </row>
    <row r="848">
      <c r="Q848" s="461"/>
    </row>
    <row r="849">
      <c r="Q849" s="461"/>
    </row>
    <row r="850">
      <c r="Q850" s="461"/>
    </row>
    <row r="851">
      <c r="Q851" s="461"/>
    </row>
    <row r="852">
      <c r="Q852" s="461"/>
    </row>
    <row r="853">
      <c r="Q853" s="461"/>
    </row>
    <row r="854">
      <c r="Q854" s="461"/>
    </row>
    <row r="855">
      <c r="Q855" s="461"/>
    </row>
    <row r="856">
      <c r="Q856" s="461"/>
    </row>
    <row r="857">
      <c r="Q857" s="461"/>
    </row>
    <row r="858">
      <c r="Q858" s="461"/>
    </row>
    <row r="859">
      <c r="Q859" s="461"/>
    </row>
    <row r="860">
      <c r="Q860" s="461"/>
    </row>
    <row r="861">
      <c r="Q861" s="461"/>
    </row>
    <row r="862">
      <c r="Q862" s="461"/>
    </row>
    <row r="863">
      <c r="Q863" s="461"/>
    </row>
    <row r="864">
      <c r="Q864" s="461"/>
    </row>
    <row r="865">
      <c r="Q865" s="461"/>
    </row>
    <row r="866">
      <c r="Q866" s="461"/>
    </row>
    <row r="867">
      <c r="Q867" s="461"/>
    </row>
    <row r="868">
      <c r="Q868" s="461"/>
    </row>
    <row r="869">
      <c r="Q869" s="461"/>
    </row>
    <row r="870">
      <c r="Q870" s="461"/>
    </row>
    <row r="871">
      <c r="Q871" s="461"/>
    </row>
    <row r="872">
      <c r="Q872" s="461"/>
    </row>
    <row r="873">
      <c r="Q873" s="461"/>
    </row>
    <row r="874">
      <c r="Q874" s="461"/>
    </row>
    <row r="875">
      <c r="Q875" s="461"/>
    </row>
    <row r="876">
      <c r="Q876" s="461"/>
    </row>
    <row r="877">
      <c r="Q877" s="461"/>
    </row>
    <row r="878">
      <c r="Q878" s="461"/>
    </row>
    <row r="879">
      <c r="Q879" s="461"/>
    </row>
    <row r="880">
      <c r="Q880" s="461"/>
    </row>
    <row r="881">
      <c r="Q881" s="461"/>
    </row>
    <row r="882">
      <c r="Q882" s="461"/>
    </row>
    <row r="883">
      <c r="Q883" s="461"/>
    </row>
    <row r="884">
      <c r="Q884" s="461"/>
    </row>
    <row r="885">
      <c r="Q885" s="461"/>
    </row>
    <row r="886">
      <c r="Q886" s="461"/>
    </row>
    <row r="887">
      <c r="Q887" s="461"/>
    </row>
    <row r="888">
      <c r="Q888" s="461"/>
    </row>
    <row r="889">
      <c r="Q889" s="461"/>
    </row>
    <row r="890">
      <c r="Q890" s="461"/>
    </row>
    <row r="891">
      <c r="Q891" s="461"/>
    </row>
    <row r="892">
      <c r="Q892" s="461"/>
    </row>
    <row r="893">
      <c r="Q893" s="461"/>
    </row>
    <row r="894">
      <c r="Q894" s="461"/>
    </row>
    <row r="895">
      <c r="Q895" s="461"/>
    </row>
    <row r="896">
      <c r="Q896" s="461"/>
    </row>
    <row r="897">
      <c r="Q897" s="461"/>
    </row>
    <row r="898">
      <c r="Q898" s="461"/>
    </row>
    <row r="899">
      <c r="Q899" s="461"/>
    </row>
    <row r="900">
      <c r="Q900" s="461"/>
    </row>
    <row r="901">
      <c r="Q901" s="461"/>
    </row>
    <row r="902">
      <c r="Q902" s="461"/>
    </row>
    <row r="903">
      <c r="Q903" s="461"/>
    </row>
    <row r="904">
      <c r="Q904" s="461"/>
    </row>
    <row r="905">
      <c r="Q905" s="461"/>
    </row>
    <row r="906">
      <c r="Q906" s="461"/>
    </row>
    <row r="907">
      <c r="Q907" s="461"/>
    </row>
    <row r="908">
      <c r="Q908" s="461"/>
    </row>
    <row r="909">
      <c r="Q909" s="461"/>
    </row>
    <row r="910">
      <c r="Q910" s="461"/>
    </row>
    <row r="911">
      <c r="Q911" s="461"/>
    </row>
    <row r="912">
      <c r="Q912" s="461"/>
    </row>
    <row r="913">
      <c r="Q913" s="461"/>
    </row>
    <row r="914">
      <c r="Q914" s="461"/>
    </row>
    <row r="915">
      <c r="Q915" s="461"/>
    </row>
    <row r="916">
      <c r="Q916" s="461"/>
    </row>
    <row r="917">
      <c r="Q917" s="461"/>
    </row>
    <row r="918">
      <c r="Q918" s="461"/>
    </row>
    <row r="919">
      <c r="Q919" s="461"/>
    </row>
    <row r="920">
      <c r="Q920" s="461"/>
    </row>
    <row r="921">
      <c r="Q921" s="461"/>
    </row>
    <row r="922">
      <c r="Q922" s="461"/>
    </row>
    <row r="923">
      <c r="Q923" s="461"/>
    </row>
    <row r="924">
      <c r="Q924" s="461"/>
    </row>
    <row r="925">
      <c r="Q925" s="461"/>
    </row>
    <row r="926">
      <c r="Q926" s="461"/>
    </row>
    <row r="927">
      <c r="Q927" s="461"/>
    </row>
    <row r="928">
      <c r="Q928" s="461"/>
    </row>
    <row r="929">
      <c r="Q929" s="461"/>
    </row>
    <row r="930">
      <c r="Q930" s="461"/>
    </row>
    <row r="931">
      <c r="Q931" s="461"/>
    </row>
    <row r="932">
      <c r="Q932" s="461"/>
    </row>
    <row r="933">
      <c r="Q933" s="461"/>
    </row>
    <row r="934">
      <c r="Q934" s="461"/>
    </row>
    <row r="935">
      <c r="Q935" s="461"/>
    </row>
    <row r="936">
      <c r="Q936" s="461"/>
    </row>
    <row r="937">
      <c r="Q937" s="461"/>
    </row>
    <row r="938">
      <c r="Q938" s="461"/>
    </row>
    <row r="939">
      <c r="Q939" s="461"/>
    </row>
    <row r="940">
      <c r="Q940" s="461"/>
    </row>
    <row r="941">
      <c r="Q941" s="461"/>
    </row>
    <row r="942">
      <c r="Q942" s="461"/>
    </row>
    <row r="943">
      <c r="Q943" s="461"/>
    </row>
    <row r="944">
      <c r="Q944" s="461"/>
    </row>
    <row r="945">
      <c r="Q945" s="461"/>
    </row>
    <row r="946">
      <c r="Q946" s="461"/>
    </row>
    <row r="947">
      <c r="Q947" s="461"/>
    </row>
    <row r="948">
      <c r="Q948" s="461"/>
    </row>
    <row r="949">
      <c r="Q949" s="461"/>
    </row>
    <row r="950">
      <c r="Q950" s="461"/>
    </row>
    <row r="951">
      <c r="Q951" s="461"/>
    </row>
    <row r="952">
      <c r="Q952" s="461"/>
    </row>
    <row r="953">
      <c r="Q953" s="461"/>
    </row>
    <row r="954">
      <c r="Q954" s="461"/>
    </row>
    <row r="955">
      <c r="Q955" s="461"/>
    </row>
    <row r="956">
      <c r="Q956" s="461"/>
    </row>
    <row r="957">
      <c r="Q957" s="461"/>
    </row>
    <row r="958">
      <c r="Q958" s="461"/>
    </row>
    <row r="959">
      <c r="Q959" s="461"/>
    </row>
    <row r="960">
      <c r="Q960" s="461"/>
    </row>
    <row r="961">
      <c r="Q961" s="461"/>
    </row>
    <row r="962">
      <c r="Q962" s="461"/>
    </row>
    <row r="963">
      <c r="Q963" s="461"/>
    </row>
    <row r="964">
      <c r="Q964" s="461"/>
    </row>
    <row r="965">
      <c r="Q965" s="461"/>
    </row>
    <row r="966">
      <c r="Q966" s="461"/>
    </row>
    <row r="967">
      <c r="Q967" s="461"/>
    </row>
    <row r="968">
      <c r="Q968" s="461"/>
    </row>
    <row r="969">
      <c r="Q969" s="461"/>
    </row>
    <row r="970">
      <c r="Q970" s="461"/>
    </row>
    <row r="971">
      <c r="Q971" s="461"/>
    </row>
    <row r="972">
      <c r="Q972" s="461"/>
    </row>
    <row r="973">
      <c r="Q973" s="461"/>
    </row>
    <row r="974">
      <c r="Q974" s="461"/>
    </row>
    <row r="975">
      <c r="Q975" s="461"/>
    </row>
    <row r="976">
      <c r="Q976" s="461"/>
    </row>
    <row r="977">
      <c r="Q977" s="461"/>
    </row>
    <row r="978">
      <c r="Q978" s="461"/>
    </row>
    <row r="979">
      <c r="Q979" s="461"/>
    </row>
    <row r="980">
      <c r="Q980" s="461"/>
    </row>
    <row r="981">
      <c r="Q981" s="461"/>
    </row>
    <row r="982">
      <c r="Q982" s="461"/>
    </row>
    <row r="983">
      <c r="Q983" s="461"/>
    </row>
    <row r="984">
      <c r="Q984" s="461"/>
    </row>
    <row r="985">
      <c r="Q985" s="461"/>
    </row>
    <row r="986">
      <c r="Q986" s="461"/>
    </row>
    <row r="987">
      <c r="Q987" s="461"/>
    </row>
    <row r="988">
      <c r="Q988" s="461"/>
    </row>
    <row r="989">
      <c r="Q989" s="461"/>
    </row>
    <row r="990">
      <c r="Q990" s="461"/>
    </row>
    <row r="991">
      <c r="Q991" s="461"/>
    </row>
    <row r="992">
      <c r="Q992" s="461"/>
    </row>
    <row r="993">
      <c r="Q993" s="461"/>
    </row>
    <row r="994">
      <c r="Q994" s="461"/>
    </row>
    <row r="995">
      <c r="Q995" s="461"/>
    </row>
    <row r="996">
      <c r="Q996" s="461"/>
    </row>
    <row r="997">
      <c r="Q997" s="461"/>
    </row>
    <row r="998">
      <c r="Q998" s="461"/>
    </row>
    <row r="999">
      <c r="Q999" s="461"/>
    </row>
    <row r="1000">
      <c r="Q1000" s="461"/>
    </row>
    <row r="1001">
      <c r="Q1001" s="461"/>
    </row>
    <row r="1002">
      <c r="Q1002" s="461"/>
    </row>
    <row r="1003">
      <c r="Q1003" s="461"/>
    </row>
    <row r="1004">
      <c r="Q1004" s="461"/>
    </row>
    <row r="1005">
      <c r="Q1005" s="461"/>
    </row>
    <row r="1006">
      <c r="Q1006" s="461"/>
    </row>
    <row r="1007">
      <c r="Q1007" s="461"/>
    </row>
    <row r="1008">
      <c r="Q1008" s="461"/>
    </row>
    <row r="1009">
      <c r="Q1009" s="461"/>
    </row>
    <row r="1010">
      <c r="Q1010" s="461"/>
    </row>
    <row r="1011">
      <c r="Q1011" s="461"/>
    </row>
    <row r="1012">
      <c r="Q1012" s="461"/>
    </row>
    <row r="1013">
      <c r="Q1013" s="461"/>
    </row>
    <row r="1014">
      <c r="Q1014" s="461"/>
    </row>
    <row r="1015">
      <c r="Q1015" s="461"/>
    </row>
    <row r="1016">
      <c r="Q1016" s="461"/>
    </row>
    <row r="1017">
      <c r="Q1017" s="461"/>
    </row>
    <row r="1018">
      <c r="Q1018" s="461"/>
    </row>
    <row r="1019">
      <c r="Q1019" s="461"/>
    </row>
    <row r="1020">
      <c r="Q1020" s="461"/>
    </row>
    <row r="1021">
      <c r="Q1021" s="461"/>
    </row>
    <row r="1022">
      <c r="Q1022" s="461"/>
    </row>
    <row r="1023">
      <c r="Q1023" s="461"/>
    </row>
    <row r="1024">
      <c r="Q1024" s="461"/>
    </row>
    <row r="1025">
      <c r="Q1025" s="461"/>
    </row>
    <row r="1026">
      <c r="Q1026" s="461"/>
    </row>
    <row r="1027">
      <c r="Q1027" s="461"/>
    </row>
    <row r="1028">
      <c r="Q1028" s="461"/>
    </row>
    <row r="1029">
      <c r="Q1029" s="461"/>
    </row>
    <row r="1030">
      <c r="Q1030" s="461"/>
    </row>
    <row r="1031">
      <c r="Q1031" s="461"/>
    </row>
    <row r="1032">
      <c r="Q1032" s="461"/>
    </row>
    <row r="1033">
      <c r="Q1033" s="461"/>
    </row>
    <row r="1034">
      <c r="Q1034" s="461"/>
    </row>
    <row r="1035">
      <c r="Q1035" s="461"/>
    </row>
    <row r="1036">
      <c r="Q1036" s="461"/>
    </row>
    <row r="1037">
      <c r="Q1037" s="461"/>
    </row>
    <row r="1038">
      <c r="Q1038" s="461"/>
    </row>
    <row r="1039">
      <c r="Q1039" s="461"/>
    </row>
    <row r="1040">
      <c r="Q1040" s="461"/>
    </row>
    <row r="1041">
      <c r="Q1041" s="461"/>
    </row>
    <row r="1042">
      <c r="Q1042" s="461"/>
    </row>
    <row r="1043">
      <c r="Q1043" s="461"/>
    </row>
    <row r="1044">
      <c r="Q1044" s="461"/>
    </row>
    <row r="1045">
      <c r="Q1045" s="461"/>
    </row>
    <row r="1046">
      <c r="Q1046" s="461"/>
    </row>
    <row r="1047">
      <c r="Q1047" s="461"/>
    </row>
    <row r="1048">
      <c r="Q1048" s="461"/>
    </row>
    <row r="1049">
      <c r="Q1049" s="461"/>
    </row>
    <row r="1050">
      <c r="Q1050" s="461"/>
    </row>
    <row r="1051">
      <c r="Q1051" s="461"/>
    </row>
    <row r="1052">
      <c r="Q1052" s="461"/>
    </row>
    <row r="1053">
      <c r="Q1053" s="461"/>
    </row>
    <row r="1054">
      <c r="Q1054" s="461"/>
    </row>
    <row r="1055">
      <c r="Q1055" s="461"/>
    </row>
    <row r="1056">
      <c r="Q1056" s="461"/>
    </row>
    <row r="1057">
      <c r="Q1057" s="461"/>
    </row>
    <row r="1058">
      <c r="Q1058" s="461"/>
    </row>
    <row r="1059">
      <c r="Q1059" s="461"/>
    </row>
    <row r="1060">
      <c r="Q1060" s="461"/>
    </row>
    <row r="1061">
      <c r="Q1061" s="461"/>
    </row>
    <row r="1062">
      <c r="Q1062" s="461"/>
    </row>
    <row r="1063">
      <c r="Q1063" s="461"/>
    </row>
    <row r="1064">
      <c r="Q1064" s="461"/>
    </row>
    <row r="1065">
      <c r="Q1065" s="461"/>
    </row>
    <row r="1066">
      <c r="Q1066" s="461"/>
    </row>
    <row r="1067">
      <c r="Q1067" s="461"/>
    </row>
    <row r="1068">
      <c r="Q1068" s="461"/>
    </row>
    <row r="1069">
      <c r="Q1069" s="461"/>
    </row>
    <row r="1070">
      <c r="Q1070" s="461"/>
    </row>
    <row r="1071">
      <c r="Q1071" s="461"/>
    </row>
    <row r="1072">
      <c r="Q1072" s="461"/>
    </row>
    <row r="1073">
      <c r="Q1073" s="461"/>
    </row>
    <row r="1074">
      <c r="Q1074" s="461"/>
    </row>
    <row r="1075">
      <c r="Q1075" s="461"/>
    </row>
    <row r="1076">
      <c r="Q1076" s="461"/>
    </row>
    <row r="1077">
      <c r="Q1077" s="461"/>
    </row>
    <row r="1078">
      <c r="Q1078" s="461"/>
    </row>
    <row r="1079">
      <c r="Q1079" s="461"/>
    </row>
    <row r="1080">
      <c r="Q1080" s="461"/>
    </row>
    <row r="1081">
      <c r="Q1081" s="461"/>
    </row>
    <row r="1082">
      <c r="Q1082" s="461"/>
    </row>
    <row r="1083">
      <c r="Q1083" s="461"/>
    </row>
    <row r="1084">
      <c r="Q1084" s="461"/>
    </row>
    <row r="1085">
      <c r="Q1085" s="461"/>
    </row>
    <row r="1086">
      <c r="Q1086" s="461"/>
    </row>
    <row r="1087">
      <c r="Q1087" s="461"/>
    </row>
    <row r="1088">
      <c r="Q1088" s="461"/>
    </row>
    <row r="1089">
      <c r="Q1089" s="46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10" width="17.5"/>
    <col customWidth="1" min="11" max="11" width="9.5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/>
      <c r="B1" s="215" t="s">
        <v>5</v>
      </c>
      <c r="C1" s="219" t="s">
        <v>9826</v>
      </c>
      <c r="D1" s="622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  <c r="U1" s="2" t="s">
        <v>6058</v>
      </c>
      <c r="V1" s="2" t="s">
        <v>6216</v>
      </c>
      <c r="W1" s="2" t="s">
        <v>806</v>
      </c>
    </row>
    <row r="2">
      <c r="A2" s="239"/>
      <c r="B2" s="223" t="s">
        <v>807</v>
      </c>
      <c r="C2" s="2" t="s">
        <v>5942</v>
      </c>
      <c r="D2" s="453"/>
      <c r="E2" s="237">
        <v>9.944991402E9</v>
      </c>
      <c r="F2" s="2"/>
      <c r="G2" s="2"/>
      <c r="H2" s="226" t="s">
        <v>320</v>
      </c>
      <c r="I2" s="227"/>
      <c r="J2" s="469"/>
      <c r="K2" s="228"/>
      <c r="L2" s="229" t="s">
        <v>11</v>
      </c>
      <c r="N2" s="230"/>
      <c r="P2" s="2">
        <v>1.0</v>
      </c>
      <c r="Q2" s="2" t="s">
        <v>9827</v>
      </c>
      <c r="R2" s="2" t="s">
        <v>9828</v>
      </c>
      <c r="S2" s="2" t="s">
        <v>9829</v>
      </c>
      <c r="U2" s="2">
        <v>13.0</v>
      </c>
      <c r="V2" s="2" t="s">
        <v>9830</v>
      </c>
      <c r="W2" s="2" t="s">
        <v>9831</v>
      </c>
      <c r="X2" s="2" t="s">
        <v>3686</v>
      </c>
      <c r="Y2" s="2" t="s">
        <v>213</v>
      </c>
    </row>
    <row r="3">
      <c r="A3" s="2"/>
      <c r="B3" s="229" t="s">
        <v>811</v>
      </c>
      <c r="C3" s="2" t="s">
        <v>400</v>
      </c>
      <c r="D3" s="610"/>
      <c r="E3" s="230"/>
      <c r="F3" s="2"/>
      <c r="G3" s="2"/>
      <c r="H3" s="229" t="s">
        <v>812</v>
      </c>
      <c r="I3" s="2"/>
      <c r="K3" s="237"/>
      <c r="L3" s="229" t="s">
        <v>12</v>
      </c>
      <c r="N3" s="230"/>
      <c r="P3" s="2">
        <v>2.0</v>
      </c>
      <c r="Q3" s="2" t="s">
        <v>9082</v>
      </c>
      <c r="R3" s="2" t="s">
        <v>9832</v>
      </c>
      <c r="S3" s="2" t="s">
        <v>9833</v>
      </c>
    </row>
    <row r="4">
      <c r="A4" s="2"/>
      <c r="B4" s="229" t="s">
        <v>816</v>
      </c>
      <c r="C4" s="2"/>
      <c r="D4" s="610"/>
      <c r="E4" s="230"/>
      <c r="F4" s="2"/>
      <c r="G4" s="2"/>
      <c r="H4" s="229" t="s">
        <v>817</v>
      </c>
      <c r="I4" s="2"/>
      <c r="K4" s="237"/>
      <c r="L4" s="229" t="s">
        <v>13</v>
      </c>
      <c r="N4" s="230"/>
      <c r="P4" s="2">
        <v>3.0</v>
      </c>
      <c r="Q4" s="2" t="s">
        <v>9834</v>
      </c>
      <c r="R4" s="2" t="s">
        <v>9835</v>
      </c>
      <c r="S4" s="2" t="s">
        <v>9836</v>
      </c>
    </row>
    <row r="5">
      <c r="A5" s="2"/>
      <c r="B5" s="229" t="s">
        <v>818</v>
      </c>
      <c r="C5" s="2" t="s">
        <v>9837</v>
      </c>
      <c r="D5" s="453"/>
      <c r="E5" s="237">
        <v>7.200135271E9</v>
      </c>
      <c r="F5" s="2"/>
      <c r="G5" s="2"/>
      <c r="H5" s="229" t="s">
        <v>819</v>
      </c>
      <c r="I5" s="2"/>
      <c r="K5" s="237"/>
      <c r="L5" s="229" t="s">
        <v>14</v>
      </c>
      <c r="N5" s="237"/>
      <c r="P5" s="2">
        <v>4.0</v>
      </c>
      <c r="Q5" s="2" t="s">
        <v>9838</v>
      </c>
      <c r="R5" s="2" t="s">
        <v>9839</v>
      </c>
      <c r="S5" s="2" t="s">
        <v>8597</v>
      </c>
    </row>
    <row r="6">
      <c r="A6" s="2"/>
      <c r="B6" s="229" t="s">
        <v>820</v>
      </c>
      <c r="C6" s="2"/>
      <c r="D6" s="610"/>
      <c r="E6" s="230"/>
      <c r="F6" s="2"/>
      <c r="G6" s="2"/>
      <c r="H6" s="229" t="s">
        <v>821</v>
      </c>
      <c r="K6" s="237"/>
      <c r="L6" s="229" t="s">
        <v>15</v>
      </c>
      <c r="N6" s="237"/>
      <c r="P6" s="2">
        <v>5.0</v>
      </c>
      <c r="Q6" s="2" t="s">
        <v>9840</v>
      </c>
      <c r="R6" s="2" t="s">
        <v>9841</v>
      </c>
      <c r="S6" s="2" t="s">
        <v>8597</v>
      </c>
    </row>
    <row r="7">
      <c r="A7" s="2"/>
      <c r="B7" s="229" t="s">
        <v>822</v>
      </c>
      <c r="C7" s="2" t="s">
        <v>9842</v>
      </c>
      <c r="D7" s="453"/>
      <c r="E7" s="237">
        <v>9.955311061E9</v>
      </c>
      <c r="F7" s="2"/>
      <c r="G7" s="2"/>
      <c r="H7" s="229" t="s">
        <v>823</v>
      </c>
      <c r="I7" s="2"/>
      <c r="K7" s="237"/>
      <c r="L7" s="229" t="s">
        <v>17</v>
      </c>
      <c r="N7" s="237"/>
      <c r="P7" s="2">
        <v>6.0</v>
      </c>
      <c r="Q7" s="2" t="s">
        <v>9268</v>
      </c>
      <c r="R7" s="2" t="s">
        <v>9736</v>
      </c>
      <c r="S7" s="2" t="s">
        <v>1568</v>
      </c>
    </row>
    <row r="8">
      <c r="A8" s="2"/>
      <c r="B8" s="229" t="s">
        <v>824</v>
      </c>
      <c r="C8" s="2"/>
      <c r="D8" s="610"/>
      <c r="E8" s="230"/>
      <c r="F8" s="2"/>
      <c r="G8" s="2"/>
      <c r="H8" s="229" t="s">
        <v>825</v>
      </c>
      <c r="I8" s="2"/>
      <c r="K8" s="237"/>
      <c r="L8" s="2" t="s">
        <v>18</v>
      </c>
      <c r="N8" s="237"/>
      <c r="P8" s="2">
        <v>7.0</v>
      </c>
      <c r="Q8" s="2" t="s">
        <v>1041</v>
      </c>
      <c r="R8" s="2" t="s">
        <v>9843</v>
      </c>
      <c r="S8" s="2" t="s">
        <v>1568</v>
      </c>
    </row>
    <row r="9">
      <c r="A9" s="2"/>
      <c r="B9" s="229" t="s">
        <v>826</v>
      </c>
      <c r="C9" s="2"/>
      <c r="D9" s="453"/>
      <c r="E9" s="237"/>
      <c r="F9" s="2"/>
      <c r="G9" s="2"/>
      <c r="H9" s="229" t="s">
        <v>827</v>
      </c>
      <c r="I9" s="2"/>
      <c r="J9" s="2"/>
      <c r="K9" s="237"/>
      <c r="L9" s="229" t="s">
        <v>19</v>
      </c>
      <c r="M9" s="2"/>
      <c r="N9" s="237"/>
      <c r="P9" s="2">
        <v>8.0</v>
      </c>
      <c r="Q9" s="2" t="s">
        <v>9844</v>
      </c>
      <c r="R9" s="2" t="s">
        <v>7293</v>
      </c>
      <c r="S9" s="2" t="s">
        <v>1010</v>
      </c>
    </row>
    <row r="10">
      <c r="A10" s="2"/>
      <c r="B10" s="229" t="s">
        <v>828</v>
      </c>
      <c r="C10" s="2"/>
      <c r="D10" s="453"/>
      <c r="E10" s="237"/>
      <c r="F10" s="2"/>
      <c r="G10" s="2"/>
      <c r="H10" s="229" t="s">
        <v>829</v>
      </c>
      <c r="I10" s="2"/>
      <c r="J10" s="2"/>
      <c r="K10" s="237"/>
      <c r="L10" s="229" t="s">
        <v>20</v>
      </c>
      <c r="M10" s="2"/>
      <c r="N10" s="237"/>
      <c r="P10" s="2">
        <v>9.0</v>
      </c>
      <c r="Q10" s="2" t="s">
        <v>9844</v>
      </c>
      <c r="R10" s="2" t="s">
        <v>9845</v>
      </c>
      <c r="S10" s="2" t="s">
        <v>1010</v>
      </c>
    </row>
    <row r="11">
      <c r="A11" s="2"/>
      <c r="B11" s="229" t="s">
        <v>830</v>
      </c>
      <c r="C11" s="2"/>
      <c r="D11" s="453"/>
      <c r="E11" s="237"/>
      <c r="F11" s="2"/>
      <c r="G11" s="2"/>
      <c r="H11" s="2" t="s">
        <v>831</v>
      </c>
      <c r="I11" s="2"/>
      <c r="J11" s="2"/>
      <c r="K11" s="237"/>
      <c r="L11" s="229" t="s">
        <v>21</v>
      </c>
      <c r="M11" s="2"/>
      <c r="N11" s="237"/>
      <c r="P11" s="2">
        <v>10.0</v>
      </c>
      <c r="Q11" s="2" t="s">
        <v>9846</v>
      </c>
      <c r="R11" s="2" t="s">
        <v>7133</v>
      </c>
      <c r="S11" s="2" t="s">
        <v>9847</v>
      </c>
      <c r="T11" s="2" t="s">
        <v>355</v>
      </c>
    </row>
    <row r="12">
      <c r="A12" s="2"/>
      <c r="B12" s="241" t="s">
        <v>7153</v>
      </c>
      <c r="C12" s="242"/>
      <c r="D12" s="611"/>
      <c r="E12" s="243"/>
      <c r="F12" s="2"/>
      <c r="G12" s="2"/>
      <c r="H12" s="2" t="s">
        <v>833</v>
      </c>
      <c r="I12" s="2"/>
      <c r="J12" s="2"/>
      <c r="K12" s="2"/>
      <c r="L12" s="229" t="s">
        <v>23</v>
      </c>
      <c r="M12" s="2"/>
      <c r="N12" s="237"/>
      <c r="P12" s="2">
        <v>11.0</v>
      </c>
      <c r="Q12" s="2" t="s">
        <v>9848</v>
      </c>
      <c r="R12" s="2" t="s">
        <v>9849</v>
      </c>
      <c r="S12" s="2" t="s">
        <v>9847</v>
      </c>
      <c r="T12" s="2" t="s">
        <v>72</v>
      </c>
    </row>
    <row r="13">
      <c r="A13" s="2"/>
      <c r="B13" s="2"/>
      <c r="C13" s="2"/>
      <c r="D13" s="453"/>
      <c r="E13" s="2"/>
      <c r="F13" s="2"/>
      <c r="G13" s="2"/>
      <c r="H13" s="229" t="s">
        <v>835</v>
      </c>
      <c r="I13" s="2"/>
      <c r="J13" s="2"/>
      <c r="K13" s="2"/>
      <c r="L13" s="241" t="s">
        <v>24</v>
      </c>
      <c r="M13" s="242"/>
      <c r="N13" s="243"/>
      <c r="O13" s="2"/>
      <c r="P13" s="2">
        <v>12.0</v>
      </c>
      <c r="Q13" s="2" t="s">
        <v>9850</v>
      </c>
      <c r="R13" s="2" t="s">
        <v>3353</v>
      </c>
      <c r="S13" s="2" t="s">
        <v>9847</v>
      </c>
      <c r="T13" s="2" t="s">
        <v>72</v>
      </c>
    </row>
    <row r="14">
      <c r="A14" s="2"/>
      <c r="B14" s="2"/>
      <c r="C14" s="2"/>
      <c r="D14" s="453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453"/>
      <c r="E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 t="s">
        <v>4345</v>
      </c>
      <c r="B16" s="12" t="s">
        <v>27</v>
      </c>
      <c r="C16" s="12" t="s">
        <v>28</v>
      </c>
      <c r="D16" s="612" t="s">
        <v>9851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2" t="s">
        <v>336</v>
      </c>
      <c r="B17" s="2" t="s">
        <v>3881</v>
      </c>
      <c r="C17" s="275" t="s">
        <v>7719</v>
      </c>
      <c r="D17" s="580"/>
      <c r="E17" s="359" t="s">
        <v>7247</v>
      </c>
      <c r="F17" s="2"/>
      <c r="G17" s="2"/>
      <c r="H17" s="2" t="s">
        <v>9852</v>
      </c>
      <c r="I17" s="2" t="s">
        <v>9853</v>
      </c>
      <c r="J17" s="2" t="s">
        <v>829</v>
      </c>
      <c r="K17" s="561">
        <v>43985.0</v>
      </c>
      <c r="L17" s="2" t="s">
        <v>17</v>
      </c>
      <c r="M17" s="2" t="s">
        <v>9854</v>
      </c>
      <c r="Q17" s="2" t="s">
        <v>9855</v>
      </c>
      <c r="R17" s="2">
        <v>1102.0</v>
      </c>
    </row>
    <row r="18">
      <c r="A18" s="2"/>
      <c r="B18" s="2" t="s">
        <v>3881</v>
      </c>
      <c r="C18" s="275" t="s">
        <v>7719</v>
      </c>
      <c r="D18" s="580"/>
      <c r="E18" s="359" t="s">
        <v>7247</v>
      </c>
      <c r="F18" s="2"/>
      <c r="G18" s="2"/>
      <c r="H18" s="2" t="s">
        <v>9852</v>
      </c>
      <c r="I18" s="2" t="s">
        <v>9856</v>
      </c>
      <c r="J18" s="2" t="s">
        <v>829</v>
      </c>
      <c r="K18" s="561">
        <v>43985.0</v>
      </c>
      <c r="L18" s="2" t="s">
        <v>17</v>
      </c>
      <c r="M18" s="2" t="s">
        <v>9854</v>
      </c>
      <c r="Q18" s="2" t="s">
        <v>9855</v>
      </c>
      <c r="R18" s="2">
        <v>1102.0</v>
      </c>
    </row>
    <row r="19">
      <c r="A19" s="2"/>
      <c r="B19" s="2" t="s">
        <v>3881</v>
      </c>
      <c r="C19" s="275" t="s">
        <v>7719</v>
      </c>
      <c r="D19" s="580"/>
      <c r="E19" s="359" t="s">
        <v>7247</v>
      </c>
      <c r="F19" s="2"/>
      <c r="G19" s="2"/>
      <c r="H19" s="2" t="s">
        <v>9857</v>
      </c>
      <c r="I19" s="2" t="s">
        <v>9858</v>
      </c>
      <c r="J19" s="2" t="s">
        <v>829</v>
      </c>
      <c r="K19" s="561">
        <v>43985.0</v>
      </c>
      <c r="L19" s="2" t="s">
        <v>17</v>
      </c>
      <c r="M19" s="2" t="s">
        <v>9854</v>
      </c>
      <c r="Q19" s="2" t="s">
        <v>9855</v>
      </c>
      <c r="R19" s="2">
        <v>1102.0</v>
      </c>
    </row>
    <row r="20">
      <c r="A20" s="2"/>
      <c r="B20" s="2" t="s">
        <v>3881</v>
      </c>
      <c r="C20" s="275" t="s">
        <v>7719</v>
      </c>
      <c r="D20" s="580"/>
      <c r="E20" s="359" t="s">
        <v>7247</v>
      </c>
      <c r="F20" s="2"/>
      <c r="G20" s="2"/>
      <c r="H20" s="2" t="s">
        <v>9857</v>
      </c>
      <c r="I20" s="2" t="s">
        <v>9859</v>
      </c>
      <c r="J20" s="2" t="s">
        <v>829</v>
      </c>
      <c r="K20" s="561">
        <v>43833.0</v>
      </c>
      <c r="L20" s="2" t="s">
        <v>17</v>
      </c>
      <c r="M20" s="2" t="s">
        <v>9854</v>
      </c>
      <c r="Q20" s="2" t="s">
        <v>9860</v>
      </c>
      <c r="R20" s="2">
        <v>1102.0</v>
      </c>
    </row>
    <row r="21">
      <c r="A21" s="2"/>
      <c r="B21" s="2" t="s">
        <v>3881</v>
      </c>
      <c r="C21" s="275" t="s">
        <v>7719</v>
      </c>
      <c r="D21" s="580"/>
      <c r="E21" s="359" t="s">
        <v>7247</v>
      </c>
      <c r="F21" s="2"/>
      <c r="G21" s="2"/>
      <c r="H21" s="2" t="s">
        <v>160</v>
      </c>
      <c r="I21" s="2" t="s">
        <v>9861</v>
      </c>
      <c r="J21" s="2" t="s">
        <v>829</v>
      </c>
      <c r="K21" s="561">
        <v>43833.0</v>
      </c>
      <c r="L21" s="2" t="s">
        <v>17</v>
      </c>
      <c r="M21" s="2" t="s">
        <v>9854</v>
      </c>
      <c r="Q21" s="2" t="s">
        <v>9860</v>
      </c>
      <c r="R21" s="2">
        <v>1102.0</v>
      </c>
    </row>
    <row r="22">
      <c r="A22" s="2"/>
      <c r="B22" s="2" t="s">
        <v>3881</v>
      </c>
      <c r="C22" s="275" t="s">
        <v>7719</v>
      </c>
      <c r="D22" s="580"/>
      <c r="E22" s="359" t="s">
        <v>7247</v>
      </c>
      <c r="F22" s="2"/>
      <c r="G22" s="2"/>
      <c r="H22" s="2" t="s">
        <v>9862</v>
      </c>
      <c r="I22" s="2" t="s">
        <v>9863</v>
      </c>
      <c r="J22" s="2" t="s">
        <v>829</v>
      </c>
      <c r="K22" s="561">
        <v>43833.0</v>
      </c>
      <c r="L22" s="2" t="s">
        <v>17</v>
      </c>
      <c r="M22" s="2" t="s">
        <v>9854</v>
      </c>
      <c r="Q22" s="2" t="s">
        <v>9860</v>
      </c>
      <c r="R22" s="2">
        <v>1102.0</v>
      </c>
    </row>
    <row r="23">
      <c r="A23" s="2"/>
      <c r="B23" s="2" t="s">
        <v>3881</v>
      </c>
      <c r="C23" s="275" t="s">
        <v>7719</v>
      </c>
      <c r="D23" s="580"/>
      <c r="E23" s="359" t="s">
        <v>7247</v>
      </c>
      <c r="F23" s="2"/>
      <c r="G23" s="2"/>
      <c r="H23" s="2" t="s">
        <v>9862</v>
      </c>
      <c r="I23" s="2" t="s">
        <v>9864</v>
      </c>
      <c r="J23" s="2" t="s">
        <v>829</v>
      </c>
      <c r="K23" s="561">
        <v>43833.0</v>
      </c>
      <c r="L23" s="2" t="s">
        <v>17</v>
      </c>
      <c r="M23" s="2" t="s">
        <v>9854</v>
      </c>
      <c r="Q23" s="2" t="s">
        <v>9860</v>
      </c>
      <c r="R23" s="2">
        <v>1102.0</v>
      </c>
    </row>
    <row r="24">
      <c r="A24" s="2"/>
      <c r="B24" s="2" t="s">
        <v>3881</v>
      </c>
      <c r="C24" s="275" t="s">
        <v>7719</v>
      </c>
      <c r="D24" s="580"/>
      <c r="E24" s="359" t="s">
        <v>7247</v>
      </c>
      <c r="F24" s="2"/>
      <c r="G24" s="2"/>
      <c r="H24" s="2" t="s">
        <v>9865</v>
      </c>
      <c r="I24" s="2" t="s">
        <v>9866</v>
      </c>
      <c r="J24" s="2" t="s">
        <v>829</v>
      </c>
      <c r="K24" s="561">
        <v>43833.0</v>
      </c>
      <c r="L24" s="2" t="s">
        <v>17</v>
      </c>
      <c r="M24" s="2" t="s">
        <v>9854</v>
      </c>
      <c r="Q24" s="2" t="s">
        <v>9860</v>
      </c>
      <c r="R24" s="2">
        <v>1102.0</v>
      </c>
    </row>
    <row r="25">
      <c r="A25" s="2"/>
      <c r="B25" s="2" t="s">
        <v>3881</v>
      </c>
      <c r="C25" s="275" t="s">
        <v>7719</v>
      </c>
      <c r="D25" s="580"/>
      <c r="E25" s="359" t="s">
        <v>7247</v>
      </c>
      <c r="F25" s="2"/>
      <c r="G25" s="2"/>
      <c r="H25" s="2" t="s">
        <v>9865</v>
      </c>
      <c r="I25" s="2" t="s">
        <v>9867</v>
      </c>
      <c r="J25" s="2" t="s">
        <v>829</v>
      </c>
      <c r="K25" s="561">
        <v>43833.0</v>
      </c>
      <c r="L25" s="2" t="s">
        <v>17</v>
      </c>
      <c r="M25" s="2" t="s">
        <v>9854</v>
      </c>
      <c r="Q25" s="2" t="s">
        <v>9860</v>
      </c>
      <c r="R25" s="2">
        <v>1102.0</v>
      </c>
    </row>
    <row r="26">
      <c r="A26" s="2"/>
      <c r="B26" s="2" t="s">
        <v>3881</v>
      </c>
      <c r="C26" s="275" t="s">
        <v>7719</v>
      </c>
      <c r="D26" s="580"/>
      <c r="E26" s="359" t="s">
        <v>7247</v>
      </c>
      <c r="F26" s="2"/>
      <c r="G26" s="2"/>
      <c r="H26" s="2" t="s">
        <v>9868</v>
      </c>
      <c r="I26" s="2" t="s">
        <v>9869</v>
      </c>
      <c r="J26" s="2" t="s">
        <v>829</v>
      </c>
      <c r="K26" s="561">
        <v>43833.0</v>
      </c>
      <c r="L26" s="2" t="s">
        <v>17</v>
      </c>
      <c r="M26" s="2" t="s">
        <v>9854</v>
      </c>
      <c r="Q26" s="2" t="s">
        <v>9860</v>
      </c>
      <c r="R26" s="2">
        <v>1102.0</v>
      </c>
    </row>
    <row r="27">
      <c r="A27" s="2"/>
      <c r="B27" s="2" t="s">
        <v>3881</v>
      </c>
      <c r="C27" s="275" t="s">
        <v>7719</v>
      </c>
      <c r="D27" s="580"/>
      <c r="E27" s="359" t="s">
        <v>7247</v>
      </c>
      <c r="F27" s="2"/>
      <c r="G27" s="2"/>
      <c r="H27" s="2" t="s">
        <v>9868</v>
      </c>
      <c r="I27" s="2" t="s">
        <v>9870</v>
      </c>
      <c r="J27" s="2" t="s">
        <v>829</v>
      </c>
      <c r="K27" s="561">
        <v>43833.0</v>
      </c>
      <c r="L27" s="2" t="s">
        <v>17</v>
      </c>
      <c r="M27" s="2" t="s">
        <v>9854</v>
      </c>
      <c r="Q27" s="2" t="s">
        <v>9860</v>
      </c>
      <c r="R27" s="2">
        <v>1102.0</v>
      </c>
    </row>
    <row r="28">
      <c r="A28" s="2"/>
      <c r="B28" s="2" t="s">
        <v>3881</v>
      </c>
      <c r="C28" s="275" t="s">
        <v>7719</v>
      </c>
      <c r="D28" s="580"/>
      <c r="E28" s="359" t="s">
        <v>7247</v>
      </c>
      <c r="F28" s="2"/>
      <c r="G28" s="2"/>
      <c r="H28" s="2" t="s">
        <v>9871</v>
      </c>
      <c r="I28" s="2" t="s">
        <v>9872</v>
      </c>
      <c r="J28" s="2" t="s">
        <v>829</v>
      </c>
      <c r="K28" s="561">
        <v>43833.0</v>
      </c>
      <c r="L28" s="2" t="s">
        <v>17</v>
      </c>
      <c r="M28" s="2" t="s">
        <v>9854</v>
      </c>
      <c r="Q28" s="2" t="s">
        <v>9860</v>
      </c>
      <c r="R28" s="2">
        <v>1102.0</v>
      </c>
    </row>
    <row r="29">
      <c r="A29" s="2"/>
      <c r="B29" s="2" t="s">
        <v>3881</v>
      </c>
      <c r="C29" s="275" t="s">
        <v>7719</v>
      </c>
      <c r="D29" s="580"/>
      <c r="E29" s="359" t="s">
        <v>7247</v>
      </c>
      <c r="F29" s="2"/>
      <c r="G29" s="2"/>
      <c r="H29" s="2" t="s">
        <v>9763</v>
      </c>
      <c r="I29" s="2" t="s">
        <v>9873</v>
      </c>
      <c r="J29" s="2" t="s">
        <v>829</v>
      </c>
      <c r="K29" s="561">
        <v>43833.0</v>
      </c>
      <c r="L29" s="2" t="s">
        <v>17</v>
      </c>
      <c r="M29" s="2" t="s">
        <v>9854</v>
      </c>
      <c r="Q29" s="2" t="s">
        <v>9860</v>
      </c>
      <c r="R29" s="2">
        <v>1102.0</v>
      </c>
    </row>
    <row r="30">
      <c r="B30" s="2" t="s">
        <v>3881</v>
      </c>
      <c r="C30" s="275" t="s">
        <v>7719</v>
      </c>
      <c r="D30" s="580"/>
      <c r="E30" s="359" t="s">
        <v>7247</v>
      </c>
      <c r="F30" s="2"/>
      <c r="G30" s="2"/>
      <c r="H30" s="2" t="s">
        <v>9763</v>
      </c>
      <c r="I30" s="2" t="s">
        <v>9874</v>
      </c>
      <c r="J30" s="2" t="s">
        <v>829</v>
      </c>
      <c r="K30" s="561">
        <v>43833.0</v>
      </c>
      <c r="L30" s="2" t="s">
        <v>17</v>
      </c>
      <c r="M30" s="2" t="s">
        <v>9854</v>
      </c>
      <c r="Q30" s="2" t="s">
        <v>9860</v>
      </c>
      <c r="R30" s="2">
        <v>1102.0</v>
      </c>
    </row>
    <row r="31">
      <c r="A31" s="2"/>
      <c r="B31" s="2" t="s">
        <v>3881</v>
      </c>
      <c r="C31" s="275" t="s">
        <v>7719</v>
      </c>
      <c r="D31" s="580"/>
      <c r="E31" s="359" t="s">
        <v>7247</v>
      </c>
      <c r="F31" s="2"/>
      <c r="G31" s="2"/>
      <c r="H31" s="2" t="s">
        <v>9875</v>
      </c>
      <c r="I31" s="2" t="s">
        <v>9876</v>
      </c>
      <c r="J31" s="2" t="s">
        <v>829</v>
      </c>
      <c r="K31" s="561">
        <v>43833.0</v>
      </c>
      <c r="L31" s="2" t="s">
        <v>17</v>
      </c>
      <c r="M31" s="2" t="s">
        <v>9854</v>
      </c>
      <c r="Q31" s="2" t="s">
        <v>9860</v>
      </c>
      <c r="R31" s="2">
        <v>1102.0</v>
      </c>
    </row>
    <row r="32">
      <c r="A32" s="2"/>
      <c r="B32" s="2" t="s">
        <v>3881</v>
      </c>
      <c r="C32" s="275" t="s">
        <v>7719</v>
      </c>
      <c r="D32" s="580"/>
      <c r="E32" s="359" t="s">
        <v>7247</v>
      </c>
      <c r="F32" s="2"/>
      <c r="G32" s="2"/>
      <c r="H32" s="2" t="s">
        <v>9877</v>
      </c>
      <c r="I32" s="2" t="s">
        <v>9878</v>
      </c>
      <c r="J32" s="2" t="s">
        <v>829</v>
      </c>
      <c r="K32" s="561">
        <v>43833.0</v>
      </c>
      <c r="L32" s="2" t="s">
        <v>17</v>
      </c>
      <c r="M32" s="2" t="s">
        <v>9854</v>
      </c>
      <c r="Q32" s="2" t="s">
        <v>9860</v>
      </c>
      <c r="R32" s="2">
        <v>1102.0</v>
      </c>
    </row>
    <row r="33">
      <c r="A33" s="2"/>
      <c r="B33" s="2" t="s">
        <v>3881</v>
      </c>
      <c r="C33" s="275" t="s">
        <v>7719</v>
      </c>
      <c r="D33" s="580"/>
      <c r="E33" s="359" t="s">
        <v>7247</v>
      </c>
      <c r="F33" s="2"/>
      <c r="G33" s="2"/>
      <c r="H33" s="2" t="s">
        <v>9027</v>
      </c>
      <c r="I33" s="2" t="s">
        <v>9879</v>
      </c>
      <c r="J33" s="2" t="s">
        <v>829</v>
      </c>
      <c r="K33" s="561">
        <v>43833.0</v>
      </c>
      <c r="L33" s="2" t="s">
        <v>17</v>
      </c>
      <c r="M33" s="2" t="s">
        <v>9854</v>
      </c>
      <c r="Q33" s="2" t="s">
        <v>9860</v>
      </c>
      <c r="R33" s="2">
        <v>1102.0</v>
      </c>
    </row>
    <row r="34">
      <c r="A34" s="2"/>
      <c r="B34" s="2" t="s">
        <v>3881</v>
      </c>
      <c r="C34" s="275" t="s">
        <v>7719</v>
      </c>
      <c r="D34" s="580"/>
      <c r="E34" s="359" t="s">
        <v>7247</v>
      </c>
      <c r="F34" s="2"/>
      <c r="G34" s="2"/>
      <c r="H34" s="2" t="s">
        <v>9027</v>
      </c>
      <c r="I34" s="2" t="s">
        <v>9880</v>
      </c>
      <c r="J34" s="2" t="s">
        <v>829</v>
      </c>
      <c r="K34" s="561">
        <v>43833.0</v>
      </c>
      <c r="L34" s="2" t="s">
        <v>17</v>
      </c>
      <c r="M34" s="2" t="s">
        <v>9854</v>
      </c>
      <c r="Q34" s="2" t="s">
        <v>9860</v>
      </c>
      <c r="R34" s="2">
        <v>1102.0</v>
      </c>
    </row>
    <row r="35">
      <c r="A35" s="2"/>
      <c r="B35" s="2" t="s">
        <v>3881</v>
      </c>
      <c r="C35" s="275" t="s">
        <v>7719</v>
      </c>
      <c r="D35" s="580"/>
      <c r="E35" s="359" t="s">
        <v>7247</v>
      </c>
      <c r="F35" s="2"/>
      <c r="G35" s="2"/>
      <c r="H35" s="2" t="s">
        <v>9881</v>
      </c>
      <c r="I35" s="2" t="s">
        <v>9882</v>
      </c>
      <c r="J35" s="2" t="s">
        <v>829</v>
      </c>
      <c r="K35" s="561">
        <v>43833.0</v>
      </c>
      <c r="L35" s="2" t="s">
        <v>17</v>
      </c>
      <c r="M35" s="2" t="s">
        <v>9854</v>
      </c>
      <c r="Q35" s="2" t="s">
        <v>9860</v>
      </c>
      <c r="R35" s="2">
        <v>1102.0</v>
      </c>
    </row>
    <row r="36">
      <c r="A36" s="2"/>
      <c r="B36" s="2" t="s">
        <v>3881</v>
      </c>
      <c r="C36" s="275" t="s">
        <v>7719</v>
      </c>
      <c r="D36" s="580"/>
      <c r="E36" s="359" t="s">
        <v>7247</v>
      </c>
      <c r="F36" s="2"/>
      <c r="G36" s="2"/>
      <c r="H36" s="2" t="s">
        <v>9881</v>
      </c>
      <c r="I36" s="2" t="s">
        <v>9883</v>
      </c>
      <c r="J36" s="2" t="s">
        <v>829</v>
      </c>
      <c r="K36" s="561">
        <v>43833.0</v>
      </c>
      <c r="L36" s="2" t="s">
        <v>17</v>
      </c>
      <c r="M36" s="2" t="s">
        <v>9854</v>
      </c>
      <c r="Q36" s="2" t="s">
        <v>9860</v>
      </c>
      <c r="R36" s="2">
        <v>1102.0</v>
      </c>
    </row>
    <row r="37">
      <c r="A37" s="2"/>
      <c r="B37" s="2" t="s">
        <v>3881</v>
      </c>
      <c r="C37" s="275" t="s">
        <v>7719</v>
      </c>
      <c r="D37" s="580"/>
      <c r="E37" s="359" t="s">
        <v>7247</v>
      </c>
      <c r="F37" s="2"/>
      <c r="G37" s="2"/>
      <c r="H37" s="2" t="s">
        <v>9881</v>
      </c>
      <c r="I37" s="2" t="s">
        <v>9884</v>
      </c>
      <c r="J37" s="2" t="s">
        <v>829</v>
      </c>
      <c r="K37" s="561">
        <v>44197.0</v>
      </c>
      <c r="L37" s="2" t="s">
        <v>2238</v>
      </c>
      <c r="M37" s="2" t="s">
        <v>9854</v>
      </c>
      <c r="Q37" s="2" t="s">
        <v>9860</v>
      </c>
      <c r="R37" s="313" t="s">
        <v>9885</v>
      </c>
    </row>
    <row r="38">
      <c r="A38" s="2"/>
      <c r="B38" s="2" t="s">
        <v>3881</v>
      </c>
      <c r="C38" s="275" t="s">
        <v>7719</v>
      </c>
      <c r="D38" s="580"/>
      <c r="E38" s="359" t="s">
        <v>7247</v>
      </c>
      <c r="I38" s="282" t="s">
        <v>9886</v>
      </c>
      <c r="J38" s="2" t="s">
        <v>6882</v>
      </c>
      <c r="K38" s="561"/>
    </row>
    <row r="39">
      <c r="A39" s="2"/>
      <c r="B39" s="2" t="s">
        <v>3881</v>
      </c>
      <c r="C39" s="275" t="s">
        <v>7719</v>
      </c>
      <c r="D39" s="580"/>
      <c r="E39" s="359" t="s">
        <v>7247</v>
      </c>
      <c r="I39" s="282" t="s">
        <v>9886</v>
      </c>
      <c r="J39" s="2" t="s">
        <v>6882</v>
      </c>
    </row>
    <row r="40">
      <c r="A40" s="2"/>
      <c r="B40" s="2" t="s">
        <v>3881</v>
      </c>
      <c r="C40" s="275" t="s">
        <v>7719</v>
      </c>
      <c r="D40" s="580"/>
      <c r="E40" s="359" t="s">
        <v>7247</v>
      </c>
      <c r="I40" s="282" t="s">
        <v>9886</v>
      </c>
      <c r="J40" s="2" t="s">
        <v>6882</v>
      </c>
    </row>
    <row r="41">
      <c r="A41" s="2"/>
      <c r="B41" s="2" t="s">
        <v>3881</v>
      </c>
      <c r="C41" s="275" t="s">
        <v>7719</v>
      </c>
      <c r="D41" s="580"/>
      <c r="E41" s="359" t="s">
        <v>7247</v>
      </c>
      <c r="I41" s="282" t="s">
        <v>9886</v>
      </c>
      <c r="J41" s="2" t="s">
        <v>6882</v>
      </c>
    </row>
    <row r="42">
      <c r="A42" s="2"/>
      <c r="B42" s="2" t="s">
        <v>3881</v>
      </c>
      <c r="C42" s="275" t="s">
        <v>9796</v>
      </c>
      <c r="D42" s="580"/>
      <c r="E42" s="275"/>
      <c r="I42" s="282" t="s">
        <v>9886</v>
      </c>
      <c r="J42" s="2" t="s">
        <v>6882</v>
      </c>
    </row>
    <row r="43">
      <c r="A43" s="2"/>
      <c r="B43" s="2" t="s">
        <v>3881</v>
      </c>
      <c r="C43" s="275" t="s">
        <v>9796</v>
      </c>
      <c r="D43" s="580"/>
      <c r="E43" s="275"/>
      <c r="J43" s="2" t="s">
        <v>6882</v>
      </c>
    </row>
    <row r="44">
      <c r="A44" s="2"/>
      <c r="B44" s="2" t="s">
        <v>972</v>
      </c>
      <c r="C44" s="275" t="s">
        <v>9544</v>
      </c>
      <c r="D44" s="580"/>
      <c r="E44" s="275" t="s">
        <v>9032</v>
      </c>
      <c r="F44" s="2"/>
      <c r="G44" s="2"/>
      <c r="H44" s="2" t="s">
        <v>9852</v>
      </c>
      <c r="J44" s="2" t="s">
        <v>829</v>
      </c>
      <c r="K44" s="561">
        <v>43833.0</v>
      </c>
      <c r="L44" s="2" t="s">
        <v>17</v>
      </c>
      <c r="M44" s="2" t="s">
        <v>9854</v>
      </c>
      <c r="Q44" s="2" t="s">
        <v>9860</v>
      </c>
      <c r="R44" s="2">
        <v>1103.0</v>
      </c>
    </row>
    <row r="45">
      <c r="A45" s="2"/>
      <c r="B45" s="2" t="s">
        <v>972</v>
      </c>
      <c r="C45" s="275" t="s">
        <v>9544</v>
      </c>
      <c r="D45" s="580"/>
      <c r="E45" s="275" t="s">
        <v>9032</v>
      </c>
      <c r="F45" s="2"/>
      <c r="G45" s="2"/>
      <c r="H45" s="2" t="s">
        <v>9887</v>
      </c>
      <c r="J45" s="2" t="s">
        <v>829</v>
      </c>
      <c r="K45" s="561">
        <v>43985.0</v>
      </c>
      <c r="L45" s="2" t="s">
        <v>17</v>
      </c>
      <c r="M45" s="2" t="s">
        <v>9854</v>
      </c>
      <c r="Q45" s="2" t="s">
        <v>9855</v>
      </c>
      <c r="R45" s="2">
        <v>1103.0</v>
      </c>
    </row>
    <row r="46">
      <c r="A46" s="2"/>
      <c r="B46" s="2" t="s">
        <v>972</v>
      </c>
      <c r="C46" s="275" t="s">
        <v>9544</v>
      </c>
      <c r="D46" s="580"/>
      <c r="E46" s="275">
        <v>0.0</v>
      </c>
      <c r="F46" s="2"/>
      <c r="G46" s="2"/>
      <c r="H46" s="2" t="s">
        <v>9888</v>
      </c>
      <c r="J46" s="2" t="s">
        <v>829</v>
      </c>
      <c r="K46" s="561">
        <v>43985.0</v>
      </c>
      <c r="L46" s="2" t="s">
        <v>17</v>
      </c>
      <c r="M46" s="2" t="s">
        <v>9854</v>
      </c>
      <c r="Q46" s="2" t="s">
        <v>9855</v>
      </c>
      <c r="R46" s="2">
        <v>1103.0</v>
      </c>
    </row>
    <row r="47">
      <c r="A47" s="2"/>
      <c r="B47" s="2" t="s">
        <v>972</v>
      </c>
      <c r="C47" s="275" t="s">
        <v>9544</v>
      </c>
      <c r="D47" s="580"/>
      <c r="E47" s="275" t="s">
        <v>9032</v>
      </c>
      <c r="F47" s="2"/>
      <c r="G47" s="2"/>
      <c r="H47" s="2" t="s">
        <v>9889</v>
      </c>
      <c r="J47" s="2" t="s">
        <v>829</v>
      </c>
      <c r="K47" s="561">
        <v>43985.0</v>
      </c>
      <c r="L47" s="2" t="s">
        <v>17</v>
      </c>
      <c r="M47" s="2" t="s">
        <v>9854</v>
      </c>
      <c r="Q47" s="2" t="s">
        <v>9855</v>
      </c>
      <c r="R47" s="2">
        <v>1103.0</v>
      </c>
    </row>
    <row r="48">
      <c r="A48" s="2"/>
      <c r="B48" s="2"/>
      <c r="C48" s="2" t="s">
        <v>7264</v>
      </c>
      <c r="D48" s="453"/>
      <c r="E48" s="359" t="s">
        <v>7265</v>
      </c>
      <c r="F48" s="2"/>
      <c r="G48" s="2"/>
      <c r="H48" s="2"/>
      <c r="J48" s="2" t="s">
        <v>829</v>
      </c>
      <c r="K48" s="561">
        <v>43833.0</v>
      </c>
      <c r="L48" s="2" t="s">
        <v>17</v>
      </c>
      <c r="M48" s="2" t="s">
        <v>9854</v>
      </c>
      <c r="Q48" s="2" t="s">
        <v>9860</v>
      </c>
      <c r="R48" s="2">
        <v>1102.0</v>
      </c>
    </row>
    <row r="49">
      <c r="A49" s="2"/>
      <c r="B49" s="2"/>
      <c r="C49" s="2" t="s">
        <v>7264</v>
      </c>
      <c r="D49" s="453"/>
      <c r="E49" s="359" t="s">
        <v>7265</v>
      </c>
      <c r="F49" s="2"/>
      <c r="G49" s="2"/>
      <c r="H49" s="2"/>
      <c r="J49" s="2" t="s">
        <v>829</v>
      </c>
      <c r="K49" s="2" t="s">
        <v>9890</v>
      </c>
      <c r="L49" s="2" t="s">
        <v>17</v>
      </c>
      <c r="M49" s="2" t="s">
        <v>9854</v>
      </c>
      <c r="Q49" s="2" t="s">
        <v>1041</v>
      </c>
      <c r="R49" s="2">
        <v>1102.0</v>
      </c>
    </row>
    <row r="50">
      <c r="A50" s="2"/>
      <c r="B50" s="2"/>
      <c r="C50" s="2" t="s">
        <v>9891</v>
      </c>
      <c r="D50" s="453"/>
      <c r="E50" s="359" t="s">
        <v>7088</v>
      </c>
      <c r="F50" s="2"/>
      <c r="G50" s="2"/>
      <c r="H50" s="2"/>
      <c r="J50" s="2" t="s">
        <v>829</v>
      </c>
      <c r="K50" s="561">
        <v>43833.0</v>
      </c>
      <c r="L50" s="2" t="s">
        <v>17</v>
      </c>
      <c r="M50" s="2" t="s">
        <v>9854</v>
      </c>
      <c r="Q50" s="2" t="s">
        <v>9860</v>
      </c>
      <c r="R50" s="2">
        <v>1102.0</v>
      </c>
    </row>
    <row r="51">
      <c r="A51" s="2"/>
      <c r="B51" s="2"/>
      <c r="C51" s="2" t="s">
        <v>9891</v>
      </c>
      <c r="D51" s="453"/>
      <c r="E51" s="359" t="s">
        <v>7088</v>
      </c>
      <c r="F51" s="2"/>
      <c r="G51" s="2"/>
      <c r="H51" s="2"/>
      <c r="J51" s="2" t="s">
        <v>829</v>
      </c>
      <c r="K51" s="561">
        <v>43833.0</v>
      </c>
      <c r="L51" s="2" t="s">
        <v>17</v>
      </c>
      <c r="M51" s="2" t="s">
        <v>9854</v>
      </c>
      <c r="Q51" s="2" t="s">
        <v>9860</v>
      </c>
      <c r="R51" s="2">
        <v>1102.0</v>
      </c>
    </row>
    <row r="52">
      <c r="A52" s="2"/>
      <c r="B52" s="2"/>
      <c r="C52" s="2" t="s">
        <v>9892</v>
      </c>
      <c r="D52" s="453"/>
      <c r="E52" s="359" t="s">
        <v>3614</v>
      </c>
      <c r="F52" s="2"/>
      <c r="G52" s="2"/>
      <c r="H52" s="2"/>
      <c r="J52" s="2" t="s">
        <v>829</v>
      </c>
      <c r="K52" s="561">
        <v>44228.0</v>
      </c>
      <c r="L52" s="2" t="s">
        <v>17</v>
      </c>
      <c r="M52" s="2" t="s">
        <v>9854</v>
      </c>
      <c r="Q52" s="2" t="s">
        <v>9844</v>
      </c>
      <c r="R52" s="2">
        <v>1103.0</v>
      </c>
    </row>
    <row r="53">
      <c r="A53" s="2"/>
      <c r="B53" s="2"/>
      <c r="C53" s="2" t="s">
        <v>9892</v>
      </c>
      <c r="D53" s="453"/>
      <c r="E53" s="359" t="s">
        <v>3614</v>
      </c>
      <c r="F53" s="2"/>
      <c r="G53" s="2"/>
      <c r="H53" s="2"/>
      <c r="J53" s="2" t="s">
        <v>829</v>
      </c>
      <c r="K53" s="561">
        <v>44228.0</v>
      </c>
      <c r="L53" s="2" t="s">
        <v>17</v>
      </c>
      <c r="M53" s="2" t="s">
        <v>9854</v>
      </c>
      <c r="Q53" s="2" t="s">
        <v>9844</v>
      </c>
      <c r="R53" s="2">
        <v>1103.0</v>
      </c>
    </row>
    <row r="54">
      <c r="A54" s="2"/>
      <c r="B54" s="2"/>
      <c r="C54" s="2" t="s">
        <v>9892</v>
      </c>
      <c r="D54" s="453"/>
      <c r="E54" s="359" t="s">
        <v>3614</v>
      </c>
      <c r="F54" s="2"/>
      <c r="G54" s="2"/>
      <c r="H54" s="2"/>
      <c r="J54" s="2" t="s">
        <v>829</v>
      </c>
      <c r="K54" s="561">
        <v>44228.0</v>
      </c>
      <c r="L54" s="2" t="s">
        <v>17</v>
      </c>
      <c r="M54" s="2" t="s">
        <v>9854</v>
      </c>
      <c r="Q54" s="2" t="s">
        <v>9844</v>
      </c>
      <c r="R54" s="2">
        <v>1103.0</v>
      </c>
    </row>
    <row r="55">
      <c r="A55" s="2"/>
      <c r="B55" s="2"/>
      <c r="C55" s="2" t="s">
        <v>7093</v>
      </c>
      <c r="D55" s="453"/>
      <c r="E55" s="359" t="s">
        <v>7094</v>
      </c>
      <c r="F55" s="2"/>
      <c r="G55" s="2"/>
      <c r="H55" s="2"/>
      <c r="J55" s="2" t="s">
        <v>9893</v>
      </c>
      <c r="K55" s="2" t="s">
        <v>9890</v>
      </c>
      <c r="L55" s="2" t="s">
        <v>9893</v>
      </c>
      <c r="M55" s="2" t="s">
        <v>9854</v>
      </c>
      <c r="R55" s="2">
        <v>1103.0</v>
      </c>
    </row>
    <row r="56">
      <c r="A56" s="2"/>
      <c r="B56" s="2" t="s">
        <v>3881</v>
      </c>
      <c r="C56" s="2" t="s">
        <v>906</v>
      </c>
      <c r="D56" s="453"/>
      <c r="E56" s="359" t="s">
        <v>6405</v>
      </c>
      <c r="F56" s="2"/>
      <c r="G56" s="2"/>
      <c r="H56" s="2" t="s">
        <v>9857</v>
      </c>
      <c r="J56" s="2" t="s">
        <v>829</v>
      </c>
      <c r="K56" s="2" t="s">
        <v>9894</v>
      </c>
      <c r="L56" s="2" t="s">
        <v>17</v>
      </c>
      <c r="M56" s="2" t="s">
        <v>9854</v>
      </c>
      <c r="R56" s="2">
        <v>1102.0</v>
      </c>
    </row>
    <row r="57">
      <c r="A57" s="2"/>
      <c r="B57" s="2"/>
      <c r="C57" s="275" t="s">
        <v>8753</v>
      </c>
      <c r="D57" s="580"/>
      <c r="E57" s="359" t="s">
        <v>4953</v>
      </c>
      <c r="I57" s="2" t="s">
        <v>3819</v>
      </c>
      <c r="J57" s="2" t="s">
        <v>9893</v>
      </c>
      <c r="K57" s="2" t="s">
        <v>9890</v>
      </c>
      <c r="L57" s="2" t="s">
        <v>17</v>
      </c>
      <c r="M57" s="2" t="s">
        <v>9854</v>
      </c>
      <c r="Q57" s="2" t="s">
        <v>1041</v>
      </c>
      <c r="R57" s="2">
        <v>1103.0</v>
      </c>
    </row>
    <row r="58">
      <c r="A58" s="2"/>
      <c r="B58" s="2"/>
      <c r="C58" s="275" t="s">
        <v>8017</v>
      </c>
      <c r="D58" s="580"/>
      <c r="E58" s="359" t="s">
        <v>8766</v>
      </c>
      <c r="I58" s="2" t="s">
        <v>676</v>
      </c>
      <c r="J58" s="2" t="s">
        <v>829</v>
      </c>
      <c r="K58" s="2" t="s">
        <v>9890</v>
      </c>
      <c r="L58" s="2" t="s">
        <v>17</v>
      </c>
      <c r="M58" s="2" t="s">
        <v>9722</v>
      </c>
      <c r="Q58" s="2" t="s">
        <v>1041</v>
      </c>
      <c r="R58" s="2">
        <v>1157.0</v>
      </c>
    </row>
    <row r="59">
      <c r="A59" s="2"/>
      <c r="B59" s="2"/>
      <c r="C59" s="275" t="s">
        <v>9895</v>
      </c>
      <c r="D59" s="580"/>
      <c r="E59" s="275"/>
      <c r="I59" s="2"/>
      <c r="J59" s="2"/>
      <c r="L59" s="2"/>
    </row>
    <row r="60">
      <c r="A60" s="2"/>
      <c r="B60" s="2"/>
      <c r="C60" s="275" t="s">
        <v>3386</v>
      </c>
      <c r="D60" s="557" t="s">
        <v>9896</v>
      </c>
      <c r="E60" s="359" t="s">
        <v>8098</v>
      </c>
      <c r="I60" s="2"/>
      <c r="J60" s="2" t="s">
        <v>2173</v>
      </c>
      <c r="L60" s="2" t="s">
        <v>17</v>
      </c>
      <c r="M60" s="2" t="s">
        <v>9897</v>
      </c>
      <c r="R60" s="2">
        <v>936.0</v>
      </c>
    </row>
    <row r="61">
      <c r="A61" s="2"/>
      <c r="B61" s="2"/>
      <c r="C61" s="275" t="s">
        <v>7019</v>
      </c>
      <c r="D61" s="557" t="s">
        <v>9898</v>
      </c>
      <c r="E61" s="359" t="s">
        <v>8082</v>
      </c>
      <c r="I61" s="2"/>
      <c r="J61" s="2" t="s">
        <v>2173</v>
      </c>
      <c r="L61" s="2" t="s">
        <v>17</v>
      </c>
      <c r="M61" s="2" t="s">
        <v>9897</v>
      </c>
      <c r="R61" s="2">
        <v>936.0</v>
      </c>
    </row>
    <row r="62">
      <c r="A62" s="2"/>
      <c r="B62" s="2"/>
      <c r="C62" s="275" t="s">
        <v>3386</v>
      </c>
      <c r="D62" s="557" t="s">
        <v>9896</v>
      </c>
      <c r="E62" s="359" t="s">
        <v>8098</v>
      </c>
      <c r="I62" s="2"/>
      <c r="J62" s="2" t="s">
        <v>2173</v>
      </c>
      <c r="L62" s="2" t="s">
        <v>17</v>
      </c>
      <c r="M62" s="2" t="s">
        <v>9899</v>
      </c>
      <c r="R62" s="2">
        <v>958.0</v>
      </c>
    </row>
    <row r="63">
      <c r="A63" s="2"/>
      <c r="B63" s="2"/>
      <c r="C63" s="275" t="s">
        <v>7019</v>
      </c>
      <c r="D63" s="557" t="s">
        <v>9898</v>
      </c>
      <c r="E63" s="275"/>
      <c r="I63" s="2"/>
      <c r="J63" s="2" t="s">
        <v>2173</v>
      </c>
      <c r="L63" s="2" t="s">
        <v>17</v>
      </c>
      <c r="M63" s="2" t="s">
        <v>9899</v>
      </c>
      <c r="R63" s="2">
        <v>958.0</v>
      </c>
    </row>
    <row r="64">
      <c r="A64" s="2"/>
      <c r="B64" s="2"/>
      <c r="C64" s="275" t="s">
        <v>9165</v>
      </c>
      <c r="D64" s="580"/>
      <c r="E64" s="275"/>
      <c r="I64" s="2"/>
      <c r="J64" s="2"/>
    </row>
    <row r="65">
      <c r="A65" s="2"/>
      <c r="B65" s="2"/>
      <c r="C65" s="275" t="s">
        <v>9165</v>
      </c>
      <c r="D65" s="580"/>
      <c r="E65" s="275"/>
      <c r="I65" s="2"/>
      <c r="J65" s="2"/>
      <c r="L65" s="2"/>
    </row>
    <row r="66">
      <c r="A66" s="2"/>
      <c r="B66" s="2"/>
      <c r="C66" s="275" t="s">
        <v>9165</v>
      </c>
      <c r="D66" s="580"/>
      <c r="E66" s="275"/>
      <c r="I66" s="2"/>
      <c r="J66" s="2"/>
      <c r="L66" s="2"/>
    </row>
    <row r="67">
      <c r="A67" s="2"/>
      <c r="B67" s="2"/>
      <c r="C67" s="275" t="s">
        <v>9165</v>
      </c>
      <c r="D67" s="580"/>
      <c r="E67" s="275"/>
      <c r="I67" s="2"/>
      <c r="J67" s="2"/>
      <c r="L67" s="2"/>
    </row>
    <row r="68">
      <c r="A68" s="2"/>
      <c r="B68" s="2"/>
      <c r="C68" s="275"/>
      <c r="D68" s="580"/>
      <c r="E68" s="275"/>
      <c r="I68" s="2"/>
      <c r="J68" s="2"/>
      <c r="L68" s="2"/>
    </row>
    <row r="69">
      <c r="A69" s="2" t="s">
        <v>9551</v>
      </c>
      <c r="B69" s="2" t="s">
        <v>3908</v>
      </c>
      <c r="C69" s="275" t="s">
        <v>3515</v>
      </c>
      <c r="D69" s="291" t="s">
        <v>9900</v>
      </c>
      <c r="E69" s="275" t="s">
        <v>3987</v>
      </c>
      <c r="I69" s="2" t="s">
        <v>9901</v>
      </c>
      <c r="J69" s="2" t="s">
        <v>4506</v>
      </c>
      <c r="L69" s="2" t="s">
        <v>17</v>
      </c>
      <c r="M69" s="2" t="s">
        <v>9584</v>
      </c>
      <c r="Q69" s="2" t="s">
        <v>1041</v>
      </c>
      <c r="R69" s="2">
        <v>1018.0</v>
      </c>
    </row>
    <row r="70">
      <c r="A70" s="2"/>
      <c r="B70" s="2" t="s">
        <v>3908</v>
      </c>
      <c r="C70" s="275" t="s">
        <v>4099</v>
      </c>
      <c r="D70" s="580"/>
      <c r="E70" s="275" t="s">
        <v>3989</v>
      </c>
      <c r="I70" s="2" t="s">
        <v>9902</v>
      </c>
      <c r="J70" s="2" t="s">
        <v>4506</v>
      </c>
      <c r="L70" s="2" t="s">
        <v>17</v>
      </c>
      <c r="M70" s="2" t="s">
        <v>9584</v>
      </c>
      <c r="Q70" s="2" t="s">
        <v>1041</v>
      </c>
      <c r="R70" s="2">
        <v>1018.0</v>
      </c>
    </row>
    <row r="71">
      <c r="A71" s="2"/>
      <c r="B71" s="2" t="s">
        <v>3908</v>
      </c>
      <c r="C71" s="492" t="s">
        <v>5482</v>
      </c>
      <c r="D71" s="613"/>
      <c r="E71" s="492" t="s">
        <v>7169</v>
      </c>
      <c r="F71" s="2"/>
      <c r="G71" s="2"/>
      <c r="H71" s="2" t="s">
        <v>9857</v>
      </c>
      <c r="I71" s="2" t="s">
        <v>2123</v>
      </c>
      <c r="J71" s="2" t="s">
        <v>4506</v>
      </c>
      <c r="L71" s="2" t="s">
        <v>17</v>
      </c>
      <c r="M71" s="2" t="s">
        <v>9584</v>
      </c>
      <c r="Q71" s="2" t="s">
        <v>1041</v>
      </c>
      <c r="R71" s="2">
        <v>1018.0</v>
      </c>
    </row>
    <row r="72">
      <c r="A72" s="2"/>
      <c r="B72" s="2" t="s">
        <v>3908</v>
      </c>
      <c r="C72" s="492" t="s">
        <v>5330</v>
      </c>
      <c r="D72" s="291" t="s">
        <v>9903</v>
      </c>
      <c r="E72" s="492" t="s">
        <v>7170</v>
      </c>
      <c r="J72" s="2" t="s">
        <v>4506</v>
      </c>
      <c r="L72" s="2" t="s">
        <v>17</v>
      </c>
      <c r="M72" s="2" t="s">
        <v>9584</v>
      </c>
      <c r="Q72" s="2" t="s">
        <v>1041</v>
      </c>
      <c r="R72" s="2">
        <v>1018.0</v>
      </c>
    </row>
    <row r="73">
      <c r="A73" s="357"/>
      <c r="B73" s="357" t="s">
        <v>3908</v>
      </c>
      <c r="C73" s="357" t="s">
        <v>7171</v>
      </c>
      <c r="D73" s="614"/>
      <c r="E73" s="357" t="s">
        <v>4103</v>
      </c>
      <c r="F73" s="266"/>
      <c r="G73" s="266"/>
      <c r="H73" s="266"/>
      <c r="I73" s="266"/>
      <c r="J73" s="2" t="s">
        <v>4506</v>
      </c>
      <c r="L73" s="2" t="s">
        <v>17</v>
      </c>
      <c r="M73" s="275" t="s">
        <v>9584</v>
      </c>
      <c r="N73" s="266"/>
      <c r="O73" s="266"/>
      <c r="P73" s="266"/>
      <c r="Q73" s="2" t="s">
        <v>1041</v>
      </c>
      <c r="R73" s="275">
        <v>1018.0</v>
      </c>
      <c r="S73" s="266"/>
      <c r="T73" s="266"/>
      <c r="U73" s="266"/>
      <c r="V73" s="266"/>
      <c r="W73" s="266"/>
      <c r="X73" s="266"/>
      <c r="Y73" s="266"/>
      <c r="Z73" s="266"/>
      <c r="AA73" s="266"/>
      <c r="AB73" s="266"/>
      <c r="AC73" s="266"/>
      <c r="AD73" s="266"/>
      <c r="AE73" s="266"/>
    </row>
    <row r="74">
      <c r="A74" s="357"/>
      <c r="B74" s="357" t="s">
        <v>3908</v>
      </c>
      <c r="C74" s="357" t="s">
        <v>7171</v>
      </c>
      <c r="D74" s="614"/>
      <c r="E74" s="357" t="s">
        <v>4103</v>
      </c>
      <c r="F74" s="266"/>
      <c r="G74" s="266"/>
      <c r="H74" s="266"/>
      <c r="I74" s="266"/>
      <c r="L74" s="2" t="s">
        <v>17</v>
      </c>
      <c r="M74" s="275" t="s">
        <v>9584</v>
      </c>
      <c r="N74" s="266"/>
      <c r="O74" s="266"/>
      <c r="P74" s="266"/>
      <c r="Q74" s="2" t="s">
        <v>1041</v>
      </c>
      <c r="R74" s="275">
        <v>1018.0</v>
      </c>
      <c r="S74" s="266"/>
      <c r="T74" s="266"/>
      <c r="U74" s="266"/>
      <c r="V74" s="266"/>
      <c r="W74" s="266"/>
      <c r="X74" s="266"/>
      <c r="Y74" s="266"/>
      <c r="Z74" s="266"/>
      <c r="AA74" s="266"/>
      <c r="AB74" s="266"/>
      <c r="AC74" s="266"/>
      <c r="AD74" s="266"/>
      <c r="AE74" s="266"/>
    </row>
    <row r="75">
      <c r="A75" s="2"/>
      <c r="B75" s="2" t="s">
        <v>3908</v>
      </c>
      <c r="C75" s="492" t="s">
        <v>7172</v>
      </c>
      <c r="D75" s="613"/>
      <c r="E75" s="492" t="s">
        <v>7173</v>
      </c>
      <c r="J75" s="2" t="s">
        <v>4506</v>
      </c>
      <c r="L75" s="2" t="s">
        <v>17</v>
      </c>
      <c r="M75" s="2" t="s">
        <v>9584</v>
      </c>
      <c r="Q75" s="2" t="s">
        <v>1041</v>
      </c>
      <c r="R75" s="2">
        <v>1018.0</v>
      </c>
    </row>
    <row r="76">
      <c r="A76" s="2"/>
      <c r="B76" s="2" t="s">
        <v>3908</v>
      </c>
      <c r="C76" s="275" t="s">
        <v>6193</v>
      </c>
      <c r="D76" s="616"/>
      <c r="E76" s="494" t="s">
        <v>5389</v>
      </c>
      <c r="J76" s="2" t="s">
        <v>4506</v>
      </c>
      <c r="L76" s="2" t="s">
        <v>17</v>
      </c>
      <c r="M76" s="2" t="s">
        <v>9584</v>
      </c>
      <c r="Q76" s="2" t="s">
        <v>1041</v>
      </c>
      <c r="R76" s="2">
        <v>1019.0</v>
      </c>
    </row>
    <row r="77">
      <c r="A77" s="2"/>
      <c r="B77" s="2" t="s">
        <v>3908</v>
      </c>
      <c r="C77" s="266" t="s">
        <v>3524</v>
      </c>
      <c r="D77" s="559"/>
      <c r="E77" s="266"/>
      <c r="J77" s="2" t="s">
        <v>4506</v>
      </c>
      <c r="L77" s="2" t="s">
        <v>17</v>
      </c>
      <c r="M77" s="2" t="s">
        <v>9584</v>
      </c>
      <c r="Q77" s="2" t="s">
        <v>1041</v>
      </c>
      <c r="R77" s="2">
        <v>1018.0</v>
      </c>
    </row>
    <row r="78">
      <c r="A78" s="2"/>
      <c r="B78" s="2" t="s">
        <v>960</v>
      </c>
      <c r="C78" s="492" t="s">
        <v>1556</v>
      </c>
      <c r="D78" s="580"/>
      <c r="E78" s="275" t="s">
        <v>947</v>
      </c>
      <c r="F78" s="2"/>
      <c r="G78" s="2"/>
      <c r="H78" s="2" t="s">
        <v>7269</v>
      </c>
      <c r="I78" s="2" t="s">
        <v>2124</v>
      </c>
      <c r="J78" s="2" t="s">
        <v>4506</v>
      </c>
      <c r="K78" s="2" t="s">
        <v>9835</v>
      </c>
      <c r="L78" s="2" t="s">
        <v>17</v>
      </c>
      <c r="M78" s="2" t="s">
        <v>9904</v>
      </c>
      <c r="Q78" s="2" t="s">
        <v>3701</v>
      </c>
      <c r="R78" s="2">
        <v>906.0</v>
      </c>
    </row>
    <row r="79">
      <c r="A79" s="2"/>
      <c r="B79" s="2" t="s">
        <v>960</v>
      </c>
      <c r="C79" s="492" t="s">
        <v>1556</v>
      </c>
      <c r="D79" s="580"/>
      <c r="E79" s="275" t="s">
        <v>947</v>
      </c>
      <c r="F79" s="2"/>
      <c r="G79" s="2"/>
      <c r="H79" s="2" t="s">
        <v>9905</v>
      </c>
      <c r="I79" s="2" t="s">
        <v>2125</v>
      </c>
      <c r="J79" s="2" t="s">
        <v>4506</v>
      </c>
      <c r="K79" s="2" t="s">
        <v>9835</v>
      </c>
      <c r="L79" s="2" t="s">
        <v>17</v>
      </c>
      <c r="M79" s="2" t="s">
        <v>9904</v>
      </c>
      <c r="Q79" s="2" t="s">
        <v>3701</v>
      </c>
      <c r="R79" s="2">
        <v>906.0</v>
      </c>
    </row>
    <row r="80">
      <c r="A80" s="2"/>
      <c r="B80" s="2" t="s">
        <v>960</v>
      </c>
      <c r="C80" s="492" t="s">
        <v>1556</v>
      </c>
      <c r="D80" s="580"/>
      <c r="E80" s="275" t="s">
        <v>947</v>
      </c>
      <c r="F80" s="2"/>
      <c r="G80" s="2"/>
      <c r="H80" s="2" t="s">
        <v>9906</v>
      </c>
      <c r="I80" s="2" t="s">
        <v>2127</v>
      </c>
      <c r="J80" s="2" t="s">
        <v>4506</v>
      </c>
      <c r="K80" s="2" t="s">
        <v>9835</v>
      </c>
      <c r="L80" s="2" t="s">
        <v>17</v>
      </c>
      <c r="M80" s="2" t="s">
        <v>9904</v>
      </c>
      <c r="Q80" s="2" t="s">
        <v>3701</v>
      </c>
      <c r="R80" s="2">
        <v>906.0</v>
      </c>
    </row>
    <row r="81">
      <c r="A81" s="2"/>
      <c r="B81" s="2" t="s">
        <v>960</v>
      </c>
      <c r="C81" s="492" t="s">
        <v>1556</v>
      </c>
      <c r="D81" s="580"/>
      <c r="E81" s="275" t="s">
        <v>947</v>
      </c>
      <c r="F81" s="2"/>
      <c r="G81" s="2"/>
      <c r="H81" s="2" t="s">
        <v>7270</v>
      </c>
      <c r="I81" s="2" t="s">
        <v>2128</v>
      </c>
      <c r="J81" s="2" t="s">
        <v>4506</v>
      </c>
      <c r="K81" s="2" t="s">
        <v>9835</v>
      </c>
      <c r="L81" s="2" t="s">
        <v>17</v>
      </c>
      <c r="M81" s="2" t="s">
        <v>9904</v>
      </c>
      <c r="Q81" s="2" t="s">
        <v>3701</v>
      </c>
      <c r="R81" s="2">
        <v>906.0</v>
      </c>
    </row>
    <row r="82">
      <c r="A82" s="2"/>
      <c r="B82" s="2" t="s">
        <v>960</v>
      </c>
      <c r="C82" s="492" t="s">
        <v>1556</v>
      </c>
      <c r="D82" s="580"/>
      <c r="E82" s="275" t="s">
        <v>947</v>
      </c>
      <c r="F82" s="2"/>
      <c r="G82" s="2"/>
      <c r="H82" s="2" t="s">
        <v>9623</v>
      </c>
      <c r="I82" s="2" t="s">
        <v>2126</v>
      </c>
      <c r="J82" s="2" t="s">
        <v>4506</v>
      </c>
      <c r="K82" s="2" t="s">
        <v>9843</v>
      </c>
      <c r="L82" s="2" t="s">
        <v>17</v>
      </c>
      <c r="Q82" s="2" t="s">
        <v>1041</v>
      </c>
      <c r="R82" s="2">
        <v>906.0</v>
      </c>
    </row>
    <row r="83">
      <c r="A83" s="2"/>
      <c r="B83" s="2" t="s">
        <v>960</v>
      </c>
      <c r="C83" s="492" t="s">
        <v>1556</v>
      </c>
      <c r="D83" s="580"/>
      <c r="E83" s="275" t="s">
        <v>947</v>
      </c>
      <c r="F83" s="2"/>
      <c r="G83" s="2"/>
      <c r="H83" s="2" t="s">
        <v>9907</v>
      </c>
      <c r="I83" s="2" t="s">
        <v>2142</v>
      </c>
      <c r="J83" s="2" t="s">
        <v>4506</v>
      </c>
      <c r="K83" s="2" t="s">
        <v>9843</v>
      </c>
      <c r="L83" s="2" t="s">
        <v>17</v>
      </c>
      <c r="M83" s="2" t="s">
        <v>9904</v>
      </c>
      <c r="Q83" s="2" t="s">
        <v>1041</v>
      </c>
      <c r="R83" s="2">
        <v>906.0</v>
      </c>
    </row>
    <row r="84">
      <c r="A84" s="2"/>
      <c r="B84" s="2" t="s">
        <v>960</v>
      </c>
      <c r="C84" s="492" t="s">
        <v>1556</v>
      </c>
      <c r="D84" s="616"/>
      <c r="E84" s="494" t="s">
        <v>947</v>
      </c>
      <c r="F84" s="2"/>
      <c r="G84" s="2"/>
      <c r="H84" s="2"/>
      <c r="I84" s="2" t="s">
        <v>3819</v>
      </c>
      <c r="J84" s="2" t="s">
        <v>4506</v>
      </c>
      <c r="K84" s="2" t="s">
        <v>9843</v>
      </c>
      <c r="L84" s="2" t="s">
        <v>17</v>
      </c>
      <c r="M84" s="2" t="s">
        <v>9904</v>
      </c>
      <c r="Q84" s="2" t="s">
        <v>1041</v>
      </c>
      <c r="R84" s="2">
        <v>906.0</v>
      </c>
    </row>
    <row r="85">
      <c r="A85" s="2"/>
      <c r="B85" s="2" t="s">
        <v>960</v>
      </c>
      <c r="C85" s="492" t="s">
        <v>1556</v>
      </c>
      <c r="D85" s="616"/>
      <c r="E85" s="494" t="s">
        <v>947</v>
      </c>
      <c r="F85" s="2"/>
      <c r="G85" s="2"/>
      <c r="H85" s="2"/>
      <c r="I85" s="2" t="s">
        <v>3819</v>
      </c>
      <c r="J85" s="2" t="s">
        <v>4506</v>
      </c>
      <c r="K85" s="2" t="s">
        <v>9843</v>
      </c>
      <c r="L85" s="2" t="s">
        <v>17</v>
      </c>
      <c r="M85" s="2" t="s">
        <v>9904</v>
      </c>
      <c r="Q85" s="2" t="s">
        <v>1041</v>
      </c>
      <c r="R85" s="2">
        <v>906.0</v>
      </c>
    </row>
    <row r="86">
      <c r="A86" s="2"/>
      <c r="B86" s="2" t="s">
        <v>960</v>
      </c>
      <c r="C86" s="492" t="s">
        <v>6743</v>
      </c>
      <c r="D86" s="616"/>
      <c r="E86" s="494"/>
      <c r="F86" s="2"/>
      <c r="G86" s="2"/>
      <c r="H86" s="2"/>
      <c r="I86" s="2"/>
      <c r="J86" s="2" t="s">
        <v>4506</v>
      </c>
      <c r="K86" s="2" t="s">
        <v>7158</v>
      </c>
      <c r="L86" s="2" t="s">
        <v>17</v>
      </c>
      <c r="M86" s="2" t="s">
        <v>7222</v>
      </c>
      <c r="Q86" s="2" t="s">
        <v>9268</v>
      </c>
      <c r="R86" s="2">
        <v>1153.0</v>
      </c>
    </row>
    <row r="87">
      <c r="A87" s="2"/>
      <c r="B87" s="2" t="s">
        <v>960</v>
      </c>
      <c r="C87" s="492" t="s">
        <v>6743</v>
      </c>
      <c r="D87" s="616"/>
      <c r="E87" s="494"/>
      <c r="F87" s="2"/>
      <c r="G87" s="2"/>
      <c r="H87" s="2"/>
      <c r="I87" s="2"/>
      <c r="J87" s="2"/>
      <c r="K87" s="2"/>
      <c r="L87" s="2" t="s">
        <v>9908</v>
      </c>
      <c r="R87" s="313" t="s">
        <v>9909</v>
      </c>
    </row>
    <row r="88">
      <c r="A88" s="2"/>
      <c r="B88" s="2" t="s">
        <v>960</v>
      </c>
      <c r="C88" s="492" t="s">
        <v>6743</v>
      </c>
      <c r="D88" s="616"/>
      <c r="E88" s="494"/>
      <c r="F88" s="2"/>
      <c r="G88" s="2"/>
      <c r="H88" s="2"/>
      <c r="I88" s="2"/>
      <c r="J88" s="2"/>
      <c r="K88" s="2"/>
      <c r="L88" s="2" t="s">
        <v>9908</v>
      </c>
      <c r="R88" s="313" t="s">
        <v>9909</v>
      </c>
    </row>
    <row r="89">
      <c r="A89" s="2"/>
      <c r="B89" s="2" t="s">
        <v>960</v>
      </c>
      <c r="C89" s="492" t="s">
        <v>1055</v>
      </c>
      <c r="D89" s="616"/>
      <c r="E89" s="494" t="s">
        <v>1056</v>
      </c>
      <c r="F89" s="2"/>
      <c r="G89" s="2"/>
      <c r="H89" s="2" t="s">
        <v>1240</v>
      </c>
      <c r="I89" s="2" t="s">
        <v>2129</v>
      </c>
      <c r="J89" s="2" t="s">
        <v>4506</v>
      </c>
      <c r="K89" s="2" t="s">
        <v>9910</v>
      </c>
      <c r="L89" s="2" t="s">
        <v>17</v>
      </c>
      <c r="M89" s="2" t="s">
        <v>9584</v>
      </c>
      <c r="Q89" s="2" t="s">
        <v>9860</v>
      </c>
      <c r="R89" s="2">
        <v>1019.0</v>
      </c>
    </row>
    <row r="90">
      <c r="B90" s="2" t="s">
        <v>960</v>
      </c>
      <c r="C90" s="492" t="s">
        <v>1055</v>
      </c>
      <c r="D90" s="616"/>
      <c r="E90" s="494" t="s">
        <v>1056</v>
      </c>
      <c r="F90" s="2"/>
      <c r="G90" s="2"/>
      <c r="H90" s="2" t="s">
        <v>1240</v>
      </c>
      <c r="I90" s="2" t="s">
        <v>2130</v>
      </c>
      <c r="J90" s="2" t="s">
        <v>4506</v>
      </c>
      <c r="K90" s="2" t="s">
        <v>9910</v>
      </c>
      <c r="L90" s="2" t="s">
        <v>17</v>
      </c>
      <c r="M90" s="2" t="s">
        <v>9584</v>
      </c>
      <c r="Q90" s="2" t="s">
        <v>9860</v>
      </c>
      <c r="R90" s="2">
        <v>1019.0</v>
      </c>
    </row>
    <row r="91">
      <c r="A91" s="2"/>
      <c r="B91" s="2" t="s">
        <v>960</v>
      </c>
      <c r="C91" s="492" t="s">
        <v>1055</v>
      </c>
      <c r="D91" s="616"/>
      <c r="E91" s="494" t="s">
        <v>1056</v>
      </c>
      <c r="F91" s="2"/>
      <c r="G91" s="2"/>
      <c r="H91" s="2" t="s">
        <v>1240</v>
      </c>
      <c r="I91" s="2" t="s">
        <v>2131</v>
      </c>
      <c r="J91" s="2" t="s">
        <v>4506</v>
      </c>
      <c r="K91" s="2" t="s">
        <v>9910</v>
      </c>
      <c r="L91" s="2" t="s">
        <v>17</v>
      </c>
      <c r="M91" s="2" t="s">
        <v>9584</v>
      </c>
      <c r="Q91" s="2" t="s">
        <v>9860</v>
      </c>
      <c r="R91" s="2">
        <v>1019.0</v>
      </c>
    </row>
    <row r="92">
      <c r="A92" s="2"/>
      <c r="B92" s="2" t="s">
        <v>960</v>
      </c>
      <c r="C92" s="492" t="s">
        <v>1055</v>
      </c>
      <c r="D92" s="616"/>
      <c r="E92" s="494" t="s">
        <v>1056</v>
      </c>
      <c r="F92" s="2"/>
      <c r="G92" s="2"/>
      <c r="H92" s="2" t="s">
        <v>1240</v>
      </c>
      <c r="I92" s="2" t="s">
        <v>2132</v>
      </c>
      <c r="J92" s="2" t="s">
        <v>4506</v>
      </c>
      <c r="K92" s="2" t="s">
        <v>9910</v>
      </c>
      <c r="L92" s="2" t="s">
        <v>17</v>
      </c>
      <c r="M92" s="2" t="s">
        <v>9584</v>
      </c>
      <c r="Q92" s="2" t="s">
        <v>9860</v>
      </c>
      <c r="R92" s="2">
        <v>1019.0</v>
      </c>
    </row>
    <row r="93">
      <c r="A93" s="2"/>
      <c r="B93" s="2" t="s">
        <v>960</v>
      </c>
      <c r="C93" s="492" t="s">
        <v>1055</v>
      </c>
      <c r="D93" s="616"/>
      <c r="E93" s="494" t="s">
        <v>1056</v>
      </c>
      <c r="F93" s="2"/>
      <c r="G93" s="2"/>
      <c r="H93" s="2" t="s">
        <v>1240</v>
      </c>
      <c r="I93" s="2" t="s">
        <v>2133</v>
      </c>
      <c r="J93" s="2" t="s">
        <v>4506</v>
      </c>
      <c r="K93" s="2" t="s">
        <v>9910</v>
      </c>
      <c r="L93" s="2" t="s">
        <v>17</v>
      </c>
      <c r="M93" s="2" t="s">
        <v>9584</v>
      </c>
      <c r="Q93" s="2" t="s">
        <v>9860</v>
      </c>
      <c r="R93" s="2">
        <v>1019.0</v>
      </c>
    </row>
    <row r="94">
      <c r="A94" s="2"/>
      <c r="B94" s="2" t="s">
        <v>960</v>
      </c>
      <c r="C94" s="492" t="s">
        <v>1055</v>
      </c>
      <c r="D94" s="616"/>
      <c r="E94" s="494" t="s">
        <v>1056</v>
      </c>
      <c r="F94" s="2"/>
      <c r="G94" s="2"/>
      <c r="H94" s="2" t="s">
        <v>1240</v>
      </c>
      <c r="I94" s="2" t="s">
        <v>2134</v>
      </c>
      <c r="J94" s="2" t="s">
        <v>4506</v>
      </c>
      <c r="K94" s="2" t="s">
        <v>9910</v>
      </c>
      <c r="L94" s="2" t="s">
        <v>17</v>
      </c>
      <c r="M94" s="2" t="s">
        <v>9584</v>
      </c>
      <c r="Q94" s="2" t="s">
        <v>9860</v>
      </c>
      <c r="R94" s="2">
        <v>1019.0</v>
      </c>
    </row>
    <row r="95">
      <c r="A95" s="239"/>
      <c r="B95" s="2" t="s">
        <v>960</v>
      </c>
      <c r="C95" s="492" t="s">
        <v>1055</v>
      </c>
      <c r="D95" s="616"/>
      <c r="E95" s="494" t="s">
        <v>1056</v>
      </c>
      <c r="F95" s="2"/>
      <c r="G95" s="2"/>
      <c r="H95" s="2" t="s">
        <v>1240</v>
      </c>
      <c r="I95" s="2" t="s">
        <v>2135</v>
      </c>
      <c r="J95" s="2" t="s">
        <v>4506</v>
      </c>
      <c r="K95" s="2" t="s">
        <v>9910</v>
      </c>
      <c r="L95" s="2" t="s">
        <v>17</v>
      </c>
      <c r="M95" s="2" t="s">
        <v>9584</v>
      </c>
      <c r="Q95" s="2" t="s">
        <v>9860</v>
      </c>
      <c r="R95" s="2">
        <v>1019.0</v>
      </c>
    </row>
    <row r="96">
      <c r="A96" s="239"/>
      <c r="B96" s="2" t="s">
        <v>960</v>
      </c>
      <c r="C96" s="492" t="s">
        <v>1055</v>
      </c>
      <c r="D96" s="616"/>
      <c r="E96" s="494" t="s">
        <v>1056</v>
      </c>
      <c r="F96" s="2"/>
      <c r="G96" s="2"/>
      <c r="H96" s="2" t="s">
        <v>1240</v>
      </c>
      <c r="I96" s="2" t="s">
        <v>2136</v>
      </c>
      <c r="J96" s="2" t="s">
        <v>4506</v>
      </c>
      <c r="K96" s="2" t="s">
        <v>9910</v>
      </c>
      <c r="L96" s="2" t="s">
        <v>17</v>
      </c>
      <c r="M96" s="2" t="s">
        <v>9584</v>
      </c>
      <c r="Q96" s="2" t="s">
        <v>9860</v>
      </c>
      <c r="R96" s="2">
        <v>1019.0</v>
      </c>
    </row>
    <row r="97">
      <c r="A97" s="239"/>
      <c r="B97" s="2" t="s">
        <v>960</v>
      </c>
      <c r="C97" s="492" t="s">
        <v>1055</v>
      </c>
      <c r="D97" s="616"/>
      <c r="E97" s="494" t="s">
        <v>1056</v>
      </c>
      <c r="F97" s="2"/>
      <c r="G97" s="2"/>
      <c r="H97" s="2" t="s">
        <v>1240</v>
      </c>
      <c r="I97" s="2" t="s">
        <v>2137</v>
      </c>
      <c r="J97" s="2" t="s">
        <v>4506</v>
      </c>
      <c r="K97" s="2" t="s">
        <v>9910</v>
      </c>
      <c r="L97" s="2" t="s">
        <v>17</v>
      </c>
      <c r="M97" s="2" t="s">
        <v>9584</v>
      </c>
      <c r="Q97" s="2" t="s">
        <v>9860</v>
      </c>
      <c r="R97" s="2">
        <v>1019.0</v>
      </c>
    </row>
    <row r="98">
      <c r="A98" s="239"/>
      <c r="B98" s="2" t="s">
        <v>960</v>
      </c>
      <c r="C98" s="492" t="s">
        <v>1055</v>
      </c>
      <c r="D98" s="616"/>
      <c r="E98" s="494" t="s">
        <v>1056</v>
      </c>
      <c r="F98" s="2"/>
      <c r="G98" s="2"/>
      <c r="H98" s="2" t="s">
        <v>1240</v>
      </c>
      <c r="I98" s="2" t="s">
        <v>2138</v>
      </c>
      <c r="J98" s="2" t="s">
        <v>4506</v>
      </c>
      <c r="K98" s="2" t="s">
        <v>9910</v>
      </c>
      <c r="L98" s="2" t="s">
        <v>17</v>
      </c>
      <c r="M98" s="2" t="s">
        <v>9584</v>
      </c>
      <c r="Q98" s="2" t="s">
        <v>9860</v>
      </c>
      <c r="R98" s="2">
        <v>1019.0</v>
      </c>
    </row>
    <row r="99">
      <c r="A99" s="239"/>
      <c r="B99" s="2" t="s">
        <v>960</v>
      </c>
      <c r="C99" s="492" t="s">
        <v>1055</v>
      </c>
      <c r="D99" s="616"/>
      <c r="E99" s="494" t="s">
        <v>1056</v>
      </c>
      <c r="F99" s="2"/>
      <c r="G99" s="2"/>
      <c r="H99" s="2" t="s">
        <v>1240</v>
      </c>
      <c r="I99" s="2" t="s">
        <v>2139</v>
      </c>
      <c r="J99" s="2" t="s">
        <v>4506</v>
      </c>
      <c r="K99" s="2" t="s">
        <v>9911</v>
      </c>
      <c r="L99" s="2" t="s">
        <v>17</v>
      </c>
      <c r="M99" s="2" t="s">
        <v>9584</v>
      </c>
      <c r="Q99" s="2" t="s">
        <v>9268</v>
      </c>
      <c r="R99" s="2">
        <v>1019.0</v>
      </c>
    </row>
    <row r="100">
      <c r="A100" s="239"/>
      <c r="B100" s="2" t="s">
        <v>960</v>
      </c>
      <c r="C100" s="492" t="s">
        <v>1055</v>
      </c>
      <c r="D100" s="616"/>
      <c r="E100" s="494" t="s">
        <v>1056</v>
      </c>
      <c r="F100" s="2"/>
      <c r="G100" s="2"/>
      <c r="H100" s="2" t="s">
        <v>1240</v>
      </c>
      <c r="I100" s="2" t="s">
        <v>2140</v>
      </c>
      <c r="J100" s="2" t="s">
        <v>4506</v>
      </c>
      <c r="K100" s="2" t="s">
        <v>9911</v>
      </c>
      <c r="L100" s="2" t="s">
        <v>17</v>
      </c>
      <c r="M100" s="2" t="s">
        <v>9584</v>
      </c>
      <c r="Q100" s="2" t="s">
        <v>9268</v>
      </c>
      <c r="R100" s="2">
        <v>1019.0</v>
      </c>
    </row>
    <row r="101">
      <c r="A101" s="239"/>
      <c r="B101" s="2" t="s">
        <v>960</v>
      </c>
      <c r="C101" s="492" t="s">
        <v>1055</v>
      </c>
      <c r="D101" s="616"/>
      <c r="E101" s="494" t="s">
        <v>1056</v>
      </c>
      <c r="F101" s="2"/>
      <c r="G101" s="2"/>
      <c r="H101" s="2" t="s">
        <v>1247</v>
      </c>
      <c r="I101" s="2" t="s">
        <v>2143</v>
      </c>
      <c r="J101" s="2" t="s">
        <v>4506</v>
      </c>
      <c r="K101" s="2" t="s">
        <v>9911</v>
      </c>
      <c r="L101" s="2" t="s">
        <v>17</v>
      </c>
      <c r="M101" s="2" t="s">
        <v>9584</v>
      </c>
      <c r="Q101" s="2" t="s">
        <v>9268</v>
      </c>
      <c r="R101" s="2">
        <v>1019.0</v>
      </c>
    </row>
    <row r="102">
      <c r="A102" s="239"/>
      <c r="B102" s="2" t="s">
        <v>960</v>
      </c>
      <c r="C102" s="492" t="s">
        <v>1055</v>
      </c>
      <c r="D102" s="616"/>
      <c r="E102" s="494" t="s">
        <v>1056</v>
      </c>
      <c r="F102" s="2"/>
      <c r="G102" s="2"/>
      <c r="H102" s="2" t="s">
        <v>1247</v>
      </c>
      <c r="I102" s="2" t="s">
        <v>2143</v>
      </c>
      <c r="J102" s="2" t="s">
        <v>4506</v>
      </c>
      <c r="K102" s="2" t="s">
        <v>9911</v>
      </c>
      <c r="L102" s="2" t="s">
        <v>17</v>
      </c>
      <c r="M102" s="2" t="s">
        <v>9584</v>
      </c>
      <c r="Q102" s="2" t="s">
        <v>9268</v>
      </c>
      <c r="R102" s="2">
        <v>1019.0</v>
      </c>
    </row>
    <row r="103">
      <c r="A103" s="239"/>
      <c r="B103" s="2" t="s">
        <v>960</v>
      </c>
      <c r="C103" s="492" t="s">
        <v>1055</v>
      </c>
      <c r="D103" s="616"/>
      <c r="E103" s="494" t="s">
        <v>1056</v>
      </c>
      <c r="F103" s="2"/>
      <c r="G103" s="2"/>
      <c r="H103" s="2" t="s">
        <v>1247</v>
      </c>
      <c r="I103" s="2" t="s">
        <v>2145</v>
      </c>
      <c r="J103" s="2" t="s">
        <v>4506</v>
      </c>
      <c r="K103" s="2" t="s">
        <v>9912</v>
      </c>
      <c r="L103" s="2" t="s">
        <v>17</v>
      </c>
      <c r="M103" s="2" t="s">
        <v>9584</v>
      </c>
      <c r="Q103" s="2" t="s">
        <v>8965</v>
      </c>
      <c r="R103" s="2">
        <v>1019.0</v>
      </c>
    </row>
    <row r="104">
      <c r="A104" s="239"/>
      <c r="B104" s="2" t="s">
        <v>960</v>
      </c>
      <c r="C104" s="492" t="s">
        <v>1055</v>
      </c>
      <c r="D104" s="616"/>
      <c r="E104" s="494" t="s">
        <v>1056</v>
      </c>
      <c r="F104" s="2"/>
      <c r="G104" s="2"/>
      <c r="H104" s="2" t="s">
        <v>1247</v>
      </c>
      <c r="I104" s="2" t="s">
        <v>2146</v>
      </c>
      <c r="J104" s="2" t="s">
        <v>4506</v>
      </c>
      <c r="K104" s="2" t="s">
        <v>9912</v>
      </c>
      <c r="L104" s="2" t="s">
        <v>17</v>
      </c>
      <c r="M104" s="2" t="s">
        <v>9584</v>
      </c>
      <c r="Q104" s="2" t="s">
        <v>8965</v>
      </c>
      <c r="R104" s="2">
        <v>1019.0</v>
      </c>
    </row>
    <row r="105">
      <c r="A105" s="239"/>
      <c r="B105" s="2" t="s">
        <v>960</v>
      </c>
      <c r="C105" s="492" t="s">
        <v>1055</v>
      </c>
      <c r="D105" s="616"/>
      <c r="E105" s="494" t="s">
        <v>1056</v>
      </c>
      <c r="F105" s="2"/>
      <c r="G105" s="2"/>
      <c r="H105" s="2" t="s">
        <v>1247</v>
      </c>
      <c r="I105" s="2" t="s">
        <v>2147</v>
      </c>
      <c r="J105" s="2" t="s">
        <v>4506</v>
      </c>
      <c r="K105" s="2" t="s">
        <v>9912</v>
      </c>
      <c r="L105" s="2" t="s">
        <v>17</v>
      </c>
      <c r="M105" s="2" t="s">
        <v>9584</v>
      </c>
      <c r="Q105" s="2" t="s">
        <v>8965</v>
      </c>
      <c r="R105" s="2">
        <v>1019.0</v>
      </c>
    </row>
    <row r="106">
      <c r="A106" s="239"/>
      <c r="B106" s="2" t="s">
        <v>960</v>
      </c>
      <c r="C106" s="492" t="s">
        <v>1055</v>
      </c>
      <c r="D106" s="616"/>
      <c r="E106" s="494" t="s">
        <v>1056</v>
      </c>
      <c r="F106" s="2"/>
      <c r="G106" s="2"/>
      <c r="H106" s="2" t="s">
        <v>1247</v>
      </c>
      <c r="I106" s="2" t="s">
        <v>3236</v>
      </c>
      <c r="J106" s="2" t="s">
        <v>4506</v>
      </c>
      <c r="K106" s="2" t="s">
        <v>9912</v>
      </c>
      <c r="L106" s="2" t="s">
        <v>17</v>
      </c>
      <c r="M106" s="2" t="s">
        <v>9584</v>
      </c>
      <c r="Q106" s="2" t="s">
        <v>8965</v>
      </c>
      <c r="R106" s="2">
        <v>1019.0</v>
      </c>
    </row>
    <row r="107">
      <c r="A107" s="239"/>
      <c r="B107" s="2" t="s">
        <v>960</v>
      </c>
      <c r="C107" s="492" t="s">
        <v>1055</v>
      </c>
      <c r="D107" s="616"/>
      <c r="E107" s="494" t="s">
        <v>1056</v>
      </c>
      <c r="F107" s="2"/>
      <c r="G107" s="2"/>
      <c r="H107" s="2" t="s">
        <v>1247</v>
      </c>
      <c r="I107" s="2" t="s">
        <v>3238</v>
      </c>
      <c r="J107" s="2" t="s">
        <v>4506</v>
      </c>
      <c r="K107" s="2" t="s">
        <v>9912</v>
      </c>
      <c r="L107" s="2" t="s">
        <v>17</v>
      </c>
      <c r="M107" s="2" t="s">
        <v>9584</v>
      </c>
      <c r="Q107" s="2" t="s">
        <v>8965</v>
      </c>
      <c r="R107" s="2">
        <v>1019.0</v>
      </c>
    </row>
    <row r="108">
      <c r="A108" s="239"/>
      <c r="B108" s="2" t="s">
        <v>960</v>
      </c>
      <c r="C108" s="492" t="s">
        <v>1055</v>
      </c>
      <c r="D108" s="616"/>
      <c r="E108" s="494" t="s">
        <v>1056</v>
      </c>
      <c r="F108" s="2"/>
      <c r="G108" s="2"/>
      <c r="H108" s="2" t="s">
        <v>1247</v>
      </c>
      <c r="I108" s="2" t="s">
        <v>3240</v>
      </c>
      <c r="J108" s="2" t="s">
        <v>4506</v>
      </c>
      <c r="K108" s="2" t="s">
        <v>9912</v>
      </c>
      <c r="L108" s="2" t="s">
        <v>17</v>
      </c>
      <c r="M108" s="2" t="s">
        <v>9584</v>
      </c>
      <c r="Q108" s="2" t="s">
        <v>8965</v>
      </c>
      <c r="R108" s="2">
        <v>1019.0</v>
      </c>
    </row>
    <row r="109">
      <c r="A109" s="239"/>
      <c r="B109" s="2" t="s">
        <v>960</v>
      </c>
      <c r="C109" s="492" t="s">
        <v>1055</v>
      </c>
      <c r="D109" s="616"/>
      <c r="E109" s="494" t="s">
        <v>1056</v>
      </c>
      <c r="F109" s="2"/>
      <c r="G109" s="2"/>
      <c r="H109" s="2" t="s">
        <v>1247</v>
      </c>
      <c r="I109" s="2" t="s">
        <v>3243</v>
      </c>
      <c r="J109" s="2" t="s">
        <v>4506</v>
      </c>
      <c r="K109" s="2" t="s">
        <v>9912</v>
      </c>
      <c r="L109" s="2" t="s">
        <v>17</v>
      </c>
      <c r="M109" s="2" t="s">
        <v>9584</v>
      </c>
      <c r="Q109" s="2" t="s">
        <v>8965</v>
      </c>
      <c r="R109" s="2">
        <v>1019.0</v>
      </c>
    </row>
    <row r="110">
      <c r="A110" s="239"/>
      <c r="B110" s="239"/>
      <c r="C110" s="2" t="s">
        <v>7142</v>
      </c>
      <c r="D110" s="610"/>
      <c r="L110" s="2" t="s">
        <v>17</v>
      </c>
      <c r="R110" s="2">
        <v>1018.0</v>
      </c>
    </row>
    <row r="111">
      <c r="A111" s="239"/>
      <c r="B111" s="623"/>
      <c r="D111" s="610"/>
    </row>
    <row r="112">
      <c r="A112" s="239"/>
      <c r="B112" s="623"/>
      <c r="C112" s="2" t="s">
        <v>3887</v>
      </c>
      <c r="D112" s="610"/>
      <c r="I112" s="2" t="s">
        <v>3819</v>
      </c>
      <c r="J112" s="2" t="s">
        <v>4506</v>
      </c>
      <c r="L112" s="2" t="s">
        <v>6841</v>
      </c>
      <c r="M112" s="2" t="s">
        <v>7222</v>
      </c>
      <c r="R112" s="2">
        <v>1153.0</v>
      </c>
    </row>
    <row r="113">
      <c r="A113" s="239"/>
      <c r="B113" s="623"/>
      <c r="C113" s="2" t="s">
        <v>3887</v>
      </c>
      <c r="D113" s="610"/>
      <c r="I113" s="2" t="s">
        <v>3819</v>
      </c>
      <c r="J113" s="2" t="s">
        <v>4506</v>
      </c>
      <c r="L113" s="2" t="s">
        <v>6841</v>
      </c>
      <c r="M113" s="2" t="s">
        <v>7222</v>
      </c>
      <c r="R113" s="2">
        <v>1153.0</v>
      </c>
    </row>
    <row r="114">
      <c r="A114" s="239"/>
      <c r="B114" s="623"/>
      <c r="C114" s="2" t="s">
        <v>3887</v>
      </c>
      <c r="D114" s="610"/>
      <c r="I114" s="2" t="s">
        <v>3819</v>
      </c>
      <c r="J114" s="2" t="s">
        <v>4506</v>
      </c>
      <c r="L114" s="2" t="s">
        <v>6841</v>
      </c>
      <c r="M114" s="2" t="s">
        <v>7222</v>
      </c>
      <c r="R114" s="2">
        <v>1153.0</v>
      </c>
    </row>
    <row r="115">
      <c r="A115" s="239"/>
      <c r="B115" s="623"/>
      <c r="C115" s="2" t="s">
        <v>3887</v>
      </c>
      <c r="D115" s="610"/>
      <c r="I115" s="2" t="s">
        <v>3819</v>
      </c>
      <c r="J115" s="2" t="s">
        <v>4506</v>
      </c>
      <c r="L115" s="2" t="s">
        <v>6841</v>
      </c>
      <c r="M115" s="2" t="s">
        <v>7222</v>
      </c>
      <c r="R115" s="2">
        <v>1153.0</v>
      </c>
    </row>
    <row r="116">
      <c r="A116" s="239"/>
      <c r="B116" s="623"/>
      <c r="C116" s="2" t="s">
        <v>3887</v>
      </c>
      <c r="D116" s="610"/>
      <c r="I116" s="2" t="s">
        <v>3819</v>
      </c>
      <c r="J116" s="2" t="s">
        <v>4506</v>
      </c>
      <c r="L116" s="2" t="s">
        <v>6841</v>
      </c>
      <c r="M116" s="2" t="s">
        <v>7222</v>
      </c>
      <c r="R116" s="2">
        <v>1153.0</v>
      </c>
    </row>
    <row r="117">
      <c r="A117" s="239"/>
      <c r="B117" s="623"/>
      <c r="C117" s="2" t="s">
        <v>3887</v>
      </c>
      <c r="D117" s="610"/>
      <c r="I117" s="2" t="s">
        <v>3819</v>
      </c>
      <c r="J117" s="2" t="s">
        <v>4506</v>
      </c>
      <c r="L117" s="2" t="s">
        <v>6841</v>
      </c>
      <c r="M117" s="2" t="s">
        <v>7222</v>
      </c>
      <c r="R117" s="2">
        <v>1153.0</v>
      </c>
    </row>
    <row r="118">
      <c r="A118" s="239"/>
      <c r="B118" s="623"/>
      <c r="C118" s="2" t="s">
        <v>9913</v>
      </c>
      <c r="D118" s="610"/>
      <c r="E118" s="359" t="s">
        <v>7141</v>
      </c>
      <c r="I118" s="2" t="s">
        <v>3819</v>
      </c>
      <c r="J118" s="2" t="s">
        <v>2173</v>
      </c>
      <c r="L118" s="2" t="s">
        <v>17</v>
      </c>
      <c r="M118" s="2" t="s">
        <v>7222</v>
      </c>
      <c r="R118" s="2">
        <v>1153.0</v>
      </c>
    </row>
    <row r="119">
      <c r="A119" s="239"/>
      <c r="B119" s="623"/>
      <c r="C119" s="2" t="s">
        <v>9913</v>
      </c>
      <c r="D119" s="610"/>
      <c r="E119" s="359" t="s">
        <v>7141</v>
      </c>
      <c r="I119" s="2" t="s">
        <v>3819</v>
      </c>
      <c r="L119" s="2" t="s">
        <v>6841</v>
      </c>
      <c r="M119" s="2" t="s">
        <v>7222</v>
      </c>
      <c r="R119" s="2">
        <v>1153.0</v>
      </c>
    </row>
    <row r="120">
      <c r="A120" s="239"/>
      <c r="B120" s="239"/>
      <c r="C120" s="2" t="s">
        <v>9606</v>
      </c>
      <c r="D120" s="610"/>
      <c r="I120" s="2" t="s">
        <v>3819</v>
      </c>
      <c r="J120" s="2" t="s">
        <v>2173</v>
      </c>
      <c r="K120" s="2" t="s">
        <v>9845</v>
      </c>
      <c r="L120" s="2" t="s">
        <v>17</v>
      </c>
      <c r="M120" s="2" t="s">
        <v>9914</v>
      </c>
      <c r="Q120" s="2" t="s">
        <v>9844</v>
      </c>
      <c r="R120" s="2">
        <v>227.0</v>
      </c>
    </row>
    <row r="121">
      <c r="A121" s="239"/>
      <c r="B121" s="239"/>
      <c r="C121" s="2" t="s">
        <v>7258</v>
      </c>
      <c r="D121" s="610"/>
      <c r="I121" s="2" t="s">
        <v>3819</v>
      </c>
      <c r="J121" s="2" t="s">
        <v>2173</v>
      </c>
      <c r="K121" s="2" t="s">
        <v>9845</v>
      </c>
      <c r="L121" s="2" t="s">
        <v>17</v>
      </c>
      <c r="M121" s="2" t="s">
        <v>9914</v>
      </c>
      <c r="Q121" s="2" t="s">
        <v>9844</v>
      </c>
      <c r="R121" s="2">
        <v>227.0</v>
      </c>
    </row>
    <row r="122">
      <c r="A122" s="239"/>
      <c r="C122" s="388" t="s">
        <v>7645</v>
      </c>
      <c r="D122" s="610"/>
      <c r="E122" s="434">
        <v>8.544709E7</v>
      </c>
      <c r="L122" s="2" t="s">
        <v>17</v>
      </c>
      <c r="M122" s="2" t="s">
        <v>9915</v>
      </c>
      <c r="R122" s="2">
        <v>639.0</v>
      </c>
    </row>
    <row r="123">
      <c r="C123" s="388" t="s">
        <v>7645</v>
      </c>
      <c r="D123" s="610"/>
      <c r="E123" s="434">
        <v>8.544709E7</v>
      </c>
      <c r="L123" s="2" t="s">
        <v>17</v>
      </c>
      <c r="M123" s="2" t="s">
        <v>9915</v>
      </c>
      <c r="R123" s="2">
        <v>639.0</v>
      </c>
    </row>
    <row r="124">
      <c r="C124" s="388" t="s">
        <v>7645</v>
      </c>
      <c r="D124" s="610"/>
      <c r="E124" s="434">
        <v>8.544709E7</v>
      </c>
      <c r="L124" s="2" t="s">
        <v>17</v>
      </c>
      <c r="M124" s="2" t="s">
        <v>9915</v>
      </c>
      <c r="R124" s="2">
        <v>639.0</v>
      </c>
    </row>
    <row r="125">
      <c r="C125" s="388" t="s">
        <v>7645</v>
      </c>
      <c r="D125" s="610"/>
      <c r="E125" s="434">
        <v>8.544709E7</v>
      </c>
      <c r="L125" s="2" t="s">
        <v>17</v>
      </c>
      <c r="M125" s="2" t="s">
        <v>9915</v>
      </c>
      <c r="R125" s="2">
        <v>639.0</v>
      </c>
    </row>
    <row r="126">
      <c r="C126" s="388" t="s">
        <v>7645</v>
      </c>
      <c r="D126" s="610"/>
      <c r="E126" s="434">
        <v>8.544709E7</v>
      </c>
      <c r="L126" s="2" t="s">
        <v>17</v>
      </c>
      <c r="M126" s="2" t="s">
        <v>9915</v>
      </c>
      <c r="R126" s="2">
        <v>639.0</v>
      </c>
    </row>
    <row r="127">
      <c r="C127" s="359" t="s">
        <v>7645</v>
      </c>
      <c r="D127" s="610"/>
      <c r="E127" s="434">
        <v>8.544709E7</v>
      </c>
      <c r="L127" s="2" t="s">
        <v>17</v>
      </c>
      <c r="M127" s="2" t="s">
        <v>9916</v>
      </c>
      <c r="R127" s="2">
        <v>699.0</v>
      </c>
    </row>
    <row r="128">
      <c r="D128" s="610"/>
    </row>
    <row r="129">
      <c r="A129" s="2"/>
      <c r="D129" s="610"/>
    </row>
    <row r="130">
      <c r="A130" s="2"/>
      <c r="D130" s="610"/>
    </row>
    <row r="131">
      <c r="A131" s="2"/>
      <c r="D131" s="610"/>
    </row>
    <row r="132">
      <c r="A132" s="2"/>
      <c r="D132" s="610"/>
    </row>
    <row r="133">
      <c r="A133" s="2"/>
      <c r="D133" s="610"/>
    </row>
    <row r="134">
      <c r="A134" s="2"/>
      <c r="D134" s="610"/>
    </row>
    <row r="135">
      <c r="A135" s="2"/>
      <c r="D135" s="610"/>
    </row>
    <row r="136">
      <c r="A136" s="2"/>
      <c r="D136" s="610"/>
    </row>
    <row r="137">
      <c r="A137" s="2"/>
      <c r="D137" s="610"/>
    </row>
    <row r="138">
      <c r="A138" s="2"/>
      <c r="D138" s="610"/>
    </row>
    <row r="139">
      <c r="D139" s="610"/>
    </row>
    <row r="140">
      <c r="D140" s="610"/>
    </row>
    <row r="141">
      <c r="D141" s="610"/>
    </row>
    <row r="142">
      <c r="D142" s="610"/>
    </row>
    <row r="143">
      <c r="D143" s="610"/>
    </row>
    <row r="144">
      <c r="D144" s="610"/>
    </row>
    <row r="145">
      <c r="D145" s="610"/>
    </row>
    <row r="146">
      <c r="D146" s="610"/>
    </row>
    <row r="147">
      <c r="D147" s="610"/>
    </row>
    <row r="148">
      <c r="D148" s="610"/>
    </row>
    <row r="149">
      <c r="D149" s="610"/>
    </row>
    <row r="150">
      <c r="D150" s="610"/>
    </row>
    <row r="151">
      <c r="D151" s="610"/>
    </row>
    <row r="152">
      <c r="D152" s="610"/>
    </row>
    <row r="153">
      <c r="D153" s="610"/>
    </row>
    <row r="154">
      <c r="D154" s="610"/>
    </row>
    <row r="155">
      <c r="D155" s="610"/>
    </row>
    <row r="156">
      <c r="D156" s="610"/>
    </row>
    <row r="157">
      <c r="D157" s="610"/>
    </row>
    <row r="158">
      <c r="D158" s="610"/>
    </row>
    <row r="159">
      <c r="D159" s="610"/>
    </row>
    <row r="160">
      <c r="D160" s="610"/>
    </row>
    <row r="161">
      <c r="D161" s="610"/>
    </row>
    <row r="162">
      <c r="D162" s="610"/>
    </row>
    <row r="163">
      <c r="D163" s="610"/>
    </row>
    <row r="164">
      <c r="D164" s="610"/>
    </row>
    <row r="165">
      <c r="D165" s="610"/>
    </row>
    <row r="166">
      <c r="D166" s="610"/>
    </row>
    <row r="167">
      <c r="D167" s="610"/>
    </row>
    <row r="168">
      <c r="D168" s="610"/>
    </row>
    <row r="169">
      <c r="D169" s="610"/>
    </row>
    <row r="170">
      <c r="D170" s="610"/>
    </row>
    <row r="171">
      <c r="D171" s="610"/>
    </row>
    <row r="172">
      <c r="D172" s="610"/>
    </row>
    <row r="173">
      <c r="D173" s="610"/>
    </row>
    <row r="174">
      <c r="D174" s="610"/>
    </row>
    <row r="175">
      <c r="D175" s="610"/>
    </row>
    <row r="176">
      <c r="D176" s="610"/>
    </row>
    <row r="177">
      <c r="D177" s="610"/>
    </row>
    <row r="178">
      <c r="D178" s="610"/>
    </row>
    <row r="179">
      <c r="D179" s="610"/>
    </row>
    <row r="180">
      <c r="D180" s="610"/>
    </row>
    <row r="181">
      <c r="D181" s="610"/>
    </row>
    <row r="182">
      <c r="D182" s="610"/>
    </row>
    <row r="183">
      <c r="D183" s="610"/>
    </row>
    <row r="184">
      <c r="D184" s="610"/>
    </row>
    <row r="185">
      <c r="D185" s="610"/>
    </row>
    <row r="186">
      <c r="D186" s="610"/>
    </row>
    <row r="187">
      <c r="D187" s="610"/>
    </row>
    <row r="188">
      <c r="D188" s="610"/>
    </row>
    <row r="189">
      <c r="D189" s="610"/>
    </row>
    <row r="190">
      <c r="D190" s="610"/>
    </row>
    <row r="191">
      <c r="D191" s="610"/>
    </row>
    <row r="192">
      <c r="D192" s="610"/>
    </row>
    <row r="193">
      <c r="D193" s="610"/>
    </row>
    <row r="194">
      <c r="D194" s="610"/>
    </row>
    <row r="195">
      <c r="D195" s="610"/>
    </row>
    <row r="196">
      <c r="D196" s="610"/>
    </row>
    <row r="197">
      <c r="D197" s="610"/>
    </row>
    <row r="198">
      <c r="D198" s="610"/>
    </row>
    <row r="199">
      <c r="D199" s="610"/>
    </row>
    <row r="200">
      <c r="D200" s="610"/>
    </row>
    <row r="201">
      <c r="D201" s="610"/>
    </row>
    <row r="202">
      <c r="D202" s="610"/>
    </row>
    <row r="203">
      <c r="D203" s="610"/>
    </row>
    <row r="204">
      <c r="D204" s="610"/>
    </row>
    <row r="205">
      <c r="D205" s="610"/>
    </row>
    <row r="206">
      <c r="A206" s="2" t="s">
        <v>336</v>
      </c>
      <c r="D206" s="610"/>
    </row>
    <row r="207">
      <c r="D207" s="610"/>
    </row>
    <row r="208">
      <c r="D208" s="610"/>
    </row>
    <row r="209">
      <c r="D209" s="610"/>
    </row>
    <row r="210">
      <c r="D210" s="610"/>
    </row>
    <row r="211">
      <c r="D211" s="610"/>
    </row>
    <row r="212">
      <c r="D212" s="610"/>
    </row>
    <row r="213">
      <c r="D213" s="610"/>
    </row>
    <row r="214">
      <c r="D214" s="610"/>
    </row>
    <row r="215">
      <c r="D215" s="610"/>
    </row>
    <row r="216">
      <c r="D216" s="610"/>
    </row>
    <row r="217">
      <c r="D217" s="610"/>
    </row>
    <row r="218">
      <c r="D218" s="610"/>
    </row>
    <row r="219">
      <c r="D219" s="610"/>
    </row>
    <row r="220">
      <c r="D220" s="610"/>
    </row>
    <row r="221">
      <c r="D221" s="610"/>
    </row>
    <row r="222">
      <c r="D222" s="610"/>
    </row>
    <row r="223">
      <c r="D223" s="610"/>
    </row>
    <row r="224">
      <c r="D224" s="610"/>
    </row>
    <row r="225">
      <c r="D225" s="610"/>
    </row>
    <row r="226">
      <c r="D226" s="610"/>
    </row>
    <row r="227">
      <c r="D227" s="610"/>
    </row>
    <row r="228">
      <c r="D228" s="610"/>
    </row>
    <row r="229">
      <c r="D229" s="610"/>
    </row>
    <row r="230">
      <c r="D230" s="610"/>
    </row>
    <row r="231">
      <c r="D231" s="610"/>
    </row>
    <row r="232">
      <c r="D232" s="610"/>
    </row>
    <row r="233">
      <c r="D233" s="610"/>
    </row>
    <row r="234">
      <c r="D234" s="610"/>
    </row>
    <row r="235">
      <c r="D235" s="610"/>
    </row>
    <row r="236">
      <c r="D236" s="610"/>
    </row>
    <row r="237">
      <c r="D237" s="610"/>
    </row>
    <row r="238">
      <c r="D238" s="610"/>
    </row>
    <row r="239">
      <c r="D239" s="610"/>
    </row>
    <row r="240">
      <c r="D240" s="610"/>
    </row>
    <row r="241">
      <c r="D241" s="610"/>
    </row>
    <row r="242">
      <c r="D242" s="610"/>
    </row>
    <row r="243">
      <c r="D243" s="610"/>
    </row>
    <row r="244">
      <c r="D244" s="610"/>
    </row>
    <row r="245">
      <c r="D245" s="610"/>
    </row>
    <row r="246">
      <c r="D246" s="610"/>
    </row>
    <row r="247">
      <c r="D247" s="610"/>
    </row>
    <row r="248">
      <c r="D248" s="610"/>
    </row>
    <row r="249">
      <c r="D249" s="610"/>
    </row>
    <row r="250">
      <c r="D250" s="610"/>
    </row>
    <row r="251">
      <c r="D251" s="610"/>
    </row>
    <row r="252">
      <c r="D252" s="610"/>
    </row>
    <row r="253">
      <c r="D253" s="610"/>
    </row>
    <row r="254">
      <c r="D254" s="610"/>
    </row>
    <row r="255">
      <c r="D255" s="610"/>
    </row>
    <row r="256">
      <c r="D256" s="610"/>
    </row>
    <row r="257">
      <c r="D257" s="610"/>
    </row>
    <row r="258">
      <c r="D258" s="610"/>
    </row>
    <row r="259">
      <c r="D259" s="610"/>
    </row>
    <row r="260">
      <c r="D260" s="610"/>
    </row>
    <row r="261">
      <c r="D261" s="610"/>
    </row>
    <row r="262">
      <c r="D262" s="610"/>
    </row>
    <row r="263">
      <c r="D263" s="610"/>
    </row>
    <row r="264">
      <c r="D264" s="610"/>
    </row>
    <row r="265">
      <c r="D265" s="610"/>
    </row>
    <row r="266">
      <c r="D266" s="610"/>
    </row>
    <row r="267">
      <c r="D267" s="610"/>
    </row>
    <row r="268">
      <c r="D268" s="610"/>
    </row>
    <row r="269">
      <c r="D269" s="610"/>
    </row>
    <row r="270">
      <c r="D270" s="610"/>
    </row>
    <row r="271">
      <c r="D271" s="610"/>
    </row>
    <row r="272">
      <c r="D272" s="610"/>
    </row>
    <row r="273">
      <c r="D273" s="610"/>
    </row>
    <row r="274">
      <c r="D274" s="610"/>
    </row>
    <row r="275">
      <c r="D275" s="610"/>
    </row>
    <row r="276">
      <c r="D276" s="610"/>
    </row>
    <row r="277">
      <c r="D277" s="610"/>
    </row>
    <row r="278">
      <c r="D278" s="610"/>
    </row>
    <row r="279">
      <c r="D279" s="610"/>
    </row>
    <row r="280">
      <c r="D280" s="610"/>
    </row>
    <row r="281">
      <c r="D281" s="610"/>
    </row>
    <row r="282">
      <c r="D282" s="610"/>
    </row>
    <row r="283">
      <c r="D283" s="610"/>
    </row>
    <row r="284">
      <c r="D284" s="610"/>
    </row>
    <row r="285">
      <c r="D285" s="610"/>
    </row>
    <row r="286">
      <c r="D286" s="610"/>
    </row>
    <row r="287">
      <c r="D287" s="610"/>
    </row>
    <row r="288">
      <c r="D288" s="610"/>
    </row>
    <row r="289">
      <c r="D289" s="610"/>
    </row>
    <row r="290">
      <c r="D290" s="610"/>
    </row>
    <row r="291">
      <c r="D291" s="610"/>
    </row>
    <row r="292">
      <c r="D292" s="610"/>
    </row>
    <row r="293">
      <c r="D293" s="610"/>
    </row>
    <row r="294">
      <c r="D294" s="610"/>
    </row>
    <row r="295">
      <c r="D295" s="610"/>
    </row>
    <row r="296">
      <c r="D296" s="610"/>
    </row>
    <row r="297">
      <c r="D297" s="610"/>
    </row>
    <row r="298">
      <c r="D298" s="610"/>
    </row>
    <row r="299">
      <c r="D299" s="610"/>
    </row>
    <row r="300">
      <c r="D300" s="610"/>
    </row>
    <row r="301">
      <c r="D301" s="610"/>
    </row>
    <row r="302">
      <c r="D302" s="610"/>
    </row>
    <row r="303">
      <c r="D303" s="610"/>
    </row>
    <row r="304">
      <c r="D304" s="610"/>
    </row>
    <row r="305">
      <c r="D305" s="610"/>
    </row>
    <row r="306">
      <c r="D306" s="610"/>
    </row>
    <row r="307">
      <c r="D307" s="610"/>
    </row>
    <row r="308">
      <c r="D308" s="610"/>
    </row>
    <row r="309">
      <c r="D309" s="610"/>
    </row>
    <row r="310">
      <c r="D310" s="610"/>
    </row>
    <row r="311">
      <c r="D311" s="610"/>
    </row>
    <row r="312">
      <c r="D312" s="610"/>
    </row>
    <row r="313">
      <c r="D313" s="610"/>
    </row>
    <row r="314">
      <c r="D314" s="610"/>
    </row>
    <row r="315">
      <c r="D315" s="610"/>
    </row>
    <row r="316">
      <c r="D316" s="610"/>
    </row>
    <row r="317">
      <c r="D317" s="610"/>
    </row>
    <row r="318">
      <c r="D318" s="610"/>
    </row>
    <row r="319">
      <c r="D319" s="610"/>
    </row>
    <row r="320">
      <c r="D320" s="610"/>
    </row>
    <row r="321">
      <c r="D321" s="610"/>
    </row>
    <row r="322">
      <c r="D322" s="610"/>
    </row>
    <row r="323">
      <c r="D323" s="610"/>
    </row>
    <row r="324">
      <c r="D324" s="610"/>
    </row>
    <row r="325">
      <c r="D325" s="610"/>
    </row>
    <row r="326">
      <c r="D326" s="610"/>
    </row>
    <row r="327">
      <c r="D327" s="610"/>
    </row>
    <row r="328">
      <c r="D328" s="610"/>
    </row>
    <row r="329">
      <c r="D329" s="610"/>
    </row>
    <row r="330">
      <c r="D330" s="610"/>
    </row>
    <row r="331">
      <c r="D331" s="610"/>
    </row>
    <row r="332">
      <c r="D332" s="610"/>
    </row>
    <row r="333">
      <c r="D333" s="610"/>
    </row>
    <row r="334">
      <c r="D334" s="610"/>
    </row>
    <row r="335">
      <c r="D335" s="610"/>
    </row>
    <row r="336">
      <c r="D336" s="610"/>
    </row>
    <row r="337">
      <c r="D337" s="610"/>
    </row>
    <row r="338">
      <c r="D338" s="610"/>
    </row>
    <row r="339">
      <c r="D339" s="610"/>
    </row>
    <row r="340">
      <c r="D340" s="610"/>
    </row>
    <row r="341">
      <c r="D341" s="610"/>
    </row>
    <row r="342">
      <c r="D342" s="610"/>
    </row>
    <row r="343">
      <c r="D343" s="610"/>
    </row>
    <row r="344">
      <c r="D344" s="610"/>
    </row>
    <row r="345">
      <c r="D345" s="610"/>
    </row>
    <row r="346">
      <c r="D346" s="610"/>
    </row>
    <row r="347">
      <c r="D347" s="610"/>
    </row>
    <row r="348">
      <c r="D348" s="610"/>
    </row>
    <row r="349">
      <c r="D349" s="610"/>
    </row>
    <row r="350">
      <c r="D350" s="610"/>
    </row>
    <row r="351">
      <c r="D351" s="610"/>
    </row>
    <row r="352">
      <c r="D352" s="610"/>
    </row>
    <row r="353">
      <c r="D353" s="610"/>
    </row>
    <row r="354">
      <c r="D354" s="610"/>
    </row>
    <row r="355">
      <c r="D355" s="610"/>
    </row>
    <row r="356">
      <c r="D356" s="610"/>
    </row>
    <row r="357">
      <c r="D357" s="610"/>
    </row>
    <row r="358">
      <c r="D358" s="610"/>
    </row>
    <row r="359">
      <c r="D359" s="610"/>
    </row>
    <row r="360">
      <c r="D360" s="610"/>
    </row>
    <row r="361">
      <c r="D361" s="610"/>
    </row>
    <row r="362">
      <c r="D362" s="610"/>
    </row>
    <row r="363">
      <c r="D363" s="610"/>
    </row>
    <row r="364">
      <c r="D364" s="610"/>
    </row>
    <row r="365">
      <c r="D365" s="610"/>
    </row>
    <row r="366">
      <c r="D366" s="610"/>
    </row>
    <row r="367">
      <c r="D367" s="610"/>
    </row>
    <row r="368">
      <c r="D368" s="610"/>
    </row>
    <row r="369">
      <c r="D369" s="610"/>
    </row>
    <row r="370">
      <c r="D370" s="610"/>
    </row>
    <row r="371">
      <c r="D371" s="610"/>
    </row>
    <row r="372">
      <c r="D372" s="610"/>
    </row>
    <row r="373">
      <c r="D373" s="610"/>
    </row>
    <row r="374">
      <c r="D374" s="610"/>
    </row>
    <row r="375">
      <c r="D375" s="610"/>
    </row>
    <row r="376">
      <c r="D376" s="610"/>
    </row>
    <row r="377">
      <c r="D377" s="610"/>
    </row>
    <row r="378">
      <c r="D378" s="610"/>
    </row>
    <row r="379">
      <c r="D379" s="610"/>
    </row>
    <row r="380">
      <c r="D380" s="610"/>
    </row>
    <row r="381">
      <c r="D381" s="610"/>
    </row>
    <row r="382">
      <c r="D382" s="610"/>
    </row>
    <row r="383">
      <c r="D383" s="610"/>
    </row>
    <row r="384">
      <c r="D384" s="610"/>
    </row>
    <row r="385">
      <c r="D385" s="610"/>
    </row>
    <row r="386">
      <c r="D386" s="610"/>
    </row>
    <row r="387">
      <c r="D387" s="610"/>
    </row>
    <row r="388">
      <c r="D388" s="610"/>
    </row>
    <row r="389">
      <c r="D389" s="610"/>
    </row>
    <row r="390">
      <c r="D390" s="610"/>
    </row>
    <row r="391">
      <c r="D391" s="610"/>
    </row>
    <row r="392">
      <c r="D392" s="610"/>
    </row>
    <row r="393">
      <c r="D393" s="610"/>
    </row>
    <row r="394">
      <c r="D394" s="610"/>
    </row>
    <row r="395">
      <c r="D395" s="610"/>
    </row>
    <row r="396">
      <c r="D396" s="610"/>
    </row>
    <row r="397">
      <c r="D397" s="610"/>
    </row>
    <row r="398">
      <c r="D398" s="610"/>
    </row>
    <row r="399">
      <c r="D399" s="610"/>
    </row>
    <row r="400">
      <c r="D400" s="610"/>
    </row>
    <row r="401">
      <c r="D401" s="610"/>
    </row>
    <row r="402">
      <c r="D402" s="610"/>
    </row>
    <row r="403">
      <c r="D403" s="610"/>
    </row>
    <row r="404">
      <c r="D404" s="610"/>
    </row>
    <row r="405">
      <c r="D405" s="610"/>
    </row>
    <row r="406">
      <c r="D406" s="610"/>
    </row>
    <row r="407">
      <c r="D407" s="610"/>
    </row>
    <row r="408">
      <c r="D408" s="610"/>
    </row>
    <row r="409">
      <c r="D409" s="610"/>
    </row>
    <row r="410">
      <c r="D410" s="610"/>
    </row>
    <row r="411">
      <c r="D411" s="610"/>
    </row>
    <row r="412">
      <c r="D412" s="610"/>
    </row>
    <row r="413">
      <c r="D413" s="610"/>
    </row>
    <row r="414">
      <c r="D414" s="610"/>
    </row>
    <row r="415">
      <c r="D415" s="610"/>
    </row>
    <row r="416">
      <c r="D416" s="610"/>
    </row>
    <row r="417">
      <c r="D417" s="610"/>
    </row>
    <row r="418">
      <c r="D418" s="610"/>
    </row>
    <row r="419">
      <c r="D419" s="610"/>
    </row>
    <row r="420">
      <c r="D420" s="610"/>
    </row>
    <row r="421">
      <c r="D421" s="610"/>
    </row>
    <row r="422">
      <c r="D422" s="610"/>
    </row>
    <row r="423">
      <c r="D423" s="610"/>
    </row>
    <row r="424">
      <c r="D424" s="610"/>
    </row>
    <row r="425">
      <c r="D425" s="610"/>
    </row>
    <row r="426">
      <c r="D426" s="610"/>
    </row>
    <row r="427">
      <c r="D427" s="610"/>
    </row>
    <row r="428">
      <c r="D428" s="610"/>
    </row>
    <row r="429">
      <c r="D429" s="610"/>
    </row>
    <row r="430">
      <c r="D430" s="610"/>
    </row>
    <row r="431">
      <c r="D431" s="610"/>
    </row>
    <row r="432">
      <c r="D432" s="610"/>
    </row>
    <row r="433">
      <c r="D433" s="610"/>
    </row>
    <row r="434">
      <c r="D434" s="610"/>
    </row>
    <row r="435">
      <c r="D435" s="610"/>
    </row>
    <row r="436">
      <c r="D436" s="610"/>
    </row>
    <row r="437">
      <c r="D437" s="610"/>
    </row>
    <row r="438">
      <c r="D438" s="610"/>
    </row>
    <row r="439">
      <c r="D439" s="610"/>
    </row>
    <row r="440">
      <c r="D440" s="610"/>
    </row>
    <row r="441">
      <c r="D441" s="610"/>
    </row>
    <row r="442">
      <c r="D442" s="610"/>
    </row>
    <row r="443">
      <c r="D443" s="610"/>
    </row>
    <row r="444">
      <c r="D444" s="610"/>
    </row>
    <row r="445">
      <c r="D445" s="610"/>
    </row>
    <row r="446">
      <c r="D446" s="610"/>
    </row>
    <row r="447">
      <c r="D447" s="610"/>
    </row>
    <row r="448">
      <c r="D448" s="610"/>
    </row>
    <row r="449">
      <c r="D449" s="610"/>
    </row>
    <row r="450">
      <c r="D450" s="610"/>
    </row>
    <row r="451">
      <c r="D451" s="610"/>
    </row>
    <row r="452">
      <c r="D452" s="610"/>
    </row>
    <row r="453">
      <c r="D453" s="610"/>
    </row>
    <row r="454">
      <c r="D454" s="610"/>
    </row>
    <row r="455">
      <c r="D455" s="610"/>
    </row>
    <row r="456">
      <c r="D456" s="610"/>
    </row>
    <row r="457">
      <c r="D457" s="610"/>
    </row>
    <row r="458">
      <c r="D458" s="610"/>
    </row>
    <row r="459">
      <c r="D459" s="610"/>
    </row>
    <row r="460">
      <c r="D460" s="610"/>
    </row>
    <row r="461">
      <c r="D461" s="610"/>
    </row>
    <row r="462">
      <c r="D462" s="610"/>
    </row>
    <row r="463">
      <c r="D463" s="610"/>
    </row>
    <row r="464">
      <c r="D464" s="610"/>
    </row>
    <row r="465">
      <c r="D465" s="610"/>
    </row>
    <row r="466">
      <c r="D466" s="610"/>
    </row>
    <row r="467">
      <c r="D467" s="610"/>
    </row>
    <row r="468">
      <c r="D468" s="610"/>
    </row>
    <row r="469">
      <c r="D469" s="610"/>
    </row>
    <row r="470">
      <c r="D470" s="610"/>
    </row>
    <row r="471">
      <c r="D471" s="610"/>
    </row>
    <row r="472">
      <c r="D472" s="610"/>
    </row>
    <row r="473">
      <c r="D473" s="610"/>
    </row>
    <row r="474">
      <c r="D474" s="610"/>
    </row>
    <row r="475">
      <c r="D475" s="610"/>
    </row>
    <row r="476">
      <c r="D476" s="610"/>
    </row>
    <row r="477">
      <c r="D477" s="610"/>
    </row>
    <row r="478">
      <c r="D478" s="610"/>
    </row>
    <row r="479">
      <c r="D479" s="610"/>
    </row>
    <row r="480">
      <c r="D480" s="610"/>
    </row>
    <row r="481">
      <c r="D481" s="610"/>
    </row>
    <row r="482">
      <c r="D482" s="610"/>
    </row>
    <row r="483">
      <c r="D483" s="610"/>
    </row>
    <row r="484">
      <c r="D484" s="610"/>
    </row>
    <row r="485">
      <c r="D485" s="610"/>
    </row>
    <row r="486">
      <c r="D486" s="610"/>
    </row>
    <row r="487">
      <c r="D487" s="610"/>
    </row>
    <row r="488">
      <c r="D488" s="610"/>
    </row>
    <row r="489">
      <c r="D489" s="610"/>
    </row>
    <row r="490">
      <c r="D490" s="610"/>
    </row>
    <row r="491">
      <c r="D491" s="610"/>
    </row>
    <row r="492">
      <c r="D492" s="610"/>
    </row>
    <row r="493">
      <c r="D493" s="610"/>
    </row>
    <row r="494">
      <c r="D494" s="610"/>
    </row>
    <row r="495">
      <c r="D495" s="610"/>
    </row>
    <row r="496">
      <c r="D496" s="610"/>
    </row>
    <row r="497">
      <c r="D497" s="610"/>
    </row>
    <row r="498">
      <c r="D498" s="610"/>
    </row>
    <row r="499">
      <c r="D499" s="610"/>
    </row>
    <row r="500">
      <c r="D500" s="610"/>
    </row>
    <row r="501">
      <c r="D501" s="610"/>
    </row>
    <row r="502">
      <c r="D502" s="610"/>
    </row>
    <row r="503">
      <c r="D503" s="610"/>
    </row>
    <row r="504">
      <c r="D504" s="610"/>
    </row>
    <row r="505">
      <c r="D505" s="610"/>
    </row>
    <row r="506">
      <c r="D506" s="610"/>
    </row>
    <row r="507">
      <c r="D507" s="610"/>
    </row>
    <row r="508">
      <c r="D508" s="610"/>
    </row>
    <row r="509">
      <c r="D509" s="610"/>
    </row>
    <row r="510">
      <c r="D510" s="610"/>
    </row>
    <row r="511">
      <c r="D511" s="610"/>
    </row>
    <row r="512">
      <c r="D512" s="610"/>
    </row>
    <row r="513">
      <c r="D513" s="610"/>
    </row>
    <row r="514">
      <c r="D514" s="610"/>
    </row>
    <row r="515">
      <c r="D515" s="610"/>
    </row>
    <row r="516">
      <c r="D516" s="610"/>
    </row>
    <row r="517">
      <c r="D517" s="610"/>
    </row>
    <row r="518">
      <c r="D518" s="610"/>
    </row>
    <row r="519">
      <c r="D519" s="610"/>
    </row>
    <row r="520">
      <c r="D520" s="610"/>
    </row>
    <row r="521">
      <c r="D521" s="610"/>
    </row>
    <row r="522">
      <c r="D522" s="610"/>
    </row>
    <row r="523">
      <c r="D523" s="610"/>
    </row>
    <row r="524">
      <c r="D524" s="610"/>
    </row>
    <row r="525">
      <c r="D525" s="610"/>
    </row>
    <row r="526">
      <c r="D526" s="610"/>
    </row>
    <row r="527">
      <c r="D527" s="610"/>
    </row>
    <row r="528">
      <c r="D528" s="610"/>
    </row>
    <row r="529">
      <c r="D529" s="610"/>
    </row>
    <row r="530">
      <c r="D530" s="610"/>
    </row>
    <row r="531">
      <c r="D531" s="610"/>
    </row>
    <row r="532">
      <c r="D532" s="610"/>
    </row>
    <row r="533">
      <c r="D533" s="610"/>
    </row>
    <row r="534">
      <c r="D534" s="610"/>
    </row>
    <row r="535">
      <c r="D535" s="610"/>
    </row>
    <row r="536">
      <c r="D536" s="610"/>
    </row>
    <row r="537">
      <c r="D537" s="610"/>
    </row>
    <row r="538">
      <c r="D538" s="610"/>
    </row>
    <row r="539">
      <c r="D539" s="610"/>
    </row>
    <row r="540">
      <c r="D540" s="610"/>
    </row>
    <row r="541">
      <c r="D541" s="610"/>
    </row>
    <row r="542">
      <c r="D542" s="610"/>
    </row>
    <row r="543">
      <c r="D543" s="610"/>
    </row>
    <row r="544">
      <c r="D544" s="610"/>
    </row>
    <row r="545">
      <c r="D545" s="610"/>
    </row>
    <row r="546">
      <c r="D546" s="610"/>
    </row>
    <row r="547">
      <c r="D547" s="610"/>
    </row>
    <row r="548">
      <c r="D548" s="610"/>
    </row>
    <row r="549">
      <c r="D549" s="610"/>
    </row>
    <row r="550">
      <c r="D550" s="610"/>
    </row>
    <row r="551">
      <c r="D551" s="610"/>
    </row>
    <row r="552">
      <c r="D552" s="610"/>
    </row>
    <row r="553">
      <c r="D553" s="610"/>
    </row>
    <row r="554">
      <c r="D554" s="610"/>
    </row>
    <row r="555">
      <c r="D555" s="610"/>
    </row>
    <row r="556">
      <c r="D556" s="610"/>
    </row>
    <row r="557">
      <c r="D557" s="610"/>
    </row>
    <row r="558">
      <c r="D558" s="610"/>
    </row>
    <row r="559">
      <c r="D559" s="610"/>
    </row>
    <row r="560">
      <c r="D560" s="610"/>
    </row>
    <row r="561">
      <c r="D561" s="610"/>
    </row>
    <row r="562">
      <c r="D562" s="610"/>
    </row>
    <row r="563">
      <c r="D563" s="610"/>
    </row>
    <row r="564">
      <c r="D564" s="610"/>
    </row>
    <row r="565">
      <c r="D565" s="610"/>
    </row>
    <row r="566">
      <c r="D566" s="610"/>
    </row>
    <row r="567">
      <c r="D567" s="610"/>
    </row>
    <row r="568">
      <c r="D568" s="610"/>
    </row>
    <row r="569">
      <c r="D569" s="610"/>
    </row>
    <row r="570">
      <c r="D570" s="610"/>
    </row>
    <row r="571">
      <c r="D571" s="610"/>
    </row>
    <row r="572">
      <c r="D572" s="610"/>
    </row>
    <row r="573">
      <c r="D573" s="610"/>
    </row>
    <row r="574">
      <c r="D574" s="610"/>
    </row>
    <row r="575">
      <c r="D575" s="610"/>
    </row>
    <row r="576">
      <c r="D576" s="610"/>
    </row>
    <row r="577">
      <c r="D577" s="610"/>
    </row>
    <row r="578">
      <c r="D578" s="610"/>
    </row>
    <row r="579">
      <c r="D579" s="610"/>
    </row>
    <row r="580">
      <c r="D580" s="610"/>
    </row>
    <row r="581">
      <c r="D581" s="610"/>
    </row>
    <row r="582">
      <c r="D582" s="610"/>
    </row>
    <row r="583">
      <c r="D583" s="610"/>
    </row>
    <row r="584">
      <c r="D584" s="610"/>
    </row>
    <row r="585">
      <c r="D585" s="610"/>
    </row>
    <row r="586">
      <c r="D586" s="610"/>
    </row>
    <row r="587">
      <c r="D587" s="610"/>
    </row>
    <row r="588">
      <c r="D588" s="610"/>
    </row>
    <row r="589">
      <c r="D589" s="610"/>
    </row>
    <row r="590">
      <c r="D590" s="610"/>
    </row>
    <row r="591">
      <c r="D591" s="610"/>
    </row>
    <row r="592">
      <c r="D592" s="610"/>
    </row>
    <row r="593">
      <c r="D593" s="610"/>
    </row>
    <row r="594">
      <c r="D594" s="610"/>
    </row>
    <row r="595">
      <c r="D595" s="610"/>
    </row>
    <row r="596">
      <c r="D596" s="610"/>
    </row>
    <row r="597">
      <c r="D597" s="610"/>
    </row>
    <row r="598">
      <c r="D598" s="610"/>
    </row>
    <row r="599">
      <c r="D599" s="610"/>
    </row>
    <row r="600">
      <c r="D600" s="610"/>
    </row>
    <row r="601">
      <c r="D601" s="610"/>
    </row>
    <row r="602">
      <c r="D602" s="610"/>
    </row>
    <row r="603">
      <c r="D603" s="610"/>
    </row>
    <row r="604">
      <c r="D604" s="610"/>
    </row>
    <row r="605">
      <c r="D605" s="610"/>
    </row>
    <row r="606">
      <c r="D606" s="610"/>
    </row>
    <row r="607">
      <c r="D607" s="610"/>
    </row>
    <row r="608">
      <c r="D608" s="610"/>
    </row>
    <row r="609">
      <c r="D609" s="610"/>
    </row>
    <row r="610">
      <c r="D610" s="610"/>
    </row>
    <row r="611">
      <c r="D611" s="610"/>
    </row>
    <row r="612">
      <c r="D612" s="610"/>
    </row>
    <row r="613">
      <c r="D613" s="610"/>
    </row>
    <row r="614">
      <c r="D614" s="610"/>
    </row>
    <row r="615">
      <c r="D615" s="610"/>
    </row>
    <row r="616">
      <c r="D616" s="610"/>
    </row>
    <row r="617">
      <c r="D617" s="610"/>
    </row>
    <row r="618">
      <c r="D618" s="610"/>
    </row>
    <row r="619">
      <c r="D619" s="610"/>
    </row>
    <row r="620">
      <c r="D620" s="610"/>
    </row>
    <row r="621">
      <c r="D621" s="610"/>
    </row>
    <row r="622">
      <c r="D622" s="610"/>
    </row>
    <row r="623">
      <c r="D623" s="610"/>
    </row>
    <row r="624">
      <c r="D624" s="610"/>
    </row>
    <row r="625">
      <c r="D625" s="610"/>
    </row>
    <row r="626">
      <c r="D626" s="610"/>
    </row>
    <row r="627">
      <c r="D627" s="610"/>
    </row>
    <row r="628">
      <c r="D628" s="610"/>
    </row>
    <row r="629">
      <c r="D629" s="610"/>
    </row>
    <row r="630">
      <c r="D630" s="610"/>
    </row>
    <row r="631">
      <c r="D631" s="610"/>
    </row>
    <row r="632">
      <c r="D632" s="610"/>
    </row>
    <row r="633">
      <c r="D633" s="610"/>
    </row>
    <row r="634">
      <c r="D634" s="610"/>
    </row>
    <row r="635">
      <c r="D635" s="610"/>
    </row>
    <row r="636">
      <c r="D636" s="610"/>
    </row>
    <row r="637">
      <c r="D637" s="610"/>
    </row>
    <row r="638">
      <c r="D638" s="610"/>
    </row>
    <row r="639">
      <c r="D639" s="610"/>
    </row>
    <row r="640">
      <c r="D640" s="610"/>
    </row>
    <row r="641">
      <c r="D641" s="610"/>
    </row>
    <row r="642">
      <c r="D642" s="610"/>
    </row>
    <row r="643">
      <c r="D643" s="610"/>
    </row>
    <row r="644">
      <c r="D644" s="610"/>
    </row>
    <row r="645">
      <c r="D645" s="610"/>
    </row>
    <row r="646">
      <c r="D646" s="610"/>
    </row>
    <row r="647">
      <c r="D647" s="610"/>
    </row>
    <row r="648">
      <c r="D648" s="610"/>
    </row>
    <row r="649">
      <c r="D649" s="610"/>
    </row>
    <row r="650">
      <c r="D650" s="610"/>
    </row>
    <row r="651">
      <c r="D651" s="610"/>
    </row>
    <row r="652">
      <c r="D652" s="610"/>
    </row>
    <row r="653">
      <c r="D653" s="610"/>
    </row>
    <row r="654">
      <c r="D654" s="610"/>
    </row>
    <row r="655">
      <c r="D655" s="610"/>
    </row>
    <row r="656">
      <c r="D656" s="610"/>
    </row>
    <row r="657">
      <c r="D657" s="610"/>
    </row>
    <row r="658">
      <c r="D658" s="610"/>
    </row>
    <row r="659">
      <c r="D659" s="610"/>
    </row>
    <row r="660">
      <c r="D660" s="610"/>
    </row>
    <row r="661">
      <c r="D661" s="610"/>
    </row>
    <row r="662">
      <c r="D662" s="610"/>
    </row>
    <row r="663">
      <c r="D663" s="610"/>
    </row>
    <row r="664">
      <c r="D664" s="610"/>
    </row>
    <row r="665">
      <c r="D665" s="610"/>
    </row>
    <row r="666">
      <c r="D666" s="610"/>
    </row>
    <row r="667">
      <c r="D667" s="610"/>
    </row>
    <row r="668">
      <c r="D668" s="610"/>
    </row>
    <row r="669">
      <c r="D669" s="610"/>
    </row>
    <row r="670">
      <c r="D670" s="610"/>
    </row>
    <row r="671">
      <c r="D671" s="610"/>
    </row>
    <row r="672">
      <c r="D672" s="610"/>
    </row>
    <row r="673">
      <c r="D673" s="610"/>
    </row>
    <row r="674">
      <c r="D674" s="610"/>
    </row>
    <row r="675">
      <c r="D675" s="610"/>
    </row>
    <row r="676">
      <c r="D676" s="610"/>
    </row>
    <row r="677">
      <c r="D677" s="610"/>
    </row>
    <row r="678">
      <c r="D678" s="610"/>
    </row>
    <row r="679">
      <c r="D679" s="610"/>
    </row>
    <row r="680">
      <c r="D680" s="610"/>
    </row>
    <row r="681">
      <c r="D681" s="610"/>
    </row>
    <row r="682">
      <c r="D682" s="610"/>
    </row>
    <row r="683">
      <c r="D683" s="610"/>
    </row>
    <row r="684">
      <c r="D684" s="610"/>
    </row>
    <row r="685">
      <c r="D685" s="610"/>
    </row>
    <row r="686">
      <c r="D686" s="610"/>
    </row>
    <row r="687">
      <c r="D687" s="610"/>
    </row>
    <row r="688">
      <c r="D688" s="610"/>
    </row>
    <row r="689">
      <c r="D689" s="610"/>
    </row>
    <row r="690">
      <c r="D690" s="610"/>
    </row>
    <row r="691">
      <c r="D691" s="610"/>
    </row>
    <row r="692">
      <c r="D692" s="610"/>
    </row>
    <row r="693">
      <c r="D693" s="610"/>
    </row>
    <row r="694">
      <c r="D694" s="610"/>
    </row>
    <row r="695">
      <c r="D695" s="610"/>
    </row>
    <row r="696">
      <c r="D696" s="610"/>
    </row>
    <row r="697">
      <c r="D697" s="610"/>
    </row>
    <row r="698">
      <c r="D698" s="610"/>
    </row>
    <row r="699">
      <c r="D699" s="610"/>
    </row>
    <row r="700">
      <c r="D700" s="610"/>
    </row>
    <row r="701">
      <c r="D701" s="610"/>
    </row>
    <row r="702">
      <c r="D702" s="610"/>
    </row>
    <row r="703">
      <c r="D703" s="610"/>
    </row>
    <row r="704">
      <c r="D704" s="610"/>
    </row>
    <row r="705">
      <c r="D705" s="610"/>
    </row>
    <row r="706">
      <c r="D706" s="610"/>
    </row>
    <row r="707">
      <c r="D707" s="610"/>
    </row>
    <row r="708">
      <c r="D708" s="610"/>
    </row>
    <row r="709">
      <c r="D709" s="610"/>
    </row>
    <row r="710">
      <c r="D710" s="610"/>
    </row>
    <row r="711">
      <c r="D711" s="610"/>
    </row>
    <row r="712">
      <c r="D712" s="610"/>
    </row>
    <row r="713">
      <c r="D713" s="610"/>
    </row>
    <row r="714">
      <c r="D714" s="610"/>
    </row>
    <row r="715">
      <c r="D715" s="610"/>
    </row>
    <row r="716">
      <c r="D716" s="610"/>
    </row>
    <row r="717">
      <c r="D717" s="610"/>
    </row>
    <row r="718">
      <c r="D718" s="610"/>
    </row>
    <row r="719">
      <c r="D719" s="610"/>
    </row>
    <row r="720">
      <c r="D720" s="610"/>
    </row>
    <row r="721">
      <c r="D721" s="610"/>
    </row>
    <row r="722">
      <c r="D722" s="610"/>
    </row>
    <row r="723">
      <c r="D723" s="610"/>
    </row>
    <row r="724">
      <c r="D724" s="610"/>
    </row>
    <row r="725">
      <c r="D725" s="610"/>
    </row>
    <row r="726">
      <c r="D726" s="610"/>
    </row>
    <row r="727">
      <c r="D727" s="610"/>
    </row>
    <row r="728">
      <c r="D728" s="610"/>
    </row>
    <row r="729">
      <c r="D729" s="610"/>
    </row>
    <row r="730">
      <c r="D730" s="610"/>
    </row>
    <row r="731">
      <c r="D731" s="610"/>
    </row>
    <row r="732">
      <c r="D732" s="610"/>
    </row>
    <row r="733">
      <c r="D733" s="610"/>
    </row>
    <row r="734">
      <c r="D734" s="610"/>
    </row>
    <row r="735">
      <c r="D735" s="610"/>
    </row>
    <row r="736">
      <c r="D736" s="610"/>
    </row>
    <row r="737">
      <c r="D737" s="610"/>
    </row>
    <row r="738">
      <c r="D738" s="610"/>
    </row>
    <row r="739">
      <c r="D739" s="610"/>
    </row>
    <row r="740">
      <c r="D740" s="610"/>
    </row>
    <row r="741">
      <c r="D741" s="610"/>
    </row>
    <row r="742">
      <c r="D742" s="610"/>
    </row>
    <row r="743">
      <c r="D743" s="610"/>
    </row>
    <row r="744">
      <c r="D744" s="610"/>
    </row>
    <row r="745">
      <c r="D745" s="610"/>
    </row>
    <row r="746">
      <c r="D746" s="610"/>
    </row>
    <row r="747">
      <c r="D747" s="610"/>
    </row>
    <row r="748">
      <c r="D748" s="610"/>
    </row>
    <row r="749">
      <c r="D749" s="610"/>
    </row>
    <row r="750">
      <c r="D750" s="610"/>
    </row>
    <row r="751">
      <c r="D751" s="610"/>
    </row>
    <row r="752">
      <c r="D752" s="610"/>
    </row>
    <row r="753">
      <c r="D753" s="610"/>
    </row>
    <row r="754">
      <c r="D754" s="610"/>
    </row>
    <row r="755">
      <c r="D755" s="610"/>
    </row>
    <row r="756">
      <c r="D756" s="610"/>
    </row>
    <row r="757">
      <c r="D757" s="610"/>
    </row>
    <row r="758">
      <c r="D758" s="610"/>
    </row>
    <row r="759">
      <c r="D759" s="610"/>
    </row>
    <row r="760">
      <c r="D760" s="610"/>
    </row>
    <row r="761">
      <c r="D761" s="610"/>
    </row>
    <row r="762">
      <c r="D762" s="610"/>
    </row>
    <row r="763">
      <c r="D763" s="610"/>
    </row>
    <row r="764">
      <c r="D764" s="610"/>
    </row>
    <row r="765">
      <c r="D765" s="610"/>
    </row>
    <row r="766">
      <c r="D766" s="610"/>
    </row>
    <row r="767">
      <c r="D767" s="610"/>
    </row>
    <row r="768">
      <c r="D768" s="610"/>
    </row>
    <row r="769">
      <c r="D769" s="610"/>
    </row>
    <row r="770">
      <c r="D770" s="610"/>
    </row>
    <row r="771">
      <c r="D771" s="610"/>
    </row>
    <row r="772">
      <c r="D772" s="610"/>
    </row>
    <row r="773">
      <c r="D773" s="610"/>
    </row>
    <row r="774">
      <c r="D774" s="610"/>
    </row>
    <row r="775">
      <c r="D775" s="610"/>
    </row>
    <row r="776">
      <c r="D776" s="610"/>
    </row>
    <row r="777">
      <c r="D777" s="610"/>
    </row>
    <row r="778">
      <c r="D778" s="610"/>
    </row>
    <row r="779">
      <c r="D779" s="610"/>
    </row>
    <row r="780">
      <c r="D780" s="610"/>
    </row>
    <row r="781">
      <c r="D781" s="610"/>
    </row>
    <row r="782">
      <c r="D782" s="610"/>
    </row>
    <row r="783">
      <c r="D783" s="610"/>
    </row>
    <row r="784">
      <c r="D784" s="610"/>
    </row>
    <row r="785">
      <c r="D785" s="610"/>
    </row>
    <row r="786">
      <c r="D786" s="610"/>
    </row>
    <row r="787">
      <c r="D787" s="610"/>
    </row>
    <row r="788">
      <c r="D788" s="610"/>
    </row>
    <row r="789">
      <c r="D789" s="610"/>
    </row>
    <row r="790">
      <c r="D790" s="610"/>
    </row>
    <row r="791">
      <c r="D791" s="610"/>
    </row>
    <row r="792">
      <c r="D792" s="610"/>
    </row>
    <row r="793">
      <c r="D793" s="610"/>
    </row>
    <row r="794">
      <c r="D794" s="610"/>
    </row>
    <row r="795">
      <c r="D795" s="610"/>
    </row>
    <row r="796">
      <c r="D796" s="610"/>
    </row>
    <row r="797">
      <c r="D797" s="610"/>
    </row>
    <row r="798">
      <c r="D798" s="610"/>
    </row>
    <row r="799">
      <c r="D799" s="610"/>
    </row>
    <row r="800">
      <c r="D800" s="610"/>
    </row>
    <row r="801">
      <c r="D801" s="610"/>
    </row>
    <row r="802">
      <c r="D802" s="610"/>
    </row>
    <row r="803">
      <c r="D803" s="610"/>
    </row>
    <row r="804">
      <c r="D804" s="610"/>
    </row>
    <row r="805">
      <c r="D805" s="610"/>
    </row>
    <row r="806">
      <c r="D806" s="610"/>
    </row>
    <row r="807">
      <c r="D807" s="610"/>
    </row>
    <row r="808">
      <c r="D808" s="610"/>
    </row>
    <row r="809">
      <c r="D809" s="610"/>
    </row>
    <row r="810">
      <c r="D810" s="610"/>
    </row>
    <row r="811">
      <c r="D811" s="610"/>
    </row>
    <row r="812">
      <c r="D812" s="610"/>
    </row>
    <row r="813">
      <c r="D813" s="610"/>
    </row>
    <row r="814">
      <c r="D814" s="610"/>
    </row>
    <row r="815">
      <c r="D815" s="610"/>
    </row>
    <row r="816">
      <c r="D816" s="610"/>
    </row>
    <row r="817">
      <c r="D817" s="610"/>
    </row>
    <row r="818">
      <c r="D818" s="610"/>
    </row>
    <row r="819">
      <c r="D819" s="610"/>
    </row>
    <row r="820">
      <c r="D820" s="610"/>
    </row>
    <row r="821">
      <c r="D821" s="610"/>
    </row>
    <row r="822">
      <c r="D822" s="610"/>
    </row>
    <row r="823">
      <c r="D823" s="610"/>
    </row>
    <row r="824">
      <c r="D824" s="610"/>
    </row>
    <row r="825">
      <c r="D825" s="610"/>
    </row>
    <row r="826">
      <c r="D826" s="610"/>
    </row>
    <row r="827">
      <c r="D827" s="610"/>
    </row>
    <row r="828">
      <c r="D828" s="610"/>
    </row>
    <row r="829">
      <c r="D829" s="610"/>
    </row>
    <row r="830">
      <c r="D830" s="610"/>
    </row>
    <row r="831">
      <c r="D831" s="610"/>
    </row>
    <row r="832">
      <c r="D832" s="610"/>
    </row>
    <row r="833">
      <c r="D833" s="610"/>
    </row>
    <row r="834">
      <c r="D834" s="610"/>
    </row>
    <row r="835">
      <c r="D835" s="610"/>
    </row>
    <row r="836">
      <c r="D836" s="610"/>
    </row>
    <row r="837">
      <c r="D837" s="610"/>
    </row>
    <row r="838">
      <c r="D838" s="610"/>
    </row>
    <row r="839">
      <c r="D839" s="610"/>
    </row>
    <row r="840">
      <c r="D840" s="610"/>
    </row>
    <row r="841">
      <c r="D841" s="610"/>
    </row>
    <row r="842">
      <c r="D842" s="610"/>
    </row>
    <row r="843">
      <c r="D843" s="610"/>
    </row>
    <row r="844">
      <c r="D844" s="610"/>
    </row>
    <row r="845">
      <c r="D845" s="610"/>
    </row>
    <row r="846">
      <c r="D846" s="610"/>
    </row>
    <row r="847">
      <c r="D847" s="610"/>
    </row>
    <row r="848">
      <c r="D848" s="610"/>
    </row>
    <row r="849">
      <c r="D849" s="610"/>
    </row>
    <row r="850">
      <c r="D850" s="610"/>
    </row>
    <row r="851">
      <c r="D851" s="610"/>
    </row>
    <row r="852">
      <c r="D852" s="610"/>
    </row>
    <row r="853">
      <c r="D853" s="610"/>
    </row>
    <row r="854">
      <c r="D854" s="610"/>
    </row>
    <row r="855">
      <c r="D855" s="610"/>
    </row>
    <row r="856">
      <c r="D856" s="610"/>
    </row>
    <row r="857">
      <c r="D857" s="610"/>
    </row>
    <row r="858">
      <c r="D858" s="610"/>
    </row>
    <row r="859">
      <c r="D859" s="610"/>
    </row>
    <row r="860">
      <c r="D860" s="610"/>
    </row>
    <row r="861">
      <c r="D861" s="610"/>
    </row>
    <row r="862">
      <c r="D862" s="610"/>
    </row>
    <row r="863">
      <c r="D863" s="610"/>
    </row>
    <row r="864">
      <c r="D864" s="610"/>
    </row>
    <row r="865">
      <c r="D865" s="610"/>
    </row>
    <row r="866">
      <c r="D866" s="610"/>
    </row>
    <row r="867">
      <c r="D867" s="610"/>
    </row>
    <row r="868">
      <c r="D868" s="610"/>
    </row>
    <row r="869">
      <c r="D869" s="610"/>
    </row>
    <row r="870">
      <c r="D870" s="610"/>
    </row>
    <row r="871">
      <c r="D871" s="610"/>
    </row>
    <row r="872">
      <c r="D872" s="610"/>
    </row>
    <row r="873">
      <c r="D873" s="610"/>
    </row>
    <row r="874">
      <c r="D874" s="610"/>
    </row>
    <row r="875">
      <c r="D875" s="610"/>
    </row>
    <row r="876">
      <c r="D876" s="610"/>
    </row>
    <row r="877">
      <c r="D877" s="610"/>
    </row>
    <row r="878">
      <c r="D878" s="610"/>
    </row>
    <row r="879">
      <c r="D879" s="610"/>
    </row>
    <row r="880">
      <c r="D880" s="610"/>
    </row>
    <row r="881">
      <c r="D881" s="610"/>
    </row>
    <row r="882">
      <c r="D882" s="610"/>
    </row>
    <row r="883">
      <c r="D883" s="610"/>
    </row>
    <row r="884">
      <c r="D884" s="610"/>
    </row>
    <row r="885">
      <c r="D885" s="610"/>
    </row>
    <row r="886">
      <c r="D886" s="610"/>
    </row>
    <row r="887">
      <c r="D887" s="610"/>
    </row>
    <row r="888">
      <c r="D888" s="610"/>
    </row>
    <row r="889">
      <c r="D889" s="610"/>
    </row>
    <row r="890">
      <c r="D890" s="610"/>
    </row>
    <row r="891">
      <c r="D891" s="610"/>
    </row>
    <row r="892">
      <c r="D892" s="610"/>
    </row>
    <row r="893">
      <c r="D893" s="610"/>
    </row>
    <row r="894">
      <c r="D894" s="610"/>
    </row>
    <row r="895">
      <c r="D895" s="610"/>
    </row>
    <row r="896">
      <c r="D896" s="610"/>
    </row>
    <row r="897">
      <c r="D897" s="610"/>
    </row>
    <row r="898">
      <c r="D898" s="610"/>
    </row>
    <row r="899">
      <c r="D899" s="610"/>
    </row>
    <row r="900">
      <c r="D900" s="610"/>
    </row>
    <row r="901">
      <c r="D901" s="610"/>
    </row>
    <row r="902">
      <c r="D902" s="610"/>
    </row>
    <row r="903">
      <c r="D903" s="610"/>
    </row>
    <row r="904">
      <c r="D904" s="610"/>
    </row>
    <row r="905">
      <c r="D905" s="610"/>
    </row>
    <row r="906">
      <c r="D906" s="610"/>
    </row>
    <row r="907">
      <c r="D907" s="610"/>
    </row>
    <row r="908">
      <c r="D908" s="610"/>
    </row>
    <row r="909">
      <c r="D909" s="610"/>
    </row>
    <row r="910">
      <c r="D910" s="610"/>
    </row>
    <row r="911">
      <c r="D911" s="610"/>
    </row>
    <row r="912">
      <c r="D912" s="610"/>
    </row>
    <row r="913">
      <c r="D913" s="610"/>
    </row>
    <row r="914">
      <c r="D914" s="610"/>
    </row>
    <row r="915">
      <c r="D915" s="610"/>
    </row>
    <row r="916">
      <c r="D916" s="610"/>
    </row>
    <row r="917">
      <c r="D917" s="610"/>
    </row>
    <row r="918">
      <c r="D918" s="610"/>
    </row>
    <row r="919">
      <c r="D919" s="610"/>
    </row>
    <row r="920">
      <c r="D920" s="610"/>
    </row>
    <row r="921">
      <c r="D921" s="610"/>
    </row>
    <row r="922">
      <c r="D922" s="610"/>
    </row>
    <row r="923">
      <c r="D923" s="610"/>
    </row>
    <row r="924">
      <c r="D924" s="610"/>
    </row>
    <row r="925">
      <c r="D925" s="610"/>
    </row>
    <row r="926">
      <c r="D926" s="610"/>
    </row>
    <row r="927">
      <c r="D927" s="610"/>
    </row>
    <row r="928">
      <c r="D928" s="610"/>
    </row>
    <row r="929">
      <c r="D929" s="610"/>
    </row>
    <row r="930">
      <c r="D930" s="610"/>
    </row>
    <row r="931">
      <c r="D931" s="610"/>
    </row>
    <row r="932">
      <c r="D932" s="610"/>
    </row>
    <row r="933">
      <c r="D933" s="610"/>
    </row>
    <row r="934">
      <c r="D934" s="610"/>
    </row>
    <row r="935">
      <c r="D935" s="610"/>
    </row>
    <row r="936">
      <c r="D936" s="610"/>
    </row>
    <row r="937">
      <c r="D937" s="610"/>
    </row>
    <row r="938">
      <c r="D938" s="610"/>
    </row>
    <row r="939">
      <c r="D939" s="610"/>
    </row>
    <row r="940">
      <c r="D940" s="610"/>
    </row>
    <row r="941">
      <c r="D941" s="610"/>
    </row>
    <row r="942">
      <c r="D942" s="610"/>
    </row>
    <row r="943">
      <c r="D943" s="610"/>
    </row>
    <row r="944">
      <c r="D944" s="610"/>
    </row>
    <row r="945">
      <c r="D945" s="610"/>
    </row>
    <row r="946">
      <c r="D946" s="610"/>
    </row>
    <row r="947">
      <c r="D947" s="610"/>
    </row>
    <row r="948">
      <c r="D948" s="610"/>
    </row>
    <row r="949">
      <c r="D949" s="610"/>
    </row>
    <row r="950">
      <c r="D950" s="610"/>
    </row>
    <row r="951">
      <c r="D951" s="610"/>
    </row>
    <row r="952">
      <c r="D952" s="610"/>
    </row>
    <row r="953">
      <c r="D953" s="610"/>
    </row>
    <row r="954">
      <c r="D954" s="610"/>
    </row>
    <row r="955">
      <c r="D955" s="610"/>
    </row>
    <row r="956">
      <c r="D956" s="610"/>
    </row>
    <row r="957">
      <c r="D957" s="610"/>
    </row>
    <row r="958">
      <c r="D958" s="610"/>
    </row>
    <row r="959">
      <c r="D959" s="610"/>
    </row>
    <row r="960">
      <c r="D960" s="610"/>
    </row>
    <row r="961">
      <c r="D961" s="610"/>
    </row>
    <row r="962">
      <c r="D962" s="610"/>
    </row>
    <row r="963">
      <c r="D963" s="610"/>
    </row>
    <row r="964">
      <c r="D964" s="610"/>
    </row>
    <row r="965">
      <c r="D965" s="610"/>
    </row>
    <row r="966">
      <c r="D966" s="610"/>
    </row>
    <row r="967">
      <c r="D967" s="610"/>
    </row>
    <row r="968">
      <c r="D968" s="610"/>
    </row>
    <row r="969">
      <c r="D969" s="610"/>
    </row>
    <row r="970">
      <c r="D970" s="610"/>
    </row>
    <row r="971">
      <c r="D971" s="610"/>
    </row>
    <row r="972">
      <c r="D972" s="610"/>
    </row>
    <row r="973">
      <c r="D973" s="610"/>
    </row>
    <row r="974">
      <c r="D974" s="610"/>
    </row>
    <row r="975">
      <c r="D975" s="610"/>
    </row>
    <row r="976">
      <c r="D976" s="610"/>
    </row>
    <row r="977">
      <c r="D977" s="610"/>
    </row>
    <row r="978">
      <c r="D978" s="610"/>
    </row>
    <row r="979">
      <c r="D979" s="610"/>
    </row>
    <row r="980">
      <c r="D980" s="610"/>
    </row>
    <row r="981">
      <c r="D981" s="610"/>
    </row>
    <row r="982">
      <c r="D982" s="610"/>
    </row>
    <row r="983">
      <c r="D983" s="610"/>
    </row>
    <row r="984">
      <c r="D984" s="610"/>
    </row>
    <row r="985">
      <c r="D985" s="610"/>
    </row>
    <row r="986">
      <c r="D986" s="610"/>
    </row>
    <row r="987">
      <c r="D987" s="610"/>
    </row>
    <row r="988">
      <c r="D988" s="610"/>
    </row>
    <row r="989">
      <c r="D989" s="610"/>
    </row>
    <row r="990">
      <c r="D990" s="610"/>
    </row>
    <row r="991">
      <c r="D991" s="610"/>
    </row>
    <row r="992">
      <c r="D992" s="610"/>
    </row>
    <row r="993">
      <c r="D993" s="610"/>
    </row>
    <row r="994">
      <c r="D994" s="610"/>
    </row>
    <row r="995">
      <c r="D995" s="610"/>
    </row>
    <row r="996">
      <c r="D996" s="610"/>
    </row>
    <row r="997">
      <c r="D997" s="610"/>
    </row>
    <row r="998">
      <c r="D998" s="610"/>
    </row>
    <row r="999">
      <c r="D999" s="610"/>
    </row>
    <row r="1000">
      <c r="D1000" s="610"/>
    </row>
    <row r="1001">
      <c r="D1001" s="610"/>
    </row>
    <row r="1002">
      <c r="D1002" s="610"/>
    </row>
    <row r="1003">
      <c r="D1003" s="610"/>
    </row>
    <row r="1004">
      <c r="D1004" s="610"/>
    </row>
    <row r="1005">
      <c r="D1005" s="610"/>
    </row>
    <row r="1006">
      <c r="D1006" s="610"/>
    </row>
    <row r="1007">
      <c r="D1007" s="610"/>
    </row>
    <row r="1008">
      <c r="D1008" s="610"/>
    </row>
    <row r="1009">
      <c r="D1009" s="610"/>
    </row>
    <row r="1010">
      <c r="D1010" s="610"/>
    </row>
    <row r="1011">
      <c r="D1011" s="610"/>
    </row>
    <row r="1012">
      <c r="D1012" s="610"/>
    </row>
    <row r="1013">
      <c r="D1013" s="610"/>
    </row>
    <row r="1014">
      <c r="D1014" s="610"/>
    </row>
    <row r="1015">
      <c r="D1015" s="610"/>
    </row>
    <row r="1016">
      <c r="D1016" s="610"/>
    </row>
    <row r="1017">
      <c r="D1017" s="610"/>
    </row>
    <row r="1018">
      <c r="D1018" s="610"/>
    </row>
    <row r="1019">
      <c r="D1019" s="610"/>
    </row>
    <row r="1020">
      <c r="D1020" s="610"/>
    </row>
    <row r="1021">
      <c r="D1021" s="610"/>
    </row>
    <row r="1022">
      <c r="D1022" s="610"/>
    </row>
    <row r="1023">
      <c r="D1023" s="610"/>
    </row>
    <row r="1024">
      <c r="D1024" s="610"/>
    </row>
    <row r="1025">
      <c r="D1025" s="610"/>
    </row>
    <row r="1026">
      <c r="D1026" s="610"/>
    </row>
    <row r="1027">
      <c r="D1027" s="610"/>
    </row>
    <row r="1028">
      <c r="D1028" s="610"/>
    </row>
    <row r="1029">
      <c r="D1029" s="610"/>
    </row>
    <row r="1030">
      <c r="D1030" s="610"/>
    </row>
    <row r="1031">
      <c r="D1031" s="610"/>
    </row>
    <row r="1032">
      <c r="D1032" s="610"/>
    </row>
    <row r="1033">
      <c r="D1033" s="610"/>
    </row>
    <row r="1034">
      <c r="D1034" s="610"/>
    </row>
    <row r="1035">
      <c r="D1035" s="610"/>
    </row>
    <row r="1036">
      <c r="D1036" s="610"/>
    </row>
    <row r="1037">
      <c r="D1037" s="610"/>
    </row>
    <row r="1038">
      <c r="D1038" s="610"/>
    </row>
    <row r="1039">
      <c r="D1039" s="610"/>
    </row>
    <row r="1040">
      <c r="D1040" s="610"/>
    </row>
    <row r="1041">
      <c r="D1041" s="610"/>
    </row>
    <row r="1042">
      <c r="D1042" s="610"/>
    </row>
    <row r="1043">
      <c r="D1043" s="610"/>
    </row>
    <row r="1044">
      <c r="D1044" s="610"/>
    </row>
    <row r="1045">
      <c r="D1045" s="610"/>
    </row>
    <row r="1046">
      <c r="D1046" s="610"/>
    </row>
    <row r="1047">
      <c r="D1047" s="610"/>
    </row>
    <row r="1048">
      <c r="D1048" s="610"/>
    </row>
    <row r="1049">
      <c r="D1049" s="610"/>
    </row>
    <row r="1050">
      <c r="D1050" s="610"/>
    </row>
    <row r="1051">
      <c r="D1051" s="610"/>
    </row>
    <row r="1052">
      <c r="D1052" s="610"/>
    </row>
    <row r="1053">
      <c r="D1053" s="610"/>
    </row>
    <row r="1054">
      <c r="D1054" s="610"/>
    </row>
    <row r="1055">
      <c r="D1055" s="610"/>
    </row>
    <row r="1056">
      <c r="D1056" s="610"/>
    </row>
    <row r="1057">
      <c r="D1057" s="610"/>
    </row>
    <row r="1058">
      <c r="D1058" s="610"/>
    </row>
    <row r="1059">
      <c r="D1059" s="610"/>
    </row>
    <row r="1060">
      <c r="D1060" s="610"/>
    </row>
    <row r="1061">
      <c r="D1061" s="610"/>
    </row>
    <row r="1062">
      <c r="D1062" s="610"/>
    </row>
    <row r="1063">
      <c r="D1063" s="610"/>
    </row>
    <row r="1064">
      <c r="D1064" s="610"/>
    </row>
    <row r="1065">
      <c r="D1065" s="610"/>
    </row>
    <row r="1066">
      <c r="D1066" s="610"/>
    </row>
    <row r="1067">
      <c r="D1067" s="610"/>
    </row>
    <row r="1068">
      <c r="D1068" s="610"/>
    </row>
    <row r="1069">
      <c r="D1069" s="610"/>
    </row>
    <row r="1070">
      <c r="D1070" s="610"/>
    </row>
    <row r="1071">
      <c r="D1071" s="610"/>
    </row>
    <row r="1072">
      <c r="D1072" s="610"/>
    </row>
    <row r="1073">
      <c r="D1073" s="610"/>
    </row>
    <row r="1074">
      <c r="D1074" s="610"/>
    </row>
    <row r="1075">
      <c r="D1075" s="610"/>
    </row>
    <row r="1076">
      <c r="D1076" s="610"/>
    </row>
    <row r="1077">
      <c r="D1077" s="610"/>
    </row>
    <row r="1078">
      <c r="D1078" s="610"/>
    </row>
    <row r="1079">
      <c r="D1079" s="610"/>
    </row>
    <row r="1080">
      <c r="D1080" s="610"/>
    </row>
    <row r="1081">
      <c r="D1081" s="610"/>
    </row>
    <row r="1082">
      <c r="D1082" s="610"/>
    </row>
    <row r="1083">
      <c r="D1083" s="610"/>
    </row>
    <row r="1084">
      <c r="D1084" s="610"/>
    </row>
    <row r="1085">
      <c r="D1085" s="610"/>
    </row>
    <row r="1086">
      <c r="D1086" s="610"/>
    </row>
    <row r="1087">
      <c r="D1087" s="610"/>
    </row>
    <row r="1088">
      <c r="D1088" s="610"/>
    </row>
    <row r="1089">
      <c r="D1089" s="610"/>
    </row>
    <row r="1090">
      <c r="D1090" s="610"/>
    </row>
    <row r="1091">
      <c r="D1091" s="610"/>
    </row>
    <row r="1092">
      <c r="D1092" s="610"/>
    </row>
    <row r="1093">
      <c r="D1093" s="610"/>
    </row>
    <row r="1094">
      <c r="D1094" s="610"/>
    </row>
    <row r="1095">
      <c r="D1095" s="610"/>
    </row>
    <row r="1096">
      <c r="D1096" s="610"/>
    </row>
    <row r="1097">
      <c r="D1097" s="610"/>
    </row>
    <row r="1098">
      <c r="D1098" s="610"/>
    </row>
    <row r="1099">
      <c r="D1099" s="610"/>
    </row>
    <row r="1100">
      <c r="D1100" s="610"/>
    </row>
    <row r="1101">
      <c r="D1101" s="610"/>
    </row>
    <row r="1102">
      <c r="D1102" s="610"/>
    </row>
    <row r="1103">
      <c r="D1103" s="610"/>
    </row>
    <row r="1104">
      <c r="D1104" s="610"/>
    </row>
    <row r="1105">
      <c r="D1105" s="610"/>
    </row>
    <row r="1106">
      <c r="D1106" s="610"/>
    </row>
    <row r="1107">
      <c r="D1107" s="610"/>
    </row>
    <row r="1108">
      <c r="D1108" s="610"/>
    </row>
    <row r="1109">
      <c r="D1109" s="610"/>
    </row>
    <row r="1110">
      <c r="D1110" s="610"/>
    </row>
    <row r="1111">
      <c r="D1111" s="610"/>
    </row>
  </sheetData>
  <hyperlinks>
    <hyperlink r:id="rId1" ref="I38"/>
    <hyperlink r:id="rId2" ref="I39"/>
    <hyperlink r:id="rId3" ref="I40"/>
    <hyperlink r:id="rId4" ref="I41"/>
    <hyperlink r:id="rId5" ref="I4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25.75"/>
    <col customWidth="1" min="4" max="4" width="16.63"/>
    <col customWidth="1" min="5" max="5" width="27.5"/>
    <col customWidth="1" min="6" max="8" width="20.13"/>
    <col customWidth="1" min="9" max="10" width="17.5"/>
    <col customWidth="1" min="11" max="12" width="6.5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  <col hidden="1" min="25" max="25" width="12.63"/>
    <col customWidth="1" min="28" max="28" width="8.0"/>
  </cols>
  <sheetData>
    <row r="1">
      <c r="A1" s="220" t="s">
        <v>307</v>
      </c>
      <c r="B1" s="624" t="s">
        <v>5</v>
      </c>
      <c r="C1" s="219" t="s">
        <v>9917</v>
      </c>
      <c r="D1" s="625"/>
      <c r="E1" s="549" t="s">
        <v>7037</v>
      </c>
      <c r="F1" s="593"/>
      <c r="G1" s="593"/>
      <c r="H1" s="593" t="s">
        <v>800</v>
      </c>
      <c r="I1" s="593"/>
      <c r="J1" s="591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  <c r="AB1" s="2" t="s">
        <v>6058</v>
      </c>
      <c r="AC1" s="2" t="s">
        <v>6216</v>
      </c>
      <c r="AD1" s="2" t="s">
        <v>806</v>
      </c>
    </row>
    <row r="2">
      <c r="A2" s="239"/>
      <c r="B2" s="626" t="s">
        <v>807</v>
      </c>
      <c r="C2" s="2" t="s">
        <v>5942</v>
      </c>
      <c r="D2" s="200"/>
      <c r="E2" s="550">
        <v>9.94439E9</v>
      </c>
      <c r="F2" s="200"/>
      <c r="G2" s="200"/>
      <c r="H2" s="627" t="s">
        <v>320</v>
      </c>
      <c r="I2" s="599"/>
      <c r="J2" s="461"/>
      <c r="K2" s="228"/>
      <c r="L2" s="2"/>
      <c r="M2" s="229" t="s">
        <v>11</v>
      </c>
      <c r="O2" s="230"/>
      <c r="Q2" s="2">
        <v>1.0</v>
      </c>
      <c r="R2" s="2" t="s">
        <v>4453</v>
      </c>
      <c r="S2" s="2" t="s">
        <v>9918</v>
      </c>
      <c r="T2" s="2" t="s">
        <v>6799</v>
      </c>
      <c r="V2" s="2">
        <v>14.0</v>
      </c>
      <c r="W2" s="2" t="s">
        <v>805</v>
      </c>
      <c r="X2" s="2" t="s">
        <v>7472</v>
      </c>
      <c r="Y2" s="2" t="s">
        <v>9919</v>
      </c>
      <c r="Z2" s="2"/>
      <c r="AA2" s="2" t="s">
        <v>340</v>
      </c>
      <c r="AB2" s="2">
        <v>27.0</v>
      </c>
      <c r="AC2" s="2" t="s">
        <v>805</v>
      </c>
      <c r="AD2" s="2" t="s">
        <v>9920</v>
      </c>
      <c r="AE2" s="2" t="s">
        <v>1568</v>
      </c>
      <c r="AF2" s="2" t="s">
        <v>9921</v>
      </c>
    </row>
    <row r="3">
      <c r="A3" s="2"/>
      <c r="B3" s="628" t="s">
        <v>811</v>
      </c>
      <c r="C3" s="2" t="s">
        <v>290</v>
      </c>
      <c r="D3" s="461"/>
      <c r="E3" s="551"/>
      <c r="F3" s="200"/>
      <c r="G3" s="200"/>
      <c r="H3" s="628" t="s">
        <v>812</v>
      </c>
      <c r="I3" s="200"/>
      <c r="J3" s="461"/>
      <c r="K3" s="237"/>
      <c r="L3" s="2"/>
      <c r="M3" s="229" t="s">
        <v>12</v>
      </c>
      <c r="O3" s="230"/>
      <c r="Q3" s="2">
        <v>2.0</v>
      </c>
      <c r="R3" s="2" t="s">
        <v>6089</v>
      </c>
      <c r="S3" s="2" t="s">
        <v>9922</v>
      </c>
      <c r="T3" s="2" t="s">
        <v>9630</v>
      </c>
      <c r="V3" s="2">
        <v>15.0</v>
      </c>
      <c r="W3" s="2" t="s">
        <v>9923</v>
      </c>
      <c r="X3" s="2" t="s">
        <v>7620</v>
      </c>
      <c r="Z3" s="2"/>
      <c r="AA3" s="2" t="s">
        <v>349</v>
      </c>
      <c r="AB3" s="2">
        <v>28.0</v>
      </c>
      <c r="AC3" s="2" t="s">
        <v>4713</v>
      </c>
      <c r="AD3" s="2" t="s">
        <v>9924</v>
      </c>
      <c r="AE3" s="2" t="s">
        <v>1568</v>
      </c>
      <c r="AF3" s="2" t="s">
        <v>9921</v>
      </c>
    </row>
    <row r="4">
      <c r="A4" s="2"/>
      <c r="B4" s="628" t="s">
        <v>816</v>
      </c>
      <c r="C4" s="2"/>
      <c r="D4" s="461"/>
      <c r="E4" s="551"/>
      <c r="F4" s="200"/>
      <c r="G4" s="200"/>
      <c r="H4" s="628" t="s">
        <v>817</v>
      </c>
      <c r="I4" s="200"/>
      <c r="J4" s="461"/>
      <c r="K4" s="237"/>
      <c r="L4" s="2"/>
      <c r="M4" s="229" t="s">
        <v>13</v>
      </c>
      <c r="O4" s="230"/>
      <c r="Q4" s="2">
        <v>3.0</v>
      </c>
      <c r="R4" s="2" t="s">
        <v>4854</v>
      </c>
      <c r="S4" s="2" t="s">
        <v>9925</v>
      </c>
      <c r="T4" s="2" t="s">
        <v>1272</v>
      </c>
      <c r="V4" s="2">
        <v>16.0</v>
      </c>
      <c r="W4" s="2" t="s">
        <v>6059</v>
      </c>
      <c r="X4" s="2" t="s">
        <v>5789</v>
      </c>
      <c r="Y4" s="2" t="s">
        <v>9926</v>
      </c>
      <c r="Z4" s="2"/>
      <c r="AA4" s="2" t="s">
        <v>5460</v>
      </c>
      <c r="AB4" s="2">
        <v>29.0</v>
      </c>
      <c r="AC4" s="2" t="s">
        <v>4713</v>
      </c>
      <c r="AD4" s="2" t="s">
        <v>6270</v>
      </c>
      <c r="AE4" s="2" t="s">
        <v>1568</v>
      </c>
      <c r="AF4" s="2" t="s">
        <v>349</v>
      </c>
    </row>
    <row r="5">
      <c r="A5" s="2"/>
      <c r="B5" s="628" t="s">
        <v>818</v>
      </c>
      <c r="C5" s="2" t="s">
        <v>4721</v>
      </c>
      <c r="D5" s="461"/>
      <c r="E5" s="551"/>
      <c r="F5" s="200"/>
      <c r="G5" s="200"/>
      <c r="H5" s="628" t="s">
        <v>819</v>
      </c>
      <c r="I5" s="200"/>
      <c r="J5" s="461"/>
      <c r="K5" s="237"/>
      <c r="L5" s="2"/>
      <c r="M5" s="229" t="s">
        <v>14</v>
      </c>
      <c r="O5" s="237"/>
      <c r="Q5" s="2">
        <v>4.0</v>
      </c>
      <c r="R5" s="2" t="s">
        <v>9927</v>
      </c>
      <c r="S5" s="2" t="s">
        <v>9928</v>
      </c>
      <c r="T5" s="2" t="s">
        <v>9929</v>
      </c>
      <c r="V5" s="2">
        <v>17.0</v>
      </c>
      <c r="W5" s="2" t="s">
        <v>7297</v>
      </c>
      <c r="X5" s="2" t="s">
        <v>9930</v>
      </c>
      <c r="Y5" s="2" t="s">
        <v>9926</v>
      </c>
      <c r="Z5" s="2"/>
      <c r="AA5" s="2" t="s">
        <v>5460</v>
      </c>
      <c r="AB5" s="2">
        <v>30.0</v>
      </c>
      <c r="AC5" s="2" t="s">
        <v>805</v>
      </c>
      <c r="AD5" s="2" t="s">
        <v>9931</v>
      </c>
      <c r="AE5" s="2" t="s">
        <v>1568</v>
      </c>
      <c r="AF5" s="2" t="s">
        <v>9932</v>
      </c>
    </row>
    <row r="6">
      <c r="A6" s="2"/>
      <c r="B6" s="628" t="s">
        <v>820</v>
      </c>
      <c r="C6" s="2" t="s">
        <v>5837</v>
      </c>
      <c r="D6" s="200"/>
      <c r="E6" s="550">
        <v>9.04757325E9</v>
      </c>
      <c r="F6" s="200"/>
      <c r="G6" s="200"/>
      <c r="H6" s="628" t="s">
        <v>821</v>
      </c>
      <c r="I6" s="461"/>
      <c r="J6" s="461"/>
      <c r="K6" s="237"/>
      <c r="L6" s="2"/>
      <c r="M6" s="229" t="s">
        <v>15</v>
      </c>
      <c r="O6" s="237"/>
      <c r="Q6" s="2">
        <v>5.0</v>
      </c>
      <c r="R6" s="2" t="s">
        <v>805</v>
      </c>
      <c r="S6" s="2" t="s">
        <v>9933</v>
      </c>
      <c r="T6" s="2" t="s">
        <v>6219</v>
      </c>
      <c r="V6" s="2">
        <v>18.0</v>
      </c>
      <c r="W6" s="2" t="s">
        <v>9934</v>
      </c>
      <c r="X6" s="2" t="s">
        <v>8919</v>
      </c>
      <c r="Y6" s="2" t="s">
        <v>1010</v>
      </c>
      <c r="Z6" s="2"/>
      <c r="AA6" s="2" t="s">
        <v>5293</v>
      </c>
      <c r="AB6" s="2">
        <v>31.0</v>
      </c>
      <c r="AC6" s="2" t="s">
        <v>9935</v>
      </c>
      <c r="AD6" s="2" t="s">
        <v>9936</v>
      </c>
      <c r="AE6" s="2" t="s">
        <v>1010</v>
      </c>
      <c r="AF6" s="2" t="s">
        <v>4463</v>
      </c>
    </row>
    <row r="7">
      <c r="A7" s="2"/>
      <c r="B7" s="628" t="s">
        <v>822</v>
      </c>
      <c r="C7" s="2" t="s">
        <v>4725</v>
      </c>
      <c r="D7" s="200"/>
      <c r="E7" s="550">
        <v>7.904333247E9</v>
      </c>
      <c r="F7" s="200"/>
      <c r="G7" s="200"/>
      <c r="H7" s="628" t="s">
        <v>823</v>
      </c>
      <c r="I7" s="200"/>
      <c r="J7" s="461"/>
      <c r="K7" s="237"/>
      <c r="L7" s="2"/>
      <c r="M7" s="229" t="s">
        <v>17</v>
      </c>
      <c r="O7" s="237"/>
      <c r="Q7" s="2">
        <v>6.0</v>
      </c>
      <c r="R7" s="2" t="s">
        <v>805</v>
      </c>
      <c r="S7" s="2" t="s">
        <v>9937</v>
      </c>
      <c r="T7" s="2" t="s">
        <v>2655</v>
      </c>
      <c r="U7" s="2" t="s">
        <v>349</v>
      </c>
      <c r="V7" s="2">
        <v>19.0</v>
      </c>
      <c r="W7" s="2" t="s">
        <v>805</v>
      </c>
      <c r="X7" s="2" t="s">
        <v>6890</v>
      </c>
      <c r="Y7" s="2" t="s">
        <v>9938</v>
      </c>
      <c r="Z7" s="2" t="s">
        <v>9938</v>
      </c>
      <c r="AA7" s="2" t="s">
        <v>5460</v>
      </c>
      <c r="AB7" s="2">
        <v>32.0</v>
      </c>
      <c r="AC7" s="2" t="s">
        <v>9939</v>
      </c>
      <c r="AD7" s="2" t="s">
        <v>5028</v>
      </c>
      <c r="AE7" s="2" t="s">
        <v>1010</v>
      </c>
      <c r="AF7" s="2" t="s">
        <v>87</v>
      </c>
    </row>
    <row r="8">
      <c r="A8" s="2"/>
      <c r="B8" s="628" t="s">
        <v>824</v>
      </c>
      <c r="C8" s="2" t="s">
        <v>9940</v>
      </c>
      <c r="D8" s="461"/>
      <c r="E8" s="551"/>
      <c r="F8" s="200"/>
      <c r="G8" s="200"/>
      <c r="H8" s="628" t="s">
        <v>825</v>
      </c>
      <c r="I8" s="200"/>
      <c r="J8" s="461"/>
      <c r="K8" s="237"/>
      <c r="L8" s="2"/>
      <c r="M8" s="2" t="s">
        <v>18</v>
      </c>
      <c r="O8" s="237"/>
      <c r="Q8" s="2">
        <v>6.0</v>
      </c>
      <c r="R8" s="2" t="s">
        <v>1341</v>
      </c>
      <c r="S8" s="2" t="s">
        <v>9720</v>
      </c>
      <c r="T8" s="2" t="s">
        <v>6219</v>
      </c>
      <c r="U8" s="2" t="s">
        <v>9941</v>
      </c>
      <c r="V8" s="2">
        <v>20.0</v>
      </c>
      <c r="W8" s="2" t="s">
        <v>805</v>
      </c>
      <c r="X8" s="2" t="s">
        <v>8251</v>
      </c>
      <c r="Y8" s="2" t="s">
        <v>1010</v>
      </c>
      <c r="AB8" s="2">
        <v>33.0</v>
      </c>
      <c r="AC8" s="2" t="s">
        <v>3874</v>
      </c>
      <c r="AD8" s="2" t="s">
        <v>4040</v>
      </c>
      <c r="AE8" s="2" t="s">
        <v>1328</v>
      </c>
      <c r="AF8" s="2" t="s">
        <v>4013</v>
      </c>
    </row>
    <row r="9">
      <c r="A9" s="2"/>
      <c r="B9" s="628" t="s">
        <v>826</v>
      </c>
      <c r="C9" s="2"/>
      <c r="D9" s="200"/>
      <c r="E9" s="550"/>
      <c r="F9" s="200"/>
      <c r="G9" s="200"/>
      <c r="H9" s="628" t="s">
        <v>827</v>
      </c>
      <c r="I9" s="200"/>
      <c r="J9" s="461"/>
      <c r="K9" s="237"/>
      <c r="L9" s="2"/>
      <c r="M9" s="229" t="s">
        <v>19</v>
      </c>
      <c r="O9" s="237"/>
      <c r="Q9" s="2">
        <v>7.0</v>
      </c>
      <c r="R9" s="2" t="s">
        <v>9942</v>
      </c>
      <c r="S9" s="2" t="s">
        <v>9943</v>
      </c>
      <c r="T9" s="2" t="s">
        <v>6500</v>
      </c>
      <c r="U9" s="2" t="s">
        <v>9941</v>
      </c>
      <c r="V9" s="2">
        <v>21.0</v>
      </c>
      <c r="W9" s="2" t="s">
        <v>805</v>
      </c>
      <c r="X9" s="2" t="s">
        <v>7955</v>
      </c>
      <c r="Y9" s="2" t="s">
        <v>1010</v>
      </c>
      <c r="Z9" s="2"/>
      <c r="AA9" s="2" t="s">
        <v>5460</v>
      </c>
      <c r="AB9" s="2">
        <v>34.0</v>
      </c>
      <c r="AC9" s="2" t="s">
        <v>3560</v>
      </c>
      <c r="AD9" s="2" t="s">
        <v>5294</v>
      </c>
      <c r="AE9" s="2" t="s">
        <v>814</v>
      </c>
      <c r="AF9" s="2" t="s">
        <v>72</v>
      </c>
      <c r="AG9" s="2" t="s">
        <v>9944</v>
      </c>
    </row>
    <row r="10">
      <c r="A10" s="2"/>
      <c r="B10" s="628" t="s">
        <v>828</v>
      </c>
      <c r="C10" s="2"/>
      <c r="D10" s="200"/>
      <c r="E10" s="550"/>
      <c r="F10" s="200"/>
      <c r="G10" s="200"/>
      <c r="H10" s="628" t="s">
        <v>829</v>
      </c>
      <c r="I10" s="200"/>
      <c r="J10" s="200"/>
      <c r="K10" s="237"/>
      <c r="L10" s="2"/>
      <c r="M10" s="229" t="s">
        <v>20</v>
      </c>
      <c r="N10" s="2"/>
      <c r="O10" s="237"/>
      <c r="Q10" s="2">
        <v>8.0</v>
      </c>
      <c r="R10" s="2" t="s">
        <v>9945</v>
      </c>
      <c r="S10" s="2" t="s">
        <v>9946</v>
      </c>
      <c r="T10" s="2" t="s">
        <v>6500</v>
      </c>
      <c r="U10" s="2" t="s">
        <v>9941</v>
      </c>
      <c r="V10" s="2">
        <v>22.0</v>
      </c>
      <c r="W10" s="2" t="s">
        <v>805</v>
      </c>
      <c r="X10" s="2" t="s">
        <v>5982</v>
      </c>
      <c r="Y10" s="2" t="s">
        <v>1010</v>
      </c>
      <c r="Z10" s="2" t="s">
        <v>1568</v>
      </c>
      <c r="AA10" s="2" t="s">
        <v>349</v>
      </c>
      <c r="AB10" s="2">
        <v>35.0</v>
      </c>
      <c r="AC10" s="2" t="s">
        <v>9947</v>
      </c>
      <c r="AD10" s="2" t="s">
        <v>9113</v>
      </c>
      <c r="AE10" s="2" t="s">
        <v>1568</v>
      </c>
      <c r="AF10" s="2" t="s">
        <v>55</v>
      </c>
    </row>
    <row r="11">
      <c r="A11" s="2"/>
      <c r="B11" s="628" t="s">
        <v>830</v>
      </c>
      <c r="C11" s="2"/>
      <c r="D11" s="200"/>
      <c r="E11" s="550"/>
      <c r="F11" s="200"/>
      <c r="G11" s="200"/>
      <c r="H11" s="200" t="s">
        <v>831</v>
      </c>
      <c r="I11" s="200"/>
      <c r="J11" s="200"/>
      <c r="K11" s="237"/>
      <c r="L11" s="2"/>
      <c r="M11" s="229" t="s">
        <v>21</v>
      </c>
      <c r="N11" s="2"/>
      <c r="O11" s="237"/>
      <c r="Q11" s="2">
        <v>9.0</v>
      </c>
      <c r="R11" s="2" t="s">
        <v>9948</v>
      </c>
      <c r="S11" s="2" t="s">
        <v>9949</v>
      </c>
      <c r="T11" s="2" t="s">
        <v>6219</v>
      </c>
      <c r="U11" s="2" t="s">
        <v>9941</v>
      </c>
      <c r="V11" s="2">
        <v>23.0</v>
      </c>
      <c r="W11" s="2" t="s">
        <v>9950</v>
      </c>
      <c r="X11" s="2" t="s">
        <v>9951</v>
      </c>
      <c r="Y11" s="2" t="s">
        <v>1010</v>
      </c>
      <c r="Z11" s="2" t="s">
        <v>1568</v>
      </c>
      <c r="AA11" s="2" t="s">
        <v>349</v>
      </c>
      <c r="AB11" s="2">
        <v>36.0</v>
      </c>
      <c r="AC11" s="2" t="s">
        <v>9952</v>
      </c>
      <c r="AD11" s="2" t="s">
        <v>3620</v>
      </c>
      <c r="AE11" s="2" t="s">
        <v>1568</v>
      </c>
      <c r="AF11" s="2" t="s">
        <v>55</v>
      </c>
      <c r="AG11" s="2" t="s">
        <v>9953</v>
      </c>
    </row>
    <row r="12">
      <c r="A12" s="2"/>
      <c r="B12" s="629" t="s">
        <v>9954</v>
      </c>
      <c r="C12" s="242"/>
      <c r="D12" s="606"/>
      <c r="E12" s="552"/>
      <c r="F12" s="200"/>
      <c r="G12" s="200"/>
      <c r="H12" s="200" t="s">
        <v>833</v>
      </c>
      <c r="I12" s="200"/>
      <c r="J12" s="200"/>
      <c r="K12" s="237"/>
      <c r="L12" s="2"/>
      <c r="M12" s="229" t="s">
        <v>23</v>
      </c>
      <c r="N12" s="2"/>
      <c r="O12" s="237"/>
      <c r="Q12" s="2">
        <v>10.0</v>
      </c>
      <c r="R12" s="2" t="s">
        <v>9955</v>
      </c>
      <c r="S12" s="2" t="s">
        <v>377</v>
      </c>
      <c r="T12" s="2" t="s">
        <v>676</v>
      </c>
      <c r="U12" s="2" t="s">
        <v>9941</v>
      </c>
      <c r="V12" s="2">
        <v>24.0</v>
      </c>
      <c r="W12" s="2" t="s">
        <v>805</v>
      </c>
      <c r="X12" s="2" t="s">
        <v>7768</v>
      </c>
      <c r="Y12" s="2" t="s">
        <v>1010</v>
      </c>
      <c r="Z12" s="2" t="s">
        <v>1568</v>
      </c>
      <c r="AA12" s="2" t="s">
        <v>366</v>
      </c>
      <c r="AB12" s="2">
        <v>37.0</v>
      </c>
      <c r="AC12" s="2" t="s">
        <v>7701</v>
      </c>
      <c r="AD12" s="2" t="s">
        <v>3395</v>
      </c>
      <c r="AE12" s="2" t="s">
        <v>2866</v>
      </c>
      <c r="AF12" s="2" t="s">
        <v>9956</v>
      </c>
      <c r="AG12" s="2" t="s">
        <v>9957</v>
      </c>
    </row>
    <row r="13">
      <c r="A13" s="2"/>
      <c r="B13" s="2" t="s">
        <v>832</v>
      </c>
      <c r="C13" s="2"/>
      <c r="D13" s="200"/>
      <c r="E13" s="231"/>
      <c r="F13" s="200"/>
      <c r="G13" s="200"/>
      <c r="H13" s="628" t="s">
        <v>835</v>
      </c>
      <c r="I13" s="200"/>
      <c r="J13" s="200"/>
      <c r="K13" s="237"/>
      <c r="L13" s="2"/>
      <c r="M13" s="241" t="s">
        <v>24</v>
      </c>
      <c r="N13" s="2"/>
      <c r="O13" s="237"/>
      <c r="Q13" s="2">
        <v>11.0</v>
      </c>
      <c r="R13" s="2" t="s">
        <v>805</v>
      </c>
      <c r="S13" s="2" t="s">
        <v>9958</v>
      </c>
      <c r="T13" s="2" t="s">
        <v>9919</v>
      </c>
      <c r="U13" s="2" t="s">
        <v>9941</v>
      </c>
      <c r="V13" s="2">
        <v>25.0</v>
      </c>
      <c r="W13" s="2" t="s">
        <v>805</v>
      </c>
      <c r="X13" s="2" t="s">
        <v>5425</v>
      </c>
      <c r="Y13" s="2" t="s">
        <v>2485</v>
      </c>
      <c r="Z13" s="2"/>
      <c r="AA13" s="2" t="s">
        <v>349</v>
      </c>
      <c r="AB13" s="2">
        <v>38.0</v>
      </c>
      <c r="AC13" s="2" t="s">
        <v>3570</v>
      </c>
      <c r="AD13" s="2" t="s">
        <v>3840</v>
      </c>
      <c r="AE13" s="2" t="s">
        <v>1568</v>
      </c>
      <c r="AF13" s="2" t="s">
        <v>87</v>
      </c>
    </row>
    <row r="14">
      <c r="A14" s="2"/>
      <c r="C14" s="2"/>
      <c r="D14" s="200"/>
      <c r="E14" s="231"/>
      <c r="F14" s="200"/>
      <c r="G14" s="200"/>
      <c r="H14" s="629" t="s">
        <v>837</v>
      </c>
      <c r="I14" s="200"/>
      <c r="J14" s="200"/>
      <c r="K14" s="2"/>
      <c r="L14" s="2"/>
      <c r="M14" s="241"/>
      <c r="N14" s="242"/>
      <c r="O14" s="243"/>
      <c r="P14" s="2"/>
      <c r="Q14" s="2">
        <v>12.0</v>
      </c>
      <c r="R14" s="2" t="s">
        <v>3669</v>
      </c>
      <c r="S14" s="2" t="s">
        <v>8654</v>
      </c>
      <c r="T14" s="2" t="s">
        <v>9919</v>
      </c>
      <c r="U14" s="2" t="s">
        <v>9941</v>
      </c>
      <c r="V14" s="2">
        <v>26.0</v>
      </c>
      <c r="X14" s="2" t="s">
        <v>9436</v>
      </c>
      <c r="Y14" s="2" t="s">
        <v>1328</v>
      </c>
      <c r="AA14" s="2" t="s">
        <v>9959</v>
      </c>
      <c r="AB14" s="2">
        <v>39.0</v>
      </c>
      <c r="AC14" s="2" t="s">
        <v>3570</v>
      </c>
      <c r="AD14" s="2" t="s">
        <v>3353</v>
      </c>
      <c r="AE14" s="2" t="s">
        <v>1568</v>
      </c>
      <c r="AF14" s="2" t="s">
        <v>87</v>
      </c>
    </row>
    <row r="15">
      <c r="A15" s="2"/>
      <c r="B15" s="200"/>
      <c r="C15" s="2"/>
      <c r="D15" s="200"/>
      <c r="E15" s="231"/>
      <c r="F15" s="200"/>
      <c r="G15" s="200"/>
      <c r="H15" s="200"/>
      <c r="I15" s="200"/>
      <c r="J15" s="200"/>
      <c r="K15" s="2"/>
      <c r="L15" s="2"/>
      <c r="M15" s="2"/>
      <c r="N15" s="2"/>
      <c r="O15" s="2" t="s">
        <v>4235</v>
      </c>
      <c r="P15" s="2"/>
      <c r="Q15" s="2"/>
      <c r="R15" s="2"/>
      <c r="S15" s="2"/>
      <c r="T15" s="2" t="s">
        <v>5751</v>
      </c>
      <c r="U15" s="2" t="s">
        <v>340</v>
      </c>
      <c r="AB15" s="2">
        <v>40.0</v>
      </c>
      <c r="AC15" s="2" t="s">
        <v>3863</v>
      </c>
      <c r="AD15" s="2" t="s">
        <v>3841</v>
      </c>
      <c r="AE15" s="2" t="s">
        <v>1568</v>
      </c>
      <c r="AF15" s="2" t="s">
        <v>87</v>
      </c>
      <c r="AG15" s="2" t="s">
        <v>9960</v>
      </c>
    </row>
    <row r="16">
      <c r="A16" s="12" t="s">
        <v>4345</v>
      </c>
      <c r="B16" s="460" t="s">
        <v>27</v>
      </c>
      <c r="C16" s="12" t="s">
        <v>28</v>
      </c>
      <c r="D16" s="460" t="s">
        <v>838</v>
      </c>
      <c r="E16" s="404" t="s">
        <v>29</v>
      </c>
      <c r="F16" s="12" t="s">
        <v>839</v>
      </c>
      <c r="G16" s="12" t="s">
        <v>840</v>
      </c>
      <c r="H16" s="460" t="s">
        <v>811</v>
      </c>
      <c r="I16" s="460" t="s">
        <v>841</v>
      </c>
      <c r="J16" s="460" t="s">
        <v>842</v>
      </c>
      <c r="K16" s="12" t="s">
        <v>843</v>
      </c>
      <c r="L16" s="12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AB16" s="2">
        <v>41.0</v>
      </c>
      <c r="AC16" s="2" t="s">
        <v>3072</v>
      </c>
      <c r="AD16" s="2" t="s">
        <v>3357</v>
      </c>
      <c r="AE16" s="2" t="s">
        <v>9961</v>
      </c>
      <c r="AF16" s="2" t="s">
        <v>87</v>
      </c>
    </row>
    <row r="17">
      <c r="A17" s="2" t="s">
        <v>335</v>
      </c>
      <c r="B17" s="200" t="s">
        <v>30</v>
      </c>
      <c r="C17" s="359" t="s">
        <v>9962</v>
      </c>
      <c r="D17" s="291">
        <v>8.801005435247E12</v>
      </c>
      <c r="E17" s="231" t="s">
        <v>6646</v>
      </c>
      <c r="F17" s="200"/>
      <c r="G17" s="200"/>
      <c r="H17" s="200" t="s">
        <v>9595</v>
      </c>
      <c r="I17" s="200" t="s">
        <v>2097</v>
      </c>
      <c r="J17" s="200" t="s">
        <v>829</v>
      </c>
      <c r="K17" s="2" t="s">
        <v>3841</v>
      </c>
      <c r="L17" s="2" t="s">
        <v>860</v>
      </c>
      <c r="M17" s="2" t="s">
        <v>17</v>
      </c>
      <c r="N17" s="2" t="s">
        <v>4846</v>
      </c>
      <c r="R17" s="2" t="s">
        <v>3863</v>
      </c>
      <c r="S17" s="2">
        <v>28.0</v>
      </c>
      <c r="AB17" s="2">
        <v>42.0</v>
      </c>
      <c r="AC17" s="2" t="s">
        <v>9963</v>
      </c>
      <c r="AD17" s="2" t="s">
        <v>9964</v>
      </c>
      <c r="AE17" s="2" t="s">
        <v>1010</v>
      </c>
      <c r="AF17" s="2" t="s">
        <v>87</v>
      </c>
      <c r="AG17" s="2" t="s">
        <v>9965</v>
      </c>
    </row>
    <row r="18">
      <c r="A18" s="2"/>
      <c r="B18" s="200" t="s">
        <v>30</v>
      </c>
      <c r="C18" s="359" t="s">
        <v>9962</v>
      </c>
      <c r="D18" s="291">
        <v>8.80159219951E12</v>
      </c>
      <c r="E18" s="231" t="s">
        <v>6646</v>
      </c>
      <c r="F18" s="200"/>
      <c r="G18" s="200"/>
      <c r="H18" s="200" t="s">
        <v>9966</v>
      </c>
      <c r="I18" s="200" t="s">
        <v>2100</v>
      </c>
      <c r="J18" s="200" t="s">
        <v>829</v>
      </c>
      <c r="K18" s="2" t="s">
        <v>3841</v>
      </c>
      <c r="L18" s="2" t="s">
        <v>860</v>
      </c>
      <c r="M18" s="2" t="s">
        <v>17</v>
      </c>
      <c r="N18" s="2" t="s">
        <v>4846</v>
      </c>
      <c r="R18" s="2" t="s">
        <v>3863</v>
      </c>
      <c r="S18" s="2">
        <v>28.0</v>
      </c>
      <c r="AB18" s="2">
        <v>42.0</v>
      </c>
      <c r="AC18" s="2" t="s">
        <v>5341</v>
      </c>
      <c r="AD18" s="2" t="s">
        <v>4816</v>
      </c>
      <c r="AE18" s="2" t="s">
        <v>1568</v>
      </c>
      <c r="AF18" s="2" t="s">
        <v>87</v>
      </c>
      <c r="AG18" s="2" t="s">
        <v>9967</v>
      </c>
    </row>
    <row r="19">
      <c r="A19" s="2"/>
      <c r="B19" s="200" t="s">
        <v>30</v>
      </c>
      <c r="C19" s="359" t="s">
        <v>9962</v>
      </c>
      <c r="D19" s="291">
        <v>8.801617757117E12</v>
      </c>
      <c r="E19" s="231" t="s">
        <v>6646</v>
      </c>
      <c r="F19" s="200"/>
      <c r="G19" s="200"/>
      <c r="H19" s="200" t="s">
        <v>9857</v>
      </c>
      <c r="I19" s="200" t="s">
        <v>2102</v>
      </c>
      <c r="J19" s="200" t="s">
        <v>829</v>
      </c>
      <c r="K19" s="2" t="s">
        <v>3841</v>
      </c>
      <c r="L19" s="2" t="s">
        <v>860</v>
      </c>
      <c r="M19" s="2" t="s">
        <v>17</v>
      </c>
      <c r="N19" s="2" t="s">
        <v>4846</v>
      </c>
      <c r="R19" s="2" t="s">
        <v>3863</v>
      </c>
      <c r="S19" s="2">
        <v>28.0</v>
      </c>
      <c r="AB19" s="2">
        <v>43.0</v>
      </c>
      <c r="AC19" s="2" t="s">
        <v>4087</v>
      </c>
      <c r="AD19" s="2" t="s">
        <v>4016</v>
      </c>
      <c r="AE19" s="2" t="s">
        <v>1568</v>
      </c>
      <c r="AF19" s="2" t="s">
        <v>87</v>
      </c>
      <c r="AG19" s="2" t="s">
        <v>9968</v>
      </c>
    </row>
    <row r="20">
      <c r="A20" s="2"/>
      <c r="B20" s="200" t="s">
        <v>30</v>
      </c>
      <c r="C20" s="359" t="s">
        <v>9962</v>
      </c>
      <c r="D20" s="291">
        <v>8.801668849407E12</v>
      </c>
      <c r="E20" s="231" t="s">
        <v>6646</v>
      </c>
      <c r="F20" s="200"/>
      <c r="G20" s="200"/>
      <c r="H20" s="200" t="s">
        <v>9969</v>
      </c>
      <c r="I20" s="200" t="s">
        <v>2103</v>
      </c>
      <c r="J20" s="200" t="s">
        <v>829</v>
      </c>
      <c r="K20" s="2" t="s">
        <v>3841</v>
      </c>
      <c r="L20" s="2" t="s">
        <v>860</v>
      </c>
      <c r="M20" s="2" t="s">
        <v>17</v>
      </c>
      <c r="N20" s="2" t="s">
        <v>4846</v>
      </c>
      <c r="R20" s="2" t="s">
        <v>3863</v>
      </c>
      <c r="S20" s="2">
        <v>28.0</v>
      </c>
      <c r="AB20" s="2">
        <v>44.0</v>
      </c>
      <c r="AC20" s="2" t="s">
        <v>9970</v>
      </c>
      <c r="AD20" s="2" t="s">
        <v>4447</v>
      </c>
      <c r="AE20" s="2" t="s">
        <v>1568</v>
      </c>
      <c r="AF20" s="2" t="s">
        <v>55</v>
      </c>
      <c r="AG20" s="2" t="s">
        <v>9971</v>
      </c>
    </row>
    <row r="21">
      <c r="A21" s="2"/>
      <c r="B21" s="200" t="s">
        <v>30</v>
      </c>
      <c r="C21" s="359" t="s">
        <v>9962</v>
      </c>
      <c r="D21" s="291">
        <v>8.801723836644E12</v>
      </c>
      <c r="E21" s="231" t="s">
        <v>6646</v>
      </c>
      <c r="F21" s="200"/>
      <c r="G21" s="200"/>
      <c r="H21" s="200" t="s">
        <v>9972</v>
      </c>
      <c r="I21" s="200" t="s">
        <v>2104</v>
      </c>
      <c r="J21" s="200" t="s">
        <v>829</v>
      </c>
      <c r="K21" s="2" t="s">
        <v>3841</v>
      </c>
      <c r="L21" s="2" t="s">
        <v>860</v>
      </c>
      <c r="M21" s="2" t="s">
        <v>17</v>
      </c>
      <c r="N21" s="2" t="s">
        <v>4846</v>
      </c>
      <c r="R21" s="2" t="s">
        <v>3863</v>
      </c>
      <c r="S21" s="2">
        <v>28.0</v>
      </c>
      <c r="AB21" s="2">
        <v>45.0</v>
      </c>
      <c r="AC21" s="2" t="s">
        <v>9973</v>
      </c>
      <c r="AD21" s="2" t="s">
        <v>3585</v>
      </c>
      <c r="AE21" s="2" t="s">
        <v>1010</v>
      </c>
      <c r="AF21" s="2" t="s">
        <v>55</v>
      </c>
      <c r="AG21" s="2" t="s">
        <v>9974</v>
      </c>
    </row>
    <row r="22">
      <c r="A22" s="2"/>
      <c r="B22" s="200" t="s">
        <v>30</v>
      </c>
      <c r="C22" s="359" t="s">
        <v>9962</v>
      </c>
      <c r="D22" s="291">
        <v>8.801412868083E12</v>
      </c>
      <c r="E22" s="231" t="s">
        <v>6646</v>
      </c>
      <c r="F22" s="200"/>
      <c r="G22" s="200"/>
      <c r="H22" s="200" t="s">
        <v>9975</v>
      </c>
      <c r="I22" s="200" t="s">
        <v>2105</v>
      </c>
      <c r="J22" s="200" t="s">
        <v>829</v>
      </c>
      <c r="K22" s="2" t="s">
        <v>3841</v>
      </c>
      <c r="L22" s="2" t="s">
        <v>860</v>
      </c>
      <c r="M22" s="2" t="s">
        <v>17</v>
      </c>
      <c r="N22" s="2" t="s">
        <v>4846</v>
      </c>
      <c r="R22" s="2" t="s">
        <v>3863</v>
      </c>
      <c r="S22" s="2">
        <v>28.0</v>
      </c>
      <c r="AB22" s="2">
        <v>46.0</v>
      </c>
      <c r="AC22" s="2" t="s">
        <v>9973</v>
      </c>
      <c r="AD22" s="2" t="s">
        <v>3071</v>
      </c>
      <c r="AE22" s="2" t="s">
        <v>1568</v>
      </c>
      <c r="AF22" s="2" t="s">
        <v>55</v>
      </c>
      <c r="AG22" s="2" t="s">
        <v>9976</v>
      </c>
    </row>
    <row r="23">
      <c r="A23" s="2"/>
      <c r="B23" s="200" t="s">
        <v>30</v>
      </c>
      <c r="C23" s="359" t="s">
        <v>9962</v>
      </c>
      <c r="D23" s="291">
        <v>8.801467841977E12</v>
      </c>
      <c r="E23" s="231" t="s">
        <v>6646</v>
      </c>
      <c r="F23" s="200"/>
      <c r="G23" s="200"/>
      <c r="H23" s="200" t="s">
        <v>9977</v>
      </c>
      <c r="I23" s="200" t="s">
        <v>2112</v>
      </c>
      <c r="J23" s="200" t="s">
        <v>829</v>
      </c>
      <c r="K23" s="2" t="s">
        <v>3841</v>
      </c>
      <c r="L23" s="2" t="s">
        <v>860</v>
      </c>
      <c r="M23" s="2" t="s">
        <v>17</v>
      </c>
      <c r="N23" s="2" t="s">
        <v>4846</v>
      </c>
      <c r="R23" s="2" t="s">
        <v>3863</v>
      </c>
      <c r="S23" s="2">
        <v>28.0</v>
      </c>
      <c r="AB23" s="2">
        <v>47.0</v>
      </c>
      <c r="AC23" s="2" t="s">
        <v>9978</v>
      </c>
      <c r="AD23" s="2" t="s">
        <v>6822</v>
      </c>
      <c r="AE23" s="2" t="s">
        <v>1010</v>
      </c>
      <c r="AF23" s="2" t="s">
        <v>55</v>
      </c>
      <c r="AG23" s="2" t="s">
        <v>9979</v>
      </c>
    </row>
    <row r="24">
      <c r="A24" s="2"/>
      <c r="B24" s="200" t="s">
        <v>30</v>
      </c>
      <c r="C24" s="359" t="s">
        <v>9962</v>
      </c>
      <c r="D24" s="291">
        <v>8.801086339121E12</v>
      </c>
      <c r="E24" s="231" t="s">
        <v>6646</v>
      </c>
      <c r="F24" s="200"/>
      <c r="G24" s="200"/>
      <c r="H24" s="200" t="s">
        <v>9980</v>
      </c>
      <c r="I24" s="200" t="s">
        <v>2118</v>
      </c>
      <c r="J24" s="200" t="s">
        <v>829</v>
      </c>
      <c r="K24" s="2" t="s">
        <v>3841</v>
      </c>
      <c r="L24" s="2" t="s">
        <v>860</v>
      </c>
      <c r="M24" s="2" t="s">
        <v>17</v>
      </c>
      <c r="N24" s="2" t="s">
        <v>4846</v>
      </c>
      <c r="R24" s="2" t="s">
        <v>3863</v>
      </c>
      <c r="S24" s="2">
        <v>28.0</v>
      </c>
      <c r="AB24" s="2">
        <v>48.0</v>
      </c>
      <c r="AC24" s="2" t="s">
        <v>9981</v>
      </c>
      <c r="AD24" s="2" t="s">
        <v>9982</v>
      </c>
      <c r="AE24" s="2" t="s">
        <v>1010</v>
      </c>
      <c r="AF24" s="2" t="s">
        <v>2525</v>
      </c>
      <c r="AG24" s="2" t="s">
        <v>9983</v>
      </c>
    </row>
    <row r="25">
      <c r="A25" s="2"/>
      <c r="B25" s="200" t="s">
        <v>30</v>
      </c>
      <c r="C25" s="359" t="s">
        <v>9962</v>
      </c>
      <c r="D25" s="291">
        <v>8.801032245909E12</v>
      </c>
      <c r="E25" s="231" t="s">
        <v>6646</v>
      </c>
      <c r="F25" s="200"/>
      <c r="G25" s="200"/>
      <c r="H25" s="200" t="s">
        <v>9984</v>
      </c>
      <c r="I25" s="200" t="s">
        <v>2117</v>
      </c>
      <c r="J25" s="200" t="s">
        <v>829</v>
      </c>
      <c r="K25" s="2" t="s">
        <v>3841</v>
      </c>
      <c r="L25" s="2" t="s">
        <v>860</v>
      </c>
      <c r="M25" s="2" t="s">
        <v>17</v>
      </c>
      <c r="N25" s="2" t="s">
        <v>4846</v>
      </c>
      <c r="R25" s="2" t="s">
        <v>3863</v>
      </c>
      <c r="S25" s="2">
        <v>28.0</v>
      </c>
      <c r="AB25" s="2">
        <v>49.0</v>
      </c>
      <c r="AC25" s="2" t="s">
        <v>4533</v>
      </c>
      <c r="AD25" s="2" t="s">
        <v>6855</v>
      </c>
      <c r="AE25" s="2" t="s">
        <v>1568</v>
      </c>
      <c r="AF25" s="2" t="s">
        <v>55</v>
      </c>
      <c r="AG25" s="2" t="s">
        <v>9985</v>
      </c>
    </row>
    <row r="26">
      <c r="A26" s="2"/>
      <c r="B26" s="200" t="s">
        <v>30</v>
      </c>
      <c r="C26" s="359" t="s">
        <v>9962</v>
      </c>
      <c r="D26" s="291">
        <v>8.801102467754E12</v>
      </c>
      <c r="E26" s="231" t="s">
        <v>6646</v>
      </c>
      <c r="F26" s="200"/>
      <c r="G26" s="200"/>
      <c r="H26" s="200" t="s">
        <v>9986</v>
      </c>
      <c r="I26" s="200" t="s">
        <v>2113</v>
      </c>
      <c r="J26" s="200" t="s">
        <v>829</v>
      </c>
      <c r="K26" s="2" t="s">
        <v>3841</v>
      </c>
      <c r="L26" s="2" t="s">
        <v>860</v>
      </c>
      <c r="M26" s="2" t="s">
        <v>17</v>
      </c>
      <c r="N26" s="2" t="s">
        <v>4846</v>
      </c>
      <c r="R26" s="2" t="s">
        <v>3863</v>
      </c>
      <c r="S26" s="2">
        <v>28.0</v>
      </c>
      <c r="AB26" s="2">
        <v>50.0</v>
      </c>
      <c r="AC26" s="2" t="s">
        <v>4540</v>
      </c>
      <c r="AD26" s="2" t="s">
        <v>310</v>
      </c>
      <c r="AE26" s="2" t="s">
        <v>1568</v>
      </c>
      <c r="AF26" s="2" t="s">
        <v>2525</v>
      </c>
      <c r="AG26" s="2" t="s">
        <v>9987</v>
      </c>
    </row>
    <row r="27">
      <c r="A27" s="2"/>
      <c r="B27" s="200" t="s">
        <v>30</v>
      </c>
      <c r="C27" s="359" t="s">
        <v>9962</v>
      </c>
      <c r="D27" s="291">
        <v>8.801723366164E12</v>
      </c>
      <c r="E27" s="231" t="s">
        <v>6646</v>
      </c>
      <c r="F27" s="200"/>
      <c r="G27" s="200"/>
      <c r="H27" s="200" t="s">
        <v>9988</v>
      </c>
      <c r="I27" s="200" t="s">
        <v>2114</v>
      </c>
      <c r="J27" s="200" t="s">
        <v>829</v>
      </c>
      <c r="K27" s="2" t="s">
        <v>3841</v>
      </c>
      <c r="L27" s="2" t="s">
        <v>860</v>
      </c>
      <c r="M27" s="2" t="s">
        <v>17</v>
      </c>
      <c r="N27" s="2" t="s">
        <v>4846</v>
      </c>
      <c r="R27" s="2" t="s">
        <v>3863</v>
      </c>
      <c r="S27" s="2">
        <v>28.0</v>
      </c>
      <c r="AB27" s="2">
        <v>51.0</v>
      </c>
      <c r="AC27" s="2" t="s">
        <v>3551</v>
      </c>
      <c r="AD27" s="2" t="s">
        <v>3610</v>
      </c>
      <c r="AE27" s="2" t="s">
        <v>9989</v>
      </c>
      <c r="AF27" s="2" t="s">
        <v>55</v>
      </c>
      <c r="AG27" s="2" t="s">
        <v>9990</v>
      </c>
    </row>
    <row r="28">
      <c r="A28" s="2"/>
      <c r="B28" s="200" t="s">
        <v>30</v>
      </c>
      <c r="C28" s="359" t="s">
        <v>9962</v>
      </c>
      <c r="D28" s="291">
        <v>8.801032787253E12</v>
      </c>
      <c r="E28" s="231" t="s">
        <v>6646</v>
      </c>
      <c r="F28" s="200"/>
      <c r="G28" s="200"/>
      <c r="H28" s="200" t="s">
        <v>9991</v>
      </c>
      <c r="I28" s="200" t="s">
        <v>2115</v>
      </c>
      <c r="J28" s="200" t="s">
        <v>829</v>
      </c>
      <c r="K28" s="2" t="s">
        <v>4816</v>
      </c>
      <c r="L28" s="2" t="s">
        <v>860</v>
      </c>
      <c r="M28" s="2" t="s">
        <v>17</v>
      </c>
      <c r="N28" s="2" t="s">
        <v>4846</v>
      </c>
      <c r="R28" s="2" t="s">
        <v>9963</v>
      </c>
      <c r="S28" s="2">
        <v>28.0</v>
      </c>
      <c r="AB28" s="2">
        <v>52.0</v>
      </c>
      <c r="AC28" s="2" t="s">
        <v>5312</v>
      </c>
      <c r="AD28" s="2" t="s">
        <v>9992</v>
      </c>
      <c r="AE28" s="2" t="s">
        <v>1568</v>
      </c>
      <c r="AF28" s="2" t="s">
        <v>55</v>
      </c>
      <c r="AG28" s="2" t="s">
        <v>9993</v>
      </c>
    </row>
    <row r="29">
      <c r="A29" s="2"/>
      <c r="B29" s="200" t="s">
        <v>30</v>
      </c>
      <c r="C29" s="359" t="s">
        <v>9962</v>
      </c>
      <c r="D29" s="291">
        <v>8.801938438618E12</v>
      </c>
      <c r="E29" s="231" t="s">
        <v>6646</v>
      </c>
      <c r="F29" s="200"/>
      <c r="G29" s="200"/>
      <c r="H29" s="200" t="s">
        <v>9994</v>
      </c>
      <c r="I29" s="200" t="s">
        <v>2119</v>
      </c>
      <c r="J29" s="200" t="s">
        <v>829</v>
      </c>
      <c r="K29" s="2" t="s">
        <v>4816</v>
      </c>
      <c r="L29" s="2" t="s">
        <v>860</v>
      </c>
      <c r="M29" s="2" t="s">
        <v>17</v>
      </c>
      <c r="N29" s="2" t="s">
        <v>4846</v>
      </c>
      <c r="R29" s="2" t="s">
        <v>9963</v>
      </c>
      <c r="S29" s="2">
        <v>28.0</v>
      </c>
      <c r="AB29" s="2">
        <v>53.0</v>
      </c>
      <c r="AC29" s="2" t="s">
        <v>9995</v>
      </c>
      <c r="AD29" s="2" t="s">
        <v>3086</v>
      </c>
      <c r="AE29" s="2" t="s">
        <v>1010</v>
      </c>
      <c r="AF29" s="2" t="s">
        <v>55</v>
      </c>
      <c r="AG29" s="2" t="s">
        <v>9996</v>
      </c>
    </row>
    <row r="30">
      <c r="A30" s="2"/>
      <c r="B30" s="200" t="s">
        <v>30</v>
      </c>
      <c r="C30" s="359" t="s">
        <v>9962</v>
      </c>
      <c r="D30" s="291">
        <v>8.801439219419E12</v>
      </c>
      <c r="E30" s="231" t="s">
        <v>6646</v>
      </c>
      <c r="F30" s="200"/>
      <c r="G30" s="200"/>
      <c r="H30" s="200" t="s">
        <v>9997</v>
      </c>
      <c r="I30" s="200" t="s">
        <v>2807</v>
      </c>
      <c r="J30" s="200" t="s">
        <v>829</v>
      </c>
      <c r="K30" s="2" t="s">
        <v>4816</v>
      </c>
      <c r="L30" s="2" t="s">
        <v>860</v>
      </c>
      <c r="M30" s="2" t="s">
        <v>17</v>
      </c>
      <c r="N30" s="2" t="s">
        <v>4846</v>
      </c>
      <c r="R30" s="2" t="s">
        <v>9963</v>
      </c>
      <c r="S30" s="2">
        <v>28.0</v>
      </c>
      <c r="AB30" s="2">
        <v>54.0</v>
      </c>
      <c r="AC30" s="2" t="s">
        <v>9998</v>
      </c>
      <c r="AD30" s="2" t="s">
        <v>9999</v>
      </c>
      <c r="AE30" s="2" t="s">
        <v>1010</v>
      </c>
      <c r="AF30" s="2" t="s">
        <v>55</v>
      </c>
      <c r="AG30" s="2" t="s">
        <v>10000</v>
      </c>
    </row>
    <row r="31">
      <c r="A31" s="2"/>
      <c r="B31" s="200" t="s">
        <v>30</v>
      </c>
      <c r="C31" s="2" t="s">
        <v>10001</v>
      </c>
      <c r="D31" s="200"/>
      <c r="E31" s="231" t="s">
        <v>6646</v>
      </c>
      <c r="F31" s="200"/>
      <c r="G31" s="200"/>
      <c r="H31" s="200" t="s">
        <v>10002</v>
      </c>
      <c r="I31" s="200" t="s">
        <v>2808</v>
      </c>
      <c r="J31" s="200" t="s">
        <v>819</v>
      </c>
      <c r="L31" s="2" t="s">
        <v>860</v>
      </c>
      <c r="AB31" s="2">
        <v>55.0</v>
      </c>
      <c r="AC31" s="2" t="s">
        <v>10003</v>
      </c>
      <c r="AD31" s="2" t="s">
        <v>10004</v>
      </c>
      <c r="AE31" s="2" t="s">
        <v>1010</v>
      </c>
      <c r="AF31" s="2" t="s">
        <v>2035</v>
      </c>
      <c r="AG31" s="2" t="s">
        <v>10005</v>
      </c>
    </row>
    <row r="32">
      <c r="A32" s="2"/>
      <c r="B32" s="200" t="s">
        <v>30</v>
      </c>
      <c r="C32" s="359" t="s">
        <v>4791</v>
      </c>
      <c r="D32" s="291">
        <v>8.801164211906E12</v>
      </c>
      <c r="E32" s="359" t="s">
        <v>4792</v>
      </c>
      <c r="F32" s="461"/>
      <c r="G32" s="461"/>
      <c r="H32" s="461"/>
      <c r="I32" s="461"/>
      <c r="J32" s="200" t="s">
        <v>2048</v>
      </c>
      <c r="K32" s="2" t="s">
        <v>4816</v>
      </c>
      <c r="L32" s="2" t="s">
        <v>860</v>
      </c>
      <c r="M32" s="2" t="s">
        <v>17</v>
      </c>
      <c r="N32" s="2" t="s">
        <v>10006</v>
      </c>
      <c r="R32" s="2" t="s">
        <v>10007</v>
      </c>
      <c r="S32" s="2">
        <v>139.0</v>
      </c>
      <c r="AB32" s="2">
        <v>56.0</v>
      </c>
      <c r="AC32" s="2" t="s">
        <v>10008</v>
      </c>
      <c r="AD32" s="2" t="s">
        <v>10009</v>
      </c>
      <c r="AE32" s="2" t="s">
        <v>1010</v>
      </c>
      <c r="AF32" s="2" t="s">
        <v>2525</v>
      </c>
      <c r="AG32" s="2" t="s">
        <v>10010</v>
      </c>
    </row>
    <row r="33">
      <c r="A33" s="2"/>
      <c r="B33" s="200" t="s">
        <v>30</v>
      </c>
      <c r="C33" s="359" t="s">
        <v>3016</v>
      </c>
      <c r="D33" s="291">
        <v>8.801100313724E12</v>
      </c>
      <c r="E33" s="359" t="s">
        <v>3532</v>
      </c>
      <c r="F33" s="461"/>
      <c r="G33" s="461"/>
      <c r="H33" s="461"/>
      <c r="I33" s="461"/>
      <c r="J33" s="200"/>
      <c r="K33" s="2"/>
      <c r="L33" s="2"/>
      <c r="M33" s="2" t="s">
        <v>17</v>
      </c>
      <c r="N33" s="2" t="s">
        <v>310</v>
      </c>
      <c r="R33" s="2"/>
      <c r="S33" s="2">
        <v>193.0</v>
      </c>
      <c r="AB33" s="2">
        <v>57.0</v>
      </c>
      <c r="AC33" s="2" t="s">
        <v>10011</v>
      </c>
      <c r="AD33" s="2" t="s">
        <v>4382</v>
      </c>
      <c r="AE33" s="2" t="s">
        <v>1010</v>
      </c>
      <c r="AF33" s="2" t="s">
        <v>72</v>
      </c>
      <c r="AG33" s="2" t="s">
        <v>10012</v>
      </c>
    </row>
    <row r="34">
      <c r="A34" s="2"/>
      <c r="B34" s="200" t="s">
        <v>862</v>
      </c>
      <c r="C34" s="359" t="s">
        <v>4598</v>
      </c>
      <c r="D34" s="291" t="s">
        <v>10013</v>
      </c>
      <c r="E34" s="359" t="s">
        <v>1940</v>
      </c>
      <c r="F34" s="461"/>
      <c r="G34" s="461"/>
      <c r="H34" s="461"/>
      <c r="I34" s="461"/>
      <c r="J34" s="200" t="s">
        <v>2048</v>
      </c>
      <c r="K34" s="2" t="s">
        <v>10014</v>
      </c>
      <c r="L34" s="2" t="s">
        <v>860</v>
      </c>
      <c r="M34" s="2" t="s">
        <v>17</v>
      </c>
      <c r="N34" s="2" t="s">
        <v>10006</v>
      </c>
      <c r="R34" s="2" t="s">
        <v>3863</v>
      </c>
      <c r="S34" s="2">
        <v>139.0</v>
      </c>
      <c r="AB34" s="2">
        <v>58.0</v>
      </c>
      <c r="AC34" s="2" t="s">
        <v>10015</v>
      </c>
      <c r="AD34" s="2" t="s">
        <v>3581</v>
      </c>
      <c r="AE34" s="2" t="s">
        <v>1010</v>
      </c>
      <c r="AF34" s="2" t="s">
        <v>55</v>
      </c>
      <c r="AG34" s="2" t="s">
        <v>10016</v>
      </c>
    </row>
    <row r="35">
      <c r="B35" s="200" t="s">
        <v>30</v>
      </c>
      <c r="C35" s="2" t="s">
        <v>10017</v>
      </c>
      <c r="D35" s="291" t="s">
        <v>10018</v>
      </c>
      <c r="E35" s="359" t="s">
        <v>4349</v>
      </c>
      <c r="F35" s="461"/>
      <c r="G35" s="461"/>
      <c r="H35" s="461"/>
      <c r="I35" s="461"/>
      <c r="J35" s="200" t="s">
        <v>2048</v>
      </c>
      <c r="K35" s="2" t="s">
        <v>3841</v>
      </c>
      <c r="L35" s="2" t="s">
        <v>860</v>
      </c>
      <c r="M35" s="2" t="s">
        <v>17</v>
      </c>
      <c r="N35" s="2" t="s">
        <v>10006</v>
      </c>
      <c r="R35" s="2" t="s">
        <v>3863</v>
      </c>
      <c r="S35" s="2">
        <v>139.0</v>
      </c>
      <c r="AB35" s="2">
        <v>59.0</v>
      </c>
      <c r="AC35" s="2" t="s">
        <v>2856</v>
      </c>
      <c r="AD35" s="2" t="s">
        <v>5040</v>
      </c>
      <c r="AE35" s="2" t="s">
        <v>1010</v>
      </c>
      <c r="AF35" s="2" t="s">
        <v>55</v>
      </c>
      <c r="AG35" s="2" t="s">
        <v>10019</v>
      </c>
    </row>
    <row r="36">
      <c r="A36" s="2"/>
      <c r="B36" s="200" t="s">
        <v>6455</v>
      </c>
      <c r="C36" s="359" t="s">
        <v>10020</v>
      </c>
      <c r="D36" s="291" t="s">
        <v>10021</v>
      </c>
      <c r="E36" s="359" t="s">
        <v>6458</v>
      </c>
      <c r="F36" s="461"/>
      <c r="G36" s="461"/>
      <c r="H36" s="461"/>
      <c r="I36" s="461"/>
      <c r="J36" s="200" t="s">
        <v>2048</v>
      </c>
      <c r="K36" s="2" t="s">
        <v>3841</v>
      </c>
      <c r="L36" s="2" t="s">
        <v>860</v>
      </c>
      <c r="M36" s="2" t="s">
        <v>17</v>
      </c>
      <c r="N36" s="2" t="s">
        <v>10006</v>
      </c>
      <c r="R36" s="2" t="s">
        <v>3863</v>
      </c>
      <c r="S36" s="2">
        <v>139.0</v>
      </c>
      <c r="AB36" s="2">
        <v>60.0</v>
      </c>
      <c r="AC36" s="2" t="s">
        <v>2856</v>
      </c>
      <c r="AD36" s="2" t="s">
        <v>10022</v>
      </c>
      <c r="AE36" s="2" t="s">
        <v>1010</v>
      </c>
      <c r="AF36" s="2" t="s">
        <v>55</v>
      </c>
      <c r="AG36" s="2" t="s">
        <v>10023</v>
      </c>
    </row>
    <row r="37">
      <c r="B37" s="461"/>
      <c r="C37" s="359" t="s">
        <v>10024</v>
      </c>
      <c r="D37" s="461"/>
      <c r="E37" s="240"/>
      <c r="F37" s="461"/>
      <c r="G37" s="461"/>
      <c r="H37" s="461"/>
      <c r="I37" s="461"/>
      <c r="J37" s="461"/>
      <c r="M37" s="2" t="s">
        <v>17</v>
      </c>
      <c r="N37" s="2" t="s">
        <v>4846</v>
      </c>
      <c r="R37" s="2" t="s">
        <v>9963</v>
      </c>
      <c r="S37" s="2">
        <v>28.0</v>
      </c>
      <c r="AB37" s="2">
        <v>61.0</v>
      </c>
      <c r="AC37" s="2" t="s">
        <v>10025</v>
      </c>
      <c r="AD37" s="2" t="s">
        <v>3454</v>
      </c>
      <c r="AE37" s="2" t="s">
        <v>1010</v>
      </c>
      <c r="AF37" s="2" t="s">
        <v>55</v>
      </c>
      <c r="AG37" s="2" t="s">
        <v>10026</v>
      </c>
    </row>
    <row r="38">
      <c r="B38" s="461"/>
      <c r="D38" s="461"/>
      <c r="E38" s="240"/>
      <c r="F38" s="461"/>
      <c r="G38" s="461"/>
      <c r="H38" s="461"/>
      <c r="I38" s="461"/>
      <c r="J38" s="461"/>
      <c r="AB38" s="2">
        <v>62.0</v>
      </c>
      <c r="AC38" s="2" t="s">
        <v>10027</v>
      </c>
      <c r="AD38" s="2" t="s">
        <v>6513</v>
      </c>
      <c r="AE38" s="2" t="s">
        <v>1010</v>
      </c>
      <c r="AF38" s="2" t="s">
        <v>55</v>
      </c>
      <c r="AG38" s="2" t="s">
        <v>10028</v>
      </c>
    </row>
    <row r="39">
      <c r="A39" s="2" t="s">
        <v>336</v>
      </c>
      <c r="B39" s="200" t="s">
        <v>901</v>
      </c>
      <c r="C39" s="359" t="s">
        <v>1263</v>
      </c>
      <c r="D39" s="291" t="s">
        <v>10029</v>
      </c>
      <c r="E39" s="359" t="s">
        <v>1264</v>
      </c>
      <c r="F39" s="630"/>
      <c r="G39" s="630"/>
      <c r="H39" s="630"/>
      <c r="I39" s="461"/>
      <c r="J39" s="200" t="s">
        <v>829</v>
      </c>
      <c r="K39" s="2" t="s">
        <v>3357</v>
      </c>
      <c r="M39" s="2" t="s">
        <v>17</v>
      </c>
      <c r="N39" s="2" t="s">
        <v>10006</v>
      </c>
      <c r="R39" s="2" t="s">
        <v>3072</v>
      </c>
      <c r="S39" s="2">
        <v>139.0</v>
      </c>
      <c r="AB39" s="2">
        <v>63.0</v>
      </c>
      <c r="AC39" s="2" t="s">
        <v>10030</v>
      </c>
      <c r="AD39" s="2" t="s">
        <v>4457</v>
      </c>
      <c r="AE39" s="2" t="s">
        <v>3081</v>
      </c>
      <c r="AF39" s="2" t="s">
        <v>2043</v>
      </c>
      <c r="AG39" s="2" t="s">
        <v>10031</v>
      </c>
    </row>
    <row r="40">
      <c r="A40" s="2"/>
      <c r="B40" s="200" t="s">
        <v>901</v>
      </c>
      <c r="C40" s="359" t="s">
        <v>1263</v>
      </c>
      <c r="D40" s="291" t="s">
        <v>10032</v>
      </c>
      <c r="E40" s="359" t="s">
        <v>1264</v>
      </c>
      <c r="F40" s="291"/>
      <c r="G40" s="291"/>
      <c r="H40" s="291" t="s">
        <v>10033</v>
      </c>
      <c r="I40" s="461"/>
      <c r="J40" s="200" t="s">
        <v>829</v>
      </c>
      <c r="K40" s="2" t="s">
        <v>3357</v>
      </c>
      <c r="M40" s="2" t="s">
        <v>17</v>
      </c>
      <c r="N40" s="2" t="s">
        <v>10006</v>
      </c>
      <c r="R40" s="2" t="s">
        <v>3072</v>
      </c>
      <c r="S40" s="2">
        <v>139.0</v>
      </c>
    </row>
    <row r="41">
      <c r="A41" s="2"/>
      <c r="B41" s="200" t="s">
        <v>901</v>
      </c>
      <c r="C41" s="359" t="s">
        <v>1263</v>
      </c>
      <c r="D41" s="291" t="s">
        <v>10034</v>
      </c>
      <c r="E41" s="359" t="s">
        <v>1264</v>
      </c>
      <c r="F41" s="461"/>
      <c r="G41" s="461"/>
      <c r="H41" s="461"/>
      <c r="I41" s="461"/>
      <c r="J41" s="200" t="s">
        <v>829</v>
      </c>
      <c r="K41" s="2" t="s">
        <v>3357</v>
      </c>
      <c r="M41" s="2" t="s">
        <v>17</v>
      </c>
      <c r="N41" s="2" t="s">
        <v>10006</v>
      </c>
      <c r="R41" s="2" t="s">
        <v>3072</v>
      </c>
      <c r="S41" s="2">
        <v>139.0</v>
      </c>
    </row>
    <row r="42">
      <c r="A42" s="2"/>
      <c r="B42" s="200" t="s">
        <v>901</v>
      </c>
      <c r="C42" s="359" t="s">
        <v>1263</v>
      </c>
      <c r="D42" s="291" t="s">
        <v>10035</v>
      </c>
      <c r="E42" s="359" t="s">
        <v>1264</v>
      </c>
      <c r="F42" s="461"/>
      <c r="G42" s="461"/>
      <c r="H42" s="461"/>
      <c r="I42" s="461"/>
      <c r="J42" s="200" t="s">
        <v>829</v>
      </c>
      <c r="K42" s="2" t="s">
        <v>3357</v>
      </c>
      <c r="M42" s="2" t="s">
        <v>17</v>
      </c>
      <c r="N42" s="2" t="s">
        <v>10006</v>
      </c>
      <c r="R42" s="2" t="s">
        <v>3072</v>
      </c>
      <c r="S42" s="2">
        <v>139.0</v>
      </c>
    </row>
    <row r="43">
      <c r="A43" s="2"/>
      <c r="B43" s="200" t="s">
        <v>901</v>
      </c>
      <c r="C43" s="359" t="s">
        <v>1263</v>
      </c>
      <c r="D43" s="291" t="s">
        <v>10036</v>
      </c>
      <c r="E43" s="359" t="s">
        <v>1264</v>
      </c>
      <c r="F43" s="461"/>
      <c r="G43" s="461"/>
      <c r="H43" s="461"/>
      <c r="I43" s="461"/>
      <c r="J43" s="200" t="s">
        <v>829</v>
      </c>
      <c r="K43" s="2" t="s">
        <v>3357</v>
      </c>
      <c r="M43" s="2" t="s">
        <v>17</v>
      </c>
      <c r="N43" s="2" t="s">
        <v>10006</v>
      </c>
      <c r="R43" s="2" t="s">
        <v>3072</v>
      </c>
      <c r="S43" s="2">
        <v>139.0</v>
      </c>
    </row>
    <row r="44">
      <c r="A44" s="2"/>
      <c r="B44" s="200" t="s">
        <v>901</v>
      </c>
      <c r="C44" s="359" t="s">
        <v>1263</v>
      </c>
      <c r="D44" s="291" t="s">
        <v>10037</v>
      </c>
      <c r="E44" s="359" t="s">
        <v>1264</v>
      </c>
      <c r="F44" s="461"/>
      <c r="G44" s="461"/>
      <c r="H44" s="461"/>
      <c r="I44" s="461"/>
      <c r="J44" s="200" t="s">
        <v>829</v>
      </c>
      <c r="K44" s="2" t="s">
        <v>3357</v>
      </c>
      <c r="M44" s="2" t="s">
        <v>17</v>
      </c>
      <c r="N44" s="2" t="s">
        <v>10006</v>
      </c>
      <c r="R44" s="2" t="s">
        <v>3072</v>
      </c>
      <c r="S44" s="2">
        <v>139.0</v>
      </c>
    </row>
    <row r="45">
      <c r="A45" s="2"/>
      <c r="B45" s="200" t="s">
        <v>901</v>
      </c>
      <c r="C45" s="359" t="s">
        <v>1263</v>
      </c>
      <c r="D45" s="291" t="s">
        <v>10038</v>
      </c>
      <c r="E45" s="359" t="s">
        <v>1264</v>
      </c>
      <c r="F45" s="461"/>
      <c r="G45" s="461"/>
      <c r="H45" s="461"/>
      <c r="I45" s="461"/>
      <c r="J45" s="200" t="s">
        <v>829</v>
      </c>
      <c r="K45" s="2" t="s">
        <v>3357</v>
      </c>
      <c r="M45" s="2" t="s">
        <v>17</v>
      </c>
      <c r="N45" s="2" t="s">
        <v>10006</v>
      </c>
      <c r="R45" s="2" t="s">
        <v>3072</v>
      </c>
      <c r="S45" s="2">
        <v>139.0</v>
      </c>
    </row>
    <row r="46">
      <c r="A46" s="2"/>
      <c r="B46" s="200" t="s">
        <v>901</v>
      </c>
      <c r="C46" s="359" t="s">
        <v>1263</v>
      </c>
      <c r="D46" s="291" t="s">
        <v>10039</v>
      </c>
      <c r="E46" s="359" t="s">
        <v>1264</v>
      </c>
      <c r="F46" s="461"/>
      <c r="G46" s="461"/>
      <c r="H46" s="461"/>
      <c r="I46" s="461"/>
      <c r="J46" s="200" t="s">
        <v>829</v>
      </c>
      <c r="K46" s="2" t="s">
        <v>10040</v>
      </c>
      <c r="M46" s="2" t="s">
        <v>17</v>
      </c>
      <c r="N46" s="2" t="s">
        <v>10006</v>
      </c>
      <c r="R46" s="2" t="s">
        <v>3072</v>
      </c>
      <c r="S46" s="2">
        <v>139.0</v>
      </c>
    </row>
    <row r="47">
      <c r="A47" s="2"/>
      <c r="B47" s="200" t="s">
        <v>901</v>
      </c>
      <c r="C47" s="359" t="s">
        <v>1263</v>
      </c>
      <c r="D47" s="291" t="s">
        <v>10041</v>
      </c>
      <c r="E47" s="359" t="s">
        <v>1264</v>
      </c>
      <c r="F47" s="461"/>
      <c r="G47" s="461"/>
      <c r="H47" s="461"/>
      <c r="I47" s="461"/>
      <c r="J47" s="200" t="s">
        <v>829</v>
      </c>
      <c r="K47" s="2" t="s">
        <v>10040</v>
      </c>
      <c r="M47" s="2" t="s">
        <v>17</v>
      </c>
      <c r="N47" s="2" t="s">
        <v>10006</v>
      </c>
      <c r="R47" s="2" t="s">
        <v>3072</v>
      </c>
      <c r="S47" s="2">
        <v>139.0</v>
      </c>
    </row>
    <row r="48">
      <c r="A48" s="2"/>
      <c r="B48" s="200" t="s">
        <v>901</v>
      </c>
      <c r="C48" s="359" t="s">
        <v>1263</v>
      </c>
      <c r="D48" s="291" t="s">
        <v>10042</v>
      </c>
      <c r="E48" s="359" t="s">
        <v>1264</v>
      </c>
      <c r="F48" s="461"/>
      <c r="G48" s="461"/>
      <c r="H48" s="461"/>
      <c r="I48" s="461"/>
      <c r="J48" s="200" t="s">
        <v>829</v>
      </c>
      <c r="K48" s="2" t="s">
        <v>10043</v>
      </c>
      <c r="M48" s="2" t="s">
        <v>17</v>
      </c>
      <c r="N48" s="2" t="s">
        <v>10006</v>
      </c>
      <c r="R48" s="2" t="s">
        <v>3072</v>
      </c>
      <c r="S48" s="2">
        <v>139.0</v>
      </c>
    </row>
    <row r="49">
      <c r="A49" s="2"/>
      <c r="B49" s="200" t="s">
        <v>901</v>
      </c>
      <c r="C49" s="359" t="s">
        <v>1263</v>
      </c>
      <c r="D49" s="291" t="s">
        <v>10044</v>
      </c>
      <c r="E49" s="359" t="s">
        <v>1264</v>
      </c>
      <c r="F49" s="461"/>
      <c r="G49" s="461"/>
      <c r="H49" s="461"/>
      <c r="I49" s="461"/>
      <c r="J49" s="200" t="s">
        <v>829</v>
      </c>
      <c r="K49" s="2" t="s">
        <v>10045</v>
      </c>
      <c r="M49" s="2" t="s">
        <v>17</v>
      </c>
      <c r="N49" s="2" t="s">
        <v>10006</v>
      </c>
      <c r="R49" s="2" t="s">
        <v>9963</v>
      </c>
      <c r="S49" s="2">
        <v>139.0</v>
      </c>
    </row>
    <row r="50">
      <c r="A50" s="2"/>
      <c r="B50" s="200" t="s">
        <v>901</v>
      </c>
      <c r="C50" s="359" t="s">
        <v>1263</v>
      </c>
      <c r="D50" s="291" t="s">
        <v>10046</v>
      </c>
      <c r="E50" s="359" t="s">
        <v>1264</v>
      </c>
      <c r="F50" s="461"/>
      <c r="G50" s="461"/>
      <c r="H50" s="461"/>
      <c r="I50" s="461"/>
      <c r="J50" s="200" t="s">
        <v>829</v>
      </c>
      <c r="K50" s="2" t="s">
        <v>10045</v>
      </c>
      <c r="M50" s="2" t="s">
        <v>17</v>
      </c>
      <c r="N50" s="2" t="s">
        <v>10006</v>
      </c>
      <c r="R50" s="2" t="s">
        <v>9963</v>
      </c>
      <c r="S50" s="2">
        <v>139.0</v>
      </c>
    </row>
    <row r="51">
      <c r="A51" s="2"/>
      <c r="B51" s="200" t="s">
        <v>901</v>
      </c>
      <c r="C51" s="359" t="s">
        <v>1263</v>
      </c>
      <c r="D51" s="291" t="s">
        <v>10047</v>
      </c>
      <c r="E51" s="359" t="s">
        <v>1264</v>
      </c>
      <c r="F51" s="461"/>
      <c r="G51" s="461"/>
      <c r="H51" s="461"/>
      <c r="I51" s="461"/>
      <c r="J51" s="200" t="s">
        <v>829</v>
      </c>
      <c r="K51" s="2" t="s">
        <v>10045</v>
      </c>
      <c r="M51" s="2" t="s">
        <v>17</v>
      </c>
      <c r="N51" s="2" t="s">
        <v>10006</v>
      </c>
      <c r="R51" s="2" t="s">
        <v>9963</v>
      </c>
      <c r="S51" s="2">
        <v>139.0</v>
      </c>
    </row>
    <row r="52">
      <c r="A52" s="2"/>
      <c r="B52" s="200" t="s">
        <v>901</v>
      </c>
      <c r="C52" s="359" t="s">
        <v>1263</v>
      </c>
      <c r="D52" s="291" t="s">
        <v>10048</v>
      </c>
      <c r="E52" s="359" t="s">
        <v>1264</v>
      </c>
      <c r="F52" s="461"/>
      <c r="G52" s="461"/>
      <c r="H52" s="461"/>
      <c r="I52" s="461"/>
      <c r="J52" s="200" t="s">
        <v>829</v>
      </c>
      <c r="K52" s="2" t="s">
        <v>10045</v>
      </c>
      <c r="M52" s="2" t="s">
        <v>17</v>
      </c>
      <c r="N52" s="2" t="s">
        <v>10006</v>
      </c>
      <c r="R52" s="2" t="s">
        <v>9963</v>
      </c>
      <c r="S52" s="2">
        <v>139.0</v>
      </c>
    </row>
    <row r="53">
      <c r="A53" s="2"/>
      <c r="B53" s="200" t="s">
        <v>901</v>
      </c>
      <c r="C53" s="359" t="s">
        <v>1263</v>
      </c>
      <c r="D53" s="291" t="s">
        <v>10049</v>
      </c>
      <c r="E53" s="359" t="s">
        <v>1264</v>
      </c>
      <c r="F53" s="461"/>
      <c r="G53" s="461"/>
      <c r="H53" s="461"/>
      <c r="I53" s="461"/>
      <c r="J53" s="200" t="s">
        <v>829</v>
      </c>
      <c r="K53" s="2" t="s">
        <v>10045</v>
      </c>
      <c r="M53" s="2" t="s">
        <v>17</v>
      </c>
      <c r="N53" s="2" t="s">
        <v>10006</v>
      </c>
      <c r="R53" s="2" t="s">
        <v>9963</v>
      </c>
      <c r="S53" s="2">
        <v>139.0</v>
      </c>
    </row>
    <row r="54">
      <c r="A54" s="2"/>
      <c r="B54" s="200" t="s">
        <v>901</v>
      </c>
      <c r="C54" s="359" t="s">
        <v>1263</v>
      </c>
      <c r="D54" s="291" t="s">
        <v>10050</v>
      </c>
      <c r="E54" s="359" t="s">
        <v>1264</v>
      </c>
      <c r="F54" s="461"/>
      <c r="G54" s="461"/>
      <c r="H54" s="461"/>
      <c r="I54" s="461"/>
      <c r="J54" s="200" t="s">
        <v>829</v>
      </c>
      <c r="K54" s="2" t="s">
        <v>10045</v>
      </c>
      <c r="M54" s="2" t="s">
        <v>17</v>
      </c>
      <c r="N54" s="2" t="s">
        <v>10006</v>
      </c>
      <c r="R54" s="2" t="s">
        <v>9963</v>
      </c>
      <c r="S54" s="2">
        <v>139.0</v>
      </c>
    </row>
    <row r="55">
      <c r="A55" s="2"/>
      <c r="B55" s="200" t="s">
        <v>901</v>
      </c>
      <c r="C55" s="359" t="s">
        <v>1263</v>
      </c>
      <c r="D55" s="291" t="s">
        <v>10051</v>
      </c>
      <c r="E55" s="359" t="s">
        <v>1264</v>
      </c>
      <c r="F55" s="461"/>
      <c r="G55" s="461"/>
      <c r="H55" s="461"/>
      <c r="I55" s="461"/>
      <c r="J55" s="200" t="s">
        <v>829</v>
      </c>
      <c r="K55" s="2" t="s">
        <v>10045</v>
      </c>
      <c r="M55" s="2" t="s">
        <v>17</v>
      </c>
      <c r="N55" s="2" t="s">
        <v>10006</v>
      </c>
      <c r="R55" s="2" t="s">
        <v>9963</v>
      </c>
      <c r="S55" s="2">
        <v>139.0</v>
      </c>
    </row>
    <row r="56">
      <c r="A56" s="2"/>
      <c r="B56" s="200" t="s">
        <v>901</v>
      </c>
      <c r="C56" s="359" t="s">
        <v>1263</v>
      </c>
      <c r="D56" s="291" t="s">
        <v>10052</v>
      </c>
      <c r="E56" s="359" t="s">
        <v>1264</v>
      </c>
      <c r="F56" s="461"/>
      <c r="G56" s="461"/>
      <c r="H56" s="461"/>
      <c r="I56" s="461"/>
      <c r="J56" s="200" t="s">
        <v>829</v>
      </c>
      <c r="K56" s="2" t="s">
        <v>10045</v>
      </c>
      <c r="M56" s="2" t="s">
        <v>17</v>
      </c>
      <c r="N56" s="2" t="s">
        <v>10006</v>
      </c>
      <c r="R56" s="2" t="s">
        <v>9963</v>
      </c>
      <c r="S56" s="2">
        <v>139.0</v>
      </c>
    </row>
    <row r="57">
      <c r="A57" s="2"/>
      <c r="B57" s="200" t="s">
        <v>901</v>
      </c>
      <c r="C57" s="359" t="s">
        <v>1263</v>
      </c>
      <c r="D57" s="291" t="s">
        <v>10053</v>
      </c>
      <c r="E57" s="359" t="s">
        <v>1264</v>
      </c>
      <c r="F57" s="461"/>
      <c r="G57" s="461"/>
      <c r="H57" s="461"/>
      <c r="I57" s="461"/>
      <c r="J57" s="200" t="s">
        <v>829</v>
      </c>
      <c r="K57" s="2" t="s">
        <v>10045</v>
      </c>
      <c r="M57" s="2" t="s">
        <v>17</v>
      </c>
      <c r="N57" s="2" t="s">
        <v>10006</v>
      </c>
      <c r="R57" s="2" t="s">
        <v>9963</v>
      </c>
      <c r="S57" s="2">
        <v>139.0</v>
      </c>
    </row>
    <row r="58">
      <c r="A58" s="2"/>
      <c r="B58" s="200" t="s">
        <v>901</v>
      </c>
      <c r="C58" s="359" t="s">
        <v>1263</v>
      </c>
      <c r="D58" s="291" t="s">
        <v>10054</v>
      </c>
      <c r="E58" s="359" t="s">
        <v>1264</v>
      </c>
      <c r="F58" s="461"/>
      <c r="G58" s="461"/>
      <c r="H58" s="461"/>
      <c r="I58" s="461"/>
      <c r="J58" s="200" t="s">
        <v>829</v>
      </c>
      <c r="K58" s="2" t="s">
        <v>10045</v>
      </c>
      <c r="M58" s="2" t="s">
        <v>17</v>
      </c>
      <c r="N58" s="2" t="s">
        <v>10006</v>
      </c>
      <c r="R58" s="2" t="s">
        <v>9963</v>
      </c>
      <c r="S58" s="2">
        <v>139.0</v>
      </c>
    </row>
    <row r="59">
      <c r="A59" s="2"/>
      <c r="B59" s="200" t="s">
        <v>901</v>
      </c>
      <c r="C59" s="359" t="s">
        <v>1263</v>
      </c>
      <c r="D59" s="291" t="s">
        <v>10055</v>
      </c>
      <c r="E59" s="359" t="s">
        <v>1264</v>
      </c>
      <c r="F59" s="461"/>
      <c r="G59" s="461"/>
      <c r="H59" s="461"/>
      <c r="I59" s="461"/>
      <c r="J59" s="200" t="s">
        <v>829</v>
      </c>
      <c r="K59" s="2" t="s">
        <v>10045</v>
      </c>
      <c r="M59" s="2" t="s">
        <v>17</v>
      </c>
      <c r="N59" s="2" t="s">
        <v>10006</v>
      </c>
      <c r="R59" s="2" t="s">
        <v>9963</v>
      </c>
      <c r="S59" s="2">
        <v>139.0</v>
      </c>
    </row>
    <row r="60">
      <c r="A60" s="2"/>
      <c r="B60" s="200" t="s">
        <v>901</v>
      </c>
      <c r="C60" s="359" t="s">
        <v>1263</v>
      </c>
      <c r="D60" s="291" t="s">
        <v>10056</v>
      </c>
      <c r="E60" s="359" t="s">
        <v>1264</v>
      </c>
      <c r="F60" s="461"/>
      <c r="G60" s="461"/>
      <c r="H60" s="461"/>
      <c r="I60" s="461"/>
      <c r="J60" s="200" t="s">
        <v>829</v>
      </c>
      <c r="K60" s="2" t="s">
        <v>10045</v>
      </c>
      <c r="M60" s="2" t="s">
        <v>17</v>
      </c>
      <c r="N60" s="2" t="s">
        <v>10006</v>
      </c>
      <c r="R60" s="2" t="s">
        <v>9963</v>
      </c>
      <c r="S60" s="2">
        <v>139.0</v>
      </c>
    </row>
    <row r="61">
      <c r="A61" s="2"/>
      <c r="B61" s="200" t="s">
        <v>901</v>
      </c>
      <c r="C61" s="359" t="s">
        <v>1263</v>
      </c>
      <c r="D61" s="291" t="s">
        <v>10057</v>
      </c>
      <c r="E61" s="359" t="s">
        <v>1264</v>
      </c>
      <c r="F61" s="461"/>
      <c r="G61" s="461"/>
      <c r="H61" s="461"/>
      <c r="I61" s="461"/>
      <c r="J61" s="200" t="s">
        <v>829</v>
      </c>
      <c r="K61" s="2" t="s">
        <v>10045</v>
      </c>
      <c r="M61" s="2" t="s">
        <v>17</v>
      </c>
      <c r="N61" s="2" t="s">
        <v>10006</v>
      </c>
      <c r="R61" s="2" t="s">
        <v>9963</v>
      </c>
      <c r="S61" s="2">
        <v>139.0</v>
      </c>
    </row>
    <row r="62">
      <c r="A62" s="2"/>
      <c r="B62" s="200" t="s">
        <v>901</v>
      </c>
      <c r="C62" s="359" t="s">
        <v>1263</v>
      </c>
      <c r="D62" s="291" t="s">
        <v>10058</v>
      </c>
      <c r="E62" s="359" t="s">
        <v>1264</v>
      </c>
      <c r="F62" s="461"/>
      <c r="G62" s="461"/>
      <c r="H62" s="461"/>
      <c r="I62" s="461"/>
      <c r="J62" s="200" t="s">
        <v>829</v>
      </c>
      <c r="K62" s="2" t="s">
        <v>10045</v>
      </c>
      <c r="M62" s="2" t="s">
        <v>17</v>
      </c>
      <c r="N62" s="2" t="s">
        <v>10006</v>
      </c>
      <c r="R62" s="2" t="s">
        <v>9963</v>
      </c>
      <c r="S62" s="2">
        <v>139.0</v>
      </c>
    </row>
    <row r="63">
      <c r="A63" s="2"/>
      <c r="B63" s="200" t="s">
        <v>901</v>
      </c>
      <c r="C63" s="359" t="s">
        <v>1263</v>
      </c>
      <c r="D63" s="291" t="s">
        <v>10059</v>
      </c>
      <c r="E63" s="359" t="s">
        <v>1264</v>
      </c>
      <c r="F63" s="461"/>
      <c r="G63" s="461"/>
      <c r="H63" s="461"/>
      <c r="I63" s="461"/>
      <c r="J63" s="200" t="s">
        <v>829</v>
      </c>
      <c r="K63" s="2" t="s">
        <v>10045</v>
      </c>
      <c r="M63" s="2" t="s">
        <v>17</v>
      </c>
      <c r="N63" s="2" t="s">
        <v>10006</v>
      </c>
      <c r="R63" s="2" t="s">
        <v>9963</v>
      </c>
      <c r="S63" s="2">
        <v>139.0</v>
      </c>
    </row>
    <row r="64">
      <c r="A64" s="2"/>
      <c r="B64" s="200" t="s">
        <v>901</v>
      </c>
      <c r="C64" s="359" t="s">
        <v>1263</v>
      </c>
      <c r="D64" s="291" t="s">
        <v>10060</v>
      </c>
      <c r="E64" s="359" t="s">
        <v>1264</v>
      </c>
      <c r="F64" s="461"/>
      <c r="G64" s="461"/>
      <c r="H64" s="461"/>
      <c r="I64" s="461"/>
      <c r="J64" s="200" t="s">
        <v>829</v>
      </c>
      <c r="K64" s="2" t="s">
        <v>10045</v>
      </c>
      <c r="M64" s="2" t="s">
        <v>17</v>
      </c>
      <c r="N64" s="2" t="s">
        <v>10006</v>
      </c>
      <c r="R64" s="2" t="s">
        <v>9963</v>
      </c>
      <c r="S64" s="2">
        <v>139.0</v>
      </c>
    </row>
    <row r="65">
      <c r="A65" s="2"/>
      <c r="B65" s="200" t="s">
        <v>901</v>
      </c>
      <c r="C65" s="359" t="s">
        <v>1263</v>
      </c>
      <c r="D65" s="291" t="s">
        <v>10061</v>
      </c>
      <c r="E65" s="359" t="s">
        <v>1264</v>
      </c>
      <c r="F65" s="461"/>
      <c r="G65" s="461"/>
      <c r="H65" s="461"/>
      <c r="I65" s="461"/>
      <c r="J65" s="200" t="s">
        <v>829</v>
      </c>
      <c r="K65" s="2" t="s">
        <v>10045</v>
      </c>
      <c r="M65" s="2" t="s">
        <v>17</v>
      </c>
      <c r="N65" s="2" t="s">
        <v>10006</v>
      </c>
      <c r="R65" s="2" t="s">
        <v>9963</v>
      </c>
      <c r="S65" s="2">
        <v>139.0</v>
      </c>
    </row>
    <row r="66">
      <c r="A66" s="2"/>
      <c r="B66" s="200" t="s">
        <v>901</v>
      </c>
      <c r="C66" s="359" t="s">
        <v>1263</v>
      </c>
      <c r="D66" s="291" t="s">
        <v>10062</v>
      </c>
      <c r="E66" s="359" t="s">
        <v>1264</v>
      </c>
      <c r="F66" s="461"/>
      <c r="G66" s="461"/>
      <c r="H66" s="461"/>
      <c r="I66" s="461"/>
      <c r="J66" s="200" t="s">
        <v>829</v>
      </c>
      <c r="K66" s="2" t="s">
        <v>10045</v>
      </c>
      <c r="M66" s="2" t="s">
        <v>17</v>
      </c>
      <c r="N66" s="2" t="s">
        <v>10006</v>
      </c>
      <c r="R66" s="2" t="s">
        <v>9963</v>
      </c>
      <c r="S66" s="2">
        <v>139.0</v>
      </c>
    </row>
    <row r="67">
      <c r="A67" s="2"/>
      <c r="B67" s="200" t="s">
        <v>901</v>
      </c>
      <c r="C67" s="359" t="s">
        <v>1263</v>
      </c>
      <c r="D67" s="291" t="s">
        <v>10063</v>
      </c>
      <c r="E67" s="359" t="s">
        <v>1264</v>
      </c>
      <c r="F67" s="461"/>
      <c r="G67" s="461"/>
      <c r="H67" s="461"/>
      <c r="I67" s="461"/>
      <c r="J67" s="200" t="s">
        <v>829</v>
      </c>
      <c r="K67" s="2" t="s">
        <v>10045</v>
      </c>
      <c r="M67" s="2" t="s">
        <v>17</v>
      </c>
      <c r="N67" s="2" t="s">
        <v>10006</v>
      </c>
      <c r="R67" s="2" t="s">
        <v>9963</v>
      </c>
      <c r="S67" s="2">
        <v>139.0</v>
      </c>
    </row>
    <row r="68">
      <c r="A68" s="2"/>
      <c r="B68" s="200" t="s">
        <v>901</v>
      </c>
      <c r="C68" s="359" t="s">
        <v>1263</v>
      </c>
      <c r="D68" s="291" t="s">
        <v>10064</v>
      </c>
      <c r="E68" s="359" t="s">
        <v>1264</v>
      </c>
      <c r="F68" s="461"/>
      <c r="G68" s="461"/>
      <c r="H68" s="461"/>
      <c r="I68" s="461"/>
      <c r="J68" s="200" t="s">
        <v>829</v>
      </c>
      <c r="K68" s="2" t="s">
        <v>10045</v>
      </c>
      <c r="M68" s="2" t="s">
        <v>17</v>
      </c>
      <c r="N68" s="2" t="s">
        <v>10006</v>
      </c>
      <c r="R68" s="2" t="s">
        <v>9963</v>
      </c>
      <c r="S68" s="2">
        <v>139.0</v>
      </c>
    </row>
    <row r="69">
      <c r="A69" s="2"/>
      <c r="B69" s="200" t="s">
        <v>901</v>
      </c>
      <c r="C69" s="359" t="s">
        <v>1263</v>
      </c>
      <c r="D69" s="291" t="s">
        <v>10065</v>
      </c>
      <c r="E69" s="359" t="s">
        <v>1264</v>
      </c>
      <c r="F69" s="461"/>
      <c r="G69" s="461"/>
      <c r="H69" s="461"/>
      <c r="I69" s="461"/>
      <c r="J69" s="200" t="s">
        <v>829</v>
      </c>
      <c r="K69" s="2" t="s">
        <v>10045</v>
      </c>
      <c r="M69" s="2" t="s">
        <v>17</v>
      </c>
      <c r="N69" s="2" t="s">
        <v>10006</v>
      </c>
      <c r="R69" s="2" t="s">
        <v>9963</v>
      </c>
      <c r="S69" s="2">
        <v>139.0</v>
      </c>
    </row>
    <row r="70">
      <c r="A70" s="2"/>
      <c r="B70" s="200" t="s">
        <v>901</v>
      </c>
      <c r="C70" s="359" t="s">
        <v>1263</v>
      </c>
      <c r="D70" s="291" t="s">
        <v>10066</v>
      </c>
      <c r="E70" s="359" t="s">
        <v>1264</v>
      </c>
      <c r="F70" s="461"/>
      <c r="G70" s="461"/>
      <c r="H70" s="461"/>
      <c r="I70" s="461"/>
      <c r="J70" s="200" t="s">
        <v>829</v>
      </c>
      <c r="K70" s="2" t="s">
        <v>10045</v>
      </c>
      <c r="M70" s="2" t="s">
        <v>17</v>
      </c>
      <c r="N70" s="2" t="s">
        <v>10006</v>
      </c>
      <c r="R70" s="2" t="s">
        <v>9963</v>
      </c>
      <c r="S70" s="2">
        <v>139.0</v>
      </c>
    </row>
    <row r="71">
      <c r="A71" s="2"/>
      <c r="B71" s="200" t="s">
        <v>901</v>
      </c>
      <c r="C71" s="359" t="s">
        <v>1263</v>
      </c>
      <c r="D71" s="291" t="s">
        <v>10067</v>
      </c>
      <c r="E71" s="359" t="s">
        <v>1264</v>
      </c>
      <c r="F71" s="461"/>
      <c r="G71" s="461"/>
      <c r="H71" s="461"/>
      <c r="I71" s="461"/>
      <c r="J71" s="200" t="s">
        <v>829</v>
      </c>
      <c r="K71" s="2" t="s">
        <v>10045</v>
      </c>
      <c r="M71" s="2" t="s">
        <v>17</v>
      </c>
      <c r="N71" s="2" t="s">
        <v>10006</v>
      </c>
      <c r="R71" s="2" t="s">
        <v>9963</v>
      </c>
      <c r="S71" s="2">
        <v>139.0</v>
      </c>
    </row>
    <row r="72">
      <c r="A72" s="2"/>
      <c r="B72" s="200" t="s">
        <v>901</v>
      </c>
      <c r="C72" s="359" t="s">
        <v>1263</v>
      </c>
      <c r="D72" s="291" t="s">
        <v>10068</v>
      </c>
      <c r="E72" s="359" t="s">
        <v>1264</v>
      </c>
      <c r="F72" s="461"/>
      <c r="G72" s="461"/>
      <c r="H72" s="461"/>
      <c r="I72" s="461"/>
      <c r="J72" s="200" t="s">
        <v>829</v>
      </c>
      <c r="K72" s="2" t="s">
        <v>10045</v>
      </c>
      <c r="M72" s="2" t="s">
        <v>17</v>
      </c>
      <c r="N72" s="2" t="s">
        <v>10006</v>
      </c>
      <c r="R72" s="2" t="s">
        <v>9963</v>
      </c>
      <c r="S72" s="2">
        <v>139.0</v>
      </c>
    </row>
    <row r="73">
      <c r="A73" s="2"/>
      <c r="B73" s="200" t="s">
        <v>901</v>
      </c>
      <c r="C73" s="359" t="s">
        <v>1263</v>
      </c>
      <c r="D73" s="291" t="s">
        <v>10069</v>
      </c>
      <c r="E73" s="359" t="s">
        <v>1264</v>
      </c>
      <c r="F73" s="461"/>
      <c r="G73" s="461"/>
      <c r="H73" s="461"/>
      <c r="I73" s="461"/>
      <c r="J73" s="200" t="s">
        <v>829</v>
      </c>
      <c r="K73" s="2" t="s">
        <v>10045</v>
      </c>
      <c r="M73" s="2" t="s">
        <v>17</v>
      </c>
      <c r="N73" s="2" t="s">
        <v>10006</v>
      </c>
      <c r="R73" s="2" t="s">
        <v>9963</v>
      </c>
      <c r="S73" s="2">
        <v>139.0</v>
      </c>
    </row>
    <row r="74">
      <c r="A74" s="2"/>
      <c r="B74" s="200" t="s">
        <v>901</v>
      </c>
      <c r="C74" s="359" t="s">
        <v>1263</v>
      </c>
      <c r="D74" s="291" t="s">
        <v>10033</v>
      </c>
      <c r="E74" s="359" t="s">
        <v>1264</v>
      </c>
      <c r="F74" s="461"/>
      <c r="G74" s="461"/>
      <c r="H74" s="461"/>
      <c r="I74" s="461"/>
      <c r="J74" s="200" t="s">
        <v>829</v>
      </c>
      <c r="K74" s="2" t="s">
        <v>5315</v>
      </c>
      <c r="M74" s="2" t="s">
        <v>17</v>
      </c>
      <c r="N74" s="2" t="s">
        <v>4016</v>
      </c>
      <c r="R74" s="2" t="s">
        <v>10070</v>
      </c>
      <c r="S74" s="2">
        <v>162.0</v>
      </c>
    </row>
    <row r="75">
      <c r="A75" s="2"/>
      <c r="B75" s="200" t="s">
        <v>901</v>
      </c>
      <c r="C75" s="359" t="s">
        <v>10071</v>
      </c>
      <c r="D75" s="291" t="s">
        <v>10072</v>
      </c>
      <c r="E75" s="359" t="s">
        <v>10073</v>
      </c>
      <c r="F75" s="461"/>
      <c r="G75" s="461"/>
      <c r="H75" s="461"/>
      <c r="I75" s="461"/>
      <c r="J75" s="461"/>
      <c r="M75" s="2" t="s">
        <v>17</v>
      </c>
      <c r="N75" s="2" t="s">
        <v>10006</v>
      </c>
      <c r="S75" s="2">
        <v>139.0</v>
      </c>
    </row>
    <row r="76">
      <c r="A76" s="2"/>
      <c r="B76" s="200" t="s">
        <v>901</v>
      </c>
      <c r="C76" s="359" t="s">
        <v>10074</v>
      </c>
      <c r="D76" s="291" t="s">
        <v>10075</v>
      </c>
      <c r="E76" s="359" t="s">
        <v>2286</v>
      </c>
      <c r="F76" s="461"/>
      <c r="G76" s="461"/>
      <c r="H76" s="461"/>
      <c r="I76" s="461"/>
      <c r="J76" s="461"/>
      <c r="M76" s="2" t="s">
        <v>17</v>
      </c>
      <c r="N76" s="2" t="s">
        <v>10006</v>
      </c>
      <c r="S76" s="2">
        <v>139.0</v>
      </c>
    </row>
    <row r="77">
      <c r="A77" s="2"/>
      <c r="B77" s="200" t="s">
        <v>901</v>
      </c>
      <c r="C77" s="359" t="s">
        <v>10074</v>
      </c>
      <c r="D77" s="291" t="s">
        <v>10076</v>
      </c>
      <c r="E77" s="359" t="s">
        <v>2286</v>
      </c>
      <c r="F77" s="461"/>
      <c r="G77" s="461"/>
      <c r="H77" s="461"/>
      <c r="I77" s="461"/>
      <c r="J77" s="461"/>
      <c r="M77" s="2" t="s">
        <v>17</v>
      </c>
      <c r="N77" s="2" t="s">
        <v>10006</v>
      </c>
      <c r="S77" s="2">
        <v>139.0</v>
      </c>
    </row>
    <row r="78">
      <c r="A78" s="2"/>
      <c r="B78" s="200" t="s">
        <v>901</v>
      </c>
      <c r="C78" s="359" t="s">
        <v>10074</v>
      </c>
      <c r="D78" s="291" t="s">
        <v>10077</v>
      </c>
      <c r="E78" s="359" t="s">
        <v>2286</v>
      </c>
      <c r="F78" s="461"/>
      <c r="G78" s="461"/>
      <c r="H78" s="461"/>
      <c r="I78" s="461"/>
      <c r="J78" s="461"/>
      <c r="M78" s="2" t="s">
        <v>17</v>
      </c>
      <c r="N78" s="2" t="s">
        <v>10006</v>
      </c>
      <c r="S78" s="2">
        <v>139.0</v>
      </c>
    </row>
    <row r="79">
      <c r="A79" s="2"/>
      <c r="B79" s="200" t="s">
        <v>901</v>
      </c>
      <c r="C79" s="359" t="s">
        <v>10074</v>
      </c>
      <c r="D79" s="291" t="s">
        <v>10078</v>
      </c>
      <c r="E79" s="359" t="s">
        <v>2286</v>
      </c>
      <c r="F79" s="461"/>
      <c r="G79" s="461"/>
      <c r="H79" s="461"/>
      <c r="I79" s="461"/>
      <c r="J79" s="461"/>
      <c r="M79" s="2" t="s">
        <v>17</v>
      </c>
      <c r="N79" s="2" t="s">
        <v>10006</v>
      </c>
      <c r="S79" s="2">
        <v>139.0</v>
      </c>
    </row>
    <row r="80">
      <c r="A80" s="2"/>
      <c r="B80" s="200" t="s">
        <v>901</v>
      </c>
      <c r="C80" s="359" t="s">
        <v>10074</v>
      </c>
      <c r="D80" s="291" t="s">
        <v>10079</v>
      </c>
      <c r="E80" s="359" t="s">
        <v>2286</v>
      </c>
      <c r="F80" s="461"/>
      <c r="G80" s="461"/>
      <c r="H80" s="461"/>
      <c r="I80" s="461"/>
      <c r="J80" s="461"/>
      <c r="M80" s="2" t="s">
        <v>17</v>
      </c>
      <c r="N80" s="2" t="s">
        <v>10006</v>
      </c>
      <c r="S80" s="2">
        <v>139.0</v>
      </c>
    </row>
    <row r="81">
      <c r="A81" s="2"/>
      <c r="B81" s="200" t="s">
        <v>901</v>
      </c>
      <c r="C81" s="359" t="s">
        <v>10074</v>
      </c>
      <c r="D81" s="291" t="s">
        <v>10080</v>
      </c>
      <c r="E81" s="359" t="s">
        <v>2286</v>
      </c>
      <c r="F81" s="461"/>
      <c r="G81" s="461"/>
      <c r="H81" s="461"/>
      <c r="I81" s="461"/>
      <c r="J81" s="461"/>
      <c r="M81" s="2" t="s">
        <v>17</v>
      </c>
      <c r="N81" s="2" t="s">
        <v>10006</v>
      </c>
      <c r="S81" s="2">
        <v>139.0</v>
      </c>
    </row>
    <row r="82">
      <c r="A82" s="2"/>
      <c r="B82" s="200" t="s">
        <v>901</v>
      </c>
      <c r="C82" s="359" t="s">
        <v>10074</v>
      </c>
      <c r="D82" s="291" t="s">
        <v>10081</v>
      </c>
      <c r="E82" s="359" t="s">
        <v>2286</v>
      </c>
      <c r="F82" s="461"/>
      <c r="G82" s="461"/>
      <c r="H82" s="461"/>
      <c r="I82" s="461"/>
      <c r="J82" s="461"/>
      <c r="M82" s="2" t="s">
        <v>17</v>
      </c>
      <c r="N82" s="2" t="s">
        <v>10006</v>
      </c>
      <c r="S82" s="2">
        <v>139.0</v>
      </c>
    </row>
    <row r="83">
      <c r="A83" s="2"/>
      <c r="B83" s="200" t="s">
        <v>901</v>
      </c>
      <c r="C83" s="359" t="s">
        <v>2285</v>
      </c>
      <c r="D83" s="291" t="s">
        <v>10082</v>
      </c>
      <c r="E83" s="380" t="s">
        <v>2286</v>
      </c>
      <c r="F83" s="461"/>
      <c r="G83" s="461"/>
      <c r="H83" s="461"/>
      <c r="I83" s="461"/>
      <c r="J83" s="200" t="s">
        <v>829</v>
      </c>
      <c r="K83" s="2" t="s">
        <v>3573</v>
      </c>
      <c r="M83" s="2" t="s">
        <v>17</v>
      </c>
      <c r="N83" s="2" t="s">
        <v>10006</v>
      </c>
      <c r="R83" s="2" t="s">
        <v>10070</v>
      </c>
      <c r="S83" s="2">
        <v>139.0</v>
      </c>
    </row>
    <row r="84">
      <c r="A84" s="2"/>
      <c r="B84" s="200" t="s">
        <v>901</v>
      </c>
      <c r="C84" s="359" t="s">
        <v>2285</v>
      </c>
      <c r="D84" s="291" t="s">
        <v>10083</v>
      </c>
      <c r="E84" s="380" t="s">
        <v>2286</v>
      </c>
      <c r="F84" s="461"/>
      <c r="G84" s="461"/>
      <c r="H84" s="461"/>
      <c r="I84" s="461"/>
      <c r="J84" s="200" t="s">
        <v>829</v>
      </c>
      <c r="K84" s="2" t="s">
        <v>3573</v>
      </c>
      <c r="M84" s="2" t="s">
        <v>17</v>
      </c>
      <c r="N84" s="2" t="s">
        <v>10006</v>
      </c>
      <c r="R84" s="2" t="s">
        <v>10070</v>
      </c>
      <c r="S84" s="2">
        <v>139.0</v>
      </c>
    </row>
    <row r="85">
      <c r="A85" s="2"/>
      <c r="B85" s="200" t="s">
        <v>901</v>
      </c>
      <c r="C85" s="359" t="s">
        <v>2285</v>
      </c>
      <c r="D85" s="291" t="s">
        <v>10084</v>
      </c>
      <c r="E85" s="380" t="s">
        <v>2286</v>
      </c>
      <c r="F85" s="461"/>
      <c r="G85" s="461"/>
      <c r="H85" s="461"/>
      <c r="I85" s="461"/>
      <c r="J85" s="200" t="s">
        <v>829</v>
      </c>
      <c r="K85" s="2" t="s">
        <v>3573</v>
      </c>
      <c r="M85" s="2" t="s">
        <v>17</v>
      </c>
      <c r="N85" s="2" t="s">
        <v>10006</v>
      </c>
      <c r="R85" s="2" t="s">
        <v>10070</v>
      </c>
      <c r="S85" s="2">
        <v>139.0</v>
      </c>
    </row>
    <row r="86">
      <c r="A86" s="2"/>
      <c r="B86" s="200" t="s">
        <v>901</v>
      </c>
      <c r="C86" s="359" t="s">
        <v>1945</v>
      </c>
      <c r="D86" s="291" t="s">
        <v>10085</v>
      </c>
      <c r="E86" s="380" t="s">
        <v>1946</v>
      </c>
      <c r="F86" s="461"/>
      <c r="G86" s="461"/>
      <c r="H86" s="461"/>
      <c r="I86" s="461"/>
      <c r="J86" s="200" t="s">
        <v>829</v>
      </c>
      <c r="K86" s="2" t="s">
        <v>3573</v>
      </c>
      <c r="M86" s="2" t="s">
        <v>17</v>
      </c>
      <c r="N86" s="2" t="s">
        <v>10006</v>
      </c>
      <c r="R86" s="2" t="s">
        <v>10086</v>
      </c>
      <c r="S86" s="2">
        <v>139.0</v>
      </c>
    </row>
    <row r="87">
      <c r="A87" s="2"/>
      <c r="B87" s="200" t="s">
        <v>901</v>
      </c>
      <c r="C87" s="359" t="s">
        <v>10087</v>
      </c>
      <c r="D87" s="291" t="s">
        <v>10088</v>
      </c>
      <c r="E87" s="380" t="s">
        <v>10089</v>
      </c>
      <c r="F87" s="461"/>
      <c r="G87" s="461"/>
      <c r="H87" s="461"/>
      <c r="I87" s="461"/>
      <c r="J87" s="200" t="s">
        <v>829</v>
      </c>
      <c r="K87" s="2" t="s">
        <v>3357</v>
      </c>
      <c r="M87" s="2" t="s">
        <v>17</v>
      </c>
      <c r="N87" s="2" t="s">
        <v>10006</v>
      </c>
      <c r="R87" s="2" t="s">
        <v>3072</v>
      </c>
      <c r="S87" s="2">
        <v>139.0</v>
      </c>
    </row>
    <row r="88">
      <c r="A88" s="2"/>
      <c r="B88" s="200" t="s">
        <v>901</v>
      </c>
      <c r="C88" s="359" t="s">
        <v>10087</v>
      </c>
      <c r="D88" s="291" t="s">
        <v>10090</v>
      </c>
      <c r="E88" s="380" t="s">
        <v>10089</v>
      </c>
      <c r="F88" s="461"/>
      <c r="G88" s="461"/>
      <c r="H88" s="461"/>
      <c r="I88" s="461"/>
      <c r="J88" s="200" t="s">
        <v>829</v>
      </c>
      <c r="K88" s="2" t="s">
        <v>10045</v>
      </c>
      <c r="M88" s="2" t="s">
        <v>17</v>
      </c>
      <c r="N88" s="2" t="s">
        <v>10006</v>
      </c>
      <c r="R88" s="2" t="s">
        <v>9963</v>
      </c>
      <c r="S88" s="2">
        <v>139.0</v>
      </c>
    </row>
    <row r="89">
      <c r="A89" s="2"/>
      <c r="B89" s="200" t="s">
        <v>901</v>
      </c>
      <c r="C89" s="359" t="s">
        <v>10087</v>
      </c>
      <c r="D89" s="291" t="s">
        <v>10091</v>
      </c>
      <c r="E89" s="380" t="s">
        <v>10089</v>
      </c>
      <c r="F89" s="461"/>
      <c r="G89" s="461"/>
      <c r="H89" s="461"/>
      <c r="I89" s="461"/>
      <c r="J89" s="200" t="s">
        <v>829</v>
      </c>
      <c r="K89" s="2" t="s">
        <v>10045</v>
      </c>
      <c r="M89" s="2" t="s">
        <v>17</v>
      </c>
      <c r="N89" s="2" t="s">
        <v>10006</v>
      </c>
      <c r="R89" s="2" t="s">
        <v>9963</v>
      </c>
      <c r="S89" s="2">
        <v>139.0</v>
      </c>
    </row>
    <row r="90">
      <c r="A90" s="2"/>
      <c r="B90" s="200" t="s">
        <v>901</v>
      </c>
      <c r="C90" s="359" t="s">
        <v>10087</v>
      </c>
      <c r="D90" s="291" t="s">
        <v>10092</v>
      </c>
      <c r="E90" s="380" t="s">
        <v>10089</v>
      </c>
      <c r="F90" s="461"/>
      <c r="G90" s="461"/>
      <c r="H90" s="461"/>
      <c r="I90" s="461"/>
      <c r="J90" s="200" t="s">
        <v>829</v>
      </c>
      <c r="K90" s="2" t="s">
        <v>10045</v>
      </c>
      <c r="M90" s="2" t="s">
        <v>17</v>
      </c>
      <c r="N90" s="2" t="s">
        <v>10006</v>
      </c>
      <c r="R90" s="2" t="s">
        <v>9963</v>
      </c>
      <c r="S90" s="2">
        <v>139.0</v>
      </c>
    </row>
    <row r="91">
      <c r="A91" s="2"/>
      <c r="B91" s="200" t="s">
        <v>901</v>
      </c>
      <c r="C91" s="359" t="s">
        <v>10087</v>
      </c>
      <c r="D91" s="291" t="s">
        <v>10093</v>
      </c>
      <c r="E91" s="380" t="s">
        <v>10089</v>
      </c>
      <c r="F91" s="461"/>
      <c r="G91" s="461"/>
      <c r="H91" s="461"/>
      <c r="I91" s="461"/>
      <c r="J91" s="200" t="s">
        <v>829</v>
      </c>
      <c r="K91" s="2" t="s">
        <v>10045</v>
      </c>
      <c r="M91" s="2" t="s">
        <v>17</v>
      </c>
      <c r="N91" s="2" t="s">
        <v>10006</v>
      </c>
      <c r="R91" s="2" t="s">
        <v>9963</v>
      </c>
      <c r="S91" s="2">
        <v>139.0</v>
      </c>
    </row>
    <row r="92">
      <c r="A92" s="2"/>
      <c r="B92" s="200" t="s">
        <v>901</v>
      </c>
      <c r="C92" s="359" t="s">
        <v>10087</v>
      </c>
      <c r="D92" s="291" t="s">
        <v>10094</v>
      </c>
      <c r="E92" s="380" t="s">
        <v>10089</v>
      </c>
      <c r="F92" s="461"/>
      <c r="G92" s="461"/>
      <c r="H92" s="461"/>
      <c r="I92" s="461"/>
      <c r="J92" s="200" t="s">
        <v>829</v>
      </c>
      <c r="K92" s="2" t="s">
        <v>10045</v>
      </c>
      <c r="M92" s="2" t="s">
        <v>17</v>
      </c>
      <c r="N92" s="2" t="s">
        <v>10006</v>
      </c>
      <c r="R92" s="2" t="s">
        <v>9963</v>
      </c>
      <c r="S92" s="2">
        <v>139.0</v>
      </c>
    </row>
    <row r="93">
      <c r="A93" s="2"/>
      <c r="B93" s="200" t="s">
        <v>901</v>
      </c>
      <c r="C93" s="359" t="s">
        <v>10087</v>
      </c>
      <c r="D93" s="291" t="s">
        <v>10095</v>
      </c>
      <c r="E93" s="380" t="s">
        <v>10089</v>
      </c>
      <c r="F93" s="461"/>
      <c r="G93" s="461"/>
      <c r="H93" s="461"/>
      <c r="I93" s="461"/>
      <c r="J93" s="200" t="s">
        <v>829</v>
      </c>
      <c r="K93" s="2" t="s">
        <v>10045</v>
      </c>
      <c r="M93" s="2" t="s">
        <v>17</v>
      </c>
      <c r="N93" s="2" t="s">
        <v>10006</v>
      </c>
      <c r="R93" s="2" t="s">
        <v>9963</v>
      </c>
      <c r="S93" s="2">
        <v>139.0</v>
      </c>
    </row>
    <row r="94">
      <c r="A94" s="2"/>
      <c r="B94" s="200" t="s">
        <v>901</v>
      </c>
      <c r="C94" s="359" t="s">
        <v>10087</v>
      </c>
      <c r="D94" s="291" t="s">
        <v>10096</v>
      </c>
      <c r="E94" s="380" t="s">
        <v>10089</v>
      </c>
      <c r="F94" s="461"/>
      <c r="G94" s="461"/>
      <c r="H94" s="461"/>
      <c r="I94" s="461"/>
      <c r="J94" s="461"/>
      <c r="M94" s="2" t="s">
        <v>17</v>
      </c>
      <c r="N94" s="2" t="s">
        <v>10006</v>
      </c>
      <c r="S94" s="2">
        <v>139.0</v>
      </c>
    </row>
    <row r="95">
      <c r="A95" s="2"/>
      <c r="B95" s="200" t="s">
        <v>3881</v>
      </c>
      <c r="C95" s="359" t="s">
        <v>10097</v>
      </c>
      <c r="D95" s="608"/>
      <c r="E95" s="380" t="s">
        <v>10098</v>
      </c>
      <c r="F95" s="461"/>
      <c r="G95" s="461"/>
      <c r="H95" s="461"/>
      <c r="I95" s="461"/>
      <c r="J95" s="200"/>
      <c r="L95" s="2"/>
      <c r="M95" s="2" t="s">
        <v>17</v>
      </c>
      <c r="N95" s="2" t="s">
        <v>3605</v>
      </c>
      <c r="S95" s="2">
        <v>149.0</v>
      </c>
    </row>
    <row r="96">
      <c r="A96" s="2"/>
      <c r="B96" s="200" t="s">
        <v>3881</v>
      </c>
      <c r="C96" s="359" t="s">
        <v>10097</v>
      </c>
      <c r="D96" s="608"/>
      <c r="E96" s="380" t="s">
        <v>10098</v>
      </c>
      <c r="F96" s="461"/>
      <c r="G96" s="461"/>
      <c r="H96" s="461"/>
      <c r="I96" s="461"/>
      <c r="J96" s="200" t="s">
        <v>819</v>
      </c>
      <c r="L96" s="2" t="s">
        <v>860</v>
      </c>
      <c r="M96" s="2" t="s">
        <v>17</v>
      </c>
      <c r="N96" s="2" t="s">
        <v>8476</v>
      </c>
      <c r="S96" s="2">
        <v>78.0</v>
      </c>
    </row>
    <row r="97">
      <c r="A97" s="2"/>
      <c r="B97" s="200" t="s">
        <v>3881</v>
      </c>
      <c r="C97" s="359" t="s">
        <v>10097</v>
      </c>
      <c r="D97" s="608"/>
      <c r="E97" s="380" t="s">
        <v>10098</v>
      </c>
      <c r="F97" s="461"/>
      <c r="G97" s="461"/>
      <c r="H97" s="461"/>
      <c r="I97" s="461"/>
      <c r="J97" s="200" t="s">
        <v>819</v>
      </c>
      <c r="L97" s="2" t="s">
        <v>860</v>
      </c>
      <c r="M97" s="2" t="s">
        <v>17</v>
      </c>
      <c r="N97" s="2" t="s">
        <v>9824</v>
      </c>
      <c r="S97" s="2">
        <v>85.0</v>
      </c>
    </row>
    <row r="98">
      <c r="A98" s="2"/>
      <c r="B98" s="200" t="s">
        <v>3881</v>
      </c>
      <c r="C98" s="359" t="s">
        <v>10097</v>
      </c>
      <c r="D98" s="608"/>
      <c r="E98" s="380" t="s">
        <v>10098</v>
      </c>
      <c r="F98" s="461"/>
      <c r="G98" s="461"/>
      <c r="H98" s="461"/>
      <c r="I98" s="461"/>
      <c r="J98" s="200" t="s">
        <v>819</v>
      </c>
      <c r="L98" s="2" t="s">
        <v>860</v>
      </c>
      <c r="M98" s="2" t="s">
        <v>17</v>
      </c>
      <c r="N98" s="2" t="s">
        <v>9726</v>
      </c>
      <c r="S98" s="2">
        <v>91.0</v>
      </c>
    </row>
    <row r="99">
      <c r="A99" s="357"/>
      <c r="B99" s="631" t="s">
        <v>10099</v>
      </c>
      <c r="C99" s="588" t="s">
        <v>10097</v>
      </c>
      <c r="D99" s="357"/>
      <c r="E99" s="436" t="s">
        <v>10098</v>
      </c>
      <c r="F99" s="266"/>
      <c r="G99" s="266"/>
      <c r="H99" s="266"/>
      <c r="I99" s="266"/>
      <c r="J99" s="631" t="s">
        <v>829</v>
      </c>
      <c r="K99" s="416" t="s">
        <v>3357</v>
      </c>
      <c r="L99" s="266"/>
      <c r="M99" s="266" t="s">
        <v>17</v>
      </c>
      <c r="N99" s="416" t="s">
        <v>10006</v>
      </c>
      <c r="O99" s="266"/>
      <c r="P99" s="266"/>
      <c r="Q99" s="266"/>
      <c r="R99" s="266" t="s">
        <v>3072</v>
      </c>
      <c r="S99" s="358">
        <v>139.0</v>
      </c>
    </row>
    <row r="100">
      <c r="A100" s="357"/>
      <c r="B100" s="631" t="s">
        <v>10099</v>
      </c>
      <c r="C100" s="588" t="s">
        <v>10097</v>
      </c>
      <c r="D100" s="357"/>
      <c r="E100" s="436" t="s">
        <v>10098</v>
      </c>
      <c r="F100" s="266"/>
      <c r="G100" s="266"/>
      <c r="H100" s="266"/>
      <c r="I100" s="266"/>
      <c r="J100" s="631" t="s">
        <v>829</v>
      </c>
      <c r="K100" s="416" t="s">
        <v>10045</v>
      </c>
      <c r="L100" s="266"/>
      <c r="M100" s="266" t="s">
        <v>17</v>
      </c>
      <c r="N100" s="416" t="s">
        <v>10006</v>
      </c>
      <c r="O100" s="266"/>
      <c r="P100" s="266"/>
      <c r="Q100" s="266"/>
      <c r="R100" s="266" t="s">
        <v>9963</v>
      </c>
      <c r="S100" s="358">
        <v>139.0</v>
      </c>
      <c r="T100" s="266"/>
      <c r="U100" s="266"/>
      <c r="V100" s="266"/>
      <c r="W100" s="266"/>
      <c r="X100" s="266"/>
      <c r="Y100" s="266"/>
      <c r="Z100" s="266"/>
      <c r="AA100" s="266"/>
      <c r="AB100" s="266"/>
      <c r="AC100" s="266"/>
      <c r="AD100" s="266"/>
      <c r="AE100" s="266"/>
      <c r="AF100" s="266"/>
      <c r="AG100" s="266"/>
    </row>
    <row r="101">
      <c r="A101" s="357"/>
      <c r="B101" s="631" t="s">
        <v>10099</v>
      </c>
      <c r="C101" s="588" t="s">
        <v>10097</v>
      </c>
      <c r="D101" s="357"/>
      <c r="E101" s="436" t="s">
        <v>10098</v>
      </c>
      <c r="F101" s="266"/>
      <c r="G101" s="266"/>
      <c r="H101" s="266"/>
      <c r="I101" s="266"/>
      <c r="J101" s="631" t="s">
        <v>829</v>
      </c>
      <c r="K101" s="416" t="s">
        <v>10045</v>
      </c>
      <c r="L101" s="266"/>
      <c r="M101" s="266" t="s">
        <v>17</v>
      </c>
      <c r="N101" s="416" t="s">
        <v>10006</v>
      </c>
      <c r="O101" s="266"/>
      <c r="P101" s="266"/>
      <c r="Q101" s="266"/>
      <c r="R101" s="266" t="s">
        <v>9963</v>
      </c>
      <c r="S101" s="358">
        <v>139.0</v>
      </c>
      <c r="T101" s="266"/>
      <c r="U101" s="266"/>
      <c r="V101" s="266"/>
      <c r="W101" s="266"/>
      <c r="X101" s="266"/>
      <c r="Y101" s="266"/>
      <c r="Z101" s="266"/>
      <c r="AA101" s="266"/>
      <c r="AB101" s="266"/>
      <c r="AC101" s="266"/>
      <c r="AD101" s="266"/>
      <c r="AE101" s="266"/>
      <c r="AF101" s="266"/>
      <c r="AG101" s="266"/>
    </row>
    <row r="102">
      <c r="A102" s="266"/>
      <c r="B102" s="631" t="s">
        <v>10099</v>
      </c>
      <c r="C102" s="588" t="s">
        <v>10097</v>
      </c>
      <c r="D102" s="357"/>
      <c r="E102" s="436" t="s">
        <v>10098</v>
      </c>
      <c r="F102" s="266"/>
      <c r="G102" s="266"/>
      <c r="H102" s="266"/>
      <c r="I102" s="266"/>
      <c r="J102" s="631" t="s">
        <v>829</v>
      </c>
      <c r="K102" s="416" t="s">
        <v>10045</v>
      </c>
      <c r="L102" s="266"/>
      <c r="M102" s="266" t="s">
        <v>17</v>
      </c>
      <c r="N102" s="416" t="s">
        <v>10006</v>
      </c>
      <c r="O102" s="266"/>
      <c r="P102" s="266"/>
      <c r="Q102" s="266"/>
      <c r="R102" s="266" t="s">
        <v>9963</v>
      </c>
      <c r="S102" s="358">
        <v>139.0</v>
      </c>
      <c r="T102" s="266"/>
      <c r="U102" s="266"/>
      <c r="V102" s="266"/>
      <c r="W102" s="266"/>
      <c r="X102" s="266"/>
      <c r="Y102" s="266"/>
      <c r="Z102" s="266"/>
      <c r="AA102" s="266"/>
      <c r="AB102" s="266"/>
      <c r="AC102" s="266"/>
      <c r="AD102" s="266"/>
      <c r="AE102" s="266"/>
      <c r="AF102" s="266"/>
      <c r="AG102" s="266"/>
    </row>
    <row r="103">
      <c r="A103" s="266"/>
      <c r="B103" s="631" t="s">
        <v>10099</v>
      </c>
      <c r="C103" s="588" t="s">
        <v>10097</v>
      </c>
      <c r="D103" s="357"/>
      <c r="E103" s="436" t="s">
        <v>10098</v>
      </c>
      <c r="F103" s="266"/>
      <c r="G103" s="266"/>
      <c r="H103" s="266"/>
      <c r="I103" s="266"/>
      <c r="J103" s="357"/>
      <c r="K103" s="266"/>
      <c r="L103" s="266"/>
      <c r="M103" s="266" t="s">
        <v>17</v>
      </c>
      <c r="N103" s="416" t="s">
        <v>10006</v>
      </c>
      <c r="O103" s="266"/>
      <c r="P103" s="266"/>
      <c r="Q103" s="266"/>
      <c r="R103" s="266"/>
      <c r="S103" s="358">
        <v>139.0</v>
      </c>
      <c r="T103" s="266"/>
      <c r="U103" s="266"/>
      <c r="V103" s="266"/>
      <c r="W103" s="266"/>
      <c r="X103" s="266"/>
      <c r="Y103" s="266"/>
      <c r="Z103" s="266"/>
      <c r="AA103" s="266"/>
      <c r="AB103" s="266"/>
      <c r="AC103" s="266"/>
      <c r="AD103" s="266"/>
      <c r="AE103" s="266"/>
      <c r="AF103" s="266"/>
      <c r="AG103" s="266"/>
    </row>
    <row r="104">
      <c r="A104" s="266"/>
      <c r="B104" s="631" t="s">
        <v>10099</v>
      </c>
      <c r="C104" s="440" t="s">
        <v>10097</v>
      </c>
      <c r="D104" s="357"/>
      <c r="E104" s="436" t="s">
        <v>10098</v>
      </c>
      <c r="F104" s="266"/>
      <c r="G104" s="266"/>
      <c r="H104" s="266"/>
      <c r="I104" s="266"/>
      <c r="J104" s="357"/>
      <c r="K104" s="266"/>
      <c r="L104" s="266"/>
      <c r="M104" s="266" t="s">
        <v>17</v>
      </c>
      <c r="N104" s="416" t="s">
        <v>10006</v>
      </c>
      <c r="O104" s="266"/>
      <c r="P104" s="266"/>
      <c r="Q104" s="266"/>
      <c r="R104" s="266"/>
      <c r="S104" s="358">
        <v>139.0</v>
      </c>
      <c r="T104" s="266"/>
      <c r="U104" s="266"/>
      <c r="V104" s="266"/>
      <c r="W104" s="266"/>
      <c r="X104" s="266"/>
      <c r="Y104" s="266"/>
      <c r="Z104" s="266"/>
      <c r="AA104" s="266"/>
      <c r="AB104" s="266"/>
      <c r="AC104" s="266"/>
      <c r="AD104" s="266"/>
      <c r="AE104" s="266"/>
      <c r="AF104" s="266"/>
      <c r="AG104" s="266"/>
    </row>
    <row r="105">
      <c r="A105" s="266"/>
      <c r="B105" s="631" t="s">
        <v>1858</v>
      </c>
      <c r="C105" s="440" t="s">
        <v>6567</v>
      </c>
      <c r="D105" s="357"/>
      <c r="E105" s="436" t="s">
        <v>2571</v>
      </c>
      <c r="F105" s="266"/>
      <c r="G105" s="266"/>
      <c r="H105" s="266"/>
      <c r="I105" s="266"/>
      <c r="J105" s="631" t="s">
        <v>829</v>
      </c>
      <c r="K105" s="416" t="s">
        <v>6855</v>
      </c>
      <c r="L105" s="266"/>
      <c r="M105" s="266" t="s">
        <v>17</v>
      </c>
      <c r="N105" s="416" t="s">
        <v>10006</v>
      </c>
      <c r="O105" s="266"/>
      <c r="P105" s="266"/>
      <c r="Q105" s="266"/>
      <c r="R105" s="266" t="s">
        <v>4533</v>
      </c>
      <c r="S105" s="358">
        <v>139.0</v>
      </c>
      <c r="T105" s="266"/>
      <c r="U105" s="266"/>
      <c r="V105" s="266"/>
      <c r="W105" s="266"/>
      <c r="X105" s="266"/>
      <c r="Y105" s="266"/>
      <c r="Z105" s="266"/>
      <c r="AA105" s="266"/>
      <c r="AB105" s="266"/>
      <c r="AC105" s="266"/>
      <c r="AD105" s="266"/>
      <c r="AE105" s="266"/>
      <c r="AF105" s="266"/>
      <c r="AG105" s="266"/>
    </row>
    <row r="106">
      <c r="A106" s="266"/>
      <c r="B106" s="631" t="s">
        <v>1858</v>
      </c>
      <c r="C106" s="440" t="s">
        <v>6567</v>
      </c>
      <c r="D106" s="357"/>
      <c r="E106" s="436" t="s">
        <v>2571</v>
      </c>
      <c r="F106" s="266"/>
      <c r="G106" s="266"/>
      <c r="H106" s="266"/>
      <c r="I106" s="266"/>
      <c r="J106" s="631" t="s">
        <v>829</v>
      </c>
      <c r="K106" s="416" t="s">
        <v>6855</v>
      </c>
      <c r="L106" s="266"/>
      <c r="M106" s="266" t="s">
        <v>17</v>
      </c>
      <c r="N106" s="416" t="s">
        <v>10006</v>
      </c>
      <c r="O106" s="266"/>
      <c r="P106" s="266"/>
      <c r="Q106" s="266"/>
      <c r="R106" s="266" t="s">
        <v>4533</v>
      </c>
      <c r="S106" s="358">
        <v>139.0</v>
      </c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  <c r="AD106" s="266"/>
      <c r="AE106" s="266"/>
      <c r="AF106" s="266"/>
      <c r="AG106" s="266"/>
    </row>
    <row r="107">
      <c r="A107" s="266"/>
      <c r="B107" s="631" t="s">
        <v>1858</v>
      </c>
      <c r="C107" s="588" t="s">
        <v>6567</v>
      </c>
      <c r="D107" s="357"/>
      <c r="E107" s="436" t="s">
        <v>2571</v>
      </c>
      <c r="F107" s="266"/>
      <c r="G107" s="266"/>
      <c r="H107" s="266"/>
      <c r="I107" s="266"/>
      <c r="J107" s="631" t="s">
        <v>829</v>
      </c>
      <c r="K107" s="416" t="s">
        <v>6855</v>
      </c>
      <c r="L107" s="266"/>
      <c r="M107" s="266" t="s">
        <v>17</v>
      </c>
      <c r="N107" s="416" t="s">
        <v>10006</v>
      </c>
      <c r="O107" s="266"/>
      <c r="P107" s="266"/>
      <c r="Q107" s="266"/>
      <c r="R107" s="266" t="s">
        <v>4533</v>
      </c>
      <c r="S107" s="358">
        <v>139.0</v>
      </c>
      <c r="T107" s="266"/>
      <c r="U107" s="266"/>
      <c r="V107" s="266"/>
      <c r="W107" s="266"/>
      <c r="X107" s="266"/>
      <c r="Y107" s="266"/>
      <c r="Z107" s="266"/>
      <c r="AA107" s="266"/>
      <c r="AB107" s="266"/>
      <c r="AC107" s="266"/>
      <c r="AD107" s="266"/>
      <c r="AE107" s="266"/>
      <c r="AF107" s="266"/>
      <c r="AG107" s="266"/>
    </row>
    <row r="108">
      <c r="A108" s="266"/>
      <c r="B108" s="631" t="s">
        <v>1858</v>
      </c>
      <c r="C108" s="588" t="s">
        <v>6567</v>
      </c>
      <c r="D108" s="357"/>
      <c r="E108" s="436" t="s">
        <v>2571</v>
      </c>
      <c r="F108" s="266"/>
      <c r="G108" s="266"/>
      <c r="H108" s="266"/>
      <c r="I108" s="266"/>
      <c r="J108" s="631" t="s">
        <v>829</v>
      </c>
      <c r="K108" s="416" t="s">
        <v>6855</v>
      </c>
      <c r="L108" s="266"/>
      <c r="M108" s="266" t="s">
        <v>17</v>
      </c>
      <c r="N108" s="416" t="s">
        <v>10006</v>
      </c>
      <c r="O108" s="266"/>
      <c r="P108" s="266"/>
      <c r="Q108" s="266"/>
      <c r="R108" s="266" t="s">
        <v>4533</v>
      </c>
      <c r="S108" s="358">
        <v>139.0</v>
      </c>
      <c r="T108" s="266"/>
      <c r="U108" s="266"/>
      <c r="V108" s="266"/>
      <c r="W108" s="266"/>
      <c r="X108" s="266"/>
      <c r="Y108" s="266"/>
      <c r="Z108" s="266"/>
      <c r="AA108" s="266"/>
      <c r="AB108" s="266"/>
      <c r="AC108" s="266"/>
      <c r="AD108" s="266"/>
      <c r="AE108" s="266"/>
      <c r="AF108" s="266"/>
      <c r="AG108" s="266"/>
    </row>
    <row r="109">
      <c r="A109" s="266"/>
      <c r="B109" s="631" t="s">
        <v>1858</v>
      </c>
      <c r="C109" s="588" t="s">
        <v>6567</v>
      </c>
      <c r="D109" s="357"/>
      <c r="E109" s="436" t="s">
        <v>2571</v>
      </c>
      <c r="F109" s="266"/>
      <c r="G109" s="266"/>
      <c r="H109" s="266"/>
      <c r="I109" s="266"/>
      <c r="J109" s="631" t="s">
        <v>829</v>
      </c>
      <c r="K109" s="416" t="s">
        <v>6855</v>
      </c>
      <c r="L109" s="266"/>
      <c r="M109" s="266" t="s">
        <v>17</v>
      </c>
      <c r="N109" s="416" t="s">
        <v>10006</v>
      </c>
      <c r="O109" s="266"/>
      <c r="P109" s="266"/>
      <c r="Q109" s="266"/>
      <c r="R109" s="266" t="s">
        <v>4533</v>
      </c>
      <c r="S109" s="358">
        <v>139.0</v>
      </c>
      <c r="T109" s="266"/>
      <c r="U109" s="266"/>
      <c r="V109" s="266"/>
      <c r="W109" s="266"/>
      <c r="X109" s="266"/>
      <c r="Y109" s="266"/>
      <c r="Z109" s="266"/>
      <c r="AA109" s="266"/>
      <c r="AB109" s="266"/>
      <c r="AC109" s="266"/>
      <c r="AD109" s="266"/>
      <c r="AE109" s="266"/>
      <c r="AF109" s="266"/>
      <c r="AG109" s="266"/>
    </row>
    <row r="110">
      <c r="A110" s="266"/>
      <c r="B110" s="631" t="s">
        <v>1858</v>
      </c>
      <c r="C110" s="588" t="s">
        <v>6567</v>
      </c>
      <c r="D110" s="357"/>
      <c r="E110" s="436" t="s">
        <v>2571</v>
      </c>
      <c r="F110" s="266"/>
      <c r="G110" s="266"/>
      <c r="H110" s="266"/>
      <c r="I110" s="266"/>
      <c r="J110" s="631" t="s">
        <v>829</v>
      </c>
      <c r="K110" s="275" t="s">
        <v>5315</v>
      </c>
      <c r="L110" s="266"/>
      <c r="M110" s="266" t="s">
        <v>17</v>
      </c>
      <c r="N110" s="416" t="s">
        <v>10006</v>
      </c>
      <c r="O110" s="266"/>
      <c r="P110" s="266"/>
      <c r="Q110" s="266"/>
      <c r="R110" s="275" t="s">
        <v>10086</v>
      </c>
      <c r="S110" s="358">
        <v>139.0</v>
      </c>
      <c r="T110" s="266"/>
      <c r="U110" s="266"/>
      <c r="V110" s="266"/>
      <c r="W110" s="266"/>
      <c r="X110" s="266"/>
      <c r="Y110" s="266"/>
      <c r="Z110" s="266"/>
      <c r="AA110" s="266"/>
      <c r="AB110" s="266"/>
      <c r="AC110" s="266"/>
      <c r="AD110" s="266"/>
      <c r="AE110" s="266"/>
      <c r="AF110" s="266"/>
      <c r="AG110" s="266"/>
    </row>
    <row r="111">
      <c r="A111" s="266"/>
      <c r="B111" s="631" t="s">
        <v>1858</v>
      </c>
      <c r="C111" s="588" t="s">
        <v>6567</v>
      </c>
      <c r="D111" s="357"/>
      <c r="E111" s="436" t="s">
        <v>2571</v>
      </c>
      <c r="F111" s="266"/>
      <c r="G111" s="266"/>
      <c r="H111" s="266"/>
      <c r="I111" s="266"/>
      <c r="J111" s="631" t="s">
        <v>829</v>
      </c>
      <c r="K111" s="275" t="s">
        <v>5315</v>
      </c>
      <c r="L111" s="266"/>
      <c r="M111" s="266" t="s">
        <v>17</v>
      </c>
      <c r="N111" s="416" t="s">
        <v>10006</v>
      </c>
      <c r="O111" s="266"/>
      <c r="P111" s="266"/>
      <c r="Q111" s="266"/>
      <c r="R111" s="275" t="s">
        <v>10070</v>
      </c>
      <c r="S111" s="358">
        <v>139.0</v>
      </c>
      <c r="T111" s="266"/>
      <c r="U111" s="266"/>
      <c r="V111" s="266"/>
      <c r="W111" s="266"/>
      <c r="X111" s="266"/>
      <c r="Y111" s="266"/>
      <c r="Z111" s="266"/>
      <c r="AA111" s="266"/>
      <c r="AB111" s="266"/>
      <c r="AC111" s="266"/>
      <c r="AD111" s="266"/>
      <c r="AE111" s="266"/>
      <c r="AF111" s="266"/>
      <c r="AG111" s="266"/>
    </row>
    <row r="112">
      <c r="A112" s="266"/>
      <c r="B112" s="631" t="s">
        <v>1858</v>
      </c>
      <c r="C112" s="588" t="s">
        <v>6567</v>
      </c>
      <c r="D112" s="357"/>
      <c r="E112" s="436" t="s">
        <v>2571</v>
      </c>
      <c r="F112" s="266"/>
      <c r="G112" s="266"/>
      <c r="H112" s="266"/>
      <c r="I112" s="266"/>
      <c r="J112" s="357"/>
      <c r="K112" s="266"/>
      <c r="L112" s="266"/>
      <c r="M112" s="266" t="s">
        <v>17</v>
      </c>
      <c r="N112" s="416" t="s">
        <v>10006</v>
      </c>
      <c r="O112" s="266"/>
      <c r="P112" s="266"/>
      <c r="Q112" s="266"/>
      <c r="R112" s="266"/>
      <c r="S112" s="358">
        <v>139.0</v>
      </c>
      <c r="T112" s="266"/>
      <c r="U112" s="266"/>
      <c r="V112" s="266"/>
      <c r="W112" s="266"/>
      <c r="X112" s="266"/>
      <c r="Y112" s="266"/>
      <c r="Z112" s="266"/>
      <c r="AA112" s="266"/>
      <c r="AB112" s="266"/>
      <c r="AC112" s="266"/>
      <c r="AD112" s="266"/>
      <c r="AE112" s="266"/>
      <c r="AF112" s="266"/>
      <c r="AG112" s="266"/>
    </row>
    <row r="113">
      <c r="A113" s="266"/>
      <c r="B113" s="631" t="s">
        <v>1858</v>
      </c>
      <c r="C113" s="588" t="s">
        <v>6567</v>
      </c>
      <c r="D113" s="357"/>
      <c r="E113" s="436" t="s">
        <v>2571</v>
      </c>
      <c r="F113" s="266"/>
      <c r="G113" s="266"/>
      <c r="H113" s="266"/>
      <c r="I113" s="266"/>
      <c r="J113" s="357"/>
      <c r="K113" s="266"/>
      <c r="L113" s="266"/>
      <c r="M113" s="266" t="s">
        <v>17</v>
      </c>
      <c r="N113" s="416" t="s">
        <v>10006</v>
      </c>
      <c r="O113" s="266"/>
      <c r="P113" s="266"/>
      <c r="Q113" s="266"/>
      <c r="R113" s="266"/>
      <c r="S113" s="358">
        <v>139.0</v>
      </c>
      <c r="T113" s="266"/>
      <c r="U113" s="266"/>
      <c r="V113" s="266"/>
      <c r="W113" s="266"/>
      <c r="X113" s="266"/>
      <c r="Y113" s="266"/>
      <c r="Z113" s="266"/>
      <c r="AA113" s="266"/>
      <c r="AB113" s="266"/>
      <c r="AC113" s="266"/>
      <c r="AD113" s="266"/>
      <c r="AE113" s="266"/>
      <c r="AF113" s="266"/>
      <c r="AG113" s="266"/>
    </row>
    <row r="114">
      <c r="B114" s="200" t="s">
        <v>3881</v>
      </c>
      <c r="C114" s="359" t="s">
        <v>10100</v>
      </c>
      <c r="D114" s="291">
        <v>93542.0</v>
      </c>
      <c r="E114" s="359" t="s">
        <v>6405</v>
      </c>
      <c r="F114" s="461"/>
      <c r="G114" s="461"/>
      <c r="H114" s="461"/>
      <c r="I114" s="461"/>
      <c r="J114" s="200"/>
      <c r="T114" s="266"/>
      <c r="U114" s="266"/>
      <c r="V114" s="266"/>
      <c r="W114" s="266"/>
      <c r="X114" s="266"/>
      <c r="Y114" s="266"/>
      <c r="Z114" s="266"/>
      <c r="AA114" s="266"/>
      <c r="AB114" s="266"/>
      <c r="AC114" s="266"/>
      <c r="AD114" s="266"/>
      <c r="AE114" s="266"/>
      <c r="AF114" s="266"/>
      <c r="AG114" s="266"/>
    </row>
    <row r="115">
      <c r="B115" s="200"/>
      <c r="C115" s="359"/>
      <c r="D115" s="608"/>
      <c r="E115" s="298"/>
      <c r="F115" s="461"/>
      <c r="G115" s="461"/>
      <c r="H115" s="461"/>
      <c r="I115" s="461"/>
      <c r="J115" s="200"/>
    </row>
    <row r="116">
      <c r="B116" s="200"/>
      <c r="C116" s="298"/>
      <c r="D116" s="608"/>
      <c r="E116" s="298"/>
      <c r="F116" s="461"/>
      <c r="G116" s="461"/>
      <c r="H116" s="461"/>
      <c r="I116" s="461"/>
      <c r="J116" s="200"/>
    </row>
    <row r="117">
      <c r="B117" s="200"/>
      <c r="C117" s="298"/>
      <c r="D117" s="608"/>
      <c r="E117" s="298"/>
      <c r="F117" s="461"/>
      <c r="G117" s="461"/>
      <c r="H117" s="461"/>
      <c r="I117" s="461"/>
      <c r="J117" s="200"/>
    </row>
    <row r="118">
      <c r="A118" s="2" t="s">
        <v>7267</v>
      </c>
      <c r="B118" s="200" t="s">
        <v>883</v>
      </c>
      <c r="C118" s="298" t="s">
        <v>1425</v>
      </c>
      <c r="D118" s="291">
        <v>1.8081411E7</v>
      </c>
      <c r="E118" s="553" t="s">
        <v>1426</v>
      </c>
      <c r="F118" s="200"/>
      <c r="G118" s="200"/>
      <c r="H118" s="200" t="s">
        <v>10101</v>
      </c>
      <c r="I118" s="200" t="s">
        <v>2123</v>
      </c>
      <c r="J118" s="200"/>
      <c r="K118" s="2">
        <v>8.112023</v>
      </c>
      <c r="L118" s="2" t="s">
        <v>860</v>
      </c>
      <c r="M118" s="2" t="s">
        <v>2386</v>
      </c>
      <c r="N118" s="2" t="s">
        <v>8913</v>
      </c>
      <c r="R118" s="2" t="s">
        <v>10102</v>
      </c>
      <c r="S118" s="2">
        <v>56.0</v>
      </c>
    </row>
    <row r="119">
      <c r="A119" s="367"/>
      <c r="B119" s="200" t="s">
        <v>10103</v>
      </c>
      <c r="C119" s="359" t="s">
        <v>1425</v>
      </c>
      <c r="D119" s="291">
        <v>7301957.0</v>
      </c>
      <c r="E119" s="359" t="s">
        <v>1426</v>
      </c>
      <c r="F119" s="461"/>
      <c r="G119" s="461"/>
      <c r="H119" s="461"/>
      <c r="I119" s="461"/>
      <c r="J119" s="200"/>
      <c r="K119" s="2"/>
      <c r="M119" s="2" t="s">
        <v>17</v>
      </c>
      <c r="N119" s="2" t="s">
        <v>3578</v>
      </c>
      <c r="R119" s="231"/>
      <c r="S119" s="2">
        <v>213.0</v>
      </c>
    </row>
    <row r="120">
      <c r="A120" s="367"/>
      <c r="B120" s="200" t="s">
        <v>883</v>
      </c>
      <c r="C120" s="367" t="s">
        <v>10104</v>
      </c>
      <c r="D120" s="291" t="s">
        <v>10105</v>
      </c>
      <c r="E120" s="359" t="s">
        <v>1513</v>
      </c>
      <c r="F120" s="461"/>
      <c r="G120" s="461"/>
      <c r="H120" s="461"/>
      <c r="I120" s="461"/>
      <c r="J120" s="200" t="s">
        <v>4506</v>
      </c>
      <c r="K120" s="2" t="s">
        <v>6734</v>
      </c>
      <c r="M120" s="2" t="s">
        <v>17</v>
      </c>
      <c r="N120" s="2" t="s">
        <v>8913</v>
      </c>
      <c r="R120" s="231" t="s">
        <v>10102</v>
      </c>
      <c r="S120" s="2">
        <v>56.0</v>
      </c>
    </row>
    <row r="121">
      <c r="A121" s="222"/>
      <c r="B121" s="200" t="s">
        <v>883</v>
      </c>
      <c r="C121" s="298" t="s">
        <v>10106</v>
      </c>
      <c r="D121" s="632"/>
      <c r="E121" s="298" t="s">
        <v>1504</v>
      </c>
      <c r="F121" s="200"/>
      <c r="G121" s="200"/>
      <c r="H121" s="200" t="s">
        <v>9857</v>
      </c>
      <c r="I121" s="200" t="s">
        <v>2124</v>
      </c>
      <c r="J121" s="200" t="s">
        <v>821</v>
      </c>
      <c r="K121" s="2" t="s">
        <v>9943</v>
      </c>
      <c r="L121" s="2" t="s">
        <v>860</v>
      </c>
      <c r="M121" s="2" t="s">
        <v>17</v>
      </c>
      <c r="N121" s="2" t="s">
        <v>8913</v>
      </c>
      <c r="R121" s="231" t="s">
        <v>9942</v>
      </c>
      <c r="S121" s="2">
        <v>56.0</v>
      </c>
    </row>
    <row r="122">
      <c r="A122" s="2"/>
      <c r="B122" s="200" t="s">
        <v>883</v>
      </c>
      <c r="C122" s="298" t="s">
        <v>10107</v>
      </c>
      <c r="D122" s="633"/>
      <c r="E122" s="367" t="s">
        <v>1647</v>
      </c>
      <c r="F122" s="461"/>
      <c r="G122" s="461"/>
      <c r="H122" s="461"/>
      <c r="I122" s="461"/>
      <c r="J122" s="200" t="s">
        <v>821</v>
      </c>
      <c r="K122" s="2" t="s">
        <v>9943</v>
      </c>
      <c r="L122" s="2" t="s">
        <v>860</v>
      </c>
      <c r="M122" s="2" t="s">
        <v>17</v>
      </c>
      <c r="N122" s="2" t="s">
        <v>8913</v>
      </c>
      <c r="R122" s="231" t="s">
        <v>9942</v>
      </c>
      <c r="S122" s="2">
        <v>56.0</v>
      </c>
    </row>
    <row r="123">
      <c r="A123" s="357"/>
      <c r="B123" s="631" t="s">
        <v>3908</v>
      </c>
      <c r="C123" s="357" t="s">
        <v>7171</v>
      </c>
      <c r="D123" s="631"/>
      <c r="E123" s="222"/>
      <c r="F123" s="461"/>
      <c r="G123" s="461"/>
      <c r="H123" s="461"/>
      <c r="I123" s="461"/>
      <c r="J123" s="200"/>
      <c r="L123" s="2" t="s">
        <v>860</v>
      </c>
      <c r="M123" s="2" t="s">
        <v>6882</v>
      </c>
      <c r="R123" s="231" t="s">
        <v>9942</v>
      </c>
    </row>
    <row r="124">
      <c r="A124" s="2"/>
      <c r="B124" s="200"/>
      <c r="C124" s="359" t="s">
        <v>2568</v>
      </c>
      <c r="D124" s="634"/>
      <c r="E124" s="554" t="s">
        <v>2569</v>
      </c>
      <c r="F124" s="461"/>
      <c r="G124" s="461"/>
      <c r="H124" s="461"/>
      <c r="I124" s="461"/>
      <c r="J124" s="200" t="s">
        <v>821</v>
      </c>
      <c r="K124" s="2" t="s">
        <v>9943</v>
      </c>
      <c r="L124" s="2" t="s">
        <v>860</v>
      </c>
      <c r="M124" s="2" t="s">
        <v>17</v>
      </c>
      <c r="N124" s="2" t="s">
        <v>8913</v>
      </c>
      <c r="R124" s="231" t="s">
        <v>9942</v>
      </c>
      <c r="S124" s="2">
        <v>56.0</v>
      </c>
    </row>
    <row r="125">
      <c r="A125" s="2"/>
      <c r="B125" s="200"/>
      <c r="C125" s="359" t="s">
        <v>2568</v>
      </c>
      <c r="D125" s="634"/>
      <c r="E125" s="554" t="s">
        <v>2569</v>
      </c>
      <c r="F125" s="461"/>
      <c r="G125" s="461"/>
      <c r="H125" s="461"/>
      <c r="I125" s="461"/>
      <c r="J125" s="200" t="s">
        <v>821</v>
      </c>
      <c r="K125" s="2" t="s">
        <v>9943</v>
      </c>
      <c r="L125" s="2" t="s">
        <v>860</v>
      </c>
      <c r="M125" s="2"/>
      <c r="N125" s="2"/>
      <c r="R125" s="313"/>
      <c r="S125" s="2"/>
    </row>
    <row r="126">
      <c r="A126" s="2"/>
      <c r="B126" s="200" t="s">
        <v>883</v>
      </c>
      <c r="C126" s="359" t="s">
        <v>10108</v>
      </c>
      <c r="D126" s="380"/>
      <c r="E126" s="380" t="s">
        <v>1491</v>
      </c>
      <c r="F126" s="461"/>
      <c r="G126" s="461"/>
      <c r="H126" s="461"/>
      <c r="I126" s="461"/>
      <c r="J126" s="200" t="s">
        <v>829</v>
      </c>
      <c r="K126" s="2" t="s">
        <v>3077</v>
      </c>
      <c r="L126" s="2" t="s">
        <v>860</v>
      </c>
      <c r="M126" s="2" t="s">
        <v>17</v>
      </c>
      <c r="N126" s="2" t="s">
        <v>8913</v>
      </c>
      <c r="Q126" s="2" t="s">
        <v>10109</v>
      </c>
      <c r="R126" s="2" t="s">
        <v>10003</v>
      </c>
      <c r="S126" s="2">
        <v>56.0</v>
      </c>
    </row>
    <row r="127">
      <c r="A127" s="2"/>
      <c r="B127" s="200" t="s">
        <v>883</v>
      </c>
      <c r="C127" s="359" t="s">
        <v>10108</v>
      </c>
      <c r="D127" s="380"/>
      <c r="E127" s="380" t="s">
        <v>1491</v>
      </c>
      <c r="F127" s="461"/>
      <c r="G127" s="461"/>
      <c r="H127" s="461"/>
      <c r="I127" s="461"/>
      <c r="J127" s="200" t="s">
        <v>821</v>
      </c>
      <c r="K127" s="2" t="s">
        <v>9943</v>
      </c>
      <c r="L127" s="2" t="s">
        <v>1019</v>
      </c>
      <c r="M127" s="2" t="s">
        <v>17</v>
      </c>
      <c r="N127" s="2" t="s">
        <v>8913</v>
      </c>
      <c r="S127" s="2">
        <v>56.0</v>
      </c>
    </row>
    <row r="128">
      <c r="A128" s="2"/>
      <c r="B128" s="200" t="s">
        <v>960</v>
      </c>
      <c r="C128" s="359" t="s">
        <v>946</v>
      </c>
      <c r="D128" s="439"/>
      <c r="E128" s="553" t="s">
        <v>947</v>
      </c>
      <c r="F128" s="200"/>
      <c r="G128" s="200"/>
      <c r="H128" s="200" t="s">
        <v>10110</v>
      </c>
      <c r="I128" s="200" t="s">
        <v>2125</v>
      </c>
      <c r="J128" s="200" t="s">
        <v>3202</v>
      </c>
      <c r="K128" s="2" t="s">
        <v>9951</v>
      </c>
      <c r="L128" s="2" t="s">
        <v>860</v>
      </c>
      <c r="M128" s="2" t="s">
        <v>17</v>
      </c>
      <c r="N128" s="2" t="s">
        <v>8913</v>
      </c>
      <c r="R128" s="313" t="s">
        <v>10111</v>
      </c>
      <c r="S128" s="2">
        <v>56.0</v>
      </c>
    </row>
    <row r="129">
      <c r="A129" s="2"/>
      <c r="B129" s="200" t="s">
        <v>960</v>
      </c>
      <c r="C129" s="359" t="s">
        <v>946</v>
      </c>
      <c r="D129" s="608"/>
      <c r="E129" s="553" t="s">
        <v>947</v>
      </c>
      <c r="F129" s="200"/>
      <c r="G129" s="200"/>
      <c r="H129" s="200" t="s">
        <v>10112</v>
      </c>
      <c r="I129" s="200" t="s">
        <v>2127</v>
      </c>
      <c r="J129" s="200" t="s">
        <v>3202</v>
      </c>
      <c r="K129" s="2" t="s">
        <v>9951</v>
      </c>
      <c r="L129" s="2" t="s">
        <v>860</v>
      </c>
      <c r="M129" s="2" t="s">
        <v>17</v>
      </c>
      <c r="N129" s="2" t="s">
        <v>8913</v>
      </c>
      <c r="R129" s="313" t="s">
        <v>10111</v>
      </c>
      <c r="S129" s="2">
        <v>56.0</v>
      </c>
    </row>
    <row r="130">
      <c r="A130" s="2"/>
      <c r="B130" s="200" t="s">
        <v>960</v>
      </c>
      <c r="C130" s="359" t="s">
        <v>946</v>
      </c>
      <c r="D130" s="608"/>
      <c r="E130" s="553" t="s">
        <v>947</v>
      </c>
      <c r="F130" s="200"/>
      <c r="G130" s="200"/>
      <c r="H130" s="200" t="s">
        <v>7205</v>
      </c>
      <c r="I130" s="200" t="s">
        <v>2128</v>
      </c>
      <c r="J130" s="200" t="s">
        <v>3202</v>
      </c>
      <c r="K130" s="2" t="s">
        <v>9951</v>
      </c>
      <c r="L130" s="2" t="s">
        <v>860</v>
      </c>
      <c r="M130" s="2" t="s">
        <v>17</v>
      </c>
      <c r="N130" s="2" t="s">
        <v>8913</v>
      </c>
      <c r="R130" s="313" t="s">
        <v>10111</v>
      </c>
      <c r="S130" s="2">
        <v>56.0</v>
      </c>
    </row>
    <row r="131">
      <c r="A131" s="2"/>
      <c r="B131" s="200" t="s">
        <v>960</v>
      </c>
      <c r="C131" s="359" t="s">
        <v>946</v>
      </c>
      <c r="D131" s="608"/>
      <c r="E131" s="553" t="s">
        <v>947</v>
      </c>
      <c r="F131" s="200"/>
      <c r="G131" s="200"/>
      <c r="H131" s="200" t="s">
        <v>10113</v>
      </c>
      <c r="I131" s="200" t="s">
        <v>2129</v>
      </c>
      <c r="J131" s="200" t="s">
        <v>3202</v>
      </c>
      <c r="K131" s="2" t="s">
        <v>9951</v>
      </c>
      <c r="L131" s="2" t="s">
        <v>860</v>
      </c>
      <c r="M131" s="2" t="s">
        <v>17</v>
      </c>
      <c r="N131" s="2" t="s">
        <v>8913</v>
      </c>
      <c r="R131" s="313" t="s">
        <v>10111</v>
      </c>
      <c r="S131" s="2">
        <v>56.0</v>
      </c>
    </row>
    <row r="132">
      <c r="A132" s="2"/>
      <c r="B132" s="200" t="s">
        <v>883</v>
      </c>
      <c r="C132" s="492" t="s">
        <v>1055</v>
      </c>
      <c r="D132" s="291">
        <v>190319.0</v>
      </c>
      <c r="E132" s="380" t="s">
        <v>10114</v>
      </c>
      <c r="F132" s="200"/>
      <c r="G132" s="200"/>
      <c r="H132" s="200" t="s">
        <v>9857</v>
      </c>
      <c r="I132" s="200" t="s">
        <v>2132</v>
      </c>
      <c r="J132" s="200" t="s">
        <v>831</v>
      </c>
      <c r="K132" s="2" t="s">
        <v>9943</v>
      </c>
      <c r="L132" s="2" t="s">
        <v>860</v>
      </c>
      <c r="M132" s="2" t="s">
        <v>17</v>
      </c>
      <c r="N132" s="2" t="s">
        <v>8913</v>
      </c>
      <c r="R132" s="2" t="s">
        <v>10115</v>
      </c>
      <c r="S132" s="2">
        <v>56.0</v>
      </c>
    </row>
    <row r="133">
      <c r="A133" s="291"/>
      <c r="B133" s="200" t="s">
        <v>883</v>
      </c>
      <c r="C133" s="492" t="s">
        <v>1055</v>
      </c>
      <c r="D133" s="291">
        <v>190411.0</v>
      </c>
      <c r="E133" s="380" t="s">
        <v>10114</v>
      </c>
      <c r="F133" s="200"/>
      <c r="G133" s="200"/>
      <c r="H133" s="200" t="s">
        <v>9857</v>
      </c>
      <c r="I133" s="200" t="s">
        <v>2133</v>
      </c>
      <c r="J133" s="200" t="s">
        <v>831</v>
      </c>
      <c r="K133" s="2" t="s">
        <v>9943</v>
      </c>
      <c r="L133" s="2" t="s">
        <v>860</v>
      </c>
      <c r="M133" s="2" t="s">
        <v>17</v>
      </c>
      <c r="N133" s="2" t="s">
        <v>8913</v>
      </c>
      <c r="R133" s="2" t="s">
        <v>10115</v>
      </c>
      <c r="S133" s="2">
        <v>56.0</v>
      </c>
    </row>
    <row r="134">
      <c r="A134" s="2"/>
      <c r="B134" s="200" t="s">
        <v>883</v>
      </c>
      <c r="C134" s="492" t="s">
        <v>1055</v>
      </c>
      <c r="D134" s="291">
        <v>190319.01</v>
      </c>
      <c r="E134" s="380" t="s">
        <v>10114</v>
      </c>
      <c r="F134" s="200"/>
      <c r="G134" s="200"/>
      <c r="H134" s="200" t="s">
        <v>10112</v>
      </c>
      <c r="I134" s="200" t="s">
        <v>2134</v>
      </c>
      <c r="J134" s="200" t="s">
        <v>831</v>
      </c>
      <c r="K134" s="2" t="s">
        <v>9943</v>
      </c>
      <c r="L134" s="2" t="s">
        <v>860</v>
      </c>
      <c r="M134" s="2" t="s">
        <v>17</v>
      </c>
      <c r="N134" s="2" t="s">
        <v>8913</v>
      </c>
      <c r="R134" s="2" t="s">
        <v>10115</v>
      </c>
      <c r="S134" s="2">
        <v>56.0</v>
      </c>
    </row>
    <row r="135">
      <c r="A135" s="2"/>
      <c r="B135" s="200" t="s">
        <v>883</v>
      </c>
      <c r="C135" s="492" t="s">
        <v>1055</v>
      </c>
      <c r="D135" s="291">
        <v>190319.02</v>
      </c>
      <c r="E135" s="380" t="s">
        <v>10114</v>
      </c>
      <c r="F135" s="200"/>
      <c r="G135" s="200"/>
      <c r="H135" s="200" t="s">
        <v>10112</v>
      </c>
      <c r="I135" s="200" t="s">
        <v>2135</v>
      </c>
      <c r="J135" s="200" t="s">
        <v>831</v>
      </c>
      <c r="K135" s="2" t="s">
        <v>9943</v>
      </c>
      <c r="L135" s="2" t="s">
        <v>860</v>
      </c>
      <c r="M135" s="2" t="s">
        <v>17</v>
      </c>
      <c r="N135" s="2" t="s">
        <v>8913</v>
      </c>
      <c r="R135" s="2" t="s">
        <v>10115</v>
      </c>
      <c r="S135" s="2">
        <v>56.0</v>
      </c>
    </row>
    <row r="136">
      <c r="A136" s="2"/>
      <c r="B136" s="200" t="s">
        <v>883</v>
      </c>
      <c r="C136" s="492" t="s">
        <v>1055</v>
      </c>
      <c r="D136" s="291">
        <v>190411.01</v>
      </c>
      <c r="E136" s="380" t="s">
        <v>10114</v>
      </c>
      <c r="F136" s="200"/>
      <c r="G136" s="200"/>
      <c r="H136" s="200" t="s">
        <v>10116</v>
      </c>
      <c r="I136" s="200" t="s">
        <v>2136</v>
      </c>
      <c r="J136" s="200" t="s">
        <v>831</v>
      </c>
      <c r="K136" s="2" t="s">
        <v>9943</v>
      </c>
      <c r="L136" s="2" t="s">
        <v>860</v>
      </c>
      <c r="M136" s="2" t="s">
        <v>17</v>
      </c>
      <c r="N136" s="2" t="s">
        <v>8913</v>
      </c>
      <c r="R136" s="2" t="s">
        <v>10115</v>
      </c>
      <c r="S136" s="2">
        <v>56.0</v>
      </c>
    </row>
    <row r="137">
      <c r="A137" s="2"/>
      <c r="B137" s="200" t="s">
        <v>883</v>
      </c>
      <c r="C137" s="492" t="s">
        <v>1055</v>
      </c>
      <c r="D137" s="291">
        <v>190319.03</v>
      </c>
      <c r="E137" s="380" t="s">
        <v>10114</v>
      </c>
      <c r="F137" s="200"/>
      <c r="G137" s="200"/>
      <c r="H137" s="200" t="s">
        <v>10116</v>
      </c>
      <c r="I137" s="200" t="s">
        <v>2137</v>
      </c>
      <c r="J137" s="200" t="s">
        <v>831</v>
      </c>
      <c r="K137" s="2" t="s">
        <v>9943</v>
      </c>
      <c r="L137" s="2" t="s">
        <v>860</v>
      </c>
      <c r="M137" s="2" t="s">
        <v>17</v>
      </c>
      <c r="N137" s="2" t="s">
        <v>8913</v>
      </c>
      <c r="R137" s="2" t="s">
        <v>10115</v>
      </c>
      <c r="S137" s="2">
        <v>56.0</v>
      </c>
    </row>
    <row r="138">
      <c r="A138" s="2"/>
      <c r="B138" s="200" t="s">
        <v>883</v>
      </c>
      <c r="C138" s="492" t="s">
        <v>1055</v>
      </c>
      <c r="D138" s="291">
        <v>190319.04</v>
      </c>
      <c r="E138" s="380" t="s">
        <v>10114</v>
      </c>
      <c r="F138" s="200"/>
      <c r="G138" s="200"/>
      <c r="H138" s="200" t="s">
        <v>10117</v>
      </c>
      <c r="I138" s="200" t="s">
        <v>2138</v>
      </c>
      <c r="J138" s="200" t="s">
        <v>831</v>
      </c>
      <c r="K138" s="2" t="s">
        <v>9943</v>
      </c>
      <c r="L138" s="2" t="s">
        <v>860</v>
      </c>
      <c r="M138" s="2" t="s">
        <v>17</v>
      </c>
      <c r="N138" s="2" t="s">
        <v>8913</v>
      </c>
      <c r="R138" s="2" t="s">
        <v>10115</v>
      </c>
      <c r="S138" s="2">
        <v>56.0</v>
      </c>
    </row>
    <row r="139">
      <c r="A139" s="2"/>
      <c r="B139" s="200" t="s">
        <v>883</v>
      </c>
      <c r="C139" s="492" t="s">
        <v>1055</v>
      </c>
      <c r="D139" s="291">
        <v>190319.05</v>
      </c>
      <c r="E139" s="380" t="s">
        <v>10114</v>
      </c>
      <c r="F139" s="200"/>
      <c r="G139" s="200"/>
      <c r="H139" s="200" t="s">
        <v>10117</v>
      </c>
      <c r="I139" s="200" t="s">
        <v>2139</v>
      </c>
      <c r="J139" s="200" t="s">
        <v>831</v>
      </c>
      <c r="K139" s="2" t="s">
        <v>9943</v>
      </c>
      <c r="L139" s="2" t="s">
        <v>860</v>
      </c>
      <c r="M139" s="2" t="s">
        <v>17</v>
      </c>
      <c r="N139" s="2" t="s">
        <v>8913</v>
      </c>
      <c r="R139" s="2" t="s">
        <v>10115</v>
      </c>
      <c r="S139" s="2">
        <v>56.0</v>
      </c>
    </row>
    <row r="140">
      <c r="A140" s="2"/>
      <c r="B140" s="200" t="s">
        <v>883</v>
      </c>
      <c r="C140" s="492" t="s">
        <v>1055</v>
      </c>
      <c r="D140" s="291">
        <v>190319.06</v>
      </c>
      <c r="E140" s="380" t="s">
        <v>10114</v>
      </c>
      <c r="F140" s="200"/>
      <c r="G140" s="200"/>
      <c r="H140" s="200" t="s">
        <v>10118</v>
      </c>
      <c r="I140" s="200" t="s">
        <v>2140</v>
      </c>
      <c r="J140" s="200" t="s">
        <v>831</v>
      </c>
      <c r="K140" s="2" t="s">
        <v>9943</v>
      </c>
      <c r="L140" s="2" t="s">
        <v>860</v>
      </c>
      <c r="M140" s="2" t="s">
        <v>17</v>
      </c>
      <c r="N140" s="2" t="s">
        <v>8913</v>
      </c>
      <c r="R140" s="2" t="s">
        <v>10115</v>
      </c>
      <c r="S140" s="2">
        <v>56.0</v>
      </c>
    </row>
    <row r="141">
      <c r="A141" s="2"/>
      <c r="B141" s="200" t="s">
        <v>883</v>
      </c>
      <c r="C141" s="492" t="s">
        <v>1055</v>
      </c>
      <c r="D141" s="291">
        <v>190411.02</v>
      </c>
      <c r="E141" s="380" t="s">
        <v>10114</v>
      </c>
      <c r="F141" s="200"/>
      <c r="G141" s="200"/>
      <c r="H141" s="200" t="s">
        <v>10118</v>
      </c>
      <c r="I141" s="200" t="s">
        <v>2141</v>
      </c>
      <c r="J141" s="200" t="s">
        <v>831</v>
      </c>
      <c r="K141" s="2" t="s">
        <v>9943</v>
      </c>
      <c r="L141" s="2" t="s">
        <v>860</v>
      </c>
      <c r="M141" s="2" t="s">
        <v>17</v>
      </c>
      <c r="N141" s="2" t="s">
        <v>8913</v>
      </c>
      <c r="R141" s="2" t="s">
        <v>10115</v>
      </c>
      <c r="S141" s="2">
        <v>56.0</v>
      </c>
    </row>
    <row r="142">
      <c r="A142" s="2"/>
      <c r="B142" s="200" t="s">
        <v>883</v>
      </c>
      <c r="C142" s="492" t="s">
        <v>1055</v>
      </c>
      <c r="D142" s="291">
        <v>190319.07</v>
      </c>
      <c r="E142" s="380" t="s">
        <v>10114</v>
      </c>
      <c r="F142" s="200"/>
      <c r="G142" s="200"/>
      <c r="H142" s="200" t="s">
        <v>9763</v>
      </c>
      <c r="I142" s="200" t="s">
        <v>2126</v>
      </c>
      <c r="J142" s="200" t="s">
        <v>831</v>
      </c>
      <c r="K142" s="2" t="s">
        <v>9943</v>
      </c>
      <c r="L142" s="2" t="s">
        <v>860</v>
      </c>
      <c r="M142" s="2" t="s">
        <v>17</v>
      </c>
      <c r="N142" s="2" t="s">
        <v>8913</v>
      </c>
      <c r="R142" s="2" t="s">
        <v>10115</v>
      </c>
      <c r="S142" s="2">
        <v>56.0</v>
      </c>
    </row>
    <row r="143">
      <c r="A143" s="2"/>
      <c r="B143" s="200" t="s">
        <v>883</v>
      </c>
      <c r="C143" s="492" t="s">
        <v>1055</v>
      </c>
      <c r="D143" s="291">
        <v>190411.03</v>
      </c>
      <c r="E143" s="380" t="s">
        <v>10114</v>
      </c>
      <c r="F143" s="200"/>
      <c r="G143" s="200"/>
      <c r="H143" s="200" t="s">
        <v>10119</v>
      </c>
      <c r="I143" s="200" t="s">
        <v>2142</v>
      </c>
      <c r="J143" s="200" t="s">
        <v>831</v>
      </c>
      <c r="K143" s="2" t="s">
        <v>9113</v>
      </c>
      <c r="L143" s="2" t="s">
        <v>860</v>
      </c>
      <c r="M143" s="2" t="s">
        <v>17</v>
      </c>
      <c r="N143" s="2" t="s">
        <v>8913</v>
      </c>
      <c r="R143" s="2" t="s">
        <v>10115</v>
      </c>
      <c r="S143" s="2">
        <v>56.0</v>
      </c>
    </row>
    <row r="144">
      <c r="A144" s="2"/>
      <c r="B144" s="200" t="s">
        <v>883</v>
      </c>
      <c r="C144" s="492" t="s">
        <v>1055</v>
      </c>
      <c r="D144" s="291">
        <v>190411.04</v>
      </c>
      <c r="E144" s="380" t="s">
        <v>10114</v>
      </c>
      <c r="F144" s="200"/>
      <c r="G144" s="200"/>
      <c r="H144" s="200" t="s">
        <v>10119</v>
      </c>
      <c r="I144" s="200" t="s">
        <v>2143</v>
      </c>
      <c r="J144" s="200" t="s">
        <v>831</v>
      </c>
      <c r="K144" s="2" t="s">
        <v>9113</v>
      </c>
      <c r="L144" s="2" t="s">
        <v>860</v>
      </c>
      <c r="M144" s="2" t="s">
        <v>17</v>
      </c>
      <c r="N144" s="2" t="s">
        <v>8913</v>
      </c>
      <c r="R144" s="2" t="s">
        <v>9947</v>
      </c>
      <c r="S144" s="2">
        <v>56.0</v>
      </c>
    </row>
    <row r="145">
      <c r="A145" s="2"/>
      <c r="B145" s="200" t="s">
        <v>883</v>
      </c>
      <c r="C145" s="492" t="s">
        <v>1055</v>
      </c>
      <c r="D145" s="291">
        <v>190411.05</v>
      </c>
      <c r="E145" s="380" t="s">
        <v>10114</v>
      </c>
      <c r="F145" s="200"/>
      <c r="G145" s="200"/>
      <c r="H145" s="200" t="s">
        <v>10120</v>
      </c>
      <c r="I145" s="200" t="s">
        <v>2144</v>
      </c>
      <c r="J145" s="200" t="s">
        <v>831</v>
      </c>
      <c r="K145" s="2" t="s">
        <v>9113</v>
      </c>
      <c r="L145" s="2" t="s">
        <v>860</v>
      </c>
      <c r="M145" s="2" t="s">
        <v>17</v>
      </c>
      <c r="N145" s="2" t="s">
        <v>8913</v>
      </c>
      <c r="R145" s="2" t="s">
        <v>9947</v>
      </c>
      <c r="S145" s="2">
        <v>56.0</v>
      </c>
    </row>
    <row r="146">
      <c r="A146" s="2"/>
      <c r="B146" s="200" t="s">
        <v>883</v>
      </c>
      <c r="C146" s="492" t="s">
        <v>1055</v>
      </c>
      <c r="D146" s="291">
        <v>190411.06</v>
      </c>
      <c r="E146" s="380" t="s">
        <v>10114</v>
      </c>
      <c r="F146" s="200"/>
      <c r="G146" s="200"/>
      <c r="H146" s="200" t="s">
        <v>10120</v>
      </c>
      <c r="I146" s="200" t="s">
        <v>2145</v>
      </c>
      <c r="J146" s="200" t="s">
        <v>831</v>
      </c>
      <c r="K146" s="2" t="s">
        <v>9113</v>
      </c>
      <c r="L146" s="2" t="s">
        <v>860</v>
      </c>
      <c r="M146" s="2" t="s">
        <v>17</v>
      </c>
      <c r="N146" s="2" t="s">
        <v>8913</v>
      </c>
      <c r="R146" s="2" t="s">
        <v>9947</v>
      </c>
      <c r="S146" s="2">
        <v>56.0</v>
      </c>
    </row>
    <row r="147">
      <c r="A147" s="2"/>
      <c r="B147" s="200" t="s">
        <v>883</v>
      </c>
      <c r="C147" s="492" t="s">
        <v>1055</v>
      </c>
      <c r="D147" s="291">
        <v>190411.07</v>
      </c>
      <c r="E147" s="380" t="s">
        <v>10114</v>
      </c>
      <c r="F147" s="200"/>
      <c r="G147" s="200"/>
      <c r="H147" s="200" t="s">
        <v>9590</v>
      </c>
      <c r="I147" s="200" t="s">
        <v>2146</v>
      </c>
      <c r="J147" s="200" t="s">
        <v>831</v>
      </c>
      <c r="K147" s="2" t="s">
        <v>9113</v>
      </c>
      <c r="L147" s="2" t="s">
        <v>860</v>
      </c>
      <c r="M147" s="2" t="s">
        <v>17</v>
      </c>
      <c r="N147" s="2" t="s">
        <v>8913</v>
      </c>
      <c r="R147" s="2" t="s">
        <v>9947</v>
      </c>
      <c r="S147" s="2">
        <v>56.0</v>
      </c>
    </row>
    <row r="148">
      <c r="A148" s="2"/>
      <c r="B148" s="200" t="s">
        <v>883</v>
      </c>
      <c r="C148" s="492" t="s">
        <v>1055</v>
      </c>
      <c r="D148" s="291">
        <v>190411.08</v>
      </c>
      <c r="E148" s="380" t="s">
        <v>10114</v>
      </c>
      <c r="F148" s="200"/>
      <c r="G148" s="200"/>
      <c r="H148" s="200" t="s">
        <v>9590</v>
      </c>
      <c r="I148" s="200" t="s">
        <v>2147</v>
      </c>
      <c r="J148" s="200" t="s">
        <v>831</v>
      </c>
      <c r="K148" s="2" t="s">
        <v>9113</v>
      </c>
      <c r="L148" s="2" t="s">
        <v>860</v>
      </c>
      <c r="M148" s="2" t="s">
        <v>17</v>
      </c>
      <c r="N148" s="2" t="s">
        <v>8913</v>
      </c>
      <c r="R148" s="2" t="s">
        <v>9947</v>
      </c>
      <c r="S148" s="2">
        <v>56.0</v>
      </c>
    </row>
    <row r="149">
      <c r="A149" s="2"/>
      <c r="B149" s="200" t="s">
        <v>883</v>
      </c>
      <c r="C149" s="492" t="s">
        <v>1055</v>
      </c>
      <c r="D149" s="291">
        <v>190319.08</v>
      </c>
      <c r="E149" s="380" t="s">
        <v>10114</v>
      </c>
      <c r="F149" s="200"/>
      <c r="G149" s="200"/>
      <c r="H149" s="200" t="s">
        <v>9590</v>
      </c>
      <c r="I149" s="200" t="s">
        <v>3236</v>
      </c>
      <c r="J149" s="200" t="s">
        <v>831</v>
      </c>
      <c r="K149" s="2" t="s">
        <v>9113</v>
      </c>
      <c r="L149" s="2" t="s">
        <v>860</v>
      </c>
      <c r="M149" s="2" t="s">
        <v>17</v>
      </c>
      <c r="N149" s="2" t="s">
        <v>8913</v>
      </c>
      <c r="R149" s="2" t="s">
        <v>9947</v>
      </c>
      <c r="S149" s="2">
        <v>56.0</v>
      </c>
    </row>
    <row r="150">
      <c r="A150" s="2"/>
      <c r="B150" s="200" t="s">
        <v>883</v>
      </c>
      <c r="C150" s="492" t="s">
        <v>1055</v>
      </c>
      <c r="D150" s="291">
        <v>190411.09</v>
      </c>
      <c r="E150" s="380" t="s">
        <v>10114</v>
      </c>
      <c r="F150" s="200"/>
      <c r="G150" s="200"/>
      <c r="H150" s="200" t="s">
        <v>9590</v>
      </c>
      <c r="I150" s="200" t="s">
        <v>3238</v>
      </c>
      <c r="J150" s="200" t="s">
        <v>831</v>
      </c>
      <c r="K150" s="2" t="s">
        <v>9113</v>
      </c>
      <c r="L150" s="2" t="s">
        <v>860</v>
      </c>
      <c r="M150" s="2" t="s">
        <v>17</v>
      </c>
      <c r="N150" s="2" t="s">
        <v>8913</v>
      </c>
      <c r="R150" s="2" t="s">
        <v>9947</v>
      </c>
      <c r="S150" s="2">
        <v>56.0</v>
      </c>
    </row>
    <row r="151">
      <c r="A151" s="2"/>
      <c r="B151" s="200" t="s">
        <v>883</v>
      </c>
      <c r="C151" s="492" t="s">
        <v>1055</v>
      </c>
      <c r="D151" s="291">
        <v>190411.1</v>
      </c>
      <c r="E151" s="380" t="s">
        <v>10114</v>
      </c>
      <c r="F151" s="200"/>
      <c r="G151" s="200"/>
      <c r="H151" s="200" t="s">
        <v>9590</v>
      </c>
      <c r="I151" s="200" t="s">
        <v>3240</v>
      </c>
      <c r="J151" s="200" t="s">
        <v>831</v>
      </c>
      <c r="K151" s="2" t="s">
        <v>9113</v>
      </c>
      <c r="L151" s="2" t="s">
        <v>860</v>
      </c>
      <c r="M151" s="2" t="s">
        <v>17</v>
      </c>
      <c r="N151" s="2" t="s">
        <v>8913</v>
      </c>
      <c r="R151" s="2" t="s">
        <v>9947</v>
      </c>
      <c r="S151" s="2">
        <v>56.0</v>
      </c>
    </row>
    <row r="152">
      <c r="A152" s="2"/>
      <c r="B152" s="200" t="s">
        <v>883</v>
      </c>
      <c r="C152" s="492" t="s">
        <v>1055</v>
      </c>
      <c r="D152" s="291">
        <v>190411.11</v>
      </c>
      <c r="E152" s="380" t="s">
        <v>10114</v>
      </c>
      <c r="F152" s="200"/>
      <c r="G152" s="200"/>
      <c r="H152" s="200" t="s">
        <v>9590</v>
      </c>
      <c r="I152" s="200" t="s">
        <v>3243</v>
      </c>
      <c r="J152" s="200" t="s">
        <v>831</v>
      </c>
      <c r="K152" s="2" t="s">
        <v>9113</v>
      </c>
      <c r="L152" s="2" t="s">
        <v>860</v>
      </c>
      <c r="M152" s="2" t="s">
        <v>17</v>
      </c>
      <c r="N152" s="2" t="s">
        <v>8913</v>
      </c>
      <c r="R152" s="2" t="s">
        <v>9947</v>
      </c>
      <c r="S152" s="2">
        <v>56.0</v>
      </c>
    </row>
    <row r="153">
      <c r="A153" s="2"/>
      <c r="B153" s="200" t="s">
        <v>883</v>
      </c>
      <c r="C153" s="492" t="s">
        <v>1055</v>
      </c>
      <c r="D153" s="291">
        <v>190411.12</v>
      </c>
      <c r="E153" s="380" t="s">
        <v>10114</v>
      </c>
      <c r="F153" s="200"/>
      <c r="G153" s="200"/>
      <c r="H153" s="200" t="s">
        <v>9590</v>
      </c>
      <c r="I153" s="200" t="s">
        <v>3191</v>
      </c>
      <c r="J153" s="200" t="s">
        <v>831</v>
      </c>
      <c r="K153" s="2" t="s">
        <v>9113</v>
      </c>
      <c r="L153" s="2" t="s">
        <v>860</v>
      </c>
      <c r="M153" s="2" t="s">
        <v>17</v>
      </c>
      <c r="N153" s="2" t="s">
        <v>8913</v>
      </c>
      <c r="R153" s="2" t="s">
        <v>9947</v>
      </c>
      <c r="S153" s="2">
        <v>56.0</v>
      </c>
    </row>
    <row r="154">
      <c r="A154" s="2"/>
      <c r="B154" s="200" t="s">
        <v>883</v>
      </c>
      <c r="C154" s="492" t="s">
        <v>1055</v>
      </c>
      <c r="D154" s="291">
        <v>190319.09</v>
      </c>
      <c r="E154" s="380" t="s">
        <v>10114</v>
      </c>
      <c r="F154" s="200"/>
      <c r="G154" s="200"/>
      <c r="H154" s="200" t="s">
        <v>9590</v>
      </c>
      <c r="I154" s="200" t="s">
        <v>3192</v>
      </c>
      <c r="J154" s="200" t="s">
        <v>831</v>
      </c>
      <c r="K154" s="2" t="s">
        <v>9113</v>
      </c>
      <c r="L154" s="2" t="s">
        <v>860</v>
      </c>
      <c r="M154" s="2" t="s">
        <v>17</v>
      </c>
      <c r="N154" s="2" t="s">
        <v>8913</v>
      </c>
      <c r="R154" s="2" t="s">
        <v>9947</v>
      </c>
      <c r="S154" s="2">
        <v>56.0</v>
      </c>
    </row>
    <row r="155">
      <c r="A155" s="2"/>
      <c r="B155" s="200" t="s">
        <v>883</v>
      </c>
      <c r="C155" s="492" t="s">
        <v>1055</v>
      </c>
      <c r="D155" s="291">
        <v>190319.0</v>
      </c>
      <c r="E155" s="380" t="s">
        <v>10114</v>
      </c>
      <c r="F155" s="200"/>
      <c r="G155" s="200"/>
      <c r="H155" s="200" t="s">
        <v>9590</v>
      </c>
      <c r="I155" s="200" t="s">
        <v>3194</v>
      </c>
      <c r="J155" s="200" t="s">
        <v>831</v>
      </c>
      <c r="K155" s="2" t="s">
        <v>9113</v>
      </c>
      <c r="L155" s="2" t="s">
        <v>860</v>
      </c>
      <c r="M155" s="2" t="s">
        <v>17</v>
      </c>
      <c r="N155" s="2" t="s">
        <v>8913</v>
      </c>
      <c r="R155" s="2" t="s">
        <v>9947</v>
      </c>
      <c r="S155" s="2">
        <v>56.0</v>
      </c>
    </row>
    <row r="156">
      <c r="A156" s="2"/>
      <c r="B156" s="200" t="s">
        <v>883</v>
      </c>
      <c r="C156" s="492" t="s">
        <v>1055</v>
      </c>
      <c r="D156" s="291">
        <v>190411.13</v>
      </c>
      <c r="E156" s="380" t="s">
        <v>10114</v>
      </c>
      <c r="F156" s="200"/>
      <c r="G156" s="200"/>
      <c r="H156" s="200" t="s">
        <v>9590</v>
      </c>
      <c r="I156" s="200" t="s">
        <v>3196</v>
      </c>
      <c r="J156" s="200" t="s">
        <v>831</v>
      </c>
      <c r="K156" s="2" t="s">
        <v>9113</v>
      </c>
      <c r="L156" s="2" t="s">
        <v>860</v>
      </c>
      <c r="M156" s="2" t="s">
        <v>17</v>
      </c>
      <c r="N156" s="2" t="s">
        <v>8913</v>
      </c>
      <c r="R156" s="2" t="s">
        <v>9947</v>
      </c>
      <c r="S156" s="2">
        <v>56.0</v>
      </c>
    </row>
    <row r="157">
      <c r="A157" s="2"/>
      <c r="B157" s="200" t="s">
        <v>883</v>
      </c>
      <c r="C157" s="359" t="s">
        <v>10121</v>
      </c>
      <c r="D157" s="634"/>
      <c r="E157" s="414" t="s">
        <v>10114</v>
      </c>
      <c r="F157" s="200"/>
      <c r="G157" s="200"/>
      <c r="H157" s="200"/>
      <c r="I157" s="200"/>
      <c r="J157" s="200"/>
      <c r="K157" s="2"/>
      <c r="L157" s="2"/>
      <c r="M157" s="2" t="s">
        <v>17</v>
      </c>
      <c r="N157" s="2" t="s">
        <v>10122</v>
      </c>
      <c r="R157" s="2"/>
      <c r="S157" s="2">
        <v>179.0</v>
      </c>
    </row>
    <row r="158">
      <c r="A158" s="2"/>
      <c r="B158" s="200" t="s">
        <v>883</v>
      </c>
      <c r="C158" s="359" t="s">
        <v>10121</v>
      </c>
      <c r="D158" s="634"/>
      <c r="E158" s="414" t="s">
        <v>10114</v>
      </c>
      <c r="F158" s="200"/>
      <c r="G158" s="200"/>
      <c r="H158" s="200"/>
      <c r="I158" s="200"/>
      <c r="J158" s="200"/>
      <c r="K158" s="2"/>
      <c r="L158" s="2"/>
      <c r="M158" s="2" t="s">
        <v>17</v>
      </c>
      <c r="N158" s="2" t="s">
        <v>10122</v>
      </c>
      <c r="R158" s="2"/>
      <c r="S158" s="2">
        <v>179.0</v>
      </c>
    </row>
    <row r="159">
      <c r="A159" s="2"/>
      <c r="B159" s="200" t="s">
        <v>883</v>
      </c>
      <c r="C159" s="359" t="s">
        <v>10121</v>
      </c>
      <c r="D159" s="634"/>
      <c r="E159" s="414" t="s">
        <v>10114</v>
      </c>
      <c r="F159" s="200"/>
      <c r="G159" s="200"/>
      <c r="H159" s="200"/>
      <c r="I159" s="200"/>
      <c r="J159" s="200"/>
      <c r="K159" s="2"/>
      <c r="L159" s="2"/>
      <c r="M159" s="2" t="s">
        <v>17</v>
      </c>
      <c r="N159" s="2" t="s">
        <v>10122</v>
      </c>
      <c r="R159" s="2"/>
      <c r="S159" s="2">
        <v>179.0</v>
      </c>
    </row>
    <row r="160">
      <c r="A160" s="2"/>
      <c r="B160" s="200" t="s">
        <v>883</v>
      </c>
      <c r="C160" s="359" t="s">
        <v>10121</v>
      </c>
      <c r="D160" s="634"/>
      <c r="E160" s="414" t="s">
        <v>10114</v>
      </c>
      <c r="F160" s="200"/>
      <c r="G160" s="200"/>
      <c r="H160" s="200"/>
      <c r="I160" s="200"/>
      <c r="J160" s="200"/>
      <c r="K160" s="2"/>
      <c r="L160" s="2"/>
      <c r="M160" s="2" t="s">
        <v>17</v>
      </c>
      <c r="N160" s="2" t="s">
        <v>10122</v>
      </c>
      <c r="R160" s="2"/>
      <c r="S160" s="2">
        <v>179.0</v>
      </c>
    </row>
    <row r="161">
      <c r="A161" s="2"/>
      <c r="B161" s="200" t="s">
        <v>883</v>
      </c>
      <c r="C161" s="359" t="s">
        <v>10121</v>
      </c>
      <c r="D161" s="634"/>
      <c r="E161" s="414" t="s">
        <v>10114</v>
      </c>
      <c r="F161" s="200"/>
      <c r="G161" s="200"/>
      <c r="H161" s="200"/>
      <c r="I161" s="200"/>
      <c r="J161" s="200"/>
      <c r="K161" s="2"/>
      <c r="L161" s="2"/>
      <c r="M161" s="2" t="s">
        <v>17</v>
      </c>
      <c r="N161" s="2" t="s">
        <v>10122</v>
      </c>
      <c r="R161" s="2"/>
      <c r="S161" s="2">
        <v>179.0</v>
      </c>
    </row>
    <row r="162">
      <c r="A162" s="2"/>
      <c r="B162" s="200" t="s">
        <v>883</v>
      </c>
      <c r="C162" s="359" t="s">
        <v>10121</v>
      </c>
      <c r="D162" s="634"/>
      <c r="E162" s="414" t="s">
        <v>10114</v>
      </c>
      <c r="F162" s="200"/>
      <c r="G162" s="200"/>
      <c r="H162" s="200"/>
      <c r="I162" s="200"/>
      <c r="J162" s="200"/>
      <c r="K162" s="2"/>
      <c r="L162" s="2"/>
      <c r="M162" s="2" t="s">
        <v>17</v>
      </c>
      <c r="N162" s="2" t="s">
        <v>10122</v>
      </c>
      <c r="R162" s="2"/>
      <c r="S162" s="2">
        <v>179.0</v>
      </c>
    </row>
    <row r="163">
      <c r="A163" s="2"/>
      <c r="B163" s="200" t="s">
        <v>883</v>
      </c>
      <c r="C163" s="359" t="s">
        <v>10121</v>
      </c>
      <c r="D163" s="634"/>
      <c r="E163" s="414" t="s">
        <v>10114</v>
      </c>
      <c r="F163" s="200"/>
      <c r="G163" s="200"/>
      <c r="H163" s="200"/>
      <c r="I163" s="200"/>
      <c r="J163" s="200"/>
      <c r="K163" s="2"/>
      <c r="L163" s="2"/>
      <c r="M163" s="2" t="s">
        <v>17</v>
      </c>
      <c r="N163" s="2" t="s">
        <v>10122</v>
      </c>
      <c r="R163" s="2"/>
      <c r="S163" s="2">
        <v>179.0</v>
      </c>
    </row>
    <row r="164">
      <c r="A164" s="2"/>
      <c r="B164" s="200" t="s">
        <v>883</v>
      </c>
      <c r="C164" s="359" t="s">
        <v>10121</v>
      </c>
      <c r="D164" s="634"/>
      <c r="E164" s="414" t="s">
        <v>10114</v>
      </c>
      <c r="F164" s="200"/>
      <c r="G164" s="200"/>
      <c r="H164" s="200"/>
      <c r="I164" s="200"/>
      <c r="J164" s="200"/>
      <c r="K164" s="2"/>
      <c r="L164" s="2"/>
      <c r="M164" s="2" t="s">
        <v>17</v>
      </c>
      <c r="N164" s="2" t="s">
        <v>10122</v>
      </c>
      <c r="R164" s="2"/>
      <c r="S164" s="2">
        <v>179.0</v>
      </c>
    </row>
    <row r="165">
      <c r="A165" s="2"/>
      <c r="B165" s="200" t="s">
        <v>883</v>
      </c>
      <c r="C165" s="359" t="s">
        <v>10121</v>
      </c>
      <c r="D165" s="634"/>
      <c r="E165" s="414" t="s">
        <v>10114</v>
      </c>
      <c r="F165" s="200"/>
      <c r="G165" s="200"/>
      <c r="H165" s="200"/>
      <c r="I165" s="200"/>
      <c r="J165" s="200"/>
      <c r="K165" s="2"/>
      <c r="L165" s="2"/>
      <c r="M165" s="2" t="s">
        <v>17</v>
      </c>
      <c r="N165" s="2" t="s">
        <v>10122</v>
      </c>
      <c r="R165" s="2"/>
      <c r="S165" s="2">
        <v>179.0</v>
      </c>
    </row>
    <row r="166">
      <c r="A166" s="2"/>
      <c r="B166" s="200" t="s">
        <v>883</v>
      </c>
      <c r="C166" s="359" t="s">
        <v>10121</v>
      </c>
      <c r="D166" s="634"/>
      <c r="E166" s="414" t="s">
        <v>10114</v>
      </c>
      <c r="F166" s="200"/>
      <c r="G166" s="200"/>
      <c r="H166" s="200"/>
      <c r="I166" s="200"/>
      <c r="J166" s="200"/>
      <c r="K166" s="2"/>
      <c r="L166" s="2"/>
      <c r="M166" s="2" t="s">
        <v>17</v>
      </c>
      <c r="N166" s="2" t="s">
        <v>10122</v>
      </c>
      <c r="R166" s="2"/>
      <c r="S166" s="2">
        <v>179.0</v>
      </c>
    </row>
    <row r="167">
      <c r="A167" s="2"/>
      <c r="B167" s="200" t="s">
        <v>883</v>
      </c>
      <c r="C167" s="492" t="s">
        <v>1055</v>
      </c>
      <c r="D167" s="634"/>
      <c r="E167" s="298" t="s">
        <v>10114</v>
      </c>
      <c r="F167" s="200"/>
      <c r="G167" s="200"/>
      <c r="H167" s="200" t="s">
        <v>9590</v>
      </c>
      <c r="I167" s="200" t="s">
        <v>3197</v>
      </c>
      <c r="J167" s="200" t="s">
        <v>831</v>
      </c>
      <c r="K167" s="2" t="s">
        <v>310</v>
      </c>
      <c r="L167" s="2" t="s">
        <v>1019</v>
      </c>
      <c r="M167" s="2" t="s">
        <v>17</v>
      </c>
      <c r="N167" s="2" t="s">
        <v>3585</v>
      </c>
      <c r="R167" s="2" t="s">
        <v>4540</v>
      </c>
      <c r="S167" s="2">
        <v>185.0</v>
      </c>
    </row>
    <row r="168">
      <c r="A168" s="2"/>
      <c r="B168" s="200" t="s">
        <v>883</v>
      </c>
      <c r="C168" s="492" t="s">
        <v>1055</v>
      </c>
      <c r="D168" s="634"/>
      <c r="E168" s="298" t="s">
        <v>10114</v>
      </c>
      <c r="F168" s="200"/>
      <c r="G168" s="200"/>
      <c r="H168" s="200" t="s">
        <v>9590</v>
      </c>
      <c r="I168" s="200" t="s">
        <v>3198</v>
      </c>
      <c r="J168" s="200" t="s">
        <v>831</v>
      </c>
      <c r="K168" s="2" t="s">
        <v>310</v>
      </c>
      <c r="L168" s="2" t="s">
        <v>1019</v>
      </c>
      <c r="M168" s="2" t="s">
        <v>17</v>
      </c>
      <c r="N168" s="2" t="s">
        <v>3585</v>
      </c>
      <c r="R168" s="2" t="s">
        <v>4540</v>
      </c>
      <c r="S168" s="2">
        <v>185.0</v>
      </c>
    </row>
    <row r="169">
      <c r="A169" s="2"/>
      <c r="B169" s="200" t="s">
        <v>883</v>
      </c>
      <c r="C169" s="492" t="s">
        <v>1055</v>
      </c>
      <c r="D169" s="634"/>
      <c r="E169" s="298" t="s">
        <v>10114</v>
      </c>
      <c r="F169" s="200"/>
      <c r="G169" s="200"/>
      <c r="H169" s="200" t="s">
        <v>9590</v>
      </c>
      <c r="I169" s="200" t="s">
        <v>3199</v>
      </c>
      <c r="J169" s="200" t="s">
        <v>821</v>
      </c>
      <c r="K169" s="2" t="s">
        <v>9943</v>
      </c>
      <c r="L169" s="2" t="s">
        <v>1019</v>
      </c>
      <c r="M169" s="2" t="s">
        <v>17</v>
      </c>
      <c r="N169" s="2" t="s">
        <v>3585</v>
      </c>
      <c r="R169" s="2"/>
      <c r="S169" s="2">
        <v>185.0</v>
      </c>
    </row>
    <row r="170">
      <c r="B170" s="200" t="s">
        <v>883</v>
      </c>
      <c r="C170" s="359" t="s">
        <v>10121</v>
      </c>
      <c r="D170" s="608"/>
      <c r="E170" s="414" t="s">
        <v>10114</v>
      </c>
      <c r="F170" s="461"/>
      <c r="G170" s="461"/>
      <c r="H170" s="461"/>
      <c r="I170" s="461"/>
      <c r="J170" s="200"/>
      <c r="L170" s="2"/>
      <c r="M170" s="2" t="s">
        <v>17</v>
      </c>
      <c r="N170" s="2" t="s">
        <v>310</v>
      </c>
      <c r="R170" s="2"/>
      <c r="S170" s="2">
        <v>193.0</v>
      </c>
    </row>
    <row r="171">
      <c r="B171" s="200" t="s">
        <v>883</v>
      </c>
      <c r="C171" s="359" t="s">
        <v>10121</v>
      </c>
      <c r="D171" s="608"/>
      <c r="E171" s="414" t="s">
        <v>10114</v>
      </c>
      <c r="F171" s="461"/>
      <c r="G171" s="461"/>
      <c r="H171" s="461"/>
      <c r="I171" s="461"/>
      <c r="J171" s="200"/>
      <c r="L171" s="2"/>
      <c r="M171" s="2" t="s">
        <v>17</v>
      </c>
      <c r="N171" s="2" t="s">
        <v>310</v>
      </c>
      <c r="R171" s="2"/>
      <c r="S171" s="2">
        <v>193.0</v>
      </c>
    </row>
    <row r="172">
      <c r="B172" s="461"/>
      <c r="C172" s="2" t="s">
        <v>7175</v>
      </c>
      <c r="D172" s="608"/>
      <c r="E172" s="553" t="s">
        <v>7540</v>
      </c>
      <c r="F172" s="461"/>
      <c r="G172" s="461"/>
      <c r="H172" s="461"/>
      <c r="I172" s="461"/>
      <c r="J172" s="200"/>
      <c r="L172" s="2" t="s">
        <v>860</v>
      </c>
      <c r="M172" s="2" t="s">
        <v>17</v>
      </c>
      <c r="N172" s="2" t="s">
        <v>8913</v>
      </c>
      <c r="R172" s="2">
        <v>217.0</v>
      </c>
      <c r="S172" s="2">
        <v>56.0</v>
      </c>
    </row>
    <row r="173">
      <c r="B173" s="461"/>
      <c r="C173" s="359" t="s">
        <v>10123</v>
      </c>
      <c r="D173" s="461"/>
      <c r="E173" s="240"/>
      <c r="F173" s="461"/>
      <c r="G173" s="461"/>
      <c r="H173" s="461"/>
      <c r="I173" s="461"/>
      <c r="J173" s="200"/>
      <c r="L173" s="2" t="s">
        <v>860</v>
      </c>
      <c r="M173" s="2" t="s">
        <v>17</v>
      </c>
      <c r="N173" s="2" t="s">
        <v>8913</v>
      </c>
      <c r="S173" s="2">
        <v>56.0</v>
      </c>
    </row>
    <row r="174">
      <c r="B174" s="200" t="s">
        <v>883</v>
      </c>
      <c r="C174" s="359" t="s">
        <v>10124</v>
      </c>
      <c r="D174" s="291">
        <v>4.819479342E9</v>
      </c>
      <c r="E174" s="359" t="s">
        <v>1657</v>
      </c>
      <c r="F174" s="291"/>
      <c r="G174" s="291"/>
      <c r="H174" s="291">
        <v>4.819479342E9</v>
      </c>
      <c r="I174" s="461"/>
      <c r="J174" s="200"/>
      <c r="L174" s="2" t="s">
        <v>860</v>
      </c>
      <c r="M174" s="2" t="s">
        <v>17</v>
      </c>
      <c r="N174" s="2" t="s">
        <v>8913</v>
      </c>
      <c r="S174" s="2">
        <v>56.0</v>
      </c>
    </row>
    <row r="175">
      <c r="B175" s="200" t="s">
        <v>883</v>
      </c>
      <c r="C175" s="359" t="s">
        <v>10124</v>
      </c>
      <c r="D175" s="291">
        <v>5.119568076E9</v>
      </c>
      <c r="E175" s="359" t="s">
        <v>1657</v>
      </c>
      <c r="F175" s="461"/>
      <c r="G175" s="461"/>
      <c r="H175" s="461"/>
      <c r="I175" s="461"/>
      <c r="J175" s="200"/>
      <c r="L175" s="2" t="s">
        <v>860</v>
      </c>
      <c r="M175" s="2" t="s">
        <v>17</v>
      </c>
      <c r="N175" s="2" t="s">
        <v>8913</v>
      </c>
      <c r="S175" s="2">
        <v>56.0</v>
      </c>
    </row>
    <row r="176">
      <c r="B176" s="200" t="s">
        <v>883</v>
      </c>
      <c r="C176" s="359" t="s">
        <v>10124</v>
      </c>
      <c r="D176" s="291">
        <v>4.819479327E9</v>
      </c>
      <c r="E176" s="359" t="s">
        <v>1657</v>
      </c>
      <c r="F176" s="461"/>
      <c r="G176" s="461"/>
      <c r="H176" s="461"/>
      <c r="I176" s="461"/>
      <c r="J176" s="200"/>
      <c r="L176" s="2" t="s">
        <v>860</v>
      </c>
      <c r="M176" s="2" t="s">
        <v>17</v>
      </c>
      <c r="N176" s="2" t="s">
        <v>8913</v>
      </c>
      <c r="S176" s="2">
        <v>56.0</v>
      </c>
    </row>
    <row r="177">
      <c r="B177" s="200" t="s">
        <v>883</v>
      </c>
      <c r="C177" s="359" t="s">
        <v>10124</v>
      </c>
      <c r="D177" s="291">
        <v>4.819479385E9</v>
      </c>
      <c r="E177" s="359" t="s">
        <v>1657</v>
      </c>
      <c r="F177" s="461"/>
      <c r="G177" s="461"/>
      <c r="H177" s="461"/>
      <c r="I177" s="461"/>
      <c r="J177" s="200"/>
      <c r="L177" s="2" t="s">
        <v>860</v>
      </c>
      <c r="M177" s="2" t="s">
        <v>17</v>
      </c>
      <c r="N177" s="2" t="s">
        <v>8913</v>
      </c>
      <c r="S177" s="2">
        <v>56.0</v>
      </c>
    </row>
    <row r="178">
      <c r="B178" s="200" t="s">
        <v>883</v>
      </c>
      <c r="C178" s="359" t="s">
        <v>10124</v>
      </c>
      <c r="D178" s="291">
        <v>4.819479373E9</v>
      </c>
      <c r="E178" s="359" t="s">
        <v>1657</v>
      </c>
      <c r="F178" s="461"/>
      <c r="G178" s="461"/>
      <c r="H178" s="461"/>
      <c r="I178" s="461"/>
      <c r="J178" s="200"/>
      <c r="L178" s="2" t="s">
        <v>860</v>
      </c>
      <c r="M178" s="2" t="s">
        <v>17</v>
      </c>
      <c r="N178" s="2" t="s">
        <v>8913</v>
      </c>
      <c r="S178" s="2">
        <v>56.0</v>
      </c>
    </row>
    <row r="179">
      <c r="B179" s="200" t="s">
        <v>883</v>
      </c>
      <c r="C179" s="359" t="s">
        <v>10124</v>
      </c>
      <c r="D179" s="291">
        <v>4.819479334E9</v>
      </c>
      <c r="E179" s="359" t="s">
        <v>1657</v>
      </c>
      <c r="F179" s="461"/>
      <c r="G179" s="461"/>
      <c r="H179" s="461"/>
      <c r="I179" s="461"/>
      <c r="J179" s="200"/>
      <c r="L179" s="2" t="s">
        <v>860</v>
      </c>
      <c r="M179" s="2" t="s">
        <v>17</v>
      </c>
      <c r="N179" s="2" t="s">
        <v>8913</v>
      </c>
      <c r="S179" s="2">
        <v>56.0</v>
      </c>
    </row>
    <row r="180">
      <c r="B180" s="200" t="s">
        <v>883</v>
      </c>
      <c r="C180" s="359" t="s">
        <v>10124</v>
      </c>
      <c r="D180" s="291">
        <v>4.819479354E9</v>
      </c>
      <c r="E180" s="359" t="s">
        <v>1657</v>
      </c>
      <c r="F180" s="461"/>
      <c r="G180" s="461"/>
      <c r="H180" s="461"/>
      <c r="I180" s="461"/>
      <c r="J180" s="200"/>
      <c r="L180" s="2" t="s">
        <v>860</v>
      </c>
      <c r="M180" s="2" t="s">
        <v>17</v>
      </c>
      <c r="N180" s="2" t="s">
        <v>8913</v>
      </c>
      <c r="S180" s="2">
        <v>56.0</v>
      </c>
    </row>
    <row r="181">
      <c r="B181" s="200" t="s">
        <v>883</v>
      </c>
      <c r="C181" s="359" t="s">
        <v>10124</v>
      </c>
      <c r="D181" s="291">
        <v>4.819479319E9</v>
      </c>
      <c r="E181" s="359" t="s">
        <v>1657</v>
      </c>
      <c r="F181" s="461"/>
      <c r="G181" s="461"/>
      <c r="H181" s="461"/>
      <c r="I181" s="461"/>
      <c r="J181" s="200"/>
      <c r="L181" s="2" t="s">
        <v>860</v>
      </c>
      <c r="M181" s="2" t="s">
        <v>17</v>
      </c>
      <c r="N181" s="2" t="s">
        <v>8913</v>
      </c>
      <c r="S181" s="2">
        <v>56.0</v>
      </c>
    </row>
    <row r="182">
      <c r="B182" s="200" t="s">
        <v>883</v>
      </c>
      <c r="C182" s="359" t="s">
        <v>10124</v>
      </c>
      <c r="D182" s="291">
        <v>1.720460572E9</v>
      </c>
      <c r="E182" s="359" t="s">
        <v>1657</v>
      </c>
      <c r="F182" s="461"/>
      <c r="G182" s="461"/>
      <c r="H182" s="461"/>
      <c r="I182" s="461"/>
      <c r="J182" s="200"/>
      <c r="L182" s="2" t="s">
        <v>860</v>
      </c>
      <c r="M182" s="2" t="s">
        <v>17</v>
      </c>
      <c r="N182" s="2" t="s">
        <v>8913</v>
      </c>
      <c r="S182" s="2">
        <v>56.0</v>
      </c>
    </row>
    <row r="183">
      <c r="B183" s="200" t="s">
        <v>883</v>
      </c>
      <c r="C183" s="359" t="s">
        <v>10124</v>
      </c>
      <c r="D183" s="291">
        <v>1.720460584E9</v>
      </c>
      <c r="E183" s="359" t="s">
        <v>1657</v>
      </c>
      <c r="F183" s="461"/>
      <c r="G183" s="461"/>
      <c r="H183" s="461"/>
      <c r="I183" s="461"/>
      <c r="J183" s="461"/>
      <c r="L183" s="2" t="s">
        <v>860</v>
      </c>
      <c r="M183" s="2" t="s">
        <v>17</v>
      </c>
      <c r="N183" s="2" t="s">
        <v>8913</v>
      </c>
      <c r="S183" s="2">
        <v>56.0</v>
      </c>
    </row>
    <row r="184">
      <c r="B184" s="200" t="s">
        <v>883</v>
      </c>
      <c r="C184" s="359" t="s">
        <v>10124</v>
      </c>
      <c r="D184" s="291">
        <v>4.819479361E9</v>
      </c>
      <c r="E184" s="359" t="s">
        <v>1657</v>
      </c>
      <c r="F184" s="461"/>
      <c r="G184" s="461"/>
      <c r="H184" s="461"/>
      <c r="I184" s="461"/>
      <c r="J184" s="461"/>
      <c r="L184" s="2" t="s">
        <v>860</v>
      </c>
      <c r="M184" s="2" t="s">
        <v>17</v>
      </c>
      <c r="N184" s="2" t="s">
        <v>8913</v>
      </c>
      <c r="S184" s="2">
        <v>56.0</v>
      </c>
    </row>
    <row r="185">
      <c r="B185" s="200" t="s">
        <v>883</v>
      </c>
      <c r="C185" s="359" t="s">
        <v>10124</v>
      </c>
      <c r="D185" s="291">
        <v>1.720460556E9</v>
      </c>
      <c r="E185" s="359" t="s">
        <v>1657</v>
      </c>
      <c r="F185" s="461"/>
      <c r="G185" s="461"/>
      <c r="H185" s="461"/>
      <c r="I185" s="461"/>
      <c r="J185" s="461"/>
      <c r="L185" s="2" t="s">
        <v>860</v>
      </c>
      <c r="M185" s="2" t="s">
        <v>17</v>
      </c>
      <c r="N185" s="2" t="s">
        <v>8913</v>
      </c>
      <c r="S185" s="2">
        <v>56.0</v>
      </c>
    </row>
    <row r="186">
      <c r="B186" s="200" t="s">
        <v>883</v>
      </c>
      <c r="C186" s="359" t="s">
        <v>10124</v>
      </c>
      <c r="D186" s="291">
        <v>4.819479388E9</v>
      </c>
      <c r="E186" s="359" t="s">
        <v>1657</v>
      </c>
      <c r="F186" s="461"/>
      <c r="G186" s="461"/>
      <c r="H186" s="461"/>
      <c r="I186" s="461"/>
      <c r="J186" s="461"/>
      <c r="L186" s="2" t="s">
        <v>860</v>
      </c>
      <c r="M186" s="2" t="s">
        <v>17</v>
      </c>
      <c r="N186" s="2" t="s">
        <v>8913</v>
      </c>
      <c r="S186" s="2">
        <v>56.0</v>
      </c>
    </row>
    <row r="187">
      <c r="B187" s="200" t="s">
        <v>883</v>
      </c>
      <c r="C187" s="359" t="s">
        <v>10124</v>
      </c>
      <c r="D187" s="291">
        <v>1.72046057E9</v>
      </c>
      <c r="E187" s="359" t="s">
        <v>1657</v>
      </c>
      <c r="F187" s="461"/>
      <c r="G187" s="461"/>
      <c r="H187" s="461"/>
      <c r="I187" s="461"/>
      <c r="J187" s="461"/>
      <c r="L187" s="2" t="s">
        <v>860</v>
      </c>
      <c r="M187" s="2" t="s">
        <v>17</v>
      </c>
      <c r="N187" s="2" t="s">
        <v>8913</v>
      </c>
      <c r="S187" s="2">
        <v>56.0</v>
      </c>
    </row>
    <row r="188">
      <c r="B188" s="200" t="s">
        <v>883</v>
      </c>
      <c r="C188" s="359" t="s">
        <v>10124</v>
      </c>
      <c r="D188" s="291">
        <v>4.819479386E9</v>
      </c>
      <c r="E188" s="359" t="s">
        <v>1657</v>
      </c>
      <c r="F188" s="461"/>
      <c r="G188" s="461"/>
      <c r="H188" s="461"/>
      <c r="I188" s="461"/>
      <c r="J188" s="461"/>
      <c r="L188" s="2" t="s">
        <v>860</v>
      </c>
      <c r="M188" s="2" t="s">
        <v>17</v>
      </c>
      <c r="N188" s="2" t="s">
        <v>8913</v>
      </c>
      <c r="S188" s="2">
        <v>56.0</v>
      </c>
    </row>
    <row r="189">
      <c r="B189" s="200" t="s">
        <v>883</v>
      </c>
      <c r="C189" s="359" t="s">
        <v>10124</v>
      </c>
      <c r="D189" s="291">
        <v>1.720460667E9</v>
      </c>
      <c r="E189" s="359" t="s">
        <v>1657</v>
      </c>
      <c r="F189" s="461"/>
      <c r="G189" s="461"/>
      <c r="H189" s="461"/>
      <c r="I189" s="461"/>
      <c r="J189" s="461"/>
      <c r="L189" s="2" t="s">
        <v>860</v>
      </c>
      <c r="M189" s="2" t="s">
        <v>17</v>
      </c>
      <c r="N189" s="2" t="s">
        <v>8913</v>
      </c>
      <c r="S189" s="2">
        <v>56.0</v>
      </c>
    </row>
    <row r="190">
      <c r="B190" s="200" t="s">
        <v>883</v>
      </c>
      <c r="C190" s="359" t="s">
        <v>10124</v>
      </c>
      <c r="D190" s="291">
        <v>1.720460537E9</v>
      </c>
      <c r="E190" s="359" t="s">
        <v>1657</v>
      </c>
      <c r="F190" s="461"/>
      <c r="G190" s="461"/>
      <c r="H190" s="461"/>
      <c r="I190" s="461"/>
      <c r="J190" s="461"/>
      <c r="L190" s="2" t="s">
        <v>860</v>
      </c>
      <c r="M190" s="2" t="s">
        <v>17</v>
      </c>
      <c r="N190" s="2" t="s">
        <v>8913</v>
      </c>
      <c r="S190" s="2">
        <v>56.0</v>
      </c>
    </row>
    <row r="191">
      <c r="B191" s="200" t="s">
        <v>883</v>
      </c>
      <c r="C191" s="359" t="s">
        <v>10124</v>
      </c>
      <c r="D191" s="291">
        <v>1.720460552E9</v>
      </c>
      <c r="E191" s="359" t="s">
        <v>1657</v>
      </c>
      <c r="F191" s="461"/>
      <c r="G191" s="461"/>
      <c r="H191" s="461"/>
      <c r="I191" s="461"/>
      <c r="J191" s="461"/>
      <c r="L191" s="2" t="s">
        <v>860</v>
      </c>
      <c r="M191" s="2" t="s">
        <v>17</v>
      </c>
      <c r="N191" s="2" t="s">
        <v>8913</v>
      </c>
      <c r="S191" s="2">
        <v>56.0</v>
      </c>
    </row>
    <row r="192">
      <c r="B192" s="200" t="s">
        <v>883</v>
      </c>
      <c r="C192" s="359" t="s">
        <v>10124</v>
      </c>
      <c r="D192" s="291">
        <v>4.81947938E9</v>
      </c>
      <c r="E192" s="359" t="s">
        <v>1657</v>
      </c>
      <c r="F192" s="461"/>
      <c r="G192" s="461"/>
      <c r="H192" s="461"/>
      <c r="I192" s="461"/>
      <c r="J192" s="461"/>
      <c r="L192" s="2" t="s">
        <v>860</v>
      </c>
      <c r="M192" s="2" t="s">
        <v>17</v>
      </c>
      <c r="N192" s="2" t="s">
        <v>8913</v>
      </c>
      <c r="S192" s="2">
        <v>56.0</v>
      </c>
    </row>
    <row r="193">
      <c r="B193" s="200" t="s">
        <v>883</v>
      </c>
      <c r="C193" s="359" t="s">
        <v>10124</v>
      </c>
      <c r="D193" s="291">
        <v>1.720460521E9</v>
      </c>
      <c r="E193" s="359" t="s">
        <v>1657</v>
      </c>
      <c r="F193" s="461"/>
      <c r="G193" s="461"/>
      <c r="H193" s="461"/>
      <c r="I193" s="461"/>
      <c r="J193" s="461"/>
      <c r="L193" s="2" t="s">
        <v>860</v>
      </c>
      <c r="M193" s="2" t="s">
        <v>17</v>
      </c>
      <c r="N193" s="2" t="s">
        <v>8913</v>
      </c>
      <c r="S193" s="2">
        <v>56.0</v>
      </c>
    </row>
    <row r="194">
      <c r="B194" s="200" t="s">
        <v>883</v>
      </c>
      <c r="C194" s="298" t="s">
        <v>10124</v>
      </c>
      <c r="D194" s="291">
        <v>4.521376643E9</v>
      </c>
      <c r="E194" s="414" t="s">
        <v>1657</v>
      </c>
      <c r="F194" s="461"/>
      <c r="G194" s="461"/>
      <c r="H194" s="461"/>
      <c r="I194" s="461"/>
      <c r="J194" s="461"/>
      <c r="L194" s="2" t="s">
        <v>860</v>
      </c>
      <c r="M194" s="2" t="s">
        <v>17</v>
      </c>
      <c r="N194" s="2" t="s">
        <v>310</v>
      </c>
      <c r="S194" s="2">
        <v>193.0</v>
      </c>
    </row>
    <row r="195">
      <c r="B195" s="200" t="s">
        <v>883</v>
      </c>
      <c r="C195" s="298" t="s">
        <v>10124</v>
      </c>
      <c r="D195" s="291" t="s">
        <v>10125</v>
      </c>
      <c r="E195" s="414" t="s">
        <v>1657</v>
      </c>
      <c r="F195" s="461"/>
      <c r="G195" s="461"/>
      <c r="H195" s="461"/>
      <c r="I195" s="461"/>
      <c r="J195" s="461"/>
      <c r="L195" s="2" t="s">
        <v>860</v>
      </c>
      <c r="M195" s="2" t="s">
        <v>17</v>
      </c>
      <c r="N195" s="2" t="s">
        <v>310</v>
      </c>
      <c r="S195" s="2">
        <v>193.0</v>
      </c>
    </row>
    <row r="196">
      <c r="B196" s="200" t="s">
        <v>883</v>
      </c>
      <c r="C196" s="298" t="s">
        <v>10124</v>
      </c>
      <c r="D196" s="291" t="s">
        <v>10126</v>
      </c>
      <c r="E196" s="414" t="s">
        <v>1657</v>
      </c>
      <c r="F196" s="461"/>
      <c r="G196" s="461"/>
      <c r="H196" s="461"/>
      <c r="I196" s="461"/>
      <c r="J196" s="461"/>
      <c r="L196" s="2" t="s">
        <v>860</v>
      </c>
      <c r="M196" s="2" t="s">
        <v>17</v>
      </c>
      <c r="N196" s="2" t="s">
        <v>310</v>
      </c>
      <c r="S196" s="2">
        <v>193.0</v>
      </c>
    </row>
    <row r="197">
      <c r="B197" s="200" t="s">
        <v>883</v>
      </c>
      <c r="C197" s="298" t="s">
        <v>10124</v>
      </c>
      <c r="D197" s="291">
        <v>6.22371493E8</v>
      </c>
      <c r="E197" s="414" t="s">
        <v>1657</v>
      </c>
      <c r="F197" s="461"/>
      <c r="G197" s="461"/>
      <c r="H197" s="461"/>
      <c r="I197" s="461"/>
      <c r="J197" s="461"/>
      <c r="L197" s="2" t="s">
        <v>860</v>
      </c>
      <c r="M197" s="2" t="s">
        <v>17</v>
      </c>
      <c r="N197" s="2" t="s">
        <v>310</v>
      </c>
      <c r="S197" s="2">
        <v>193.0</v>
      </c>
    </row>
    <row r="198">
      <c r="B198" s="200" t="s">
        <v>883</v>
      </c>
      <c r="C198" s="298" t="s">
        <v>10124</v>
      </c>
      <c r="D198" s="291">
        <v>4.222370578E9</v>
      </c>
      <c r="E198" s="414" t="s">
        <v>1657</v>
      </c>
      <c r="F198" s="461"/>
      <c r="G198" s="461"/>
      <c r="H198" s="461"/>
      <c r="I198" s="461"/>
      <c r="J198" s="461"/>
      <c r="L198" s="2" t="s">
        <v>860</v>
      </c>
      <c r="M198" s="2" t="s">
        <v>17</v>
      </c>
      <c r="N198" s="2" t="s">
        <v>310</v>
      </c>
      <c r="S198" s="2">
        <v>193.0</v>
      </c>
    </row>
    <row r="199">
      <c r="B199" s="200" t="s">
        <v>883</v>
      </c>
      <c r="C199" s="298" t="s">
        <v>10124</v>
      </c>
      <c r="D199" s="291">
        <v>4.521376678E9</v>
      </c>
      <c r="E199" s="414" t="s">
        <v>1657</v>
      </c>
      <c r="F199" s="461"/>
      <c r="G199" s="461"/>
      <c r="H199" s="461"/>
      <c r="I199" s="461"/>
      <c r="J199" s="461"/>
      <c r="L199" s="2" t="s">
        <v>860</v>
      </c>
      <c r="M199" s="2" t="s">
        <v>17</v>
      </c>
      <c r="N199" s="2" t="s">
        <v>310</v>
      </c>
      <c r="S199" s="2">
        <v>193.0</v>
      </c>
    </row>
    <row r="200">
      <c r="B200" s="200" t="s">
        <v>883</v>
      </c>
      <c r="C200" s="298" t="s">
        <v>10124</v>
      </c>
      <c r="D200" s="291" t="s">
        <v>10127</v>
      </c>
      <c r="E200" s="414" t="s">
        <v>1657</v>
      </c>
      <c r="F200" s="461"/>
      <c r="G200" s="461"/>
      <c r="H200" s="461"/>
      <c r="I200" s="461"/>
      <c r="J200" s="461"/>
      <c r="L200" s="2" t="s">
        <v>860</v>
      </c>
      <c r="M200" s="2" t="s">
        <v>17</v>
      </c>
      <c r="N200" s="2" t="s">
        <v>310</v>
      </c>
      <c r="S200" s="2">
        <v>193.0</v>
      </c>
    </row>
    <row r="201">
      <c r="B201" s="200" t="s">
        <v>883</v>
      </c>
      <c r="C201" s="298" t="s">
        <v>10124</v>
      </c>
      <c r="D201" s="291" t="s">
        <v>10128</v>
      </c>
      <c r="E201" s="414" t="s">
        <v>1657</v>
      </c>
      <c r="F201" s="461"/>
      <c r="G201" s="461"/>
      <c r="H201" s="461"/>
      <c r="I201" s="461"/>
      <c r="J201" s="461"/>
      <c r="L201" s="2" t="s">
        <v>860</v>
      </c>
      <c r="M201" s="2" t="s">
        <v>17</v>
      </c>
      <c r="N201" s="2" t="s">
        <v>310</v>
      </c>
      <c r="S201" s="2">
        <v>193.0</v>
      </c>
    </row>
    <row r="202">
      <c r="B202" s="200" t="s">
        <v>883</v>
      </c>
      <c r="C202" s="298" t="s">
        <v>10124</v>
      </c>
      <c r="D202" s="291">
        <v>4.521376552E9</v>
      </c>
      <c r="E202" s="414" t="s">
        <v>1657</v>
      </c>
      <c r="F202" s="461"/>
      <c r="G202" s="461"/>
      <c r="H202" s="461"/>
      <c r="I202" s="461"/>
      <c r="J202" s="461"/>
      <c r="L202" s="2" t="s">
        <v>860</v>
      </c>
      <c r="M202" s="2" t="s">
        <v>17</v>
      </c>
      <c r="N202" s="2" t="s">
        <v>310</v>
      </c>
      <c r="S202" s="2">
        <v>193.0</v>
      </c>
    </row>
    <row r="203">
      <c r="B203" s="200" t="s">
        <v>883</v>
      </c>
      <c r="C203" s="298" t="s">
        <v>10124</v>
      </c>
      <c r="D203" s="291">
        <v>4.222370463E9</v>
      </c>
      <c r="E203" s="414" t="s">
        <v>1657</v>
      </c>
      <c r="F203" s="461"/>
      <c r="G203" s="461"/>
      <c r="H203" s="461"/>
      <c r="I203" s="461"/>
      <c r="J203" s="461"/>
      <c r="L203" s="2" t="s">
        <v>860</v>
      </c>
      <c r="M203" s="2" t="s">
        <v>17</v>
      </c>
      <c r="N203" s="2" t="s">
        <v>310</v>
      </c>
      <c r="S203" s="2">
        <v>193.0</v>
      </c>
    </row>
    <row r="204">
      <c r="B204" s="200" t="s">
        <v>883</v>
      </c>
      <c r="C204" s="298" t="s">
        <v>10124</v>
      </c>
      <c r="D204" s="461"/>
      <c r="E204" s="439"/>
      <c r="F204" s="461"/>
      <c r="G204" s="461"/>
      <c r="H204" s="461"/>
      <c r="I204" s="461"/>
      <c r="J204" s="461"/>
      <c r="L204" s="2" t="s">
        <v>860</v>
      </c>
      <c r="M204" s="2"/>
      <c r="N204" s="2"/>
      <c r="S204" s="2"/>
    </row>
    <row r="205">
      <c r="B205" s="200" t="s">
        <v>883</v>
      </c>
      <c r="C205" s="298" t="s">
        <v>10124</v>
      </c>
      <c r="D205" s="461"/>
      <c r="E205" s="359"/>
      <c r="F205" s="461"/>
      <c r="G205" s="461"/>
      <c r="H205" s="461"/>
      <c r="I205" s="461"/>
      <c r="J205" s="461"/>
      <c r="L205" s="2" t="s">
        <v>860</v>
      </c>
      <c r="M205" s="2"/>
      <c r="N205" s="2"/>
      <c r="S205" s="2"/>
    </row>
    <row r="206">
      <c r="B206" s="200" t="s">
        <v>883</v>
      </c>
      <c r="C206" s="298" t="s">
        <v>10124</v>
      </c>
      <c r="D206" s="461"/>
      <c r="E206" s="359"/>
      <c r="F206" s="461"/>
      <c r="G206" s="461"/>
      <c r="H206" s="461"/>
      <c r="I206" s="461"/>
      <c r="J206" s="461"/>
      <c r="L206" s="2" t="s">
        <v>860</v>
      </c>
      <c r="M206" s="2"/>
      <c r="N206" s="2"/>
      <c r="S206" s="2"/>
    </row>
    <row r="207">
      <c r="B207" s="200" t="s">
        <v>883</v>
      </c>
      <c r="C207" s="298" t="s">
        <v>10124</v>
      </c>
      <c r="D207" s="461"/>
      <c r="E207" s="359"/>
      <c r="F207" s="461"/>
      <c r="G207" s="461"/>
      <c r="H207" s="461"/>
      <c r="I207" s="461"/>
      <c r="J207" s="461"/>
      <c r="L207" s="2" t="s">
        <v>860</v>
      </c>
      <c r="M207" s="2"/>
      <c r="N207" s="2"/>
      <c r="S207" s="2"/>
    </row>
    <row r="208">
      <c r="B208" s="200" t="s">
        <v>883</v>
      </c>
      <c r="C208" s="298" t="s">
        <v>10124</v>
      </c>
      <c r="D208" s="461"/>
      <c r="E208" s="359"/>
      <c r="F208" s="461"/>
      <c r="G208" s="461"/>
      <c r="H208" s="461"/>
      <c r="I208" s="461"/>
      <c r="J208" s="461"/>
      <c r="L208" s="2" t="s">
        <v>860</v>
      </c>
      <c r="M208" s="2"/>
      <c r="N208" s="2"/>
      <c r="S208" s="2"/>
    </row>
    <row r="209">
      <c r="B209" s="200" t="s">
        <v>883</v>
      </c>
      <c r="C209" s="298" t="s">
        <v>10124</v>
      </c>
      <c r="D209" s="461"/>
      <c r="E209" s="359"/>
      <c r="F209" s="461"/>
      <c r="G209" s="461"/>
      <c r="H209" s="461"/>
      <c r="I209" s="461"/>
      <c r="J209" s="461"/>
      <c r="L209" s="2" t="s">
        <v>860</v>
      </c>
      <c r="M209" s="2"/>
      <c r="N209" s="2"/>
      <c r="S209" s="2"/>
    </row>
    <row r="210">
      <c r="B210" s="200" t="s">
        <v>883</v>
      </c>
      <c r="C210" s="298" t="s">
        <v>10124</v>
      </c>
      <c r="D210" s="461"/>
      <c r="E210" s="359"/>
      <c r="F210" s="461"/>
      <c r="G210" s="461"/>
      <c r="H210" s="461"/>
      <c r="I210" s="461"/>
      <c r="J210" s="461"/>
      <c r="L210" s="2" t="s">
        <v>860</v>
      </c>
      <c r="M210" s="2"/>
      <c r="N210" s="2"/>
      <c r="S210" s="2"/>
    </row>
    <row r="211">
      <c r="B211" s="200" t="s">
        <v>883</v>
      </c>
      <c r="C211" s="298" t="s">
        <v>10124</v>
      </c>
      <c r="D211" s="461"/>
      <c r="E211" s="359"/>
      <c r="F211" s="461"/>
      <c r="G211" s="461"/>
      <c r="H211" s="461"/>
      <c r="I211" s="461"/>
      <c r="J211" s="461"/>
      <c r="L211" s="2" t="s">
        <v>860</v>
      </c>
      <c r="M211" s="2"/>
      <c r="N211" s="2"/>
      <c r="S211" s="2"/>
    </row>
    <row r="212">
      <c r="B212" s="200" t="s">
        <v>883</v>
      </c>
      <c r="C212" s="298" t="s">
        <v>10124</v>
      </c>
      <c r="D212" s="461"/>
      <c r="E212" s="359"/>
      <c r="F212" s="461"/>
      <c r="G212" s="461"/>
      <c r="H212" s="461"/>
      <c r="I212" s="461"/>
      <c r="J212" s="461"/>
      <c r="L212" s="2" t="s">
        <v>860</v>
      </c>
      <c r="M212" s="2"/>
      <c r="N212" s="2"/>
      <c r="S212" s="2"/>
    </row>
    <row r="213">
      <c r="B213" s="200" t="s">
        <v>883</v>
      </c>
      <c r="C213" s="298" t="s">
        <v>10124</v>
      </c>
      <c r="D213" s="461"/>
      <c r="E213" s="359"/>
      <c r="F213" s="461"/>
      <c r="G213" s="461"/>
      <c r="H213" s="461"/>
      <c r="I213" s="461"/>
      <c r="J213" s="461"/>
      <c r="L213" s="2" t="s">
        <v>860</v>
      </c>
      <c r="M213" s="2"/>
      <c r="N213" s="2"/>
      <c r="S213" s="2"/>
    </row>
    <row r="214">
      <c r="B214" s="200" t="s">
        <v>883</v>
      </c>
      <c r="C214" s="298" t="s">
        <v>10129</v>
      </c>
      <c r="D214" s="461"/>
      <c r="E214" s="359" t="s">
        <v>945</v>
      </c>
      <c r="F214" s="461"/>
      <c r="G214" s="461"/>
      <c r="H214" s="461"/>
      <c r="I214" s="461"/>
      <c r="J214" s="461"/>
      <c r="L214" s="2" t="s">
        <v>860</v>
      </c>
      <c r="M214" s="2" t="s">
        <v>17</v>
      </c>
      <c r="N214" s="2" t="s">
        <v>8913</v>
      </c>
      <c r="S214" s="2">
        <v>56.0</v>
      </c>
    </row>
    <row r="215">
      <c r="B215" s="200" t="s">
        <v>883</v>
      </c>
      <c r="C215" s="359" t="s">
        <v>10130</v>
      </c>
      <c r="D215" s="291">
        <v>2.918390908E9</v>
      </c>
      <c r="E215" s="359" t="s">
        <v>1651</v>
      </c>
      <c r="F215" s="461"/>
      <c r="G215" s="461"/>
      <c r="H215" s="461"/>
      <c r="I215" s="461"/>
      <c r="J215" s="461"/>
      <c r="L215" s="2" t="s">
        <v>860</v>
      </c>
      <c r="M215" s="2" t="s">
        <v>17</v>
      </c>
      <c r="N215" s="2" t="s">
        <v>8913</v>
      </c>
      <c r="S215" s="2">
        <v>56.0</v>
      </c>
    </row>
    <row r="216">
      <c r="B216" s="200" t="s">
        <v>883</v>
      </c>
      <c r="C216" s="359" t="s">
        <v>10131</v>
      </c>
      <c r="D216" s="291">
        <v>5.116335783E9</v>
      </c>
      <c r="E216" s="359" t="s">
        <v>1504</v>
      </c>
      <c r="F216" s="461"/>
      <c r="G216" s="461"/>
      <c r="H216" s="461"/>
      <c r="I216" s="461"/>
      <c r="J216" s="461"/>
      <c r="L216" s="2" t="s">
        <v>860</v>
      </c>
      <c r="M216" s="2" t="s">
        <v>17</v>
      </c>
      <c r="N216" s="2" t="s">
        <v>8913</v>
      </c>
      <c r="S216" s="2">
        <v>56.0</v>
      </c>
    </row>
    <row r="217">
      <c r="B217" s="200" t="s">
        <v>883</v>
      </c>
      <c r="C217" s="359" t="s">
        <v>10131</v>
      </c>
      <c r="D217" s="291">
        <v>5.116335765E9</v>
      </c>
      <c r="E217" s="359" t="s">
        <v>1504</v>
      </c>
      <c r="F217" s="461"/>
      <c r="G217" s="461"/>
      <c r="H217" s="461"/>
      <c r="I217" s="461"/>
      <c r="J217" s="461"/>
      <c r="L217" s="2" t="s">
        <v>860</v>
      </c>
      <c r="M217" s="2" t="s">
        <v>17</v>
      </c>
      <c r="N217" s="2" t="s">
        <v>8913</v>
      </c>
      <c r="S217" s="2">
        <v>56.0</v>
      </c>
    </row>
    <row r="218">
      <c r="B218" s="200" t="s">
        <v>883</v>
      </c>
      <c r="C218" s="359" t="s">
        <v>10132</v>
      </c>
      <c r="D218" s="291">
        <v>5.019273628E9</v>
      </c>
      <c r="E218" s="359" t="s">
        <v>2965</v>
      </c>
      <c r="F218" s="461"/>
      <c r="G218" s="461"/>
      <c r="H218" s="461"/>
      <c r="I218" s="461"/>
      <c r="J218" s="461"/>
      <c r="L218" s="2" t="s">
        <v>860</v>
      </c>
      <c r="M218" s="2" t="s">
        <v>17</v>
      </c>
      <c r="N218" s="2" t="s">
        <v>8913</v>
      </c>
      <c r="S218" s="2">
        <v>56.0</v>
      </c>
    </row>
    <row r="219">
      <c r="B219" s="200" t="s">
        <v>883</v>
      </c>
      <c r="C219" s="359" t="s">
        <v>10132</v>
      </c>
      <c r="D219" s="291">
        <v>5.018273611E9</v>
      </c>
      <c r="E219" s="359" t="s">
        <v>2965</v>
      </c>
      <c r="F219" s="461"/>
      <c r="G219" s="461"/>
      <c r="H219" s="461"/>
      <c r="I219" s="461"/>
      <c r="J219" s="461"/>
      <c r="L219" s="2" t="s">
        <v>860</v>
      </c>
      <c r="M219" s="2" t="s">
        <v>17</v>
      </c>
      <c r="N219" s="2" t="s">
        <v>8913</v>
      </c>
      <c r="S219" s="2">
        <v>56.0</v>
      </c>
    </row>
    <row r="220">
      <c r="B220" s="200" t="s">
        <v>883</v>
      </c>
      <c r="C220" s="359" t="s">
        <v>10132</v>
      </c>
      <c r="D220" s="291">
        <v>5.019273789E9</v>
      </c>
      <c r="E220" s="359" t="s">
        <v>2965</v>
      </c>
      <c r="F220" s="461"/>
      <c r="G220" s="461"/>
      <c r="H220" s="461"/>
      <c r="I220" s="461"/>
      <c r="J220" s="461"/>
      <c r="L220" s="2" t="s">
        <v>860</v>
      </c>
      <c r="M220" s="2" t="s">
        <v>17</v>
      </c>
      <c r="N220" s="2" t="s">
        <v>8913</v>
      </c>
      <c r="S220" s="2">
        <v>56.0</v>
      </c>
    </row>
    <row r="221">
      <c r="B221" s="200" t="s">
        <v>883</v>
      </c>
      <c r="C221" s="359" t="s">
        <v>10132</v>
      </c>
      <c r="D221" s="291">
        <v>5.019273724E9</v>
      </c>
      <c r="E221" s="359" t="s">
        <v>2965</v>
      </c>
      <c r="F221" s="461"/>
      <c r="G221" s="461"/>
      <c r="H221" s="461"/>
      <c r="I221" s="461"/>
      <c r="J221" s="461"/>
      <c r="L221" s="2" t="s">
        <v>860</v>
      </c>
      <c r="M221" s="2" t="s">
        <v>17</v>
      </c>
      <c r="N221" s="2" t="s">
        <v>8913</v>
      </c>
      <c r="S221" s="2">
        <v>56.0</v>
      </c>
    </row>
    <row r="222">
      <c r="B222" s="200" t="s">
        <v>883</v>
      </c>
      <c r="C222" s="359" t="s">
        <v>10132</v>
      </c>
      <c r="D222" s="291">
        <v>5.019273657E9</v>
      </c>
      <c r="E222" s="359" t="s">
        <v>2965</v>
      </c>
      <c r="F222" s="461"/>
      <c r="G222" s="461"/>
      <c r="H222" s="461"/>
      <c r="I222" s="461"/>
      <c r="J222" s="461"/>
      <c r="L222" s="2" t="s">
        <v>860</v>
      </c>
      <c r="M222" s="2" t="s">
        <v>17</v>
      </c>
      <c r="N222" s="2" t="s">
        <v>8913</v>
      </c>
      <c r="S222" s="2">
        <v>56.0</v>
      </c>
    </row>
    <row r="223">
      <c r="B223" s="200" t="s">
        <v>883</v>
      </c>
      <c r="C223" s="359" t="s">
        <v>10132</v>
      </c>
      <c r="D223" s="291">
        <v>5.019273609E9</v>
      </c>
      <c r="E223" s="359" t="s">
        <v>2965</v>
      </c>
      <c r="F223" s="461"/>
      <c r="G223" s="461"/>
      <c r="H223" s="461"/>
      <c r="I223" s="461"/>
      <c r="J223" s="461"/>
      <c r="L223" s="2" t="s">
        <v>860</v>
      </c>
      <c r="M223" s="2" t="s">
        <v>17</v>
      </c>
      <c r="N223" s="2" t="s">
        <v>8913</v>
      </c>
      <c r="S223" s="2">
        <v>56.0</v>
      </c>
    </row>
    <row r="224">
      <c r="B224" s="200" t="s">
        <v>883</v>
      </c>
      <c r="C224" s="359" t="s">
        <v>10132</v>
      </c>
      <c r="D224" s="291">
        <v>5.019273603E9</v>
      </c>
      <c r="E224" s="359" t="s">
        <v>2965</v>
      </c>
      <c r="F224" s="461"/>
      <c r="G224" s="461"/>
      <c r="H224" s="461"/>
      <c r="I224" s="461"/>
      <c r="J224" s="461"/>
      <c r="L224" s="2" t="s">
        <v>860</v>
      </c>
      <c r="M224" s="2" t="s">
        <v>17</v>
      </c>
      <c r="N224" s="2" t="s">
        <v>8913</v>
      </c>
      <c r="S224" s="2">
        <v>56.0</v>
      </c>
    </row>
    <row r="225">
      <c r="B225" s="200" t="s">
        <v>883</v>
      </c>
      <c r="C225" s="359" t="s">
        <v>10132</v>
      </c>
      <c r="D225" s="291">
        <v>2.023390144E9</v>
      </c>
      <c r="E225" s="359" t="s">
        <v>2965</v>
      </c>
      <c r="F225" s="461"/>
      <c r="G225" s="461"/>
      <c r="H225" s="461"/>
      <c r="I225" s="461"/>
      <c r="J225" s="461"/>
      <c r="L225" s="2" t="s">
        <v>860</v>
      </c>
      <c r="M225" s="2" t="s">
        <v>17</v>
      </c>
      <c r="N225" s="2" t="s">
        <v>310</v>
      </c>
      <c r="S225" s="2">
        <v>193.0</v>
      </c>
    </row>
    <row r="226">
      <c r="B226" s="200" t="s">
        <v>883</v>
      </c>
      <c r="C226" s="359" t="s">
        <v>10132</v>
      </c>
      <c r="D226" s="291">
        <v>2.023390199E9</v>
      </c>
      <c r="E226" s="359" t="s">
        <v>2965</v>
      </c>
      <c r="F226" s="461"/>
      <c r="G226" s="461"/>
      <c r="H226" s="461"/>
      <c r="I226" s="461"/>
      <c r="J226" s="461"/>
      <c r="L226" s="2" t="s">
        <v>860</v>
      </c>
      <c r="M226" s="2" t="s">
        <v>17</v>
      </c>
      <c r="N226" s="2" t="s">
        <v>310</v>
      </c>
      <c r="S226" s="2">
        <v>193.0</v>
      </c>
    </row>
    <row r="227">
      <c r="B227" s="200" t="s">
        <v>883</v>
      </c>
      <c r="C227" s="359" t="s">
        <v>10132</v>
      </c>
      <c r="D227" s="291">
        <v>2.023390284E9</v>
      </c>
      <c r="E227" s="359" t="s">
        <v>2965</v>
      </c>
      <c r="F227" s="461"/>
      <c r="G227" s="461"/>
      <c r="H227" s="461"/>
      <c r="I227" s="461"/>
      <c r="J227" s="461"/>
      <c r="L227" s="2" t="s">
        <v>860</v>
      </c>
      <c r="M227" s="2" t="s">
        <v>17</v>
      </c>
      <c r="N227" s="2" t="s">
        <v>310</v>
      </c>
      <c r="S227" s="2">
        <v>193.0</v>
      </c>
    </row>
    <row r="228">
      <c r="B228" s="200" t="s">
        <v>883</v>
      </c>
      <c r="C228" s="359" t="s">
        <v>10132</v>
      </c>
      <c r="D228" s="291" t="s">
        <v>10133</v>
      </c>
      <c r="E228" s="359" t="s">
        <v>2965</v>
      </c>
      <c r="F228" s="461"/>
      <c r="G228" s="461"/>
      <c r="H228" s="461"/>
      <c r="I228" s="461"/>
      <c r="J228" s="461"/>
      <c r="L228" s="2" t="s">
        <v>860</v>
      </c>
      <c r="M228" s="2" t="s">
        <v>17</v>
      </c>
      <c r="N228" s="2" t="s">
        <v>310</v>
      </c>
      <c r="S228" s="2">
        <v>193.0</v>
      </c>
    </row>
    <row r="229">
      <c r="B229" s="200" t="s">
        <v>883</v>
      </c>
      <c r="C229" s="359" t="s">
        <v>10132</v>
      </c>
      <c r="D229" s="291">
        <v>2.023390141E9</v>
      </c>
      <c r="E229" s="359" t="s">
        <v>2965</v>
      </c>
      <c r="F229" s="461"/>
      <c r="G229" s="461"/>
      <c r="H229" s="461"/>
      <c r="I229" s="461"/>
      <c r="J229" s="461"/>
      <c r="L229" s="2" t="s">
        <v>860</v>
      </c>
      <c r="M229" s="2" t="s">
        <v>17</v>
      </c>
      <c r="N229" s="2" t="s">
        <v>310</v>
      </c>
      <c r="S229" s="2">
        <v>193.0</v>
      </c>
    </row>
    <row r="230">
      <c r="B230" s="200" t="s">
        <v>883</v>
      </c>
      <c r="C230" s="359" t="s">
        <v>10132</v>
      </c>
      <c r="D230" s="291">
        <v>2.02339001E9</v>
      </c>
      <c r="E230" s="359" t="s">
        <v>2965</v>
      </c>
      <c r="F230" s="461"/>
      <c r="G230" s="461"/>
      <c r="H230" s="461"/>
      <c r="I230" s="461"/>
      <c r="J230" s="461"/>
      <c r="L230" s="2" t="s">
        <v>860</v>
      </c>
      <c r="M230" s="2" t="s">
        <v>17</v>
      </c>
      <c r="N230" s="2" t="s">
        <v>310</v>
      </c>
      <c r="S230" s="2">
        <v>193.0</v>
      </c>
    </row>
    <row r="231">
      <c r="B231" s="200" t="s">
        <v>883</v>
      </c>
      <c r="C231" s="359" t="s">
        <v>10132</v>
      </c>
      <c r="D231" s="291">
        <v>2.023390139E9</v>
      </c>
      <c r="E231" s="359" t="s">
        <v>2965</v>
      </c>
      <c r="F231" s="461"/>
      <c r="G231" s="461"/>
      <c r="H231" s="461"/>
      <c r="I231" s="461"/>
      <c r="J231" s="461"/>
      <c r="L231" s="2" t="s">
        <v>860</v>
      </c>
      <c r="M231" s="2" t="s">
        <v>17</v>
      </c>
      <c r="N231" s="2" t="s">
        <v>310</v>
      </c>
      <c r="S231" s="2">
        <v>193.0</v>
      </c>
    </row>
    <row r="232">
      <c r="B232" s="200" t="s">
        <v>883</v>
      </c>
      <c r="C232" s="359" t="s">
        <v>10132</v>
      </c>
      <c r="D232" s="291" t="s">
        <v>10134</v>
      </c>
      <c r="E232" s="359" t="s">
        <v>2965</v>
      </c>
      <c r="F232" s="461"/>
      <c r="G232" s="461"/>
      <c r="H232" s="461"/>
      <c r="I232" s="461"/>
      <c r="J232" s="461"/>
      <c r="L232" s="2" t="s">
        <v>860</v>
      </c>
      <c r="M232" s="2" t="s">
        <v>17</v>
      </c>
      <c r="N232" s="2" t="s">
        <v>310</v>
      </c>
      <c r="S232" s="2">
        <v>193.0</v>
      </c>
    </row>
    <row r="233">
      <c r="B233" s="200" t="s">
        <v>883</v>
      </c>
      <c r="C233" s="359" t="s">
        <v>10132</v>
      </c>
      <c r="D233" s="291">
        <v>2.023390217E9</v>
      </c>
      <c r="E233" s="359" t="s">
        <v>2965</v>
      </c>
      <c r="F233" s="461"/>
      <c r="G233" s="461"/>
      <c r="H233" s="461"/>
      <c r="I233" s="461"/>
      <c r="J233" s="461"/>
      <c r="L233" s="2" t="s">
        <v>860</v>
      </c>
      <c r="M233" s="2" t="s">
        <v>17</v>
      </c>
      <c r="N233" s="2" t="s">
        <v>310</v>
      </c>
      <c r="S233" s="2">
        <v>193.0</v>
      </c>
    </row>
    <row r="234">
      <c r="B234" s="200" t="s">
        <v>883</v>
      </c>
      <c r="C234" s="359" t="s">
        <v>10132</v>
      </c>
      <c r="D234" s="291">
        <v>2.023390091E9</v>
      </c>
      <c r="E234" s="359" t="s">
        <v>2965</v>
      </c>
      <c r="F234" s="461"/>
      <c r="G234" s="461"/>
      <c r="H234" s="461"/>
      <c r="I234" s="461"/>
      <c r="J234" s="461"/>
      <c r="L234" s="2" t="s">
        <v>860</v>
      </c>
      <c r="M234" s="2" t="s">
        <v>17</v>
      </c>
      <c r="N234" s="2" t="s">
        <v>310</v>
      </c>
      <c r="S234" s="2">
        <v>193.0</v>
      </c>
    </row>
    <row r="235">
      <c r="B235" s="200" t="s">
        <v>883</v>
      </c>
      <c r="C235" s="359" t="s">
        <v>10132</v>
      </c>
      <c r="D235" s="291" t="s">
        <v>10135</v>
      </c>
      <c r="E235" s="359" t="s">
        <v>2965</v>
      </c>
      <c r="F235" s="461"/>
      <c r="G235" s="461"/>
      <c r="H235" s="461"/>
      <c r="I235" s="461"/>
      <c r="J235" s="461"/>
      <c r="L235" s="2" t="s">
        <v>860</v>
      </c>
      <c r="M235" s="2" t="s">
        <v>17</v>
      </c>
      <c r="N235" s="2" t="s">
        <v>310</v>
      </c>
      <c r="S235" s="2">
        <v>193.0</v>
      </c>
    </row>
    <row r="236">
      <c r="B236" s="200" t="s">
        <v>883</v>
      </c>
      <c r="C236" s="359" t="s">
        <v>10132</v>
      </c>
      <c r="D236" s="291" t="s">
        <v>10136</v>
      </c>
      <c r="E236" s="359" t="s">
        <v>2965</v>
      </c>
      <c r="F236" s="461"/>
      <c r="G236" s="461"/>
      <c r="H236" s="461"/>
      <c r="I236" s="461"/>
      <c r="J236" s="461"/>
      <c r="L236" s="2" t="s">
        <v>860</v>
      </c>
      <c r="M236" s="2" t="s">
        <v>17</v>
      </c>
      <c r="N236" s="2" t="s">
        <v>310</v>
      </c>
      <c r="S236" s="2">
        <v>193.0</v>
      </c>
    </row>
    <row r="237">
      <c r="B237" s="200" t="s">
        <v>883</v>
      </c>
      <c r="C237" s="359" t="s">
        <v>10132</v>
      </c>
      <c r="D237" s="291">
        <v>2.023390122E9</v>
      </c>
      <c r="E237" s="359" t="s">
        <v>2965</v>
      </c>
      <c r="F237" s="461"/>
      <c r="G237" s="461"/>
      <c r="H237" s="461"/>
      <c r="I237" s="461"/>
      <c r="J237" s="461"/>
      <c r="L237" s="2" t="s">
        <v>860</v>
      </c>
      <c r="M237" s="2" t="s">
        <v>17</v>
      </c>
      <c r="N237" s="2" t="s">
        <v>310</v>
      </c>
      <c r="S237" s="2">
        <v>193.0</v>
      </c>
    </row>
    <row r="238">
      <c r="B238" s="200" t="s">
        <v>883</v>
      </c>
      <c r="C238" s="359" t="s">
        <v>10132</v>
      </c>
      <c r="D238" s="400">
        <v>2.023389898E9</v>
      </c>
      <c r="E238" s="359" t="s">
        <v>2965</v>
      </c>
      <c r="F238" s="461"/>
      <c r="G238" s="461"/>
      <c r="H238" s="461"/>
      <c r="I238" s="461"/>
      <c r="J238" s="461"/>
      <c r="L238" s="2" t="s">
        <v>860</v>
      </c>
      <c r="M238" s="2" t="s">
        <v>17</v>
      </c>
      <c r="N238" s="2" t="s">
        <v>310</v>
      </c>
      <c r="S238" s="2">
        <v>193.0</v>
      </c>
    </row>
    <row r="239">
      <c r="B239" s="200" t="s">
        <v>883</v>
      </c>
      <c r="C239" s="359" t="s">
        <v>10132</v>
      </c>
      <c r="D239" s="291" t="s">
        <v>10137</v>
      </c>
      <c r="E239" s="359" t="s">
        <v>2965</v>
      </c>
      <c r="F239" s="461"/>
      <c r="G239" s="461"/>
      <c r="H239" s="461"/>
      <c r="I239" s="461"/>
      <c r="J239" s="461"/>
      <c r="L239" s="2" t="s">
        <v>860</v>
      </c>
      <c r="M239" s="2" t="s">
        <v>17</v>
      </c>
      <c r="N239" s="2" t="s">
        <v>310</v>
      </c>
      <c r="S239" s="2">
        <v>193.0</v>
      </c>
    </row>
    <row r="240">
      <c r="B240" s="200" t="s">
        <v>883</v>
      </c>
      <c r="C240" s="359" t="s">
        <v>10132</v>
      </c>
      <c r="D240" s="291">
        <v>2.023390288E9</v>
      </c>
      <c r="E240" s="359" t="s">
        <v>2965</v>
      </c>
      <c r="F240" s="461"/>
      <c r="G240" s="461"/>
      <c r="H240" s="461"/>
      <c r="I240" s="461"/>
      <c r="J240" s="461"/>
      <c r="L240" s="2" t="s">
        <v>860</v>
      </c>
      <c r="M240" s="2" t="s">
        <v>17</v>
      </c>
      <c r="N240" s="2" t="s">
        <v>310</v>
      </c>
      <c r="S240" s="2">
        <v>193.0</v>
      </c>
    </row>
    <row r="241">
      <c r="B241" s="200" t="s">
        <v>883</v>
      </c>
      <c r="C241" s="359" t="s">
        <v>10132</v>
      </c>
      <c r="D241" s="291">
        <v>2.023390133E9</v>
      </c>
      <c r="E241" s="359" t="s">
        <v>2965</v>
      </c>
      <c r="F241" s="461"/>
      <c r="G241" s="461"/>
      <c r="H241" s="461"/>
      <c r="I241" s="461"/>
      <c r="J241" s="461"/>
      <c r="L241" s="2" t="s">
        <v>860</v>
      </c>
      <c r="M241" s="2" t="s">
        <v>17</v>
      </c>
      <c r="N241" s="2" t="s">
        <v>310</v>
      </c>
      <c r="S241" s="2">
        <v>193.0</v>
      </c>
    </row>
    <row r="242">
      <c r="B242" s="200" t="s">
        <v>883</v>
      </c>
      <c r="C242" s="359" t="s">
        <v>10132</v>
      </c>
      <c r="D242" s="291" t="s">
        <v>10138</v>
      </c>
      <c r="E242" s="359" t="s">
        <v>2965</v>
      </c>
      <c r="F242" s="461"/>
      <c r="G242" s="461"/>
      <c r="H242" s="461"/>
      <c r="I242" s="461"/>
      <c r="J242" s="461"/>
      <c r="L242" s="2" t="s">
        <v>860</v>
      </c>
      <c r="M242" s="2" t="s">
        <v>17</v>
      </c>
      <c r="N242" s="2" t="s">
        <v>310</v>
      </c>
      <c r="S242" s="2">
        <v>193.0</v>
      </c>
    </row>
    <row r="243">
      <c r="B243" s="200" t="s">
        <v>883</v>
      </c>
      <c r="C243" s="359" t="s">
        <v>10132</v>
      </c>
      <c r="D243" s="291" t="s">
        <v>10139</v>
      </c>
      <c r="E243" s="359" t="s">
        <v>2965</v>
      </c>
      <c r="F243" s="461"/>
      <c r="G243" s="461"/>
      <c r="H243" s="461"/>
      <c r="I243" s="461"/>
      <c r="J243" s="461"/>
      <c r="L243" s="2" t="s">
        <v>860</v>
      </c>
      <c r="M243" s="2" t="s">
        <v>17</v>
      </c>
      <c r="N243" s="2" t="s">
        <v>310</v>
      </c>
      <c r="S243" s="2">
        <v>193.0</v>
      </c>
    </row>
    <row r="244">
      <c r="B244" s="200" t="s">
        <v>883</v>
      </c>
      <c r="C244" s="359" t="s">
        <v>10132</v>
      </c>
      <c r="D244" s="291">
        <v>2.023390145E9</v>
      </c>
      <c r="E244" s="359" t="s">
        <v>2965</v>
      </c>
      <c r="F244" s="461"/>
      <c r="G244" s="461"/>
      <c r="H244" s="461"/>
      <c r="I244" s="461"/>
      <c r="J244" s="461"/>
      <c r="L244" s="2" t="s">
        <v>860</v>
      </c>
      <c r="M244" s="2" t="s">
        <v>17</v>
      </c>
      <c r="N244" s="2" t="s">
        <v>310</v>
      </c>
      <c r="S244" s="2">
        <v>193.0</v>
      </c>
    </row>
    <row r="245">
      <c r="B245" s="200" t="s">
        <v>883</v>
      </c>
      <c r="C245" s="359" t="s">
        <v>10132</v>
      </c>
      <c r="D245" s="291">
        <v>2.02338996E9</v>
      </c>
      <c r="E245" s="359" t="s">
        <v>2965</v>
      </c>
      <c r="F245" s="461"/>
      <c r="G245" s="461"/>
      <c r="H245" s="461"/>
      <c r="I245" s="461"/>
      <c r="J245" s="461"/>
      <c r="L245" s="2" t="s">
        <v>860</v>
      </c>
      <c r="M245" s="2" t="s">
        <v>17</v>
      </c>
      <c r="N245" s="2" t="s">
        <v>310</v>
      </c>
      <c r="S245" s="2">
        <v>193.0</v>
      </c>
    </row>
    <row r="246">
      <c r="B246" s="200" t="s">
        <v>883</v>
      </c>
      <c r="C246" s="359" t="s">
        <v>10132</v>
      </c>
      <c r="D246" s="291" t="s">
        <v>10140</v>
      </c>
      <c r="E246" s="359" t="s">
        <v>2965</v>
      </c>
      <c r="F246" s="461"/>
      <c r="G246" s="461"/>
      <c r="H246" s="461"/>
      <c r="I246" s="461"/>
      <c r="J246" s="461"/>
      <c r="L246" s="2" t="s">
        <v>860</v>
      </c>
      <c r="M246" s="2" t="s">
        <v>17</v>
      </c>
      <c r="N246" s="2" t="s">
        <v>310</v>
      </c>
      <c r="S246" s="2">
        <v>193.0</v>
      </c>
    </row>
    <row r="247">
      <c r="B247" s="200" t="s">
        <v>883</v>
      </c>
      <c r="C247" s="359" t="s">
        <v>10132</v>
      </c>
      <c r="D247" s="291" t="s">
        <v>10141</v>
      </c>
      <c r="E247" s="359" t="s">
        <v>2965</v>
      </c>
      <c r="F247" s="461"/>
      <c r="G247" s="461"/>
      <c r="H247" s="461"/>
      <c r="I247" s="461"/>
      <c r="J247" s="461"/>
      <c r="L247" s="2" t="s">
        <v>860</v>
      </c>
      <c r="M247" s="2" t="s">
        <v>17</v>
      </c>
      <c r="N247" s="2" t="s">
        <v>310</v>
      </c>
      <c r="S247" s="2">
        <v>193.0</v>
      </c>
    </row>
    <row r="248">
      <c r="B248" s="200" t="s">
        <v>883</v>
      </c>
      <c r="C248" s="359" t="s">
        <v>10132</v>
      </c>
      <c r="D248" s="400">
        <v>2.023390207E9</v>
      </c>
      <c r="E248" s="359" t="s">
        <v>2965</v>
      </c>
      <c r="F248" s="461"/>
      <c r="G248" s="461"/>
      <c r="H248" s="461"/>
      <c r="I248" s="461"/>
      <c r="J248" s="461"/>
      <c r="L248" s="2" t="s">
        <v>860</v>
      </c>
      <c r="M248" s="2" t="s">
        <v>17</v>
      </c>
      <c r="N248" s="2" t="s">
        <v>310</v>
      </c>
      <c r="S248" s="2">
        <v>193.0</v>
      </c>
    </row>
    <row r="249">
      <c r="B249" s="200" t="s">
        <v>883</v>
      </c>
      <c r="C249" s="359" t="s">
        <v>10132</v>
      </c>
      <c r="D249" s="291">
        <v>2.023390007E9</v>
      </c>
      <c r="E249" s="359" t="s">
        <v>2965</v>
      </c>
      <c r="F249" s="461"/>
      <c r="G249" s="461"/>
      <c r="H249" s="461"/>
      <c r="I249" s="461"/>
      <c r="J249" s="461"/>
      <c r="L249" s="2" t="s">
        <v>860</v>
      </c>
      <c r="M249" s="2" t="s">
        <v>17</v>
      </c>
      <c r="N249" s="2" t="s">
        <v>310</v>
      </c>
      <c r="S249" s="2">
        <v>193.0</v>
      </c>
    </row>
    <row r="250">
      <c r="B250" s="200" t="s">
        <v>883</v>
      </c>
      <c r="C250" s="359" t="s">
        <v>10132</v>
      </c>
      <c r="D250" s="400">
        <v>2.023390037E9</v>
      </c>
      <c r="E250" s="359" t="s">
        <v>2965</v>
      </c>
      <c r="F250" s="461"/>
      <c r="G250" s="461"/>
      <c r="H250" s="461"/>
      <c r="I250" s="461"/>
      <c r="J250" s="461"/>
      <c r="L250" s="2" t="s">
        <v>860</v>
      </c>
      <c r="M250" s="2" t="s">
        <v>17</v>
      </c>
      <c r="N250" s="2" t="s">
        <v>310</v>
      </c>
      <c r="S250" s="2">
        <v>193.0</v>
      </c>
    </row>
    <row r="251">
      <c r="B251" s="200" t="s">
        <v>883</v>
      </c>
      <c r="C251" s="359" t="s">
        <v>10132</v>
      </c>
      <c r="D251" s="400">
        <v>2.023390211E9</v>
      </c>
      <c r="E251" s="359" t="s">
        <v>2965</v>
      </c>
      <c r="F251" s="461"/>
      <c r="G251" s="461"/>
      <c r="H251" s="461"/>
      <c r="I251" s="461"/>
      <c r="J251" s="461"/>
      <c r="L251" s="2" t="s">
        <v>860</v>
      </c>
      <c r="M251" s="2" t="s">
        <v>17</v>
      </c>
      <c r="N251" s="2" t="s">
        <v>310</v>
      </c>
      <c r="S251" s="2">
        <v>193.0</v>
      </c>
    </row>
    <row r="252">
      <c r="B252" s="200" t="s">
        <v>883</v>
      </c>
      <c r="C252" s="359" t="s">
        <v>10132</v>
      </c>
      <c r="D252" s="291" t="s">
        <v>10142</v>
      </c>
      <c r="E252" s="359" t="s">
        <v>2965</v>
      </c>
      <c r="F252" s="461"/>
      <c r="G252" s="461"/>
      <c r="H252" s="461"/>
      <c r="I252" s="461"/>
      <c r="J252" s="461"/>
      <c r="L252" s="2" t="s">
        <v>860</v>
      </c>
      <c r="M252" s="2" t="s">
        <v>17</v>
      </c>
      <c r="N252" s="2" t="s">
        <v>310</v>
      </c>
      <c r="S252" s="2">
        <v>193.0</v>
      </c>
    </row>
    <row r="253">
      <c r="B253" s="200" t="s">
        <v>883</v>
      </c>
      <c r="C253" s="359" t="s">
        <v>10132</v>
      </c>
      <c r="D253" s="291" t="s">
        <v>10143</v>
      </c>
      <c r="E253" s="359" t="s">
        <v>2965</v>
      </c>
      <c r="F253" s="461"/>
      <c r="G253" s="461"/>
      <c r="H253" s="461"/>
      <c r="I253" s="461"/>
      <c r="J253" s="461"/>
      <c r="L253" s="2" t="s">
        <v>860</v>
      </c>
      <c r="M253" s="2" t="s">
        <v>17</v>
      </c>
      <c r="N253" s="2" t="s">
        <v>310</v>
      </c>
      <c r="S253" s="2">
        <v>193.0</v>
      </c>
    </row>
    <row r="254">
      <c r="B254" s="200" t="s">
        <v>883</v>
      </c>
      <c r="C254" s="359" t="s">
        <v>10132</v>
      </c>
      <c r="D254" s="291">
        <v>2.02338992E9</v>
      </c>
      <c r="E254" s="359" t="s">
        <v>2965</v>
      </c>
      <c r="F254" s="461"/>
      <c r="G254" s="461"/>
      <c r="H254" s="461"/>
      <c r="I254" s="461"/>
      <c r="J254" s="461"/>
      <c r="L254" s="2" t="s">
        <v>860</v>
      </c>
      <c r="M254" s="2" t="s">
        <v>17</v>
      </c>
      <c r="N254" s="2" t="s">
        <v>310</v>
      </c>
      <c r="S254" s="2">
        <v>193.0</v>
      </c>
    </row>
    <row r="255">
      <c r="B255" s="200" t="s">
        <v>883</v>
      </c>
      <c r="C255" s="359" t="s">
        <v>1490</v>
      </c>
      <c r="D255" s="291" t="s">
        <v>10144</v>
      </c>
      <c r="E255" s="414" t="s">
        <v>1491</v>
      </c>
      <c r="F255" s="461"/>
      <c r="G255" s="461"/>
      <c r="H255" s="461"/>
      <c r="I255" s="461"/>
      <c r="J255" s="461"/>
      <c r="L255" s="2" t="s">
        <v>860</v>
      </c>
      <c r="M255" s="2" t="s">
        <v>17</v>
      </c>
      <c r="N255" s="2" t="s">
        <v>310</v>
      </c>
      <c r="S255" s="2">
        <v>193.0</v>
      </c>
    </row>
    <row r="256">
      <c r="B256" s="200" t="s">
        <v>883</v>
      </c>
      <c r="C256" s="359" t="s">
        <v>1490</v>
      </c>
      <c r="D256" s="291" t="s">
        <v>10145</v>
      </c>
      <c r="E256" s="414" t="s">
        <v>1491</v>
      </c>
      <c r="F256" s="461"/>
      <c r="G256" s="461"/>
      <c r="H256" s="461"/>
      <c r="I256" s="461"/>
      <c r="J256" s="461"/>
      <c r="L256" s="2" t="s">
        <v>860</v>
      </c>
      <c r="M256" s="2" t="s">
        <v>17</v>
      </c>
      <c r="N256" s="2" t="s">
        <v>310</v>
      </c>
      <c r="S256" s="2">
        <v>193.0</v>
      </c>
    </row>
    <row r="257">
      <c r="B257" s="200" t="s">
        <v>883</v>
      </c>
      <c r="C257" s="359" t="s">
        <v>1490</v>
      </c>
      <c r="D257" s="291" t="s">
        <v>10146</v>
      </c>
      <c r="E257" s="414" t="s">
        <v>1491</v>
      </c>
      <c r="F257" s="461"/>
      <c r="G257" s="461"/>
      <c r="H257" s="461"/>
      <c r="I257" s="461"/>
      <c r="J257" s="461"/>
      <c r="L257" s="2" t="s">
        <v>860</v>
      </c>
      <c r="M257" s="2" t="s">
        <v>17</v>
      </c>
      <c r="N257" s="2" t="s">
        <v>310</v>
      </c>
      <c r="S257" s="2">
        <v>193.0</v>
      </c>
    </row>
    <row r="258">
      <c r="B258" s="200"/>
      <c r="C258" s="298"/>
      <c r="D258" s="461"/>
      <c r="E258" s="439"/>
      <c r="F258" s="461"/>
      <c r="G258" s="461"/>
      <c r="H258" s="461"/>
      <c r="I258" s="461"/>
      <c r="J258" s="461"/>
      <c r="L258" s="2"/>
    </row>
    <row r="259">
      <c r="B259" s="200" t="s">
        <v>883</v>
      </c>
      <c r="C259" s="298" t="s">
        <v>6414</v>
      </c>
      <c r="D259" s="461"/>
      <c r="E259" s="367" t="s">
        <v>10147</v>
      </c>
      <c r="F259" s="461"/>
      <c r="G259" s="461"/>
      <c r="H259" s="461"/>
      <c r="I259" s="461"/>
      <c r="J259" s="461"/>
      <c r="L259" s="2" t="s">
        <v>860</v>
      </c>
    </row>
    <row r="260">
      <c r="B260" s="461"/>
      <c r="C260" s="298" t="s">
        <v>889</v>
      </c>
      <c r="D260" s="461"/>
      <c r="E260" s="378"/>
      <c r="F260" s="461"/>
      <c r="G260" s="461"/>
      <c r="H260" s="461"/>
      <c r="I260" s="461"/>
      <c r="J260" s="461"/>
      <c r="L260" s="2" t="s">
        <v>860</v>
      </c>
    </row>
    <row r="261">
      <c r="B261" s="200" t="s">
        <v>30</v>
      </c>
      <c r="C261" s="298" t="s">
        <v>10148</v>
      </c>
      <c r="D261" s="461"/>
      <c r="E261" s="298" t="s">
        <v>2803</v>
      </c>
      <c r="F261" s="461"/>
      <c r="G261" s="461"/>
      <c r="H261" s="461"/>
      <c r="I261" s="461"/>
      <c r="J261" s="461"/>
      <c r="L261" s="2" t="s">
        <v>860</v>
      </c>
    </row>
    <row r="262">
      <c r="B262" s="200" t="s">
        <v>30</v>
      </c>
      <c r="C262" s="298" t="s">
        <v>10148</v>
      </c>
      <c r="D262" s="461"/>
      <c r="E262" s="298" t="s">
        <v>2803</v>
      </c>
      <c r="F262" s="461"/>
      <c r="G262" s="461"/>
      <c r="H262" s="461"/>
      <c r="I262" s="461"/>
      <c r="J262" s="461"/>
      <c r="L262" s="2" t="s">
        <v>860</v>
      </c>
    </row>
    <row r="263">
      <c r="B263" s="461"/>
      <c r="D263" s="461"/>
      <c r="E263" s="240"/>
      <c r="F263" s="461"/>
      <c r="G263" s="461"/>
      <c r="H263" s="461"/>
      <c r="I263" s="461"/>
      <c r="J263" s="461"/>
      <c r="L263" s="2"/>
    </row>
    <row r="264">
      <c r="A264" s="2" t="s">
        <v>2681</v>
      </c>
      <c r="B264" s="200" t="s">
        <v>868</v>
      </c>
      <c r="C264" s="2" t="s">
        <v>1390</v>
      </c>
      <c r="D264" s="291" t="s">
        <v>10149</v>
      </c>
      <c r="E264" s="231" t="s">
        <v>935</v>
      </c>
      <c r="F264" s="461"/>
      <c r="G264" s="461"/>
      <c r="H264" s="461"/>
      <c r="I264" s="461"/>
      <c r="J264" s="200" t="s">
        <v>829</v>
      </c>
      <c r="K264" s="2" t="s">
        <v>7133</v>
      </c>
      <c r="L264" s="2" t="s">
        <v>860</v>
      </c>
      <c r="M264" s="2" t="s">
        <v>17</v>
      </c>
      <c r="N264" s="2" t="s">
        <v>4846</v>
      </c>
      <c r="R264" s="2" t="s">
        <v>10150</v>
      </c>
      <c r="S264" s="2">
        <v>28.0</v>
      </c>
    </row>
    <row r="265">
      <c r="B265" s="200" t="s">
        <v>868</v>
      </c>
      <c r="C265" s="2" t="s">
        <v>1390</v>
      </c>
      <c r="D265" s="291" t="s">
        <v>10151</v>
      </c>
      <c r="E265" s="231" t="s">
        <v>935</v>
      </c>
      <c r="F265" s="461"/>
      <c r="G265" s="461"/>
      <c r="H265" s="461"/>
      <c r="I265" s="461"/>
      <c r="J265" s="200" t="s">
        <v>829</v>
      </c>
      <c r="K265" s="2" t="s">
        <v>7133</v>
      </c>
      <c r="L265" s="2" t="s">
        <v>860</v>
      </c>
      <c r="M265" s="2" t="s">
        <v>17</v>
      </c>
      <c r="N265" s="2" t="s">
        <v>4846</v>
      </c>
      <c r="R265" s="2" t="s">
        <v>10150</v>
      </c>
      <c r="S265" s="2">
        <v>28.0</v>
      </c>
    </row>
    <row r="266">
      <c r="B266" s="200" t="s">
        <v>868</v>
      </c>
      <c r="C266" s="2" t="s">
        <v>1390</v>
      </c>
      <c r="D266" s="291" t="s">
        <v>10152</v>
      </c>
      <c r="E266" s="231" t="s">
        <v>935</v>
      </c>
      <c r="F266" s="461"/>
      <c r="G266" s="461"/>
      <c r="H266" s="461"/>
      <c r="I266" s="461"/>
      <c r="J266" s="200" t="s">
        <v>829</v>
      </c>
      <c r="K266" s="2" t="s">
        <v>7133</v>
      </c>
      <c r="L266" s="2" t="s">
        <v>860</v>
      </c>
      <c r="M266" s="2" t="s">
        <v>17</v>
      </c>
      <c r="N266" s="2" t="s">
        <v>4846</v>
      </c>
      <c r="R266" s="2" t="s">
        <v>10150</v>
      </c>
      <c r="S266" s="2">
        <v>28.0</v>
      </c>
    </row>
    <row r="267">
      <c r="B267" s="200" t="s">
        <v>868</v>
      </c>
      <c r="C267" s="2" t="s">
        <v>1390</v>
      </c>
      <c r="D267" s="291" t="s">
        <v>10153</v>
      </c>
      <c r="E267" s="231" t="s">
        <v>935</v>
      </c>
      <c r="F267" s="461"/>
      <c r="G267" s="461"/>
      <c r="H267" s="461"/>
      <c r="I267" s="461"/>
      <c r="J267" s="200" t="s">
        <v>829</v>
      </c>
      <c r="K267" s="2" t="s">
        <v>7133</v>
      </c>
      <c r="L267" s="2" t="s">
        <v>860</v>
      </c>
      <c r="M267" s="2" t="s">
        <v>17</v>
      </c>
      <c r="N267" s="2" t="s">
        <v>4846</v>
      </c>
      <c r="R267" s="2" t="s">
        <v>10150</v>
      </c>
      <c r="S267" s="2">
        <v>28.0</v>
      </c>
    </row>
    <row r="268">
      <c r="B268" s="200" t="s">
        <v>868</v>
      </c>
      <c r="C268" s="2" t="s">
        <v>1390</v>
      </c>
      <c r="D268" s="291">
        <v>2.233242003539E12</v>
      </c>
      <c r="E268" s="231" t="s">
        <v>935</v>
      </c>
      <c r="F268" s="461"/>
      <c r="G268" s="461"/>
      <c r="H268" s="461"/>
      <c r="I268" s="461"/>
      <c r="J268" s="200" t="s">
        <v>829</v>
      </c>
      <c r="K268" s="2" t="s">
        <v>3561</v>
      </c>
      <c r="L268" s="2" t="s">
        <v>860</v>
      </c>
      <c r="M268" s="2" t="s">
        <v>17</v>
      </c>
      <c r="N268" s="2" t="s">
        <v>10006</v>
      </c>
      <c r="R268" s="2" t="s">
        <v>9963</v>
      </c>
      <c r="S268" s="2">
        <v>139.0</v>
      </c>
    </row>
    <row r="269">
      <c r="B269" s="200" t="s">
        <v>868</v>
      </c>
      <c r="C269" s="2" t="s">
        <v>1390</v>
      </c>
      <c r="D269" s="291">
        <v>2.233242003526E12</v>
      </c>
      <c r="E269" s="231" t="s">
        <v>935</v>
      </c>
      <c r="F269" s="461"/>
      <c r="G269" s="461"/>
      <c r="H269" s="461"/>
      <c r="I269" s="461"/>
      <c r="J269" s="461"/>
      <c r="K269" s="2" t="s">
        <v>4016</v>
      </c>
      <c r="L269" s="2" t="s">
        <v>860</v>
      </c>
      <c r="M269" s="2" t="s">
        <v>17</v>
      </c>
      <c r="N269" s="2" t="s">
        <v>10006</v>
      </c>
      <c r="R269" s="2" t="s">
        <v>4087</v>
      </c>
      <c r="S269" s="2">
        <v>139.0</v>
      </c>
    </row>
    <row r="270">
      <c r="B270" s="461"/>
      <c r="C270" s="2" t="s">
        <v>8142</v>
      </c>
      <c r="D270" s="461"/>
      <c r="E270" s="240"/>
      <c r="F270" s="461"/>
      <c r="G270" s="461"/>
      <c r="H270" s="461"/>
      <c r="I270" s="461"/>
      <c r="J270" s="461"/>
      <c r="L270" s="2" t="s">
        <v>860</v>
      </c>
    </row>
    <row r="271">
      <c r="B271" s="461"/>
      <c r="D271" s="461"/>
      <c r="E271" s="240"/>
      <c r="F271" s="461"/>
      <c r="G271" s="461"/>
      <c r="H271" s="461"/>
      <c r="I271" s="461"/>
      <c r="J271" s="461"/>
    </row>
    <row r="272">
      <c r="A272" s="2" t="s">
        <v>995</v>
      </c>
      <c r="B272" s="359" t="s">
        <v>862</v>
      </c>
      <c r="C272" s="359" t="s">
        <v>1412</v>
      </c>
      <c r="D272" s="291" t="s">
        <v>10154</v>
      </c>
      <c r="E272" s="359" t="s">
        <v>895</v>
      </c>
      <c r="F272" s="461"/>
      <c r="G272" s="461"/>
      <c r="H272" s="461"/>
      <c r="I272" s="461"/>
      <c r="J272" s="200" t="s">
        <v>829</v>
      </c>
      <c r="K272" s="2" t="s">
        <v>310</v>
      </c>
      <c r="L272" s="2" t="s">
        <v>860</v>
      </c>
      <c r="M272" s="2" t="s">
        <v>17</v>
      </c>
      <c r="N272" s="2" t="s">
        <v>310</v>
      </c>
      <c r="R272" s="2" t="s">
        <v>4540</v>
      </c>
      <c r="S272" s="2">
        <v>193.0</v>
      </c>
    </row>
    <row r="273">
      <c r="B273" s="359" t="s">
        <v>862</v>
      </c>
      <c r="C273" s="359" t="s">
        <v>1409</v>
      </c>
      <c r="D273" s="291" t="s">
        <v>10155</v>
      </c>
      <c r="E273" s="359" t="s">
        <v>893</v>
      </c>
      <c r="F273" s="461"/>
      <c r="G273" s="461"/>
      <c r="H273" s="461"/>
      <c r="I273" s="461"/>
      <c r="J273" s="200" t="s">
        <v>829</v>
      </c>
      <c r="K273" s="2" t="s">
        <v>310</v>
      </c>
      <c r="L273" s="2" t="s">
        <v>860</v>
      </c>
      <c r="M273" s="2" t="s">
        <v>17</v>
      </c>
      <c r="N273" s="2" t="s">
        <v>310</v>
      </c>
      <c r="R273" s="2" t="s">
        <v>4540</v>
      </c>
      <c r="S273" s="2">
        <v>193.0</v>
      </c>
    </row>
    <row r="274">
      <c r="B274" s="359" t="s">
        <v>862</v>
      </c>
      <c r="C274" s="359" t="s">
        <v>1258</v>
      </c>
      <c r="D274" s="291" t="s">
        <v>10156</v>
      </c>
      <c r="E274" s="359" t="s">
        <v>900</v>
      </c>
      <c r="F274" s="461"/>
      <c r="G274" s="461"/>
      <c r="H274" s="461"/>
      <c r="I274" s="461"/>
      <c r="J274" s="200" t="s">
        <v>829</v>
      </c>
      <c r="K274" s="2" t="s">
        <v>310</v>
      </c>
      <c r="L274" s="2" t="s">
        <v>860</v>
      </c>
      <c r="M274" s="2" t="s">
        <v>17</v>
      </c>
      <c r="N274" s="2" t="s">
        <v>310</v>
      </c>
      <c r="R274" s="2" t="s">
        <v>4540</v>
      </c>
      <c r="S274" s="2">
        <v>193.0</v>
      </c>
    </row>
    <row r="275">
      <c r="B275" s="200"/>
      <c r="C275" s="359"/>
      <c r="D275" s="291"/>
      <c r="E275" s="359"/>
      <c r="F275" s="461"/>
      <c r="G275" s="461"/>
      <c r="H275" s="461"/>
      <c r="I275" s="461"/>
      <c r="J275" s="200"/>
    </row>
    <row r="276">
      <c r="B276" s="200"/>
      <c r="C276" s="359"/>
      <c r="D276" s="291"/>
      <c r="E276" s="359"/>
      <c r="F276" s="461"/>
      <c r="G276" s="461"/>
      <c r="H276" s="461"/>
      <c r="I276" s="461"/>
      <c r="J276" s="200"/>
    </row>
    <row r="277">
      <c r="B277" s="461"/>
      <c r="C277" s="359" t="s">
        <v>10157</v>
      </c>
      <c r="D277" s="461"/>
      <c r="E277" s="414" t="s">
        <v>1054</v>
      </c>
      <c r="F277" s="461"/>
      <c r="G277" s="461"/>
      <c r="H277" s="461"/>
      <c r="I277" s="461"/>
      <c r="J277" s="461"/>
      <c r="M277" s="2" t="s">
        <v>17</v>
      </c>
      <c r="N277" s="2" t="s">
        <v>3840</v>
      </c>
      <c r="S277" s="2">
        <v>141.0</v>
      </c>
    </row>
    <row r="278">
      <c r="B278" s="461"/>
      <c r="C278" s="359" t="s">
        <v>1623</v>
      </c>
      <c r="D278" s="461"/>
      <c r="E278" s="359">
        <v>1213.0</v>
      </c>
      <c r="F278" s="461"/>
      <c r="G278" s="461"/>
      <c r="H278" s="461"/>
      <c r="I278" s="461"/>
      <c r="J278" s="461"/>
      <c r="M278" s="2" t="s">
        <v>17</v>
      </c>
      <c r="N278" s="2" t="s">
        <v>3840</v>
      </c>
      <c r="S278" s="2">
        <v>141.0</v>
      </c>
    </row>
    <row r="279">
      <c r="B279" s="461"/>
      <c r="C279" s="359" t="s">
        <v>1182</v>
      </c>
      <c r="D279" s="461"/>
      <c r="E279" s="240"/>
      <c r="F279" s="461"/>
      <c r="G279" s="461"/>
      <c r="H279" s="461"/>
      <c r="I279" s="461"/>
      <c r="J279" s="461"/>
      <c r="M279" s="2" t="s">
        <v>17</v>
      </c>
      <c r="N279" s="2" t="s">
        <v>3841</v>
      </c>
      <c r="S279" s="2">
        <v>145.0</v>
      </c>
    </row>
    <row r="280">
      <c r="B280" s="461"/>
      <c r="C280" s="388" t="s">
        <v>10158</v>
      </c>
      <c r="D280" s="461"/>
      <c r="E280" s="240"/>
      <c r="F280" s="461"/>
      <c r="G280" s="461"/>
      <c r="H280" s="461"/>
      <c r="I280" s="461"/>
      <c r="J280" s="461"/>
      <c r="M280" s="2" t="s">
        <v>17</v>
      </c>
      <c r="N280" s="2" t="s">
        <v>10159</v>
      </c>
      <c r="S280" s="2">
        <v>148.0</v>
      </c>
    </row>
    <row r="281">
      <c r="A281" s="266"/>
      <c r="B281" s="266"/>
      <c r="C281" s="357" t="s">
        <v>4638</v>
      </c>
      <c r="D281" s="266"/>
      <c r="E281" s="266"/>
      <c r="F281" s="266"/>
      <c r="G281" s="266"/>
      <c r="H281" s="266"/>
      <c r="I281" s="266"/>
      <c r="J281" s="620" t="s">
        <v>10160</v>
      </c>
      <c r="K281" s="266" t="s">
        <v>6270</v>
      </c>
      <c r="L281" s="266" t="s">
        <v>1019</v>
      </c>
      <c r="M281" s="266" t="s">
        <v>17</v>
      </c>
      <c r="N281" s="266" t="s">
        <v>4846</v>
      </c>
      <c r="O281" s="266"/>
      <c r="P281" s="266"/>
      <c r="Q281" s="266"/>
      <c r="R281" s="266" t="s">
        <v>4713</v>
      </c>
      <c r="S281" s="358">
        <v>28.0</v>
      </c>
    </row>
    <row r="282">
      <c r="A282" s="266"/>
      <c r="B282" s="266"/>
      <c r="C282" s="266" t="s">
        <v>2302</v>
      </c>
      <c r="D282" s="266"/>
      <c r="E282" s="385" t="s">
        <v>3063</v>
      </c>
      <c r="F282" s="266"/>
      <c r="G282" s="266"/>
      <c r="H282" s="266"/>
      <c r="I282" s="266"/>
      <c r="J282" s="266"/>
      <c r="K282" s="266"/>
      <c r="L282" s="266" t="s">
        <v>1019</v>
      </c>
      <c r="M282" s="266" t="s">
        <v>17</v>
      </c>
      <c r="N282" s="266" t="s">
        <v>4846</v>
      </c>
      <c r="O282" s="266"/>
      <c r="P282" s="266"/>
      <c r="Q282" s="266"/>
      <c r="R282" s="266"/>
      <c r="S282" s="358">
        <v>28.0</v>
      </c>
      <c r="T282" s="266"/>
      <c r="U282" s="266"/>
      <c r="V282" s="266"/>
      <c r="W282" s="266"/>
      <c r="X282" s="266"/>
      <c r="Y282" s="266"/>
      <c r="Z282" s="266"/>
      <c r="AA282" s="266"/>
      <c r="AB282" s="266"/>
      <c r="AC282" s="266"/>
      <c r="AD282" s="266"/>
      <c r="AE282" s="266"/>
      <c r="AF282" s="266"/>
      <c r="AG282" s="266"/>
    </row>
    <row r="283">
      <c r="A283" s="266"/>
      <c r="B283" s="266"/>
      <c r="C283" s="385" t="s">
        <v>2953</v>
      </c>
      <c r="D283" s="266"/>
      <c r="E283" s="266"/>
      <c r="F283" s="266"/>
      <c r="G283" s="266"/>
      <c r="H283" s="266"/>
      <c r="I283" s="266"/>
      <c r="J283" s="266"/>
      <c r="K283" s="266"/>
      <c r="L283" s="266" t="s">
        <v>1019</v>
      </c>
      <c r="M283" s="266" t="s">
        <v>17</v>
      </c>
      <c r="N283" s="266" t="s">
        <v>4846</v>
      </c>
      <c r="O283" s="266"/>
      <c r="P283" s="266"/>
      <c r="Q283" s="266"/>
      <c r="R283" s="266"/>
      <c r="S283" s="358">
        <v>28.0</v>
      </c>
      <c r="T283" s="266"/>
      <c r="U283" s="266"/>
      <c r="V283" s="266"/>
      <c r="W283" s="266"/>
      <c r="X283" s="266"/>
      <c r="Y283" s="266"/>
      <c r="Z283" s="266"/>
      <c r="AA283" s="266"/>
      <c r="AB283" s="266"/>
      <c r="AC283" s="266"/>
      <c r="AD283" s="266"/>
      <c r="AE283" s="266"/>
      <c r="AF283" s="266"/>
      <c r="AG283" s="266"/>
    </row>
    <row r="284">
      <c r="A284" s="266"/>
      <c r="B284" s="266"/>
      <c r="C284" s="385" t="s">
        <v>2301</v>
      </c>
      <c r="D284" s="266"/>
      <c r="E284" s="266"/>
      <c r="F284" s="266"/>
      <c r="G284" s="266"/>
      <c r="H284" s="266"/>
      <c r="I284" s="266"/>
      <c r="J284" s="266"/>
      <c r="K284" s="266"/>
      <c r="L284" s="266" t="s">
        <v>1019</v>
      </c>
      <c r="M284" s="266" t="s">
        <v>17</v>
      </c>
      <c r="N284" s="266" t="s">
        <v>4846</v>
      </c>
      <c r="O284" s="266"/>
      <c r="P284" s="266"/>
      <c r="Q284" s="266"/>
      <c r="R284" s="266"/>
      <c r="S284" s="358">
        <v>28.0</v>
      </c>
      <c r="T284" s="266"/>
      <c r="U284" s="266"/>
      <c r="V284" s="266"/>
      <c r="W284" s="266"/>
      <c r="X284" s="266"/>
      <c r="Y284" s="266"/>
      <c r="Z284" s="266"/>
      <c r="AA284" s="266"/>
      <c r="AB284" s="266"/>
      <c r="AC284" s="266"/>
      <c r="AD284" s="266"/>
      <c r="AE284" s="266"/>
      <c r="AF284" s="266"/>
      <c r="AG284" s="266"/>
    </row>
    <row r="285">
      <c r="A285" s="266"/>
      <c r="B285" s="266"/>
      <c r="C285" s="635" t="s">
        <v>8361</v>
      </c>
      <c r="D285" s="266"/>
      <c r="E285" s="266"/>
      <c r="F285" s="266"/>
      <c r="G285" s="266"/>
      <c r="H285" s="266"/>
      <c r="I285" s="266"/>
      <c r="J285" s="266"/>
      <c r="K285" s="266"/>
      <c r="L285" s="266" t="s">
        <v>1019</v>
      </c>
      <c r="M285" s="266" t="s">
        <v>17</v>
      </c>
      <c r="N285" s="266" t="s">
        <v>4846</v>
      </c>
      <c r="O285" s="266"/>
      <c r="P285" s="266"/>
      <c r="Q285" s="266"/>
      <c r="R285" s="266"/>
      <c r="S285" s="358">
        <v>28.0</v>
      </c>
      <c r="T285" s="266"/>
      <c r="U285" s="266"/>
      <c r="V285" s="266"/>
      <c r="W285" s="266"/>
      <c r="X285" s="266"/>
      <c r="Y285" s="266"/>
      <c r="Z285" s="266"/>
      <c r="AA285" s="266"/>
      <c r="AB285" s="266"/>
      <c r="AC285" s="266"/>
      <c r="AD285" s="266"/>
      <c r="AE285" s="266"/>
      <c r="AF285" s="266"/>
      <c r="AG285" s="266"/>
    </row>
    <row r="286">
      <c r="A286" s="266"/>
      <c r="B286" s="266"/>
      <c r="C286" s="267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  <c r="AB286" s="266"/>
      <c r="AC286" s="266"/>
      <c r="AD286" s="266"/>
      <c r="AE286" s="266"/>
      <c r="AF286" s="266"/>
      <c r="AG286" s="266"/>
    </row>
    <row r="287">
      <c r="A287" s="266"/>
      <c r="B287" s="266"/>
      <c r="C287" s="385" t="s">
        <v>8543</v>
      </c>
      <c r="D287" s="266"/>
      <c r="E287" s="266"/>
      <c r="F287" s="266"/>
      <c r="G287" s="266"/>
      <c r="H287" s="266"/>
      <c r="I287" s="266"/>
      <c r="J287" s="620" t="s">
        <v>2245</v>
      </c>
      <c r="K287" s="266"/>
      <c r="L287" s="266"/>
      <c r="M287" s="266" t="s">
        <v>17</v>
      </c>
      <c r="N287" s="266" t="s">
        <v>4141</v>
      </c>
      <c r="O287" s="266"/>
      <c r="P287" s="266"/>
      <c r="Q287" s="266"/>
      <c r="R287" s="266" t="s">
        <v>9935</v>
      </c>
      <c r="S287" s="358">
        <v>336.0</v>
      </c>
      <c r="T287" s="266"/>
      <c r="U287" s="266"/>
      <c r="V287" s="266"/>
      <c r="W287" s="266"/>
      <c r="X287" s="266"/>
      <c r="Y287" s="266"/>
      <c r="Z287" s="266"/>
      <c r="AA287" s="266"/>
      <c r="AB287" s="266"/>
      <c r="AC287" s="266"/>
      <c r="AD287" s="266"/>
      <c r="AE287" s="266"/>
      <c r="AF287" s="266"/>
      <c r="AG287" s="266"/>
    </row>
    <row r="288">
      <c r="B288" s="461"/>
      <c r="C288" s="359" t="s">
        <v>10097</v>
      </c>
      <c r="D288" s="461"/>
      <c r="E288" s="240"/>
      <c r="F288" s="461"/>
      <c r="G288" s="461"/>
      <c r="H288" s="461"/>
      <c r="I288" s="461"/>
      <c r="J288" s="461"/>
      <c r="L288" s="2" t="s">
        <v>1019</v>
      </c>
      <c r="M288" s="266" t="s">
        <v>17</v>
      </c>
      <c r="N288" s="2" t="s">
        <v>4016</v>
      </c>
      <c r="S288" s="2">
        <v>162.0</v>
      </c>
      <c r="T288" s="266"/>
      <c r="U288" s="266"/>
      <c r="V288" s="266"/>
      <c r="W288" s="266"/>
      <c r="X288" s="266"/>
      <c r="Y288" s="266"/>
      <c r="Z288" s="266"/>
      <c r="AA288" s="266"/>
      <c r="AB288" s="266"/>
      <c r="AC288" s="266"/>
      <c r="AD288" s="266"/>
      <c r="AE288" s="266"/>
      <c r="AF288" s="266"/>
      <c r="AG288" s="266"/>
    </row>
    <row r="289">
      <c r="B289" s="461"/>
      <c r="C289" s="359" t="s">
        <v>10097</v>
      </c>
      <c r="D289" s="461"/>
      <c r="E289" s="240"/>
      <c r="F289" s="461"/>
      <c r="G289" s="461"/>
      <c r="H289" s="461"/>
      <c r="I289" s="461"/>
      <c r="J289" s="461"/>
      <c r="L289" s="2" t="s">
        <v>1019</v>
      </c>
      <c r="M289" s="266" t="s">
        <v>17</v>
      </c>
      <c r="N289" s="2" t="s">
        <v>4016</v>
      </c>
      <c r="S289" s="2">
        <v>162.0</v>
      </c>
    </row>
    <row r="290">
      <c r="B290" s="461"/>
      <c r="C290" s="359" t="s">
        <v>10097</v>
      </c>
      <c r="D290" s="461"/>
      <c r="E290" s="240"/>
      <c r="F290" s="461"/>
      <c r="G290" s="461"/>
      <c r="H290" s="461"/>
      <c r="I290" s="461"/>
      <c r="J290" s="461"/>
      <c r="L290" s="2" t="s">
        <v>1019</v>
      </c>
      <c r="M290" s="266" t="s">
        <v>17</v>
      </c>
      <c r="N290" s="2" t="s">
        <v>4016</v>
      </c>
      <c r="S290" s="2">
        <v>162.0</v>
      </c>
    </row>
    <row r="291">
      <c r="B291" s="461"/>
      <c r="C291" s="2" t="s">
        <v>10097</v>
      </c>
      <c r="D291" s="461"/>
      <c r="E291" s="240"/>
      <c r="F291" s="461"/>
      <c r="G291" s="461"/>
      <c r="H291" s="461"/>
      <c r="I291" s="461"/>
      <c r="J291" s="461"/>
      <c r="L291" s="2" t="s">
        <v>1019</v>
      </c>
      <c r="M291" s="266" t="s">
        <v>17</v>
      </c>
      <c r="N291" s="2" t="s">
        <v>4016</v>
      </c>
      <c r="S291" s="2">
        <v>162.0</v>
      </c>
    </row>
    <row r="292">
      <c r="B292" s="461"/>
      <c r="C292" s="359" t="s">
        <v>1020</v>
      </c>
      <c r="D292" s="461"/>
      <c r="E292" s="240"/>
      <c r="F292" s="461"/>
      <c r="G292" s="461"/>
      <c r="H292" s="461"/>
      <c r="I292" s="461"/>
      <c r="J292" s="461"/>
      <c r="M292" s="2" t="s">
        <v>17</v>
      </c>
      <c r="N292" s="2" t="s">
        <v>310</v>
      </c>
      <c r="S292" s="2">
        <v>193.0</v>
      </c>
    </row>
    <row r="293">
      <c r="B293" s="461"/>
      <c r="C293" s="359" t="s">
        <v>10161</v>
      </c>
      <c r="D293" s="291">
        <v>4.321481003E9</v>
      </c>
      <c r="E293" s="414" t="s">
        <v>1506</v>
      </c>
      <c r="F293" s="461"/>
      <c r="G293" s="461"/>
      <c r="H293" s="461"/>
      <c r="I293" s="461"/>
      <c r="J293" s="461"/>
      <c r="M293" s="2" t="s">
        <v>17</v>
      </c>
      <c r="N293" s="2" t="s">
        <v>310</v>
      </c>
      <c r="S293" s="2">
        <v>193.0</v>
      </c>
    </row>
    <row r="294">
      <c r="B294" s="461"/>
      <c r="C294" s="388" t="s">
        <v>10162</v>
      </c>
      <c r="D294" s="461"/>
      <c r="E294" s="359" t="s">
        <v>1482</v>
      </c>
      <c r="F294" s="461"/>
      <c r="G294" s="461"/>
      <c r="H294" s="461"/>
      <c r="I294" s="461"/>
      <c r="J294" s="461"/>
      <c r="M294" s="2" t="s">
        <v>17</v>
      </c>
      <c r="N294" s="2" t="s">
        <v>3086</v>
      </c>
      <c r="S294" s="2">
        <v>203.0</v>
      </c>
    </row>
    <row r="295">
      <c r="B295" s="461"/>
      <c r="C295" s="359" t="s">
        <v>1003</v>
      </c>
      <c r="D295" s="461"/>
      <c r="E295" s="359" t="s">
        <v>1484</v>
      </c>
      <c r="F295" s="461"/>
      <c r="G295" s="461"/>
      <c r="H295" s="461"/>
      <c r="I295" s="461"/>
      <c r="J295" s="461"/>
      <c r="M295" s="2" t="s">
        <v>17</v>
      </c>
      <c r="N295" s="2" t="s">
        <v>3086</v>
      </c>
      <c r="S295" s="2">
        <v>203.0</v>
      </c>
    </row>
    <row r="296">
      <c r="B296" s="461"/>
      <c r="C296" s="359" t="s">
        <v>6360</v>
      </c>
      <c r="D296" s="461"/>
      <c r="E296" s="240"/>
      <c r="F296" s="461"/>
      <c r="G296" s="461"/>
      <c r="H296" s="461"/>
      <c r="I296" s="461"/>
      <c r="J296" s="461"/>
      <c r="M296" s="2" t="s">
        <v>17</v>
      </c>
      <c r="N296" s="2" t="s">
        <v>3578</v>
      </c>
      <c r="S296" s="2">
        <v>214.0</v>
      </c>
    </row>
    <row r="297">
      <c r="B297" s="461"/>
      <c r="D297" s="461"/>
      <c r="E297" s="240"/>
      <c r="F297" s="461"/>
      <c r="G297" s="461"/>
      <c r="H297" s="461"/>
      <c r="I297" s="461"/>
      <c r="J297" s="461"/>
    </row>
    <row r="298">
      <c r="B298" s="461"/>
      <c r="D298" s="461"/>
      <c r="E298" s="240"/>
      <c r="F298" s="461"/>
      <c r="G298" s="461"/>
      <c r="H298" s="461"/>
      <c r="I298" s="461"/>
      <c r="J298" s="461"/>
    </row>
    <row r="299">
      <c r="B299" s="461"/>
      <c r="D299" s="461"/>
      <c r="E299" s="240"/>
      <c r="F299" s="461"/>
      <c r="G299" s="461"/>
      <c r="H299" s="461"/>
      <c r="I299" s="461"/>
      <c r="J299" s="461"/>
    </row>
    <row r="300">
      <c r="B300" s="461"/>
      <c r="D300" s="461"/>
      <c r="E300" s="240"/>
      <c r="F300" s="461"/>
      <c r="G300" s="461"/>
      <c r="H300" s="461"/>
      <c r="I300" s="461"/>
      <c r="J300" s="461"/>
    </row>
    <row r="301">
      <c r="B301" s="461"/>
      <c r="D301" s="461"/>
      <c r="E301" s="240"/>
      <c r="F301" s="461"/>
      <c r="G301" s="461"/>
      <c r="H301" s="461"/>
      <c r="I301" s="461"/>
      <c r="J301" s="461"/>
    </row>
    <row r="302">
      <c r="B302" s="461"/>
      <c r="D302" s="461"/>
      <c r="E302" s="240"/>
      <c r="F302" s="461"/>
      <c r="G302" s="461"/>
      <c r="H302" s="461"/>
      <c r="I302" s="461"/>
      <c r="J302" s="461"/>
    </row>
    <row r="303">
      <c r="B303" s="461"/>
      <c r="D303" s="461"/>
      <c r="E303" s="240"/>
      <c r="F303" s="461"/>
      <c r="G303" s="461"/>
      <c r="H303" s="461"/>
      <c r="I303" s="461"/>
      <c r="J303" s="461"/>
    </row>
    <row r="304">
      <c r="B304" s="461"/>
      <c r="D304" s="461"/>
      <c r="E304" s="240"/>
      <c r="F304" s="461"/>
      <c r="G304" s="461"/>
      <c r="H304" s="461"/>
      <c r="I304" s="461"/>
      <c r="J304" s="461"/>
    </row>
    <row r="305">
      <c r="B305" s="461"/>
      <c r="D305" s="461"/>
      <c r="E305" s="240"/>
      <c r="F305" s="461"/>
      <c r="G305" s="461"/>
      <c r="H305" s="461"/>
      <c r="I305" s="461"/>
      <c r="J305" s="461"/>
    </row>
    <row r="306">
      <c r="B306" s="461"/>
      <c r="D306" s="461"/>
      <c r="E306" s="240"/>
      <c r="F306" s="461"/>
      <c r="G306" s="461"/>
      <c r="H306" s="461"/>
      <c r="I306" s="461"/>
      <c r="J306" s="461"/>
    </row>
    <row r="307">
      <c r="B307" s="461"/>
      <c r="D307" s="461"/>
      <c r="E307" s="240"/>
      <c r="F307" s="461"/>
      <c r="G307" s="461"/>
      <c r="H307" s="461"/>
      <c r="I307" s="461"/>
      <c r="J307" s="461"/>
    </row>
    <row r="308">
      <c r="B308" s="461"/>
      <c r="D308" s="461"/>
      <c r="E308" s="240"/>
      <c r="F308" s="461"/>
      <c r="G308" s="461"/>
      <c r="H308" s="461"/>
      <c r="I308" s="461"/>
      <c r="J308" s="461"/>
    </row>
    <row r="309">
      <c r="B309" s="461"/>
      <c r="D309" s="461"/>
      <c r="E309" s="240"/>
      <c r="F309" s="461"/>
      <c r="G309" s="461"/>
      <c r="H309" s="461"/>
      <c r="I309" s="461"/>
      <c r="J309" s="461"/>
    </row>
    <row r="310">
      <c r="B310" s="461"/>
      <c r="D310" s="461"/>
      <c r="E310" s="240"/>
      <c r="F310" s="461"/>
      <c r="G310" s="461"/>
      <c r="H310" s="461"/>
      <c r="I310" s="461"/>
      <c r="J310" s="461"/>
    </row>
    <row r="311">
      <c r="B311" s="461"/>
      <c r="D311" s="461"/>
      <c r="E311" s="240"/>
      <c r="F311" s="461"/>
      <c r="G311" s="461"/>
      <c r="H311" s="461"/>
      <c r="I311" s="461"/>
      <c r="J311" s="461"/>
    </row>
    <row r="312">
      <c r="B312" s="461"/>
      <c r="D312" s="461"/>
      <c r="E312" s="240"/>
      <c r="F312" s="461"/>
      <c r="G312" s="461"/>
      <c r="H312" s="461"/>
      <c r="I312" s="461"/>
      <c r="J312" s="461"/>
    </row>
    <row r="313">
      <c r="B313" s="461"/>
      <c r="D313" s="461"/>
      <c r="E313" s="240"/>
      <c r="F313" s="461"/>
      <c r="G313" s="461"/>
      <c r="H313" s="461"/>
      <c r="I313" s="461"/>
      <c r="J313" s="461"/>
    </row>
    <row r="314">
      <c r="B314" s="461"/>
      <c r="D314" s="461"/>
      <c r="E314" s="240"/>
      <c r="F314" s="461"/>
      <c r="G314" s="461"/>
      <c r="H314" s="461"/>
      <c r="I314" s="461"/>
      <c r="J314" s="461"/>
    </row>
    <row r="315">
      <c r="B315" s="461"/>
      <c r="D315" s="461"/>
      <c r="E315" s="240"/>
      <c r="F315" s="461"/>
      <c r="G315" s="461"/>
      <c r="H315" s="461"/>
      <c r="I315" s="461"/>
      <c r="J315" s="461"/>
    </row>
    <row r="316">
      <c r="B316" s="461"/>
      <c r="D316" s="461"/>
      <c r="E316" s="240"/>
      <c r="F316" s="461"/>
      <c r="G316" s="461"/>
      <c r="H316" s="461"/>
      <c r="I316" s="461"/>
      <c r="J316" s="461"/>
    </row>
    <row r="317">
      <c r="B317" s="461"/>
      <c r="D317" s="461"/>
      <c r="E317" s="240"/>
      <c r="F317" s="461"/>
      <c r="G317" s="461"/>
      <c r="H317" s="461"/>
      <c r="I317" s="461"/>
      <c r="J317" s="461"/>
    </row>
    <row r="318">
      <c r="B318" s="461"/>
      <c r="D318" s="461"/>
      <c r="E318" s="240"/>
      <c r="F318" s="461"/>
      <c r="G318" s="461"/>
      <c r="H318" s="461"/>
      <c r="I318" s="461"/>
      <c r="J318" s="461"/>
    </row>
    <row r="319">
      <c r="B319" s="461"/>
      <c r="D319" s="461"/>
      <c r="E319" s="240"/>
      <c r="F319" s="461"/>
      <c r="G319" s="461"/>
      <c r="H319" s="461"/>
      <c r="I319" s="461"/>
      <c r="J319" s="461"/>
    </row>
    <row r="320">
      <c r="B320" s="461"/>
      <c r="D320" s="461"/>
      <c r="E320" s="240"/>
      <c r="F320" s="461"/>
      <c r="G320" s="461"/>
      <c r="H320" s="461"/>
      <c r="I320" s="461"/>
      <c r="J320" s="461"/>
    </row>
    <row r="321">
      <c r="B321" s="461"/>
      <c r="D321" s="461"/>
      <c r="E321" s="240"/>
      <c r="F321" s="461"/>
      <c r="G321" s="461"/>
      <c r="H321" s="461"/>
      <c r="I321" s="461"/>
      <c r="J321" s="461"/>
    </row>
    <row r="322">
      <c r="B322" s="461"/>
      <c r="D322" s="461"/>
      <c r="E322" s="240"/>
      <c r="F322" s="461"/>
      <c r="G322" s="461"/>
      <c r="H322" s="461"/>
      <c r="I322" s="461"/>
      <c r="J322" s="461"/>
    </row>
    <row r="323">
      <c r="B323" s="461"/>
      <c r="D323" s="461"/>
      <c r="E323" s="240"/>
      <c r="F323" s="461"/>
      <c r="G323" s="461"/>
      <c r="H323" s="461"/>
      <c r="I323" s="461"/>
      <c r="J323" s="461"/>
    </row>
    <row r="324">
      <c r="B324" s="461"/>
      <c r="D324" s="461"/>
      <c r="E324" s="240"/>
      <c r="F324" s="461"/>
      <c r="G324" s="461"/>
      <c r="H324" s="461"/>
      <c r="I324" s="461"/>
      <c r="J324" s="461"/>
    </row>
    <row r="325">
      <c r="B325" s="461"/>
      <c r="D325" s="461"/>
      <c r="E325" s="240"/>
      <c r="F325" s="461"/>
      <c r="G325" s="461"/>
      <c r="H325" s="461"/>
      <c r="I325" s="461"/>
      <c r="J325" s="461"/>
    </row>
    <row r="326">
      <c r="B326" s="461"/>
      <c r="D326" s="461"/>
      <c r="E326" s="240"/>
      <c r="F326" s="461"/>
      <c r="G326" s="461"/>
      <c r="H326" s="461"/>
      <c r="I326" s="461"/>
      <c r="J326" s="461"/>
    </row>
    <row r="327">
      <c r="B327" s="461"/>
      <c r="D327" s="461"/>
      <c r="E327" s="240"/>
      <c r="F327" s="461"/>
      <c r="G327" s="461"/>
      <c r="H327" s="461"/>
      <c r="I327" s="461"/>
      <c r="J327" s="461"/>
    </row>
    <row r="328">
      <c r="B328" s="461"/>
      <c r="D328" s="461"/>
      <c r="E328" s="240"/>
      <c r="F328" s="461"/>
      <c r="G328" s="461"/>
      <c r="H328" s="461"/>
      <c r="I328" s="461"/>
      <c r="J328" s="461"/>
    </row>
    <row r="329">
      <c r="B329" s="461"/>
      <c r="D329" s="461"/>
      <c r="E329" s="240"/>
      <c r="F329" s="461"/>
      <c r="G329" s="461"/>
      <c r="H329" s="461"/>
      <c r="I329" s="461"/>
      <c r="J329" s="461"/>
    </row>
    <row r="330">
      <c r="B330" s="461"/>
      <c r="D330" s="461"/>
      <c r="E330" s="240"/>
      <c r="F330" s="461"/>
      <c r="G330" s="461"/>
      <c r="H330" s="461"/>
      <c r="I330" s="461"/>
      <c r="J330" s="461"/>
    </row>
    <row r="331">
      <c r="B331" s="461"/>
      <c r="D331" s="461"/>
      <c r="E331" s="240"/>
      <c r="F331" s="461"/>
      <c r="G331" s="461"/>
      <c r="H331" s="461"/>
      <c r="I331" s="461"/>
      <c r="J331" s="461"/>
    </row>
    <row r="332">
      <c r="B332" s="461"/>
      <c r="D332" s="461"/>
      <c r="E332" s="240"/>
      <c r="F332" s="461"/>
      <c r="G332" s="461"/>
      <c r="H332" s="461"/>
      <c r="I332" s="461"/>
      <c r="J332" s="461"/>
    </row>
    <row r="333">
      <c r="B333" s="461"/>
      <c r="D333" s="461"/>
      <c r="E333" s="240"/>
      <c r="F333" s="461"/>
      <c r="G333" s="461"/>
      <c r="H333" s="461"/>
      <c r="I333" s="461"/>
      <c r="J333" s="461"/>
    </row>
    <row r="334">
      <c r="B334" s="461"/>
      <c r="D334" s="461"/>
      <c r="E334" s="240"/>
      <c r="F334" s="461"/>
      <c r="G334" s="461"/>
      <c r="H334" s="461"/>
      <c r="I334" s="461"/>
      <c r="J334" s="461"/>
    </row>
    <row r="335">
      <c r="B335" s="461"/>
      <c r="D335" s="461"/>
      <c r="E335" s="240"/>
      <c r="F335" s="461"/>
      <c r="G335" s="461"/>
      <c r="H335" s="461"/>
      <c r="I335" s="461"/>
      <c r="J335" s="461"/>
    </row>
    <row r="336">
      <c r="B336" s="461"/>
      <c r="D336" s="461"/>
      <c r="E336" s="240"/>
      <c r="F336" s="461"/>
      <c r="G336" s="461"/>
      <c r="H336" s="461"/>
      <c r="I336" s="461"/>
      <c r="J336" s="461"/>
    </row>
    <row r="337">
      <c r="B337" s="461"/>
      <c r="D337" s="461"/>
      <c r="E337" s="240"/>
      <c r="F337" s="461"/>
      <c r="G337" s="461"/>
      <c r="H337" s="461"/>
      <c r="I337" s="461"/>
      <c r="J337" s="461"/>
    </row>
    <row r="338">
      <c r="B338" s="461"/>
      <c r="D338" s="461"/>
      <c r="E338" s="240"/>
      <c r="F338" s="461"/>
      <c r="G338" s="461"/>
      <c r="H338" s="461"/>
      <c r="I338" s="461"/>
      <c r="J338" s="461"/>
    </row>
    <row r="339">
      <c r="B339" s="461"/>
      <c r="D339" s="461"/>
      <c r="E339" s="240"/>
      <c r="F339" s="461"/>
      <c r="G339" s="461"/>
      <c r="H339" s="461"/>
      <c r="I339" s="461"/>
      <c r="J339" s="461"/>
    </row>
    <row r="340">
      <c r="B340" s="461"/>
      <c r="D340" s="461"/>
      <c r="E340" s="240"/>
      <c r="F340" s="461"/>
      <c r="G340" s="461"/>
      <c r="H340" s="461"/>
      <c r="I340" s="461"/>
      <c r="J340" s="461"/>
    </row>
    <row r="341">
      <c r="B341" s="461"/>
      <c r="D341" s="461"/>
      <c r="E341" s="240"/>
      <c r="F341" s="461"/>
      <c r="G341" s="461"/>
      <c r="H341" s="461"/>
      <c r="I341" s="461"/>
      <c r="J341" s="461"/>
    </row>
    <row r="342">
      <c r="B342" s="461"/>
      <c r="D342" s="461"/>
      <c r="E342" s="240"/>
      <c r="F342" s="461"/>
      <c r="G342" s="461"/>
      <c r="H342" s="461"/>
      <c r="I342" s="461"/>
      <c r="J342" s="461"/>
    </row>
    <row r="343">
      <c r="B343" s="461"/>
      <c r="D343" s="461"/>
      <c r="E343" s="240"/>
      <c r="F343" s="461"/>
      <c r="G343" s="461"/>
      <c r="H343" s="461"/>
      <c r="I343" s="461"/>
      <c r="J343" s="461"/>
    </row>
    <row r="344">
      <c r="B344" s="461"/>
      <c r="D344" s="461"/>
      <c r="E344" s="240"/>
      <c r="F344" s="461"/>
      <c r="G344" s="461"/>
      <c r="H344" s="461"/>
      <c r="I344" s="461"/>
      <c r="J344" s="461"/>
    </row>
    <row r="345">
      <c r="B345" s="461"/>
      <c r="D345" s="461"/>
      <c r="E345" s="240"/>
      <c r="F345" s="461"/>
      <c r="G345" s="461"/>
      <c r="H345" s="461"/>
      <c r="I345" s="461"/>
      <c r="J345" s="461"/>
    </row>
    <row r="346">
      <c r="B346" s="461"/>
      <c r="D346" s="461"/>
      <c r="E346" s="240"/>
      <c r="F346" s="461"/>
      <c r="G346" s="461"/>
      <c r="H346" s="461"/>
      <c r="I346" s="461"/>
      <c r="J346" s="461"/>
    </row>
    <row r="347">
      <c r="B347" s="461"/>
      <c r="D347" s="461"/>
      <c r="E347" s="240"/>
      <c r="F347" s="461"/>
      <c r="G347" s="461"/>
      <c r="H347" s="461"/>
      <c r="I347" s="461"/>
      <c r="J347" s="461"/>
    </row>
    <row r="348">
      <c r="B348" s="461"/>
      <c r="D348" s="461"/>
      <c r="E348" s="240"/>
      <c r="F348" s="461"/>
      <c r="G348" s="461"/>
      <c r="H348" s="461"/>
      <c r="I348" s="461"/>
      <c r="J348" s="461"/>
    </row>
    <row r="349">
      <c r="B349" s="461"/>
      <c r="D349" s="461"/>
      <c r="E349" s="240"/>
      <c r="F349" s="461"/>
      <c r="G349" s="461"/>
      <c r="H349" s="461"/>
      <c r="I349" s="461"/>
      <c r="J349" s="461"/>
    </row>
    <row r="350">
      <c r="B350" s="461"/>
      <c r="D350" s="461"/>
      <c r="E350" s="240"/>
      <c r="F350" s="461"/>
      <c r="G350" s="461"/>
      <c r="H350" s="461"/>
      <c r="I350" s="461"/>
      <c r="J350" s="461"/>
    </row>
    <row r="351">
      <c r="B351" s="461"/>
      <c r="D351" s="461"/>
      <c r="E351" s="240"/>
      <c r="F351" s="461"/>
      <c r="G351" s="461"/>
      <c r="H351" s="461"/>
      <c r="I351" s="461"/>
      <c r="J351" s="461"/>
    </row>
    <row r="352">
      <c r="B352" s="461"/>
      <c r="D352" s="461"/>
      <c r="E352" s="240"/>
      <c r="F352" s="461"/>
      <c r="G352" s="461"/>
      <c r="H352" s="461"/>
      <c r="I352" s="461"/>
      <c r="J352" s="461"/>
    </row>
    <row r="353">
      <c r="B353" s="461"/>
      <c r="D353" s="461"/>
      <c r="E353" s="240"/>
      <c r="F353" s="461"/>
      <c r="G353" s="461"/>
      <c r="H353" s="461"/>
      <c r="I353" s="461"/>
      <c r="J353" s="461"/>
    </row>
    <row r="354">
      <c r="B354" s="461"/>
      <c r="D354" s="461"/>
      <c r="E354" s="240"/>
      <c r="F354" s="461"/>
      <c r="G354" s="461"/>
      <c r="H354" s="461"/>
      <c r="I354" s="461"/>
      <c r="J354" s="461"/>
    </row>
    <row r="355">
      <c r="B355" s="461"/>
      <c r="D355" s="461"/>
      <c r="E355" s="240"/>
      <c r="F355" s="461"/>
      <c r="G355" s="461"/>
      <c r="H355" s="461"/>
      <c r="I355" s="461"/>
      <c r="J355" s="461"/>
    </row>
    <row r="356">
      <c r="B356" s="461"/>
      <c r="D356" s="461"/>
      <c r="E356" s="240"/>
      <c r="F356" s="461"/>
      <c r="G356" s="461"/>
      <c r="H356" s="461"/>
      <c r="I356" s="461"/>
      <c r="J356" s="461"/>
    </row>
    <row r="357">
      <c r="B357" s="461"/>
      <c r="D357" s="461"/>
      <c r="E357" s="240"/>
      <c r="F357" s="461"/>
      <c r="G357" s="461"/>
      <c r="H357" s="461"/>
      <c r="I357" s="461"/>
      <c r="J357" s="461"/>
    </row>
    <row r="358">
      <c r="B358" s="461"/>
      <c r="D358" s="461"/>
      <c r="E358" s="240"/>
      <c r="F358" s="461"/>
      <c r="G358" s="461"/>
      <c r="H358" s="461"/>
      <c r="I358" s="461"/>
      <c r="J358" s="461"/>
    </row>
    <row r="359">
      <c r="B359" s="461"/>
      <c r="D359" s="461"/>
      <c r="E359" s="240"/>
      <c r="F359" s="461"/>
      <c r="G359" s="461"/>
      <c r="H359" s="461"/>
      <c r="I359" s="461"/>
      <c r="J359" s="461"/>
    </row>
    <row r="360">
      <c r="B360" s="461"/>
      <c r="D360" s="461"/>
      <c r="E360" s="240"/>
      <c r="F360" s="461"/>
      <c r="G360" s="461"/>
      <c r="H360" s="461"/>
      <c r="I360" s="461"/>
      <c r="J360" s="461"/>
    </row>
    <row r="361">
      <c r="B361" s="461"/>
      <c r="D361" s="461"/>
      <c r="E361" s="240"/>
      <c r="F361" s="461"/>
      <c r="G361" s="461"/>
      <c r="H361" s="461"/>
      <c r="I361" s="461"/>
      <c r="J361" s="461"/>
    </row>
    <row r="362">
      <c r="B362" s="461"/>
      <c r="D362" s="461"/>
      <c r="E362" s="240"/>
      <c r="F362" s="461"/>
      <c r="G362" s="461"/>
      <c r="H362" s="461"/>
      <c r="I362" s="461"/>
      <c r="J362" s="461"/>
    </row>
    <row r="363">
      <c r="B363" s="461"/>
      <c r="D363" s="461"/>
      <c r="E363" s="240"/>
      <c r="F363" s="461"/>
      <c r="G363" s="461"/>
      <c r="H363" s="461"/>
      <c r="I363" s="461"/>
      <c r="J363" s="461"/>
    </row>
    <row r="364">
      <c r="B364" s="461"/>
      <c r="D364" s="461"/>
      <c r="E364" s="240"/>
      <c r="F364" s="461"/>
      <c r="G364" s="461"/>
      <c r="H364" s="461"/>
      <c r="I364" s="461"/>
      <c r="J364" s="461"/>
    </row>
    <row r="365">
      <c r="B365" s="461"/>
      <c r="D365" s="461"/>
      <c r="E365" s="240"/>
      <c r="F365" s="461"/>
      <c r="G365" s="461"/>
      <c r="H365" s="461"/>
      <c r="I365" s="461"/>
      <c r="J365" s="461"/>
    </row>
    <row r="366">
      <c r="B366" s="461"/>
      <c r="D366" s="461"/>
      <c r="E366" s="240"/>
      <c r="F366" s="461"/>
      <c r="G366" s="461"/>
      <c r="H366" s="461"/>
      <c r="I366" s="461"/>
      <c r="J366" s="461"/>
    </row>
    <row r="367">
      <c r="B367" s="461"/>
      <c r="D367" s="461"/>
      <c r="E367" s="240"/>
      <c r="F367" s="461"/>
      <c r="G367" s="461"/>
      <c r="H367" s="461"/>
      <c r="I367" s="461"/>
      <c r="J367" s="461"/>
    </row>
    <row r="368">
      <c r="B368" s="461"/>
      <c r="D368" s="461"/>
      <c r="E368" s="240"/>
      <c r="F368" s="461"/>
      <c r="G368" s="461"/>
      <c r="H368" s="461"/>
      <c r="I368" s="461"/>
      <c r="J368" s="461"/>
    </row>
    <row r="369">
      <c r="B369" s="461"/>
      <c r="D369" s="461"/>
      <c r="E369" s="240"/>
      <c r="F369" s="461"/>
      <c r="G369" s="461"/>
      <c r="H369" s="461"/>
      <c r="I369" s="461"/>
      <c r="J369" s="461"/>
    </row>
    <row r="370">
      <c r="B370" s="461"/>
      <c r="D370" s="461"/>
      <c r="E370" s="240"/>
      <c r="F370" s="461"/>
      <c r="G370" s="461"/>
      <c r="H370" s="461"/>
      <c r="I370" s="461"/>
      <c r="J370" s="461"/>
    </row>
    <row r="371">
      <c r="B371" s="461"/>
      <c r="D371" s="461"/>
      <c r="E371" s="240"/>
      <c r="F371" s="461"/>
      <c r="G371" s="461"/>
      <c r="H371" s="461"/>
      <c r="I371" s="461"/>
      <c r="J371" s="461"/>
    </row>
    <row r="372">
      <c r="B372" s="461"/>
      <c r="D372" s="461"/>
      <c r="E372" s="240"/>
      <c r="F372" s="461"/>
      <c r="G372" s="461"/>
      <c r="H372" s="461"/>
      <c r="I372" s="461"/>
      <c r="J372" s="461"/>
    </row>
    <row r="373">
      <c r="B373" s="461"/>
      <c r="D373" s="461"/>
      <c r="E373" s="240"/>
      <c r="F373" s="461"/>
      <c r="G373" s="461"/>
      <c r="H373" s="461"/>
      <c r="I373" s="461"/>
      <c r="J373" s="461"/>
    </row>
    <row r="374">
      <c r="B374" s="461"/>
      <c r="D374" s="461"/>
      <c r="E374" s="240"/>
      <c r="F374" s="461"/>
      <c r="G374" s="461"/>
      <c r="H374" s="461"/>
      <c r="I374" s="461"/>
      <c r="J374" s="461"/>
    </row>
    <row r="375">
      <c r="B375" s="461"/>
      <c r="D375" s="461"/>
      <c r="E375" s="240"/>
      <c r="F375" s="461"/>
      <c r="G375" s="461"/>
      <c r="H375" s="461"/>
      <c r="I375" s="461"/>
      <c r="J375" s="461"/>
    </row>
    <row r="376">
      <c r="B376" s="461"/>
      <c r="D376" s="461"/>
      <c r="E376" s="240"/>
      <c r="F376" s="461"/>
      <c r="G376" s="461"/>
      <c r="H376" s="461"/>
      <c r="I376" s="461"/>
      <c r="J376" s="461"/>
    </row>
    <row r="377">
      <c r="B377" s="461"/>
      <c r="D377" s="461"/>
      <c r="E377" s="240"/>
      <c r="F377" s="461"/>
      <c r="G377" s="461"/>
      <c r="H377" s="461"/>
      <c r="I377" s="461"/>
      <c r="J377" s="461"/>
    </row>
    <row r="378">
      <c r="B378" s="461"/>
      <c r="D378" s="461"/>
      <c r="E378" s="240"/>
      <c r="F378" s="461"/>
      <c r="G378" s="461"/>
      <c r="H378" s="461"/>
      <c r="I378" s="461"/>
      <c r="J378" s="461"/>
    </row>
    <row r="379">
      <c r="B379" s="461"/>
      <c r="D379" s="461"/>
      <c r="E379" s="240"/>
      <c r="F379" s="461"/>
      <c r="G379" s="461"/>
      <c r="H379" s="461"/>
      <c r="I379" s="461"/>
      <c r="J379" s="461"/>
    </row>
    <row r="380">
      <c r="B380" s="461"/>
      <c r="D380" s="461"/>
      <c r="E380" s="240"/>
      <c r="F380" s="461"/>
      <c r="G380" s="461"/>
      <c r="H380" s="461"/>
      <c r="I380" s="461"/>
      <c r="J380" s="461"/>
    </row>
    <row r="381">
      <c r="B381" s="461"/>
      <c r="D381" s="461"/>
      <c r="E381" s="240"/>
      <c r="F381" s="461"/>
      <c r="G381" s="461"/>
      <c r="H381" s="461"/>
      <c r="I381" s="461"/>
      <c r="J381" s="461"/>
    </row>
    <row r="382">
      <c r="B382" s="461"/>
      <c r="D382" s="461"/>
      <c r="E382" s="240"/>
      <c r="F382" s="461"/>
      <c r="G382" s="461"/>
      <c r="H382" s="461"/>
      <c r="I382" s="461"/>
      <c r="J382" s="461"/>
    </row>
    <row r="383">
      <c r="B383" s="461"/>
      <c r="D383" s="461"/>
      <c r="E383" s="240"/>
      <c r="F383" s="461"/>
      <c r="G383" s="461"/>
      <c r="H383" s="461"/>
      <c r="I383" s="461"/>
      <c r="J383" s="461"/>
    </row>
    <row r="384">
      <c r="B384" s="461"/>
      <c r="D384" s="461"/>
      <c r="E384" s="240"/>
      <c r="F384" s="461"/>
      <c r="G384" s="461"/>
      <c r="H384" s="461"/>
      <c r="I384" s="461"/>
      <c r="J384" s="461"/>
    </row>
    <row r="385">
      <c r="B385" s="461"/>
      <c r="D385" s="461"/>
      <c r="E385" s="240"/>
      <c r="F385" s="461"/>
      <c r="G385" s="461"/>
      <c r="H385" s="461"/>
      <c r="I385" s="461"/>
      <c r="J385" s="461"/>
    </row>
    <row r="386">
      <c r="B386" s="461"/>
      <c r="D386" s="461"/>
      <c r="E386" s="240"/>
      <c r="F386" s="461"/>
      <c r="G386" s="461"/>
      <c r="H386" s="461"/>
      <c r="I386" s="461"/>
      <c r="J386" s="461"/>
    </row>
    <row r="387">
      <c r="B387" s="461"/>
      <c r="D387" s="461"/>
      <c r="E387" s="240"/>
      <c r="F387" s="461"/>
      <c r="G387" s="461"/>
      <c r="H387" s="461"/>
      <c r="I387" s="461"/>
      <c r="J387" s="461"/>
    </row>
    <row r="388">
      <c r="B388" s="461"/>
      <c r="D388" s="461"/>
      <c r="E388" s="240"/>
      <c r="F388" s="461"/>
      <c r="G388" s="461"/>
      <c r="H388" s="461"/>
      <c r="I388" s="461"/>
      <c r="J388" s="461"/>
    </row>
    <row r="389">
      <c r="B389" s="461"/>
      <c r="D389" s="461"/>
      <c r="E389" s="240"/>
      <c r="F389" s="461"/>
      <c r="G389" s="461"/>
      <c r="H389" s="461"/>
      <c r="I389" s="461"/>
      <c r="J389" s="461"/>
    </row>
    <row r="390">
      <c r="B390" s="461"/>
      <c r="D390" s="461"/>
      <c r="E390" s="240"/>
      <c r="F390" s="461"/>
      <c r="G390" s="461"/>
      <c r="H390" s="461"/>
      <c r="I390" s="461"/>
      <c r="J390" s="461"/>
    </row>
    <row r="391">
      <c r="B391" s="461"/>
      <c r="D391" s="461"/>
      <c r="E391" s="240"/>
      <c r="F391" s="461"/>
      <c r="G391" s="461"/>
      <c r="H391" s="461"/>
      <c r="I391" s="461"/>
      <c r="J391" s="461"/>
    </row>
    <row r="392">
      <c r="B392" s="461"/>
      <c r="D392" s="461"/>
      <c r="E392" s="240"/>
      <c r="F392" s="461"/>
      <c r="G392" s="461"/>
      <c r="H392" s="461"/>
      <c r="I392" s="461"/>
      <c r="J392" s="461"/>
    </row>
    <row r="393">
      <c r="B393" s="461"/>
      <c r="D393" s="461"/>
      <c r="E393" s="240"/>
      <c r="F393" s="461"/>
      <c r="G393" s="461"/>
      <c r="H393" s="461"/>
      <c r="I393" s="461"/>
      <c r="J393" s="461"/>
    </row>
    <row r="394">
      <c r="B394" s="461"/>
      <c r="D394" s="461"/>
      <c r="E394" s="240"/>
      <c r="F394" s="461"/>
      <c r="G394" s="461"/>
      <c r="H394" s="461"/>
      <c r="I394" s="461"/>
      <c r="J394" s="461"/>
    </row>
    <row r="395">
      <c r="B395" s="461"/>
      <c r="D395" s="461"/>
      <c r="E395" s="240"/>
      <c r="F395" s="461"/>
      <c r="G395" s="461"/>
      <c r="H395" s="461"/>
      <c r="I395" s="461"/>
      <c r="J395" s="461"/>
    </row>
    <row r="396">
      <c r="B396" s="461"/>
      <c r="D396" s="461"/>
      <c r="E396" s="240"/>
      <c r="F396" s="461"/>
      <c r="G396" s="461"/>
      <c r="H396" s="461"/>
      <c r="I396" s="461"/>
      <c r="J396" s="461"/>
    </row>
    <row r="397">
      <c r="B397" s="461"/>
      <c r="D397" s="461"/>
      <c r="E397" s="240"/>
      <c r="F397" s="461"/>
      <c r="G397" s="461"/>
      <c r="H397" s="461"/>
      <c r="I397" s="461"/>
      <c r="J397" s="461"/>
    </row>
    <row r="398">
      <c r="B398" s="461"/>
      <c r="D398" s="461"/>
      <c r="E398" s="240"/>
      <c r="F398" s="461"/>
      <c r="G398" s="461"/>
      <c r="H398" s="461"/>
      <c r="I398" s="461"/>
      <c r="J398" s="461"/>
    </row>
    <row r="399">
      <c r="B399" s="461"/>
      <c r="D399" s="461"/>
      <c r="E399" s="240"/>
      <c r="F399" s="461"/>
      <c r="G399" s="461"/>
      <c r="H399" s="461"/>
      <c r="I399" s="461"/>
      <c r="J399" s="461"/>
    </row>
    <row r="400">
      <c r="B400" s="461"/>
      <c r="D400" s="461"/>
      <c r="E400" s="240"/>
      <c r="F400" s="461"/>
      <c r="G400" s="461"/>
      <c r="H400" s="461"/>
      <c r="I400" s="461"/>
      <c r="J400" s="461"/>
    </row>
    <row r="401">
      <c r="B401" s="461"/>
      <c r="D401" s="461"/>
      <c r="E401" s="240"/>
      <c r="F401" s="461"/>
      <c r="G401" s="461"/>
      <c r="H401" s="461"/>
      <c r="I401" s="461"/>
      <c r="J401" s="461"/>
    </row>
    <row r="402">
      <c r="B402" s="461"/>
      <c r="D402" s="461"/>
      <c r="E402" s="240"/>
      <c r="F402" s="461"/>
      <c r="G402" s="461"/>
      <c r="H402" s="461"/>
      <c r="I402" s="461"/>
      <c r="J402" s="461"/>
    </row>
    <row r="403">
      <c r="B403" s="461"/>
      <c r="D403" s="461"/>
      <c r="E403" s="240"/>
      <c r="F403" s="461"/>
      <c r="G403" s="461"/>
      <c r="H403" s="461"/>
      <c r="I403" s="461"/>
      <c r="J403" s="461"/>
    </row>
    <row r="404">
      <c r="B404" s="461"/>
      <c r="D404" s="461"/>
      <c r="E404" s="240"/>
      <c r="F404" s="461"/>
      <c r="G404" s="461"/>
      <c r="H404" s="461"/>
      <c r="I404" s="461"/>
      <c r="J404" s="461"/>
    </row>
    <row r="405">
      <c r="B405" s="461"/>
      <c r="D405" s="461"/>
      <c r="E405" s="240"/>
      <c r="F405" s="461"/>
      <c r="G405" s="461"/>
      <c r="H405" s="461"/>
      <c r="I405" s="461"/>
      <c r="J405" s="461"/>
    </row>
    <row r="406">
      <c r="B406" s="461"/>
      <c r="D406" s="461"/>
      <c r="E406" s="240"/>
      <c r="F406" s="461"/>
      <c r="G406" s="461"/>
      <c r="H406" s="461"/>
      <c r="I406" s="461"/>
      <c r="J406" s="461"/>
    </row>
    <row r="407">
      <c r="B407" s="461"/>
      <c r="D407" s="461"/>
      <c r="E407" s="240"/>
      <c r="F407" s="461"/>
      <c r="G407" s="461"/>
      <c r="H407" s="461"/>
      <c r="I407" s="461"/>
      <c r="J407" s="461"/>
    </row>
    <row r="408">
      <c r="B408" s="461"/>
      <c r="D408" s="461"/>
      <c r="E408" s="240"/>
      <c r="F408" s="461"/>
      <c r="G408" s="461"/>
      <c r="H408" s="461"/>
      <c r="I408" s="461"/>
      <c r="J408" s="461"/>
    </row>
    <row r="409">
      <c r="B409" s="461"/>
      <c r="D409" s="461"/>
      <c r="E409" s="240"/>
      <c r="F409" s="461"/>
      <c r="G409" s="461"/>
      <c r="H409" s="461"/>
      <c r="I409" s="461"/>
      <c r="J409" s="461"/>
    </row>
    <row r="410">
      <c r="B410" s="461"/>
      <c r="D410" s="461"/>
      <c r="E410" s="240"/>
      <c r="F410" s="461"/>
      <c r="G410" s="461"/>
      <c r="H410" s="461"/>
      <c r="I410" s="461"/>
      <c r="J410" s="461"/>
    </row>
    <row r="411">
      <c r="B411" s="461"/>
      <c r="D411" s="461"/>
      <c r="E411" s="240"/>
      <c r="F411" s="461"/>
      <c r="G411" s="461"/>
      <c r="H411" s="461"/>
      <c r="I411" s="461"/>
      <c r="J411" s="461"/>
    </row>
    <row r="412">
      <c r="B412" s="461"/>
      <c r="D412" s="461"/>
      <c r="E412" s="240"/>
      <c r="F412" s="461"/>
      <c r="G412" s="461"/>
      <c r="H412" s="461"/>
      <c r="I412" s="461"/>
      <c r="J412" s="461"/>
    </row>
    <row r="413">
      <c r="B413" s="461"/>
      <c r="D413" s="461"/>
      <c r="E413" s="240"/>
      <c r="F413" s="461"/>
      <c r="G413" s="461"/>
      <c r="H413" s="461"/>
      <c r="I413" s="461"/>
      <c r="J413" s="461"/>
    </row>
    <row r="414">
      <c r="B414" s="461"/>
      <c r="D414" s="461"/>
      <c r="E414" s="240"/>
      <c r="F414" s="461"/>
      <c r="G414" s="461"/>
      <c r="H414" s="461"/>
      <c r="I414" s="461"/>
      <c r="J414" s="461"/>
    </row>
    <row r="415">
      <c r="B415" s="461"/>
      <c r="D415" s="461"/>
      <c r="E415" s="240"/>
      <c r="F415" s="461"/>
      <c r="G415" s="461"/>
      <c r="H415" s="461"/>
      <c r="I415" s="461"/>
      <c r="J415" s="461"/>
    </row>
    <row r="416">
      <c r="B416" s="461"/>
      <c r="D416" s="461"/>
      <c r="E416" s="240"/>
      <c r="F416" s="461"/>
      <c r="G416" s="461"/>
      <c r="H416" s="461"/>
      <c r="I416" s="461"/>
      <c r="J416" s="461"/>
    </row>
    <row r="417">
      <c r="B417" s="461"/>
      <c r="D417" s="461"/>
      <c r="E417" s="240"/>
      <c r="F417" s="461"/>
      <c r="G417" s="461"/>
      <c r="H417" s="461"/>
      <c r="I417" s="461"/>
      <c r="J417" s="461"/>
    </row>
    <row r="418">
      <c r="B418" s="461"/>
      <c r="D418" s="461"/>
      <c r="E418" s="240"/>
      <c r="F418" s="461"/>
      <c r="G418" s="461"/>
      <c r="H418" s="461"/>
      <c r="I418" s="461"/>
      <c r="J418" s="461"/>
    </row>
    <row r="419">
      <c r="B419" s="461"/>
      <c r="D419" s="461"/>
      <c r="E419" s="240"/>
      <c r="F419" s="461"/>
      <c r="G419" s="461"/>
      <c r="H419" s="461"/>
      <c r="I419" s="461"/>
      <c r="J419" s="461"/>
    </row>
    <row r="420">
      <c r="B420" s="461"/>
      <c r="D420" s="461"/>
      <c r="E420" s="240"/>
      <c r="F420" s="461"/>
      <c r="G420" s="461"/>
      <c r="H420" s="461"/>
      <c r="I420" s="461"/>
      <c r="J420" s="461"/>
    </row>
    <row r="421">
      <c r="B421" s="461"/>
      <c r="D421" s="461"/>
      <c r="E421" s="240"/>
      <c r="F421" s="461"/>
      <c r="G421" s="461"/>
      <c r="H421" s="461"/>
      <c r="I421" s="461"/>
      <c r="J421" s="461"/>
    </row>
    <row r="422">
      <c r="B422" s="461"/>
      <c r="D422" s="461"/>
      <c r="E422" s="240"/>
      <c r="F422" s="461"/>
      <c r="G422" s="461"/>
      <c r="H422" s="461"/>
      <c r="I422" s="461"/>
      <c r="J422" s="461"/>
    </row>
    <row r="423">
      <c r="B423" s="461"/>
      <c r="D423" s="461"/>
      <c r="E423" s="240"/>
      <c r="F423" s="461"/>
      <c r="G423" s="461"/>
      <c r="H423" s="461"/>
      <c r="I423" s="461"/>
      <c r="J423" s="461"/>
    </row>
    <row r="424">
      <c r="B424" s="461"/>
      <c r="D424" s="461"/>
      <c r="E424" s="240"/>
      <c r="F424" s="461"/>
      <c r="G424" s="461"/>
      <c r="H424" s="461"/>
      <c r="I424" s="461"/>
      <c r="J424" s="461"/>
    </row>
    <row r="425">
      <c r="B425" s="461"/>
      <c r="D425" s="461"/>
      <c r="E425" s="240"/>
      <c r="F425" s="461"/>
      <c r="G425" s="461"/>
      <c r="H425" s="461"/>
      <c r="I425" s="461"/>
      <c r="J425" s="461"/>
    </row>
    <row r="426">
      <c r="B426" s="461"/>
      <c r="D426" s="461"/>
      <c r="E426" s="240"/>
      <c r="F426" s="461"/>
      <c r="G426" s="461"/>
      <c r="H426" s="461"/>
      <c r="I426" s="461"/>
      <c r="J426" s="461"/>
    </row>
    <row r="427">
      <c r="B427" s="461"/>
      <c r="D427" s="461"/>
      <c r="E427" s="240"/>
      <c r="F427" s="461"/>
      <c r="G427" s="461"/>
      <c r="H427" s="461"/>
      <c r="I427" s="461"/>
      <c r="J427" s="461"/>
    </row>
    <row r="428">
      <c r="B428" s="461"/>
      <c r="D428" s="461"/>
      <c r="E428" s="240"/>
      <c r="F428" s="461"/>
      <c r="G428" s="461"/>
      <c r="H428" s="461"/>
      <c r="I428" s="461"/>
      <c r="J428" s="461"/>
    </row>
    <row r="429">
      <c r="B429" s="461"/>
      <c r="D429" s="461"/>
      <c r="E429" s="240"/>
      <c r="F429" s="461"/>
      <c r="G429" s="461"/>
      <c r="H429" s="461"/>
      <c r="I429" s="461"/>
      <c r="J429" s="461"/>
    </row>
    <row r="430">
      <c r="B430" s="461"/>
      <c r="D430" s="461"/>
      <c r="E430" s="240"/>
      <c r="F430" s="461"/>
      <c r="G430" s="461"/>
      <c r="H430" s="461"/>
      <c r="I430" s="461"/>
      <c r="J430" s="461"/>
    </row>
    <row r="431">
      <c r="B431" s="461"/>
      <c r="D431" s="461"/>
      <c r="E431" s="240"/>
      <c r="F431" s="461"/>
      <c r="G431" s="461"/>
      <c r="H431" s="461"/>
      <c r="I431" s="461"/>
      <c r="J431" s="461"/>
    </row>
    <row r="432">
      <c r="B432" s="461"/>
      <c r="D432" s="461"/>
      <c r="E432" s="240"/>
      <c r="F432" s="461"/>
      <c r="G432" s="461"/>
      <c r="H432" s="461"/>
      <c r="I432" s="461"/>
      <c r="J432" s="461"/>
    </row>
    <row r="433">
      <c r="B433" s="461"/>
      <c r="D433" s="461"/>
      <c r="E433" s="240"/>
      <c r="F433" s="461"/>
      <c r="G433" s="461"/>
      <c r="H433" s="461"/>
      <c r="I433" s="461"/>
      <c r="J433" s="461"/>
    </row>
    <row r="434">
      <c r="B434" s="461"/>
      <c r="D434" s="461"/>
      <c r="E434" s="240"/>
      <c r="F434" s="461"/>
      <c r="G434" s="461"/>
      <c r="H434" s="461"/>
      <c r="I434" s="461"/>
      <c r="J434" s="461"/>
    </row>
    <row r="435">
      <c r="B435" s="461"/>
      <c r="D435" s="461"/>
      <c r="E435" s="240"/>
      <c r="F435" s="461"/>
      <c r="G435" s="461"/>
      <c r="H435" s="461"/>
      <c r="I435" s="461"/>
      <c r="J435" s="461"/>
    </row>
    <row r="436">
      <c r="B436" s="461"/>
      <c r="D436" s="461"/>
      <c r="E436" s="240"/>
      <c r="F436" s="461"/>
      <c r="G436" s="461"/>
      <c r="H436" s="461"/>
      <c r="I436" s="461"/>
      <c r="J436" s="461"/>
    </row>
    <row r="437">
      <c r="B437" s="461"/>
      <c r="D437" s="461"/>
      <c r="E437" s="240"/>
      <c r="F437" s="461"/>
      <c r="G437" s="461"/>
      <c r="H437" s="461"/>
      <c r="I437" s="461"/>
      <c r="J437" s="461"/>
    </row>
    <row r="438">
      <c r="B438" s="461"/>
      <c r="D438" s="461"/>
      <c r="E438" s="240"/>
      <c r="F438" s="461"/>
      <c r="G438" s="461"/>
      <c r="H438" s="461"/>
      <c r="I438" s="461"/>
      <c r="J438" s="461"/>
    </row>
    <row r="439">
      <c r="B439" s="461"/>
      <c r="D439" s="461"/>
      <c r="E439" s="240"/>
      <c r="F439" s="461"/>
      <c r="G439" s="461"/>
      <c r="H439" s="461"/>
      <c r="I439" s="461"/>
      <c r="J439" s="461"/>
    </row>
    <row r="440">
      <c r="B440" s="461"/>
      <c r="D440" s="461"/>
      <c r="E440" s="240"/>
      <c r="F440" s="461"/>
      <c r="G440" s="461"/>
      <c r="H440" s="461"/>
      <c r="I440" s="461"/>
      <c r="J440" s="461"/>
    </row>
    <row r="441">
      <c r="B441" s="461"/>
      <c r="D441" s="461"/>
      <c r="E441" s="240"/>
      <c r="F441" s="461"/>
      <c r="G441" s="461"/>
      <c r="H441" s="461"/>
      <c r="I441" s="461"/>
      <c r="J441" s="461"/>
    </row>
    <row r="442">
      <c r="B442" s="461"/>
      <c r="D442" s="461"/>
      <c r="E442" s="240"/>
      <c r="F442" s="461"/>
      <c r="G442" s="461"/>
      <c r="H442" s="461"/>
      <c r="I442" s="461"/>
      <c r="J442" s="461"/>
    </row>
    <row r="443">
      <c r="B443" s="461"/>
      <c r="D443" s="461"/>
      <c r="E443" s="240"/>
      <c r="F443" s="461"/>
      <c r="G443" s="461"/>
      <c r="H443" s="461"/>
      <c r="I443" s="461"/>
      <c r="J443" s="461"/>
    </row>
    <row r="444">
      <c r="B444" s="461"/>
      <c r="D444" s="461"/>
      <c r="E444" s="240"/>
      <c r="F444" s="461"/>
      <c r="G444" s="461"/>
      <c r="H444" s="461"/>
      <c r="I444" s="461"/>
      <c r="J444" s="461"/>
    </row>
    <row r="445">
      <c r="B445" s="461"/>
      <c r="D445" s="461"/>
      <c r="E445" s="240"/>
      <c r="F445" s="461"/>
      <c r="G445" s="461"/>
      <c r="H445" s="461"/>
      <c r="I445" s="461"/>
      <c r="J445" s="461"/>
    </row>
    <row r="446">
      <c r="B446" s="461"/>
      <c r="D446" s="461"/>
      <c r="E446" s="240"/>
      <c r="F446" s="461"/>
      <c r="G446" s="461"/>
      <c r="H446" s="461"/>
      <c r="I446" s="461"/>
      <c r="J446" s="461"/>
    </row>
    <row r="447">
      <c r="B447" s="461"/>
      <c r="D447" s="461"/>
      <c r="E447" s="240"/>
      <c r="F447" s="461"/>
      <c r="G447" s="461"/>
      <c r="H447" s="461"/>
      <c r="I447" s="461"/>
      <c r="J447" s="461"/>
    </row>
    <row r="448">
      <c r="B448" s="461"/>
      <c r="D448" s="461"/>
      <c r="E448" s="240"/>
      <c r="F448" s="461"/>
      <c r="G448" s="461"/>
      <c r="H448" s="461"/>
      <c r="I448" s="461"/>
      <c r="J448" s="461"/>
    </row>
    <row r="449">
      <c r="B449" s="461"/>
      <c r="D449" s="461"/>
      <c r="E449" s="240"/>
      <c r="F449" s="461"/>
      <c r="G449" s="461"/>
      <c r="H449" s="461"/>
      <c r="I449" s="461"/>
      <c r="J449" s="461"/>
    </row>
    <row r="450">
      <c r="B450" s="461"/>
      <c r="D450" s="461"/>
      <c r="E450" s="240"/>
      <c r="F450" s="461"/>
      <c r="G450" s="461"/>
      <c r="H450" s="461"/>
      <c r="I450" s="461"/>
      <c r="J450" s="461"/>
    </row>
    <row r="451">
      <c r="B451" s="461"/>
      <c r="D451" s="461"/>
      <c r="E451" s="240"/>
      <c r="F451" s="461"/>
      <c r="G451" s="461"/>
      <c r="H451" s="461"/>
      <c r="I451" s="461"/>
      <c r="J451" s="461"/>
    </row>
    <row r="452">
      <c r="B452" s="461"/>
      <c r="D452" s="461"/>
      <c r="E452" s="240"/>
      <c r="F452" s="461"/>
      <c r="G452" s="461"/>
      <c r="H452" s="461"/>
      <c r="I452" s="461"/>
      <c r="J452" s="461"/>
    </row>
    <row r="453">
      <c r="B453" s="461"/>
      <c r="D453" s="461"/>
      <c r="E453" s="240"/>
      <c r="F453" s="461"/>
      <c r="G453" s="461"/>
      <c r="H453" s="461"/>
      <c r="I453" s="461"/>
      <c r="J453" s="461"/>
    </row>
    <row r="454">
      <c r="B454" s="461"/>
      <c r="D454" s="461"/>
      <c r="E454" s="240"/>
      <c r="F454" s="461"/>
      <c r="G454" s="461"/>
      <c r="H454" s="461"/>
      <c r="I454" s="461"/>
      <c r="J454" s="461"/>
    </row>
    <row r="455">
      <c r="B455" s="461"/>
      <c r="D455" s="461"/>
      <c r="E455" s="240"/>
      <c r="F455" s="461"/>
      <c r="G455" s="461"/>
      <c r="H455" s="461"/>
      <c r="I455" s="461"/>
      <c r="J455" s="461"/>
    </row>
    <row r="456">
      <c r="B456" s="461"/>
      <c r="D456" s="461"/>
      <c r="E456" s="240"/>
      <c r="F456" s="461"/>
      <c r="G456" s="461"/>
      <c r="H456" s="461"/>
      <c r="I456" s="461"/>
      <c r="J456" s="461"/>
    </row>
    <row r="457">
      <c r="B457" s="461"/>
      <c r="D457" s="461"/>
      <c r="E457" s="240"/>
      <c r="F457" s="461"/>
      <c r="G457" s="461"/>
      <c r="H457" s="461"/>
      <c r="I457" s="461"/>
      <c r="J457" s="461"/>
    </row>
    <row r="458">
      <c r="B458" s="461"/>
      <c r="D458" s="461"/>
      <c r="E458" s="240"/>
      <c r="F458" s="461"/>
      <c r="G458" s="461"/>
      <c r="H458" s="461"/>
      <c r="I458" s="461"/>
      <c r="J458" s="461"/>
    </row>
    <row r="459">
      <c r="B459" s="461"/>
      <c r="D459" s="461"/>
      <c r="E459" s="240"/>
      <c r="F459" s="461"/>
      <c r="G459" s="461"/>
      <c r="H459" s="461"/>
      <c r="I459" s="461"/>
      <c r="J459" s="461"/>
    </row>
    <row r="460">
      <c r="B460" s="461"/>
      <c r="D460" s="461"/>
      <c r="E460" s="240"/>
      <c r="F460" s="461"/>
      <c r="G460" s="461"/>
      <c r="H460" s="461"/>
      <c r="I460" s="461"/>
      <c r="J460" s="461"/>
    </row>
    <row r="461">
      <c r="B461" s="461"/>
      <c r="D461" s="461"/>
      <c r="E461" s="240"/>
      <c r="F461" s="461"/>
      <c r="G461" s="461"/>
      <c r="H461" s="461"/>
      <c r="I461" s="461"/>
      <c r="J461" s="461"/>
    </row>
    <row r="462">
      <c r="B462" s="461"/>
      <c r="D462" s="461"/>
      <c r="E462" s="240"/>
      <c r="F462" s="461"/>
      <c r="G462" s="461"/>
      <c r="H462" s="461"/>
      <c r="I462" s="461"/>
      <c r="J462" s="461"/>
    </row>
    <row r="463">
      <c r="B463" s="461"/>
      <c r="D463" s="461"/>
      <c r="E463" s="240"/>
      <c r="F463" s="461"/>
      <c r="G463" s="461"/>
      <c r="H463" s="461"/>
      <c r="I463" s="461"/>
      <c r="J463" s="461"/>
    </row>
    <row r="464">
      <c r="B464" s="461"/>
      <c r="D464" s="461"/>
      <c r="E464" s="240"/>
      <c r="F464" s="461"/>
      <c r="G464" s="461"/>
      <c r="H464" s="461"/>
      <c r="I464" s="461"/>
      <c r="J464" s="461"/>
    </row>
    <row r="465">
      <c r="B465" s="461"/>
      <c r="D465" s="461"/>
      <c r="E465" s="240"/>
      <c r="F465" s="461"/>
      <c r="G465" s="461"/>
      <c r="H465" s="461"/>
      <c r="I465" s="461"/>
      <c r="J465" s="461"/>
    </row>
    <row r="466">
      <c r="B466" s="461"/>
      <c r="D466" s="461"/>
      <c r="E466" s="240"/>
      <c r="F466" s="461"/>
      <c r="G466" s="461"/>
      <c r="H466" s="461"/>
      <c r="I466" s="461"/>
      <c r="J466" s="461"/>
    </row>
    <row r="467">
      <c r="B467" s="461"/>
      <c r="D467" s="461"/>
      <c r="E467" s="240"/>
      <c r="F467" s="461"/>
      <c r="G467" s="461"/>
      <c r="H467" s="461"/>
      <c r="I467" s="461"/>
      <c r="J467" s="461"/>
    </row>
    <row r="468">
      <c r="B468" s="461"/>
      <c r="D468" s="461"/>
      <c r="E468" s="240"/>
      <c r="F468" s="461"/>
      <c r="G468" s="461"/>
      <c r="H468" s="461"/>
      <c r="I468" s="461"/>
      <c r="J468" s="461"/>
    </row>
    <row r="469">
      <c r="B469" s="461"/>
      <c r="D469" s="461"/>
      <c r="E469" s="240"/>
      <c r="F469" s="461"/>
      <c r="G469" s="461"/>
      <c r="H469" s="461"/>
      <c r="I469" s="461"/>
      <c r="J469" s="461"/>
    </row>
    <row r="470">
      <c r="B470" s="461"/>
      <c r="D470" s="461"/>
      <c r="E470" s="240"/>
      <c r="F470" s="461"/>
      <c r="G470" s="461"/>
      <c r="H470" s="461"/>
      <c r="I470" s="461"/>
      <c r="J470" s="461"/>
    </row>
    <row r="471">
      <c r="B471" s="461"/>
      <c r="D471" s="461"/>
      <c r="E471" s="240"/>
      <c r="F471" s="461"/>
      <c r="G471" s="461"/>
      <c r="H471" s="461"/>
      <c r="I471" s="461"/>
      <c r="J471" s="461"/>
    </row>
    <row r="472">
      <c r="B472" s="461"/>
      <c r="D472" s="461"/>
      <c r="E472" s="240"/>
      <c r="F472" s="461"/>
      <c r="G472" s="461"/>
      <c r="H472" s="461"/>
      <c r="I472" s="461"/>
      <c r="J472" s="461"/>
    </row>
    <row r="473">
      <c r="B473" s="461"/>
      <c r="D473" s="461"/>
      <c r="E473" s="240"/>
      <c r="F473" s="461"/>
      <c r="G473" s="461"/>
      <c r="H473" s="461"/>
      <c r="I473" s="461"/>
      <c r="J473" s="461"/>
    </row>
    <row r="474">
      <c r="B474" s="461"/>
      <c r="D474" s="461"/>
      <c r="E474" s="240"/>
      <c r="F474" s="461"/>
      <c r="G474" s="461"/>
      <c r="H474" s="461"/>
      <c r="I474" s="461"/>
      <c r="J474" s="461"/>
    </row>
    <row r="475">
      <c r="B475" s="461"/>
      <c r="D475" s="461"/>
      <c r="E475" s="240"/>
      <c r="F475" s="461"/>
      <c r="G475" s="461"/>
      <c r="H475" s="461"/>
      <c r="I475" s="461"/>
      <c r="J475" s="461"/>
    </row>
    <row r="476">
      <c r="B476" s="461"/>
      <c r="D476" s="461"/>
      <c r="E476" s="240"/>
      <c r="F476" s="461"/>
      <c r="G476" s="461"/>
      <c r="H476" s="461"/>
      <c r="I476" s="461"/>
      <c r="J476" s="461"/>
    </row>
    <row r="477">
      <c r="B477" s="461"/>
      <c r="D477" s="461"/>
      <c r="E477" s="240"/>
      <c r="F477" s="461"/>
      <c r="G477" s="461"/>
      <c r="H477" s="461"/>
      <c r="I477" s="461"/>
      <c r="J477" s="461"/>
    </row>
    <row r="478">
      <c r="B478" s="461"/>
      <c r="D478" s="461"/>
      <c r="E478" s="240"/>
      <c r="F478" s="461"/>
      <c r="G478" s="461"/>
      <c r="H478" s="461"/>
      <c r="I478" s="461"/>
      <c r="J478" s="461"/>
    </row>
    <row r="479">
      <c r="B479" s="461"/>
      <c r="D479" s="461"/>
      <c r="E479" s="240"/>
      <c r="F479" s="461"/>
      <c r="G479" s="461"/>
      <c r="H479" s="461"/>
      <c r="I479" s="461"/>
      <c r="J479" s="461"/>
    </row>
    <row r="480">
      <c r="B480" s="461"/>
      <c r="D480" s="461"/>
      <c r="E480" s="240"/>
      <c r="F480" s="461"/>
      <c r="G480" s="461"/>
      <c r="H480" s="461"/>
      <c r="I480" s="461"/>
      <c r="J480" s="461"/>
    </row>
    <row r="481">
      <c r="B481" s="461"/>
      <c r="D481" s="461"/>
      <c r="E481" s="240"/>
      <c r="F481" s="461"/>
      <c r="G481" s="461"/>
      <c r="H481" s="461"/>
      <c r="I481" s="461"/>
      <c r="J481" s="461"/>
    </row>
    <row r="482">
      <c r="B482" s="461"/>
      <c r="D482" s="461"/>
      <c r="E482" s="240"/>
      <c r="F482" s="461"/>
      <c r="G482" s="461"/>
      <c r="H482" s="461"/>
      <c r="I482" s="461"/>
      <c r="J482" s="461"/>
    </row>
    <row r="483">
      <c r="B483" s="461"/>
      <c r="D483" s="461"/>
      <c r="E483" s="240"/>
      <c r="F483" s="461"/>
      <c r="G483" s="461"/>
      <c r="H483" s="461"/>
      <c r="I483" s="461"/>
      <c r="J483" s="461"/>
    </row>
    <row r="484">
      <c r="B484" s="461"/>
      <c r="D484" s="461"/>
      <c r="E484" s="240"/>
      <c r="F484" s="461"/>
      <c r="G484" s="461"/>
      <c r="H484" s="461"/>
      <c r="I484" s="461"/>
      <c r="J484" s="461"/>
    </row>
    <row r="485">
      <c r="B485" s="461"/>
      <c r="D485" s="461"/>
      <c r="E485" s="240"/>
      <c r="F485" s="461"/>
      <c r="G485" s="461"/>
      <c r="H485" s="461"/>
      <c r="I485" s="461"/>
      <c r="J485" s="461"/>
    </row>
    <row r="486">
      <c r="B486" s="461"/>
      <c r="D486" s="461"/>
      <c r="E486" s="240"/>
      <c r="F486" s="461"/>
      <c r="G486" s="461"/>
      <c r="H486" s="461"/>
      <c r="I486" s="461"/>
      <c r="J486" s="461"/>
    </row>
    <row r="487">
      <c r="B487" s="461"/>
      <c r="D487" s="461"/>
      <c r="E487" s="240"/>
      <c r="F487" s="461"/>
      <c r="G487" s="461"/>
      <c r="H487" s="461"/>
      <c r="I487" s="461"/>
      <c r="J487" s="461"/>
    </row>
    <row r="488">
      <c r="B488" s="461"/>
      <c r="D488" s="461"/>
      <c r="E488" s="240"/>
      <c r="F488" s="461"/>
      <c r="G488" s="461"/>
      <c r="H488" s="461"/>
      <c r="I488" s="461"/>
      <c r="J488" s="461"/>
    </row>
    <row r="489">
      <c r="B489" s="461"/>
      <c r="D489" s="461"/>
      <c r="E489" s="240"/>
      <c r="F489" s="461"/>
      <c r="G489" s="461"/>
      <c r="H489" s="461"/>
      <c r="I489" s="461"/>
      <c r="J489" s="461"/>
    </row>
    <row r="490">
      <c r="B490" s="461"/>
      <c r="D490" s="461"/>
      <c r="E490" s="240"/>
      <c r="F490" s="461"/>
      <c r="G490" s="461"/>
      <c r="H490" s="461"/>
      <c r="I490" s="461"/>
      <c r="J490" s="461"/>
    </row>
    <row r="491">
      <c r="B491" s="461"/>
      <c r="D491" s="461"/>
      <c r="E491" s="240"/>
      <c r="F491" s="461"/>
      <c r="G491" s="461"/>
      <c r="H491" s="461"/>
      <c r="I491" s="461"/>
      <c r="J491" s="461"/>
    </row>
    <row r="492">
      <c r="B492" s="461"/>
      <c r="D492" s="461"/>
      <c r="E492" s="240"/>
      <c r="F492" s="461"/>
      <c r="G492" s="461"/>
      <c r="H492" s="461"/>
      <c r="I492" s="461"/>
      <c r="J492" s="461"/>
    </row>
    <row r="493">
      <c r="B493" s="461"/>
      <c r="D493" s="461"/>
      <c r="E493" s="240"/>
      <c r="F493" s="461"/>
      <c r="G493" s="461"/>
      <c r="H493" s="461"/>
      <c r="I493" s="461"/>
      <c r="J493" s="461"/>
    </row>
    <row r="494">
      <c r="B494" s="461"/>
      <c r="D494" s="461"/>
      <c r="E494" s="240"/>
      <c r="F494" s="461"/>
      <c r="G494" s="461"/>
      <c r="H494" s="461"/>
      <c r="I494" s="461"/>
      <c r="J494" s="461"/>
    </row>
    <row r="495">
      <c r="B495" s="461"/>
      <c r="D495" s="461"/>
      <c r="E495" s="240"/>
      <c r="F495" s="461"/>
      <c r="G495" s="461"/>
      <c r="H495" s="461"/>
      <c r="I495" s="461"/>
      <c r="J495" s="461"/>
    </row>
    <row r="496">
      <c r="B496" s="461"/>
      <c r="D496" s="461"/>
      <c r="E496" s="240"/>
      <c r="F496" s="461"/>
      <c r="G496" s="461"/>
      <c r="H496" s="461"/>
      <c r="I496" s="461"/>
      <c r="J496" s="461"/>
    </row>
    <row r="497">
      <c r="B497" s="461"/>
      <c r="D497" s="461"/>
      <c r="E497" s="240"/>
      <c r="F497" s="461"/>
      <c r="G497" s="461"/>
      <c r="H497" s="461"/>
      <c r="I497" s="461"/>
      <c r="J497" s="461"/>
    </row>
    <row r="498">
      <c r="B498" s="461"/>
      <c r="D498" s="461"/>
      <c r="E498" s="240"/>
      <c r="F498" s="461"/>
      <c r="G498" s="461"/>
      <c r="H498" s="461"/>
      <c r="I498" s="461"/>
      <c r="J498" s="461"/>
    </row>
    <row r="499">
      <c r="B499" s="461"/>
      <c r="D499" s="461"/>
      <c r="E499" s="240"/>
      <c r="F499" s="461"/>
      <c r="G499" s="461"/>
      <c r="H499" s="461"/>
      <c r="I499" s="461"/>
      <c r="J499" s="461"/>
    </row>
    <row r="500">
      <c r="B500" s="461"/>
      <c r="D500" s="461"/>
      <c r="E500" s="240"/>
      <c r="F500" s="461"/>
      <c r="G500" s="461"/>
      <c r="H500" s="461"/>
      <c r="I500" s="461"/>
      <c r="J500" s="461"/>
    </row>
    <row r="501">
      <c r="B501" s="461"/>
      <c r="D501" s="461"/>
      <c r="E501" s="240"/>
      <c r="F501" s="461"/>
      <c r="G501" s="461"/>
      <c r="H501" s="461"/>
      <c r="I501" s="461"/>
      <c r="J501" s="461"/>
    </row>
    <row r="502">
      <c r="B502" s="461"/>
      <c r="D502" s="461"/>
      <c r="E502" s="240"/>
      <c r="F502" s="461"/>
      <c r="G502" s="461"/>
      <c r="H502" s="461"/>
      <c r="I502" s="461"/>
      <c r="J502" s="461"/>
    </row>
    <row r="503">
      <c r="B503" s="461"/>
      <c r="D503" s="461"/>
      <c r="E503" s="240"/>
      <c r="F503" s="461"/>
      <c r="G503" s="461"/>
      <c r="H503" s="461"/>
      <c r="I503" s="461"/>
      <c r="J503" s="461"/>
    </row>
    <row r="504">
      <c r="B504" s="461"/>
      <c r="D504" s="461"/>
      <c r="E504" s="240"/>
      <c r="F504" s="461"/>
      <c r="G504" s="461"/>
      <c r="H504" s="461"/>
      <c r="I504" s="461"/>
      <c r="J504" s="461"/>
    </row>
    <row r="505">
      <c r="B505" s="461"/>
      <c r="D505" s="461"/>
      <c r="E505" s="240"/>
      <c r="F505" s="461"/>
      <c r="G505" s="461"/>
      <c r="H505" s="461"/>
      <c r="I505" s="461"/>
      <c r="J505" s="461"/>
    </row>
    <row r="506">
      <c r="B506" s="461"/>
      <c r="D506" s="461"/>
      <c r="E506" s="240"/>
      <c r="F506" s="461"/>
      <c r="G506" s="461"/>
      <c r="H506" s="461"/>
      <c r="I506" s="461"/>
      <c r="J506" s="461"/>
    </row>
    <row r="507">
      <c r="B507" s="461"/>
      <c r="D507" s="461"/>
      <c r="E507" s="240"/>
      <c r="F507" s="461"/>
      <c r="G507" s="461"/>
      <c r="H507" s="461"/>
      <c r="I507" s="461"/>
      <c r="J507" s="461"/>
    </row>
    <row r="508">
      <c r="B508" s="461"/>
      <c r="D508" s="461"/>
      <c r="E508" s="240"/>
      <c r="F508" s="461"/>
      <c r="G508" s="461"/>
      <c r="H508" s="461"/>
      <c r="I508" s="461"/>
      <c r="J508" s="461"/>
    </row>
    <row r="509">
      <c r="B509" s="461"/>
      <c r="D509" s="461"/>
      <c r="E509" s="240"/>
      <c r="F509" s="461"/>
      <c r="G509" s="461"/>
      <c r="H509" s="461"/>
      <c r="I509" s="461"/>
      <c r="J509" s="461"/>
    </row>
    <row r="510">
      <c r="B510" s="461"/>
      <c r="D510" s="461"/>
      <c r="E510" s="240"/>
      <c r="F510" s="461"/>
      <c r="G510" s="461"/>
      <c r="H510" s="461"/>
      <c r="I510" s="461"/>
      <c r="J510" s="461"/>
    </row>
    <row r="511">
      <c r="B511" s="461"/>
      <c r="D511" s="461"/>
      <c r="E511" s="240"/>
      <c r="F511" s="461"/>
      <c r="G511" s="461"/>
      <c r="H511" s="461"/>
      <c r="I511" s="461"/>
      <c r="J511" s="461"/>
    </row>
    <row r="512">
      <c r="B512" s="461"/>
      <c r="D512" s="461"/>
      <c r="E512" s="240"/>
      <c r="F512" s="461"/>
      <c r="G512" s="461"/>
      <c r="H512" s="461"/>
      <c r="I512" s="461"/>
      <c r="J512" s="461"/>
    </row>
    <row r="513">
      <c r="B513" s="461"/>
      <c r="D513" s="461"/>
      <c r="E513" s="240"/>
      <c r="F513" s="461"/>
      <c r="G513" s="461"/>
      <c r="H513" s="461"/>
      <c r="I513" s="461"/>
      <c r="J513" s="461"/>
    </row>
    <row r="514">
      <c r="B514" s="461"/>
      <c r="D514" s="461"/>
      <c r="E514" s="240"/>
      <c r="F514" s="461"/>
      <c r="G514" s="461"/>
      <c r="H514" s="461"/>
      <c r="I514" s="461"/>
      <c r="J514" s="461"/>
    </row>
    <row r="515">
      <c r="B515" s="461"/>
      <c r="D515" s="461"/>
      <c r="E515" s="240"/>
      <c r="F515" s="461"/>
      <c r="G515" s="461"/>
      <c r="H515" s="461"/>
      <c r="I515" s="461"/>
      <c r="J515" s="461"/>
    </row>
    <row r="516">
      <c r="B516" s="461"/>
      <c r="D516" s="461"/>
      <c r="E516" s="240"/>
      <c r="F516" s="461"/>
      <c r="G516" s="461"/>
      <c r="H516" s="461"/>
      <c r="I516" s="461"/>
      <c r="J516" s="461"/>
    </row>
    <row r="517">
      <c r="B517" s="461"/>
      <c r="D517" s="461"/>
      <c r="E517" s="240"/>
      <c r="F517" s="461"/>
      <c r="G517" s="461"/>
      <c r="H517" s="461"/>
      <c r="I517" s="461"/>
      <c r="J517" s="461"/>
    </row>
    <row r="518">
      <c r="B518" s="461"/>
      <c r="D518" s="461"/>
      <c r="E518" s="240"/>
      <c r="F518" s="461"/>
      <c r="G518" s="461"/>
      <c r="H518" s="461"/>
      <c r="I518" s="461"/>
      <c r="J518" s="461"/>
    </row>
    <row r="519">
      <c r="B519" s="461"/>
      <c r="D519" s="461"/>
      <c r="E519" s="240"/>
      <c r="F519" s="461"/>
      <c r="G519" s="461"/>
      <c r="H519" s="461"/>
      <c r="I519" s="461"/>
      <c r="J519" s="461"/>
    </row>
    <row r="520">
      <c r="B520" s="461"/>
      <c r="D520" s="461"/>
      <c r="E520" s="240"/>
      <c r="F520" s="461"/>
      <c r="G520" s="461"/>
      <c r="H520" s="461"/>
      <c r="I520" s="461"/>
      <c r="J520" s="461"/>
    </row>
    <row r="521">
      <c r="B521" s="461"/>
      <c r="D521" s="461"/>
      <c r="E521" s="240"/>
      <c r="F521" s="461"/>
      <c r="G521" s="461"/>
      <c r="H521" s="461"/>
      <c r="I521" s="461"/>
      <c r="J521" s="461"/>
    </row>
    <row r="522">
      <c r="B522" s="461"/>
      <c r="D522" s="461"/>
      <c r="E522" s="240"/>
      <c r="F522" s="461"/>
      <c r="G522" s="461"/>
      <c r="H522" s="461"/>
      <c r="I522" s="461"/>
      <c r="J522" s="461"/>
    </row>
    <row r="523">
      <c r="B523" s="461"/>
      <c r="D523" s="461"/>
      <c r="E523" s="240"/>
      <c r="F523" s="461"/>
      <c r="G523" s="461"/>
      <c r="H523" s="461"/>
      <c r="I523" s="461"/>
      <c r="J523" s="461"/>
    </row>
    <row r="524">
      <c r="B524" s="461"/>
      <c r="D524" s="461"/>
      <c r="E524" s="240"/>
      <c r="F524" s="461"/>
      <c r="G524" s="461"/>
      <c r="H524" s="461"/>
      <c r="I524" s="461"/>
      <c r="J524" s="461"/>
    </row>
    <row r="525">
      <c r="B525" s="461"/>
      <c r="D525" s="461"/>
      <c r="E525" s="240"/>
      <c r="F525" s="461"/>
      <c r="G525" s="461"/>
      <c r="H525" s="461"/>
      <c r="I525" s="461"/>
      <c r="J525" s="461"/>
    </row>
    <row r="526">
      <c r="B526" s="461"/>
      <c r="D526" s="461"/>
      <c r="E526" s="240"/>
      <c r="F526" s="461"/>
      <c r="G526" s="461"/>
      <c r="H526" s="461"/>
      <c r="I526" s="461"/>
      <c r="J526" s="461"/>
    </row>
    <row r="527">
      <c r="B527" s="461"/>
      <c r="D527" s="461"/>
      <c r="E527" s="240"/>
      <c r="F527" s="461"/>
      <c r="G527" s="461"/>
      <c r="H527" s="461"/>
      <c r="I527" s="461"/>
      <c r="J527" s="461"/>
    </row>
    <row r="528">
      <c r="B528" s="461"/>
      <c r="D528" s="461"/>
      <c r="E528" s="240"/>
      <c r="F528" s="461"/>
      <c r="G528" s="461"/>
      <c r="H528" s="461"/>
      <c r="I528" s="461"/>
      <c r="J528" s="461"/>
    </row>
    <row r="529">
      <c r="B529" s="461"/>
      <c r="D529" s="461"/>
      <c r="E529" s="240"/>
      <c r="F529" s="461"/>
      <c r="G529" s="461"/>
      <c r="H529" s="461"/>
      <c r="I529" s="461"/>
      <c r="J529" s="461"/>
    </row>
    <row r="530">
      <c r="B530" s="461"/>
      <c r="D530" s="461"/>
      <c r="E530" s="240"/>
      <c r="F530" s="461"/>
      <c r="G530" s="461"/>
      <c r="H530" s="461"/>
      <c r="I530" s="461"/>
      <c r="J530" s="461"/>
    </row>
    <row r="531">
      <c r="B531" s="461"/>
      <c r="D531" s="461"/>
      <c r="E531" s="240"/>
      <c r="F531" s="461"/>
      <c r="G531" s="461"/>
      <c r="H531" s="461"/>
      <c r="I531" s="461"/>
      <c r="J531" s="461"/>
    </row>
    <row r="532">
      <c r="B532" s="461"/>
      <c r="D532" s="461"/>
      <c r="E532" s="240"/>
      <c r="F532" s="461"/>
      <c r="G532" s="461"/>
      <c r="H532" s="461"/>
      <c r="I532" s="461"/>
      <c r="J532" s="461"/>
    </row>
    <row r="533">
      <c r="B533" s="461"/>
      <c r="D533" s="461"/>
      <c r="E533" s="240"/>
      <c r="F533" s="461"/>
      <c r="G533" s="461"/>
      <c r="H533" s="461"/>
      <c r="I533" s="461"/>
      <c r="J533" s="461"/>
    </row>
    <row r="534">
      <c r="B534" s="461"/>
      <c r="D534" s="461"/>
      <c r="E534" s="240"/>
      <c r="F534" s="461"/>
      <c r="G534" s="461"/>
      <c r="H534" s="461"/>
      <c r="I534" s="461"/>
      <c r="J534" s="461"/>
    </row>
    <row r="535">
      <c r="B535" s="461"/>
      <c r="D535" s="461"/>
      <c r="E535" s="240"/>
      <c r="F535" s="461"/>
      <c r="G535" s="461"/>
      <c r="H535" s="461"/>
      <c r="I535" s="461"/>
      <c r="J535" s="461"/>
    </row>
    <row r="536">
      <c r="B536" s="461"/>
      <c r="D536" s="461"/>
      <c r="E536" s="240"/>
      <c r="F536" s="461"/>
      <c r="G536" s="461"/>
      <c r="H536" s="461"/>
      <c r="I536" s="461"/>
      <c r="J536" s="461"/>
    </row>
    <row r="537">
      <c r="B537" s="461"/>
      <c r="D537" s="461"/>
      <c r="E537" s="240"/>
      <c r="F537" s="461"/>
      <c r="G537" s="461"/>
      <c r="H537" s="461"/>
      <c r="I537" s="461"/>
      <c r="J537" s="461"/>
    </row>
    <row r="538">
      <c r="B538" s="461"/>
      <c r="D538" s="461"/>
      <c r="E538" s="240"/>
      <c r="F538" s="461"/>
      <c r="G538" s="461"/>
      <c r="H538" s="461"/>
      <c r="I538" s="461"/>
      <c r="J538" s="461"/>
    </row>
    <row r="539">
      <c r="B539" s="461"/>
      <c r="D539" s="461"/>
      <c r="E539" s="240"/>
      <c r="F539" s="461"/>
      <c r="G539" s="461"/>
      <c r="H539" s="461"/>
      <c r="I539" s="461"/>
      <c r="J539" s="461"/>
    </row>
    <row r="540">
      <c r="B540" s="461"/>
      <c r="D540" s="461"/>
      <c r="E540" s="240"/>
      <c r="F540" s="461"/>
      <c r="G540" s="461"/>
      <c r="H540" s="461"/>
      <c r="I540" s="461"/>
      <c r="J540" s="461"/>
    </row>
    <row r="541">
      <c r="B541" s="461"/>
      <c r="D541" s="461"/>
      <c r="E541" s="240"/>
      <c r="F541" s="461"/>
      <c r="G541" s="461"/>
      <c r="H541" s="461"/>
      <c r="I541" s="461"/>
      <c r="J541" s="461"/>
    </row>
    <row r="542">
      <c r="B542" s="461"/>
      <c r="D542" s="461"/>
      <c r="E542" s="240"/>
      <c r="F542" s="461"/>
      <c r="G542" s="461"/>
      <c r="H542" s="461"/>
      <c r="I542" s="461"/>
      <c r="J542" s="461"/>
    </row>
    <row r="543">
      <c r="B543" s="461"/>
      <c r="D543" s="461"/>
      <c r="E543" s="240"/>
      <c r="F543" s="461"/>
      <c r="G543" s="461"/>
      <c r="H543" s="461"/>
      <c r="I543" s="461"/>
      <c r="J543" s="461"/>
    </row>
    <row r="544">
      <c r="B544" s="461"/>
      <c r="D544" s="461"/>
      <c r="E544" s="240"/>
      <c r="F544" s="461"/>
      <c r="G544" s="461"/>
      <c r="H544" s="461"/>
      <c r="I544" s="461"/>
      <c r="J544" s="461"/>
    </row>
    <row r="545">
      <c r="B545" s="461"/>
      <c r="D545" s="461"/>
      <c r="E545" s="240"/>
      <c r="F545" s="461"/>
      <c r="G545" s="461"/>
      <c r="H545" s="461"/>
      <c r="I545" s="461"/>
      <c r="J545" s="461"/>
    </row>
    <row r="546">
      <c r="B546" s="461"/>
      <c r="D546" s="461"/>
      <c r="E546" s="240"/>
      <c r="F546" s="461"/>
      <c r="G546" s="461"/>
      <c r="H546" s="461"/>
      <c r="I546" s="461"/>
      <c r="J546" s="461"/>
    </row>
    <row r="547">
      <c r="B547" s="461"/>
      <c r="D547" s="461"/>
      <c r="E547" s="240"/>
      <c r="F547" s="461"/>
      <c r="G547" s="461"/>
      <c r="H547" s="461"/>
      <c r="I547" s="461"/>
      <c r="J547" s="461"/>
    </row>
    <row r="548">
      <c r="B548" s="461"/>
      <c r="D548" s="461"/>
      <c r="E548" s="240"/>
      <c r="F548" s="461"/>
      <c r="G548" s="461"/>
      <c r="H548" s="461"/>
      <c r="I548" s="461"/>
      <c r="J548" s="461"/>
    </row>
    <row r="549">
      <c r="B549" s="461"/>
      <c r="D549" s="461"/>
      <c r="E549" s="240"/>
      <c r="F549" s="461"/>
      <c r="G549" s="461"/>
      <c r="H549" s="461"/>
      <c r="I549" s="461"/>
      <c r="J549" s="461"/>
    </row>
    <row r="550">
      <c r="B550" s="461"/>
      <c r="D550" s="461"/>
      <c r="E550" s="240"/>
      <c r="F550" s="461"/>
      <c r="G550" s="461"/>
      <c r="H550" s="461"/>
      <c r="I550" s="461"/>
      <c r="J550" s="461"/>
    </row>
    <row r="551">
      <c r="B551" s="461"/>
      <c r="D551" s="461"/>
      <c r="E551" s="240"/>
      <c r="F551" s="461"/>
      <c r="G551" s="461"/>
      <c r="H551" s="461"/>
      <c r="I551" s="461"/>
      <c r="J551" s="461"/>
    </row>
    <row r="552">
      <c r="B552" s="461"/>
      <c r="D552" s="461"/>
      <c r="E552" s="240"/>
      <c r="F552" s="461"/>
      <c r="G552" s="461"/>
      <c r="H552" s="461"/>
      <c r="I552" s="461"/>
      <c r="J552" s="461"/>
    </row>
    <row r="553">
      <c r="B553" s="461"/>
      <c r="D553" s="461"/>
      <c r="E553" s="240"/>
      <c r="F553" s="461"/>
      <c r="G553" s="461"/>
      <c r="H553" s="461"/>
      <c r="I553" s="461"/>
      <c r="J553" s="461"/>
    </row>
    <row r="554">
      <c r="B554" s="461"/>
      <c r="D554" s="461"/>
      <c r="E554" s="240"/>
      <c r="F554" s="461"/>
      <c r="G554" s="461"/>
      <c r="H554" s="461"/>
      <c r="I554" s="461"/>
      <c r="J554" s="461"/>
    </row>
    <row r="555">
      <c r="B555" s="461"/>
      <c r="D555" s="461"/>
      <c r="E555" s="240"/>
      <c r="F555" s="461"/>
      <c r="G555" s="461"/>
      <c r="H555" s="461"/>
      <c r="I555" s="461"/>
      <c r="J555" s="461"/>
    </row>
    <row r="556">
      <c r="B556" s="461"/>
      <c r="D556" s="461"/>
      <c r="E556" s="240"/>
      <c r="F556" s="461"/>
      <c r="G556" s="461"/>
      <c r="H556" s="461"/>
      <c r="I556" s="461"/>
      <c r="J556" s="461"/>
    </row>
    <row r="557">
      <c r="B557" s="461"/>
      <c r="D557" s="461"/>
      <c r="E557" s="240"/>
      <c r="F557" s="461"/>
      <c r="G557" s="461"/>
      <c r="H557" s="461"/>
      <c r="I557" s="461"/>
      <c r="J557" s="461"/>
    </row>
    <row r="558">
      <c r="B558" s="461"/>
      <c r="D558" s="461"/>
      <c r="E558" s="240"/>
      <c r="F558" s="461"/>
      <c r="G558" s="461"/>
      <c r="H558" s="461"/>
      <c r="I558" s="461"/>
      <c r="J558" s="461"/>
    </row>
    <row r="559">
      <c r="B559" s="461"/>
      <c r="D559" s="461"/>
      <c r="E559" s="240"/>
      <c r="F559" s="461"/>
      <c r="G559" s="461"/>
      <c r="H559" s="461"/>
      <c r="I559" s="461"/>
      <c r="J559" s="461"/>
    </row>
    <row r="560">
      <c r="B560" s="461"/>
      <c r="D560" s="461"/>
      <c r="E560" s="240"/>
      <c r="F560" s="461"/>
      <c r="G560" s="461"/>
      <c r="H560" s="461"/>
      <c r="I560" s="461"/>
      <c r="J560" s="461"/>
    </row>
    <row r="561">
      <c r="B561" s="461"/>
      <c r="D561" s="461"/>
      <c r="E561" s="240"/>
      <c r="F561" s="461"/>
      <c r="G561" s="461"/>
      <c r="H561" s="461"/>
      <c r="I561" s="461"/>
      <c r="J561" s="461"/>
    </row>
    <row r="562">
      <c r="B562" s="461"/>
      <c r="D562" s="461"/>
      <c r="E562" s="240"/>
      <c r="F562" s="461"/>
      <c r="G562" s="461"/>
      <c r="H562" s="461"/>
      <c r="I562" s="461"/>
      <c r="J562" s="461"/>
    </row>
    <row r="563">
      <c r="B563" s="461"/>
      <c r="D563" s="461"/>
      <c r="E563" s="240"/>
      <c r="F563" s="461"/>
      <c r="G563" s="461"/>
      <c r="H563" s="461"/>
      <c r="I563" s="461"/>
      <c r="J563" s="461"/>
    </row>
    <row r="564">
      <c r="B564" s="461"/>
      <c r="D564" s="461"/>
      <c r="E564" s="240"/>
      <c r="F564" s="461"/>
      <c r="G564" s="461"/>
      <c r="H564" s="461"/>
      <c r="I564" s="461"/>
      <c r="J564" s="461"/>
    </row>
    <row r="565">
      <c r="B565" s="461"/>
      <c r="D565" s="461"/>
      <c r="E565" s="240"/>
      <c r="F565" s="461"/>
      <c r="G565" s="461"/>
      <c r="H565" s="461"/>
      <c r="I565" s="461"/>
      <c r="J565" s="461"/>
    </row>
    <row r="566">
      <c r="B566" s="461"/>
      <c r="D566" s="461"/>
      <c r="E566" s="240"/>
      <c r="F566" s="461"/>
      <c r="G566" s="461"/>
      <c r="H566" s="461"/>
      <c r="I566" s="461"/>
      <c r="J566" s="461"/>
    </row>
    <row r="567">
      <c r="B567" s="461"/>
      <c r="D567" s="461"/>
      <c r="E567" s="240"/>
      <c r="F567" s="461"/>
      <c r="G567" s="461"/>
      <c r="H567" s="461"/>
      <c r="I567" s="461"/>
      <c r="J567" s="461"/>
    </row>
    <row r="568">
      <c r="B568" s="461"/>
      <c r="D568" s="461"/>
      <c r="E568" s="240"/>
      <c r="F568" s="461"/>
      <c r="G568" s="461"/>
      <c r="H568" s="461"/>
      <c r="I568" s="461"/>
      <c r="J568" s="461"/>
    </row>
    <row r="569">
      <c r="B569" s="461"/>
      <c r="D569" s="461"/>
      <c r="E569" s="240"/>
      <c r="F569" s="461"/>
      <c r="G569" s="461"/>
      <c r="H569" s="461"/>
      <c r="I569" s="461"/>
      <c r="J569" s="461"/>
    </row>
    <row r="570">
      <c r="B570" s="461"/>
      <c r="D570" s="461"/>
      <c r="E570" s="240"/>
      <c r="F570" s="461"/>
      <c r="G570" s="461"/>
      <c r="H570" s="461"/>
      <c r="I570" s="461"/>
      <c r="J570" s="461"/>
    </row>
    <row r="571">
      <c r="B571" s="461"/>
      <c r="D571" s="461"/>
      <c r="E571" s="240"/>
      <c r="F571" s="461"/>
      <c r="G571" s="461"/>
      <c r="H571" s="461"/>
      <c r="I571" s="461"/>
      <c r="J571" s="461"/>
    </row>
    <row r="572">
      <c r="B572" s="461"/>
      <c r="D572" s="461"/>
      <c r="E572" s="240"/>
      <c r="F572" s="461"/>
      <c r="G572" s="461"/>
      <c r="H572" s="461"/>
      <c r="I572" s="461"/>
      <c r="J572" s="461"/>
    </row>
    <row r="573">
      <c r="B573" s="461"/>
      <c r="D573" s="461"/>
      <c r="E573" s="240"/>
      <c r="F573" s="461"/>
      <c r="G573" s="461"/>
      <c r="H573" s="461"/>
      <c r="I573" s="461"/>
      <c r="J573" s="461"/>
    </row>
    <row r="574">
      <c r="B574" s="461"/>
      <c r="D574" s="461"/>
      <c r="E574" s="240"/>
      <c r="F574" s="461"/>
      <c r="G574" s="461"/>
      <c r="H574" s="461"/>
      <c r="I574" s="461"/>
      <c r="J574" s="461"/>
    </row>
    <row r="575">
      <c r="B575" s="461"/>
      <c r="D575" s="461"/>
      <c r="E575" s="240"/>
      <c r="F575" s="461"/>
      <c r="G575" s="461"/>
      <c r="H575" s="461"/>
      <c r="I575" s="461"/>
      <c r="J575" s="461"/>
    </row>
    <row r="576">
      <c r="B576" s="461"/>
      <c r="D576" s="461"/>
      <c r="E576" s="240"/>
      <c r="F576" s="461"/>
      <c r="G576" s="461"/>
      <c r="H576" s="461"/>
      <c r="I576" s="461"/>
      <c r="J576" s="461"/>
    </row>
    <row r="577">
      <c r="B577" s="461"/>
      <c r="D577" s="461"/>
      <c r="E577" s="240"/>
      <c r="F577" s="461"/>
      <c r="G577" s="461"/>
      <c r="H577" s="461"/>
      <c r="I577" s="461"/>
      <c r="J577" s="461"/>
    </row>
    <row r="578">
      <c r="B578" s="461"/>
      <c r="D578" s="461"/>
      <c r="E578" s="240"/>
      <c r="F578" s="461"/>
      <c r="G578" s="461"/>
      <c r="H578" s="461"/>
      <c r="I578" s="461"/>
      <c r="J578" s="461"/>
    </row>
    <row r="579">
      <c r="B579" s="461"/>
      <c r="D579" s="461"/>
      <c r="E579" s="240"/>
      <c r="F579" s="461"/>
      <c r="G579" s="461"/>
      <c r="H579" s="461"/>
      <c r="I579" s="461"/>
      <c r="J579" s="461"/>
    </row>
    <row r="580">
      <c r="B580" s="461"/>
      <c r="D580" s="461"/>
      <c r="E580" s="240"/>
      <c r="F580" s="461"/>
      <c r="G580" s="461"/>
      <c r="H580" s="461"/>
      <c r="I580" s="461"/>
      <c r="J580" s="461"/>
    </row>
    <row r="581">
      <c r="B581" s="461"/>
      <c r="D581" s="461"/>
      <c r="E581" s="240"/>
      <c r="F581" s="461"/>
      <c r="G581" s="461"/>
      <c r="H581" s="461"/>
      <c r="I581" s="461"/>
      <c r="J581" s="461"/>
    </row>
    <row r="582">
      <c r="B582" s="461"/>
      <c r="D582" s="461"/>
      <c r="E582" s="240"/>
      <c r="F582" s="461"/>
      <c r="G582" s="461"/>
      <c r="H582" s="461"/>
      <c r="I582" s="461"/>
      <c r="J582" s="461"/>
    </row>
    <row r="583">
      <c r="B583" s="461"/>
      <c r="D583" s="461"/>
      <c r="E583" s="240"/>
      <c r="F583" s="461"/>
      <c r="G583" s="461"/>
      <c r="H583" s="461"/>
      <c r="I583" s="461"/>
      <c r="J583" s="461"/>
    </row>
    <row r="584">
      <c r="B584" s="461"/>
      <c r="D584" s="461"/>
      <c r="E584" s="240"/>
      <c r="F584" s="461"/>
      <c r="G584" s="461"/>
      <c r="H584" s="461"/>
      <c r="I584" s="461"/>
      <c r="J584" s="461"/>
    </row>
    <row r="585">
      <c r="B585" s="461"/>
      <c r="D585" s="461"/>
      <c r="E585" s="240"/>
      <c r="F585" s="461"/>
      <c r="G585" s="461"/>
      <c r="H585" s="461"/>
      <c r="I585" s="461"/>
      <c r="J585" s="461"/>
    </row>
    <row r="586">
      <c r="B586" s="461"/>
      <c r="D586" s="461"/>
      <c r="E586" s="240"/>
      <c r="F586" s="461"/>
      <c r="G586" s="461"/>
      <c r="H586" s="461"/>
      <c r="I586" s="461"/>
      <c r="J586" s="461"/>
    </row>
    <row r="587">
      <c r="B587" s="461"/>
      <c r="D587" s="461"/>
      <c r="E587" s="240"/>
      <c r="F587" s="461"/>
      <c r="G587" s="461"/>
      <c r="H587" s="461"/>
      <c r="I587" s="461"/>
      <c r="J587" s="461"/>
    </row>
    <row r="588">
      <c r="B588" s="461"/>
      <c r="D588" s="461"/>
      <c r="E588" s="240"/>
      <c r="F588" s="461"/>
      <c r="G588" s="461"/>
      <c r="H588" s="461"/>
      <c r="I588" s="461"/>
      <c r="J588" s="461"/>
    </row>
    <row r="589">
      <c r="B589" s="461"/>
      <c r="D589" s="461"/>
      <c r="E589" s="240"/>
      <c r="F589" s="461"/>
      <c r="G589" s="461"/>
      <c r="H589" s="461"/>
      <c r="I589" s="461"/>
      <c r="J589" s="461"/>
    </row>
    <row r="590">
      <c r="B590" s="461"/>
      <c r="D590" s="461"/>
      <c r="E590" s="240"/>
      <c r="F590" s="461"/>
      <c r="G590" s="461"/>
      <c r="H590" s="461"/>
      <c r="I590" s="461"/>
      <c r="J590" s="461"/>
    </row>
    <row r="591">
      <c r="B591" s="461"/>
      <c r="D591" s="461"/>
      <c r="E591" s="240"/>
      <c r="F591" s="461"/>
      <c r="G591" s="461"/>
      <c r="H591" s="461"/>
      <c r="I591" s="461"/>
      <c r="J591" s="461"/>
    </row>
    <row r="592">
      <c r="B592" s="461"/>
      <c r="D592" s="461"/>
      <c r="E592" s="240"/>
      <c r="F592" s="461"/>
      <c r="G592" s="461"/>
      <c r="H592" s="461"/>
      <c r="I592" s="461"/>
      <c r="J592" s="461"/>
    </row>
    <row r="593">
      <c r="B593" s="461"/>
      <c r="D593" s="461"/>
      <c r="E593" s="240"/>
      <c r="F593" s="461"/>
      <c r="G593" s="461"/>
      <c r="H593" s="461"/>
      <c r="I593" s="461"/>
      <c r="J593" s="461"/>
    </row>
    <row r="594">
      <c r="B594" s="461"/>
      <c r="D594" s="461"/>
      <c r="E594" s="240"/>
      <c r="F594" s="461"/>
      <c r="G594" s="461"/>
      <c r="H594" s="461"/>
      <c r="I594" s="461"/>
      <c r="J594" s="461"/>
    </row>
    <row r="595">
      <c r="B595" s="461"/>
      <c r="D595" s="461"/>
      <c r="E595" s="240"/>
      <c r="F595" s="461"/>
      <c r="G595" s="461"/>
      <c r="H595" s="461"/>
      <c r="I595" s="461"/>
      <c r="J595" s="461"/>
    </row>
    <row r="596">
      <c r="B596" s="461"/>
      <c r="D596" s="461"/>
      <c r="E596" s="240"/>
      <c r="F596" s="461"/>
      <c r="G596" s="461"/>
      <c r="H596" s="461"/>
      <c r="I596" s="461"/>
      <c r="J596" s="461"/>
    </row>
    <row r="597">
      <c r="B597" s="461"/>
      <c r="D597" s="461"/>
      <c r="E597" s="240"/>
      <c r="F597" s="461"/>
      <c r="G597" s="461"/>
      <c r="H597" s="461"/>
      <c r="I597" s="461"/>
      <c r="J597" s="461"/>
    </row>
    <row r="598">
      <c r="B598" s="461"/>
      <c r="D598" s="461"/>
      <c r="E598" s="240"/>
      <c r="F598" s="461"/>
      <c r="G598" s="461"/>
      <c r="H598" s="461"/>
      <c r="I598" s="461"/>
      <c r="J598" s="461"/>
    </row>
    <row r="599">
      <c r="B599" s="461"/>
      <c r="D599" s="461"/>
      <c r="E599" s="240"/>
      <c r="F599" s="461"/>
      <c r="G599" s="461"/>
      <c r="H599" s="461"/>
      <c r="I599" s="461"/>
      <c r="J599" s="461"/>
    </row>
    <row r="600">
      <c r="B600" s="461"/>
      <c r="D600" s="461"/>
      <c r="E600" s="240"/>
      <c r="F600" s="461"/>
      <c r="G600" s="461"/>
      <c r="H600" s="461"/>
      <c r="I600" s="461"/>
      <c r="J600" s="461"/>
    </row>
    <row r="601">
      <c r="B601" s="461"/>
      <c r="D601" s="461"/>
      <c r="E601" s="240"/>
      <c r="F601" s="461"/>
      <c r="G601" s="461"/>
      <c r="H601" s="461"/>
      <c r="I601" s="461"/>
      <c r="J601" s="461"/>
    </row>
    <row r="602">
      <c r="B602" s="461"/>
      <c r="D602" s="461"/>
      <c r="E602" s="240"/>
      <c r="F602" s="461"/>
      <c r="G602" s="461"/>
      <c r="H602" s="461"/>
      <c r="I602" s="461"/>
      <c r="J602" s="461"/>
    </row>
    <row r="603">
      <c r="B603" s="461"/>
      <c r="D603" s="461"/>
      <c r="E603" s="240"/>
      <c r="F603" s="461"/>
      <c r="G603" s="461"/>
      <c r="H603" s="461"/>
      <c r="I603" s="461"/>
      <c r="J603" s="461"/>
    </row>
    <row r="604">
      <c r="B604" s="461"/>
      <c r="D604" s="461"/>
      <c r="E604" s="240"/>
      <c r="F604" s="461"/>
      <c r="G604" s="461"/>
      <c r="H604" s="461"/>
      <c r="I604" s="461"/>
      <c r="J604" s="461"/>
    </row>
    <row r="605">
      <c r="B605" s="461"/>
      <c r="D605" s="461"/>
      <c r="E605" s="240"/>
      <c r="F605" s="461"/>
      <c r="G605" s="461"/>
      <c r="H605" s="461"/>
      <c r="I605" s="461"/>
      <c r="J605" s="461"/>
    </row>
    <row r="606">
      <c r="B606" s="461"/>
      <c r="D606" s="461"/>
      <c r="E606" s="240"/>
      <c r="F606" s="461"/>
      <c r="G606" s="461"/>
      <c r="H606" s="461"/>
      <c r="I606" s="461"/>
      <c r="J606" s="461"/>
    </row>
    <row r="607">
      <c r="B607" s="461"/>
      <c r="D607" s="461"/>
      <c r="E607" s="240"/>
      <c r="F607" s="461"/>
      <c r="G607" s="461"/>
      <c r="H607" s="461"/>
      <c r="I607" s="461"/>
      <c r="J607" s="461"/>
    </row>
    <row r="608">
      <c r="B608" s="461"/>
      <c r="D608" s="461"/>
      <c r="E608" s="240"/>
      <c r="F608" s="461"/>
      <c r="G608" s="461"/>
      <c r="H608" s="461"/>
      <c r="I608" s="461"/>
      <c r="J608" s="461"/>
    </row>
    <row r="609">
      <c r="B609" s="461"/>
      <c r="D609" s="461"/>
      <c r="E609" s="240"/>
      <c r="F609" s="461"/>
      <c r="G609" s="461"/>
      <c r="H609" s="461"/>
      <c r="I609" s="461"/>
      <c r="J609" s="461"/>
    </row>
    <row r="610">
      <c r="B610" s="461"/>
      <c r="D610" s="461"/>
      <c r="E610" s="240"/>
      <c r="F610" s="461"/>
      <c r="G610" s="461"/>
      <c r="H610" s="461"/>
      <c r="I610" s="461"/>
      <c r="J610" s="461"/>
    </row>
    <row r="611">
      <c r="B611" s="461"/>
      <c r="D611" s="461"/>
      <c r="E611" s="240"/>
      <c r="F611" s="461"/>
      <c r="G611" s="461"/>
      <c r="H611" s="461"/>
      <c r="I611" s="461"/>
      <c r="J611" s="461"/>
    </row>
    <row r="612">
      <c r="B612" s="461"/>
      <c r="D612" s="461"/>
      <c r="E612" s="240"/>
      <c r="F612" s="461"/>
      <c r="G612" s="461"/>
      <c r="H612" s="461"/>
      <c r="I612" s="461"/>
      <c r="J612" s="461"/>
    </row>
    <row r="613">
      <c r="B613" s="461"/>
      <c r="D613" s="461"/>
      <c r="E613" s="240"/>
      <c r="F613" s="461"/>
      <c r="G613" s="461"/>
      <c r="H613" s="461"/>
      <c r="I613" s="461"/>
      <c r="J613" s="461"/>
    </row>
    <row r="614">
      <c r="B614" s="461"/>
      <c r="D614" s="461"/>
      <c r="E614" s="240"/>
      <c r="F614" s="461"/>
      <c r="G614" s="461"/>
      <c r="H614" s="461"/>
      <c r="I614" s="461"/>
      <c r="J614" s="461"/>
    </row>
    <row r="615">
      <c r="B615" s="461"/>
      <c r="D615" s="461"/>
      <c r="E615" s="240"/>
      <c r="F615" s="461"/>
      <c r="G615" s="461"/>
      <c r="H615" s="461"/>
      <c r="I615" s="461"/>
      <c r="J615" s="461"/>
    </row>
    <row r="616">
      <c r="B616" s="461"/>
      <c r="D616" s="461"/>
      <c r="E616" s="240"/>
      <c r="F616" s="461"/>
      <c r="G616" s="461"/>
      <c r="H616" s="461"/>
      <c r="I616" s="461"/>
      <c r="J616" s="461"/>
    </row>
    <row r="617">
      <c r="B617" s="461"/>
      <c r="D617" s="461"/>
      <c r="E617" s="240"/>
      <c r="F617" s="461"/>
      <c r="G617" s="461"/>
      <c r="H617" s="461"/>
      <c r="I617" s="461"/>
      <c r="J617" s="461"/>
    </row>
    <row r="618">
      <c r="B618" s="461"/>
      <c r="D618" s="461"/>
      <c r="E618" s="240"/>
      <c r="F618" s="461"/>
      <c r="G618" s="461"/>
      <c r="H618" s="461"/>
      <c r="I618" s="461"/>
      <c r="J618" s="461"/>
    </row>
    <row r="619">
      <c r="B619" s="461"/>
      <c r="D619" s="461"/>
      <c r="E619" s="240"/>
      <c r="F619" s="461"/>
      <c r="G619" s="461"/>
      <c r="H619" s="461"/>
      <c r="I619" s="461"/>
      <c r="J619" s="461"/>
    </row>
    <row r="620">
      <c r="B620" s="461"/>
      <c r="D620" s="461"/>
      <c r="E620" s="240"/>
      <c r="F620" s="461"/>
      <c r="G620" s="461"/>
      <c r="H620" s="461"/>
      <c r="I620" s="461"/>
      <c r="J620" s="461"/>
    </row>
    <row r="621">
      <c r="B621" s="461"/>
      <c r="D621" s="461"/>
      <c r="E621" s="240"/>
      <c r="F621" s="461"/>
      <c r="G621" s="461"/>
      <c r="H621" s="461"/>
      <c r="I621" s="461"/>
      <c r="J621" s="461"/>
    </row>
    <row r="622">
      <c r="B622" s="461"/>
      <c r="D622" s="461"/>
      <c r="E622" s="240"/>
      <c r="F622" s="461"/>
      <c r="G622" s="461"/>
      <c r="H622" s="461"/>
      <c r="I622" s="461"/>
      <c r="J622" s="461"/>
    </row>
    <row r="623">
      <c r="B623" s="461"/>
      <c r="D623" s="461"/>
      <c r="E623" s="240"/>
      <c r="F623" s="461"/>
      <c r="G623" s="461"/>
      <c r="H623" s="461"/>
      <c r="I623" s="461"/>
      <c r="J623" s="461"/>
    </row>
    <row r="624">
      <c r="B624" s="461"/>
      <c r="D624" s="461"/>
      <c r="E624" s="240"/>
      <c r="F624" s="461"/>
      <c r="G624" s="461"/>
      <c r="H624" s="461"/>
      <c r="I624" s="461"/>
      <c r="J624" s="461"/>
    </row>
    <row r="625">
      <c r="B625" s="461"/>
      <c r="D625" s="461"/>
      <c r="E625" s="240"/>
      <c r="F625" s="461"/>
      <c r="G625" s="461"/>
      <c r="H625" s="461"/>
      <c r="I625" s="461"/>
      <c r="J625" s="461"/>
    </row>
    <row r="626">
      <c r="B626" s="461"/>
      <c r="D626" s="461"/>
      <c r="E626" s="240"/>
      <c r="F626" s="461"/>
      <c r="G626" s="461"/>
      <c r="H626" s="461"/>
      <c r="I626" s="461"/>
      <c r="J626" s="461"/>
    </row>
    <row r="627">
      <c r="B627" s="461"/>
      <c r="D627" s="461"/>
      <c r="E627" s="240"/>
      <c r="F627" s="461"/>
      <c r="G627" s="461"/>
      <c r="H627" s="461"/>
      <c r="I627" s="461"/>
      <c r="J627" s="461"/>
    </row>
    <row r="628">
      <c r="B628" s="461"/>
      <c r="D628" s="461"/>
      <c r="E628" s="240"/>
      <c r="F628" s="461"/>
      <c r="G628" s="461"/>
      <c r="H628" s="461"/>
      <c r="I628" s="461"/>
      <c r="J628" s="461"/>
    </row>
    <row r="629">
      <c r="B629" s="461"/>
      <c r="D629" s="461"/>
      <c r="E629" s="240"/>
      <c r="F629" s="461"/>
      <c r="G629" s="461"/>
      <c r="H629" s="461"/>
      <c r="I629" s="461"/>
      <c r="J629" s="461"/>
    </row>
    <row r="630">
      <c r="B630" s="461"/>
      <c r="D630" s="461"/>
      <c r="E630" s="240"/>
      <c r="F630" s="461"/>
      <c r="G630" s="461"/>
      <c r="H630" s="461"/>
      <c r="I630" s="461"/>
      <c r="J630" s="461"/>
    </row>
    <row r="631">
      <c r="B631" s="461"/>
      <c r="D631" s="461"/>
      <c r="E631" s="240"/>
      <c r="F631" s="461"/>
      <c r="G631" s="461"/>
      <c r="H631" s="461"/>
      <c r="I631" s="461"/>
      <c r="J631" s="461"/>
    </row>
    <row r="632">
      <c r="B632" s="461"/>
      <c r="D632" s="461"/>
      <c r="E632" s="240"/>
      <c r="F632" s="461"/>
      <c r="G632" s="461"/>
      <c r="H632" s="461"/>
      <c r="I632" s="461"/>
      <c r="J632" s="461"/>
    </row>
    <row r="633">
      <c r="B633" s="461"/>
      <c r="D633" s="461"/>
      <c r="E633" s="240"/>
      <c r="F633" s="461"/>
      <c r="G633" s="461"/>
      <c r="H633" s="461"/>
      <c r="I633" s="461"/>
      <c r="J633" s="461"/>
    </row>
    <row r="634">
      <c r="B634" s="461"/>
      <c r="D634" s="461"/>
      <c r="E634" s="240"/>
      <c r="F634" s="461"/>
      <c r="G634" s="461"/>
      <c r="H634" s="461"/>
      <c r="I634" s="461"/>
      <c r="J634" s="461"/>
    </row>
    <row r="635">
      <c r="B635" s="461"/>
      <c r="D635" s="461"/>
      <c r="E635" s="240"/>
      <c r="F635" s="461"/>
      <c r="G635" s="461"/>
      <c r="H635" s="461"/>
      <c r="I635" s="461"/>
      <c r="J635" s="461"/>
    </row>
    <row r="636">
      <c r="B636" s="461"/>
      <c r="D636" s="461"/>
      <c r="E636" s="240"/>
      <c r="F636" s="461"/>
      <c r="G636" s="461"/>
      <c r="H636" s="461"/>
      <c r="I636" s="461"/>
      <c r="J636" s="461"/>
    </row>
    <row r="637">
      <c r="B637" s="461"/>
      <c r="D637" s="461"/>
      <c r="E637" s="240"/>
      <c r="F637" s="461"/>
      <c r="G637" s="461"/>
      <c r="H637" s="461"/>
      <c r="I637" s="461"/>
      <c r="J637" s="461"/>
    </row>
    <row r="638">
      <c r="B638" s="461"/>
      <c r="D638" s="461"/>
      <c r="E638" s="240"/>
      <c r="F638" s="461"/>
      <c r="G638" s="461"/>
      <c r="H638" s="461"/>
      <c r="I638" s="461"/>
      <c r="J638" s="461"/>
    </row>
    <row r="639">
      <c r="B639" s="461"/>
      <c r="D639" s="461"/>
      <c r="E639" s="240"/>
      <c r="F639" s="461"/>
      <c r="G639" s="461"/>
      <c r="H639" s="461"/>
      <c r="I639" s="461"/>
      <c r="J639" s="461"/>
    </row>
    <row r="640">
      <c r="B640" s="461"/>
      <c r="D640" s="461"/>
      <c r="E640" s="240"/>
      <c r="F640" s="461"/>
      <c r="G640" s="461"/>
      <c r="H640" s="461"/>
      <c r="I640" s="461"/>
      <c r="J640" s="461"/>
    </row>
    <row r="641">
      <c r="B641" s="461"/>
      <c r="D641" s="461"/>
      <c r="E641" s="240"/>
      <c r="F641" s="461"/>
      <c r="G641" s="461"/>
      <c r="H641" s="461"/>
      <c r="I641" s="461"/>
      <c r="J641" s="461"/>
    </row>
    <row r="642">
      <c r="B642" s="461"/>
      <c r="D642" s="461"/>
      <c r="E642" s="240"/>
      <c r="F642" s="461"/>
      <c r="G642" s="461"/>
      <c r="H642" s="461"/>
      <c r="I642" s="461"/>
      <c r="J642" s="461"/>
    </row>
    <row r="643">
      <c r="B643" s="461"/>
      <c r="D643" s="461"/>
      <c r="E643" s="240"/>
      <c r="F643" s="461"/>
      <c r="G643" s="461"/>
      <c r="H643" s="461"/>
      <c r="I643" s="461"/>
      <c r="J643" s="461"/>
    </row>
    <row r="644">
      <c r="B644" s="461"/>
      <c r="D644" s="461"/>
      <c r="E644" s="240"/>
      <c r="F644" s="461"/>
      <c r="G644" s="461"/>
      <c r="H644" s="461"/>
      <c r="I644" s="461"/>
      <c r="J644" s="461"/>
    </row>
    <row r="645">
      <c r="B645" s="461"/>
      <c r="D645" s="461"/>
      <c r="E645" s="240"/>
      <c r="F645" s="461"/>
      <c r="G645" s="461"/>
      <c r="H645" s="461"/>
      <c r="I645" s="461"/>
      <c r="J645" s="461"/>
    </row>
    <row r="646">
      <c r="B646" s="461"/>
      <c r="D646" s="461"/>
      <c r="E646" s="240"/>
      <c r="F646" s="461"/>
      <c r="G646" s="461"/>
      <c r="H646" s="461"/>
      <c r="I646" s="461"/>
      <c r="J646" s="461"/>
    </row>
    <row r="647">
      <c r="B647" s="461"/>
      <c r="D647" s="461"/>
      <c r="E647" s="240"/>
      <c r="F647" s="461"/>
      <c r="G647" s="461"/>
      <c r="H647" s="461"/>
      <c r="I647" s="461"/>
      <c r="J647" s="461"/>
    </row>
    <row r="648">
      <c r="B648" s="461"/>
      <c r="D648" s="461"/>
      <c r="E648" s="240"/>
      <c r="F648" s="461"/>
      <c r="G648" s="461"/>
      <c r="H648" s="461"/>
      <c r="I648" s="461"/>
      <c r="J648" s="461"/>
    </row>
    <row r="649">
      <c r="B649" s="461"/>
      <c r="D649" s="461"/>
      <c r="E649" s="240"/>
      <c r="F649" s="461"/>
      <c r="G649" s="461"/>
      <c r="H649" s="461"/>
      <c r="I649" s="461"/>
      <c r="J649" s="461"/>
    </row>
    <row r="650">
      <c r="B650" s="461"/>
      <c r="D650" s="461"/>
      <c r="E650" s="240"/>
      <c r="F650" s="461"/>
      <c r="G650" s="461"/>
      <c r="H650" s="461"/>
      <c r="I650" s="461"/>
      <c r="J650" s="461"/>
    </row>
    <row r="651">
      <c r="B651" s="461"/>
      <c r="D651" s="461"/>
      <c r="E651" s="240"/>
      <c r="F651" s="461"/>
      <c r="G651" s="461"/>
      <c r="H651" s="461"/>
      <c r="I651" s="461"/>
      <c r="J651" s="461"/>
    </row>
    <row r="652">
      <c r="B652" s="461"/>
      <c r="D652" s="461"/>
      <c r="E652" s="240"/>
      <c r="F652" s="461"/>
      <c r="G652" s="461"/>
      <c r="H652" s="461"/>
      <c r="I652" s="461"/>
      <c r="J652" s="461"/>
    </row>
    <row r="653">
      <c r="B653" s="461"/>
      <c r="D653" s="461"/>
      <c r="E653" s="240"/>
      <c r="F653" s="461"/>
      <c r="G653" s="461"/>
      <c r="H653" s="461"/>
      <c r="I653" s="461"/>
      <c r="J653" s="461"/>
    </row>
    <row r="654">
      <c r="B654" s="461"/>
      <c r="D654" s="461"/>
      <c r="E654" s="240"/>
      <c r="F654" s="461"/>
      <c r="G654" s="461"/>
      <c r="H654" s="461"/>
      <c r="I654" s="461"/>
      <c r="J654" s="461"/>
    </row>
    <row r="655">
      <c r="B655" s="461"/>
      <c r="D655" s="461"/>
      <c r="E655" s="240"/>
      <c r="F655" s="461"/>
      <c r="G655" s="461"/>
      <c r="H655" s="461"/>
      <c r="I655" s="461"/>
      <c r="J655" s="461"/>
    </row>
    <row r="656">
      <c r="B656" s="461"/>
      <c r="D656" s="461"/>
      <c r="E656" s="240"/>
      <c r="F656" s="461"/>
      <c r="G656" s="461"/>
      <c r="H656" s="461"/>
      <c r="I656" s="461"/>
      <c r="J656" s="461"/>
    </row>
    <row r="657">
      <c r="B657" s="461"/>
      <c r="D657" s="461"/>
      <c r="E657" s="240"/>
      <c r="F657" s="461"/>
      <c r="G657" s="461"/>
      <c r="H657" s="461"/>
      <c r="I657" s="461"/>
      <c r="J657" s="461"/>
    </row>
    <row r="658">
      <c r="B658" s="461"/>
      <c r="D658" s="461"/>
      <c r="E658" s="240"/>
      <c r="F658" s="461"/>
      <c r="G658" s="461"/>
      <c r="H658" s="461"/>
      <c r="I658" s="461"/>
      <c r="J658" s="461"/>
    </row>
    <row r="659">
      <c r="B659" s="461"/>
      <c r="D659" s="461"/>
      <c r="E659" s="240"/>
      <c r="F659" s="461"/>
      <c r="G659" s="461"/>
      <c r="H659" s="461"/>
      <c r="I659" s="461"/>
      <c r="J659" s="461"/>
    </row>
    <row r="660">
      <c r="B660" s="461"/>
      <c r="D660" s="461"/>
      <c r="E660" s="240"/>
      <c r="F660" s="461"/>
      <c r="G660" s="461"/>
      <c r="H660" s="461"/>
      <c r="I660" s="461"/>
      <c r="J660" s="461"/>
    </row>
    <row r="661">
      <c r="B661" s="461"/>
      <c r="D661" s="461"/>
      <c r="E661" s="240"/>
      <c r="F661" s="461"/>
      <c r="G661" s="461"/>
      <c r="H661" s="461"/>
      <c r="I661" s="461"/>
      <c r="J661" s="461"/>
    </row>
    <row r="662">
      <c r="B662" s="461"/>
      <c r="D662" s="461"/>
      <c r="E662" s="240"/>
      <c r="F662" s="461"/>
      <c r="G662" s="461"/>
      <c r="H662" s="461"/>
      <c r="I662" s="461"/>
      <c r="J662" s="461"/>
    </row>
    <row r="663">
      <c r="B663" s="461"/>
      <c r="D663" s="461"/>
      <c r="E663" s="240"/>
      <c r="F663" s="461"/>
      <c r="G663" s="461"/>
      <c r="H663" s="461"/>
      <c r="I663" s="461"/>
      <c r="J663" s="461"/>
    </row>
    <row r="664">
      <c r="B664" s="461"/>
      <c r="D664" s="461"/>
      <c r="E664" s="240"/>
      <c r="F664" s="461"/>
      <c r="G664" s="461"/>
      <c r="H664" s="461"/>
      <c r="I664" s="461"/>
      <c r="J664" s="461"/>
    </row>
    <row r="665">
      <c r="B665" s="461"/>
      <c r="D665" s="461"/>
      <c r="E665" s="240"/>
      <c r="F665" s="461"/>
      <c r="G665" s="461"/>
      <c r="H665" s="461"/>
      <c r="I665" s="461"/>
      <c r="J665" s="461"/>
    </row>
    <row r="666">
      <c r="B666" s="461"/>
      <c r="D666" s="461"/>
      <c r="E666" s="240"/>
      <c r="F666" s="461"/>
      <c r="G666" s="461"/>
      <c r="H666" s="461"/>
      <c r="I666" s="461"/>
      <c r="J666" s="461"/>
    </row>
    <row r="667">
      <c r="B667" s="461"/>
      <c r="D667" s="461"/>
      <c r="E667" s="240"/>
      <c r="F667" s="461"/>
      <c r="G667" s="461"/>
      <c r="H667" s="461"/>
      <c r="I667" s="461"/>
      <c r="J667" s="461"/>
    </row>
    <row r="668">
      <c r="B668" s="461"/>
      <c r="D668" s="461"/>
      <c r="E668" s="240"/>
      <c r="F668" s="461"/>
      <c r="G668" s="461"/>
      <c r="H668" s="461"/>
      <c r="I668" s="461"/>
      <c r="J668" s="461"/>
    </row>
    <row r="669">
      <c r="B669" s="461"/>
      <c r="D669" s="461"/>
      <c r="E669" s="240"/>
      <c r="F669" s="461"/>
      <c r="G669" s="461"/>
      <c r="H669" s="461"/>
      <c r="I669" s="461"/>
      <c r="J669" s="461"/>
    </row>
    <row r="670">
      <c r="B670" s="461"/>
      <c r="D670" s="461"/>
      <c r="E670" s="240"/>
      <c r="F670" s="461"/>
      <c r="G670" s="461"/>
      <c r="H670" s="461"/>
      <c r="I670" s="461"/>
      <c r="J670" s="461"/>
    </row>
    <row r="671">
      <c r="B671" s="461"/>
      <c r="D671" s="461"/>
      <c r="E671" s="240"/>
      <c r="F671" s="461"/>
      <c r="G671" s="461"/>
      <c r="H671" s="461"/>
      <c r="I671" s="461"/>
      <c r="J671" s="461"/>
    </row>
    <row r="672">
      <c r="B672" s="461"/>
      <c r="D672" s="461"/>
      <c r="E672" s="240"/>
      <c r="F672" s="461"/>
      <c r="G672" s="461"/>
      <c r="H672" s="461"/>
      <c r="I672" s="461"/>
      <c r="J672" s="461"/>
    </row>
    <row r="673">
      <c r="B673" s="461"/>
      <c r="D673" s="461"/>
      <c r="E673" s="240"/>
      <c r="F673" s="461"/>
      <c r="G673" s="461"/>
      <c r="H673" s="461"/>
      <c r="I673" s="461"/>
      <c r="J673" s="461"/>
    </row>
    <row r="674">
      <c r="B674" s="461"/>
      <c r="D674" s="461"/>
      <c r="E674" s="240"/>
      <c r="F674" s="461"/>
      <c r="G674" s="461"/>
      <c r="H674" s="461"/>
      <c r="I674" s="461"/>
      <c r="J674" s="461"/>
    </row>
    <row r="675">
      <c r="B675" s="461"/>
      <c r="D675" s="461"/>
      <c r="E675" s="240"/>
      <c r="F675" s="461"/>
      <c r="G675" s="461"/>
      <c r="H675" s="461"/>
      <c r="I675" s="461"/>
      <c r="J675" s="461"/>
    </row>
    <row r="676">
      <c r="B676" s="461"/>
      <c r="D676" s="461"/>
      <c r="E676" s="240"/>
      <c r="F676" s="461"/>
      <c r="G676" s="461"/>
      <c r="H676" s="461"/>
      <c r="I676" s="461"/>
      <c r="J676" s="461"/>
    </row>
    <row r="677">
      <c r="B677" s="461"/>
      <c r="D677" s="461"/>
      <c r="E677" s="240"/>
      <c r="F677" s="461"/>
      <c r="G677" s="461"/>
      <c r="H677" s="461"/>
      <c r="I677" s="461"/>
      <c r="J677" s="461"/>
    </row>
    <row r="678">
      <c r="B678" s="461"/>
      <c r="D678" s="461"/>
      <c r="E678" s="240"/>
      <c r="F678" s="461"/>
      <c r="G678" s="461"/>
      <c r="H678" s="461"/>
      <c r="I678" s="461"/>
      <c r="J678" s="461"/>
    </row>
    <row r="679">
      <c r="B679" s="461"/>
      <c r="D679" s="461"/>
      <c r="E679" s="240"/>
      <c r="F679" s="461"/>
      <c r="G679" s="461"/>
      <c r="H679" s="461"/>
      <c r="I679" s="461"/>
      <c r="J679" s="461"/>
    </row>
    <row r="680">
      <c r="B680" s="461"/>
      <c r="D680" s="461"/>
      <c r="E680" s="240"/>
      <c r="F680" s="461"/>
      <c r="G680" s="461"/>
      <c r="H680" s="461"/>
      <c r="I680" s="461"/>
      <c r="J680" s="461"/>
    </row>
    <row r="681">
      <c r="B681" s="461"/>
      <c r="D681" s="461"/>
      <c r="E681" s="240"/>
      <c r="F681" s="461"/>
      <c r="G681" s="461"/>
      <c r="H681" s="461"/>
      <c r="I681" s="461"/>
      <c r="J681" s="461"/>
    </row>
    <row r="682">
      <c r="B682" s="461"/>
      <c r="D682" s="461"/>
      <c r="E682" s="240"/>
      <c r="F682" s="461"/>
      <c r="G682" s="461"/>
      <c r="H682" s="461"/>
      <c r="I682" s="461"/>
      <c r="J682" s="461"/>
    </row>
    <row r="683">
      <c r="B683" s="461"/>
      <c r="D683" s="461"/>
      <c r="E683" s="240"/>
      <c r="F683" s="461"/>
      <c r="G683" s="461"/>
      <c r="H683" s="461"/>
      <c r="I683" s="461"/>
      <c r="J683" s="461"/>
    </row>
    <row r="684">
      <c r="B684" s="461"/>
      <c r="D684" s="461"/>
      <c r="E684" s="240"/>
      <c r="F684" s="461"/>
      <c r="G684" s="461"/>
      <c r="H684" s="461"/>
      <c r="I684" s="461"/>
      <c r="J684" s="461"/>
    </row>
    <row r="685">
      <c r="B685" s="461"/>
      <c r="D685" s="461"/>
      <c r="E685" s="240"/>
      <c r="F685" s="461"/>
      <c r="G685" s="461"/>
      <c r="H685" s="461"/>
      <c r="I685" s="461"/>
      <c r="J685" s="461"/>
    </row>
    <row r="686">
      <c r="B686" s="461"/>
      <c r="D686" s="461"/>
      <c r="E686" s="240"/>
      <c r="F686" s="461"/>
      <c r="G686" s="461"/>
      <c r="H686" s="461"/>
      <c r="I686" s="461"/>
      <c r="J686" s="461"/>
    </row>
    <row r="687">
      <c r="B687" s="461"/>
      <c r="D687" s="461"/>
      <c r="E687" s="240"/>
      <c r="F687" s="461"/>
      <c r="G687" s="461"/>
      <c r="H687" s="461"/>
      <c r="I687" s="461"/>
      <c r="J687" s="461"/>
    </row>
    <row r="688">
      <c r="B688" s="461"/>
      <c r="D688" s="461"/>
      <c r="E688" s="240"/>
      <c r="F688" s="461"/>
      <c r="G688" s="461"/>
      <c r="H688" s="461"/>
      <c r="I688" s="461"/>
      <c r="J688" s="461"/>
    </row>
    <row r="689">
      <c r="B689" s="461"/>
      <c r="D689" s="461"/>
      <c r="E689" s="240"/>
      <c r="F689" s="461"/>
      <c r="G689" s="461"/>
      <c r="H689" s="461"/>
      <c r="I689" s="461"/>
      <c r="J689" s="461"/>
    </row>
    <row r="690">
      <c r="B690" s="461"/>
      <c r="D690" s="461"/>
      <c r="E690" s="240"/>
      <c r="F690" s="461"/>
      <c r="G690" s="461"/>
      <c r="H690" s="461"/>
      <c r="I690" s="461"/>
      <c r="J690" s="461"/>
    </row>
    <row r="691">
      <c r="B691" s="461"/>
      <c r="D691" s="461"/>
      <c r="E691" s="240"/>
      <c r="F691" s="461"/>
      <c r="G691" s="461"/>
      <c r="H691" s="461"/>
      <c r="I691" s="461"/>
      <c r="J691" s="461"/>
    </row>
    <row r="692">
      <c r="B692" s="461"/>
      <c r="D692" s="461"/>
      <c r="E692" s="240"/>
      <c r="F692" s="461"/>
      <c r="G692" s="461"/>
      <c r="H692" s="461"/>
      <c r="I692" s="461"/>
      <c r="J692" s="461"/>
    </row>
    <row r="693">
      <c r="B693" s="461"/>
      <c r="D693" s="461"/>
      <c r="E693" s="240"/>
      <c r="F693" s="461"/>
      <c r="G693" s="461"/>
      <c r="H693" s="461"/>
      <c r="I693" s="461"/>
      <c r="J693" s="461"/>
    </row>
    <row r="694">
      <c r="B694" s="461"/>
      <c r="D694" s="461"/>
      <c r="E694" s="240"/>
      <c r="F694" s="461"/>
      <c r="G694" s="461"/>
      <c r="H694" s="461"/>
      <c r="I694" s="461"/>
      <c r="J694" s="461"/>
    </row>
    <row r="695">
      <c r="B695" s="461"/>
      <c r="D695" s="461"/>
      <c r="E695" s="240"/>
      <c r="F695" s="461"/>
      <c r="G695" s="461"/>
      <c r="H695" s="461"/>
      <c r="I695" s="461"/>
      <c r="J695" s="461"/>
    </row>
    <row r="696">
      <c r="B696" s="461"/>
      <c r="D696" s="461"/>
      <c r="E696" s="240"/>
      <c r="F696" s="461"/>
      <c r="G696" s="461"/>
      <c r="H696" s="461"/>
      <c r="I696" s="461"/>
      <c r="J696" s="461"/>
    </row>
    <row r="697">
      <c r="B697" s="461"/>
      <c r="D697" s="461"/>
      <c r="E697" s="240"/>
      <c r="F697" s="461"/>
      <c r="G697" s="461"/>
      <c r="H697" s="461"/>
      <c r="I697" s="461"/>
      <c r="J697" s="461"/>
    </row>
    <row r="698">
      <c r="B698" s="461"/>
      <c r="D698" s="461"/>
      <c r="E698" s="240"/>
      <c r="F698" s="461"/>
      <c r="G698" s="461"/>
      <c r="H698" s="461"/>
      <c r="I698" s="461"/>
      <c r="J698" s="461"/>
    </row>
    <row r="699">
      <c r="B699" s="461"/>
      <c r="D699" s="461"/>
      <c r="E699" s="240"/>
      <c r="F699" s="461"/>
      <c r="G699" s="461"/>
      <c r="H699" s="461"/>
      <c r="I699" s="461"/>
      <c r="J699" s="461"/>
    </row>
    <row r="700">
      <c r="B700" s="461"/>
      <c r="D700" s="461"/>
      <c r="E700" s="240"/>
      <c r="F700" s="461"/>
      <c r="G700" s="461"/>
      <c r="H700" s="461"/>
      <c r="I700" s="461"/>
      <c r="J700" s="461"/>
    </row>
    <row r="701">
      <c r="B701" s="461"/>
      <c r="D701" s="461"/>
      <c r="E701" s="240"/>
      <c r="F701" s="461"/>
      <c r="G701" s="461"/>
      <c r="H701" s="461"/>
      <c r="I701" s="461"/>
      <c r="J701" s="461"/>
    </row>
    <row r="702">
      <c r="B702" s="461"/>
      <c r="D702" s="461"/>
      <c r="E702" s="240"/>
      <c r="F702" s="461"/>
      <c r="G702" s="461"/>
      <c r="H702" s="461"/>
      <c r="I702" s="461"/>
      <c r="J702" s="461"/>
    </row>
    <row r="703">
      <c r="B703" s="461"/>
      <c r="D703" s="461"/>
      <c r="E703" s="240"/>
      <c r="F703" s="461"/>
      <c r="G703" s="461"/>
      <c r="H703" s="461"/>
      <c r="I703" s="461"/>
      <c r="J703" s="461"/>
    </row>
    <row r="704">
      <c r="B704" s="461"/>
      <c r="D704" s="461"/>
      <c r="E704" s="240"/>
      <c r="F704" s="461"/>
      <c r="G704" s="461"/>
      <c r="H704" s="461"/>
      <c r="I704" s="461"/>
      <c r="J704" s="461"/>
    </row>
    <row r="705">
      <c r="B705" s="461"/>
      <c r="D705" s="461"/>
      <c r="E705" s="240"/>
      <c r="F705" s="461"/>
      <c r="G705" s="461"/>
      <c r="H705" s="461"/>
      <c r="I705" s="461"/>
      <c r="J705" s="461"/>
    </row>
    <row r="706">
      <c r="B706" s="461"/>
      <c r="D706" s="461"/>
      <c r="E706" s="240"/>
      <c r="F706" s="461"/>
      <c r="G706" s="461"/>
      <c r="H706" s="461"/>
      <c r="I706" s="461"/>
      <c r="J706" s="461"/>
    </row>
    <row r="707">
      <c r="B707" s="461"/>
      <c r="D707" s="461"/>
      <c r="E707" s="240"/>
      <c r="F707" s="461"/>
      <c r="G707" s="461"/>
      <c r="H707" s="461"/>
      <c r="I707" s="461"/>
      <c r="J707" s="461"/>
    </row>
    <row r="708">
      <c r="B708" s="461"/>
      <c r="D708" s="461"/>
      <c r="E708" s="240"/>
      <c r="F708" s="461"/>
      <c r="G708" s="461"/>
      <c r="H708" s="461"/>
      <c r="I708" s="461"/>
      <c r="J708" s="461"/>
    </row>
    <row r="709">
      <c r="B709" s="461"/>
      <c r="D709" s="461"/>
      <c r="E709" s="240"/>
      <c r="F709" s="461"/>
      <c r="G709" s="461"/>
      <c r="H709" s="461"/>
      <c r="I709" s="461"/>
      <c r="J709" s="461"/>
    </row>
    <row r="710">
      <c r="B710" s="461"/>
      <c r="D710" s="461"/>
      <c r="E710" s="240"/>
      <c r="F710" s="461"/>
      <c r="G710" s="461"/>
      <c r="H710" s="461"/>
      <c r="I710" s="461"/>
      <c r="J710" s="461"/>
    </row>
    <row r="711">
      <c r="B711" s="461"/>
      <c r="D711" s="461"/>
      <c r="E711" s="240"/>
      <c r="F711" s="461"/>
      <c r="G711" s="461"/>
      <c r="H711" s="461"/>
      <c r="I711" s="461"/>
      <c r="J711" s="461"/>
    </row>
    <row r="712">
      <c r="B712" s="461"/>
      <c r="D712" s="461"/>
      <c r="E712" s="240"/>
      <c r="F712" s="461"/>
      <c r="G712" s="461"/>
      <c r="H712" s="461"/>
      <c r="I712" s="461"/>
      <c r="J712" s="461"/>
    </row>
    <row r="713">
      <c r="B713" s="461"/>
      <c r="D713" s="461"/>
      <c r="E713" s="240"/>
      <c r="F713" s="461"/>
      <c r="G713" s="461"/>
      <c r="H713" s="461"/>
      <c r="I713" s="461"/>
      <c r="J713" s="461"/>
    </row>
    <row r="714">
      <c r="B714" s="461"/>
      <c r="D714" s="461"/>
      <c r="E714" s="240"/>
      <c r="F714" s="461"/>
      <c r="G714" s="461"/>
      <c r="H714" s="461"/>
      <c r="I714" s="461"/>
      <c r="J714" s="461"/>
    </row>
    <row r="715">
      <c r="B715" s="461"/>
      <c r="D715" s="461"/>
      <c r="E715" s="240"/>
      <c r="F715" s="461"/>
      <c r="G715" s="461"/>
      <c r="H715" s="461"/>
      <c r="I715" s="461"/>
      <c r="J715" s="461"/>
    </row>
    <row r="716">
      <c r="B716" s="461"/>
      <c r="D716" s="461"/>
      <c r="E716" s="240"/>
      <c r="F716" s="461"/>
      <c r="G716" s="461"/>
      <c r="H716" s="461"/>
      <c r="I716" s="461"/>
      <c r="J716" s="461"/>
    </row>
    <row r="717">
      <c r="B717" s="461"/>
      <c r="D717" s="461"/>
      <c r="E717" s="240"/>
      <c r="F717" s="461"/>
      <c r="G717" s="461"/>
      <c r="H717" s="461"/>
      <c r="I717" s="461"/>
      <c r="J717" s="461"/>
    </row>
    <row r="718">
      <c r="B718" s="461"/>
      <c r="D718" s="461"/>
      <c r="E718" s="240"/>
      <c r="F718" s="461"/>
      <c r="G718" s="461"/>
      <c r="H718" s="461"/>
      <c r="I718" s="461"/>
      <c r="J718" s="461"/>
    </row>
    <row r="719">
      <c r="B719" s="461"/>
      <c r="D719" s="461"/>
      <c r="E719" s="240"/>
      <c r="F719" s="461"/>
      <c r="G719" s="461"/>
      <c r="H719" s="461"/>
      <c r="I719" s="461"/>
      <c r="J719" s="461"/>
    </row>
    <row r="720">
      <c r="B720" s="461"/>
      <c r="D720" s="461"/>
      <c r="E720" s="240"/>
      <c r="F720" s="461"/>
      <c r="G720" s="461"/>
      <c r="H720" s="461"/>
      <c r="I720" s="461"/>
      <c r="J720" s="461"/>
    </row>
    <row r="721">
      <c r="B721" s="461"/>
      <c r="D721" s="461"/>
      <c r="E721" s="240"/>
      <c r="F721" s="461"/>
      <c r="G721" s="461"/>
      <c r="H721" s="461"/>
      <c r="I721" s="461"/>
      <c r="J721" s="461"/>
    </row>
    <row r="722">
      <c r="B722" s="461"/>
      <c r="D722" s="461"/>
      <c r="E722" s="240"/>
      <c r="F722" s="461"/>
      <c r="G722" s="461"/>
      <c r="H722" s="461"/>
      <c r="I722" s="461"/>
      <c r="J722" s="461"/>
    </row>
    <row r="723">
      <c r="B723" s="461"/>
      <c r="D723" s="461"/>
      <c r="E723" s="240"/>
      <c r="F723" s="461"/>
      <c r="G723" s="461"/>
      <c r="H723" s="461"/>
      <c r="I723" s="461"/>
      <c r="J723" s="461"/>
    </row>
    <row r="724">
      <c r="B724" s="461"/>
      <c r="D724" s="461"/>
      <c r="E724" s="240"/>
      <c r="F724" s="461"/>
      <c r="G724" s="461"/>
      <c r="H724" s="461"/>
      <c r="I724" s="461"/>
      <c r="J724" s="461"/>
    </row>
    <row r="725">
      <c r="B725" s="461"/>
      <c r="D725" s="461"/>
      <c r="E725" s="240"/>
      <c r="F725" s="461"/>
      <c r="G725" s="461"/>
      <c r="H725" s="461"/>
      <c r="I725" s="461"/>
      <c r="J725" s="461"/>
    </row>
    <row r="726">
      <c r="B726" s="461"/>
      <c r="D726" s="461"/>
      <c r="E726" s="240"/>
      <c r="F726" s="461"/>
      <c r="G726" s="461"/>
      <c r="H726" s="461"/>
      <c r="I726" s="461"/>
      <c r="J726" s="461"/>
    </row>
    <row r="727">
      <c r="B727" s="461"/>
      <c r="D727" s="461"/>
      <c r="E727" s="240"/>
      <c r="F727" s="461"/>
      <c r="G727" s="461"/>
      <c r="H727" s="461"/>
      <c r="I727" s="461"/>
      <c r="J727" s="461"/>
    </row>
    <row r="728">
      <c r="B728" s="461"/>
      <c r="D728" s="461"/>
      <c r="E728" s="240"/>
      <c r="F728" s="461"/>
      <c r="G728" s="461"/>
      <c r="H728" s="461"/>
      <c r="I728" s="461"/>
      <c r="J728" s="461"/>
    </row>
    <row r="729">
      <c r="B729" s="461"/>
      <c r="D729" s="461"/>
      <c r="E729" s="240"/>
      <c r="F729" s="461"/>
      <c r="G729" s="461"/>
      <c r="H729" s="461"/>
      <c r="I729" s="461"/>
      <c r="J729" s="461"/>
    </row>
    <row r="730">
      <c r="B730" s="461"/>
      <c r="D730" s="461"/>
      <c r="E730" s="240"/>
      <c r="F730" s="461"/>
      <c r="G730" s="461"/>
      <c r="H730" s="461"/>
      <c r="I730" s="461"/>
      <c r="J730" s="461"/>
    </row>
    <row r="731">
      <c r="B731" s="461"/>
      <c r="D731" s="461"/>
      <c r="E731" s="240"/>
      <c r="F731" s="461"/>
      <c r="G731" s="461"/>
      <c r="H731" s="461"/>
      <c r="I731" s="461"/>
      <c r="J731" s="461"/>
    </row>
    <row r="732">
      <c r="B732" s="461"/>
      <c r="D732" s="461"/>
      <c r="E732" s="240"/>
      <c r="F732" s="461"/>
      <c r="G732" s="461"/>
      <c r="H732" s="461"/>
      <c r="I732" s="461"/>
      <c r="J732" s="461"/>
    </row>
    <row r="733">
      <c r="B733" s="461"/>
      <c r="D733" s="461"/>
      <c r="E733" s="240"/>
      <c r="F733" s="461"/>
      <c r="G733" s="461"/>
      <c r="H733" s="461"/>
      <c r="I733" s="461"/>
      <c r="J733" s="461"/>
    </row>
    <row r="734">
      <c r="B734" s="461"/>
      <c r="D734" s="461"/>
      <c r="E734" s="240"/>
      <c r="F734" s="461"/>
      <c r="G734" s="461"/>
      <c r="H734" s="461"/>
      <c r="I734" s="461"/>
      <c r="J734" s="461"/>
    </row>
    <row r="735">
      <c r="B735" s="461"/>
      <c r="D735" s="461"/>
      <c r="E735" s="240"/>
      <c r="F735" s="461"/>
      <c r="G735" s="461"/>
      <c r="H735" s="461"/>
      <c r="I735" s="461"/>
      <c r="J735" s="461"/>
    </row>
    <row r="736">
      <c r="B736" s="461"/>
      <c r="D736" s="461"/>
      <c r="E736" s="240"/>
      <c r="F736" s="461"/>
      <c r="G736" s="461"/>
      <c r="H736" s="461"/>
      <c r="I736" s="461"/>
      <c r="J736" s="461"/>
    </row>
    <row r="737">
      <c r="B737" s="461"/>
      <c r="D737" s="461"/>
      <c r="E737" s="240"/>
      <c r="F737" s="461"/>
      <c r="G737" s="461"/>
      <c r="H737" s="461"/>
      <c r="I737" s="461"/>
      <c r="J737" s="461"/>
    </row>
    <row r="738">
      <c r="B738" s="461"/>
      <c r="D738" s="461"/>
      <c r="E738" s="240"/>
      <c r="F738" s="461"/>
      <c r="G738" s="461"/>
      <c r="H738" s="461"/>
      <c r="I738" s="461"/>
      <c r="J738" s="461"/>
    </row>
    <row r="739">
      <c r="B739" s="461"/>
      <c r="D739" s="461"/>
      <c r="E739" s="240"/>
      <c r="F739" s="461"/>
      <c r="G739" s="461"/>
      <c r="H739" s="461"/>
      <c r="I739" s="461"/>
      <c r="J739" s="461"/>
    </row>
    <row r="740">
      <c r="B740" s="461"/>
      <c r="D740" s="461"/>
      <c r="E740" s="240"/>
      <c r="F740" s="461"/>
      <c r="G740" s="461"/>
      <c r="H740" s="461"/>
      <c r="I740" s="461"/>
      <c r="J740" s="461"/>
    </row>
    <row r="741">
      <c r="B741" s="461"/>
      <c r="D741" s="461"/>
      <c r="E741" s="240"/>
      <c r="F741" s="461"/>
      <c r="G741" s="461"/>
      <c r="H741" s="461"/>
      <c r="I741" s="461"/>
      <c r="J741" s="461"/>
    </row>
    <row r="742">
      <c r="B742" s="461"/>
      <c r="D742" s="461"/>
      <c r="E742" s="240"/>
      <c r="F742" s="461"/>
      <c r="G742" s="461"/>
      <c r="H742" s="461"/>
      <c r="I742" s="461"/>
      <c r="J742" s="461"/>
    </row>
    <row r="743">
      <c r="B743" s="461"/>
      <c r="D743" s="461"/>
      <c r="E743" s="240"/>
      <c r="F743" s="461"/>
      <c r="G743" s="461"/>
      <c r="H743" s="461"/>
      <c r="I743" s="461"/>
      <c r="J743" s="461"/>
    </row>
    <row r="744">
      <c r="B744" s="461"/>
      <c r="D744" s="461"/>
      <c r="E744" s="240"/>
      <c r="F744" s="461"/>
      <c r="G744" s="461"/>
      <c r="H744" s="461"/>
      <c r="I744" s="461"/>
      <c r="J744" s="461"/>
    </row>
    <row r="745">
      <c r="B745" s="461"/>
      <c r="D745" s="461"/>
      <c r="E745" s="240"/>
      <c r="F745" s="461"/>
      <c r="G745" s="461"/>
      <c r="H745" s="461"/>
      <c r="I745" s="461"/>
      <c r="J745" s="461"/>
    </row>
    <row r="746">
      <c r="B746" s="461"/>
      <c r="D746" s="461"/>
      <c r="E746" s="240"/>
      <c r="F746" s="461"/>
      <c r="G746" s="461"/>
      <c r="H746" s="461"/>
      <c r="I746" s="461"/>
      <c r="J746" s="461"/>
    </row>
    <row r="747">
      <c r="B747" s="461"/>
      <c r="D747" s="461"/>
      <c r="E747" s="240"/>
      <c r="F747" s="461"/>
      <c r="G747" s="461"/>
      <c r="H747" s="461"/>
      <c r="I747" s="461"/>
      <c r="J747" s="461"/>
    </row>
    <row r="748">
      <c r="B748" s="461"/>
      <c r="D748" s="461"/>
      <c r="E748" s="240"/>
      <c r="F748" s="461"/>
      <c r="G748" s="461"/>
      <c r="H748" s="461"/>
      <c r="I748" s="461"/>
      <c r="J748" s="461"/>
    </row>
    <row r="749">
      <c r="B749" s="461"/>
      <c r="D749" s="461"/>
      <c r="E749" s="240"/>
      <c r="F749" s="461"/>
      <c r="G749" s="461"/>
      <c r="H749" s="461"/>
      <c r="I749" s="461"/>
      <c r="J749" s="461"/>
    </row>
    <row r="750">
      <c r="B750" s="461"/>
      <c r="D750" s="461"/>
      <c r="E750" s="240"/>
      <c r="F750" s="461"/>
      <c r="G750" s="461"/>
      <c r="H750" s="461"/>
      <c r="I750" s="461"/>
      <c r="J750" s="461"/>
    </row>
    <row r="751">
      <c r="B751" s="461"/>
      <c r="D751" s="461"/>
      <c r="E751" s="240"/>
      <c r="F751" s="461"/>
      <c r="G751" s="461"/>
      <c r="H751" s="461"/>
      <c r="I751" s="461"/>
      <c r="J751" s="461"/>
    </row>
    <row r="752">
      <c r="B752" s="461"/>
      <c r="D752" s="461"/>
      <c r="E752" s="240"/>
      <c r="F752" s="461"/>
      <c r="G752" s="461"/>
      <c r="H752" s="461"/>
      <c r="I752" s="461"/>
      <c r="J752" s="461"/>
    </row>
    <row r="753">
      <c r="B753" s="461"/>
      <c r="D753" s="461"/>
      <c r="E753" s="240"/>
      <c r="F753" s="461"/>
      <c r="G753" s="461"/>
      <c r="H753" s="461"/>
      <c r="I753" s="461"/>
      <c r="J753" s="461"/>
    </row>
    <row r="754">
      <c r="B754" s="461"/>
      <c r="D754" s="461"/>
      <c r="E754" s="240"/>
      <c r="F754" s="461"/>
      <c r="G754" s="461"/>
      <c r="H754" s="461"/>
      <c r="I754" s="461"/>
      <c r="J754" s="461"/>
    </row>
    <row r="755">
      <c r="B755" s="461"/>
      <c r="D755" s="461"/>
      <c r="E755" s="240"/>
      <c r="F755" s="461"/>
      <c r="G755" s="461"/>
      <c r="H755" s="461"/>
      <c r="I755" s="461"/>
      <c r="J755" s="461"/>
    </row>
    <row r="756">
      <c r="B756" s="461"/>
      <c r="D756" s="461"/>
      <c r="E756" s="240"/>
      <c r="F756" s="461"/>
      <c r="G756" s="461"/>
      <c r="H756" s="461"/>
      <c r="I756" s="461"/>
      <c r="J756" s="461"/>
    </row>
    <row r="757">
      <c r="B757" s="461"/>
      <c r="D757" s="461"/>
      <c r="E757" s="240"/>
      <c r="F757" s="461"/>
      <c r="G757" s="461"/>
      <c r="H757" s="461"/>
      <c r="I757" s="461"/>
      <c r="J757" s="461"/>
    </row>
    <row r="758">
      <c r="B758" s="461"/>
      <c r="D758" s="461"/>
      <c r="E758" s="240"/>
      <c r="F758" s="461"/>
      <c r="G758" s="461"/>
      <c r="H758" s="461"/>
      <c r="I758" s="461"/>
      <c r="J758" s="461"/>
    </row>
    <row r="759">
      <c r="B759" s="461"/>
      <c r="D759" s="461"/>
      <c r="E759" s="240"/>
      <c r="F759" s="461"/>
      <c r="G759" s="461"/>
      <c r="H759" s="461"/>
      <c r="I759" s="461"/>
      <c r="J759" s="461"/>
    </row>
    <row r="760">
      <c r="B760" s="461"/>
      <c r="D760" s="461"/>
      <c r="E760" s="240"/>
      <c r="F760" s="461"/>
      <c r="G760" s="461"/>
      <c r="H760" s="461"/>
      <c r="I760" s="461"/>
      <c r="J760" s="461"/>
    </row>
    <row r="761">
      <c r="B761" s="461"/>
      <c r="D761" s="461"/>
      <c r="E761" s="240"/>
      <c r="F761" s="461"/>
      <c r="G761" s="461"/>
      <c r="H761" s="461"/>
      <c r="I761" s="461"/>
      <c r="J761" s="461"/>
    </row>
    <row r="762">
      <c r="B762" s="461"/>
      <c r="D762" s="461"/>
      <c r="E762" s="240"/>
      <c r="F762" s="461"/>
      <c r="G762" s="461"/>
      <c r="H762" s="461"/>
      <c r="I762" s="461"/>
      <c r="J762" s="461"/>
    </row>
    <row r="763">
      <c r="B763" s="461"/>
      <c r="D763" s="461"/>
      <c r="E763" s="240"/>
      <c r="F763" s="461"/>
      <c r="G763" s="461"/>
      <c r="H763" s="461"/>
      <c r="I763" s="461"/>
      <c r="J763" s="461"/>
    </row>
    <row r="764">
      <c r="B764" s="461"/>
      <c r="D764" s="461"/>
      <c r="E764" s="240"/>
      <c r="F764" s="461"/>
      <c r="G764" s="461"/>
      <c r="H764" s="461"/>
      <c r="I764" s="461"/>
      <c r="J764" s="461"/>
    </row>
    <row r="765">
      <c r="B765" s="461"/>
      <c r="D765" s="461"/>
      <c r="E765" s="240"/>
      <c r="F765" s="461"/>
      <c r="G765" s="461"/>
      <c r="H765" s="461"/>
      <c r="I765" s="461"/>
      <c r="J765" s="461"/>
    </row>
    <row r="766">
      <c r="B766" s="461"/>
      <c r="D766" s="461"/>
      <c r="E766" s="240"/>
      <c r="F766" s="461"/>
      <c r="G766" s="461"/>
      <c r="H766" s="461"/>
      <c r="I766" s="461"/>
      <c r="J766" s="461"/>
    </row>
    <row r="767">
      <c r="B767" s="461"/>
      <c r="D767" s="461"/>
      <c r="E767" s="240"/>
      <c r="F767" s="461"/>
      <c r="G767" s="461"/>
      <c r="H767" s="461"/>
      <c r="I767" s="461"/>
      <c r="J767" s="461"/>
    </row>
    <row r="768">
      <c r="B768" s="461"/>
      <c r="D768" s="461"/>
      <c r="E768" s="240"/>
      <c r="F768" s="461"/>
      <c r="G768" s="461"/>
      <c r="H768" s="461"/>
      <c r="I768" s="461"/>
      <c r="J768" s="461"/>
    </row>
    <row r="769">
      <c r="B769" s="461"/>
      <c r="D769" s="461"/>
      <c r="E769" s="240"/>
      <c r="F769" s="461"/>
      <c r="G769" s="461"/>
      <c r="H769" s="461"/>
      <c r="I769" s="461"/>
      <c r="J769" s="461"/>
    </row>
    <row r="770">
      <c r="B770" s="461"/>
      <c r="D770" s="461"/>
      <c r="E770" s="240"/>
      <c r="F770" s="461"/>
      <c r="G770" s="461"/>
      <c r="H770" s="461"/>
      <c r="I770" s="461"/>
      <c r="J770" s="461"/>
    </row>
    <row r="771">
      <c r="B771" s="461"/>
      <c r="D771" s="461"/>
      <c r="E771" s="240"/>
      <c r="F771" s="461"/>
      <c r="G771" s="461"/>
      <c r="H771" s="461"/>
      <c r="I771" s="461"/>
      <c r="J771" s="461"/>
    </row>
    <row r="772">
      <c r="B772" s="461"/>
      <c r="D772" s="461"/>
      <c r="E772" s="240"/>
      <c r="F772" s="461"/>
      <c r="G772" s="461"/>
      <c r="H772" s="461"/>
      <c r="I772" s="461"/>
      <c r="J772" s="461"/>
    </row>
    <row r="773">
      <c r="B773" s="461"/>
      <c r="D773" s="461"/>
      <c r="E773" s="240"/>
      <c r="F773" s="461"/>
      <c r="G773" s="461"/>
      <c r="H773" s="461"/>
      <c r="I773" s="461"/>
      <c r="J773" s="461"/>
    </row>
    <row r="774">
      <c r="B774" s="461"/>
      <c r="D774" s="461"/>
      <c r="E774" s="240"/>
      <c r="F774" s="461"/>
      <c r="G774" s="461"/>
      <c r="H774" s="461"/>
      <c r="I774" s="461"/>
      <c r="J774" s="461"/>
    </row>
    <row r="775">
      <c r="B775" s="461"/>
      <c r="D775" s="461"/>
      <c r="E775" s="240"/>
      <c r="F775" s="461"/>
      <c r="G775" s="461"/>
      <c r="H775" s="461"/>
      <c r="I775" s="461"/>
      <c r="J775" s="461"/>
    </row>
    <row r="776">
      <c r="B776" s="461"/>
      <c r="D776" s="461"/>
      <c r="E776" s="240"/>
      <c r="F776" s="461"/>
      <c r="G776" s="461"/>
      <c r="H776" s="461"/>
      <c r="I776" s="461"/>
      <c r="J776" s="461"/>
    </row>
    <row r="777">
      <c r="B777" s="461"/>
      <c r="D777" s="461"/>
      <c r="E777" s="240"/>
      <c r="F777" s="461"/>
      <c r="G777" s="461"/>
      <c r="H777" s="461"/>
      <c r="I777" s="461"/>
      <c r="J777" s="461"/>
    </row>
    <row r="778">
      <c r="B778" s="461"/>
      <c r="D778" s="461"/>
      <c r="E778" s="240"/>
      <c r="F778" s="461"/>
      <c r="G778" s="461"/>
      <c r="H778" s="461"/>
      <c r="I778" s="461"/>
      <c r="J778" s="461"/>
    </row>
    <row r="779">
      <c r="B779" s="461"/>
      <c r="D779" s="461"/>
      <c r="E779" s="240"/>
      <c r="F779" s="461"/>
      <c r="G779" s="461"/>
      <c r="H779" s="461"/>
      <c r="I779" s="461"/>
      <c r="J779" s="461"/>
    </row>
    <row r="780">
      <c r="B780" s="461"/>
      <c r="D780" s="461"/>
      <c r="E780" s="240"/>
      <c r="F780" s="461"/>
      <c r="G780" s="461"/>
      <c r="H780" s="461"/>
      <c r="I780" s="461"/>
      <c r="J780" s="461"/>
    </row>
    <row r="781">
      <c r="B781" s="461"/>
      <c r="D781" s="461"/>
      <c r="E781" s="240"/>
      <c r="F781" s="461"/>
      <c r="G781" s="461"/>
      <c r="H781" s="461"/>
      <c r="I781" s="461"/>
      <c r="J781" s="461"/>
    </row>
    <row r="782">
      <c r="B782" s="461"/>
      <c r="D782" s="461"/>
      <c r="E782" s="240"/>
      <c r="F782" s="461"/>
      <c r="G782" s="461"/>
      <c r="H782" s="461"/>
      <c r="I782" s="461"/>
      <c r="J782" s="461"/>
    </row>
    <row r="783">
      <c r="B783" s="461"/>
      <c r="D783" s="461"/>
      <c r="E783" s="240"/>
      <c r="F783" s="461"/>
      <c r="G783" s="461"/>
      <c r="H783" s="461"/>
      <c r="I783" s="461"/>
      <c r="J783" s="461"/>
    </row>
    <row r="784">
      <c r="B784" s="461"/>
      <c r="D784" s="461"/>
      <c r="E784" s="240"/>
      <c r="F784" s="461"/>
      <c r="G784" s="461"/>
      <c r="H784" s="461"/>
      <c r="I784" s="461"/>
      <c r="J784" s="461"/>
    </row>
    <row r="785">
      <c r="B785" s="461"/>
      <c r="D785" s="461"/>
      <c r="E785" s="240"/>
      <c r="F785" s="461"/>
      <c r="G785" s="461"/>
      <c r="H785" s="461"/>
      <c r="I785" s="461"/>
      <c r="J785" s="461"/>
    </row>
    <row r="786">
      <c r="B786" s="461"/>
      <c r="D786" s="461"/>
      <c r="E786" s="240"/>
      <c r="F786" s="461"/>
      <c r="G786" s="461"/>
      <c r="H786" s="461"/>
      <c r="I786" s="461"/>
      <c r="J786" s="461"/>
    </row>
    <row r="787">
      <c r="B787" s="461"/>
      <c r="D787" s="461"/>
      <c r="E787" s="240"/>
      <c r="F787" s="461"/>
      <c r="G787" s="461"/>
      <c r="H787" s="461"/>
      <c r="I787" s="461"/>
      <c r="J787" s="461"/>
    </row>
    <row r="788">
      <c r="B788" s="461"/>
      <c r="D788" s="461"/>
      <c r="E788" s="240"/>
      <c r="F788" s="461"/>
      <c r="G788" s="461"/>
      <c r="H788" s="461"/>
      <c r="I788" s="461"/>
      <c r="J788" s="461"/>
    </row>
    <row r="789">
      <c r="B789" s="461"/>
      <c r="D789" s="461"/>
      <c r="E789" s="240"/>
      <c r="F789" s="461"/>
      <c r="G789" s="461"/>
      <c r="H789" s="461"/>
      <c r="I789" s="461"/>
      <c r="J789" s="461"/>
    </row>
    <row r="790">
      <c r="B790" s="461"/>
      <c r="D790" s="461"/>
      <c r="E790" s="240"/>
      <c r="F790" s="461"/>
      <c r="G790" s="461"/>
      <c r="H790" s="461"/>
      <c r="I790" s="461"/>
      <c r="J790" s="461"/>
    </row>
    <row r="791">
      <c r="B791" s="461"/>
      <c r="D791" s="461"/>
      <c r="E791" s="240"/>
      <c r="F791" s="461"/>
      <c r="G791" s="461"/>
      <c r="H791" s="461"/>
      <c r="I791" s="461"/>
      <c r="J791" s="461"/>
    </row>
    <row r="792">
      <c r="B792" s="461"/>
      <c r="D792" s="461"/>
      <c r="E792" s="240"/>
      <c r="F792" s="461"/>
      <c r="G792" s="461"/>
      <c r="H792" s="461"/>
      <c r="I792" s="461"/>
      <c r="J792" s="461"/>
    </row>
    <row r="793">
      <c r="B793" s="461"/>
      <c r="D793" s="461"/>
      <c r="E793" s="240"/>
      <c r="F793" s="461"/>
      <c r="G793" s="461"/>
      <c r="H793" s="461"/>
      <c r="I793" s="461"/>
      <c r="J793" s="461"/>
    </row>
    <row r="794">
      <c r="B794" s="461"/>
      <c r="D794" s="461"/>
      <c r="E794" s="240"/>
      <c r="F794" s="461"/>
      <c r="G794" s="461"/>
      <c r="H794" s="461"/>
      <c r="I794" s="461"/>
      <c r="J794" s="461"/>
    </row>
    <row r="795">
      <c r="B795" s="461"/>
      <c r="D795" s="461"/>
      <c r="E795" s="240"/>
      <c r="F795" s="461"/>
      <c r="G795" s="461"/>
      <c r="H795" s="461"/>
      <c r="I795" s="461"/>
      <c r="J795" s="461"/>
    </row>
    <row r="796">
      <c r="B796" s="461"/>
      <c r="D796" s="461"/>
      <c r="E796" s="240"/>
      <c r="F796" s="461"/>
      <c r="G796" s="461"/>
      <c r="H796" s="461"/>
      <c r="I796" s="461"/>
      <c r="J796" s="461"/>
    </row>
    <row r="797">
      <c r="B797" s="461"/>
      <c r="D797" s="461"/>
      <c r="E797" s="240"/>
      <c r="F797" s="461"/>
      <c r="G797" s="461"/>
      <c r="H797" s="461"/>
      <c r="I797" s="461"/>
      <c r="J797" s="461"/>
    </row>
    <row r="798">
      <c r="B798" s="461"/>
      <c r="D798" s="461"/>
      <c r="E798" s="240"/>
      <c r="F798" s="461"/>
      <c r="G798" s="461"/>
      <c r="H798" s="461"/>
      <c r="I798" s="461"/>
      <c r="J798" s="461"/>
    </row>
    <row r="799">
      <c r="B799" s="461"/>
      <c r="D799" s="461"/>
      <c r="E799" s="240"/>
      <c r="F799" s="461"/>
      <c r="G799" s="461"/>
      <c r="H799" s="461"/>
      <c r="I799" s="461"/>
      <c r="J799" s="461"/>
    </row>
    <row r="800">
      <c r="B800" s="461"/>
      <c r="D800" s="461"/>
      <c r="E800" s="240"/>
      <c r="F800" s="461"/>
      <c r="G800" s="461"/>
      <c r="H800" s="461"/>
      <c r="I800" s="461"/>
      <c r="J800" s="461"/>
    </row>
    <row r="801">
      <c r="B801" s="461"/>
      <c r="D801" s="461"/>
      <c r="E801" s="240"/>
      <c r="F801" s="461"/>
      <c r="G801" s="461"/>
      <c r="H801" s="461"/>
      <c r="I801" s="461"/>
      <c r="J801" s="461"/>
    </row>
    <row r="802">
      <c r="B802" s="461"/>
      <c r="D802" s="461"/>
      <c r="E802" s="240"/>
      <c r="F802" s="461"/>
      <c r="G802" s="461"/>
      <c r="H802" s="461"/>
      <c r="I802" s="461"/>
      <c r="J802" s="461"/>
    </row>
    <row r="803">
      <c r="B803" s="461"/>
      <c r="D803" s="461"/>
      <c r="E803" s="240"/>
      <c r="F803" s="461"/>
      <c r="G803" s="461"/>
      <c r="H803" s="461"/>
      <c r="I803" s="461"/>
      <c r="J803" s="461"/>
    </row>
    <row r="804">
      <c r="B804" s="461"/>
      <c r="D804" s="461"/>
      <c r="E804" s="240"/>
      <c r="F804" s="461"/>
      <c r="G804" s="461"/>
      <c r="H804" s="461"/>
      <c r="I804" s="461"/>
      <c r="J804" s="461"/>
    </row>
    <row r="805">
      <c r="B805" s="461"/>
      <c r="D805" s="461"/>
      <c r="E805" s="240"/>
      <c r="F805" s="461"/>
      <c r="G805" s="461"/>
      <c r="H805" s="461"/>
      <c r="I805" s="461"/>
      <c r="J805" s="461"/>
    </row>
    <row r="806">
      <c r="B806" s="461"/>
      <c r="D806" s="461"/>
      <c r="E806" s="240"/>
      <c r="F806" s="461"/>
      <c r="G806" s="461"/>
      <c r="H806" s="461"/>
      <c r="I806" s="461"/>
      <c r="J806" s="461"/>
    </row>
    <row r="807">
      <c r="B807" s="461"/>
      <c r="D807" s="461"/>
      <c r="E807" s="240"/>
      <c r="F807" s="461"/>
      <c r="G807" s="461"/>
      <c r="H807" s="461"/>
      <c r="I807" s="461"/>
      <c r="J807" s="461"/>
    </row>
    <row r="808">
      <c r="B808" s="461"/>
      <c r="D808" s="461"/>
      <c r="E808" s="240"/>
      <c r="F808" s="461"/>
      <c r="G808" s="461"/>
      <c r="H808" s="461"/>
      <c r="I808" s="461"/>
      <c r="J808" s="461"/>
    </row>
    <row r="809">
      <c r="B809" s="461"/>
      <c r="D809" s="461"/>
      <c r="E809" s="240"/>
      <c r="F809" s="461"/>
      <c r="G809" s="461"/>
      <c r="H809" s="461"/>
      <c r="I809" s="461"/>
      <c r="J809" s="461"/>
    </row>
    <row r="810">
      <c r="B810" s="461"/>
      <c r="D810" s="461"/>
      <c r="E810" s="240"/>
      <c r="F810" s="461"/>
      <c r="G810" s="461"/>
      <c r="H810" s="461"/>
      <c r="I810" s="461"/>
      <c r="J810" s="461"/>
    </row>
    <row r="811">
      <c r="B811" s="461"/>
      <c r="D811" s="461"/>
      <c r="E811" s="240"/>
      <c r="F811" s="461"/>
      <c r="G811" s="461"/>
      <c r="H811" s="461"/>
      <c r="I811" s="461"/>
      <c r="J811" s="461"/>
    </row>
    <row r="812">
      <c r="B812" s="461"/>
      <c r="D812" s="461"/>
      <c r="E812" s="240"/>
      <c r="F812" s="461"/>
      <c r="G812" s="461"/>
      <c r="H812" s="461"/>
      <c r="I812" s="461"/>
      <c r="J812" s="461"/>
    </row>
    <row r="813">
      <c r="B813" s="461"/>
      <c r="D813" s="461"/>
      <c r="E813" s="240"/>
      <c r="F813" s="461"/>
      <c r="G813" s="461"/>
      <c r="H813" s="461"/>
      <c r="I813" s="461"/>
      <c r="J813" s="461"/>
    </row>
    <row r="814">
      <c r="B814" s="461"/>
      <c r="D814" s="461"/>
      <c r="E814" s="240"/>
      <c r="F814" s="461"/>
      <c r="G814" s="461"/>
      <c r="H814" s="461"/>
      <c r="I814" s="461"/>
      <c r="J814" s="461"/>
    </row>
    <row r="815">
      <c r="B815" s="461"/>
      <c r="D815" s="461"/>
      <c r="E815" s="240"/>
      <c r="F815" s="461"/>
      <c r="G815" s="461"/>
      <c r="H815" s="461"/>
      <c r="I815" s="461"/>
      <c r="J815" s="461"/>
    </row>
    <row r="816">
      <c r="B816" s="461"/>
      <c r="D816" s="461"/>
      <c r="E816" s="240"/>
      <c r="F816" s="461"/>
      <c r="G816" s="461"/>
      <c r="H816" s="461"/>
      <c r="I816" s="461"/>
      <c r="J816" s="461"/>
    </row>
    <row r="817">
      <c r="B817" s="461"/>
      <c r="D817" s="461"/>
      <c r="E817" s="240"/>
      <c r="F817" s="461"/>
      <c r="G817" s="461"/>
      <c r="H817" s="461"/>
      <c r="I817" s="461"/>
      <c r="J817" s="461"/>
    </row>
    <row r="818">
      <c r="B818" s="461"/>
      <c r="D818" s="461"/>
      <c r="E818" s="240"/>
      <c r="F818" s="461"/>
      <c r="G818" s="461"/>
      <c r="H818" s="461"/>
      <c r="I818" s="461"/>
      <c r="J818" s="461"/>
    </row>
    <row r="819">
      <c r="B819" s="461"/>
      <c r="D819" s="461"/>
      <c r="E819" s="240"/>
      <c r="F819" s="461"/>
      <c r="G819" s="461"/>
      <c r="H819" s="461"/>
      <c r="I819" s="461"/>
      <c r="J819" s="461"/>
    </row>
    <row r="820">
      <c r="B820" s="461"/>
      <c r="D820" s="461"/>
      <c r="E820" s="240"/>
      <c r="F820" s="461"/>
      <c r="G820" s="461"/>
      <c r="H820" s="461"/>
      <c r="I820" s="461"/>
      <c r="J820" s="461"/>
    </row>
    <row r="821">
      <c r="B821" s="461"/>
      <c r="D821" s="461"/>
      <c r="E821" s="240"/>
      <c r="F821" s="461"/>
      <c r="G821" s="461"/>
      <c r="H821" s="461"/>
      <c r="I821" s="461"/>
      <c r="J821" s="461"/>
    </row>
    <row r="822">
      <c r="B822" s="461"/>
      <c r="D822" s="461"/>
      <c r="E822" s="240"/>
      <c r="F822" s="461"/>
      <c r="G822" s="461"/>
      <c r="H822" s="461"/>
      <c r="I822" s="461"/>
      <c r="J822" s="461"/>
    </row>
    <row r="823">
      <c r="B823" s="461"/>
      <c r="D823" s="461"/>
      <c r="E823" s="240"/>
      <c r="F823" s="461"/>
      <c r="G823" s="461"/>
      <c r="H823" s="461"/>
      <c r="I823" s="461"/>
      <c r="J823" s="461"/>
    </row>
    <row r="824">
      <c r="B824" s="461"/>
      <c r="D824" s="461"/>
      <c r="E824" s="240"/>
      <c r="F824" s="461"/>
      <c r="G824" s="461"/>
      <c r="H824" s="461"/>
      <c r="I824" s="461"/>
      <c r="J824" s="461"/>
    </row>
    <row r="825">
      <c r="B825" s="461"/>
      <c r="D825" s="461"/>
      <c r="E825" s="240"/>
      <c r="F825" s="461"/>
      <c r="G825" s="461"/>
      <c r="H825" s="461"/>
      <c r="I825" s="461"/>
      <c r="J825" s="461"/>
    </row>
    <row r="826">
      <c r="B826" s="461"/>
      <c r="D826" s="461"/>
      <c r="E826" s="240"/>
      <c r="F826" s="461"/>
      <c r="G826" s="461"/>
      <c r="H826" s="461"/>
      <c r="I826" s="461"/>
      <c r="J826" s="461"/>
    </row>
    <row r="827">
      <c r="B827" s="461"/>
      <c r="D827" s="461"/>
      <c r="E827" s="240"/>
      <c r="F827" s="461"/>
      <c r="G827" s="461"/>
      <c r="H827" s="461"/>
      <c r="I827" s="461"/>
      <c r="J827" s="461"/>
    </row>
    <row r="828">
      <c r="B828" s="461"/>
      <c r="D828" s="461"/>
      <c r="E828" s="240"/>
      <c r="F828" s="461"/>
      <c r="G828" s="461"/>
      <c r="H828" s="461"/>
      <c r="I828" s="461"/>
      <c r="J828" s="461"/>
    </row>
    <row r="829">
      <c r="B829" s="461"/>
      <c r="D829" s="461"/>
      <c r="E829" s="240"/>
      <c r="F829" s="461"/>
      <c r="G829" s="461"/>
      <c r="H829" s="461"/>
      <c r="I829" s="461"/>
      <c r="J829" s="461"/>
    </row>
    <row r="830">
      <c r="B830" s="461"/>
      <c r="D830" s="461"/>
      <c r="E830" s="240"/>
      <c r="F830" s="461"/>
      <c r="G830" s="461"/>
      <c r="H830" s="461"/>
      <c r="I830" s="461"/>
      <c r="J830" s="461"/>
    </row>
    <row r="831">
      <c r="B831" s="461"/>
      <c r="D831" s="461"/>
      <c r="E831" s="240"/>
      <c r="F831" s="461"/>
      <c r="G831" s="461"/>
      <c r="H831" s="461"/>
      <c r="I831" s="461"/>
      <c r="J831" s="461"/>
    </row>
    <row r="832">
      <c r="B832" s="461"/>
      <c r="D832" s="461"/>
      <c r="E832" s="240"/>
      <c r="F832" s="461"/>
      <c r="G832" s="461"/>
      <c r="H832" s="461"/>
      <c r="I832" s="461"/>
      <c r="J832" s="461"/>
    </row>
    <row r="833">
      <c r="B833" s="461"/>
      <c r="D833" s="461"/>
      <c r="E833" s="240"/>
      <c r="F833" s="461"/>
      <c r="G833" s="461"/>
      <c r="H833" s="461"/>
      <c r="I833" s="461"/>
      <c r="J833" s="461"/>
    </row>
    <row r="834">
      <c r="B834" s="461"/>
      <c r="D834" s="461"/>
      <c r="E834" s="240"/>
      <c r="F834" s="461"/>
      <c r="G834" s="461"/>
      <c r="H834" s="461"/>
      <c r="I834" s="461"/>
      <c r="J834" s="461"/>
    </row>
    <row r="835">
      <c r="B835" s="461"/>
      <c r="D835" s="461"/>
      <c r="E835" s="240"/>
      <c r="F835" s="461"/>
      <c r="G835" s="461"/>
      <c r="H835" s="461"/>
      <c r="I835" s="461"/>
      <c r="J835" s="461"/>
    </row>
    <row r="836">
      <c r="B836" s="461"/>
      <c r="D836" s="461"/>
      <c r="E836" s="240"/>
      <c r="F836" s="461"/>
      <c r="G836" s="461"/>
      <c r="H836" s="461"/>
      <c r="I836" s="461"/>
      <c r="J836" s="461"/>
    </row>
    <row r="837">
      <c r="B837" s="461"/>
      <c r="D837" s="461"/>
      <c r="E837" s="240"/>
      <c r="F837" s="461"/>
      <c r="G837" s="461"/>
      <c r="H837" s="461"/>
      <c r="I837" s="461"/>
      <c r="J837" s="461"/>
    </row>
    <row r="838">
      <c r="B838" s="461"/>
      <c r="D838" s="461"/>
      <c r="E838" s="240"/>
      <c r="F838" s="461"/>
      <c r="G838" s="461"/>
      <c r="H838" s="461"/>
      <c r="I838" s="461"/>
      <c r="J838" s="461"/>
    </row>
    <row r="839">
      <c r="B839" s="461"/>
      <c r="D839" s="461"/>
      <c r="E839" s="240"/>
      <c r="F839" s="461"/>
      <c r="G839" s="461"/>
      <c r="H839" s="461"/>
      <c r="I839" s="461"/>
      <c r="J839" s="461"/>
    </row>
    <row r="840">
      <c r="B840" s="461"/>
      <c r="D840" s="461"/>
      <c r="E840" s="240"/>
      <c r="F840" s="461"/>
      <c r="G840" s="461"/>
      <c r="H840" s="461"/>
      <c r="I840" s="461"/>
      <c r="J840" s="461"/>
    </row>
    <row r="841">
      <c r="B841" s="461"/>
      <c r="D841" s="461"/>
      <c r="E841" s="240"/>
      <c r="F841" s="461"/>
      <c r="G841" s="461"/>
      <c r="H841" s="461"/>
      <c r="I841" s="461"/>
      <c r="J841" s="461"/>
    </row>
    <row r="842">
      <c r="B842" s="461"/>
      <c r="D842" s="461"/>
      <c r="E842" s="240"/>
      <c r="F842" s="461"/>
      <c r="G842" s="461"/>
      <c r="H842" s="461"/>
      <c r="I842" s="461"/>
      <c r="J842" s="461"/>
    </row>
    <row r="843">
      <c r="B843" s="461"/>
      <c r="D843" s="461"/>
      <c r="E843" s="240"/>
      <c r="F843" s="461"/>
      <c r="G843" s="461"/>
      <c r="H843" s="461"/>
      <c r="I843" s="461"/>
      <c r="J843" s="461"/>
    </row>
    <row r="844">
      <c r="B844" s="461"/>
      <c r="D844" s="461"/>
      <c r="E844" s="240"/>
      <c r="F844" s="461"/>
      <c r="G844" s="461"/>
      <c r="H844" s="461"/>
      <c r="I844" s="461"/>
      <c r="J844" s="461"/>
    </row>
    <row r="845">
      <c r="B845" s="461"/>
      <c r="D845" s="461"/>
      <c r="E845" s="240"/>
      <c r="F845" s="461"/>
      <c r="G845" s="461"/>
      <c r="H845" s="461"/>
      <c r="I845" s="461"/>
      <c r="J845" s="461"/>
    </row>
    <row r="846">
      <c r="B846" s="461"/>
      <c r="D846" s="461"/>
      <c r="E846" s="240"/>
      <c r="F846" s="461"/>
      <c r="G846" s="461"/>
      <c r="H846" s="461"/>
      <c r="I846" s="461"/>
      <c r="J846" s="461"/>
    </row>
    <row r="847">
      <c r="B847" s="461"/>
      <c r="D847" s="461"/>
      <c r="E847" s="240"/>
      <c r="F847" s="461"/>
      <c r="G847" s="461"/>
      <c r="H847" s="461"/>
      <c r="I847" s="461"/>
      <c r="J847" s="461"/>
    </row>
    <row r="848">
      <c r="B848" s="461"/>
      <c r="D848" s="461"/>
      <c r="E848" s="240"/>
      <c r="F848" s="461"/>
      <c r="G848" s="461"/>
      <c r="H848" s="461"/>
      <c r="I848" s="461"/>
      <c r="J848" s="461"/>
    </row>
    <row r="849">
      <c r="B849" s="461"/>
      <c r="D849" s="461"/>
      <c r="E849" s="240"/>
      <c r="F849" s="461"/>
      <c r="G849" s="461"/>
      <c r="H849" s="461"/>
      <c r="I849" s="461"/>
      <c r="J849" s="461"/>
    </row>
    <row r="850">
      <c r="B850" s="461"/>
      <c r="D850" s="461"/>
      <c r="E850" s="240"/>
      <c r="F850" s="461"/>
      <c r="G850" s="461"/>
      <c r="H850" s="461"/>
      <c r="I850" s="461"/>
      <c r="J850" s="461"/>
    </row>
    <row r="851">
      <c r="B851" s="461"/>
      <c r="D851" s="461"/>
      <c r="E851" s="240"/>
      <c r="F851" s="461"/>
      <c r="G851" s="461"/>
      <c r="H851" s="461"/>
      <c r="I851" s="461"/>
      <c r="J851" s="461"/>
    </row>
    <row r="852">
      <c r="B852" s="461"/>
      <c r="D852" s="461"/>
      <c r="E852" s="240"/>
      <c r="F852" s="461"/>
      <c r="G852" s="461"/>
      <c r="H852" s="461"/>
      <c r="I852" s="461"/>
      <c r="J852" s="461"/>
    </row>
    <row r="853">
      <c r="B853" s="461"/>
      <c r="D853" s="461"/>
      <c r="E853" s="240"/>
      <c r="F853" s="461"/>
      <c r="G853" s="461"/>
      <c r="H853" s="461"/>
      <c r="I853" s="461"/>
      <c r="J853" s="461"/>
    </row>
    <row r="854">
      <c r="B854" s="461"/>
      <c r="D854" s="461"/>
      <c r="E854" s="240"/>
      <c r="F854" s="461"/>
      <c r="G854" s="461"/>
      <c r="H854" s="461"/>
      <c r="I854" s="461"/>
      <c r="J854" s="461"/>
    </row>
    <row r="855">
      <c r="B855" s="461"/>
      <c r="D855" s="461"/>
      <c r="E855" s="240"/>
      <c r="F855" s="461"/>
      <c r="G855" s="461"/>
      <c r="H855" s="461"/>
      <c r="I855" s="461"/>
      <c r="J855" s="461"/>
    </row>
    <row r="856">
      <c r="B856" s="461"/>
      <c r="D856" s="461"/>
      <c r="E856" s="240"/>
      <c r="F856" s="461"/>
      <c r="G856" s="461"/>
      <c r="H856" s="461"/>
      <c r="I856" s="461"/>
      <c r="J856" s="461"/>
    </row>
    <row r="857">
      <c r="B857" s="461"/>
      <c r="D857" s="461"/>
      <c r="E857" s="240"/>
      <c r="F857" s="461"/>
      <c r="G857" s="461"/>
      <c r="H857" s="461"/>
      <c r="I857" s="461"/>
      <c r="J857" s="461"/>
    </row>
    <row r="858">
      <c r="B858" s="461"/>
      <c r="D858" s="461"/>
      <c r="E858" s="240"/>
      <c r="F858" s="461"/>
      <c r="G858" s="461"/>
      <c r="H858" s="461"/>
      <c r="I858" s="461"/>
      <c r="J858" s="461"/>
    </row>
    <row r="859">
      <c r="B859" s="461"/>
      <c r="D859" s="461"/>
      <c r="E859" s="240"/>
      <c r="F859" s="461"/>
      <c r="G859" s="461"/>
      <c r="H859" s="461"/>
      <c r="I859" s="461"/>
      <c r="J859" s="461"/>
    </row>
    <row r="860">
      <c r="B860" s="461"/>
      <c r="D860" s="461"/>
      <c r="E860" s="240"/>
      <c r="F860" s="461"/>
      <c r="G860" s="461"/>
      <c r="H860" s="461"/>
      <c r="I860" s="461"/>
      <c r="J860" s="461"/>
    </row>
    <row r="861">
      <c r="B861" s="461"/>
      <c r="D861" s="461"/>
      <c r="E861" s="240"/>
      <c r="F861" s="461"/>
      <c r="G861" s="461"/>
      <c r="H861" s="461"/>
      <c r="I861" s="461"/>
      <c r="J861" s="461"/>
    </row>
    <row r="862">
      <c r="B862" s="461"/>
      <c r="D862" s="461"/>
      <c r="E862" s="240"/>
      <c r="F862" s="461"/>
      <c r="G862" s="461"/>
      <c r="H862" s="461"/>
      <c r="I862" s="461"/>
      <c r="J862" s="461"/>
    </row>
    <row r="863">
      <c r="B863" s="461"/>
      <c r="D863" s="461"/>
      <c r="E863" s="240"/>
      <c r="F863" s="461"/>
      <c r="G863" s="461"/>
      <c r="H863" s="461"/>
      <c r="I863" s="461"/>
      <c r="J863" s="461"/>
    </row>
    <row r="864">
      <c r="B864" s="461"/>
      <c r="D864" s="461"/>
      <c r="E864" s="240"/>
      <c r="F864" s="461"/>
      <c r="G864" s="461"/>
      <c r="H864" s="461"/>
      <c r="I864" s="461"/>
      <c r="J864" s="461"/>
    </row>
    <row r="865">
      <c r="B865" s="461"/>
      <c r="D865" s="461"/>
      <c r="E865" s="240"/>
      <c r="F865" s="461"/>
      <c r="G865" s="461"/>
      <c r="H865" s="461"/>
      <c r="I865" s="461"/>
      <c r="J865" s="461"/>
    </row>
    <row r="866">
      <c r="B866" s="461"/>
      <c r="D866" s="461"/>
      <c r="E866" s="240"/>
      <c r="F866" s="461"/>
      <c r="G866" s="461"/>
      <c r="H866" s="461"/>
      <c r="I866" s="461"/>
      <c r="J866" s="461"/>
    </row>
    <row r="867">
      <c r="B867" s="461"/>
      <c r="D867" s="461"/>
      <c r="E867" s="240"/>
      <c r="F867" s="461"/>
      <c r="G867" s="461"/>
      <c r="H867" s="461"/>
      <c r="I867" s="461"/>
      <c r="J867" s="461"/>
    </row>
    <row r="868">
      <c r="B868" s="461"/>
      <c r="D868" s="461"/>
      <c r="E868" s="240"/>
      <c r="F868" s="461"/>
      <c r="G868" s="461"/>
      <c r="H868" s="461"/>
      <c r="I868" s="461"/>
      <c r="J868" s="461"/>
    </row>
    <row r="869">
      <c r="B869" s="461"/>
      <c r="D869" s="461"/>
      <c r="E869" s="240"/>
      <c r="F869" s="461"/>
      <c r="G869" s="461"/>
      <c r="H869" s="461"/>
      <c r="I869" s="461"/>
      <c r="J869" s="461"/>
    </row>
    <row r="870">
      <c r="B870" s="461"/>
      <c r="D870" s="461"/>
      <c r="E870" s="240"/>
      <c r="F870" s="461"/>
      <c r="G870" s="461"/>
      <c r="H870" s="461"/>
      <c r="I870" s="461"/>
      <c r="J870" s="461"/>
    </row>
    <row r="871">
      <c r="B871" s="461"/>
      <c r="D871" s="461"/>
      <c r="E871" s="240"/>
      <c r="F871" s="461"/>
      <c r="G871" s="461"/>
      <c r="H871" s="461"/>
      <c r="I871" s="461"/>
      <c r="J871" s="461"/>
    </row>
    <row r="872">
      <c r="B872" s="461"/>
      <c r="D872" s="461"/>
      <c r="E872" s="240"/>
      <c r="F872" s="461"/>
      <c r="G872" s="461"/>
      <c r="H872" s="461"/>
      <c r="I872" s="461"/>
      <c r="J872" s="461"/>
    </row>
    <row r="873">
      <c r="B873" s="461"/>
      <c r="D873" s="461"/>
      <c r="E873" s="240"/>
      <c r="F873" s="461"/>
      <c r="G873" s="461"/>
      <c r="H873" s="461"/>
      <c r="I873" s="461"/>
      <c r="J873" s="461"/>
    </row>
    <row r="874">
      <c r="B874" s="461"/>
      <c r="D874" s="461"/>
      <c r="E874" s="240"/>
      <c r="F874" s="461"/>
      <c r="G874" s="461"/>
      <c r="H874" s="461"/>
      <c r="I874" s="461"/>
      <c r="J874" s="461"/>
    </row>
    <row r="875">
      <c r="B875" s="461"/>
      <c r="D875" s="461"/>
      <c r="E875" s="240"/>
      <c r="F875" s="461"/>
      <c r="G875" s="461"/>
      <c r="H875" s="461"/>
      <c r="I875" s="461"/>
      <c r="J875" s="461"/>
    </row>
    <row r="876">
      <c r="B876" s="461"/>
      <c r="D876" s="461"/>
      <c r="E876" s="240"/>
      <c r="F876" s="461"/>
      <c r="G876" s="461"/>
      <c r="H876" s="461"/>
      <c r="I876" s="461"/>
      <c r="J876" s="461"/>
    </row>
    <row r="877">
      <c r="B877" s="461"/>
      <c r="D877" s="461"/>
      <c r="E877" s="240"/>
      <c r="F877" s="461"/>
      <c r="G877" s="461"/>
      <c r="H877" s="461"/>
      <c r="I877" s="461"/>
      <c r="J877" s="461"/>
    </row>
    <row r="878">
      <c r="B878" s="461"/>
      <c r="D878" s="461"/>
      <c r="E878" s="240"/>
      <c r="F878" s="461"/>
      <c r="G878" s="461"/>
      <c r="H878" s="461"/>
      <c r="I878" s="461"/>
      <c r="J878" s="461"/>
    </row>
    <row r="879">
      <c r="B879" s="461"/>
      <c r="D879" s="461"/>
      <c r="E879" s="240"/>
      <c r="F879" s="461"/>
      <c r="G879" s="461"/>
      <c r="H879" s="461"/>
      <c r="I879" s="461"/>
      <c r="J879" s="461"/>
    </row>
    <row r="880">
      <c r="B880" s="461"/>
      <c r="D880" s="461"/>
      <c r="E880" s="240"/>
      <c r="F880" s="461"/>
      <c r="G880" s="461"/>
      <c r="H880" s="461"/>
      <c r="I880" s="461"/>
      <c r="J880" s="461"/>
    </row>
    <row r="881">
      <c r="B881" s="461"/>
      <c r="D881" s="461"/>
      <c r="E881" s="240"/>
      <c r="F881" s="461"/>
      <c r="G881" s="461"/>
      <c r="H881" s="461"/>
      <c r="I881" s="461"/>
      <c r="J881" s="461"/>
    </row>
    <row r="882">
      <c r="B882" s="461"/>
      <c r="D882" s="461"/>
      <c r="E882" s="240"/>
      <c r="F882" s="461"/>
      <c r="G882" s="461"/>
      <c r="H882" s="461"/>
      <c r="I882" s="461"/>
      <c r="J882" s="461"/>
    </row>
    <row r="883">
      <c r="B883" s="461"/>
      <c r="D883" s="461"/>
      <c r="E883" s="240"/>
      <c r="F883" s="461"/>
      <c r="G883" s="461"/>
      <c r="H883" s="461"/>
      <c r="I883" s="461"/>
      <c r="J883" s="461"/>
    </row>
    <row r="884">
      <c r="B884" s="461"/>
      <c r="D884" s="461"/>
      <c r="E884" s="240"/>
      <c r="F884" s="461"/>
      <c r="G884" s="461"/>
      <c r="H884" s="461"/>
      <c r="I884" s="461"/>
      <c r="J884" s="461"/>
    </row>
    <row r="885">
      <c r="B885" s="461"/>
      <c r="D885" s="461"/>
      <c r="E885" s="240"/>
      <c r="F885" s="461"/>
      <c r="G885" s="461"/>
      <c r="H885" s="461"/>
      <c r="I885" s="461"/>
      <c r="J885" s="461"/>
    </row>
    <row r="886">
      <c r="B886" s="461"/>
      <c r="D886" s="461"/>
      <c r="E886" s="240"/>
      <c r="F886" s="461"/>
      <c r="G886" s="461"/>
      <c r="H886" s="461"/>
      <c r="I886" s="461"/>
      <c r="J886" s="461"/>
    </row>
    <row r="887">
      <c r="B887" s="461"/>
      <c r="D887" s="461"/>
      <c r="E887" s="240"/>
      <c r="F887" s="461"/>
      <c r="G887" s="461"/>
      <c r="H887" s="461"/>
      <c r="I887" s="461"/>
      <c r="J887" s="461"/>
    </row>
    <row r="888">
      <c r="B888" s="461"/>
      <c r="D888" s="461"/>
      <c r="E888" s="240"/>
      <c r="F888" s="461"/>
      <c r="G888" s="461"/>
      <c r="H888" s="461"/>
      <c r="I888" s="461"/>
      <c r="J888" s="461"/>
    </row>
    <row r="889">
      <c r="B889" s="461"/>
      <c r="D889" s="461"/>
      <c r="E889" s="240"/>
      <c r="F889" s="461"/>
      <c r="G889" s="461"/>
      <c r="H889" s="461"/>
      <c r="I889" s="461"/>
      <c r="J889" s="461"/>
    </row>
    <row r="890">
      <c r="B890" s="461"/>
      <c r="D890" s="461"/>
      <c r="E890" s="240"/>
      <c r="F890" s="461"/>
      <c r="G890" s="461"/>
      <c r="H890" s="461"/>
      <c r="I890" s="461"/>
      <c r="J890" s="461"/>
    </row>
    <row r="891">
      <c r="B891" s="461"/>
      <c r="D891" s="461"/>
      <c r="E891" s="240"/>
      <c r="F891" s="461"/>
      <c r="G891" s="461"/>
      <c r="H891" s="461"/>
      <c r="I891" s="461"/>
      <c r="J891" s="461"/>
    </row>
    <row r="892">
      <c r="B892" s="461"/>
      <c r="D892" s="461"/>
      <c r="E892" s="240"/>
      <c r="F892" s="461"/>
      <c r="G892" s="461"/>
      <c r="H892" s="461"/>
      <c r="I892" s="461"/>
      <c r="J892" s="461"/>
    </row>
    <row r="893">
      <c r="B893" s="461"/>
      <c r="D893" s="461"/>
      <c r="E893" s="240"/>
      <c r="F893" s="461"/>
      <c r="G893" s="461"/>
      <c r="H893" s="461"/>
      <c r="I893" s="461"/>
      <c r="J893" s="461"/>
    </row>
    <row r="894">
      <c r="B894" s="461"/>
      <c r="D894" s="461"/>
      <c r="E894" s="240"/>
      <c r="F894" s="461"/>
      <c r="G894" s="461"/>
      <c r="H894" s="461"/>
      <c r="I894" s="461"/>
      <c r="J894" s="461"/>
    </row>
    <row r="895">
      <c r="B895" s="461"/>
      <c r="D895" s="461"/>
      <c r="E895" s="240"/>
      <c r="F895" s="461"/>
      <c r="G895" s="461"/>
      <c r="H895" s="461"/>
      <c r="I895" s="461"/>
      <c r="J895" s="461"/>
    </row>
    <row r="896">
      <c r="B896" s="461"/>
      <c r="D896" s="461"/>
      <c r="E896" s="240"/>
      <c r="F896" s="461"/>
      <c r="G896" s="461"/>
      <c r="H896" s="461"/>
      <c r="I896" s="461"/>
      <c r="J896" s="461"/>
    </row>
    <row r="897">
      <c r="B897" s="461"/>
      <c r="D897" s="461"/>
      <c r="E897" s="240"/>
      <c r="F897" s="461"/>
      <c r="G897" s="461"/>
      <c r="H897" s="461"/>
      <c r="I897" s="461"/>
      <c r="J897" s="461"/>
    </row>
    <row r="898">
      <c r="B898" s="461"/>
      <c r="D898" s="461"/>
      <c r="E898" s="240"/>
      <c r="F898" s="461"/>
      <c r="G898" s="461"/>
      <c r="H898" s="461"/>
      <c r="I898" s="461"/>
      <c r="J898" s="461"/>
    </row>
    <row r="899">
      <c r="B899" s="461"/>
      <c r="D899" s="461"/>
      <c r="E899" s="240"/>
      <c r="F899" s="461"/>
      <c r="G899" s="461"/>
      <c r="H899" s="461"/>
      <c r="I899" s="461"/>
      <c r="J899" s="461"/>
    </row>
    <row r="900">
      <c r="B900" s="461"/>
      <c r="D900" s="461"/>
      <c r="E900" s="240"/>
      <c r="F900" s="461"/>
      <c r="G900" s="461"/>
      <c r="H900" s="461"/>
      <c r="I900" s="461"/>
      <c r="J900" s="461"/>
    </row>
    <row r="901">
      <c r="B901" s="461"/>
      <c r="D901" s="461"/>
      <c r="E901" s="240"/>
      <c r="F901" s="461"/>
      <c r="G901" s="461"/>
      <c r="H901" s="461"/>
      <c r="I901" s="461"/>
      <c r="J901" s="461"/>
    </row>
    <row r="902">
      <c r="B902" s="461"/>
      <c r="D902" s="461"/>
      <c r="E902" s="240"/>
      <c r="F902" s="461"/>
      <c r="G902" s="461"/>
      <c r="H902" s="461"/>
      <c r="I902" s="461"/>
      <c r="J902" s="461"/>
    </row>
    <row r="903">
      <c r="B903" s="461"/>
      <c r="D903" s="461"/>
      <c r="E903" s="240"/>
      <c r="F903" s="461"/>
      <c r="G903" s="461"/>
      <c r="H903" s="461"/>
      <c r="I903" s="461"/>
      <c r="J903" s="461"/>
    </row>
    <row r="904">
      <c r="B904" s="461"/>
      <c r="D904" s="461"/>
      <c r="E904" s="240"/>
      <c r="F904" s="461"/>
      <c r="G904" s="461"/>
      <c r="H904" s="461"/>
      <c r="I904" s="461"/>
      <c r="J904" s="461"/>
    </row>
    <row r="905">
      <c r="B905" s="461"/>
      <c r="D905" s="461"/>
      <c r="E905" s="240"/>
      <c r="F905" s="461"/>
      <c r="G905" s="461"/>
      <c r="H905" s="461"/>
      <c r="I905" s="461"/>
      <c r="J905" s="461"/>
    </row>
    <row r="906">
      <c r="B906" s="461"/>
      <c r="D906" s="461"/>
      <c r="E906" s="240"/>
      <c r="F906" s="461"/>
      <c r="G906" s="461"/>
      <c r="H906" s="461"/>
      <c r="I906" s="461"/>
      <c r="J906" s="461"/>
    </row>
    <row r="907">
      <c r="B907" s="461"/>
      <c r="D907" s="461"/>
      <c r="E907" s="240"/>
      <c r="F907" s="461"/>
      <c r="G907" s="461"/>
      <c r="H907" s="461"/>
      <c r="I907" s="461"/>
      <c r="J907" s="461"/>
    </row>
    <row r="908">
      <c r="B908" s="461"/>
      <c r="D908" s="461"/>
      <c r="E908" s="240"/>
      <c r="F908" s="461"/>
      <c r="G908" s="461"/>
      <c r="H908" s="461"/>
      <c r="I908" s="461"/>
      <c r="J908" s="461"/>
    </row>
    <row r="909">
      <c r="B909" s="461"/>
      <c r="D909" s="461"/>
      <c r="E909" s="240"/>
      <c r="F909" s="461"/>
      <c r="G909" s="461"/>
      <c r="H909" s="461"/>
      <c r="I909" s="461"/>
      <c r="J909" s="461"/>
    </row>
    <row r="910">
      <c r="B910" s="461"/>
      <c r="D910" s="461"/>
      <c r="E910" s="240"/>
      <c r="F910" s="461"/>
      <c r="G910" s="461"/>
      <c r="H910" s="461"/>
      <c r="I910" s="461"/>
      <c r="J910" s="461"/>
    </row>
    <row r="911">
      <c r="B911" s="461"/>
      <c r="D911" s="461"/>
      <c r="E911" s="240"/>
      <c r="F911" s="461"/>
      <c r="G911" s="461"/>
      <c r="H911" s="461"/>
      <c r="I911" s="461"/>
      <c r="J911" s="461"/>
    </row>
    <row r="912">
      <c r="B912" s="461"/>
      <c r="D912" s="461"/>
      <c r="E912" s="240"/>
      <c r="F912" s="461"/>
      <c r="G912" s="461"/>
      <c r="H912" s="461"/>
      <c r="I912" s="461"/>
      <c r="J912" s="461"/>
    </row>
    <row r="913">
      <c r="B913" s="461"/>
      <c r="D913" s="461"/>
      <c r="E913" s="240"/>
      <c r="F913" s="461"/>
      <c r="G913" s="461"/>
      <c r="H913" s="461"/>
      <c r="I913" s="461"/>
      <c r="J913" s="461"/>
    </row>
    <row r="914">
      <c r="B914" s="461"/>
      <c r="D914" s="461"/>
      <c r="E914" s="240"/>
      <c r="F914" s="461"/>
      <c r="G914" s="461"/>
      <c r="H914" s="461"/>
      <c r="I914" s="461"/>
      <c r="J914" s="461"/>
    </row>
    <row r="915">
      <c r="B915" s="461"/>
      <c r="D915" s="461"/>
      <c r="E915" s="240"/>
      <c r="F915" s="461"/>
      <c r="G915" s="461"/>
      <c r="H915" s="461"/>
      <c r="I915" s="461"/>
      <c r="J915" s="461"/>
    </row>
    <row r="916">
      <c r="B916" s="461"/>
      <c r="D916" s="461"/>
      <c r="E916" s="240"/>
      <c r="F916" s="461"/>
      <c r="G916" s="461"/>
      <c r="H916" s="461"/>
      <c r="I916" s="461"/>
      <c r="J916" s="461"/>
    </row>
    <row r="917">
      <c r="B917" s="461"/>
      <c r="D917" s="461"/>
      <c r="E917" s="240"/>
      <c r="F917" s="461"/>
      <c r="G917" s="461"/>
      <c r="H917" s="461"/>
      <c r="I917" s="461"/>
      <c r="J917" s="461"/>
    </row>
    <row r="918">
      <c r="B918" s="461"/>
      <c r="D918" s="461"/>
      <c r="E918" s="240"/>
      <c r="F918" s="461"/>
      <c r="G918" s="461"/>
      <c r="H918" s="461"/>
      <c r="I918" s="461"/>
      <c r="J918" s="461"/>
    </row>
    <row r="919">
      <c r="B919" s="461"/>
      <c r="D919" s="461"/>
      <c r="E919" s="240"/>
      <c r="F919" s="461"/>
      <c r="G919" s="461"/>
      <c r="H919" s="461"/>
      <c r="I919" s="461"/>
      <c r="J919" s="461"/>
    </row>
    <row r="920">
      <c r="B920" s="461"/>
      <c r="D920" s="461"/>
      <c r="E920" s="240"/>
      <c r="F920" s="461"/>
      <c r="G920" s="461"/>
      <c r="H920" s="461"/>
      <c r="I920" s="461"/>
      <c r="J920" s="461"/>
    </row>
    <row r="921">
      <c r="B921" s="461"/>
      <c r="D921" s="461"/>
      <c r="E921" s="240"/>
      <c r="F921" s="461"/>
      <c r="G921" s="461"/>
      <c r="H921" s="461"/>
      <c r="I921" s="461"/>
      <c r="J921" s="461"/>
    </row>
    <row r="922">
      <c r="B922" s="461"/>
      <c r="D922" s="461"/>
      <c r="E922" s="240"/>
      <c r="F922" s="461"/>
      <c r="G922" s="461"/>
      <c r="H922" s="461"/>
      <c r="I922" s="461"/>
      <c r="J922" s="461"/>
    </row>
    <row r="923">
      <c r="B923" s="461"/>
      <c r="D923" s="461"/>
      <c r="E923" s="240"/>
      <c r="F923" s="461"/>
      <c r="G923" s="461"/>
      <c r="H923" s="461"/>
      <c r="I923" s="461"/>
      <c r="J923" s="461"/>
    </row>
    <row r="924">
      <c r="B924" s="461"/>
      <c r="D924" s="461"/>
      <c r="E924" s="240"/>
      <c r="F924" s="461"/>
      <c r="G924" s="461"/>
      <c r="H924" s="461"/>
      <c r="I924" s="461"/>
      <c r="J924" s="461"/>
    </row>
    <row r="925">
      <c r="B925" s="461"/>
      <c r="D925" s="461"/>
      <c r="E925" s="240"/>
      <c r="F925" s="461"/>
      <c r="G925" s="461"/>
      <c r="H925" s="461"/>
      <c r="I925" s="461"/>
      <c r="J925" s="461"/>
    </row>
    <row r="926">
      <c r="B926" s="461"/>
      <c r="D926" s="461"/>
      <c r="E926" s="240"/>
      <c r="F926" s="461"/>
      <c r="G926" s="461"/>
      <c r="H926" s="461"/>
      <c r="I926" s="461"/>
      <c r="J926" s="461"/>
    </row>
    <row r="927">
      <c r="B927" s="461"/>
      <c r="D927" s="461"/>
      <c r="E927" s="240"/>
      <c r="F927" s="461"/>
      <c r="G927" s="461"/>
      <c r="H927" s="461"/>
      <c r="I927" s="461"/>
      <c r="J927" s="461"/>
    </row>
    <row r="928">
      <c r="B928" s="461"/>
      <c r="D928" s="461"/>
      <c r="E928" s="240"/>
      <c r="F928" s="461"/>
      <c r="G928" s="461"/>
      <c r="H928" s="461"/>
      <c r="I928" s="461"/>
      <c r="J928" s="461"/>
    </row>
    <row r="929">
      <c r="B929" s="461"/>
      <c r="D929" s="461"/>
      <c r="E929" s="240"/>
      <c r="F929" s="461"/>
      <c r="G929" s="461"/>
      <c r="H929" s="461"/>
      <c r="I929" s="461"/>
      <c r="J929" s="461"/>
    </row>
    <row r="930">
      <c r="B930" s="461"/>
      <c r="D930" s="461"/>
      <c r="E930" s="240"/>
      <c r="F930" s="461"/>
      <c r="G930" s="461"/>
      <c r="H930" s="461"/>
      <c r="I930" s="461"/>
      <c r="J930" s="461"/>
    </row>
    <row r="931">
      <c r="B931" s="461"/>
      <c r="D931" s="461"/>
      <c r="E931" s="240"/>
      <c r="F931" s="461"/>
      <c r="G931" s="461"/>
      <c r="H931" s="461"/>
      <c r="I931" s="461"/>
      <c r="J931" s="461"/>
    </row>
    <row r="932">
      <c r="B932" s="461"/>
      <c r="D932" s="461"/>
      <c r="E932" s="240"/>
      <c r="F932" s="461"/>
      <c r="G932" s="461"/>
      <c r="H932" s="461"/>
      <c r="I932" s="461"/>
      <c r="J932" s="461"/>
    </row>
    <row r="933">
      <c r="B933" s="461"/>
      <c r="D933" s="461"/>
      <c r="E933" s="240"/>
      <c r="F933" s="461"/>
      <c r="G933" s="461"/>
      <c r="H933" s="461"/>
      <c r="I933" s="461"/>
      <c r="J933" s="461"/>
    </row>
    <row r="934">
      <c r="B934" s="461"/>
      <c r="D934" s="461"/>
      <c r="E934" s="240"/>
      <c r="F934" s="461"/>
      <c r="G934" s="461"/>
      <c r="H934" s="461"/>
      <c r="I934" s="461"/>
      <c r="J934" s="461"/>
    </row>
    <row r="935">
      <c r="B935" s="461"/>
      <c r="D935" s="461"/>
      <c r="E935" s="240"/>
      <c r="F935" s="461"/>
      <c r="G935" s="461"/>
      <c r="H935" s="461"/>
      <c r="I935" s="461"/>
      <c r="J935" s="461"/>
    </row>
    <row r="936">
      <c r="B936" s="461"/>
      <c r="D936" s="461"/>
      <c r="E936" s="240"/>
      <c r="F936" s="461"/>
      <c r="G936" s="461"/>
      <c r="H936" s="461"/>
      <c r="I936" s="461"/>
      <c r="J936" s="461"/>
    </row>
    <row r="937">
      <c r="B937" s="461"/>
      <c r="D937" s="461"/>
      <c r="E937" s="240"/>
      <c r="F937" s="461"/>
      <c r="G937" s="461"/>
      <c r="H937" s="461"/>
      <c r="I937" s="461"/>
      <c r="J937" s="461"/>
    </row>
    <row r="938">
      <c r="B938" s="461"/>
      <c r="D938" s="461"/>
      <c r="E938" s="240"/>
      <c r="F938" s="461"/>
      <c r="G938" s="461"/>
      <c r="H938" s="461"/>
      <c r="I938" s="461"/>
      <c r="J938" s="461"/>
    </row>
    <row r="939">
      <c r="B939" s="461"/>
      <c r="D939" s="461"/>
      <c r="E939" s="240"/>
      <c r="F939" s="461"/>
      <c r="G939" s="461"/>
      <c r="H939" s="461"/>
      <c r="I939" s="461"/>
      <c r="J939" s="461"/>
    </row>
    <row r="940">
      <c r="B940" s="461"/>
      <c r="D940" s="461"/>
      <c r="E940" s="240"/>
      <c r="F940" s="461"/>
      <c r="G940" s="461"/>
      <c r="H940" s="461"/>
      <c r="I940" s="461"/>
      <c r="J940" s="461"/>
    </row>
    <row r="941">
      <c r="B941" s="461"/>
      <c r="D941" s="461"/>
      <c r="E941" s="240"/>
      <c r="F941" s="461"/>
      <c r="G941" s="461"/>
      <c r="H941" s="461"/>
      <c r="I941" s="461"/>
      <c r="J941" s="461"/>
    </row>
    <row r="942">
      <c r="B942" s="461"/>
      <c r="D942" s="461"/>
      <c r="E942" s="240"/>
      <c r="F942" s="461"/>
      <c r="G942" s="461"/>
      <c r="H942" s="461"/>
      <c r="I942" s="461"/>
      <c r="J942" s="461"/>
    </row>
    <row r="943">
      <c r="B943" s="461"/>
      <c r="D943" s="461"/>
      <c r="E943" s="240"/>
      <c r="F943" s="461"/>
      <c r="G943" s="461"/>
      <c r="H943" s="461"/>
      <c r="I943" s="461"/>
      <c r="J943" s="461"/>
    </row>
    <row r="944">
      <c r="B944" s="461"/>
      <c r="D944" s="461"/>
      <c r="E944" s="240"/>
      <c r="F944" s="461"/>
      <c r="G944" s="461"/>
      <c r="H944" s="461"/>
      <c r="I944" s="461"/>
      <c r="J944" s="461"/>
    </row>
    <row r="945">
      <c r="B945" s="461"/>
      <c r="D945" s="461"/>
      <c r="E945" s="240"/>
      <c r="F945" s="461"/>
      <c r="G945" s="461"/>
      <c r="H945" s="461"/>
      <c r="I945" s="461"/>
      <c r="J945" s="461"/>
    </row>
    <row r="946">
      <c r="B946" s="461"/>
      <c r="D946" s="461"/>
      <c r="E946" s="240"/>
      <c r="F946" s="461"/>
      <c r="G946" s="461"/>
      <c r="H946" s="461"/>
      <c r="I946" s="461"/>
      <c r="J946" s="461"/>
    </row>
    <row r="947">
      <c r="B947" s="461"/>
      <c r="D947" s="461"/>
      <c r="E947" s="240"/>
      <c r="F947" s="461"/>
      <c r="G947" s="461"/>
      <c r="H947" s="461"/>
      <c r="I947" s="461"/>
      <c r="J947" s="461"/>
    </row>
    <row r="948">
      <c r="B948" s="461"/>
      <c r="D948" s="461"/>
      <c r="E948" s="240"/>
      <c r="F948" s="461"/>
      <c r="G948" s="461"/>
      <c r="H948" s="461"/>
      <c r="I948" s="461"/>
      <c r="J948" s="461"/>
    </row>
    <row r="949">
      <c r="B949" s="461"/>
      <c r="D949" s="461"/>
      <c r="E949" s="240"/>
      <c r="F949" s="461"/>
      <c r="G949" s="461"/>
      <c r="H949" s="461"/>
      <c r="I949" s="461"/>
      <c r="J949" s="461"/>
    </row>
    <row r="950">
      <c r="B950" s="461"/>
      <c r="D950" s="461"/>
      <c r="E950" s="240"/>
      <c r="F950" s="461"/>
      <c r="G950" s="461"/>
      <c r="H950" s="461"/>
      <c r="I950" s="461"/>
      <c r="J950" s="461"/>
    </row>
    <row r="951">
      <c r="B951" s="461"/>
      <c r="D951" s="461"/>
      <c r="E951" s="240"/>
      <c r="F951" s="461"/>
      <c r="G951" s="461"/>
      <c r="H951" s="461"/>
      <c r="I951" s="461"/>
      <c r="J951" s="461"/>
    </row>
    <row r="952">
      <c r="B952" s="461"/>
      <c r="D952" s="461"/>
      <c r="E952" s="240"/>
      <c r="F952" s="461"/>
      <c r="G952" s="461"/>
      <c r="H952" s="461"/>
      <c r="I952" s="461"/>
      <c r="J952" s="461"/>
    </row>
    <row r="953">
      <c r="B953" s="461"/>
      <c r="D953" s="461"/>
      <c r="E953" s="240"/>
      <c r="F953" s="461"/>
      <c r="G953" s="461"/>
      <c r="H953" s="461"/>
      <c r="I953" s="461"/>
      <c r="J953" s="461"/>
    </row>
    <row r="954">
      <c r="B954" s="461"/>
      <c r="D954" s="461"/>
      <c r="E954" s="240"/>
      <c r="F954" s="461"/>
      <c r="G954" s="461"/>
      <c r="H954" s="461"/>
      <c r="I954" s="461"/>
      <c r="J954" s="461"/>
    </row>
    <row r="955">
      <c r="B955" s="461"/>
      <c r="D955" s="461"/>
      <c r="E955" s="240"/>
      <c r="F955" s="461"/>
      <c r="G955" s="461"/>
      <c r="H955" s="461"/>
      <c r="I955" s="461"/>
      <c r="J955" s="461"/>
    </row>
    <row r="956">
      <c r="B956" s="461"/>
      <c r="D956" s="461"/>
      <c r="E956" s="240"/>
      <c r="F956" s="461"/>
      <c r="G956" s="461"/>
      <c r="H956" s="461"/>
      <c r="I956" s="461"/>
      <c r="J956" s="461"/>
    </row>
    <row r="957">
      <c r="B957" s="461"/>
      <c r="D957" s="461"/>
      <c r="E957" s="240"/>
      <c r="F957" s="461"/>
      <c r="G957" s="461"/>
      <c r="H957" s="461"/>
      <c r="I957" s="461"/>
      <c r="J957" s="461"/>
    </row>
    <row r="958">
      <c r="B958" s="461"/>
      <c r="D958" s="461"/>
      <c r="E958" s="240"/>
      <c r="F958" s="461"/>
      <c r="G958" s="461"/>
      <c r="H958" s="461"/>
      <c r="I958" s="461"/>
      <c r="J958" s="461"/>
    </row>
    <row r="959">
      <c r="B959" s="461"/>
      <c r="D959" s="461"/>
      <c r="E959" s="240"/>
      <c r="F959" s="461"/>
      <c r="G959" s="461"/>
      <c r="H959" s="461"/>
      <c r="I959" s="461"/>
      <c r="J959" s="461"/>
    </row>
    <row r="960">
      <c r="B960" s="461"/>
      <c r="D960" s="461"/>
      <c r="E960" s="240"/>
      <c r="F960" s="461"/>
      <c r="G960" s="461"/>
      <c r="H960" s="461"/>
      <c r="I960" s="461"/>
      <c r="J960" s="461"/>
    </row>
    <row r="961">
      <c r="B961" s="461"/>
      <c r="D961" s="461"/>
      <c r="E961" s="240"/>
      <c r="F961" s="461"/>
      <c r="G961" s="461"/>
      <c r="H961" s="461"/>
      <c r="I961" s="461"/>
      <c r="J961" s="461"/>
    </row>
    <row r="962">
      <c r="B962" s="461"/>
      <c r="D962" s="461"/>
      <c r="E962" s="240"/>
      <c r="F962" s="461"/>
      <c r="G962" s="461"/>
      <c r="H962" s="461"/>
      <c r="I962" s="461"/>
      <c r="J962" s="461"/>
    </row>
    <row r="963">
      <c r="B963" s="461"/>
      <c r="D963" s="461"/>
      <c r="E963" s="240"/>
      <c r="F963" s="461"/>
      <c r="G963" s="461"/>
      <c r="H963" s="461"/>
      <c r="I963" s="461"/>
      <c r="J963" s="461"/>
    </row>
    <row r="964">
      <c r="B964" s="461"/>
      <c r="D964" s="461"/>
      <c r="E964" s="240"/>
      <c r="F964" s="461"/>
      <c r="G964" s="461"/>
      <c r="H964" s="461"/>
      <c r="I964" s="461"/>
      <c r="J964" s="461"/>
    </row>
    <row r="965">
      <c r="B965" s="461"/>
      <c r="D965" s="461"/>
      <c r="E965" s="240"/>
      <c r="F965" s="461"/>
      <c r="G965" s="461"/>
      <c r="H965" s="461"/>
      <c r="I965" s="461"/>
      <c r="J965" s="461"/>
    </row>
    <row r="966">
      <c r="B966" s="461"/>
      <c r="D966" s="461"/>
      <c r="E966" s="240"/>
      <c r="F966" s="461"/>
      <c r="G966" s="461"/>
      <c r="H966" s="461"/>
      <c r="I966" s="461"/>
      <c r="J966" s="461"/>
    </row>
    <row r="967">
      <c r="B967" s="461"/>
      <c r="D967" s="461"/>
      <c r="E967" s="240"/>
      <c r="F967" s="461"/>
      <c r="G967" s="461"/>
      <c r="H967" s="461"/>
      <c r="I967" s="461"/>
      <c r="J967" s="461"/>
    </row>
    <row r="968">
      <c r="B968" s="461"/>
      <c r="D968" s="461"/>
      <c r="E968" s="240"/>
      <c r="F968" s="461"/>
      <c r="G968" s="461"/>
      <c r="H968" s="461"/>
      <c r="I968" s="461"/>
      <c r="J968" s="461"/>
    </row>
    <row r="969">
      <c r="B969" s="461"/>
      <c r="D969" s="461"/>
      <c r="E969" s="240"/>
      <c r="F969" s="461"/>
      <c r="G969" s="461"/>
      <c r="H969" s="461"/>
      <c r="I969" s="461"/>
      <c r="J969" s="461"/>
    </row>
    <row r="970">
      <c r="B970" s="461"/>
      <c r="D970" s="461"/>
      <c r="E970" s="240"/>
      <c r="F970" s="461"/>
      <c r="G970" s="461"/>
      <c r="H970" s="461"/>
      <c r="I970" s="461"/>
      <c r="J970" s="461"/>
    </row>
    <row r="971">
      <c r="B971" s="461"/>
      <c r="D971" s="461"/>
      <c r="E971" s="240"/>
      <c r="F971" s="461"/>
      <c r="G971" s="461"/>
      <c r="H971" s="461"/>
      <c r="I971" s="461"/>
      <c r="J971" s="461"/>
    </row>
    <row r="972">
      <c r="B972" s="461"/>
      <c r="D972" s="461"/>
      <c r="E972" s="240"/>
      <c r="F972" s="461"/>
      <c r="G972" s="461"/>
      <c r="H972" s="461"/>
      <c r="I972" s="461"/>
      <c r="J972" s="461"/>
    </row>
    <row r="973">
      <c r="B973" s="461"/>
      <c r="D973" s="461"/>
      <c r="E973" s="240"/>
      <c r="F973" s="461"/>
      <c r="G973" s="461"/>
      <c r="H973" s="461"/>
      <c r="I973" s="461"/>
      <c r="J973" s="461"/>
    </row>
    <row r="974">
      <c r="B974" s="461"/>
      <c r="D974" s="461"/>
      <c r="E974" s="240"/>
      <c r="F974" s="461"/>
      <c r="G974" s="461"/>
      <c r="H974" s="461"/>
      <c r="I974" s="461"/>
      <c r="J974" s="461"/>
    </row>
    <row r="975">
      <c r="B975" s="461"/>
      <c r="D975" s="461"/>
      <c r="E975" s="240"/>
      <c r="F975" s="461"/>
      <c r="G975" s="461"/>
      <c r="H975" s="461"/>
      <c r="I975" s="461"/>
      <c r="J975" s="461"/>
    </row>
    <row r="976">
      <c r="B976" s="461"/>
      <c r="D976" s="461"/>
      <c r="E976" s="240"/>
      <c r="F976" s="461"/>
      <c r="G976" s="461"/>
      <c r="H976" s="461"/>
      <c r="I976" s="461"/>
      <c r="J976" s="461"/>
    </row>
    <row r="977">
      <c r="B977" s="461"/>
      <c r="D977" s="461"/>
      <c r="E977" s="240"/>
      <c r="F977" s="461"/>
      <c r="G977" s="461"/>
      <c r="H977" s="461"/>
      <c r="I977" s="461"/>
      <c r="J977" s="461"/>
    </row>
    <row r="978">
      <c r="B978" s="461"/>
      <c r="D978" s="461"/>
      <c r="E978" s="240"/>
      <c r="F978" s="461"/>
      <c r="G978" s="461"/>
      <c r="H978" s="461"/>
      <c r="I978" s="461"/>
      <c r="J978" s="461"/>
    </row>
    <row r="979">
      <c r="B979" s="461"/>
      <c r="D979" s="461"/>
      <c r="E979" s="240"/>
      <c r="F979" s="461"/>
      <c r="G979" s="461"/>
      <c r="H979" s="461"/>
      <c r="I979" s="461"/>
      <c r="J979" s="461"/>
    </row>
    <row r="980">
      <c r="B980" s="461"/>
      <c r="D980" s="461"/>
      <c r="E980" s="240"/>
      <c r="F980" s="461"/>
      <c r="G980" s="461"/>
      <c r="H980" s="461"/>
      <c r="I980" s="461"/>
      <c r="J980" s="461"/>
    </row>
    <row r="981">
      <c r="B981" s="461"/>
      <c r="D981" s="461"/>
      <c r="E981" s="240"/>
      <c r="F981" s="461"/>
      <c r="G981" s="461"/>
      <c r="H981" s="461"/>
      <c r="I981" s="461"/>
      <c r="J981" s="461"/>
    </row>
    <row r="982">
      <c r="B982" s="461"/>
      <c r="D982" s="461"/>
      <c r="E982" s="240"/>
      <c r="F982" s="461"/>
      <c r="G982" s="461"/>
      <c r="H982" s="461"/>
      <c r="I982" s="461"/>
      <c r="J982" s="461"/>
    </row>
    <row r="983">
      <c r="B983" s="461"/>
      <c r="D983" s="461"/>
      <c r="E983" s="240"/>
      <c r="F983" s="461"/>
      <c r="G983" s="461"/>
      <c r="H983" s="461"/>
      <c r="I983" s="461"/>
      <c r="J983" s="461"/>
    </row>
    <row r="984">
      <c r="B984" s="461"/>
      <c r="D984" s="461"/>
      <c r="E984" s="240"/>
      <c r="F984" s="461"/>
      <c r="G984" s="461"/>
      <c r="H984" s="461"/>
      <c r="I984" s="461"/>
      <c r="J984" s="461"/>
    </row>
    <row r="985">
      <c r="B985" s="461"/>
      <c r="D985" s="461"/>
      <c r="E985" s="240"/>
      <c r="F985" s="461"/>
      <c r="G985" s="461"/>
      <c r="H985" s="461"/>
      <c r="I985" s="461"/>
      <c r="J985" s="461"/>
    </row>
    <row r="986">
      <c r="B986" s="461"/>
      <c r="D986" s="461"/>
      <c r="E986" s="240"/>
      <c r="F986" s="461"/>
      <c r="G986" s="461"/>
      <c r="H986" s="461"/>
      <c r="I986" s="461"/>
      <c r="J986" s="461"/>
    </row>
    <row r="987">
      <c r="B987" s="461"/>
      <c r="D987" s="461"/>
      <c r="E987" s="240"/>
      <c r="F987" s="461"/>
      <c r="G987" s="461"/>
      <c r="H987" s="461"/>
      <c r="I987" s="461"/>
      <c r="J987" s="461"/>
    </row>
    <row r="988">
      <c r="B988" s="461"/>
      <c r="D988" s="461"/>
      <c r="E988" s="240"/>
      <c r="F988" s="461"/>
      <c r="G988" s="461"/>
      <c r="H988" s="461"/>
      <c r="I988" s="461"/>
      <c r="J988" s="461"/>
    </row>
    <row r="989">
      <c r="B989" s="461"/>
      <c r="D989" s="461"/>
      <c r="E989" s="240"/>
      <c r="F989" s="461"/>
      <c r="G989" s="461"/>
      <c r="H989" s="461"/>
      <c r="I989" s="461"/>
      <c r="J989" s="461"/>
    </row>
    <row r="990">
      <c r="B990" s="461"/>
      <c r="D990" s="461"/>
      <c r="E990" s="240"/>
      <c r="F990" s="461"/>
      <c r="G990" s="461"/>
      <c r="H990" s="461"/>
      <c r="I990" s="461"/>
      <c r="J990" s="461"/>
    </row>
    <row r="991">
      <c r="B991" s="461"/>
      <c r="D991" s="461"/>
      <c r="E991" s="240"/>
      <c r="F991" s="461"/>
      <c r="G991" s="461"/>
      <c r="H991" s="461"/>
      <c r="I991" s="461"/>
      <c r="J991" s="461"/>
    </row>
    <row r="992">
      <c r="B992" s="461"/>
      <c r="D992" s="461"/>
      <c r="E992" s="240"/>
      <c r="F992" s="461"/>
      <c r="G992" s="461"/>
      <c r="H992" s="461"/>
      <c r="I992" s="461"/>
      <c r="J992" s="461"/>
    </row>
    <row r="993">
      <c r="B993" s="461"/>
      <c r="D993" s="461"/>
      <c r="E993" s="240"/>
      <c r="F993" s="461"/>
      <c r="G993" s="461"/>
      <c r="H993" s="461"/>
      <c r="I993" s="461"/>
      <c r="J993" s="461"/>
    </row>
    <row r="994">
      <c r="B994" s="461"/>
      <c r="D994" s="461"/>
      <c r="E994" s="240"/>
      <c r="F994" s="461"/>
      <c r="G994" s="461"/>
      <c r="H994" s="461"/>
      <c r="I994" s="461"/>
      <c r="J994" s="461"/>
    </row>
    <row r="995">
      <c r="B995" s="461"/>
      <c r="D995" s="461"/>
      <c r="E995" s="240"/>
      <c r="F995" s="461"/>
      <c r="G995" s="461"/>
      <c r="H995" s="461"/>
      <c r="I995" s="461"/>
      <c r="J995" s="461"/>
    </row>
    <row r="996">
      <c r="B996" s="461"/>
      <c r="D996" s="461"/>
      <c r="E996" s="240"/>
      <c r="F996" s="461"/>
      <c r="G996" s="461"/>
      <c r="H996" s="461"/>
      <c r="I996" s="461"/>
      <c r="J996" s="461"/>
    </row>
    <row r="997">
      <c r="B997" s="461"/>
      <c r="D997" s="461"/>
      <c r="E997" s="240"/>
      <c r="F997" s="461"/>
      <c r="G997" s="461"/>
      <c r="H997" s="461"/>
      <c r="I997" s="461"/>
      <c r="J997" s="461"/>
    </row>
    <row r="998">
      <c r="B998" s="461"/>
      <c r="D998" s="461"/>
      <c r="E998" s="240"/>
      <c r="F998" s="461"/>
      <c r="G998" s="461"/>
      <c r="H998" s="461"/>
      <c r="I998" s="461"/>
      <c r="J998" s="461"/>
    </row>
    <row r="999">
      <c r="B999" s="461"/>
      <c r="D999" s="461"/>
      <c r="E999" s="240"/>
      <c r="F999" s="461"/>
      <c r="G999" s="461"/>
      <c r="H999" s="461"/>
      <c r="I999" s="461"/>
      <c r="J999" s="461"/>
    </row>
    <row r="1000">
      <c r="B1000" s="461"/>
      <c r="D1000" s="461"/>
      <c r="E1000" s="240"/>
      <c r="F1000" s="461"/>
      <c r="G1000" s="461"/>
      <c r="H1000" s="461"/>
      <c r="I1000" s="461"/>
      <c r="J1000" s="461"/>
    </row>
    <row r="1001">
      <c r="B1001" s="461"/>
      <c r="D1001" s="461"/>
      <c r="E1001" s="240"/>
      <c r="F1001" s="461"/>
      <c r="G1001" s="461"/>
      <c r="H1001" s="461"/>
      <c r="I1001" s="461"/>
      <c r="J1001" s="461"/>
    </row>
    <row r="1002">
      <c r="B1002" s="461"/>
      <c r="D1002" s="461"/>
      <c r="E1002" s="240"/>
      <c r="F1002" s="461"/>
      <c r="G1002" s="461"/>
      <c r="H1002" s="461"/>
      <c r="I1002" s="461"/>
      <c r="J1002" s="461"/>
    </row>
    <row r="1003">
      <c r="B1003" s="461"/>
      <c r="D1003" s="461"/>
      <c r="E1003" s="240"/>
      <c r="F1003" s="461"/>
      <c r="G1003" s="461"/>
      <c r="H1003" s="461"/>
      <c r="I1003" s="461"/>
      <c r="J1003" s="461"/>
    </row>
    <row r="1004">
      <c r="B1004" s="461"/>
      <c r="D1004" s="461"/>
      <c r="E1004" s="240"/>
      <c r="F1004" s="461"/>
      <c r="G1004" s="461"/>
      <c r="H1004" s="461"/>
      <c r="I1004" s="461"/>
      <c r="J1004" s="461"/>
    </row>
    <row r="1005">
      <c r="B1005" s="461"/>
      <c r="D1005" s="461"/>
      <c r="E1005" s="240"/>
      <c r="F1005" s="461"/>
      <c r="G1005" s="461"/>
      <c r="H1005" s="461"/>
      <c r="I1005" s="461"/>
      <c r="J1005" s="461"/>
    </row>
    <row r="1006">
      <c r="B1006" s="461"/>
      <c r="D1006" s="461"/>
      <c r="E1006" s="240"/>
      <c r="F1006" s="461"/>
      <c r="G1006" s="461"/>
      <c r="H1006" s="461"/>
      <c r="I1006" s="461"/>
      <c r="J1006" s="461"/>
    </row>
    <row r="1007">
      <c r="B1007" s="461"/>
      <c r="D1007" s="461"/>
      <c r="E1007" s="240"/>
      <c r="F1007" s="461"/>
      <c r="G1007" s="461"/>
      <c r="H1007" s="461"/>
      <c r="I1007" s="461"/>
      <c r="J1007" s="461"/>
    </row>
    <row r="1008">
      <c r="B1008" s="461"/>
      <c r="D1008" s="461"/>
      <c r="E1008" s="240"/>
      <c r="F1008" s="461"/>
      <c r="G1008" s="461"/>
      <c r="H1008" s="461"/>
      <c r="I1008" s="461"/>
      <c r="J1008" s="461"/>
    </row>
    <row r="1009">
      <c r="B1009" s="461"/>
      <c r="D1009" s="461"/>
      <c r="E1009" s="240"/>
      <c r="F1009" s="461"/>
      <c r="G1009" s="461"/>
      <c r="H1009" s="461"/>
      <c r="I1009" s="461"/>
      <c r="J1009" s="461"/>
    </row>
    <row r="1010">
      <c r="B1010" s="461"/>
      <c r="D1010" s="461"/>
      <c r="E1010" s="240"/>
      <c r="F1010" s="461"/>
      <c r="G1010" s="461"/>
      <c r="H1010" s="461"/>
      <c r="I1010" s="461"/>
      <c r="J1010" s="461"/>
    </row>
    <row r="1011">
      <c r="B1011" s="461"/>
      <c r="D1011" s="461"/>
      <c r="E1011" s="240"/>
      <c r="F1011" s="461"/>
      <c r="G1011" s="461"/>
      <c r="H1011" s="461"/>
      <c r="I1011" s="461"/>
      <c r="J1011" s="461"/>
    </row>
    <row r="1012">
      <c r="B1012" s="461"/>
      <c r="D1012" s="461"/>
      <c r="E1012" s="240"/>
      <c r="F1012" s="461"/>
      <c r="G1012" s="461"/>
      <c r="H1012" s="461"/>
      <c r="I1012" s="461"/>
      <c r="J1012" s="461"/>
    </row>
    <row r="1013">
      <c r="B1013" s="461"/>
      <c r="D1013" s="461"/>
      <c r="E1013" s="240"/>
      <c r="F1013" s="461"/>
      <c r="G1013" s="461"/>
      <c r="H1013" s="461"/>
      <c r="I1013" s="461"/>
      <c r="J1013" s="461"/>
    </row>
    <row r="1014">
      <c r="B1014" s="461"/>
      <c r="D1014" s="461"/>
      <c r="E1014" s="240"/>
      <c r="F1014" s="461"/>
      <c r="G1014" s="461"/>
      <c r="H1014" s="461"/>
      <c r="I1014" s="461"/>
      <c r="J1014" s="461"/>
    </row>
    <row r="1015">
      <c r="B1015" s="461"/>
      <c r="D1015" s="461"/>
      <c r="E1015" s="240"/>
      <c r="F1015" s="461"/>
      <c r="G1015" s="461"/>
      <c r="H1015" s="461"/>
      <c r="I1015" s="461"/>
      <c r="J1015" s="461"/>
    </row>
    <row r="1016">
      <c r="B1016" s="461"/>
      <c r="D1016" s="461"/>
      <c r="E1016" s="240"/>
      <c r="F1016" s="461"/>
      <c r="G1016" s="461"/>
      <c r="H1016" s="461"/>
      <c r="I1016" s="461"/>
      <c r="J1016" s="461"/>
    </row>
    <row r="1017">
      <c r="B1017" s="461"/>
      <c r="D1017" s="461"/>
      <c r="E1017" s="240"/>
      <c r="F1017" s="461"/>
      <c r="G1017" s="461"/>
      <c r="H1017" s="461"/>
      <c r="I1017" s="461"/>
      <c r="J1017" s="461"/>
    </row>
    <row r="1018">
      <c r="B1018" s="461"/>
      <c r="D1018" s="461"/>
      <c r="E1018" s="240"/>
      <c r="F1018" s="461"/>
      <c r="G1018" s="461"/>
      <c r="H1018" s="461"/>
      <c r="I1018" s="461"/>
      <c r="J1018" s="461"/>
    </row>
    <row r="1019">
      <c r="B1019" s="461"/>
      <c r="D1019" s="461"/>
      <c r="E1019" s="240"/>
      <c r="F1019" s="461"/>
      <c r="G1019" s="461"/>
      <c r="H1019" s="461"/>
      <c r="I1019" s="461"/>
      <c r="J1019" s="461"/>
    </row>
    <row r="1020">
      <c r="B1020" s="461"/>
      <c r="D1020" s="461"/>
      <c r="E1020" s="240"/>
      <c r="F1020" s="461"/>
      <c r="G1020" s="461"/>
      <c r="H1020" s="461"/>
      <c r="I1020" s="461"/>
      <c r="J1020" s="461"/>
    </row>
    <row r="1021">
      <c r="B1021" s="461"/>
      <c r="D1021" s="461"/>
      <c r="E1021" s="240"/>
      <c r="F1021" s="461"/>
      <c r="G1021" s="461"/>
      <c r="H1021" s="461"/>
      <c r="I1021" s="461"/>
      <c r="J1021" s="461"/>
    </row>
    <row r="1022">
      <c r="B1022" s="461"/>
      <c r="D1022" s="461"/>
      <c r="E1022" s="240"/>
      <c r="F1022" s="461"/>
      <c r="G1022" s="461"/>
      <c r="H1022" s="461"/>
      <c r="I1022" s="461"/>
      <c r="J1022" s="461"/>
    </row>
    <row r="1023">
      <c r="B1023" s="461"/>
      <c r="D1023" s="461"/>
      <c r="E1023" s="240"/>
      <c r="F1023" s="461"/>
      <c r="G1023" s="461"/>
      <c r="H1023" s="461"/>
      <c r="I1023" s="461"/>
      <c r="J1023" s="461"/>
    </row>
    <row r="1024">
      <c r="B1024" s="461"/>
      <c r="D1024" s="461"/>
      <c r="E1024" s="240"/>
      <c r="F1024" s="461"/>
      <c r="G1024" s="461"/>
      <c r="H1024" s="461"/>
      <c r="I1024" s="461"/>
      <c r="J1024" s="461"/>
    </row>
    <row r="1025">
      <c r="B1025" s="461"/>
      <c r="D1025" s="461"/>
      <c r="E1025" s="240"/>
      <c r="F1025" s="461"/>
      <c r="G1025" s="461"/>
      <c r="H1025" s="461"/>
      <c r="I1025" s="461"/>
      <c r="J1025" s="461"/>
    </row>
    <row r="1026">
      <c r="B1026" s="461"/>
      <c r="D1026" s="461"/>
      <c r="E1026" s="240"/>
      <c r="F1026" s="461"/>
      <c r="G1026" s="461"/>
      <c r="H1026" s="461"/>
      <c r="I1026" s="461"/>
      <c r="J1026" s="461"/>
    </row>
    <row r="1027">
      <c r="B1027" s="461"/>
      <c r="D1027" s="461"/>
      <c r="E1027" s="240"/>
      <c r="F1027" s="461"/>
      <c r="G1027" s="461"/>
      <c r="H1027" s="461"/>
      <c r="I1027" s="461"/>
      <c r="J1027" s="461"/>
    </row>
    <row r="1028">
      <c r="B1028" s="461"/>
      <c r="D1028" s="461"/>
      <c r="E1028" s="240"/>
      <c r="F1028" s="461"/>
      <c r="G1028" s="461"/>
      <c r="H1028" s="461"/>
      <c r="I1028" s="461"/>
      <c r="J1028" s="461"/>
    </row>
    <row r="1029">
      <c r="B1029" s="461"/>
      <c r="D1029" s="461"/>
      <c r="E1029" s="240"/>
      <c r="F1029" s="461"/>
      <c r="G1029" s="461"/>
      <c r="H1029" s="461"/>
      <c r="I1029" s="461"/>
      <c r="J1029" s="461"/>
    </row>
    <row r="1030">
      <c r="B1030" s="461"/>
      <c r="D1030" s="461"/>
      <c r="E1030" s="240"/>
      <c r="F1030" s="461"/>
      <c r="G1030" s="461"/>
      <c r="H1030" s="461"/>
      <c r="I1030" s="461"/>
      <c r="J1030" s="461"/>
    </row>
    <row r="1031">
      <c r="B1031" s="461"/>
      <c r="D1031" s="461"/>
      <c r="E1031" s="240"/>
      <c r="F1031" s="461"/>
      <c r="G1031" s="461"/>
      <c r="H1031" s="461"/>
      <c r="I1031" s="461"/>
      <c r="J1031" s="461"/>
    </row>
    <row r="1032">
      <c r="B1032" s="461"/>
      <c r="D1032" s="461"/>
      <c r="E1032" s="240"/>
      <c r="F1032" s="461"/>
      <c r="G1032" s="461"/>
      <c r="H1032" s="461"/>
      <c r="I1032" s="461"/>
      <c r="J1032" s="461"/>
    </row>
    <row r="1033">
      <c r="B1033" s="461"/>
      <c r="D1033" s="461"/>
      <c r="E1033" s="240"/>
      <c r="F1033" s="461"/>
      <c r="G1033" s="461"/>
      <c r="H1033" s="461"/>
      <c r="I1033" s="461"/>
      <c r="J1033" s="461"/>
    </row>
    <row r="1034">
      <c r="B1034" s="461"/>
      <c r="D1034" s="461"/>
      <c r="E1034" s="240"/>
      <c r="F1034" s="461"/>
      <c r="G1034" s="461"/>
      <c r="H1034" s="461"/>
      <c r="I1034" s="461"/>
      <c r="J1034" s="461"/>
    </row>
    <row r="1035">
      <c r="B1035" s="461"/>
      <c r="D1035" s="461"/>
      <c r="E1035" s="240"/>
      <c r="F1035" s="461"/>
      <c r="G1035" s="461"/>
      <c r="H1035" s="461"/>
      <c r="I1035" s="461"/>
      <c r="J1035" s="461"/>
    </row>
    <row r="1036">
      <c r="B1036" s="461"/>
      <c r="D1036" s="461"/>
      <c r="E1036" s="240"/>
      <c r="F1036" s="461"/>
      <c r="G1036" s="461"/>
      <c r="H1036" s="461"/>
      <c r="I1036" s="461"/>
      <c r="J1036" s="461"/>
    </row>
    <row r="1037">
      <c r="B1037" s="461"/>
      <c r="D1037" s="461"/>
      <c r="E1037" s="240"/>
      <c r="F1037" s="461"/>
      <c r="G1037" s="461"/>
      <c r="H1037" s="461"/>
      <c r="I1037" s="461"/>
      <c r="J1037" s="461"/>
    </row>
    <row r="1038">
      <c r="B1038" s="461"/>
      <c r="D1038" s="461"/>
      <c r="E1038" s="240"/>
      <c r="F1038" s="461"/>
      <c r="G1038" s="461"/>
      <c r="H1038" s="461"/>
      <c r="I1038" s="461"/>
      <c r="J1038" s="461"/>
    </row>
    <row r="1039">
      <c r="B1039" s="461"/>
      <c r="D1039" s="461"/>
      <c r="E1039" s="240"/>
      <c r="F1039" s="461"/>
      <c r="G1039" s="461"/>
      <c r="H1039" s="461"/>
      <c r="I1039" s="461"/>
      <c r="J1039" s="461"/>
    </row>
    <row r="1040">
      <c r="B1040" s="461"/>
      <c r="D1040" s="461"/>
      <c r="E1040" s="240"/>
      <c r="F1040" s="461"/>
      <c r="G1040" s="461"/>
      <c r="H1040" s="461"/>
      <c r="I1040" s="461"/>
      <c r="J1040" s="461"/>
    </row>
    <row r="1041">
      <c r="B1041" s="461"/>
      <c r="D1041" s="461"/>
      <c r="E1041" s="240"/>
      <c r="F1041" s="461"/>
      <c r="G1041" s="461"/>
      <c r="H1041" s="461"/>
      <c r="I1041" s="461"/>
      <c r="J1041" s="461"/>
    </row>
    <row r="1042">
      <c r="B1042" s="461"/>
      <c r="D1042" s="461"/>
      <c r="E1042" s="240"/>
      <c r="F1042" s="461"/>
      <c r="G1042" s="461"/>
      <c r="H1042" s="461"/>
      <c r="I1042" s="461"/>
      <c r="J1042" s="461"/>
    </row>
    <row r="1043">
      <c r="B1043" s="461"/>
      <c r="D1043" s="461"/>
      <c r="E1043" s="240"/>
      <c r="F1043" s="461"/>
      <c r="G1043" s="461"/>
      <c r="H1043" s="461"/>
      <c r="I1043" s="461"/>
      <c r="J1043" s="461"/>
    </row>
    <row r="1044">
      <c r="B1044" s="461"/>
      <c r="D1044" s="461"/>
      <c r="E1044" s="240"/>
      <c r="F1044" s="461"/>
      <c r="G1044" s="461"/>
      <c r="H1044" s="461"/>
      <c r="I1044" s="461"/>
      <c r="J1044" s="461"/>
    </row>
    <row r="1045">
      <c r="B1045" s="461"/>
      <c r="D1045" s="461"/>
      <c r="E1045" s="240"/>
      <c r="F1045" s="461"/>
      <c r="G1045" s="461"/>
      <c r="H1045" s="461"/>
      <c r="I1045" s="461"/>
      <c r="J1045" s="461"/>
    </row>
    <row r="1046">
      <c r="B1046" s="461"/>
      <c r="D1046" s="461"/>
      <c r="E1046" s="240"/>
      <c r="F1046" s="461"/>
      <c r="G1046" s="461"/>
      <c r="H1046" s="461"/>
      <c r="I1046" s="461"/>
      <c r="J1046" s="461"/>
    </row>
    <row r="1047">
      <c r="B1047" s="461"/>
      <c r="D1047" s="461"/>
      <c r="E1047" s="240"/>
      <c r="F1047" s="461"/>
      <c r="G1047" s="461"/>
      <c r="H1047" s="461"/>
      <c r="I1047" s="461"/>
      <c r="J1047" s="461"/>
    </row>
    <row r="1048">
      <c r="B1048" s="461"/>
      <c r="D1048" s="461"/>
      <c r="E1048" s="240"/>
      <c r="F1048" s="461"/>
      <c r="G1048" s="461"/>
      <c r="H1048" s="461"/>
      <c r="I1048" s="461"/>
      <c r="J1048" s="461"/>
    </row>
    <row r="1049">
      <c r="B1049" s="461"/>
      <c r="D1049" s="461"/>
      <c r="E1049" s="240"/>
      <c r="F1049" s="461"/>
      <c r="G1049" s="461"/>
      <c r="H1049" s="461"/>
      <c r="I1049" s="461"/>
      <c r="J1049" s="461"/>
    </row>
    <row r="1050">
      <c r="B1050" s="461"/>
      <c r="D1050" s="461"/>
      <c r="E1050" s="240"/>
      <c r="F1050" s="461"/>
      <c r="G1050" s="461"/>
      <c r="H1050" s="461"/>
      <c r="I1050" s="461"/>
      <c r="J1050" s="461"/>
    </row>
    <row r="1051">
      <c r="B1051" s="461"/>
      <c r="D1051" s="461"/>
      <c r="E1051" s="240"/>
      <c r="F1051" s="461"/>
      <c r="G1051" s="461"/>
      <c r="H1051" s="461"/>
      <c r="I1051" s="461"/>
      <c r="J1051" s="461"/>
    </row>
    <row r="1052">
      <c r="B1052" s="461"/>
      <c r="D1052" s="461"/>
      <c r="E1052" s="240"/>
      <c r="F1052" s="461"/>
      <c r="G1052" s="461"/>
      <c r="H1052" s="461"/>
      <c r="I1052" s="461"/>
      <c r="J1052" s="461"/>
    </row>
    <row r="1053">
      <c r="B1053" s="461"/>
      <c r="D1053" s="461"/>
      <c r="E1053" s="240"/>
      <c r="F1053" s="461"/>
      <c r="G1053" s="461"/>
      <c r="H1053" s="461"/>
      <c r="I1053" s="461"/>
      <c r="J1053" s="461"/>
    </row>
    <row r="1054">
      <c r="B1054" s="461"/>
      <c r="D1054" s="461"/>
      <c r="E1054" s="240"/>
      <c r="F1054" s="461"/>
      <c r="G1054" s="461"/>
      <c r="H1054" s="461"/>
      <c r="I1054" s="461"/>
      <c r="J1054" s="461"/>
    </row>
    <row r="1055">
      <c r="B1055" s="461"/>
      <c r="D1055" s="461"/>
      <c r="E1055" s="240"/>
      <c r="F1055" s="461"/>
      <c r="G1055" s="461"/>
      <c r="H1055" s="461"/>
      <c r="I1055" s="461"/>
      <c r="J1055" s="461"/>
    </row>
    <row r="1056">
      <c r="B1056" s="461"/>
      <c r="D1056" s="461"/>
      <c r="E1056" s="240"/>
      <c r="F1056" s="461"/>
      <c r="G1056" s="461"/>
      <c r="H1056" s="461"/>
      <c r="I1056" s="461"/>
      <c r="J1056" s="461"/>
    </row>
    <row r="1057">
      <c r="B1057" s="461"/>
      <c r="D1057" s="461"/>
      <c r="E1057" s="240"/>
      <c r="F1057" s="461"/>
      <c r="G1057" s="461"/>
      <c r="H1057" s="461"/>
      <c r="I1057" s="461"/>
      <c r="J1057" s="461"/>
    </row>
    <row r="1058">
      <c r="B1058" s="461"/>
      <c r="D1058" s="461"/>
      <c r="E1058" s="240"/>
      <c r="F1058" s="461"/>
      <c r="G1058" s="461"/>
      <c r="H1058" s="461"/>
      <c r="I1058" s="461"/>
      <c r="J1058" s="461"/>
    </row>
    <row r="1059">
      <c r="B1059" s="461"/>
      <c r="D1059" s="461"/>
      <c r="E1059" s="240"/>
      <c r="F1059" s="461"/>
      <c r="G1059" s="461"/>
      <c r="H1059" s="461"/>
      <c r="I1059" s="461"/>
      <c r="J1059" s="461"/>
    </row>
    <row r="1060">
      <c r="B1060" s="461"/>
      <c r="D1060" s="461"/>
      <c r="E1060" s="240"/>
      <c r="F1060" s="461"/>
      <c r="G1060" s="461"/>
      <c r="H1060" s="461"/>
      <c r="I1060" s="461"/>
      <c r="J1060" s="461"/>
    </row>
    <row r="1061">
      <c r="B1061" s="461"/>
      <c r="D1061" s="461"/>
      <c r="E1061" s="240"/>
      <c r="F1061" s="461"/>
      <c r="G1061" s="461"/>
      <c r="H1061" s="461"/>
      <c r="I1061" s="461"/>
      <c r="J1061" s="461"/>
    </row>
    <row r="1062">
      <c r="B1062" s="461"/>
      <c r="D1062" s="461"/>
      <c r="E1062" s="240"/>
      <c r="F1062" s="461"/>
      <c r="G1062" s="461"/>
      <c r="H1062" s="461"/>
      <c r="I1062" s="461"/>
      <c r="J1062" s="461"/>
    </row>
    <row r="1063">
      <c r="B1063" s="461"/>
      <c r="D1063" s="461"/>
      <c r="E1063" s="240"/>
      <c r="F1063" s="461"/>
      <c r="G1063" s="461"/>
      <c r="H1063" s="461"/>
      <c r="I1063" s="461"/>
      <c r="J1063" s="461"/>
    </row>
    <row r="1064">
      <c r="B1064" s="461"/>
      <c r="D1064" s="461"/>
      <c r="E1064" s="240"/>
      <c r="F1064" s="461"/>
      <c r="G1064" s="461"/>
      <c r="H1064" s="461"/>
      <c r="I1064" s="461"/>
      <c r="J1064" s="461"/>
    </row>
    <row r="1065">
      <c r="B1065" s="461"/>
      <c r="D1065" s="461"/>
      <c r="E1065" s="240"/>
      <c r="F1065" s="461"/>
      <c r="G1065" s="461"/>
      <c r="H1065" s="461"/>
      <c r="I1065" s="461"/>
      <c r="J1065" s="461"/>
    </row>
    <row r="1066">
      <c r="B1066" s="461"/>
      <c r="D1066" s="461"/>
      <c r="E1066" s="240"/>
      <c r="F1066" s="461"/>
      <c r="G1066" s="461"/>
      <c r="H1066" s="461"/>
      <c r="I1066" s="461"/>
      <c r="J1066" s="461"/>
    </row>
    <row r="1067">
      <c r="B1067" s="461"/>
      <c r="D1067" s="461"/>
      <c r="E1067" s="240"/>
      <c r="F1067" s="461"/>
      <c r="G1067" s="461"/>
      <c r="H1067" s="461"/>
      <c r="I1067" s="461"/>
      <c r="J1067" s="461"/>
    </row>
    <row r="1068">
      <c r="B1068" s="461"/>
      <c r="D1068" s="461"/>
      <c r="E1068" s="240"/>
      <c r="F1068" s="461"/>
      <c r="G1068" s="461"/>
      <c r="H1068" s="461"/>
      <c r="I1068" s="461"/>
      <c r="J1068" s="461"/>
    </row>
    <row r="1069">
      <c r="B1069" s="461"/>
      <c r="D1069" s="461"/>
      <c r="E1069" s="240"/>
      <c r="F1069" s="461"/>
      <c r="G1069" s="461"/>
      <c r="H1069" s="461"/>
      <c r="I1069" s="461"/>
      <c r="J1069" s="461"/>
    </row>
    <row r="1070">
      <c r="B1070" s="461"/>
      <c r="D1070" s="461"/>
      <c r="E1070" s="240"/>
      <c r="F1070" s="461"/>
      <c r="G1070" s="461"/>
      <c r="H1070" s="461"/>
      <c r="I1070" s="461"/>
      <c r="J1070" s="461"/>
    </row>
    <row r="1071">
      <c r="B1071" s="461"/>
      <c r="D1071" s="461"/>
      <c r="E1071" s="240"/>
      <c r="F1071" s="461"/>
      <c r="G1071" s="461"/>
      <c r="H1071" s="461"/>
      <c r="I1071" s="461"/>
      <c r="J1071" s="461"/>
    </row>
    <row r="1072">
      <c r="B1072" s="461"/>
      <c r="D1072" s="461"/>
      <c r="E1072" s="240"/>
      <c r="F1072" s="461"/>
      <c r="G1072" s="461"/>
      <c r="H1072" s="461"/>
      <c r="I1072" s="461"/>
      <c r="J1072" s="461"/>
    </row>
    <row r="1073">
      <c r="B1073" s="461"/>
      <c r="D1073" s="461"/>
      <c r="E1073" s="240"/>
      <c r="F1073" s="461"/>
      <c r="G1073" s="461"/>
      <c r="H1073" s="461"/>
      <c r="I1073" s="461"/>
      <c r="J1073" s="461"/>
    </row>
    <row r="1074">
      <c r="B1074" s="461"/>
      <c r="D1074" s="461"/>
      <c r="E1074" s="240"/>
      <c r="F1074" s="461"/>
      <c r="G1074" s="461"/>
      <c r="H1074" s="461"/>
      <c r="I1074" s="461"/>
      <c r="J1074" s="461"/>
    </row>
    <row r="1075">
      <c r="B1075" s="461"/>
      <c r="D1075" s="461"/>
      <c r="E1075" s="240"/>
      <c r="F1075" s="461"/>
      <c r="G1075" s="461"/>
      <c r="H1075" s="461"/>
      <c r="I1075" s="461"/>
      <c r="J1075" s="461"/>
    </row>
    <row r="1076">
      <c r="B1076" s="461"/>
      <c r="D1076" s="461"/>
      <c r="E1076" s="240"/>
      <c r="F1076" s="461"/>
      <c r="G1076" s="461"/>
      <c r="H1076" s="461"/>
      <c r="I1076" s="461"/>
      <c r="J1076" s="461"/>
    </row>
    <row r="1077">
      <c r="B1077" s="461"/>
      <c r="D1077" s="461"/>
      <c r="E1077" s="240"/>
      <c r="F1077" s="461"/>
      <c r="G1077" s="461"/>
      <c r="H1077" s="461"/>
      <c r="I1077" s="461"/>
      <c r="J1077" s="46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6.25"/>
    <col customWidth="1" min="6" max="10" width="17.5"/>
    <col customWidth="1" min="11" max="11" width="6.5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/>
      <c r="B1" s="215" t="s">
        <v>5</v>
      </c>
      <c r="C1" s="219" t="s">
        <v>10163</v>
      </c>
      <c r="D1" s="216"/>
      <c r="E1" s="411">
        <v>6.380444044E9</v>
      </c>
      <c r="F1" s="219"/>
      <c r="G1" s="219"/>
      <c r="H1" s="219" t="s">
        <v>800</v>
      </c>
      <c r="I1" s="219"/>
      <c r="J1" s="220" t="s">
        <v>801</v>
      </c>
      <c r="K1" s="219" t="s">
        <v>802</v>
      </c>
      <c r="L1" s="220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  <c r="T1" s="2" t="s">
        <v>6058</v>
      </c>
      <c r="U1" s="2" t="s">
        <v>6216</v>
      </c>
      <c r="V1" s="2" t="s">
        <v>806</v>
      </c>
    </row>
    <row r="2">
      <c r="A2" s="239"/>
      <c r="B2" s="223" t="s">
        <v>807</v>
      </c>
      <c r="C2" s="227" t="s">
        <v>5942</v>
      </c>
      <c r="D2" s="227"/>
      <c r="E2" s="228"/>
      <c r="F2" s="227"/>
      <c r="G2" s="227"/>
      <c r="H2" s="226" t="s">
        <v>320</v>
      </c>
      <c r="I2" s="227"/>
      <c r="K2" s="227"/>
      <c r="L2" s="2" t="s">
        <v>11</v>
      </c>
      <c r="N2" s="230"/>
      <c r="P2" s="2">
        <v>1.0</v>
      </c>
      <c r="Q2" s="2" t="s">
        <v>1190</v>
      </c>
      <c r="R2" s="2" t="s">
        <v>10164</v>
      </c>
      <c r="S2" s="2" t="s">
        <v>1272</v>
      </c>
      <c r="T2" s="2">
        <v>12.0</v>
      </c>
      <c r="U2" s="2" t="s">
        <v>10165</v>
      </c>
      <c r="V2" s="2" t="s">
        <v>10166</v>
      </c>
      <c r="W2" s="2" t="s">
        <v>10167</v>
      </c>
    </row>
    <row r="3">
      <c r="A3" s="2"/>
      <c r="B3" s="229" t="s">
        <v>811</v>
      </c>
      <c r="C3" s="2" t="s">
        <v>322</v>
      </c>
      <c r="E3" s="230"/>
      <c r="F3" s="2"/>
      <c r="G3" s="2"/>
      <c r="H3" s="229" t="s">
        <v>812</v>
      </c>
      <c r="I3" s="2"/>
      <c r="K3" s="2"/>
      <c r="L3" s="2" t="s">
        <v>12</v>
      </c>
      <c r="N3" s="230"/>
      <c r="P3" s="2">
        <v>2.0</v>
      </c>
      <c r="R3" s="2" t="s">
        <v>10168</v>
      </c>
      <c r="S3" s="2" t="s">
        <v>3791</v>
      </c>
      <c r="T3" s="2">
        <v>12.0</v>
      </c>
      <c r="U3" s="2" t="s">
        <v>10169</v>
      </c>
      <c r="V3" s="2" t="s">
        <v>3914</v>
      </c>
      <c r="W3" s="2" t="s">
        <v>10170</v>
      </c>
      <c r="X3" s="2" t="s">
        <v>1893</v>
      </c>
    </row>
    <row r="4">
      <c r="A4" s="2"/>
      <c r="B4" s="229" t="s">
        <v>816</v>
      </c>
      <c r="C4" s="2"/>
      <c r="E4" s="230"/>
      <c r="F4" s="2"/>
      <c r="G4" s="2"/>
      <c r="H4" s="229" t="s">
        <v>817</v>
      </c>
      <c r="I4" s="2"/>
      <c r="K4" s="2"/>
      <c r="L4" s="2" t="s">
        <v>13</v>
      </c>
      <c r="N4" s="230"/>
      <c r="P4" s="2">
        <v>3.0</v>
      </c>
      <c r="Q4" s="2" t="s">
        <v>805</v>
      </c>
      <c r="R4" s="2" t="s">
        <v>7339</v>
      </c>
      <c r="S4" s="2" t="s">
        <v>1568</v>
      </c>
      <c r="T4" s="2">
        <v>13.0</v>
      </c>
      <c r="U4" s="2" t="s">
        <v>10171</v>
      </c>
      <c r="V4" s="2" t="s">
        <v>4717</v>
      </c>
      <c r="W4" s="2" t="s">
        <v>10170</v>
      </c>
      <c r="X4" s="2" t="s">
        <v>55</v>
      </c>
    </row>
    <row r="5">
      <c r="A5" s="2"/>
      <c r="B5" s="229" t="s">
        <v>818</v>
      </c>
      <c r="D5" s="2"/>
      <c r="E5" s="237"/>
      <c r="F5" s="2"/>
      <c r="G5" s="2"/>
      <c r="H5" s="229" t="s">
        <v>819</v>
      </c>
      <c r="I5" s="2"/>
      <c r="K5" s="2"/>
      <c r="L5" s="2" t="s">
        <v>14</v>
      </c>
      <c r="N5" s="237"/>
      <c r="P5" s="2">
        <v>4.0</v>
      </c>
      <c r="Q5" s="2" t="s">
        <v>7454</v>
      </c>
      <c r="R5" s="2" t="s">
        <v>10172</v>
      </c>
      <c r="S5" s="2" t="s">
        <v>1568</v>
      </c>
      <c r="T5" s="2">
        <v>14.0</v>
      </c>
      <c r="U5" s="2" t="s">
        <v>10173</v>
      </c>
      <c r="V5" s="2" t="s">
        <v>6609</v>
      </c>
      <c r="W5" s="2" t="s">
        <v>10174</v>
      </c>
      <c r="X5" s="2" t="s">
        <v>4394</v>
      </c>
    </row>
    <row r="6">
      <c r="A6" s="2"/>
      <c r="B6" s="229" t="s">
        <v>820</v>
      </c>
      <c r="C6" s="2" t="s">
        <v>2632</v>
      </c>
      <c r="D6" s="2"/>
      <c r="E6" s="237"/>
      <c r="F6" s="2"/>
      <c r="G6" s="2"/>
      <c r="H6" s="229" t="s">
        <v>821</v>
      </c>
      <c r="K6" s="2"/>
      <c r="L6" s="2" t="s">
        <v>15</v>
      </c>
      <c r="N6" s="237"/>
      <c r="P6" s="2">
        <v>6.0</v>
      </c>
      <c r="Q6" s="2" t="s">
        <v>10175</v>
      </c>
      <c r="R6" s="2" t="s">
        <v>8046</v>
      </c>
      <c r="S6" s="2" t="s">
        <v>1568</v>
      </c>
    </row>
    <row r="7">
      <c r="A7" s="2"/>
      <c r="B7" s="229" t="s">
        <v>822</v>
      </c>
      <c r="C7" s="2" t="s">
        <v>1379</v>
      </c>
      <c r="D7" s="2"/>
      <c r="E7" s="237">
        <v>8.09842025E9</v>
      </c>
      <c r="F7" s="2"/>
      <c r="G7" s="2"/>
      <c r="H7" s="229" t="s">
        <v>823</v>
      </c>
      <c r="I7" s="2"/>
      <c r="K7" s="2"/>
      <c r="L7" s="2" t="s">
        <v>17</v>
      </c>
      <c r="N7" s="237"/>
      <c r="P7" s="2">
        <v>6.0</v>
      </c>
      <c r="Q7" s="2" t="s">
        <v>10176</v>
      </c>
      <c r="R7" s="2" t="s">
        <v>7618</v>
      </c>
      <c r="S7" s="2" t="s">
        <v>1568</v>
      </c>
    </row>
    <row r="8">
      <c r="A8" s="2"/>
      <c r="B8" s="229" t="s">
        <v>824</v>
      </c>
      <c r="C8" s="2"/>
      <c r="E8" s="230"/>
      <c r="F8" s="2"/>
      <c r="G8" s="2"/>
      <c r="H8" s="229" t="s">
        <v>825</v>
      </c>
      <c r="I8" s="2"/>
      <c r="K8" s="2"/>
      <c r="L8" s="2" t="s">
        <v>18</v>
      </c>
      <c r="N8" s="237"/>
      <c r="P8" s="2">
        <v>7.0</v>
      </c>
      <c r="Q8" s="2" t="s">
        <v>10176</v>
      </c>
      <c r="R8" s="2" t="s">
        <v>435</v>
      </c>
      <c r="S8" s="2" t="s">
        <v>1568</v>
      </c>
    </row>
    <row r="9">
      <c r="A9" s="2"/>
      <c r="B9" s="229" t="s">
        <v>826</v>
      </c>
      <c r="C9" s="2"/>
      <c r="D9" s="2"/>
      <c r="E9" s="237"/>
      <c r="F9" s="2"/>
      <c r="G9" s="2"/>
      <c r="H9" s="229" t="s">
        <v>827</v>
      </c>
      <c r="I9" s="2"/>
      <c r="J9" s="2"/>
      <c r="K9" s="2"/>
      <c r="L9" s="2" t="s">
        <v>19</v>
      </c>
      <c r="M9" s="2"/>
      <c r="N9" s="237"/>
      <c r="P9" s="2">
        <v>8.0</v>
      </c>
      <c r="Q9" s="2" t="s">
        <v>10177</v>
      </c>
      <c r="R9" s="2" t="s">
        <v>7551</v>
      </c>
      <c r="S9" s="2" t="s">
        <v>1568</v>
      </c>
    </row>
    <row r="10">
      <c r="A10" s="2"/>
      <c r="B10" s="229" t="s">
        <v>828</v>
      </c>
      <c r="C10" s="2"/>
      <c r="D10" s="2"/>
      <c r="E10" s="237"/>
      <c r="F10" s="2"/>
      <c r="G10" s="2"/>
      <c r="H10" s="229" t="s">
        <v>829</v>
      </c>
      <c r="I10" s="2"/>
      <c r="J10" s="2"/>
      <c r="K10" s="2"/>
      <c r="L10" s="2" t="s">
        <v>20</v>
      </c>
      <c r="M10" s="2"/>
      <c r="N10" s="237"/>
      <c r="P10" s="2">
        <v>9.0</v>
      </c>
      <c r="Q10" s="2" t="s">
        <v>8110</v>
      </c>
      <c r="R10" s="2" t="s">
        <v>10178</v>
      </c>
      <c r="S10" s="2" t="s">
        <v>7565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 t="s">
        <v>21</v>
      </c>
      <c r="M11" s="2"/>
      <c r="N11" s="237"/>
      <c r="P11" s="2">
        <v>10.0</v>
      </c>
      <c r="Q11" s="2" t="s">
        <v>9633</v>
      </c>
      <c r="R11" s="2" t="s">
        <v>446</v>
      </c>
      <c r="S11" s="2" t="s">
        <v>626</v>
      </c>
    </row>
    <row r="12">
      <c r="A12" s="2"/>
      <c r="B12" s="241" t="s">
        <v>9954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 t="s">
        <v>23</v>
      </c>
      <c r="M12" s="2"/>
      <c r="N12" s="237"/>
      <c r="P12" s="2"/>
      <c r="Q12" s="2"/>
      <c r="R12" s="2"/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"/>
      <c r="L13" s="2" t="s">
        <v>24</v>
      </c>
      <c r="M13" s="242"/>
      <c r="N13" s="243"/>
      <c r="O13" s="2"/>
      <c r="P13" s="2">
        <v>11.0</v>
      </c>
      <c r="Q13" s="2" t="s">
        <v>10179</v>
      </c>
      <c r="R13" s="2" t="s">
        <v>7560</v>
      </c>
      <c r="S13" s="2" t="s">
        <v>10180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42"/>
      <c r="L14" s="2"/>
      <c r="M14" s="2"/>
      <c r="N14" s="2"/>
      <c r="O14" s="2"/>
      <c r="P14" s="2">
        <v>12.0</v>
      </c>
      <c r="Q14" s="2" t="s">
        <v>10181</v>
      </c>
      <c r="R14" s="2" t="s">
        <v>4079</v>
      </c>
      <c r="S14" s="2" t="s">
        <v>3081</v>
      </c>
      <c r="W14" s="2" t="s">
        <v>34</v>
      </c>
    </row>
    <row r="15">
      <c r="A15" s="2"/>
      <c r="B15" s="2"/>
      <c r="C15" s="2"/>
      <c r="D15" s="2"/>
      <c r="E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589" t="s">
        <v>335</v>
      </c>
      <c r="B17" s="2" t="s">
        <v>30</v>
      </c>
      <c r="C17" s="2" t="s">
        <v>7623</v>
      </c>
      <c r="D17" s="291">
        <v>8.801000650511E12</v>
      </c>
      <c r="E17" s="2" t="s">
        <v>6646</v>
      </c>
      <c r="F17" s="2"/>
      <c r="G17" s="2"/>
      <c r="H17" s="2" t="s">
        <v>9753</v>
      </c>
      <c r="I17" s="2" t="s">
        <v>2097</v>
      </c>
      <c r="J17" s="2" t="s">
        <v>829</v>
      </c>
      <c r="K17" s="2" t="s">
        <v>10182</v>
      </c>
      <c r="L17" s="2" t="s">
        <v>17</v>
      </c>
      <c r="M17" s="2" t="s">
        <v>10183</v>
      </c>
      <c r="Q17" s="2" t="s">
        <v>10184</v>
      </c>
      <c r="R17" s="2">
        <v>242.0</v>
      </c>
    </row>
    <row r="18">
      <c r="B18" s="2" t="s">
        <v>30</v>
      </c>
      <c r="C18" s="2" t="s">
        <v>7623</v>
      </c>
      <c r="D18" s="291">
        <v>8.801713896212E12</v>
      </c>
      <c r="E18" s="2" t="s">
        <v>6646</v>
      </c>
      <c r="F18" s="2"/>
      <c r="G18" s="2"/>
      <c r="H18" s="2" t="s">
        <v>8994</v>
      </c>
      <c r="I18" s="2" t="s">
        <v>2100</v>
      </c>
      <c r="J18" s="2" t="s">
        <v>829</v>
      </c>
      <c r="K18" s="2" t="s">
        <v>10182</v>
      </c>
      <c r="L18" s="2" t="s">
        <v>17</v>
      </c>
      <c r="M18" s="2" t="s">
        <v>10183</v>
      </c>
      <c r="Q18" s="2" t="s">
        <v>10184</v>
      </c>
      <c r="R18" s="2">
        <v>242.0</v>
      </c>
    </row>
    <row r="19">
      <c r="B19" s="2" t="s">
        <v>30</v>
      </c>
      <c r="C19" s="2" t="s">
        <v>7623</v>
      </c>
      <c r="D19" s="291">
        <v>8.8016456233323E13</v>
      </c>
      <c r="E19" s="2" t="s">
        <v>6646</v>
      </c>
      <c r="F19" s="2"/>
      <c r="G19" s="2"/>
      <c r="H19" s="2" t="s">
        <v>10185</v>
      </c>
      <c r="I19" s="2" t="s">
        <v>2102</v>
      </c>
      <c r="J19" s="2" t="s">
        <v>829</v>
      </c>
      <c r="K19" s="2" t="s">
        <v>8046</v>
      </c>
      <c r="L19" s="2" t="s">
        <v>17</v>
      </c>
      <c r="M19" s="2" t="s">
        <v>10183</v>
      </c>
      <c r="Q19" s="2" t="s">
        <v>10175</v>
      </c>
      <c r="R19" s="2">
        <v>242.0</v>
      </c>
    </row>
    <row r="20">
      <c r="B20" s="2" t="s">
        <v>30</v>
      </c>
      <c r="C20" s="2" t="s">
        <v>7623</v>
      </c>
      <c r="D20" s="291">
        <v>8.801736162218E12</v>
      </c>
      <c r="E20" s="2" t="s">
        <v>6646</v>
      </c>
      <c r="F20" s="2"/>
      <c r="G20" s="2"/>
      <c r="H20" s="2" t="s">
        <v>10186</v>
      </c>
      <c r="I20" s="2" t="s">
        <v>2103</v>
      </c>
      <c r="J20" s="2" t="s">
        <v>829</v>
      </c>
      <c r="K20" s="2" t="s">
        <v>8046</v>
      </c>
      <c r="L20" s="2" t="s">
        <v>17</v>
      </c>
      <c r="M20" s="2" t="s">
        <v>10183</v>
      </c>
      <c r="Q20" s="2" t="s">
        <v>10175</v>
      </c>
      <c r="R20" s="2">
        <v>242.0</v>
      </c>
    </row>
    <row r="21">
      <c r="B21" s="2" t="s">
        <v>30</v>
      </c>
      <c r="C21" s="2" t="s">
        <v>7623</v>
      </c>
      <c r="D21" s="291">
        <v>8.801138728062E12</v>
      </c>
      <c r="E21" s="2" t="s">
        <v>6646</v>
      </c>
      <c r="F21" s="2"/>
      <c r="G21" s="2"/>
      <c r="H21" s="2" t="s">
        <v>10187</v>
      </c>
      <c r="I21" s="2" t="s">
        <v>2104</v>
      </c>
      <c r="J21" s="2" t="s">
        <v>829</v>
      </c>
      <c r="K21" s="2" t="s">
        <v>10182</v>
      </c>
      <c r="L21" s="2" t="s">
        <v>17</v>
      </c>
      <c r="M21" s="2" t="s">
        <v>10183</v>
      </c>
      <c r="Q21" s="2" t="s">
        <v>10184</v>
      </c>
      <c r="R21" s="2">
        <v>242.0</v>
      </c>
    </row>
    <row r="22">
      <c r="A22" s="2"/>
      <c r="B22" s="2" t="s">
        <v>30</v>
      </c>
      <c r="C22" s="2" t="s">
        <v>7623</v>
      </c>
      <c r="D22" s="291">
        <v>8.801173573474E12</v>
      </c>
      <c r="E22" s="2" t="s">
        <v>6646</v>
      </c>
      <c r="F22" s="2"/>
      <c r="G22" s="2"/>
      <c r="H22" s="2" t="s">
        <v>10188</v>
      </c>
      <c r="I22" s="2" t="s">
        <v>2105</v>
      </c>
      <c r="J22" s="2" t="s">
        <v>829</v>
      </c>
      <c r="K22" s="2" t="s">
        <v>8046</v>
      </c>
      <c r="L22" s="2" t="s">
        <v>17</v>
      </c>
      <c r="M22" s="2" t="s">
        <v>10183</v>
      </c>
      <c r="Q22" s="2" t="s">
        <v>10175</v>
      </c>
      <c r="R22" s="2">
        <v>242.0</v>
      </c>
    </row>
    <row r="23">
      <c r="B23" s="2" t="s">
        <v>30</v>
      </c>
      <c r="C23" s="2" t="s">
        <v>7623</v>
      </c>
      <c r="D23" s="291">
        <v>8.801031296027E12</v>
      </c>
      <c r="E23" s="2" t="s">
        <v>6646</v>
      </c>
      <c r="F23" s="2"/>
      <c r="G23" s="2"/>
      <c r="H23" s="2" t="s">
        <v>10189</v>
      </c>
      <c r="I23" s="2" t="s">
        <v>2112</v>
      </c>
      <c r="J23" s="2" t="s">
        <v>829</v>
      </c>
      <c r="K23" s="2" t="s">
        <v>10190</v>
      </c>
      <c r="L23" s="2" t="s">
        <v>17</v>
      </c>
      <c r="M23" s="2" t="s">
        <v>10183</v>
      </c>
      <c r="Q23" s="2" t="s">
        <v>10184</v>
      </c>
      <c r="R23" s="2">
        <v>242.0</v>
      </c>
    </row>
    <row r="24">
      <c r="B24" s="2" t="s">
        <v>30</v>
      </c>
      <c r="C24" s="2" t="s">
        <v>7623</v>
      </c>
      <c r="D24" s="400">
        <v>8.80173151189E12</v>
      </c>
      <c r="E24" s="2" t="s">
        <v>6646</v>
      </c>
      <c r="F24" s="2"/>
      <c r="G24" s="2"/>
      <c r="H24" s="2" t="s">
        <v>1098</v>
      </c>
      <c r="I24" s="2" t="s">
        <v>2118</v>
      </c>
      <c r="J24" s="2" t="s">
        <v>829</v>
      </c>
      <c r="K24" s="2" t="s">
        <v>8046</v>
      </c>
      <c r="L24" s="2" t="s">
        <v>17</v>
      </c>
      <c r="M24" s="2" t="s">
        <v>10183</v>
      </c>
      <c r="Q24" s="2" t="s">
        <v>10175</v>
      </c>
      <c r="R24" s="2">
        <v>242.0</v>
      </c>
    </row>
    <row r="25">
      <c r="B25" s="2" t="s">
        <v>30</v>
      </c>
      <c r="C25" s="2" t="s">
        <v>7623</v>
      </c>
      <c r="D25" s="291">
        <v>8.801305559588E12</v>
      </c>
      <c r="E25" s="2" t="s">
        <v>6646</v>
      </c>
      <c r="F25" s="2"/>
      <c r="G25" s="2"/>
      <c r="H25" s="2" t="s">
        <v>10191</v>
      </c>
      <c r="I25" s="2" t="s">
        <v>2117</v>
      </c>
      <c r="J25" s="2" t="s">
        <v>829</v>
      </c>
      <c r="K25" s="2" t="s">
        <v>8046</v>
      </c>
      <c r="L25" s="2" t="s">
        <v>17</v>
      </c>
      <c r="M25" s="2" t="s">
        <v>10183</v>
      </c>
      <c r="Q25" s="2" t="s">
        <v>10175</v>
      </c>
      <c r="R25" s="2">
        <v>242.0</v>
      </c>
    </row>
    <row r="26">
      <c r="B26" s="2" t="s">
        <v>30</v>
      </c>
      <c r="C26" s="2" t="s">
        <v>7623</v>
      </c>
      <c r="D26" s="291">
        <v>8.801305559588E12</v>
      </c>
      <c r="E26" s="2" t="s">
        <v>6646</v>
      </c>
      <c r="F26" s="2"/>
      <c r="G26" s="2"/>
      <c r="H26" s="2" t="s">
        <v>10192</v>
      </c>
      <c r="I26" s="2" t="s">
        <v>2808</v>
      </c>
      <c r="J26" s="2" t="s">
        <v>829</v>
      </c>
      <c r="K26" s="2" t="s">
        <v>8046</v>
      </c>
      <c r="L26" s="2" t="s">
        <v>17</v>
      </c>
      <c r="M26" s="2" t="s">
        <v>10183</v>
      </c>
      <c r="Q26" s="2" t="s">
        <v>10175</v>
      </c>
      <c r="R26" s="2">
        <v>242.0</v>
      </c>
    </row>
    <row r="27">
      <c r="B27" s="2" t="s">
        <v>30</v>
      </c>
      <c r="C27" s="2" t="s">
        <v>7623</v>
      </c>
      <c r="D27" s="291">
        <v>8.801414143503E12</v>
      </c>
      <c r="E27" s="2" t="s">
        <v>6646</v>
      </c>
      <c r="F27" s="2"/>
      <c r="G27" s="2"/>
      <c r="H27" s="2" t="s">
        <v>10193</v>
      </c>
      <c r="I27" s="2" t="s">
        <v>2805</v>
      </c>
      <c r="J27" s="2" t="s">
        <v>829</v>
      </c>
      <c r="K27" s="2" t="s">
        <v>8046</v>
      </c>
      <c r="L27" s="2" t="s">
        <v>17</v>
      </c>
      <c r="M27" s="2" t="s">
        <v>10183</v>
      </c>
      <c r="Q27" s="2" t="s">
        <v>10175</v>
      </c>
      <c r="R27" s="2">
        <v>242.0</v>
      </c>
    </row>
    <row r="28">
      <c r="A28" s="2"/>
      <c r="B28" s="2" t="s">
        <v>30</v>
      </c>
      <c r="C28" s="2" t="s">
        <v>7623</v>
      </c>
      <c r="D28" s="291">
        <v>8.801087853421E12</v>
      </c>
      <c r="E28" s="2" t="s">
        <v>6646</v>
      </c>
      <c r="I28" s="2" t="s">
        <v>2804</v>
      </c>
      <c r="J28" s="2" t="s">
        <v>829</v>
      </c>
      <c r="K28" s="2" t="s">
        <v>7618</v>
      </c>
      <c r="L28" s="2" t="s">
        <v>17</v>
      </c>
      <c r="M28" s="2" t="s">
        <v>10183</v>
      </c>
      <c r="Q28" s="2" t="s">
        <v>10176</v>
      </c>
      <c r="R28" s="2">
        <v>242.0</v>
      </c>
    </row>
    <row r="29">
      <c r="A29" s="2"/>
      <c r="B29" s="2" t="s">
        <v>30</v>
      </c>
      <c r="C29" s="2" t="s">
        <v>7623</v>
      </c>
      <c r="D29" s="291">
        <v>8.801987261784E12</v>
      </c>
      <c r="E29" s="2" t="s">
        <v>6646</v>
      </c>
      <c r="I29" s="2" t="s">
        <v>10194</v>
      </c>
      <c r="J29" s="2" t="s">
        <v>829</v>
      </c>
      <c r="K29" s="2" t="s">
        <v>7618</v>
      </c>
      <c r="L29" s="2" t="s">
        <v>17</v>
      </c>
      <c r="M29" s="2" t="s">
        <v>10183</v>
      </c>
      <c r="Q29" s="2" t="s">
        <v>10176</v>
      </c>
      <c r="R29" s="2">
        <v>242.0</v>
      </c>
    </row>
    <row r="30">
      <c r="A30" s="2"/>
      <c r="B30" s="2" t="s">
        <v>30</v>
      </c>
      <c r="C30" s="2" t="s">
        <v>7623</v>
      </c>
      <c r="D30" s="291">
        <v>8.801020461899E12</v>
      </c>
      <c r="E30" s="2" t="s">
        <v>6646</v>
      </c>
      <c r="I30" s="2" t="s">
        <v>10194</v>
      </c>
      <c r="J30" s="2" t="s">
        <v>829</v>
      </c>
      <c r="K30" s="2" t="s">
        <v>7618</v>
      </c>
      <c r="L30" s="2" t="s">
        <v>17</v>
      </c>
      <c r="M30" s="2" t="s">
        <v>10183</v>
      </c>
      <c r="Q30" s="2" t="s">
        <v>10176</v>
      </c>
      <c r="R30" s="2">
        <v>242.0</v>
      </c>
    </row>
    <row r="31">
      <c r="A31" s="2"/>
      <c r="B31" s="2" t="s">
        <v>30</v>
      </c>
      <c r="C31" s="2" t="s">
        <v>7623</v>
      </c>
      <c r="D31" s="291">
        <v>8.801933612752E12</v>
      </c>
      <c r="E31" s="2" t="s">
        <v>6646</v>
      </c>
      <c r="I31" s="2" t="s">
        <v>10194</v>
      </c>
      <c r="J31" s="2" t="s">
        <v>829</v>
      </c>
      <c r="K31" s="2" t="s">
        <v>7551</v>
      </c>
      <c r="L31" s="2" t="s">
        <v>17</v>
      </c>
      <c r="M31" s="2" t="s">
        <v>10183</v>
      </c>
      <c r="Q31" s="2" t="s">
        <v>10177</v>
      </c>
      <c r="R31" s="2">
        <v>242.0</v>
      </c>
    </row>
    <row r="32">
      <c r="A32" s="2"/>
      <c r="B32" s="2" t="s">
        <v>30</v>
      </c>
      <c r="C32" s="2" t="s">
        <v>7623</v>
      </c>
      <c r="D32" s="291">
        <v>8.801314115648E12</v>
      </c>
      <c r="E32" s="2" t="s">
        <v>6646</v>
      </c>
      <c r="I32" s="2" t="s">
        <v>10194</v>
      </c>
      <c r="J32" s="2" t="s">
        <v>829</v>
      </c>
      <c r="L32" s="2" t="s">
        <v>17</v>
      </c>
      <c r="M32" s="2" t="s">
        <v>10183</v>
      </c>
      <c r="R32" s="2">
        <v>242.0</v>
      </c>
    </row>
    <row r="33">
      <c r="A33" s="2"/>
      <c r="B33" s="2" t="s">
        <v>30</v>
      </c>
      <c r="C33" s="2" t="s">
        <v>9755</v>
      </c>
      <c r="D33" s="291">
        <v>8.801438732227E12</v>
      </c>
      <c r="E33" s="359" t="s">
        <v>4424</v>
      </c>
      <c r="J33" s="2" t="s">
        <v>821</v>
      </c>
      <c r="L33" s="2" t="s">
        <v>17</v>
      </c>
      <c r="M33" s="2" t="s">
        <v>10183</v>
      </c>
      <c r="R33" s="2">
        <v>242.0</v>
      </c>
    </row>
    <row r="34">
      <c r="A34" s="2"/>
      <c r="B34" s="2" t="s">
        <v>30</v>
      </c>
      <c r="C34" s="2" t="s">
        <v>9755</v>
      </c>
      <c r="D34" s="400">
        <v>8.801122497108E12</v>
      </c>
      <c r="E34" s="359" t="s">
        <v>4424</v>
      </c>
      <c r="I34" s="2" t="s">
        <v>8629</v>
      </c>
      <c r="J34" s="2" t="s">
        <v>821</v>
      </c>
      <c r="L34" s="2" t="s">
        <v>17</v>
      </c>
      <c r="M34" s="2" t="s">
        <v>10183</v>
      </c>
      <c r="R34" s="2">
        <v>242.0</v>
      </c>
    </row>
    <row r="35">
      <c r="A35" s="2"/>
      <c r="B35" s="2" t="s">
        <v>30</v>
      </c>
      <c r="C35" s="2" t="s">
        <v>9755</v>
      </c>
      <c r="D35" s="291">
        <v>8.801670530047E12</v>
      </c>
      <c r="E35" s="359" t="s">
        <v>4424</v>
      </c>
      <c r="I35" s="2" t="s">
        <v>8629</v>
      </c>
      <c r="J35" s="2" t="s">
        <v>821</v>
      </c>
      <c r="L35" s="2" t="s">
        <v>17</v>
      </c>
      <c r="M35" s="2" t="s">
        <v>10183</v>
      </c>
      <c r="R35" s="2">
        <v>242.0</v>
      </c>
    </row>
    <row r="36">
      <c r="A36" s="2"/>
      <c r="B36" s="2" t="s">
        <v>30</v>
      </c>
      <c r="C36" s="2" t="s">
        <v>6984</v>
      </c>
      <c r="D36" s="291">
        <v>8.701109329826E12</v>
      </c>
      <c r="E36" s="380" t="s">
        <v>6985</v>
      </c>
      <c r="J36" s="2" t="s">
        <v>821</v>
      </c>
      <c r="L36" s="2" t="s">
        <v>17</v>
      </c>
      <c r="M36" s="2" t="s">
        <v>10195</v>
      </c>
      <c r="Q36" s="2" t="s">
        <v>805</v>
      </c>
      <c r="R36" s="2">
        <v>250.0</v>
      </c>
    </row>
    <row r="37">
      <c r="B37" s="2" t="s">
        <v>30</v>
      </c>
      <c r="C37" s="2" t="s">
        <v>1408</v>
      </c>
      <c r="D37" s="291" t="s">
        <v>7657</v>
      </c>
      <c r="E37" s="359" t="s">
        <v>4349</v>
      </c>
      <c r="J37" s="2" t="s">
        <v>2173</v>
      </c>
      <c r="K37" s="2" t="s">
        <v>7551</v>
      </c>
      <c r="L37" s="2" t="s">
        <v>17</v>
      </c>
      <c r="M37" s="2" t="s">
        <v>7658</v>
      </c>
      <c r="Q37" s="2" t="s">
        <v>10177</v>
      </c>
      <c r="R37" s="2">
        <v>273.0</v>
      </c>
    </row>
    <row r="38">
      <c r="A38" s="2"/>
      <c r="B38" s="2" t="s">
        <v>30</v>
      </c>
      <c r="C38" s="2" t="s">
        <v>7245</v>
      </c>
      <c r="D38" s="291">
        <v>8.281210114E9</v>
      </c>
      <c r="E38" s="359" t="s">
        <v>6804</v>
      </c>
      <c r="J38" s="2" t="s">
        <v>2173</v>
      </c>
      <c r="K38" s="2" t="s">
        <v>7551</v>
      </c>
      <c r="L38" s="2" t="s">
        <v>17</v>
      </c>
      <c r="M38" s="2" t="s">
        <v>7658</v>
      </c>
      <c r="Q38" s="2" t="s">
        <v>10177</v>
      </c>
      <c r="R38" s="2">
        <v>273.0</v>
      </c>
    </row>
    <row r="39">
      <c r="A39" s="2"/>
      <c r="B39" s="2"/>
      <c r="D39" s="2"/>
      <c r="E39" s="2"/>
      <c r="J39" s="2"/>
    </row>
    <row r="40">
      <c r="A40" s="2"/>
    </row>
    <row r="41">
      <c r="A41" s="2" t="s">
        <v>2681</v>
      </c>
      <c r="B41" s="2" t="s">
        <v>868</v>
      </c>
      <c r="C41" s="2" t="s">
        <v>7176</v>
      </c>
      <c r="D41" s="291" t="s">
        <v>10196</v>
      </c>
      <c r="E41" s="380" t="s">
        <v>935</v>
      </c>
      <c r="F41" s="2"/>
      <c r="G41" s="2"/>
      <c r="H41" s="2" t="s">
        <v>1240</v>
      </c>
      <c r="I41" s="2" t="s">
        <v>2113</v>
      </c>
      <c r="J41" s="2" t="s">
        <v>2173</v>
      </c>
      <c r="K41" s="2" t="s">
        <v>7551</v>
      </c>
      <c r="L41" s="2" t="s">
        <v>17</v>
      </c>
      <c r="M41" s="2" t="s">
        <v>6488</v>
      </c>
      <c r="Q41" s="2" t="s">
        <v>10177</v>
      </c>
      <c r="R41" s="2">
        <v>279.0</v>
      </c>
    </row>
    <row r="42">
      <c r="A42" s="2"/>
      <c r="B42" s="2" t="s">
        <v>868</v>
      </c>
      <c r="C42" s="2" t="s">
        <v>7176</v>
      </c>
      <c r="D42" s="291" t="s">
        <v>10197</v>
      </c>
      <c r="E42" s="380" t="s">
        <v>935</v>
      </c>
      <c r="F42" s="2"/>
      <c r="G42" s="2"/>
      <c r="H42" s="2" t="s">
        <v>1247</v>
      </c>
      <c r="I42" s="2" t="s">
        <v>2114</v>
      </c>
      <c r="J42" s="2" t="s">
        <v>2173</v>
      </c>
      <c r="K42" s="2" t="s">
        <v>7551</v>
      </c>
      <c r="L42" s="2" t="s">
        <v>17</v>
      </c>
      <c r="M42" s="2" t="s">
        <v>6488</v>
      </c>
      <c r="Q42" s="2" t="s">
        <v>10177</v>
      </c>
      <c r="R42" s="2">
        <v>279.0</v>
      </c>
    </row>
    <row r="43">
      <c r="A43" s="2"/>
      <c r="B43" s="2"/>
      <c r="C43" s="359" t="s">
        <v>6812</v>
      </c>
      <c r="D43" s="275"/>
      <c r="E43" s="439"/>
      <c r="J43" s="2"/>
      <c r="L43" s="2" t="s">
        <v>17</v>
      </c>
      <c r="M43" s="2" t="s">
        <v>6488</v>
      </c>
      <c r="R43" s="2">
        <v>279.0</v>
      </c>
    </row>
    <row r="44">
      <c r="A44" s="2"/>
      <c r="B44" s="2"/>
      <c r="C44" s="359" t="s">
        <v>6812</v>
      </c>
      <c r="D44" s="275"/>
      <c r="E44" s="275"/>
      <c r="F44" s="275"/>
      <c r="G44" s="275"/>
      <c r="H44" s="275"/>
      <c r="J44" s="2"/>
      <c r="L44" s="2" t="s">
        <v>17</v>
      </c>
      <c r="M44" s="2" t="s">
        <v>6488</v>
      </c>
      <c r="R44" s="2">
        <v>279.0</v>
      </c>
    </row>
    <row r="45">
      <c r="A45" s="2"/>
      <c r="B45" s="2"/>
      <c r="C45" s="275"/>
      <c r="D45" s="275"/>
      <c r="E45" s="275"/>
      <c r="F45" s="275"/>
      <c r="G45" s="275"/>
      <c r="H45" s="275"/>
      <c r="J45" s="2"/>
    </row>
    <row r="46">
      <c r="A46" s="2" t="s">
        <v>336</v>
      </c>
      <c r="B46" s="2" t="s">
        <v>3881</v>
      </c>
      <c r="C46" s="275" t="s">
        <v>7719</v>
      </c>
      <c r="D46" s="275"/>
      <c r="E46" s="275" t="s">
        <v>8019</v>
      </c>
      <c r="F46" s="275"/>
      <c r="G46" s="275"/>
      <c r="H46" s="275" t="s">
        <v>9881</v>
      </c>
      <c r="J46" s="2" t="s">
        <v>821</v>
      </c>
      <c r="L46" s="2" t="s">
        <v>11</v>
      </c>
    </row>
    <row r="47">
      <c r="A47" s="2"/>
      <c r="B47" s="2" t="s">
        <v>3881</v>
      </c>
      <c r="C47" s="275" t="s">
        <v>7719</v>
      </c>
      <c r="D47" s="275"/>
      <c r="E47" s="275" t="s">
        <v>9018</v>
      </c>
      <c r="F47" s="2"/>
      <c r="G47" s="2"/>
      <c r="H47" s="2" t="s">
        <v>7205</v>
      </c>
      <c r="J47" s="2" t="s">
        <v>821</v>
      </c>
      <c r="L47" s="2" t="s">
        <v>11</v>
      </c>
    </row>
    <row r="48">
      <c r="A48" s="2"/>
      <c r="B48" s="2" t="s">
        <v>3881</v>
      </c>
      <c r="C48" s="275" t="s">
        <v>7719</v>
      </c>
      <c r="D48" s="275"/>
      <c r="E48" s="275" t="s">
        <v>9018</v>
      </c>
      <c r="F48" s="2"/>
      <c r="G48" s="2"/>
      <c r="H48" s="2" t="s">
        <v>7189</v>
      </c>
      <c r="J48" s="2" t="s">
        <v>821</v>
      </c>
      <c r="L48" s="2" t="s">
        <v>11</v>
      </c>
    </row>
    <row r="49">
      <c r="A49" s="2"/>
      <c r="B49" s="2" t="s">
        <v>3881</v>
      </c>
      <c r="C49" s="275" t="s">
        <v>7719</v>
      </c>
      <c r="D49" s="275"/>
      <c r="E49" s="275" t="s">
        <v>9018</v>
      </c>
      <c r="F49" s="2"/>
      <c r="G49" s="2"/>
      <c r="H49" s="2" t="s">
        <v>10198</v>
      </c>
      <c r="J49" s="2" t="s">
        <v>821</v>
      </c>
      <c r="L49" s="2" t="s">
        <v>11</v>
      </c>
    </row>
    <row r="50">
      <c r="A50" s="2"/>
      <c r="B50" s="2" t="s">
        <v>3881</v>
      </c>
      <c r="C50" s="275" t="s">
        <v>7719</v>
      </c>
      <c r="D50" s="275"/>
      <c r="E50" s="275" t="s">
        <v>9018</v>
      </c>
      <c r="F50" s="2"/>
      <c r="G50" s="2"/>
      <c r="H50" s="2" t="s">
        <v>10199</v>
      </c>
      <c r="J50" s="2" t="s">
        <v>821</v>
      </c>
      <c r="L50" s="2" t="s">
        <v>11</v>
      </c>
    </row>
    <row r="51">
      <c r="A51" s="2"/>
      <c r="B51" s="2" t="s">
        <v>3881</v>
      </c>
      <c r="C51" s="275" t="s">
        <v>7719</v>
      </c>
      <c r="D51" s="275"/>
      <c r="E51" s="275" t="s">
        <v>9018</v>
      </c>
      <c r="F51" s="2"/>
      <c r="G51" s="2"/>
      <c r="H51" s="2" t="s">
        <v>10200</v>
      </c>
      <c r="J51" s="2" t="s">
        <v>821</v>
      </c>
      <c r="L51" s="2" t="s">
        <v>11</v>
      </c>
    </row>
    <row r="52">
      <c r="A52" s="2"/>
      <c r="B52" s="2" t="s">
        <v>3881</v>
      </c>
      <c r="C52" s="275" t="s">
        <v>7719</v>
      </c>
      <c r="D52" s="275"/>
      <c r="E52" s="275" t="s">
        <v>9018</v>
      </c>
      <c r="F52" s="2"/>
      <c r="G52" s="2"/>
      <c r="H52" s="2" t="s">
        <v>10200</v>
      </c>
      <c r="J52" s="2" t="s">
        <v>821</v>
      </c>
      <c r="L52" s="2" t="s">
        <v>11</v>
      </c>
    </row>
    <row r="53">
      <c r="A53" s="2"/>
      <c r="B53" s="2" t="s">
        <v>3881</v>
      </c>
      <c r="C53" s="275" t="s">
        <v>7719</v>
      </c>
      <c r="D53" s="275"/>
      <c r="E53" s="275" t="s">
        <v>9018</v>
      </c>
      <c r="F53" s="2"/>
      <c r="G53" s="2"/>
      <c r="H53" s="2" t="s">
        <v>10201</v>
      </c>
      <c r="J53" s="2" t="s">
        <v>821</v>
      </c>
      <c r="L53" s="2" t="s">
        <v>11</v>
      </c>
    </row>
    <row r="54">
      <c r="A54" s="2"/>
      <c r="B54" s="2" t="s">
        <v>3881</v>
      </c>
      <c r="C54" s="275" t="s">
        <v>7719</v>
      </c>
      <c r="D54" s="275"/>
      <c r="E54" s="275" t="s">
        <v>9018</v>
      </c>
      <c r="F54" s="2"/>
      <c r="G54" s="2"/>
      <c r="H54" s="2" t="s">
        <v>10201</v>
      </c>
      <c r="J54" s="2" t="s">
        <v>821</v>
      </c>
      <c r="L54" s="2" t="s">
        <v>11</v>
      </c>
    </row>
    <row r="55">
      <c r="A55" s="2"/>
      <c r="B55" s="2" t="s">
        <v>3881</v>
      </c>
      <c r="C55" s="275" t="s">
        <v>7719</v>
      </c>
      <c r="D55" s="275"/>
      <c r="E55" s="275" t="s">
        <v>9018</v>
      </c>
      <c r="F55" s="589"/>
      <c r="G55" s="589"/>
      <c r="H55" s="589" t="s">
        <v>10202</v>
      </c>
      <c r="J55" s="2" t="s">
        <v>821</v>
      </c>
      <c r="L55" s="2" t="s">
        <v>11</v>
      </c>
    </row>
    <row r="56">
      <c r="A56" s="2"/>
      <c r="B56" s="2" t="s">
        <v>3881</v>
      </c>
      <c r="C56" s="275" t="s">
        <v>7719</v>
      </c>
      <c r="D56" s="275"/>
      <c r="E56" s="275" t="s">
        <v>9018</v>
      </c>
      <c r="F56" s="2"/>
      <c r="G56" s="2"/>
      <c r="H56" s="2" t="s">
        <v>10202</v>
      </c>
      <c r="J56" s="2" t="s">
        <v>821</v>
      </c>
      <c r="L56" s="2" t="s">
        <v>11</v>
      </c>
    </row>
    <row r="57">
      <c r="A57" s="2"/>
      <c r="B57" s="2" t="s">
        <v>3881</v>
      </c>
      <c r="C57" s="275" t="s">
        <v>7719</v>
      </c>
      <c r="D57" s="275"/>
      <c r="E57" s="275" t="s">
        <v>9542</v>
      </c>
      <c r="F57" s="2"/>
      <c r="G57" s="2"/>
      <c r="H57" s="2" t="s">
        <v>1734</v>
      </c>
      <c r="J57" s="2" t="s">
        <v>821</v>
      </c>
      <c r="L57" s="2" t="s">
        <v>11</v>
      </c>
    </row>
    <row r="58">
      <c r="A58" s="2"/>
      <c r="B58" s="2" t="s">
        <v>3881</v>
      </c>
      <c r="C58" s="275" t="s">
        <v>7719</v>
      </c>
      <c r="D58" s="275"/>
      <c r="E58" s="275" t="s">
        <v>9542</v>
      </c>
      <c r="F58" s="2"/>
      <c r="G58" s="2"/>
      <c r="H58" s="2" t="s">
        <v>1734</v>
      </c>
      <c r="J58" s="2" t="s">
        <v>821</v>
      </c>
      <c r="L58" s="2" t="s">
        <v>11</v>
      </c>
    </row>
    <row r="59">
      <c r="A59" s="2"/>
      <c r="B59" s="2" t="s">
        <v>3881</v>
      </c>
      <c r="C59" s="275" t="s">
        <v>10203</v>
      </c>
      <c r="D59" s="275"/>
      <c r="E59" s="275"/>
      <c r="F59" s="2"/>
      <c r="G59" s="2"/>
      <c r="H59" s="2" t="s">
        <v>10204</v>
      </c>
      <c r="J59" s="2" t="s">
        <v>821</v>
      </c>
      <c r="L59" s="2" t="s">
        <v>11</v>
      </c>
    </row>
    <row r="60">
      <c r="A60" s="239"/>
      <c r="B60" s="2" t="s">
        <v>3881</v>
      </c>
      <c r="C60" s="2" t="s">
        <v>10203</v>
      </c>
      <c r="F60" s="2"/>
      <c r="G60" s="2"/>
      <c r="H60" s="2" t="s">
        <v>10205</v>
      </c>
      <c r="J60" s="2" t="s">
        <v>821</v>
      </c>
      <c r="L60" s="2" t="s">
        <v>11</v>
      </c>
    </row>
    <row r="61">
      <c r="A61" s="2"/>
      <c r="B61" s="2" t="s">
        <v>3881</v>
      </c>
      <c r="C61" s="636" t="s">
        <v>10206</v>
      </c>
      <c r="D61" s="275"/>
      <c r="E61" s="275"/>
      <c r="F61" s="2"/>
      <c r="G61" s="2"/>
      <c r="H61" s="2" t="s">
        <v>10207</v>
      </c>
      <c r="J61" s="2" t="s">
        <v>821</v>
      </c>
      <c r="L61" s="2" t="s">
        <v>11</v>
      </c>
    </row>
    <row r="62">
      <c r="A62" s="2"/>
      <c r="B62" s="2" t="s">
        <v>3881</v>
      </c>
      <c r="C62" s="2" t="s">
        <v>10206</v>
      </c>
      <c r="F62" s="2"/>
      <c r="G62" s="2"/>
      <c r="H62" s="2" t="s">
        <v>9887</v>
      </c>
      <c r="J62" s="2" t="s">
        <v>821</v>
      </c>
      <c r="L62" s="2" t="s">
        <v>11</v>
      </c>
    </row>
    <row r="63">
      <c r="A63" s="2"/>
      <c r="B63" s="2" t="s">
        <v>3881</v>
      </c>
      <c r="C63" s="2" t="s">
        <v>10206</v>
      </c>
      <c r="F63" s="2"/>
      <c r="G63" s="2"/>
      <c r="H63" s="2" t="s">
        <v>7262</v>
      </c>
      <c r="J63" s="2" t="s">
        <v>821</v>
      </c>
      <c r="L63" s="2" t="s">
        <v>11</v>
      </c>
    </row>
    <row r="64">
      <c r="A64" s="2"/>
      <c r="B64" s="2" t="s">
        <v>3881</v>
      </c>
      <c r="C64" s="2" t="s">
        <v>10206</v>
      </c>
      <c r="F64" s="2"/>
      <c r="G64" s="2"/>
      <c r="H64" s="2" t="s">
        <v>7263</v>
      </c>
      <c r="J64" s="2" t="s">
        <v>821</v>
      </c>
      <c r="L64" s="2" t="s">
        <v>11</v>
      </c>
    </row>
    <row r="65">
      <c r="A65" s="2"/>
      <c r="B65" s="2" t="s">
        <v>3881</v>
      </c>
      <c r="C65" s="2" t="s">
        <v>10206</v>
      </c>
      <c r="F65" s="2"/>
      <c r="G65" s="2"/>
      <c r="H65" s="2" t="s">
        <v>10208</v>
      </c>
      <c r="J65" s="2" t="s">
        <v>821</v>
      </c>
      <c r="L65" s="2" t="s">
        <v>11</v>
      </c>
    </row>
    <row r="66">
      <c r="A66" s="2"/>
      <c r="B66" s="2" t="s">
        <v>3881</v>
      </c>
      <c r="C66" s="2" t="s">
        <v>10206</v>
      </c>
      <c r="F66" s="2"/>
      <c r="G66" s="2"/>
      <c r="H66" s="2" t="s">
        <v>10209</v>
      </c>
      <c r="J66" s="2" t="s">
        <v>821</v>
      </c>
      <c r="L66" s="2" t="s">
        <v>11</v>
      </c>
    </row>
    <row r="67">
      <c r="A67" s="2"/>
      <c r="B67" s="2" t="s">
        <v>3881</v>
      </c>
      <c r="C67" s="2" t="s">
        <v>10206</v>
      </c>
      <c r="F67" s="2"/>
      <c r="G67" s="2"/>
      <c r="H67" s="2" t="s">
        <v>9871</v>
      </c>
      <c r="J67" s="2" t="s">
        <v>821</v>
      </c>
      <c r="L67" s="2" t="s">
        <v>11</v>
      </c>
    </row>
    <row r="68">
      <c r="B68" s="589" t="s">
        <v>3881</v>
      </c>
      <c r="C68" s="589" t="s">
        <v>10206</v>
      </c>
      <c r="F68" s="2"/>
      <c r="G68" s="2"/>
      <c r="H68" s="2" t="s">
        <v>9871</v>
      </c>
      <c r="J68" s="2" t="s">
        <v>821</v>
      </c>
      <c r="L68" s="2" t="s">
        <v>11</v>
      </c>
    </row>
    <row r="69" ht="15.0" customHeight="1">
      <c r="A69" s="2"/>
      <c r="B69" s="2" t="s">
        <v>3881</v>
      </c>
      <c r="C69" s="2" t="s">
        <v>906</v>
      </c>
      <c r="D69" s="2"/>
      <c r="E69" s="2" t="s">
        <v>9014</v>
      </c>
      <c r="F69" s="2"/>
      <c r="G69" s="2"/>
      <c r="H69" s="2" t="s">
        <v>7178</v>
      </c>
      <c r="J69" s="2" t="s">
        <v>821</v>
      </c>
      <c r="L69" s="2" t="s">
        <v>11</v>
      </c>
    </row>
    <row r="70">
      <c r="A70" s="239"/>
      <c r="B70" s="239"/>
      <c r="C70" s="2" t="s">
        <v>10210</v>
      </c>
      <c r="F70" s="2"/>
      <c r="G70" s="2"/>
      <c r="H70" s="2" t="s">
        <v>7178</v>
      </c>
      <c r="J70" s="2" t="s">
        <v>821</v>
      </c>
      <c r="L70" s="2" t="s">
        <v>11</v>
      </c>
    </row>
    <row r="71">
      <c r="A71" s="2"/>
      <c r="B71" s="239"/>
      <c r="C71" s="2" t="s">
        <v>10210</v>
      </c>
      <c r="F71" s="2"/>
      <c r="G71" s="2"/>
      <c r="H71" s="2" t="s">
        <v>10211</v>
      </c>
      <c r="I71" s="2"/>
      <c r="J71" s="2" t="s">
        <v>821</v>
      </c>
      <c r="L71" s="2" t="s">
        <v>11</v>
      </c>
    </row>
    <row r="72">
      <c r="A72" s="2"/>
      <c r="B72" s="239"/>
      <c r="C72" s="2" t="s">
        <v>10210</v>
      </c>
      <c r="F72" s="2"/>
      <c r="G72" s="2"/>
      <c r="H72" s="2" t="s">
        <v>9875</v>
      </c>
      <c r="I72" s="2"/>
      <c r="J72" s="2" t="s">
        <v>821</v>
      </c>
      <c r="L72" s="2" t="s">
        <v>11</v>
      </c>
    </row>
    <row r="73">
      <c r="A73" s="2"/>
      <c r="B73" s="239"/>
      <c r="C73" s="2" t="s">
        <v>10210</v>
      </c>
      <c r="F73" s="2"/>
      <c r="G73" s="2"/>
      <c r="H73" s="2"/>
      <c r="I73" s="2"/>
      <c r="J73" s="2" t="s">
        <v>821</v>
      </c>
      <c r="L73" s="2" t="s">
        <v>11</v>
      </c>
    </row>
    <row r="74">
      <c r="B74" s="239"/>
      <c r="I74" s="2"/>
    </row>
    <row r="75">
      <c r="A75" s="2" t="s">
        <v>9551</v>
      </c>
      <c r="B75" s="2" t="s">
        <v>3908</v>
      </c>
      <c r="C75" s="275" t="s">
        <v>3515</v>
      </c>
      <c r="D75" s="275"/>
      <c r="E75" s="275" t="s">
        <v>3987</v>
      </c>
      <c r="J75" s="2" t="s">
        <v>821</v>
      </c>
      <c r="L75" s="2" t="s">
        <v>17</v>
      </c>
      <c r="M75" s="2" t="s">
        <v>10195</v>
      </c>
      <c r="R75" s="2">
        <v>251.0</v>
      </c>
    </row>
    <row r="76">
      <c r="A76" s="2"/>
      <c r="B76" s="2" t="s">
        <v>3908</v>
      </c>
      <c r="C76" s="275" t="s">
        <v>4099</v>
      </c>
      <c r="D76" s="275"/>
      <c r="E76" s="275" t="s">
        <v>3989</v>
      </c>
      <c r="F76" s="275"/>
      <c r="G76" s="275"/>
      <c r="H76" s="275" t="s">
        <v>3515</v>
      </c>
      <c r="J76" s="2" t="s">
        <v>821</v>
      </c>
      <c r="L76" s="2" t="s">
        <v>17</v>
      </c>
      <c r="M76" s="2" t="s">
        <v>10195</v>
      </c>
      <c r="R76" s="2">
        <v>251.0</v>
      </c>
    </row>
    <row r="77">
      <c r="A77" s="2"/>
      <c r="B77" s="2" t="s">
        <v>3908</v>
      </c>
      <c r="C77" s="492" t="s">
        <v>5482</v>
      </c>
      <c r="D77" s="492"/>
      <c r="E77" s="492" t="s">
        <v>7169</v>
      </c>
      <c r="F77" s="2"/>
      <c r="G77" s="2"/>
      <c r="H77" s="2" t="s">
        <v>7268</v>
      </c>
      <c r="I77" s="2" t="s">
        <v>2123</v>
      </c>
      <c r="J77" s="2" t="s">
        <v>821</v>
      </c>
      <c r="L77" s="2" t="s">
        <v>17</v>
      </c>
      <c r="M77" s="2" t="s">
        <v>10195</v>
      </c>
      <c r="R77" s="2">
        <v>251.0</v>
      </c>
    </row>
    <row r="78">
      <c r="A78" s="2"/>
      <c r="B78" s="2" t="s">
        <v>3908</v>
      </c>
      <c r="C78" s="492" t="s">
        <v>5330</v>
      </c>
      <c r="D78" s="492"/>
      <c r="E78" s="492" t="s">
        <v>7170</v>
      </c>
      <c r="F78" s="275"/>
      <c r="G78" s="275"/>
      <c r="H78" s="275" t="s">
        <v>3515</v>
      </c>
      <c r="J78" s="2" t="s">
        <v>821</v>
      </c>
      <c r="L78" s="2" t="s">
        <v>17</v>
      </c>
      <c r="M78" s="2" t="s">
        <v>10195</v>
      </c>
      <c r="R78" s="2">
        <v>251.0</v>
      </c>
    </row>
    <row r="79">
      <c r="A79" s="2"/>
      <c r="B79" s="357" t="s">
        <v>3908</v>
      </c>
      <c r="C79" s="357" t="s">
        <v>7171</v>
      </c>
      <c r="D79" s="357"/>
      <c r="E79" s="357" t="s">
        <v>4103</v>
      </c>
      <c r="F79" s="275"/>
      <c r="G79" s="275"/>
      <c r="H79" s="275" t="s">
        <v>3515</v>
      </c>
      <c r="I79" s="2" t="s">
        <v>8629</v>
      </c>
      <c r="J79" s="2" t="s">
        <v>821</v>
      </c>
      <c r="L79" s="2" t="s">
        <v>17</v>
      </c>
      <c r="M79" s="2" t="s">
        <v>10195</v>
      </c>
      <c r="R79" s="2">
        <v>251.0</v>
      </c>
    </row>
    <row r="80">
      <c r="B80" s="2" t="s">
        <v>3908</v>
      </c>
      <c r="C80" s="492" t="s">
        <v>7172</v>
      </c>
      <c r="D80" s="492"/>
      <c r="E80" s="492" t="s">
        <v>7173</v>
      </c>
      <c r="F80" s="275"/>
      <c r="G80" s="275"/>
      <c r="H80" s="275" t="s">
        <v>3515</v>
      </c>
      <c r="J80" s="2" t="s">
        <v>821</v>
      </c>
      <c r="L80" s="2" t="s">
        <v>17</v>
      </c>
      <c r="M80" s="2" t="s">
        <v>10195</v>
      </c>
      <c r="R80" s="2">
        <v>251.0</v>
      </c>
    </row>
    <row r="81">
      <c r="B81" s="2" t="s">
        <v>3908</v>
      </c>
      <c r="C81" s="275" t="s">
        <v>6193</v>
      </c>
      <c r="D81" s="494"/>
      <c r="E81" s="494" t="s">
        <v>5389</v>
      </c>
      <c r="F81" s="2"/>
      <c r="G81" s="2"/>
      <c r="H81" s="2" t="s">
        <v>1098</v>
      </c>
      <c r="I81" s="2" t="s">
        <v>2141</v>
      </c>
      <c r="J81" s="2" t="s">
        <v>831</v>
      </c>
      <c r="L81" s="2" t="s">
        <v>17</v>
      </c>
      <c r="M81" s="2" t="s">
        <v>10195</v>
      </c>
      <c r="R81" s="2">
        <v>251.0</v>
      </c>
    </row>
    <row r="82">
      <c r="B82" s="2"/>
      <c r="C82" s="2" t="s">
        <v>7175</v>
      </c>
      <c r="D82" s="275"/>
      <c r="E82" s="275"/>
      <c r="F82" s="275"/>
      <c r="G82" s="275"/>
      <c r="H82" s="275" t="s">
        <v>3515</v>
      </c>
      <c r="I82" s="2"/>
      <c r="J82" s="2"/>
      <c r="L82" s="2" t="s">
        <v>17</v>
      </c>
      <c r="M82" s="2" t="s">
        <v>10195</v>
      </c>
      <c r="R82" s="2">
        <v>251.0</v>
      </c>
    </row>
    <row r="83">
      <c r="B83" s="2"/>
      <c r="C83" s="2" t="s">
        <v>7142</v>
      </c>
      <c r="D83" s="275"/>
      <c r="E83" s="275"/>
      <c r="F83" s="275"/>
      <c r="G83" s="275"/>
      <c r="H83" s="275" t="s">
        <v>3515</v>
      </c>
      <c r="I83" s="2"/>
      <c r="J83" s="2"/>
      <c r="L83" s="2" t="s">
        <v>17</v>
      </c>
      <c r="M83" s="2" t="s">
        <v>10195</v>
      </c>
      <c r="R83" s="2">
        <v>251.0</v>
      </c>
    </row>
    <row r="84">
      <c r="B84" s="2" t="s">
        <v>960</v>
      </c>
      <c r="C84" s="492" t="s">
        <v>1556</v>
      </c>
      <c r="D84" s="275"/>
      <c r="E84" s="275" t="s">
        <v>947</v>
      </c>
      <c r="F84" s="2"/>
      <c r="G84" s="2"/>
      <c r="H84" s="2" t="s">
        <v>1240</v>
      </c>
      <c r="I84" s="2" t="s">
        <v>2124</v>
      </c>
      <c r="J84" s="2" t="s">
        <v>821</v>
      </c>
      <c r="L84" s="2" t="s">
        <v>17</v>
      </c>
      <c r="M84" s="2" t="s">
        <v>10212</v>
      </c>
      <c r="R84" s="2">
        <v>917.0</v>
      </c>
    </row>
    <row r="85">
      <c r="B85" s="2" t="s">
        <v>960</v>
      </c>
      <c r="C85" s="492" t="s">
        <v>1556</v>
      </c>
      <c r="D85" s="275"/>
      <c r="E85" s="275" t="s">
        <v>947</v>
      </c>
      <c r="F85" s="2"/>
      <c r="G85" s="2"/>
      <c r="H85" s="2" t="s">
        <v>1240</v>
      </c>
      <c r="I85" s="2" t="s">
        <v>2125</v>
      </c>
      <c r="J85" s="2" t="s">
        <v>821</v>
      </c>
      <c r="L85" s="2" t="s">
        <v>17</v>
      </c>
      <c r="M85" s="2" t="s">
        <v>10195</v>
      </c>
      <c r="R85" s="2">
        <v>251.0</v>
      </c>
    </row>
    <row r="86">
      <c r="B86" s="2" t="s">
        <v>960</v>
      </c>
      <c r="C86" s="492" t="s">
        <v>1556</v>
      </c>
      <c r="D86" s="275"/>
      <c r="E86" s="275" t="s">
        <v>947</v>
      </c>
      <c r="F86" s="2"/>
      <c r="G86" s="2"/>
      <c r="H86" s="2" t="s">
        <v>1247</v>
      </c>
      <c r="I86" s="2" t="s">
        <v>2142</v>
      </c>
      <c r="J86" s="2" t="s">
        <v>821</v>
      </c>
      <c r="L86" s="2" t="s">
        <v>17</v>
      </c>
      <c r="M86" s="2" t="s">
        <v>10195</v>
      </c>
      <c r="R86" s="2">
        <v>251.0</v>
      </c>
    </row>
    <row r="87">
      <c r="B87" s="2" t="s">
        <v>960</v>
      </c>
      <c r="C87" s="492" t="s">
        <v>1556</v>
      </c>
      <c r="D87" s="275"/>
      <c r="E87" s="275" t="s">
        <v>947</v>
      </c>
      <c r="F87" s="2"/>
      <c r="G87" s="2"/>
      <c r="H87" s="2" t="s">
        <v>1247</v>
      </c>
      <c r="I87" s="2" t="s">
        <v>2143</v>
      </c>
      <c r="J87" s="2" t="s">
        <v>821</v>
      </c>
      <c r="L87" s="2" t="s">
        <v>17</v>
      </c>
      <c r="M87" s="2" t="s">
        <v>10195</v>
      </c>
      <c r="R87" s="2">
        <v>251.0</v>
      </c>
    </row>
    <row r="88">
      <c r="B88" s="2" t="s">
        <v>960</v>
      </c>
      <c r="C88" s="492" t="s">
        <v>1556</v>
      </c>
      <c r="D88" s="2"/>
      <c r="E88" s="275" t="s">
        <v>947</v>
      </c>
      <c r="I88" s="2"/>
      <c r="J88" s="2" t="s">
        <v>821</v>
      </c>
      <c r="L88" s="2" t="s">
        <v>17</v>
      </c>
      <c r="M88" s="2" t="s">
        <v>10195</v>
      </c>
      <c r="R88" s="2">
        <v>251.0</v>
      </c>
    </row>
    <row r="89">
      <c r="C89" s="2" t="s">
        <v>7174</v>
      </c>
      <c r="D89" s="2"/>
      <c r="E89" s="2" t="s">
        <v>3995</v>
      </c>
      <c r="I89" s="2" t="s">
        <v>8629</v>
      </c>
      <c r="L89" s="2" t="s">
        <v>17</v>
      </c>
      <c r="M89" s="2" t="s">
        <v>10195</v>
      </c>
      <c r="R89" s="2">
        <v>251.0</v>
      </c>
    </row>
    <row r="90">
      <c r="C90" s="2" t="s">
        <v>10213</v>
      </c>
      <c r="D90" s="2"/>
      <c r="E90" s="2" t="s">
        <v>5441</v>
      </c>
      <c r="I90" s="2" t="s">
        <v>8629</v>
      </c>
      <c r="L90" s="2"/>
    </row>
    <row r="91">
      <c r="C91" s="359" t="s">
        <v>8538</v>
      </c>
      <c r="L91" s="2" t="s">
        <v>17</v>
      </c>
      <c r="M91" s="2" t="s">
        <v>10195</v>
      </c>
      <c r="R91" s="2">
        <v>251.0</v>
      </c>
    </row>
    <row r="92">
      <c r="L92" s="2"/>
    </row>
    <row r="93">
      <c r="A93" s="2" t="s">
        <v>995</v>
      </c>
      <c r="B93" s="2" t="s">
        <v>862</v>
      </c>
      <c r="C93" s="2" t="s">
        <v>10214</v>
      </c>
      <c r="D93" s="291" t="s">
        <v>10215</v>
      </c>
      <c r="E93" s="2" t="s">
        <v>895</v>
      </c>
      <c r="L93" s="2" t="s">
        <v>17</v>
      </c>
      <c r="M93" s="2" t="s">
        <v>6488</v>
      </c>
      <c r="R93" s="2">
        <v>279.0</v>
      </c>
    </row>
    <row r="94">
      <c r="B94" s="2" t="s">
        <v>862</v>
      </c>
      <c r="C94" s="2" t="s">
        <v>8434</v>
      </c>
      <c r="D94" s="291" t="s">
        <v>10215</v>
      </c>
      <c r="E94" s="2" t="s">
        <v>7541</v>
      </c>
      <c r="L94" s="2" t="s">
        <v>17</v>
      </c>
      <c r="M94" s="2" t="s">
        <v>6488</v>
      </c>
      <c r="R94" s="2">
        <v>279.0</v>
      </c>
    </row>
    <row r="95">
      <c r="L95" s="2"/>
    </row>
    <row r="96">
      <c r="L96" s="2"/>
    </row>
    <row r="97">
      <c r="A97" s="239" t="s">
        <v>10216</v>
      </c>
      <c r="B97" s="2" t="s">
        <v>10217</v>
      </c>
      <c r="D97" s="2"/>
      <c r="E97" s="2">
        <v>1213.0</v>
      </c>
    </row>
    <row r="98">
      <c r="B98" s="2" t="s">
        <v>10218</v>
      </c>
      <c r="D98" s="2"/>
      <c r="E98" s="2" t="s">
        <v>6281</v>
      </c>
      <c r="J98" s="2" t="s">
        <v>2245</v>
      </c>
      <c r="K98" s="2" t="s">
        <v>10182</v>
      </c>
      <c r="L98" s="2" t="s">
        <v>17</v>
      </c>
      <c r="M98" s="2" t="s">
        <v>10172</v>
      </c>
      <c r="Q98" s="2" t="s">
        <v>7454</v>
      </c>
      <c r="R98" s="2">
        <v>247.0</v>
      </c>
    </row>
    <row r="99">
      <c r="B99" s="2" t="s">
        <v>10219</v>
      </c>
      <c r="L99" s="2" t="s">
        <v>17</v>
      </c>
      <c r="M99" s="2" t="s">
        <v>7616</v>
      </c>
      <c r="R99" s="2">
        <v>242.0</v>
      </c>
    </row>
    <row r="100">
      <c r="B100" s="359" t="s">
        <v>6725</v>
      </c>
      <c r="E100" s="2" t="s">
        <v>10220</v>
      </c>
      <c r="L100" s="2" t="s">
        <v>17</v>
      </c>
      <c r="M100" s="2" t="s">
        <v>10195</v>
      </c>
      <c r="R100" s="2">
        <v>250.0</v>
      </c>
    </row>
    <row r="101">
      <c r="B101" s="359" t="s">
        <v>6725</v>
      </c>
      <c r="E101" s="2" t="s">
        <v>10220</v>
      </c>
      <c r="L101" s="2" t="s">
        <v>17</v>
      </c>
      <c r="M101" s="2" t="s">
        <v>10195</v>
      </c>
      <c r="R101" s="2">
        <v>250.0</v>
      </c>
    </row>
    <row r="102">
      <c r="A102" s="637"/>
      <c r="B102" s="2" t="s">
        <v>7689</v>
      </c>
      <c r="E102" s="380" t="s">
        <v>7690</v>
      </c>
      <c r="L102" s="2" t="s">
        <v>17</v>
      </c>
      <c r="M102" s="2" t="s">
        <v>10221</v>
      </c>
      <c r="R102" s="2">
        <v>168.0</v>
      </c>
    </row>
    <row r="103">
      <c r="E103" s="383"/>
    </row>
    <row r="111">
      <c r="B111" s="492"/>
      <c r="C111" s="27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6.63"/>
    <col customWidth="1" min="3" max="3" width="16.5"/>
    <col customWidth="1" min="4" max="5" width="13.88"/>
    <col customWidth="1" min="6" max="9" width="17.5"/>
    <col customWidth="1" min="10" max="10" width="14.88"/>
    <col customWidth="1" min="11" max="11" width="6.5"/>
    <col customWidth="1" min="12" max="12" width="9.8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20"/>
      <c r="C1" s="220"/>
      <c r="D1" s="317"/>
      <c r="E1" s="317"/>
      <c r="F1" s="220"/>
      <c r="G1" s="220"/>
      <c r="H1" s="220"/>
      <c r="I1" s="220"/>
      <c r="J1" s="220"/>
      <c r="K1" s="220"/>
      <c r="L1" s="220"/>
      <c r="M1" s="220"/>
      <c r="N1" s="220"/>
      <c r="O1" s="220"/>
      <c r="Q1" s="2"/>
      <c r="R1" s="2"/>
      <c r="S1" s="2"/>
    </row>
    <row r="2">
      <c r="A2" s="220"/>
      <c r="B2" s="215" t="s">
        <v>5</v>
      </c>
      <c r="C2" s="219" t="s">
        <v>10222</v>
      </c>
      <c r="D2" s="216"/>
      <c r="E2" s="411">
        <v>9.344498141E9</v>
      </c>
      <c r="F2" s="219"/>
      <c r="G2" s="219"/>
      <c r="H2" s="219" t="s">
        <v>800</v>
      </c>
      <c r="I2" s="219"/>
      <c r="J2" s="220" t="s">
        <v>801</v>
      </c>
      <c r="K2" s="219" t="s">
        <v>802</v>
      </c>
      <c r="L2" s="220"/>
      <c r="M2" s="220" t="s">
        <v>803</v>
      </c>
      <c r="N2" s="219" t="s">
        <v>801</v>
      </c>
      <c r="O2" s="221" t="s">
        <v>802</v>
      </c>
      <c r="Q2" s="2" t="s">
        <v>6058</v>
      </c>
      <c r="R2" s="2" t="s">
        <v>6216</v>
      </c>
      <c r="S2" s="2" t="s">
        <v>806</v>
      </c>
    </row>
    <row r="3">
      <c r="A3" s="239"/>
      <c r="B3" s="477" t="s">
        <v>807</v>
      </c>
      <c r="C3" s="2" t="s">
        <v>60</v>
      </c>
      <c r="D3" s="2"/>
      <c r="E3" s="237"/>
      <c r="F3" s="2"/>
      <c r="G3" s="2"/>
      <c r="H3" s="226" t="s">
        <v>320</v>
      </c>
      <c r="I3" s="227"/>
      <c r="K3" s="227"/>
      <c r="L3" s="2"/>
      <c r="M3" s="2" t="s">
        <v>11</v>
      </c>
      <c r="O3" s="230"/>
      <c r="Q3" s="2">
        <v>1.0</v>
      </c>
      <c r="R3" s="2" t="s">
        <v>4398</v>
      </c>
      <c r="S3" s="2" t="s">
        <v>8953</v>
      </c>
      <c r="T3" s="2" t="s">
        <v>7207</v>
      </c>
      <c r="W3" s="398"/>
    </row>
    <row r="4">
      <c r="A4" s="2"/>
      <c r="B4" s="229" t="s">
        <v>811</v>
      </c>
      <c r="C4" s="2"/>
      <c r="E4" s="230"/>
      <c r="F4" s="2"/>
      <c r="G4" s="2"/>
      <c r="H4" s="229" t="s">
        <v>812</v>
      </c>
      <c r="I4" s="2"/>
      <c r="K4" s="2"/>
      <c r="L4" s="2"/>
      <c r="M4" s="2" t="s">
        <v>12</v>
      </c>
      <c r="O4" s="230"/>
      <c r="Q4" s="2">
        <v>2.0</v>
      </c>
      <c r="R4" s="2" t="s">
        <v>10223</v>
      </c>
      <c r="S4" s="2" t="s">
        <v>10224</v>
      </c>
      <c r="T4" s="2" t="s">
        <v>10225</v>
      </c>
      <c r="W4" s="398"/>
    </row>
    <row r="5">
      <c r="A5" s="2"/>
      <c r="B5" s="229" t="s">
        <v>816</v>
      </c>
      <c r="C5" s="2"/>
      <c r="E5" s="230"/>
      <c r="F5" s="2"/>
      <c r="G5" s="2"/>
      <c r="H5" s="229" t="s">
        <v>817</v>
      </c>
      <c r="I5" s="2"/>
      <c r="K5" s="2"/>
      <c r="L5" s="2"/>
      <c r="M5" s="2" t="s">
        <v>13</v>
      </c>
      <c r="O5" s="230"/>
      <c r="Q5" s="2">
        <v>3.0</v>
      </c>
      <c r="R5" s="2" t="s">
        <v>10226</v>
      </c>
      <c r="S5" s="2" t="s">
        <v>10227</v>
      </c>
      <c r="T5" s="2" t="s">
        <v>1272</v>
      </c>
      <c r="U5" s="2" t="s">
        <v>355</v>
      </c>
      <c r="W5" s="398"/>
    </row>
    <row r="6">
      <c r="A6" s="2"/>
      <c r="B6" s="229" t="s">
        <v>818</v>
      </c>
      <c r="C6" s="2" t="s">
        <v>10228</v>
      </c>
      <c r="E6" s="230"/>
      <c r="F6" s="2"/>
      <c r="G6" s="2"/>
      <c r="H6" s="229" t="s">
        <v>819</v>
      </c>
      <c r="I6" s="2"/>
      <c r="K6" s="2"/>
      <c r="L6" s="2"/>
      <c r="M6" s="2" t="s">
        <v>14</v>
      </c>
      <c r="O6" s="237"/>
      <c r="Q6" s="2">
        <v>4.0</v>
      </c>
      <c r="R6" s="2" t="s">
        <v>10229</v>
      </c>
      <c r="S6" s="2" t="s">
        <v>454</v>
      </c>
      <c r="T6" s="2" t="s">
        <v>2001</v>
      </c>
      <c r="U6" s="2" t="s">
        <v>10230</v>
      </c>
      <c r="W6" s="398"/>
    </row>
    <row r="7">
      <c r="A7" s="2"/>
      <c r="B7" s="229" t="s">
        <v>820</v>
      </c>
      <c r="C7" s="2" t="s">
        <v>10231</v>
      </c>
      <c r="D7" s="2"/>
      <c r="E7" s="237">
        <v>9.944437772E9</v>
      </c>
      <c r="F7" s="2"/>
      <c r="G7" s="2"/>
      <c r="H7" s="229" t="s">
        <v>821</v>
      </c>
      <c r="K7" s="2"/>
      <c r="L7" s="2"/>
      <c r="M7" s="2" t="s">
        <v>15</v>
      </c>
      <c r="O7" s="237"/>
      <c r="Q7" s="2">
        <v>5.0</v>
      </c>
      <c r="R7" s="2" t="s">
        <v>10232</v>
      </c>
      <c r="S7" s="2" t="s">
        <v>10233</v>
      </c>
      <c r="T7" s="2" t="s">
        <v>10234</v>
      </c>
      <c r="U7" s="2" t="s">
        <v>7005</v>
      </c>
      <c r="W7" s="398"/>
    </row>
    <row r="8">
      <c r="A8" s="2"/>
      <c r="B8" s="229" t="s">
        <v>822</v>
      </c>
      <c r="C8" s="2" t="s">
        <v>7006</v>
      </c>
      <c r="D8" s="2"/>
      <c r="E8" s="237">
        <v>9.84227608E9</v>
      </c>
      <c r="F8" s="2"/>
      <c r="G8" s="2"/>
      <c r="H8" s="229" t="s">
        <v>823</v>
      </c>
      <c r="I8" s="2"/>
      <c r="K8" s="2"/>
      <c r="L8" s="2"/>
      <c r="M8" s="2" t="s">
        <v>17</v>
      </c>
      <c r="O8" s="237"/>
      <c r="Q8" s="2">
        <v>6.0</v>
      </c>
      <c r="R8" s="2" t="s">
        <v>10235</v>
      </c>
      <c r="S8" s="2" t="s">
        <v>5777</v>
      </c>
      <c r="T8" s="2" t="s">
        <v>3791</v>
      </c>
      <c r="U8" s="398" t="s">
        <v>5460</v>
      </c>
      <c r="W8" s="398"/>
    </row>
    <row r="9">
      <c r="A9" s="2"/>
      <c r="B9" s="229" t="s">
        <v>824</v>
      </c>
      <c r="E9" s="230"/>
      <c r="F9" s="2"/>
      <c r="G9" s="2"/>
      <c r="H9" s="229" t="s">
        <v>825</v>
      </c>
      <c r="I9" s="2"/>
      <c r="K9" s="2"/>
      <c r="L9" s="2"/>
      <c r="M9" s="2" t="s">
        <v>18</v>
      </c>
      <c r="O9" s="237"/>
      <c r="Q9" s="2">
        <v>7.0</v>
      </c>
      <c r="R9" s="2" t="s">
        <v>10236</v>
      </c>
      <c r="S9" s="2" t="s">
        <v>8500</v>
      </c>
      <c r="T9" s="2" t="s">
        <v>1568</v>
      </c>
      <c r="U9" s="398" t="s">
        <v>5695</v>
      </c>
      <c r="W9" s="398"/>
    </row>
    <row r="10">
      <c r="A10" s="2"/>
      <c r="B10" s="229" t="s">
        <v>826</v>
      </c>
      <c r="C10" s="2"/>
      <c r="D10" s="2"/>
      <c r="E10" s="237"/>
      <c r="F10" s="2"/>
      <c r="G10" s="2"/>
      <c r="H10" s="229" t="s">
        <v>827</v>
      </c>
      <c r="I10" s="2"/>
      <c r="J10" s="2"/>
      <c r="K10" s="2"/>
      <c r="L10" s="2"/>
      <c r="M10" s="2" t="s">
        <v>19</v>
      </c>
      <c r="N10" s="2"/>
      <c r="O10" s="237"/>
      <c r="Q10" s="2">
        <v>8.0</v>
      </c>
      <c r="R10" s="2" t="s">
        <v>10237</v>
      </c>
      <c r="S10" s="2" t="s">
        <v>8233</v>
      </c>
      <c r="T10" s="2" t="s">
        <v>1568</v>
      </c>
      <c r="U10" s="2" t="s">
        <v>7005</v>
      </c>
      <c r="W10" s="398"/>
    </row>
    <row r="11">
      <c r="A11" s="2"/>
      <c r="B11" s="229" t="s">
        <v>828</v>
      </c>
      <c r="C11" s="2"/>
      <c r="D11" s="2"/>
      <c r="E11" s="237"/>
      <c r="F11" s="2"/>
      <c r="G11" s="2"/>
      <c r="H11" s="229" t="s">
        <v>829</v>
      </c>
      <c r="I11" s="2"/>
      <c r="J11" s="2"/>
      <c r="K11" s="2"/>
      <c r="L11" s="2"/>
      <c r="M11" s="2" t="s">
        <v>20</v>
      </c>
      <c r="N11" s="2"/>
      <c r="O11" s="237"/>
      <c r="Q11" s="2">
        <v>9.0</v>
      </c>
      <c r="R11" s="2" t="s">
        <v>10238</v>
      </c>
      <c r="S11" s="2" t="s">
        <v>540</v>
      </c>
      <c r="T11" s="2" t="s">
        <v>1568</v>
      </c>
      <c r="U11" s="2" t="s">
        <v>7005</v>
      </c>
      <c r="W11" s="398"/>
    </row>
    <row r="12">
      <c r="A12" s="2"/>
      <c r="B12" s="229" t="s">
        <v>830</v>
      </c>
      <c r="C12" s="2"/>
      <c r="D12" s="2"/>
      <c r="E12" s="237"/>
      <c r="F12" s="2"/>
      <c r="G12" s="2"/>
      <c r="H12" s="2" t="s">
        <v>831</v>
      </c>
      <c r="I12" s="2"/>
      <c r="J12" s="2"/>
      <c r="K12" s="2"/>
      <c r="L12" s="2"/>
      <c r="M12" s="2" t="s">
        <v>21</v>
      </c>
      <c r="N12" s="2"/>
      <c r="O12" s="237"/>
      <c r="Q12" s="2">
        <v>10.0</v>
      </c>
      <c r="R12" s="2" t="s">
        <v>805</v>
      </c>
      <c r="S12" s="2" t="s">
        <v>8449</v>
      </c>
      <c r="T12" s="2" t="s">
        <v>676</v>
      </c>
      <c r="U12" s="238" t="s">
        <v>5293</v>
      </c>
      <c r="W12" s="398"/>
    </row>
    <row r="13">
      <c r="A13" s="2"/>
      <c r="B13" s="241" t="s">
        <v>10239</v>
      </c>
      <c r="C13" s="242" t="s">
        <v>10240</v>
      </c>
      <c r="D13" s="242"/>
      <c r="E13" s="243">
        <v>9.94425092E9</v>
      </c>
      <c r="F13" s="2"/>
      <c r="G13" s="2"/>
      <c r="H13" s="2" t="s">
        <v>833</v>
      </c>
      <c r="I13" s="2"/>
      <c r="J13" s="2"/>
      <c r="K13" s="2"/>
      <c r="L13" s="2"/>
      <c r="M13" s="2" t="s">
        <v>23</v>
      </c>
      <c r="N13" s="2"/>
      <c r="O13" s="237"/>
      <c r="Q13" s="2">
        <v>11.0</v>
      </c>
      <c r="R13" s="2" t="s">
        <v>805</v>
      </c>
      <c r="S13" s="2" t="s">
        <v>5745</v>
      </c>
      <c r="T13" s="2" t="s">
        <v>626</v>
      </c>
      <c r="U13" s="238" t="s">
        <v>5293</v>
      </c>
      <c r="W13" s="398"/>
    </row>
    <row r="14">
      <c r="A14" s="2"/>
      <c r="B14" s="2"/>
      <c r="C14" s="2"/>
      <c r="D14" s="2"/>
      <c r="E14" s="2"/>
      <c r="F14" s="2"/>
      <c r="G14" s="2"/>
      <c r="H14" s="229" t="s">
        <v>835</v>
      </c>
      <c r="I14" s="2"/>
      <c r="J14" s="2"/>
      <c r="K14" s="2"/>
      <c r="L14" s="2"/>
      <c r="M14" s="2" t="s">
        <v>24</v>
      </c>
      <c r="N14" s="242"/>
      <c r="O14" s="243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41" t="s">
        <v>837</v>
      </c>
      <c r="I15" s="242"/>
      <c r="J15" s="2"/>
      <c r="K15" s="24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 t="s">
        <v>4235</v>
      </c>
      <c r="P16" s="2"/>
      <c r="Q16" s="2"/>
      <c r="R16" s="2"/>
      <c r="S16" s="2"/>
    </row>
    <row r="17">
      <c r="A17" s="12" t="s">
        <v>4345</v>
      </c>
      <c r="B17" s="12" t="s">
        <v>27</v>
      </c>
      <c r="C17" s="12" t="s">
        <v>28</v>
      </c>
      <c r="D17" s="12" t="s">
        <v>838</v>
      </c>
      <c r="E17" s="12" t="s">
        <v>29</v>
      </c>
      <c r="F17" s="12" t="s">
        <v>839</v>
      </c>
      <c r="G17" s="12" t="s">
        <v>840</v>
      </c>
      <c r="H17" s="12" t="s">
        <v>811</v>
      </c>
      <c r="I17" s="12" t="s">
        <v>841</v>
      </c>
      <c r="J17" s="12" t="s">
        <v>842</v>
      </c>
      <c r="K17" s="12" t="s">
        <v>843</v>
      </c>
      <c r="L17" s="12" t="s">
        <v>8573</v>
      </c>
      <c r="M17" s="12" t="s">
        <v>845</v>
      </c>
      <c r="N17" s="12" t="s">
        <v>846</v>
      </c>
      <c r="O17" s="12" t="s">
        <v>847</v>
      </c>
      <c r="P17" s="12" t="s">
        <v>848</v>
      </c>
      <c r="Q17" s="12" t="s">
        <v>849</v>
      </c>
      <c r="R17" s="12" t="s">
        <v>850</v>
      </c>
      <c r="S17" s="12" t="s">
        <v>851</v>
      </c>
    </row>
    <row r="18">
      <c r="A18" s="2" t="s">
        <v>335</v>
      </c>
      <c r="B18" s="2" t="s">
        <v>30</v>
      </c>
      <c r="C18" s="359" t="s">
        <v>5477</v>
      </c>
      <c r="D18" s="291">
        <v>8.801961392826E12</v>
      </c>
      <c r="E18" s="359" t="s">
        <v>5771</v>
      </c>
      <c r="F18" s="2"/>
      <c r="G18" s="2"/>
      <c r="H18" s="2" t="s">
        <v>10241</v>
      </c>
      <c r="I18" s="2" t="s">
        <v>2097</v>
      </c>
      <c r="J18" s="2" t="s">
        <v>4509</v>
      </c>
      <c r="K18" s="2" t="s">
        <v>8500</v>
      </c>
      <c r="L18" s="2" t="s">
        <v>860</v>
      </c>
      <c r="M18" s="2" t="s">
        <v>17</v>
      </c>
      <c r="N18" s="2" t="s">
        <v>5766</v>
      </c>
      <c r="R18" s="2" t="s">
        <v>10236</v>
      </c>
      <c r="S18" s="2">
        <v>268.0</v>
      </c>
    </row>
    <row r="19">
      <c r="A19" s="2"/>
      <c r="B19" s="2" t="s">
        <v>30</v>
      </c>
      <c r="C19" s="359" t="s">
        <v>5477</v>
      </c>
      <c r="D19" s="291">
        <v>8.801200040477E12</v>
      </c>
      <c r="E19" s="359" t="s">
        <v>5771</v>
      </c>
      <c r="F19" s="2"/>
      <c r="G19" s="2"/>
      <c r="H19" s="2" t="s">
        <v>10242</v>
      </c>
      <c r="I19" s="2" t="s">
        <v>2100</v>
      </c>
      <c r="J19" s="2" t="s">
        <v>4509</v>
      </c>
      <c r="K19" s="2" t="s">
        <v>8500</v>
      </c>
      <c r="L19" s="2" t="s">
        <v>860</v>
      </c>
      <c r="M19" s="2" t="s">
        <v>17</v>
      </c>
      <c r="N19" s="2" t="s">
        <v>5766</v>
      </c>
      <c r="R19" s="2" t="s">
        <v>10236</v>
      </c>
      <c r="S19" s="2">
        <v>268.0</v>
      </c>
    </row>
    <row r="20">
      <c r="A20" s="2"/>
      <c r="B20" s="2" t="s">
        <v>30</v>
      </c>
      <c r="C20" s="359" t="s">
        <v>5477</v>
      </c>
      <c r="D20" s="291">
        <v>8.801702052146E12</v>
      </c>
      <c r="E20" s="359" t="s">
        <v>5771</v>
      </c>
      <c r="F20" s="2"/>
      <c r="G20" s="2"/>
      <c r="H20" s="2" t="s">
        <v>10243</v>
      </c>
      <c r="I20" s="2" t="s">
        <v>2102</v>
      </c>
      <c r="J20" s="2" t="s">
        <v>4509</v>
      </c>
      <c r="K20" s="2" t="s">
        <v>8500</v>
      </c>
      <c r="L20" s="2" t="s">
        <v>860</v>
      </c>
      <c r="M20" s="2" t="s">
        <v>17</v>
      </c>
      <c r="N20" s="2" t="s">
        <v>5766</v>
      </c>
      <c r="R20" s="2" t="s">
        <v>10236</v>
      </c>
      <c r="S20" s="2">
        <v>268.0</v>
      </c>
    </row>
    <row r="21">
      <c r="A21" s="2"/>
      <c r="B21" s="2" t="s">
        <v>30</v>
      </c>
      <c r="C21" s="359" t="s">
        <v>5477</v>
      </c>
      <c r="D21" s="291">
        <v>8.801215298221E12</v>
      </c>
      <c r="E21" s="359" t="s">
        <v>5771</v>
      </c>
      <c r="F21" s="2"/>
      <c r="G21" s="2"/>
      <c r="H21" s="2" t="s">
        <v>10244</v>
      </c>
      <c r="I21" s="2" t="s">
        <v>2103</v>
      </c>
      <c r="J21" s="2" t="s">
        <v>4509</v>
      </c>
      <c r="K21" s="2" t="s">
        <v>8500</v>
      </c>
      <c r="L21" s="2" t="s">
        <v>860</v>
      </c>
      <c r="M21" s="2" t="s">
        <v>17</v>
      </c>
      <c r="N21" s="2" t="s">
        <v>5766</v>
      </c>
      <c r="R21" s="2" t="s">
        <v>10236</v>
      </c>
      <c r="S21" s="2">
        <v>268.0</v>
      </c>
    </row>
    <row r="22">
      <c r="A22" s="2"/>
      <c r="B22" s="2" t="s">
        <v>30</v>
      </c>
      <c r="C22" s="359" t="s">
        <v>5477</v>
      </c>
      <c r="D22" s="291">
        <v>8.801143639592E12</v>
      </c>
      <c r="E22" s="359" t="s">
        <v>5771</v>
      </c>
      <c r="F22" s="2"/>
      <c r="G22" s="2"/>
      <c r="H22" s="2" t="s">
        <v>10245</v>
      </c>
      <c r="I22" s="2" t="s">
        <v>2104</v>
      </c>
      <c r="J22" s="2" t="s">
        <v>4509</v>
      </c>
      <c r="K22" s="2" t="s">
        <v>8500</v>
      </c>
      <c r="L22" s="2" t="s">
        <v>860</v>
      </c>
      <c r="M22" s="2" t="s">
        <v>17</v>
      </c>
      <c r="N22" s="2" t="s">
        <v>5766</v>
      </c>
      <c r="R22" s="2" t="s">
        <v>10236</v>
      </c>
      <c r="S22" s="2">
        <v>268.0</v>
      </c>
    </row>
    <row r="23">
      <c r="A23" s="2"/>
      <c r="B23" s="2" t="s">
        <v>30</v>
      </c>
      <c r="C23" s="359" t="s">
        <v>5477</v>
      </c>
      <c r="D23" s="291">
        <v>8.801313039248E12</v>
      </c>
      <c r="E23" s="359" t="s">
        <v>5771</v>
      </c>
      <c r="F23" s="2"/>
      <c r="G23" s="2"/>
      <c r="H23" s="2" t="s">
        <v>10246</v>
      </c>
      <c r="I23" s="2" t="s">
        <v>2105</v>
      </c>
      <c r="J23" s="2" t="s">
        <v>4509</v>
      </c>
      <c r="K23" s="2" t="s">
        <v>8500</v>
      </c>
      <c r="L23" s="2" t="s">
        <v>860</v>
      </c>
      <c r="M23" s="2" t="s">
        <v>17</v>
      </c>
      <c r="N23" s="2" t="s">
        <v>5766</v>
      </c>
      <c r="R23" s="2" t="s">
        <v>10236</v>
      </c>
      <c r="S23" s="2">
        <v>268.0</v>
      </c>
    </row>
    <row r="24">
      <c r="A24" s="2"/>
      <c r="B24" s="2" t="s">
        <v>30</v>
      </c>
      <c r="C24" s="359" t="s">
        <v>5477</v>
      </c>
      <c r="D24" s="291">
        <v>8.801074891249E12</v>
      </c>
      <c r="E24" s="359" t="s">
        <v>5771</v>
      </c>
      <c r="F24" s="2"/>
      <c r="G24" s="2"/>
      <c r="H24" s="2" t="s">
        <v>10247</v>
      </c>
      <c r="I24" s="2" t="s">
        <v>2112</v>
      </c>
      <c r="J24" s="2" t="s">
        <v>4509</v>
      </c>
      <c r="K24" s="2" t="s">
        <v>8500</v>
      </c>
      <c r="L24" s="2" t="s">
        <v>860</v>
      </c>
      <c r="M24" s="2" t="s">
        <v>17</v>
      </c>
      <c r="N24" s="2" t="s">
        <v>5766</v>
      </c>
      <c r="R24" s="2" t="s">
        <v>10236</v>
      </c>
      <c r="S24" s="2">
        <v>268.0</v>
      </c>
    </row>
    <row r="25">
      <c r="A25" s="2"/>
      <c r="B25" s="2" t="s">
        <v>30</v>
      </c>
      <c r="C25" s="359" t="s">
        <v>5477</v>
      </c>
      <c r="D25" s="291">
        <v>8.801830190357E12</v>
      </c>
      <c r="E25" s="359" t="s">
        <v>5771</v>
      </c>
      <c r="F25" s="2"/>
      <c r="G25" s="2"/>
      <c r="H25" s="2" t="s">
        <v>10248</v>
      </c>
      <c r="I25" s="2" t="s">
        <v>2118</v>
      </c>
      <c r="J25" s="2" t="s">
        <v>4509</v>
      </c>
      <c r="K25" s="2" t="s">
        <v>8500</v>
      </c>
      <c r="L25" s="2" t="s">
        <v>860</v>
      </c>
      <c r="M25" s="2" t="s">
        <v>17</v>
      </c>
      <c r="N25" s="2" t="s">
        <v>5766</v>
      </c>
      <c r="R25" s="2" t="s">
        <v>10236</v>
      </c>
      <c r="S25" s="2">
        <v>268.0</v>
      </c>
    </row>
    <row r="26">
      <c r="A26" s="2"/>
      <c r="B26" s="2" t="s">
        <v>30</v>
      </c>
      <c r="C26" s="359" t="s">
        <v>5477</v>
      </c>
      <c r="D26" s="291">
        <v>8.801765190288E12</v>
      </c>
      <c r="E26" s="359" t="s">
        <v>5771</v>
      </c>
      <c r="F26" s="2"/>
      <c r="G26" s="2"/>
      <c r="H26" s="2" t="s">
        <v>10249</v>
      </c>
      <c r="I26" s="2" t="s">
        <v>2117</v>
      </c>
      <c r="J26" s="2" t="s">
        <v>4509</v>
      </c>
      <c r="K26" s="2" t="s">
        <v>10250</v>
      </c>
      <c r="L26" s="2" t="s">
        <v>860</v>
      </c>
      <c r="M26" s="2" t="s">
        <v>17</v>
      </c>
      <c r="N26" s="2" t="s">
        <v>5766</v>
      </c>
      <c r="R26" s="2" t="s">
        <v>10237</v>
      </c>
      <c r="S26" s="2">
        <v>268.0</v>
      </c>
    </row>
    <row r="27">
      <c r="A27" s="2"/>
      <c r="B27" s="2" t="s">
        <v>30</v>
      </c>
      <c r="C27" s="359" t="s">
        <v>4423</v>
      </c>
      <c r="D27" s="291" t="s">
        <v>10251</v>
      </c>
      <c r="E27" s="359" t="s">
        <v>4424</v>
      </c>
      <c r="F27" s="2"/>
      <c r="G27" s="2"/>
      <c r="H27" s="2" t="s">
        <v>10252</v>
      </c>
      <c r="I27" s="2" t="s">
        <v>2113</v>
      </c>
      <c r="J27" s="2" t="s">
        <v>4509</v>
      </c>
      <c r="K27" s="2" t="s">
        <v>10250</v>
      </c>
      <c r="L27" s="2" t="s">
        <v>860</v>
      </c>
      <c r="M27" s="2" t="s">
        <v>10253</v>
      </c>
      <c r="N27" s="2" t="s">
        <v>10254</v>
      </c>
      <c r="R27" s="2" t="s">
        <v>10237</v>
      </c>
      <c r="S27" s="313" t="s">
        <v>10255</v>
      </c>
      <c r="T27" s="2" t="s">
        <v>10256</v>
      </c>
    </row>
    <row r="28">
      <c r="A28" s="2"/>
      <c r="B28" s="2" t="s">
        <v>30</v>
      </c>
      <c r="C28" s="2" t="s">
        <v>10257</v>
      </c>
      <c r="D28" s="291">
        <v>8.701876358005E12</v>
      </c>
      <c r="E28" s="359" t="s">
        <v>6632</v>
      </c>
      <c r="F28" s="2"/>
      <c r="G28" s="2"/>
      <c r="H28" s="2" t="s">
        <v>10258</v>
      </c>
      <c r="J28" s="2" t="s">
        <v>4509</v>
      </c>
      <c r="K28" s="2" t="s">
        <v>10250</v>
      </c>
      <c r="L28" s="2" t="s">
        <v>860</v>
      </c>
      <c r="M28" s="2" t="s">
        <v>17</v>
      </c>
      <c r="N28" s="2" t="s">
        <v>5766</v>
      </c>
      <c r="R28" s="2" t="s">
        <v>10237</v>
      </c>
      <c r="S28" s="2">
        <v>268.0</v>
      </c>
    </row>
    <row r="29">
      <c r="C29" s="2" t="s">
        <v>9088</v>
      </c>
      <c r="D29" s="291" t="s">
        <v>10259</v>
      </c>
      <c r="E29" s="380" t="s">
        <v>4839</v>
      </c>
      <c r="J29" s="2" t="s">
        <v>4509</v>
      </c>
      <c r="K29" s="2" t="s">
        <v>10250</v>
      </c>
      <c r="L29" s="2" t="s">
        <v>860</v>
      </c>
      <c r="M29" s="2" t="s">
        <v>17</v>
      </c>
      <c r="N29" s="2" t="s">
        <v>5766</v>
      </c>
      <c r="R29" s="2" t="s">
        <v>10237</v>
      </c>
      <c r="S29" s="2">
        <v>268.0</v>
      </c>
    </row>
    <row r="30">
      <c r="A30" s="2"/>
      <c r="B30" s="2" t="s">
        <v>6455</v>
      </c>
      <c r="C30" s="359" t="s">
        <v>8713</v>
      </c>
      <c r="D30" s="291" t="s">
        <v>10260</v>
      </c>
      <c r="E30" s="380" t="s">
        <v>8714</v>
      </c>
      <c r="J30" s="2" t="s">
        <v>4509</v>
      </c>
      <c r="K30" s="2" t="s">
        <v>10250</v>
      </c>
      <c r="L30" s="2" t="s">
        <v>860</v>
      </c>
      <c r="M30" s="2" t="s">
        <v>17</v>
      </c>
      <c r="N30" s="2" t="s">
        <v>5766</v>
      </c>
      <c r="R30" s="2" t="s">
        <v>10237</v>
      </c>
      <c r="S30" s="2">
        <v>268.0</v>
      </c>
    </row>
    <row r="31">
      <c r="A31" s="2"/>
      <c r="B31" s="2"/>
      <c r="C31" s="359" t="s">
        <v>10261</v>
      </c>
      <c r="D31" s="2"/>
      <c r="E31" s="439"/>
      <c r="F31" s="2"/>
      <c r="G31" s="2"/>
      <c r="H31" s="2"/>
      <c r="I31" s="2"/>
      <c r="J31" s="2"/>
      <c r="L31" s="2"/>
      <c r="M31" s="2" t="s">
        <v>17</v>
      </c>
      <c r="N31" s="2" t="s">
        <v>5766</v>
      </c>
      <c r="S31" s="2">
        <v>268.0</v>
      </c>
    </row>
    <row r="32">
      <c r="A32" s="2"/>
      <c r="B32" s="2"/>
      <c r="C32" s="275"/>
      <c r="D32" s="2"/>
      <c r="E32" s="2"/>
      <c r="F32" s="2"/>
      <c r="G32" s="2"/>
      <c r="H32" s="2"/>
      <c r="I32" s="2"/>
      <c r="J32" s="2"/>
      <c r="L32" s="2"/>
      <c r="M32" s="2"/>
    </row>
    <row r="33">
      <c r="A33" s="2" t="s">
        <v>7267</v>
      </c>
      <c r="B33" s="2" t="s">
        <v>3908</v>
      </c>
      <c r="C33" s="275" t="s">
        <v>3515</v>
      </c>
      <c r="D33" s="2"/>
      <c r="E33" s="359" t="s">
        <v>3987</v>
      </c>
      <c r="F33" s="2"/>
      <c r="G33" s="2"/>
      <c r="H33" s="2" t="s">
        <v>10262</v>
      </c>
      <c r="I33" s="2" t="s">
        <v>2123</v>
      </c>
      <c r="J33" s="2" t="s">
        <v>819</v>
      </c>
      <c r="K33" s="2" t="s">
        <v>10227</v>
      </c>
      <c r="L33" s="2" t="s">
        <v>860</v>
      </c>
      <c r="M33" s="2"/>
      <c r="N33" s="2" t="s">
        <v>18</v>
      </c>
      <c r="R33" s="2" t="s">
        <v>10226</v>
      </c>
    </row>
    <row r="34">
      <c r="A34" s="2"/>
      <c r="B34" s="2" t="s">
        <v>3908</v>
      </c>
      <c r="C34" s="275" t="s">
        <v>4099</v>
      </c>
      <c r="E34" s="380" t="s">
        <v>3989</v>
      </c>
      <c r="J34" s="2" t="s">
        <v>819</v>
      </c>
      <c r="K34" s="2" t="s">
        <v>10227</v>
      </c>
      <c r="L34" s="2" t="s">
        <v>860</v>
      </c>
      <c r="M34" s="2"/>
      <c r="N34" s="2" t="s">
        <v>18</v>
      </c>
      <c r="R34" s="2" t="s">
        <v>10226</v>
      </c>
    </row>
    <row r="35">
      <c r="A35" s="2"/>
      <c r="B35" s="2" t="s">
        <v>3908</v>
      </c>
      <c r="C35" s="492" t="s">
        <v>5482</v>
      </c>
      <c r="D35" s="2"/>
      <c r="E35" s="380" t="s">
        <v>3991</v>
      </c>
      <c r="F35" s="2"/>
      <c r="G35" s="2"/>
      <c r="H35" s="2" t="s">
        <v>10263</v>
      </c>
      <c r="I35" s="2" t="s">
        <v>2124</v>
      </c>
      <c r="J35" s="2" t="s">
        <v>819</v>
      </c>
      <c r="K35" s="2" t="s">
        <v>10227</v>
      </c>
      <c r="L35" s="2" t="s">
        <v>860</v>
      </c>
      <c r="M35" s="2"/>
      <c r="N35" s="2" t="s">
        <v>18</v>
      </c>
      <c r="R35" s="2" t="s">
        <v>10226</v>
      </c>
    </row>
    <row r="36">
      <c r="A36" s="2"/>
      <c r="B36" s="2" t="s">
        <v>3908</v>
      </c>
      <c r="C36" s="492" t="s">
        <v>5330</v>
      </c>
      <c r="E36" s="359" t="s">
        <v>4101</v>
      </c>
      <c r="F36" s="2"/>
      <c r="G36" s="2"/>
      <c r="H36" s="2" t="s">
        <v>10264</v>
      </c>
      <c r="J36" s="2" t="s">
        <v>819</v>
      </c>
      <c r="K36" s="2" t="s">
        <v>10227</v>
      </c>
      <c r="L36" s="2" t="s">
        <v>860</v>
      </c>
      <c r="M36" s="2"/>
      <c r="N36" s="2" t="s">
        <v>18</v>
      </c>
      <c r="R36" s="2" t="s">
        <v>10226</v>
      </c>
    </row>
    <row r="37">
      <c r="A37" s="357"/>
      <c r="B37" s="357" t="s">
        <v>3908</v>
      </c>
      <c r="C37" s="357" t="s">
        <v>7171</v>
      </c>
      <c r="E37" s="359" t="s">
        <v>4103</v>
      </c>
      <c r="F37" s="2"/>
      <c r="G37" s="2"/>
      <c r="H37" s="2" t="s">
        <v>10264</v>
      </c>
      <c r="J37" s="2" t="s">
        <v>819</v>
      </c>
      <c r="K37" s="2" t="s">
        <v>10227</v>
      </c>
      <c r="L37" s="2" t="s">
        <v>860</v>
      </c>
      <c r="M37" s="2"/>
      <c r="N37" s="2" t="s">
        <v>18</v>
      </c>
      <c r="R37" s="2" t="s">
        <v>10226</v>
      </c>
    </row>
    <row r="38">
      <c r="A38" s="2"/>
      <c r="B38" s="2" t="s">
        <v>3908</v>
      </c>
      <c r="C38" s="492" t="s">
        <v>7172</v>
      </c>
      <c r="E38" s="359" t="s">
        <v>5483</v>
      </c>
      <c r="F38" s="2"/>
      <c r="G38" s="2"/>
      <c r="H38" s="2" t="s">
        <v>10264</v>
      </c>
      <c r="J38" s="2" t="s">
        <v>819</v>
      </c>
      <c r="K38" s="2" t="s">
        <v>10227</v>
      </c>
      <c r="L38" s="2" t="s">
        <v>860</v>
      </c>
      <c r="M38" s="2"/>
      <c r="N38" s="2" t="s">
        <v>18</v>
      </c>
      <c r="R38" s="2" t="s">
        <v>10226</v>
      </c>
    </row>
    <row r="39">
      <c r="A39" s="2"/>
      <c r="B39" s="2" t="s">
        <v>3908</v>
      </c>
      <c r="C39" s="275" t="s">
        <v>6193</v>
      </c>
      <c r="D39" s="2"/>
      <c r="E39" s="359" t="s">
        <v>955</v>
      </c>
      <c r="F39" s="2"/>
      <c r="G39" s="2"/>
      <c r="H39" s="2" t="s">
        <v>10265</v>
      </c>
      <c r="I39" s="2" t="s">
        <v>2132</v>
      </c>
      <c r="J39" s="2" t="s">
        <v>819</v>
      </c>
      <c r="K39" s="2" t="s">
        <v>10227</v>
      </c>
      <c r="L39" s="2" t="s">
        <v>860</v>
      </c>
      <c r="M39" s="2"/>
      <c r="N39" s="2" t="s">
        <v>18</v>
      </c>
      <c r="R39" s="2" t="s">
        <v>10226</v>
      </c>
    </row>
    <row r="40">
      <c r="A40" s="2"/>
      <c r="B40" s="2" t="s">
        <v>3908</v>
      </c>
      <c r="C40" s="266" t="s">
        <v>3524</v>
      </c>
      <c r="E40" s="380" t="s">
        <v>890</v>
      </c>
      <c r="F40" s="2"/>
      <c r="G40" s="2"/>
      <c r="H40" s="2" t="s">
        <v>10264</v>
      </c>
      <c r="J40" s="2" t="s">
        <v>819</v>
      </c>
      <c r="K40" s="2" t="s">
        <v>10227</v>
      </c>
      <c r="L40" s="2" t="s">
        <v>860</v>
      </c>
      <c r="M40" s="2"/>
      <c r="N40" s="2" t="s">
        <v>18</v>
      </c>
      <c r="R40" s="2" t="s">
        <v>10226</v>
      </c>
    </row>
    <row r="41">
      <c r="A41" s="2"/>
      <c r="B41" s="2" t="s">
        <v>3908</v>
      </c>
      <c r="C41" s="275" t="s">
        <v>8139</v>
      </c>
      <c r="D41" s="2"/>
      <c r="E41" s="359" t="s">
        <v>3995</v>
      </c>
      <c r="F41" s="2"/>
      <c r="G41" s="2"/>
      <c r="H41" s="2" t="s">
        <v>10266</v>
      </c>
      <c r="J41" s="2" t="s">
        <v>819</v>
      </c>
      <c r="K41" s="2" t="s">
        <v>10227</v>
      </c>
      <c r="L41" s="2" t="s">
        <v>860</v>
      </c>
      <c r="M41" s="2"/>
      <c r="N41" s="2" t="s">
        <v>18</v>
      </c>
      <c r="R41" s="2" t="s">
        <v>10226</v>
      </c>
    </row>
    <row r="42">
      <c r="A42" s="2"/>
      <c r="B42" s="2" t="s">
        <v>960</v>
      </c>
      <c r="C42" s="492" t="s">
        <v>1556</v>
      </c>
      <c r="E42" s="359" t="s">
        <v>947</v>
      </c>
      <c r="F42" s="2"/>
      <c r="G42" s="2"/>
      <c r="H42" s="2" t="s">
        <v>10267</v>
      </c>
      <c r="I42" s="2" t="s">
        <v>2125</v>
      </c>
      <c r="J42" s="2" t="s">
        <v>819</v>
      </c>
      <c r="K42" s="2" t="s">
        <v>10227</v>
      </c>
      <c r="L42" s="2" t="s">
        <v>860</v>
      </c>
      <c r="M42" s="2"/>
      <c r="N42" s="2" t="s">
        <v>18</v>
      </c>
      <c r="R42" s="2" t="s">
        <v>10226</v>
      </c>
    </row>
    <row r="43">
      <c r="A43" s="2"/>
      <c r="B43" s="2" t="s">
        <v>960</v>
      </c>
      <c r="C43" s="492" t="s">
        <v>1556</v>
      </c>
      <c r="E43" s="359" t="s">
        <v>947</v>
      </c>
      <c r="F43" s="2"/>
      <c r="G43" s="2"/>
      <c r="H43" s="2" t="s">
        <v>10268</v>
      </c>
      <c r="I43" s="2" t="s">
        <v>2133</v>
      </c>
      <c r="J43" s="2" t="s">
        <v>819</v>
      </c>
      <c r="K43" s="2" t="s">
        <v>10227</v>
      </c>
      <c r="L43" s="2" t="s">
        <v>860</v>
      </c>
      <c r="M43" s="2"/>
      <c r="N43" s="2" t="s">
        <v>18</v>
      </c>
      <c r="R43" s="2" t="s">
        <v>10226</v>
      </c>
    </row>
    <row r="44">
      <c r="A44" s="2"/>
      <c r="B44" s="2" t="s">
        <v>960</v>
      </c>
      <c r="C44" s="492" t="s">
        <v>1556</v>
      </c>
      <c r="E44" s="359" t="s">
        <v>947</v>
      </c>
      <c r="F44" s="2"/>
      <c r="G44" s="2"/>
      <c r="H44" s="2" t="s">
        <v>10269</v>
      </c>
      <c r="I44" s="2" t="s">
        <v>2134</v>
      </c>
      <c r="J44" s="2" t="s">
        <v>819</v>
      </c>
      <c r="K44" s="2" t="s">
        <v>10227</v>
      </c>
      <c r="L44" s="2" t="s">
        <v>860</v>
      </c>
      <c r="M44" s="2"/>
      <c r="N44" s="2" t="s">
        <v>18</v>
      </c>
      <c r="R44" s="2" t="s">
        <v>10226</v>
      </c>
    </row>
    <row r="45">
      <c r="A45" s="2"/>
      <c r="B45" s="2" t="s">
        <v>960</v>
      </c>
      <c r="C45" s="492" t="s">
        <v>1556</v>
      </c>
      <c r="E45" s="359" t="s">
        <v>947</v>
      </c>
      <c r="F45" s="2"/>
      <c r="G45" s="2"/>
      <c r="H45" s="2" t="s">
        <v>10270</v>
      </c>
      <c r="I45" s="2" t="s">
        <v>2126</v>
      </c>
      <c r="J45" s="2" t="s">
        <v>819</v>
      </c>
      <c r="K45" s="2" t="s">
        <v>10227</v>
      </c>
      <c r="L45" s="2" t="s">
        <v>860</v>
      </c>
      <c r="M45" s="2"/>
      <c r="N45" s="2" t="s">
        <v>18</v>
      </c>
      <c r="R45" s="2" t="s">
        <v>10226</v>
      </c>
    </row>
    <row r="46">
      <c r="A46" s="2"/>
      <c r="B46" s="2" t="s">
        <v>960</v>
      </c>
      <c r="C46" s="492" t="s">
        <v>1055</v>
      </c>
      <c r="E46" s="359" t="s">
        <v>1056</v>
      </c>
      <c r="F46" s="2"/>
      <c r="G46" s="2"/>
      <c r="H46" s="2" t="s">
        <v>10271</v>
      </c>
      <c r="I46" s="2" t="s">
        <v>2127</v>
      </c>
      <c r="J46" s="2" t="s">
        <v>819</v>
      </c>
      <c r="K46" s="2" t="s">
        <v>10227</v>
      </c>
      <c r="L46" s="2" t="s">
        <v>860</v>
      </c>
      <c r="M46" s="2"/>
      <c r="N46" s="2" t="s">
        <v>18</v>
      </c>
      <c r="R46" s="2" t="s">
        <v>10226</v>
      </c>
    </row>
    <row r="47">
      <c r="A47" s="2"/>
      <c r="B47" s="2" t="s">
        <v>960</v>
      </c>
      <c r="C47" s="492" t="s">
        <v>1055</v>
      </c>
      <c r="E47" s="359" t="s">
        <v>1056</v>
      </c>
      <c r="F47" s="2"/>
      <c r="G47" s="2"/>
      <c r="H47" s="2" t="s">
        <v>10272</v>
      </c>
      <c r="I47" s="2" t="s">
        <v>2128</v>
      </c>
      <c r="J47" s="2" t="s">
        <v>819</v>
      </c>
      <c r="K47" s="2" t="s">
        <v>10227</v>
      </c>
      <c r="L47" s="2" t="s">
        <v>860</v>
      </c>
      <c r="M47" s="2"/>
      <c r="N47" s="2" t="s">
        <v>18</v>
      </c>
      <c r="R47" s="2" t="s">
        <v>10226</v>
      </c>
    </row>
    <row r="48">
      <c r="A48" s="2"/>
      <c r="B48" s="2" t="s">
        <v>960</v>
      </c>
      <c r="C48" s="492" t="s">
        <v>1055</v>
      </c>
      <c r="E48" s="359" t="s">
        <v>1056</v>
      </c>
      <c r="F48" s="2"/>
      <c r="G48" s="2"/>
      <c r="H48" s="2" t="s">
        <v>10273</v>
      </c>
      <c r="I48" s="2" t="s">
        <v>2129</v>
      </c>
      <c r="J48" s="2" t="s">
        <v>819</v>
      </c>
      <c r="K48" s="2" t="s">
        <v>10227</v>
      </c>
      <c r="L48" s="2" t="s">
        <v>860</v>
      </c>
      <c r="M48" s="2"/>
      <c r="N48" s="2" t="s">
        <v>18</v>
      </c>
      <c r="R48" s="2" t="s">
        <v>10226</v>
      </c>
    </row>
    <row r="49">
      <c r="A49" s="2"/>
      <c r="B49" s="2" t="s">
        <v>960</v>
      </c>
      <c r="C49" s="492" t="s">
        <v>1055</v>
      </c>
      <c r="E49" s="359" t="s">
        <v>1056</v>
      </c>
      <c r="F49" s="2"/>
      <c r="G49" s="2"/>
      <c r="H49" s="2" t="s">
        <v>10274</v>
      </c>
      <c r="I49" s="2" t="s">
        <v>2130</v>
      </c>
      <c r="J49" s="2" t="s">
        <v>819</v>
      </c>
      <c r="K49" s="2" t="s">
        <v>10227</v>
      </c>
      <c r="L49" s="2" t="s">
        <v>860</v>
      </c>
      <c r="M49" s="2"/>
      <c r="N49" s="2" t="s">
        <v>18</v>
      </c>
      <c r="R49" s="2" t="s">
        <v>10226</v>
      </c>
    </row>
    <row r="50">
      <c r="A50" s="2"/>
      <c r="B50" s="2" t="s">
        <v>960</v>
      </c>
      <c r="C50" s="492" t="s">
        <v>1055</v>
      </c>
      <c r="E50" s="359" t="s">
        <v>1056</v>
      </c>
      <c r="F50" s="2"/>
      <c r="G50" s="2"/>
      <c r="H50" s="2" t="s">
        <v>10275</v>
      </c>
      <c r="I50" s="2" t="s">
        <v>2131</v>
      </c>
      <c r="J50" s="2" t="s">
        <v>819</v>
      </c>
      <c r="K50" s="2" t="s">
        <v>10227</v>
      </c>
      <c r="L50" s="2" t="s">
        <v>860</v>
      </c>
      <c r="M50" s="2"/>
      <c r="N50" s="2" t="s">
        <v>18</v>
      </c>
      <c r="R50" s="2" t="s">
        <v>10226</v>
      </c>
    </row>
    <row r="51">
      <c r="A51" s="2"/>
      <c r="B51" s="2" t="s">
        <v>960</v>
      </c>
      <c r="C51" s="492" t="s">
        <v>1055</v>
      </c>
      <c r="E51" s="359" t="s">
        <v>1056</v>
      </c>
      <c r="F51" s="2"/>
      <c r="G51" s="2"/>
      <c r="H51" s="2" t="s">
        <v>10276</v>
      </c>
      <c r="I51" s="2" t="s">
        <v>2135</v>
      </c>
      <c r="J51" s="2" t="s">
        <v>819</v>
      </c>
      <c r="K51" s="2" t="s">
        <v>10227</v>
      </c>
      <c r="L51" s="2" t="s">
        <v>860</v>
      </c>
      <c r="M51" s="2"/>
      <c r="N51" s="2" t="s">
        <v>18</v>
      </c>
      <c r="R51" s="2" t="s">
        <v>10226</v>
      </c>
    </row>
    <row r="52">
      <c r="A52" s="2"/>
      <c r="B52" s="2" t="s">
        <v>960</v>
      </c>
      <c r="C52" s="492" t="s">
        <v>1055</v>
      </c>
      <c r="E52" s="359" t="s">
        <v>1056</v>
      </c>
      <c r="F52" s="2"/>
      <c r="G52" s="2"/>
      <c r="H52" s="2" t="s">
        <v>10277</v>
      </c>
      <c r="I52" s="2" t="s">
        <v>2136</v>
      </c>
      <c r="J52" s="2" t="s">
        <v>819</v>
      </c>
      <c r="K52" s="2" t="s">
        <v>10227</v>
      </c>
      <c r="L52" s="2" t="s">
        <v>860</v>
      </c>
      <c r="M52" s="2"/>
      <c r="N52" s="2" t="s">
        <v>18</v>
      </c>
      <c r="R52" s="2" t="s">
        <v>10226</v>
      </c>
    </row>
    <row r="53">
      <c r="A53" s="2"/>
      <c r="B53" s="2" t="s">
        <v>960</v>
      </c>
      <c r="C53" s="492" t="s">
        <v>1055</v>
      </c>
      <c r="E53" s="359" t="s">
        <v>1056</v>
      </c>
      <c r="F53" s="2"/>
      <c r="G53" s="2"/>
      <c r="H53" s="2" t="s">
        <v>10278</v>
      </c>
      <c r="I53" s="2" t="s">
        <v>2137</v>
      </c>
      <c r="J53" s="2" t="s">
        <v>819</v>
      </c>
      <c r="K53" s="2" t="s">
        <v>10227</v>
      </c>
      <c r="L53" s="2" t="s">
        <v>860</v>
      </c>
      <c r="M53" s="2"/>
      <c r="N53" s="2" t="s">
        <v>18</v>
      </c>
      <c r="R53" s="2" t="s">
        <v>10226</v>
      </c>
    </row>
    <row r="54">
      <c r="A54" s="2"/>
      <c r="B54" s="2" t="s">
        <v>960</v>
      </c>
      <c r="C54" s="492" t="s">
        <v>1055</v>
      </c>
      <c r="E54" s="359" t="s">
        <v>1056</v>
      </c>
      <c r="F54" s="2"/>
      <c r="G54" s="2"/>
      <c r="H54" s="2" t="s">
        <v>10279</v>
      </c>
      <c r="I54" s="2" t="s">
        <v>2138</v>
      </c>
      <c r="J54" s="2" t="s">
        <v>819</v>
      </c>
      <c r="K54" s="2" t="s">
        <v>10227</v>
      </c>
      <c r="L54" s="2" t="s">
        <v>860</v>
      </c>
      <c r="M54" s="2"/>
      <c r="N54" s="2" t="s">
        <v>18</v>
      </c>
      <c r="R54" s="2" t="s">
        <v>10226</v>
      </c>
    </row>
    <row r="55">
      <c r="A55" s="2"/>
      <c r="B55" s="2" t="s">
        <v>960</v>
      </c>
      <c r="C55" s="492" t="s">
        <v>1055</v>
      </c>
      <c r="E55" s="359" t="s">
        <v>1056</v>
      </c>
      <c r="F55" s="2"/>
      <c r="G55" s="2"/>
      <c r="H55" s="2" t="s">
        <v>10280</v>
      </c>
      <c r="I55" s="2" t="s">
        <v>2139</v>
      </c>
      <c r="J55" s="2" t="s">
        <v>819</v>
      </c>
      <c r="K55" s="2" t="s">
        <v>10227</v>
      </c>
      <c r="L55" s="2" t="s">
        <v>860</v>
      </c>
      <c r="M55" s="2"/>
      <c r="N55" s="2" t="s">
        <v>18</v>
      </c>
      <c r="R55" s="2" t="s">
        <v>10226</v>
      </c>
    </row>
    <row r="56">
      <c r="A56" s="2"/>
      <c r="B56" s="2" t="s">
        <v>960</v>
      </c>
      <c r="C56" s="492" t="s">
        <v>1055</v>
      </c>
      <c r="E56" s="359" t="s">
        <v>1056</v>
      </c>
      <c r="F56" s="2"/>
      <c r="G56" s="2"/>
      <c r="H56" s="2" t="s">
        <v>10281</v>
      </c>
      <c r="I56" s="2" t="s">
        <v>2140</v>
      </c>
      <c r="J56" s="2" t="s">
        <v>819</v>
      </c>
      <c r="K56" s="2" t="s">
        <v>10227</v>
      </c>
      <c r="L56" s="2" t="s">
        <v>860</v>
      </c>
      <c r="M56" s="2"/>
      <c r="N56" s="2" t="s">
        <v>18</v>
      </c>
      <c r="R56" s="2" t="s">
        <v>10226</v>
      </c>
    </row>
    <row r="57">
      <c r="A57" s="2"/>
      <c r="B57" s="2" t="s">
        <v>960</v>
      </c>
      <c r="C57" s="492" t="s">
        <v>1055</v>
      </c>
      <c r="F57" s="2"/>
      <c r="G57" s="2"/>
      <c r="H57" s="2" t="s">
        <v>10282</v>
      </c>
      <c r="I57" s="2" t="s">
        <v>2142</v>
      </c>
      <c r="J57" s="2" t="s">
        <v>819</v>
      </c>
      <c r="K57" s="2" t="s">
        <v>10227</v>
      </c>
      <c r="L57" s="2"/>
      <c r="M57" s="2"/>
      <c r="N57" s="2" t="s">
        <v>18</v>
      </c>
      <c r="R57" s="2" t="s">
        <v>10226</v>
      </c>
    </row>
    <row r="58">
      <c r="A58" s="2"/>
      <c r="B58" s="2" t="s">
        <v>960</v>
      </c>
      <c r="C58" s="492" t="s">
        <v>1055</v>
      </c>
      <c r="F58" s="2"/>
      <c r="G58" s="2"/>
      <c r="H58" s="2" t="s">
        <v>10283</v>
      </c>
      <c r="I58" s="2" t="s">
        <v>2143</v>
      </c>
      <c r="J58" s="2" t="s">
        <v>819</v>
      </c>
      <c r="K58" s="2" t="s">
        <v>10227</v>
      </c>
      <c r="L58" s="2"/>
      <c r="M58" s="2"/>
      <c r="N58" s="2" t="s">
        <v>18</v>
      </c>
      <c r="R58" s="2" t="s">
        <v>10226</v>
      </c>
    </row>
    <row r="59">
      <c r="A59" s="2"/>
      <c r="B59" s="2"/>
      <c r="C59" s="359" t="s">
        <v>8538</v>
      </c>
      <c r="I59" s="2"/>
      <c r="L59" s="2" t="s">
        <v>10284</v>
      </c>
      <c r="M59" s="2"/>
      <c r="N59" s="2" t="s">
        <v>18</v>
      </c>
    </row>
    <row r="60">
      <c r="A60" s="2"/>
      <c r="B60" s="2"/>
      <c r="C60" s="359" t="s">
        <v>1606</v>
      </c>
      <c r="F60" s="359"/>
      <c r="G60" s="359"/>
      <c r="H60" s="359" t="s">
        <v>10285</v>
      </c>
      <c r="I60" s="2"/>
      <c r="L60" s="2" t="s">
        <v>10284</v>
      </c>
      <c r="N60" s="2" t="s">
        <v>18</v>
      </c>
    </row>
    <row r="61">
      <c r="A61" s="2"/>
      <c r="B61" s="2"/>
      <c r="C61" s="359" t="s">
        <v>8586</v>
      </c>
      <c r="I61" s="2"/>
      <c r="L61" s="2" t="s">
        <v>10284</v>
      </c>
      <c r="N61" s="2" t="s">
        <v>18</v>
      </c>
    </row>
    <row r="62">
      <c r="A62" s="2"/>
      <c r="B62" s="239"/>
      <c r="C62" s="359" t="s">
        <v>8586</v>
      </c>
      <c r="I62" s="2"/>
      <c r="L62" s="2" t="s">
        <v>10284</v>
      </c>
      <c r="N62" s="2" t="s">
        <v>18</v>
      </c>
    </row>
    <row r="63">
      <c r="A63" s="2"/>
      <c r="B63" s="239"/>
      <c r="C63" s="359" t="s">
        <v>8586</v>
      </c>
      <c r="I63" s="2"/>
      <c r="L63" s="2" t="s">
        <v>10284</v>
      </c>
      <c r="N63" s="2" t="s">
        <v>18</v>
      </c>
    </row>
    <row r="64">
      <c r="A64" s="2"/>
      <c r="B64" s="239"/>
      <c r="C64" s="359" t="s">
        <v>8586</v>
      </c>
      <c r="I64" s="2"/>
      <c r="L64" s="2" t="s">
        <v>10284</v>
      </c>
      <c r="N64" s="2" t="s">
        <v>18</v>
      </c>
    </row>
    <row r="65" ht="10.5" customHeight="1">
      <c r="A65" s="2"/>
      <c r="B65" s="239"/>
      <c r="I65" s="2"/>
      <c r="L65" s="2"/>
      <c r="M65" s="2"/>
    </row>
    <row r="66">
      <c r="A66" s="2" t="s">
        <v>995</v>
      </c>
      <c r="B66" s="2" t="s">
        <v>862</v>
      </c>
      <c r="C66" s="359" t="s">
        <v>1412</v>
      </c>
      <c r="E66" s="380" t="s">
        <v>895</v>
      </c>
      <c r="F66" s="380"/>
      <c r="G66" s="380"/>
      <c r="H66" s="380"/>
      <c r="J66" s="195"/>
      <c r="L66" s="2" t="s">
        <v>10284</v>
      </c>
      <c r="N66" s="2" t="s">
        <v>18</v>
      </c>
    </row>
    <row r="67">
      <c r="C67" s="359" t="s">
        <v>1409</v>
      </c>
      <c r="E67" s="380" t="s">
        <v>893</v>
      </c>
      <c r="F67" s="380"/>
      <c r="G67" s="380"/>
      <c r="H67" s="380"/>
      <c r="J67" s="195"/>
      <c r="L67" s="2" t="s">
        <v>10284</v>
      </c>
      <c r="N67" s="2" t="s">
        <v>18</v>
      </c>
    </row>
    <row r="68">
      <c r="F68" s="383"/>
      <c r="G68" s="383"/>
      <c r="H68" s="383"/>
      <c r="J68" s="195"/>
    </row>
    <row r="69">
      <c r="A69" s="2" t="s">
        <v>933</v>
      </c>
      <c r="B69" s="2" t="s">
        <v>868</v>
      </c>
      <c r="C69" s="359" t="s">
        <v>6710</v>
      </c>
      <c r="D69" s="291" t="s">
        <v>10286</v>
      </c>
      <c r="E69" s="359" t="s">
        <v>935</v>
      </c>
      <c r="J69" s="195" t="s">
        <v>2173</v>
      </c>
      <c r="K69" s="2" t="s">
        <v>10250</v>
      </c>
      <c r="L69" s="2" t="s">
        <v>10284</v>
      </c>
      <c r="M69" s="2" t="s">
        <v>17</v>
      </c>
      <c r="N69" s="2" t="s">
        <v>5766</v>
      </c>
      <c r="R69" s="2" t="s">
        <v>10237</v>
      </c>
    </row>
    <row r="70">
      <c r="B70" s="2" t="s">
        <v>868</v>
      </c>
      <c r="C70" s="359" t="s">
        <v>6710</v>
      </c>
      <c r="D70" s="291" t="s">
        <v>10287</v>
      </c>
      <c r="E70" s="359" t="s">
        <v>935</v>
      </c>
      <c r="J70" s="195"/>
      <c r="L70" s="2" t="s">
        <v>10284</v>
      </c>
      <c r="M70" s="2" t="s">
        <v>17</v>
      </c>
      <c r="N70" s="2" t="s">
        <v>5766</v>
      </c>
      <c r="R70" s="2" t="s">
        <v>10237</v>
      </c>
    </row>
    <row r="71">
      <c r="B71" s="2" t="s">
        <v>868</v>
      </c>
      <c r="C71" s="359" t="s">
        <v>6710</v>
      </c>
      <c r="D71" s="291" t="s">
        <v>10288</v>
      </c>
      <c r="E71" s="359" t="s">
        <v>935</v>
      </c>
      <c r="J71" s="195"/>
      <c r="L71" s="2" t="s">
        <v>10284</v>
      </c>
      <c r="M71" s="2" t="s">
        <v>17</v>
      </c>
      <c r="N71" s="2" t="s">
        <v>5766</v>
      </c>
      <c r="R71" s="2" t="s">
        <v>10237</v>
      </c>
    </row>
    <row r="72">
      <c r="J72" s="195"/>
    </row>
    <row r="73">
      <c r="C73" s="359" t="s">
        <v>1020</v>
      </c>
      <c r="E73" s="359" t="s">
        <v>1021</v>
      </c>
      <c r="J73" s="195"/>
      <c r="L73" s="2" t="s">
        <v>1019</v>
      </c>
      <c r="M73" s="2" t="s">
        <v>17</v>
      </c>
      <c r="N73" s="2" t="s">
        <v>5766</v>
      </c>
      <c r="S73" s="2">
        <v>268.0</v>
      </c>
    </row>
    <row r="74">
      <c r="C74" s="359" t="s">
        <v>1020</v>
      </c>
      <c r="E74" s="359" t="s">
        <v>1021</v>
      </c>
      <c r="J74" s="195"/>
      <c r="L74" s="2" t="s">
        <v>1019</v>
      </c>
      <c r="M74" s="2" t="s">
        <v>17</v>
      </c>
      <c r="N74" s="2" t="s">
        <v>5766</v>
      </c>
      <c r="S74" s="2">
        <v>268.0</v>
      </c>
    </row>
    <row r="75">
      <c r="C75" s="359" t="s">
        <v>1020</v>
      </c>
      <c r="E75" s="359" t="s">
        <v>1021</v>
      </c>
      <c r="J75" s="195"/>
      <c r="L75" s="2" t="s">
        <v>1019</v>
      </c>
      <c r="M75" s="2" t="s">
        <v>17</v>
      </c>
      <c r="N75" s="2" t="s">
        <v>5766</v>
      </c>
      <c r="S75" s="2">
        <v>268.0</v>
      </c>
    </row>
    <row r="76">
      <c r="A76" s="239"/>
      <c r="C76" s="359" t="s">
        <v>1020</v>
      </c>
      <c r="E76" s="359" t="s">
        <v>1021</v>
      </c>
      <c r="J76" s="195"/>
      <c r="L76" s="2" t="s">
        <v>1019</v>
      </c>
      <c r="M76" s="2" t="s">
        <v>17</v>
      </c>
      <c r="N76" s="2" t="s">
        <v>5766</v>
      </c>
      <c r="S76" s="2">
        <v>268.0</v>
      </c>
    </row>
    <row r="77">
      <c r="C77" s="359" t="s">
        <v>1020</v>
      </c>
      <c r="E77" s="359" t="s">
        <v>1021</v>
      </c>
      <c r="J77" s="195"/>
      <c r="L77" s="2" t="s">
        <v>1019</v>
      </c>
      <c r="M77" s="2" t="s">
        <v>17</v>
      </c>
      <c r="N77" s="2" t="s">
        <v>5766</v>
      </c>
      <c r="S77" s="2">
        <v>268.0</v>
      </c>
    </row>
    <row r="78">
      <c r="C78" s="359" t="s">
        <v>1020</v>
      </c>
      <c r="E78" s="359" t="s">
        <v>1021</v>
      </c>
      <c r="J78" s="195"/>
      <c r="L78" s="2" t="s">
        <v>1019</v>
      </c>
      <c r="M78" s="2" t="s">
        <v>17</v>
      </c>
      <c r="N78" s="2" t="s">
        <v>5766</v>
      </c>
      <c r="S78" s="2">
        <v>268.0</v>
      </c>
    </row>
    <row r="79">
      <c r="C79" s="359" t="s">
        <v>1020</v>
      </c>
      <c r="E79" s="359" t="s">
        <v>1021</v>
      </c>
      <c r="J79" s="195"/>
      <c r="L79" s="2" t="s">
        <v>1019</v>
      </c>
      <c r="M79" s="2" t="s">
        <v>17</v>
      </c>
      <c r="N79" s="2" t="s">
        <v>5766</v>
      </c>
      <c r="S79" s="2">
        <v>268.0</v>
      </c>
    </row>
    <row r="80">
      <c r="C80" s="359" t="s">
        <v>1020</v>
      </c>
      <c r="E80" s="359" t="s">
        <v>1021</v>
      </c>
      <c r="J80" s="195"/>
      <c r="L80" s="2" t="s">
        <v>1019</v>
      </c>
      <c r="M80" s="2" t="s">
        <v>17</v>
      </c>
      <c r="N80" s="2" t="s">
        <v>5766</v>
      </c>
      <c r="S80" s="2">
        <v>268.0</v>
      </c>
    </row>
    <row r="81">
      <c r="C81" s="359" t="s">
        <v>1020</v>
      </c>
      <c r="E81" s="359" t="s">
        <v>1021</v>
      </c>
      <c r="L81" s="2" t="s">
        <v>1019</v>
      </c>
      <c r="M81" s="2" t="s">
        <v>17</v>
      </c>
      <c r="N81" s="2" t="s">
        <v>5766</v>
      </c>
      <c r="S81" s="2">
        <v>268.0</v>
      </c>
    </row>
    <row r="82">
      <c r="C82" s="2" t="s">
        <v>10289</v>
      </c>
      <c r="L82" s="2" t="s">
        <v>1019</v>
      </c>
      <c r="M82" s="2" t="s">
        <v>17</v>
      </c>
      <c r="N82" s="2" t="s">
        <v>5777</v>
      </c>
      <c r="S82" s="2">
        <v>279.0</v>
      </c>
    </row>
    <row r="83">
      <c r="C83" s="2" t="s">
        <v>10289</v>
      </c>
      <c r="L83" s="2" t="s">
        <v>1019</v>
      </c>
      <c r="M83" s="2" t="s">
        <v>17</v>
      </c>
      <c r="N83" s="2" t="s">
        <v>5777</v>
      </c>
      <c r="S83" s="2">
        <v>279.0</v>
      </c>
    </row>
    <row r="84">
      <c r="C84" s="359" t="s">
        <v>5746</v>
      </c>
      <c r="L84" s="2" t="s">
        <v>1019</v>
      </c>
      <c r="M84" s="2" t="s">
        <v>17</v>
      </c>
      <c r="N84" s="2" t="s">
        <v>5777</v>
      </c>
      <c r="S84" s="2">
        <v>279.0</v>
      </c>
    </row>
    <row r="85">
      <c r="C85" s="359" t="s">
        <v>5746</v>
      </c>
      <c r="L85" s="2" t="s">
        <v>1019</v>
      </c>
      <c r="M85" s="2" t="s">
        <v>17</v>
      </c>
      <c r="N85" s="2" t="s">
        <v>5777</v>
      </c>
      <c r="S85" s="2">
        <v>279.0</v>
      </c>
    </row>
    <row r="86">
      <c r="C86" s="359" t="s">
        <v>4973</v>
      </c>
      <c r="E86" s="359" t="s">
        <v>5740</v>
      </c>
      <c r="L86" s="2" t="s">
        <v>1019</v>
      </c>
      <c r="M86" s="2" t="s">
        <v>17</v>
      </c>
      <c r="N86" s="2" t="s">
        <v>8233</v>
      </c>
      <c r="S86" s="2">
        <v>312.0</v>
      </c>
    </row>
    <row r="87">
      <c r="C87" s="359" t="s">
        <v>2643</v>
      </c>
      <c r="L87" s="2" t="s">
        <v>1019</v>
      </c>
      <c r="M87" s="2" t="s">
        <v>17</v>
      </c>
      <c r="N87" s="2" t="s">
        <v>8449</v>
      </c>
      <c r="S87" s="2">
        <v>327.0</v>
      </c>
    </row>
    <row r="121">
      <c r="A121" s="2"/>
      <c r="B121" s="2"/>
      <c r="I121" s="2"/>
    </row>
  </sheetData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7" width="20.75"/>
    <col customWidth="1" min="8" max="9" width="17.5"/>
    <col customWidth="1" min="10" max="10" width="6.5"/>
    <col customWidth="1" min="11" max="11" width="20.75"/>
    <col customWidth="1" min="12" max="12" width="8.25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/>
      <c r="B1" s="215" t="s">
        <v>5</v>
      </c>
      <c r="C1" s="219" t="s">
        <v>10290</v>
      </c>
      <c r="D1" s="411">
        <v>9.8422239E9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6" t="s">
        <v>320</v>
      </c>
      <c r="H2" s="227"/>
      <c r="I2" s="469"/>
      <c r="J2" s="228"/>
      <c r="K2" s="229" t="s">
        <v>11</v>
      </c>
      <c r="M2" s="230"/>
      <c r="O2" s="2">
        <v>1.0</v>
      </c>
      <c r="P2" s="2" t="s">
        <v>10291</v>
      </c>
      <c r="Q2" s="2" t="s">
        <v>10292</v>
      </c>
      <c r="R2" s="2" t="s">
        <v>6172</v>
      </c>
    </row>
    <row r="3">
      <c r="A3" s="2"/>
      <c r="B3" s="229" t="s">
        <v>811</v>
      </c>
      <c r="C3" s="2" t="s">
        <v>60</v>
      </c>
      <c r="D3" s="230"/>
      <c r="E3" s="2"/>
      <c r="F3" s="2"/>
      <c r="G3" s="229" t="s">
        <v>812</v>
      </c>
      <c r="H3" s="2"/>
      <c r="J3" s="237"/>
      <c r="K3" s="229" t="s">
        <v>12</v>
      </c>
      <c r="M3" s="230"/>
      <c r="O3" s="2">
        <v>2.0</v>
      </c>
      <c r="P3" s="2" t="s">
        <v>10293</v>
      </c>
      <c r="Q3" s="2" t="s">
        <v>10294</v>
      </c>
      <c r="R3" s="2" t="s">
        <v>6172</v>
      </c>
    </row>
    <row r="4">
      <c r="A4" s="2"/>
      <c r="B4" s="229" t="s">
        <v>816</v>
      </c>
      <c r="C4" s="2"/>
      <c r="D4" s="230"/>
      <c r="E4" s="2"/>
      <c r="F4" s="2"/>
      <c r="G4" s="229" t="s">
        <v>817</v>
      </c>
      <c r="H4" s="2"/>
      <c r="J4" s="237"/>
      <c r="K4" s="229" t="s">
        <v>13</v>
      </c>
      <c r="M4" s="230"/>
      <c r="O4" s="2">
        <v>2.0</v>
      </c>
      <c r="P4" s="2" t="s">
        <v>10295</v>
      </c>
      <c r="Q4" s="2" t="s">
        <v>10296</v>
      </c>
      <c r="R4" s="2" t="s">
        <v>6172</v>
      </c>
    </row>
    <row r="5">
      <c r="A5" s="2"/>
      <c r="B5" s="229" t="s">
        <v>818</v>
      </c>
      <c r="D5" s="230"/>
      <c r="E5" s="2"/>
      <c r="F5" s="2"/>
      <c r="G5" s="229" t="s">
        <v>819</v>
      </c>
      <c r="H5" s="2"/>
      <c r="J5" s="237"/>
      <c r="K5" s="229" t="s">
        <v>14</v>
      </c>
      <c r="M5" s="237"/>
      <c r="O5" s="2">
        <v>3.0</v>
      </c>
      <c r="P5" s="2" t="s">
        <v>10297</v>
      </c>
      <c r="Q5" s="2" t="s">
        <v>10298</v>
      </c>
      <c r="R5" s="2" t="s">
        <v>6172</v>
      </c>
    </row>
    <row r="6">
      <c r="A6" s="2"/>
      <c r="B6" s="229" t="s">
        <v>820</v>
      </c>
      <c r="D6" s="237"/>
      <c r="E6" s="2"/>
      <c r="F6" s="2"/>
      <c r="G6" s="229" t="s">
        <v>821</v>
      </c>
      <c r="J6" s="237"/>
      <c r="K6" s="229" t="s">
        <v>15</v>
      </c>
      <c r="M6" s="237"/>
      <c r="O6" s="2">
        <v>4.0</v>
      </c>
      <c r="P6" s="2" t="s">
        <v>10299</v>
      </c>
      <c r="Q6" s="2" t="s">
        <v>10300</v>
      </c>
      <c r="R6" s="2" t="s">
        <v>814</v>
      </c>
    </row>
    <row r="7">
      <c r="A7" s="2"/>
      <c r="B7" s="229" t="s">
        <v>822</v>
      </c>
      <c r="D7" s="237"/>
      <c r="E7" s="2"/>
      <c r="F7" s="2"/>
      <c r="G7" s="229" t="s">
        <v>823</v>
      </c>
      <c r="H7" s="2"/>
      <c r="J7" s="237"/>
      <c r="K7" s="229" t="s">
        <v>17</v>
      </c>
      <c r="M7" s="237"/>
      <c r="O7" s="2">
        <v>5.0</v>
      </c>
      <c r="P7" s="2" t="s">
        <v>8104</v>
      </c>
      <c r="Q7" s="2" t="s">
        <v>10301</v>
      </c>
      <c r="R7" s="2" t="s">
        <v>1010</v>
      </c>
    </row>
    <row r="8">
      <c r="A8" s="2"/>
      <c r="B8" s="229" t="s">
        <v>824</v>
      </c>
      <c r="D8" s="230"/>
      <c r="E8" s="2"/>
      <c r="F8" s="2"/>
      <c r="G8" s="229" t="s">
        <v>825</v>
      </c>
      <c r="H8" s="2"/>
      <c r="J8" s="237"/>
      <c r="K8" s="2" t="s">
        <v>18</v>
      </c>
      <c r="M8" s="237"/>
      <c r="O8" s="2">
        <v>6.0</v>
      </c>
      <c r="P8" s="2" t="s">
        <v>10302</v>
      </c>
      <c r="Q8" s="2" t="s">
        <v>10303</v>
      </c>
      <c r="R8" s="2" t="s">
        <v>1010</v>
      </c>
    </row>
    <row r="9">
      <c r="A9" s="2"/>
      <c r="B9" s="229" t="s">
        <v>826</v>
      </c>
      <c r="C9" s="2" t="s">
        <v>10304</v>
      </c>
      <c r="D9" s="237">
        <v>9.8421239E9</v>
      </c>
      <c r="E9" s="2"/>
      <c r="F9" s="2"/>
      <c r="G9" s="229" t="s">
        <v>827</v>
      </c>
      <c r="H9" s="2"/>
      <c r="I9" s="2"/>
      <c r="J9" s="237"/>
      <c r="K9" s="229" t="s">
        <v>19</v>
      </c>
      <c r="L9" s="2"/>
      <c r="M9" s="237"/>
      <c r="O9" s="2">
        <v>7.0</v>
      </c>
      <c r="P9" s="2" t="s">
        <v>10305</v>
      </c>
      <c r="Q9" s="2" t="s">
        <v>10306</v>
      </c>
      <c r="R9" s="2" t="s">
        <v>1568</v>
      </c>
    </row>
    <row r="10">
      <c r="A10" s="2"/>
      <c r="B10" s="229" t="s">
        <v>828</v>
      </c>
      <c r="C10" s="2"/>
      <c r="D10" s="237"/>
      <c r="E10" s="2"/>
      <c r="F10" s="2"/>
      <c r="G10" s="229" t="s">
        <v>829</v>
      </c>
      <c r="H10" s="2"/>
      <c r="I10" s="2"/>
      <c r="J10" s="237"/>
      <c r="K10" s="229" t="s">
        <v>20</v>
      </c>
      <c r="L10" s="2"/>
      <c r="M10" s="237"/>
      <c r="O10" s="2">
        <v>8.0</v>
      </c>
      <c r="P10" s="2" t="s">
        <v>9716</v>
      </c>
      <c r="Q10" s="2" t="s">
        <v>10307</v>
      </c>
      <c r="R10" s="2" t="s">
        <v>1568</v>
      </c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37"/>
      <c r="K11" s="229" t="s">
        <v>21</v>
      </c>
      <c r="L11" s="2"/>
      <c r="M11" s="237"/>
      <c r="O11" s="2">
        <v>9.0</v>
      </c>
      <c r="P11" s="2" t="s">
        <v>10308</v>
      </c>
      <c r="Q11" s="2" t="s">
        <v>10309</v>
      </c>
      <c r="R11" s="2" t="s">
        <v>1568</v>
      </c>
    </row>
    <row r="12">
      <c r="A12" s="2"/>
      <c r="B12" s="241" t="s">
        <v>10239</v>
      </c>
      <c r="C12" s="242"/>
      <c r="D12" s="243"/>
      <c r="E12" s="2"/>
      <c r="F12" s="2"/>
      <c r="G12" s="2" t="s">
        <v>833</v>
      </c>
      <c r="H12" s="2"/>
      <c r="I12" s="2"/>
      <c r="J12" s="237"/>
      <c r="K12" s="229" t="s">
        <v>23</v>
      </c>
      <c r="L12" s="2"/>
      <c r="M12" s="237"/>
      <c r="O12" s="2">
        <v>10.0</v>
      </c>
      <c r="P12" s="2" t="s">
        <v>10310</v>
      </c>
      <c r="Q12" s="2" t="s">
        <v>10311</v>
      </c>
      <c r="R12" s="2" t="s">
        <v>1568</v>
      </c>
    </row>
    <row r="13">
      <c r="A13" s="2"/>
      <c r="B13" s="2"/>
      <c r="C13" s="2"/>
      <c r="D13" s="2"/>
      <c r="E13" s="2"/>
      <c r="F13" s="2"/>
      <c r="G13" s="229" t="s">
        <v>835</v>
      </c>
      <c r="H13" s="2"/>
      <c r="I13" s="2"/>
      <c r="J13" s="2"/>
      <c r="K13" s="241" t="s">
        <v>24</v>
      </c>
      <c r="L13" s="242"/>
      <c r="M13" s="243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26</v>
      </c>
      <c r="B17" s="2" t="s">
        <v>1816</v>
      </c>
      <c r="C17" s="2" t="s">
        <v>10001</v>
      </c>
      <c r="E17" s="2"/>
      <c r="F17" s="2"/>
      <c r="G17" s="2" t="s">
        <v>10312</v>
      </c>
      <c r="H17" s="2" t="s">
        <v>2097</v>
      </c>
      <c r="I17" s="2" t="s">
        <v>4506</v>
      </c>
      <c r="J17" s="2" t="s">
        <v>10306</v>
      </c>
      <c r="K17" s="2" t="s">
        <v>17</v>
      </c>
      <c r="L17" s="2" t="s">
        <v>10301</v>
      </c>
      <c r="P17" s="2" t="s">
        <v>10305</v>
      </c>
      <c r="Q17" s="2">
        <v>537.0</v>
      </c>
    </row>
    <row r="18">
      <c r="A18" s="2"/>
      <c r="B18" s="2" t="s">
        <v>1816</v>
      </c>
      <c r="C18" s="2" t="s">
        <v>10001</v>
      </c>
      <c r="E18" s="2"/>
      <c r="F18" s="2"/>
      <c r="G18" s="2" t="s">
        <v>9749</v>
      </c>
      <c r="H18" s="2" t="s">
        <v>2100</v>
      </c>
      <c r="I18" s="2" t="s">
        <v>4506</v>
      </c>
      <c r="J18" s="2" t="s">
        <v>10306</v>
      </c>
      <c r="K18" s="2" t="s">
        <v>17</v>
      </c>
      <c r="L18" s="2" t="s">
        <v>10301</v>
      </c>
      <c r="P18" s="2" t="s">
        <v>10305</v>
      </c>
      <c r="Q18" s="2">
        <v>537.0</v>
      </c>
    </row>
    <row r="19">
      <c r="A19" s="2"/>
      <c r="B19" s="2" t="s">
        <v>1816</v>
      </c>
      <c r="C19" s="2" t="s">
        <v>10001</v>
      </c>
      <c r="E19" s="2"/>
      <c r="F19" s="2"/>
      <c r="G19" s="2" t="s">
        <v>9597</v>
      </c>
      <c r="H19" s="2" t="s">
        <v>2102</v>
      </c>
      <c r="I19" s="2" t="s">
        <v>4506</v>
      </c>
      <c r="J19" s="2" t="s">
        <v>10306</v>
      </c>
      <c r="K19" s="2" t="s">
        <v>17</v>
      </c>
      <c r="L19" s="2" t="s">
        <v>10301</v>
      </c>
      <c r="P19" s="2" t="s">
        <v>10305</v>
      </c>
      <c r="Q19" s="2">
        <v>537.0</v>
      </c>
    </row>
    <row r="20">
      <c r="A20" s="2"/>
      <c r="B20" s="2" t="s">
        <v>1816</v>
      </c>
      <c r="C20" s="2" t="s">
        <v>10001</v>
      </c>
      <c r="E20" s="2"/>
      <c r="F20" s="2"/>
      <c r="G20" s="2" t="s">
        <v>10313</v>
      </c>
      <c r="H20" s="2" t="s">
        <v>2103</v>
      </c>
      <c r="I20" s="2" t="s">
        <v>4506</v>
      </c>
      <c r="J20" s="2" t="s">
        <v>10306</v>
      </c>
      <c r="K20" s="2" t="s">
        <v>17</v>
      </c>
      <c r="L20" s="2" t="s">
        <v>10301</v>
      </c>
      <c r="P20" s="2" t="s">
        <v>10305</v>
      </c>
      <c r="Q20" s="2">
        <v>537.0</v>
      </c>
    </row>
    <row r="21">
      <c r="A21" s="2"/>
      <c r="B21" s="2" t="s">
        <v>1816</v>
      </c>
      <c r="C21" s="2" t="s">
        <v>10001</v>
      </c>
      <c r="E21" s="2"/>
      <c r="F21" s="2"/>
      <c r="G21" s="2" t="s">
        <v>10314</v>
      </c>
      <c r="H21" s="2" t="s">
        <v>2104</v>
      </c>
      <c r="I21" s="2" t="s">
        <v>4506</v>
      </c>
      <c r="J21" s="2" t="s">
        <v>10306</v>
      </c>
      <c r="K21" s="2" t="s">
        <v>17</v>
      </c>
      <c r="L21" s="2" t="s">
        <v>10301</v>
      </c>
      <c r="P21" s="2" t="s">
        <v>10305</v>
      </c>
      <c r="Q21" s="2">
        <v>537.0</v>
      </c>
    </row>
    <row r="22">
      <c r="A22" s="2"/>
      <c r="B22" s="2" t="s">
        <v>1816</v>
      </c>
      <c r="C22" s="2" t="s">
        <v>10001</v>
      </c>
      <c r="E22" s="2"/>
      <c r="F22" s="2"/>
      <c r="G22" s="2" t="s">
        <v>8994</v>
      </c>
      <c r="H22" s="2" t="s">
        <v>2105</v>
      </c>
      <c r="I22" s="2" t="s">
        <v>4506</v>
      </c>
      <c r="J22" s="2" t="s">
        <v>10307</v>
      </c>
      <c r="K22" s="2" t="s">
        <v>17</v>
      </c>
      <c r="L22" s="2" t="s">
        <v>10301</v>
      </c>
      <c r="P22" s="2" t="s">
        <v>9716</v>
      </c>
      <c r="Q22" s="2">
        <v>537.0</v>
      </c>
    </row>
    <row r="23">
      <c r="A23" s="2"/>
      <c r="B23" s="2" t="s">
        <v>1816</v>
      </c>
      <c r="C23" s="2" t="s">
        <v>10001</v>
      </c>
      <c r="E23" s="2"/>
      <c r="F23" s="2"/>
      <c r="G23" s="2" t="s">
        <v>10315</v>
      </c>
      <c r="H23" s="2" t="s">
        <v>2112</v>
      </c>
      <c r="I23" s="2" t="s">
        <v>4506</v>
      </c>
      <c r="J23" s="2" t="s">
        <v>10307</v>
      </c>
      <c r="K23" s="2" t="s">
        <v>17</v>
      </c>
      <c r="L23" s="2" t="s">
        <v>10301</v>
      </c>
      <c r="P23" s="2" t="s">
        <v>9716</v>
      </c>
      <c r="Q23" s="2">
        <v>537.0</v>
      </c>
    </row>
    <row r="24">
      <c r="A24" s="2"/>
      <c r="B24" s="2" t="s">
        <v>1816</v>
      </c>
      <c r="C24" s="2" t="s">
        <v>10001</v>
      </c>
      <c r="D24" s="275"/>
      <c r="E24" s="2"/>
      <c r="F24" s="2"/>
      <c r="G24" s="2" t="s">
        <v>10316</v>
      </c>
      <c r="H24" s="2" t="s">
        <v>2118</v>
      </c>
      <c r="I24" s="2" t="s">
        <v>4506</v>
      </c>
      <c r="J24" s="2" t="s">
        <v>10307</v>
      </c>
      <c r="K24" s="2" t="s">
        <v>17</v>
      </c>
      <c r="L24" s="2" t="s">
        <v>10301</v>
      </c>
      <c r="P24" s="2" t="s">
        <v>9716</v>
      </c>
      <c r="Q24" s="2">
        <v>537.0</v>
      </c>
    </row>
    <row r="25">
      <c r="A25" s="2"/>
      <c r="C25" s="2" t="s">
        <v>2915</v>
      </c>
      <c r="I25" s="2" t="s">
        <v>4506</v>
      </c>
      <c r="J25" s="2" t="s">
        <v>10309</v>
      </c>
      <c r="K25" s="2" t="s">
        <v>17</v>
      </c>
      <c r="L25" s="2" t="s">
        <v>10301</v>
      </c>
      <c r="P25" s="2" t="s">
        <v>10308</v>
      </c>
      <c r="Q25" s="2">
        <v>537.0</v>
      </c>
    </row>
    <row r="26">
      <c r="C26" s="2" t="s">
        <v>9088</v>
      </c>
      <c r="I26" s="2" t="s">
        <v>4506</v>
      </c>
      <c r="J26" s="2" t="s">
        <v>10309</v>
      </c>
      <c r="K26" s="2" t="s">
        <v>17</v>
      </c>
      <c r="L26" s="2" t="s">
        <v>10317</v>
      </c>
      <c r="P26" s="2" t="s">
        <v>10308</v>
      </c>
      <c r="Q26" s="2">
        <v>874.0</v>
      </c>
    </row>
    <row r="27">
      <c r="B27" s="266"/>
      <c r="C27" s="275" t="s">
        <v>5711</v>
      </c>
      <c r="I27" s="2" t="s">
        <v>10318</v>
      </c>
      <c r="J27" s="2" t="s">
        <v>10309</v>
      </c>
      <c r="K27" s="2" t="s">
        <v>17</v>
      </c>
      <c r="L27" s="2" t="s">
        <v>10301</v>
      </c>
      <c r="P27" s="2" t="s">
        <v>10308</v>
      </c>
      <c r="Q27" s="2">
        <v>537.0</v>
      </c>
    </row>
    <row r="28">
      <c r="B28" s="266"/>
      <c r="C28" s="266"/>
    </row>
    <row r="29">
      <c r="A29" s="275" t="s">
        <v>336</v>
      </c>
      <c r="B29" s="275" t="s">
        <v>901</v>
      </c>
      <c r="C29" s="275" t="s">
        <v>9604</v>
      </c>
      <c r="E29" s="2"/>
      <c r="F29" s="2"/>
      <c r="G29" s="2" t="s">
        <v>10319</v>
      </c>
      <c r="H29" s="2" t="s">
        <v>2123</v>
      </c>
      <c r="I29" s="2" t="s">
        <v>4506</v>
      </c>
      <c r="K29" s="2" t="s">
        <v>17</v>
      </c>
      <c r="L29" s="2" t="s">
        <v>10301</v>
      </c>
      <c r="Q29" s="2">
        <v>539.0</v>
      </c>
    </row>
    <row r="30">
      <c r="A30" s="266"/>
      <c r="B30" s="275" t="s">
        <v>901</v>
      </c>
      <c r="C30" s="275" t="s">
        <v>10320</v>
      </c>
      <c r="E30" s="2"/>
      <c r="F30" s="2"/>
      <c r="G30" s="2" t="s">
        <v>10321</v>
      </c>
      <c r="I30" s="2" t="s">
        <v>4506</v>
      </c>
      <c r="K30" s="2" t="s">
        <v>17</v>
      </c>
      <c r="L30" s="2" t="s">
        <v>10301</v>
      </c>
      <c r="Q30" s="2">
        <v>539.0</v>
      </c>
    </row>
    <row r="31">
      <c r="A31" s="266"/>
      <c r="B31" s="275" t="s">
        <v>901</v>
      </c>
      <c r="C31" s="275" t="s">
        <v>10320</v>
      </c>
      <c r="E31" s="2"/>
      <c r="F31" s="2"/>
      <c r="G31" s="2" t="s">
        <v>10321</v>
      </c>
      <c r="I31" s="2" t="s">
        <v>10318</v>
      </c>
      <c r="J31" s="2" t="s">
        <v>10322</v>
      </c>
      <c r="K31" s="2" t="s">
        <v>17</v>
      </c>
      <c r="L31" s="2" t="s">
        <v>10301</v>
      </c>
      <c r="Q31" s="2">
        <v>539.0</v>
      </c>
    </row>
    <row r="32">
      <c r="A32" s="266"/>
      <c r="B32" s="275" t="s">
        <v>901</v>
      </c>
      <c r="C32" s="275" t="s">
        <v>10320</v>
      </c>
      <c r="E32" s="2"/>
      <c r="F32" s="2"/>
      <c r="G32" s="2" t="s">
        <v>10323</v>
      </c>
      <c r="I32" s="2" t="s">
        <v>6841</v>
      </c>
      <c r="J32" s="2" t="s">
        <v>10322</v>
      </c>
      <c r="K32" s="2" t="s">
        <v>17</v>
      </c>
      <c r="L32" s="2" t="s">
        <v>10301</v>
      </c>
      <c r="Q32" s="2">
        <v>539.0</v>
      </c>
    </row>
    <row r="33">
      <c r="A33" s="266"/>
      <c r="B33" s="275" t="s">
        <v>901</v>
      </c>
      <c r="C33" s="275" t="s">
        <v>10320</v>
      </c>
      <c r="E33" s="2"/>
      <c r="F33" s="2"/>
      <c r="G33" s="2" t="s">
        <v>10323</v>
      </c>
      <c r="I33" s="2" t="s">
        <v>6841</v>
      </c>
      <c r="J33" s="2" t="s">
        <v>10322</v>
      </c>
      <c r="K33" s="2" t="s">
        <v>17</v>
      </c>
      <c r="L33" s="2" t="s">
        <v>10301</v>
      </c>
      <c r="Q33" s="2">
        <v>539.0</v>
      </c>
    </row>
    <row r="34">
      <c r="A34" s="266"/>
      <c r="B34" s="275" t="s">
        <v>901</v>
      </c>
      <c r="C34" s="275" t="s">
        <v>10320</v>
      </c>
      <c r="I34" s="2" t="s">
        <v>6841</v>
      </c>
      <c r="J34" s="2" t="s">
        <v>10322</v>
      </c>
      <c r="K34" s="2" t="s">
        <v>17</v>
      </c>
      <c r="L34" s="2" t="s">
        <v>10301</v>
      </c>
      <c r="Q34" s="2">
        <v>539.0</v>
      </c>
    </row>
    <row r="35">
      <c r="A35" s="266"/>
      <c r="B35" s="275" t="s">
        <v>901</v>
      </c>
      <c r="C35" s="275" t="s">
        <v>10320</v>
      </c>
      <c r="I35" s="2" t="s">
        <v>6841</v>
      </c>
      <c r="J35" s="2" t="s">
        <v>10322</v>
      </c>
      <c r="K35" s="2" t="s">
        <v>17</v>
      </c>
      <c r="L35" s="2" t="s">
        <v>10301</v>
      </c>
      <c r="Q35" s="2">
        <v>539.0</v>
      </c>
    </row>
    <row r="36">
      <c r="A36" s="266"/>
      <c r="B36" s="266"/>
      <c r="C36" s="275" t="s">
        <v>10324</v>
      </c>
      <c r="I36" s="2" t="s">
        <v>10318</v>
      </c>
      <c r="J36" s="2" t="s">
        <v>10301</v>
      </c>
      <c r="K36" s="2" t="s">
        <v>17</v>
      </c>
      <c r="L36" s="2" t="s">
        <v>10301</v>
      </c>
      <c r="P36" s="2" t="s">
        <v>8104</v>
      </c>
      <c r="Q36" s="2">
        <v>539.0</v>
      </c>
    </row>
    <row r="37">
      <c r="A37" s="266"/>
      <c r="B37" s="266"/>
      <c r="C37" s="275" t="s">
        <v>10324</v>
      </c>
      <c r="I37" s="2" t="s">
        <v>10318</v>
      </c>
      <c r="J37" s="2" t="s">
        <v>10301</v>
      </c>
      <c r="K37" s="2" t="s">
        <v>17</v>
      </c>
      <c r="L37" s="2" t="s">
        <v>10301</v>
      </c>
      <c r="P37" s="2" t="s">
        <v>8104</v>
      </c>
      <c r="Q37" s="2">
        <v>539.0</v>
      </c>
    </row>
    <row r="38">
      <c r="A38" s="266"/>
      <c r="B38" s="266"/>
      <c r="C38" s="275" t="s">
        <v>10324</v>
      </c>
      <c r="I38" s="2" t="s">
        <v>10318</v>
      </c>
      <c r="J38" s="2" t="s">
        <v>10301</v>
      </c>
      <c r="K38" s="2" t="s">
        <v>17</v>
      </c>
      <c r="L38" s="2" t="s">
        <v>10301</v>
      </c>
      <c r="P38" s="2" t="s">
        <v>8104</v>
      </c>
      <c r="Q38" s="2">
        <v>539.0</v>
      </c>
    </row>
    <row r="39">
      <c r="A39" s="266"/>
      <c r="B39" s="266"/>
      <c r="C39" s="275" t="s">
        <v>10324</v>
      </c>
      <c r="I39" s="2" t="s">
        <v>10318</v>
      </c>
      <c r="J39" s="2" t="s">
        <v>10301</v>
      </c>
      <c r="K39" s="2" t="s">
        <v>17</v>
      </c>
      <c r="L39" s="2" t="s">
        <v>10301</v>
      </c>
      <c r="P39" s="2" t="s">
        <v>8104</v>
      </c>
      <c r="Q39" s="2">
        <v>539.0</v>
      </c>
    </row>
    <row r="40">
      <c r="A40" s="266"/>
      <c r="B40" s="266"/>
      <c r="C40" s="275" t="s">
        <v>10324</v>
      </c>
      <c r="I40" s="2" t="s">
        <v>10318</v>
      </c>
      <c r="J40" s="2" t="s">
        <v>10322</v>
      </c>
      <c r="K40" s="2" t="s">
        <v>17</v>
      </c>
      <c r="L40" s="2" t="s">
        <v>10301</v>
      </c>
      <c r="Q40" s="2">
        <v>539.0</v>
      </c>
    </row>
    <row r="41">
      <c r="A41" s="266"/>
      <c r="B41" s="266"/>
      <c r="C41" s="266"/>
    </row>
    <row r="42">
      <c r="A42" s="266"/>
      <c r="B42" s="2" t="s">
        <v>9015</v>
      </c>
      <c r="C42" s="275" t="s">
        <v>7176</v>
      </c>
      <c r="E42" s="2"/>
      <c r="F42" s="2"/>
      <c r="G42" s="2" t="s">
        <v>9017</v>
      </c>
      <c r="I42" s="2" t="s">
        <v>10325</v>
      </c>
      <c r="J42" s="2" t="s">
        <v>10307</v>
      </c>
      <c r="K42" s="2" t="s">
        <v>17</v>
      </c>
      <c r="L42" s="2" t="s">
        <v>10317</v>
      </c>
      <c r="P42" s="2" t="s">
        <v>9716</v>
      </c>
      <c r="Q42" s="2">
        <v>874.0</v>
      </c>
    </row>
    <row r="43">
      <c r="A43" s="266"/>
      <c r="B43" s="266"/>
      <c r="C43" s="275" t="s">
        <v>7544</v>
      </c>
      <c r="K43" s="2" t="s">
        <v>17</v>
      </c>
      <c r="L43" s="2" t="s">
        <v>10307</v>
      </c>
      <c r="Q43" s="2">
        <v>986.0</v>
      </c>
    </row>
    <row r="44">
      <c r="A44" s="266"/>
      <c r="B44" s="266"/>
      <c r="C44" s="266"/>
    </row>
    <row r="45">
      <c r="A45" s="266" t="s">
        <v>10326</v>
      </c>
      <c r="B45" s="266" t="s">
        <v>10327</v>
      </c>
      <c r="C45" s="266" t="s">
        <v>4099</v>
      </c>
      <c r="E45" s="2"/>
      <c r="F45" s="2"/>
      <c r="G45" s="2" t="s">
        <v>10328</v>
      </c>
      <c r="H45" s="2" t="s">
        <v>2124</v>
      </c>
      <c r="I45" s="2" t="s">
        <v>2173</v>
      </c>
      <c r="J45" s="2" t="s">
        <v>10301</v>
      </c>
      <c r="K45" s="2" t="s">
        <v>17</v>
      </c>
      <c r="L45" s="2" t="s">
        <v>9708</v>
      </c>
      <c r="P45" s="2" t="s">
        <v>8104</v>
      </c>
      <c r="Q45" s="2">
        <v>538.0</v>
      </c>
    </row>
    <row r="46">
      <c r="A46" s="266"/>
      <c r="B46" s="266" t="s">
        <v>10329</v>
      </c>
      <c r="C46" s="638" t="s">
        <v>5482</v>
      </c>
      <c r="E46" s="2"/>
      <c r="F46" s="2"/>
      <c r="G46" s="2" t="s">
        <v>10330</v>
      </c>
      <c r="H46" s="2" t="s">
        <v>2125</v>
      </c>
      <c r="I46" s="2" t="s">
        <v>2173</v>
      </c>
      <c r="J46" s="2" t="s">
        <v>10311</v>
      </c>
      <c r="K46" s="2" t="s">
        <v>17</v>
      </c>
      <c r="L46" s="2" t="s">
        <v>9708</v>
      </c>
      <c r="Q46" s="2">
        <v>538.0</v>
      </c>
    </row>
    <row r="47">
      <c r="A47" s="266"/>
      <c r="B47" s="266" t="s">
        <v>10329</v>
      </c>
      <c r="C47" s="639" t="s">
        <v>7172</v>
      </c>
      <c r="E47" s="2"/>
      <c r="F47" s="2"/>
      <c r="G47" s="2" t="s">
        <v>3515</v>
      </c>
      <c r="I47" s="2" t="s">
        <v>10331</v>
      </c>
      <c r="J47" s="2" t="s">
        <v>10311</v>
      </c>
      <c r="K47" s="2" t="s">
        <v>17</v>
      </c>
      <c r="L47" s="2" t="s">
        <v>9708</v>
      </c>
      <c r="Q47" s="2">
        <v>538.0</v>
      </c>
    </row>
    <row r="48">
      <c r="A48" s="266"/>
      <c r="B48" s="266" t="s">
        <v>960</v>
      </c>
      <c r="C48" s="266" t="s">
        <v>6193</v>
      </c>
      <c r="E48" s="2"/>
      <c r="F48" s="2"/>
      <c r="G48" s="2" t="s">
        <v>10332</v>
      </c>
      <c r="H48" s="2"/>
      <c r="I48" s="2" t="s">
        <v>2173</v>
      </c>
      <c r="J48" s="2" t="s">
        <v>10311</v>
      </c>
      <c r="K48" s="2" t="s">
        <v>17</v>
      </c>
      <c r="L48" s="2" t="s">
        <v>10317</v>
      </c>
      <c r="Q48" s="2">
        <v>874.0</v>
      </c>
    </row>
    <row r="49">
      <c r="A49" s="266"/>
      <c r="B49" s="266" t="s">
        <v>883</v>
      </c>
      <c r="C49" s="639" t="s">
        <v>10333</v>
      </c>
      <c r="E49" s="2"/>
      <c r="F49" s="2"/>
      <c r="G49" s="2" t="s">
        <v>7269</v>
      </c>
      <c r="H49" s="2" t="s">
        <v>2127</v>
      </c>
      <c r="I49" s="2" t="s">
        <v>2173</v>
      </c>
      <c r="J49" s="2" t="s">
        <v>10311</v>
      </c>
      <c r="K49" s="2" t="s">
        <v>17</v>
      </c>
      <c r="L49" s="2" t="s">
        <v>9708</v>
      </c>
      <c r="P49" s="2" t="s">
        <v>10310</v>
      </c>
      <c r="Q49" s="2">
        <v>538.0</v>
      </c>
    </row>
    <row r="50">
      <c r="A50" s="266"/>
      <c r="B50" s="266" t="s">
        <v>960</v>
      </c>
      <c r="C50" s="639" t="s">
        <v>10333</v>
      </c>
      <c r="E50" s="2"/>
      <c r="F50" s="2"/>
      <c r="G50" s="2" t="s">
        <v>10334</v>
      </c>
      <c r="H50" s="2" t="s">
        <v>2128</v>
      </c>
      <c r="I50" s="2" t="s">
        <v>2173</v>
      </c>
      <c r="J50" s="2" t="s">
        <v>10311</v>
      </c>
      <c r="K50" s="2" t="s">
        <v>17</v>
      </c>
      <c r="L50" s="2" t="s">
        <v>9708</v>
      </c>
      <c r="P50" s="2" t="s">
        <v>10310</v>
      </c>
      <c r="Q50" s="2">
        <v>538.0</v>
      </c>
    </row>
    <row r="51">
      <c r="A51" s="266"/>
      <c r="B51" s="266" t="s">
        <v>960</v>
      </c>
      <c r="C51" s="639" t="s">
        <v>10333</v>
      </c>
      <c r="E51" s="2"/>
      <c r="F51" s="2"/>
      <c r="G51" s="2" t="s">
        <v>10335</v>
      </c>
      <c r="H51" s="2" t="s">
        <v>2129</v>
      </c>
      <c r="I51" s="2" t="s">
        <v>2173</v>
      </c>
      <c r="J51" s="2" t="s">
        <v>10311</v>
      </c>
      <c r="K51" s="2" t="s">
        <v>17</v>
      </c>
      <c r="L51" s="2" t="s">
        <v>9708</v>
      </c>
      <c r="P51" s="2" t="s">
        <v>10310</v>
      </c>
      <c r="Q51" s="2">
        <v>538.0</v>
      </c>
    </row>
    <row r="52">
      <c r="A52" s="266"/>
      <c r="B52" s="266" t="s">
        <v>960</v>
      </c>
      <c r="C52" s="639" t="s">
        <v>10333</v>
      </c>
      <c r="E52" s="2"/>
      <c r="F52" s="2"/>
      <c r="G52" s="2" t="s">
        <v>10336</v>
      </c>
      <c r="H52" s="2" t="s">
        <v>2130</v>
      </c>
      <c r="I52" s="2" t="s">
        <v>2173</v>
      </c>
      <c r="J52" s="2" t="s">
        <v>10311</v>
      </c>
      <c r="K52" s="2" t="s">
        <v>17</v>
      </c>
      <c r="L52" s="2" t="s">
        <v>9708</v>
      </c>
      <c r="P52" s="2" t="s">
        <v>10310</v>
      </c>
      <c r="Q52" s="2">
        <v>538.0</v>
      </c>
    </row>
    <row r="53">
      <c r="A53" s="266"/>
      <c r="B53" s="266" t="s">
        <v>960</v>
      </c>
      <c r="C53" s="639" t="s">
        <v>10333</v>
      </c>
      <c r="E53" s="2"/>
      <c r="F53" s="2"/>
      <c r="G53" s="2" t="s">
        <v>7271</v>
      </c>
      <c r="H53" s="2" t="s">
        <v>2131</v>
      </c>
      <c r="I53" s="2" t="s">
        <v>2173</v>
      </c>
      <c r="J53" s="2" t="s">
        <v>10311</v>
      </c>
      <c r="K53" s="2" t="s">
        <v>17</v>
      </c>
      <c r="L53" s="2" t="s">
        <v>9708</v>
      </c>
      <c r="P53" s="2" t="s">
        <v>10310</v>
      </c>
      <c r="Q53" s="2">
        <v>538.0</v>
      </c>
    </row>
    <row r="54">
      <c r="A54" s="266"/>
      <c r="B54" s="266" t="s">
        <v>960</v>
      </c>
      <c r="C54" s="639" t="s">
        <v>10333</v>
      </c>
      <c r="E54" s="2"/>
      <c r="F54" s="2"/>
      <c r="G54" s="2" t="s">
        <v>10337</v>
      </c>
      <c r="H54" s="2" t="s">
        <v>2132</v>
      </c>
      <c r="I54" s="2" t="s">
        <v>2173</v>
      </c>
      <c r="J54" s="2" t="s">
        <v>10311</v>
      </c>
      <c r="K54" s="2" t="s">
        <v>17</v>
      </c>
      <c r="L54" s="2" t="s">
        <v>9708</v>
      </c>
      <c r="P54" s="2" t="s">
        <v>10310</v>
      </c>
      <c r="Q54" s="2">
        <v>538.0</v>
      </c>
    </row>
    <row r="55">
      <c r="B55" s="266" t="s">
        <v>960</v>
      </c>
      <c r="C55" s="639" t="s">
        <v>10333</v>
      </c>
      <c r="K55" s="2" t="s">
        <v>17</v>
      </c>
      <c r="L55" s="2" t="s">
        <v>9708</v>
      </c>
      <c r="Q55" s="2">
        <v>538.0</v>
      </c>
    </row>
    <row r="56">
      <c r="C56" s="2" t="s">
        <v>10338</v>
      </c>
      <c r="H56" s="2" t="s">
        <v>3819</v>
      </c>
      <c r="I56" s="2" t="s">
        <v>2173</v>
      </c>
      <c r="J56" s="2" t="s">
        <v>10311</v>
      </c>
      <c r="K56" s="2" t="s">
        <v>17</v>
      </c>
      <c r="L56" s="2" t="s">
        <v>10311</v>
      </c>
      <c r="P56" s="2" t="s">
        <v>10310</v>
      </c>
      <c r="Q56" s="2">
        <v>1241.0</v>
      </c>
    </row>
    <row r="57">
      <c r="C57" s="2" t="s">
        <v>10338</v>
      </c>
      <c r="H57" s="2" t="s">
        <v>3819</v>
      </c>
      <c r="I57" s="2" t="s">
        <v>2173</v>
      </c>
      <c r="J57" s="2" t="s">
        <v>10311</v>
      </c>
      <c r="K57" s="2" t="s">
        <v>17</v>
      </c>
      <c r="L57" s="2" t="s">
        <v>10311</v>
      </c>
      <c r="P57" s="2" t="s">
        <v>10310</v>
      </c>
      <c r="Q57" s="2">
        <v>1241.0</v>
      </c>
    </row>
    <row r="59">
      <c r="A59" s="239"/>
      <c r="B59" s="239" t="s">
        <v>43</v>
      </c>
    </row>
    <row r="60">
      <c r="A60" s="2"/>
      <c r="B60" s="2" t="s">
        <v>7196</v>
      </c>
      <c r="H60" s="2"/>
      <c r="I60" s="2" t="s">
        <v>825</v>
      </c>
    </row>
    <row r="61">
      <c r="A61" s="2"/>
      <c r="B61" s="2" t="s">
        <v>7197</v>
      </c>
      <c r="H61" s="2"/>
      <c r="I61" s="2" t="s">
        <v>825</v>
      </c>
    </row>
    <row r="62">
      <c r="A62" s="2"/>
      <c r="B62" s="2" t="s">
        <v>7198</v>
      </c>
      <c r="H62" s="2"/>
      <c r="I62" s="2" t="s">
        <v>825</v>
      </c>
    </row>
    <row r="63">
      <c r="B63" s="2" t="s">
        <v>7199</v>
      </c>
      <c r="I63" s="2" t="s">
        <v>825</v>
      </c>
    </row>
    <row r="66">
      <c r="A66" s="239" t="s">
        <v>10339</v>
      </c>
      <c r="B66" s="239" t="s">
        <v>10340</v>
      </c>
    </row>
    <row r="67">
      <c r="A67" s="239"/>
      <c r="B67" s="239"/>
    </row>
  </sheetData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10" width="17.5"/>
    <col customWidth="1" min="11" max="11" width="10.25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/>
      <c r="B1" s="215" t="s">
        <v>5</v>
      </c>
      <c r="C1" s="219" t="s">
        <v>10341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  <c r="S1" s="2" t="s">
        <v>6058</v>
      </c>
      <c r="T1" s="2" t="s">
        <v>6216</v>
      </c>
      <c r="U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6" t="s">
        <v>11</v>
      </c>
      <c r="M2" s="469"/>
      <c r="N2" s="490"/>
      <c r="P2" s="2">
        <v>1.0</v>
      </c>
      <c r="Q2" s="2" t="s">
        <v>10342</v>
      </c>
      <c r="R2" s="2" t="s">
        <v>10343</v>
      </c>
      <c r="S2" s="2">
        <v>13.0</v>
      </c>
      <c r="T2" s="2" t="s">
        <v>10344</v>
      </c>
      <c r="U2" s="2" t="s">
        <v>10345</v>
      </c>
    </row>
    <row r="3">
      <c r="A3" s="2"/>
      <c r="B3" s="229" t="s">
        <v>811</v>
      </c>
      <c r="C3" s="2" t="s">
        <v>359</v>
      </c>
      <c r="E3" s="230"/>
      <c r="F3" s="2"/>
      <c r="G3" s="2"/>
      <c r="H3" s="2" t="s">
        <v>812</v>
      </c>
      <c r="I3" s="2"/>
      <c r="K3" s="2"/>
      <c r="L3" s="229" t="s">
        <v>12</v>
      </c>
      <c r="N3" s="230"/>
      <c r="P3" s="2">
        <v>2.0</v>
      </c>
      <c r="Q3" s="2" t="s">
        <v>9256</v>
      </c>
      <c r="R3" s="2" t="s">
        <v>10346</v>
      </c>
      <c r="S3" s="2">
        <v>14.0</v>
      </c>
      <c r="T3" s="2" t="s">
        <v>10347</v>
      </c>
      <c r="U3" s="2" t="s">
        <v>10348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29" t="s">
        <v>13</v>
      </c>
      <c r="N4" s="230"/>
      <c r="P4" s="2">
        <v>3.0</v>
      </c>
      <c r="Q4" s="2" t="s">
        <v>10349</v>
      </c>
      <c r="R4" s="2" t="s">
        <v>10350</v>
      </c>
      <c r="S4" s="2">
        <v>15.0</v>
      </c>
      <c r="T4" s="2" t="s">
        <v>10351</v>
      </c>
      <c r="U4" s="2" t="s">
        <v>10352</v>
      </c>
      <c r="V4" s="2"/>
    </row>
    <row r="5">
      <c r="A5" s="2"/>
      <c r="B5" s="229" t="s">
        <v>818</v>
      </c>
      <c r="C5" s="2" t="s">
        <v>10353</v>
      </c>
      <c r="E5" s="230"/>
      <c r="F5" s="2"/>
      <c r="G5" s="2"/>
      <c r="H5" s="2" t="s">
        <v>819</v>
      </c>
      <c r="I5" s="2"/>
      <c r="K5" s="2"/>
      <c r="L5" s="229" t="s">
        <v>14</v>
      </c>
      <c r="N5" s="237"/>
      <c r="P5" s="2">
        <v>4.0</v>
      </c>
      <c r="Q5" s="2" t="s">
        <v>10354</v>
      </c>
      <c r="R5" s="2" t="s">
        <v>10355</v>
      </c>
    </row>
    <row r="6">
      <c r="A6" s="2"/>
      <c r="B6" s="229" t="s">
        <v>820</v>
      </c>
      <c r="D6" s="2"/>
      <c r="E6" s="237"/>
      <c r="F6" s="2"/>
      <c r="G6" s="2"/>
      <c r="H6" s="2" t="s">
        <v>821</v>
      </c>
      <c r="K6" s="2"/>
      <c r="L6" s="229" t="s">
        <v>15</v>
      </c>
      <c r="N6" s="237"/>
      <c r="P6" s="2">
        <v>5.0</v>
      </c>
      <c r="Q6" s="2" t="s">
        <v>7208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29" t="s">
        <v>17</v>
      </c>
      <c r="N7" s="237"/>
      <c r="P7" s="2">
        <v>6.0</v>
      </c>
      <c r="Q7" s="357" t="s">
        <v>10356</v>
      </c>
      <c r="R7" s="357" t="s">
        <v>10357</v>
      </c>
    </row>
    <row r="8">
      <c r="A8" s="2"/>
      <c r="B8" s="229" t="s">
        <v>824</v>
      </c>
      <c r="E8" s="230"/>
      <c r="F8" s="2"/>
      <c r="G8" s="2"/>
      <c r="H8" s="2" t="s">
        <v>825</v>
      </c>
      <c r="I8" s="2"/>
      <c r="K8" s="2"/>
      <c r="L8" s="229" t="s">
        <v>18</v>
      </c>
      <c r="N8" s="237"/>
      <c r="P8" s="2">
        <v>7.0</v>
      </c>
      <c r="Q8" s="275" t="s">
        <v>10358</v>
      </c>
      <c r="R8" s="275" t="s">
        <v>10359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29" t="s">
        <v>19</v>
      </c>
      <c r="M9" s="2"/>
      <c r="N9" s="237"/>
      <c r="P9" s="2">
        <v>8.0</v>
      </c>
      <c r="Q9" s="266" t="s">
        <v>6784</v>
      </c>
      <c r="R9" s="266" t="s">
        <v>10360</v>
      </c>
      <c r="S9" s="2"/>
    </row>
    <row r="10">
      <c r="A10" s="2"/>
      <c r="B10" s="241" t="s">
        <v>828</v>
      </c>
      <c r="C10" s="242"/>
      <c r="D10" s="242"/>
      <c r="E10" s="243"/>
      <c r="F10" s="2"/>
      <c r="G10" s="2"/>
      <c r="H10" s="2" t="s">
        <v>829</v>
      </c>
      <c r="I10" s="2"/>
      <c r="J10" s="2"/>
      <c r="K10" s="2"/>
      <c r="L10" s="229" t="s">
        <v>20</v>
      </c>
      <c r="M10" s="2"/>
      <c r="N10" s="237"/>
      <c r="P10" s="2">
        <v>9.0</v>
      </c>
      <c r="Q10" s="2" t="s">
        <v>10361</v>
      </c>
      <c r="R10" s="2" t="s">
        <v>10362</v>
      </c>
      <c r="S10" s="2"/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"/>
      <c r="L11" s="229" t="s">
        <v>21</v>
      </c>
      <c r="M11" s="2"/>
      <c r="N11" s="237"/>
      <c r="P11" s="2">
        <v>10.0</v>
      </c>
      <c r="Q11" s="2" t="s">
        <v>10363</v>
      </c>
      <c r="R11" s="2" t="s">
        <v>10364</v>
      </c>
      <c r="S11" s="2"/>
    </row>
    <row r="12">
      <c r="A12" s="2"/>
      <c r="B12" s="2"/>
      <c r="C12" s="2"/>
      <c r="D12" s="2"/>
      <c r="E12" s="2"/>
      <c r="F12" s="2"/>
      <c r="G12" s="2"/>
      <c r="H12" s="229" t="s">
        <v>833</v>
      </c>
      <c r="I12" s="2"/>
      <c r="J12" s="2"/>
      <c r="K12" s="2"/>
      <c r="L12" s="229" t="s">
        <v>23</v>
      </c>
      <c r="M12" s="2"/>
      <c r="N12" s="237"/>
      <c r="P12" s="2">
        <v>11.0</v>
      </c>
      <c r="Q12" s="2" t="s">
        <v>10365</v>
      </c>
      <c r="R12" s="2" t="s">
        <v>10366</v>
      </c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41" t="s">
        <v>24</v>
      </c>
      <c r="M13" s="242"/>
      <c r="N13" s="243"/>
      <c r="O13" s="2"/>
      <c r="P13" s="2">
        <v>12.0</v>
      </c>
      <c r="Q13" s="2" t="s">
        <v>4710</v>
      </c>
      <c r="R13" s="2" t="s">
        <v>7206</v>
      </c>
      <c r="S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2" t="s">
        <v>335</v>
      </c>
      <c r="B17" s="2" t="s">
        <v>30</v>
      </c>
      <c r="C17" s="2" t="s">
        <v>5477</v>
      </c>
      <c r="D17" s="2"/>
      <c r="E17" s="2" t="s">
        <v>5478</v>
      </c>
      <c r="J17" s="2" t="s">
        <v>829</v>
      </c>
      <c r="K17" s="2" t="s">
        <v>10367</v>
      </c>
      <c r="L17" s="2" t="s">
        <v>17</v>
      </c>
      <c r="M17" s="2" t="s">
        <v>10306</v>
      </c>
      <c r="Q17" s="2">
        <v>202.0</v>
      </c>
      <c r="R17" s="2">
        <v>945.0</v>
      </c>
    </row>
    <row r="18">
      <c r="A18" s="2"/>
      <c r="B18" s="2" t="s">
        <v>30</v>
      </c>
      <c r="C18" s="2" t="s">
        <v>5477</v>
      </c>
      <c r="D18" s="2"/>
      <c r="E18" s="2" t="s">
        <v>5478</v>
      </c>
      <c r="F18" s="2"/>
      <c r="G18" s="2"/>
      <c r="H18" s="2"/>
      <c r="J18" s="2" t="s">
        <v>829</v>
      </c>
      <c r="K18" s="2" t="s">
        <v>10367</v>
      </c>
      <c r="L18" s="2" t="s">
        <v>17</v>
      </c>
      <c r="M18" s="2" t="s">
        <v>10306</v>
      </c>
      <c r="Q18" s="2">
        <v>202.0</v>
      </c>
      <c r="R18" s="2">
        <v>945.0</v>
      </c>
    </row>
    <row r="19">
      <c r="A19" s="2"/>
      <c r="B19" s="2" t="s">
        <v>30</v>
      </c>
      <c r="C19" s="2" t="s">
        <v>5477</v>
      </c>
      <c r="D19" s="2"/>
      <c r="E19" s="2" t="s">
        <v>5478</v>
      </c>
      <c r="F19" s="2"/>
      <c r="G19" s="2"/>
      <c r="H19" s="2"/>
      <c r="J19" s="2" t="s">
        <v>829</v>
      </c>
      <c r="K19" s="2" t="s">
        <v>10367</v>
      </c>
      <c r="L19" s="2" t="s">
        <v>17</v>
      </c>
      <c r="M19" s="2" t="s">
        <v>10306</v>
      </c>
      <c r="Q19" s="2">
        <v>202.0</v>
      </c>
      <c r="R19" s="2">
        <v>945.0</v>
      </c>
    </row>
    <row r="20">
      <c r="A20" s="2"/>
      <c r="B20" s="2" t="s">
        <v>30</v>
      </c>
      <c r="C20" s="2" t="s">
        <v>5477</v>
      </c>
      <c r="D20" s="2"/>
      <c r="E20" s="2" t="s">
        <v>5478</v>
      </c>
      <c r="F20" s="2"/>
      <c r="G20" s="2"/>
      <c r="H20" s="2"/>
      <c r="J20" s="2" t="s">
        <v>829</v>
      </c>
      <c r="K20" s="2" t="s">
        <v>10367</v>
      </c>
      <c r="L20" s="2" t="s">
        <v>17</v>
      </c>
      <c r="M20" s="2" t="s">
        <v>10306</v>
      </c>
      <c r="Q20" s="2">
        <v>202.0</v>
      </c>
      <c r="R20" s="2">
        <v>945.0</v>
      </c>
    </row>
    <row r="21">
      <c r="A21" s="2"/>
      <c r="B21" s="2" t="s">
        <v>30</v>
      </c>
      <c r="C21" s="2" t="s">
        <v>5477</v>
      </c>
      <c r="D21" s="2"/>
      <c r="E21" s="2" t="s">
        <v>5478</v>
      </c>
      <c r="J21" s="2" t="s">
        <v>829</v>
      </c>
      <c r="K21" s="2" t="s">
        <v>10367</v>
      </c>
      <c r="L21" s="2" t="s">
        <v>17</v>
      </c>
      <c r="M21" s="2" t="s">
        <v>10306</v>
      </c>
      <c r="Q21" s="2">
        <v>202.0</v>
      </c>
      <c r="R21" s="2">
        <v>945.0</v>
      </c>
    </row>
    <row r="22">
      <c r="A22" s="2"/>
      <c r="B22" s="2" t="s">
        <v>30</v>
      </c>
      <c r="C22" s="2" t="s">
        <v>4423</v>
      </c>
      <c r="J22" s="2" t="s">
        <v>829</v>
      </c>
      <c r="K22" s="2" t="s">
        <v>10367</v>
      </c>
      <c r="L22" s="2" t="s">
        <v>17</v>
      </c>
      <c r="M22" s="2" t="s">
        <v>10306</v>
      </c>
      <c r="Q22" s="2">
        <v>202.0</v>
      </c>
      <c r="R22" s="2">
        <v>945.0</v>
      </c>
    </row>
    <row r="23">
      <c r="A23" s="2"/>
      <c r="B23" s="2" t="s">
        <v>30</v>
      </c>
      <c r="C23" s="2" t="s">
        <v>4423</v>
      </c>
      <c r="J23" s="2" t="s">
        <v>829</v>
      </c>
      <c r="K23" s="2" t="s">
        <v>10367</v>
      </c>
      <c r="L23" s="2" t="s">
        <v>17</v>
      </c>
      <c r="M23" s="2" t="s">
        <v>10306</v>
      </c>
      <c r="Q23" s="2">
        <v>202.0</v>
      </c>
      <c r="R23" s="2">
        <v>945.0</v>
      </c>
    </row>
    <row r="24">
      <c r="A24" s="2"/>
      <c r="B24" s="2" t="s">
        <v>30</v>
      </c>
      <c r="C24" s="2" t="s">
        <v>4423</v>
      </c>
      <c r="J24" s="2" t="s">
        <v>829</v>
      </c>
      <c r="K24" s="2" t="s">
        <v>10367</v>
      </c>
      <c r="L24" s="2" t="s">
        <v>17</v>
      </c>
      <c r="M24" s="2" t="s">
        <v>10306</v>
      </c>
      <c r="Q24" s="2">
        <v>202.0</v>
      </c>
      <c r="R24" s="2">
        <v>945.0</v>
      </c>
    </row>
    <row r="25">
      <c r="A25" s="2"/>
      <c r="B25" s="2" t="s">
        <v>30</v>
      </c>
      <c r="C25" s="2" t="s">
        <v>5477</v>
      </c>
      <c r="D25" s="2"/>
      <c r="E25" s="2" t="s">
        <v>5478</v>
      </c>
      <c r="J25" s="2" t="s">
        <v>829</v>
      </c>
      <c r="K25" s="2" t="s">
        <v>10368</v>
      </c>
      <c r="L25" s="2" t="s">
        <v>17</v>
      </c>
      <c r="M25" s="2" t="s">
        <v>9577</v>
      </c>
      <c r="Q25" s="2">
        <v>79.0</v>
      </c>
    </row>
    <row r="26">
      <c r="A26" s="2"/>
      <c r="B26" s="2" t="s">
        <v>30</v>
      </c>
      <c r="C26" s="2" t="s">
        <v>5477</v>
      </c>
      <c r="D26" s="2"/>
      <c r="E26" s="2" t="s">
        <v>5478</v>
      </c>
      <c r="J26" s="2" t="s">
        <v>829</v>
      </c>
      <c r="K26" s="2" t="s">
        <v>10368</v>
      </c>
      <c r="L26" s="2" t="s">
        <v>17</v>
      </c>
      <c r="M26" s="2" t="s">
        <v>10369</v>
      </c>
      <c r="Q26" s="2">
        <v>79.0</v>
      </c>
    </row>
    <row r="27">
      <c r="A27" s="2"/>
      <c r="B27" s="2" t="s">
        <v>30</v>
      </c>
      <c r="C27" s="2" t="s">
        <v>4876</v>
      </c>
      <c r="D27" s="266"/>
      <c r="E27" s="266" t="s">
        <v>5479</v>
      </c>
      <c r="J27" s="2" t="s">
        <v>829</v>
      </c>
      <c r="K27" s="2" t="s">
        <v>10370</v>
      </c>
      <c r="L27" s="2" t="s">
        <v>17</v>
      </c>
      <c r="M27" s="2" t="s">
        <v>10371</v>
      </c>
      <c r="Q27" s="2">
        <v>202.0</v>
      </c>
      <c r="R27" s="2">
        <v>992.0</v>
      </c>
    </row>
    <row r="28">
      <c r="C28" s="2" t="s">
        <v>3411</v>
      </c>
      <c r="D28" s="266"/>
      <c r="E28" s="266"/>
      <c r="J28" s="2" t="s">
        <v>829</v>
      </c>
      <c r="K28" s="2" t="s">
        <v>10370</v>
      </c>
      <c r="L28" s="2" t="s">
        <v>1214</v>
      </c>
      <c r="M28" s="2" t="s">
        <v>9577</v>
      </c>
      <c r="Q28" s="2">
        <v>202.0</v>
      </c>
    </row>
    <row r="29">
      <c r="C29" s="2" t="s">
        <v>2793</v>
      </c>
      <c r="D29" s="275"/>
      <c r="E29" s="275"/>
      <c r="J29" s="2" t="s">
        <v>829</v>
      </c>
      <c r="K29" s="2" t="s">
        <v>10370</v>
      </c>
      <c r="L29" s="2" t="s">
        <v>17</v>
      </c>
      <c r="M29" s="2" t="s">
        <v>10306</v>
      </c>
      <c r="Q29" s="2">
        <v>202.0</v>
      </c>
      <c r="R29" s="2">
        <v>945.0</v>
      </c>
    </row>
    <row r="31">
      <c r="A31" s="2" t="s">
        <v>336</v>
      </c>
      <c r="B31" s="2" t="s">
        <v>3881</v>
      </c>
      <c r="C31" s="2" t="s">
        <v>10372</v>
      </c>
      <c r="D31" s="275"/>
      <c r="E31" s="275" t="s">
        <v>9018</v>
      </c>
      <c r="F31" s="275"/>
      <c r="G31" s="275"/>
      <c r="H31" s="275" t="s">
        <v>9881</v>
      </c>
      <c r="I31" s="2" t="s">
        <v>9785</v>
      </c>
      <c r="J31" s="2" t="s">
        <v>829</v>
      </c>
      <c r="L31" s="2" t="s">
        <v>17</v>
      </c>
      <c r="M31" s="2" t="s">
        <v>10373</v>
      </c>
      <c r="R31" s="2">
        <v>1083.0</v>
      </c>
    </row>
    <row r="32">
      <c r="A32" s="2"/>
      <c r="B32" s="2" t="s">
        <v>3881</v>
      </c>
      <c r="C32" s="2" t="s">
        <v>10372</v>
      </c>
      <c r="D32" s="275"/>
      <c r="E32" s="275" t="s">
        <v>9018</v>
      </c>
      <c r="F32" s="2"/>
      <c r="G32" s="2"/>
      <c r="H32" s="2" t="s">
        <v>9594</v>
      </c>
      <c r="I32" s="195" t="s">
        <v>10374</v>
      </c>
      <c r="J32" s="2" t="s">
        <v>829</v>
      </c>
      <c r="L32" s="2" t="s">
        <v>17</v>
      </c>
      <c r="M32" s="2" t="s">
        <v>10373</v>
      </c>
      <c r="R32" s="2">
        <v>1083.0</v>
      </c>
    </row>
    <row r="33">
      <c r="A33" s="2"/>
      <c r="B33" s="2" t="s">
        <v>3881</v>
      </c>
      <c r="C33" s="2" t="s">
        <v>10372</v>
      </c>
      <c r="D33" s="275"/>
      <c r="E33" s="275" t="s">
        <v>9018</v>
      </c>
      <c r="F33" s="2"/>
      <c r="G33" s="2"/>
      <c r="H33" s="2" t="s">
        <v>7205</v>
      </c>
      <c r="I33" s="195" t="s">
        <v>9774</v>
      </c>
      <c r="J33" s="2" t="s">
        <v>829</v>
      </c>
      <c r="L33" s="2" t="s">
        <v>17</v>
      </c>
      <c r="M33" s="2" t="s">
        <v>10373</v>
      </c>
      <c r="R33" s="2">
        <v>1083.0</v>
      </c>
    </row>
    <row r="34">
      <c r="A34" s="2"/>
      <c r="B34" s="2" t="s">
        <v>3881</v>
      </c>
      <c r="C34" s="2" t="s">
        <v>10372</v>
      </c>
      <c r="D34" s="275"/>
      <c r="E34" s="275" t="s">
        <v>9018</v>
      </c>
      <c r="F34" s="2"/>
      <c r="G34" s="2"/>
      <c r="H34" s="2" t="s">
        <v>10375</v>
      </c>
      <c r="I34" s="2" t="s">
        <v>10376</v>
      </c>
      <c r="J34" s="2" t="s">
        <v>829</v>
      </c>
      <c r="L34" s="2" t="s">
        <v>17</v>
      </c>
      <c r="M34" s="2" t="s">
        <v>10373</v>
      </c>
      <c r="R34" s="2">
        <v>1083.0</v>
      </c>
    </row>
    <row r="35">
      <c r="A35" s="2"/>
      <c r="B35" s="2" t="s">
        <v>3881</v>
      </c>
      <c r="C35" s="2" t="s">
        <v>10372</v>
      </c>
      <c r="D35" s="275"/>
      <c r="E35" s="275" t="s">
        <v>9018</v>
      </c>
      <c r="F35" s="2"/>
      <c r="G35" s="2"/>
      <c r="H35" s="2" t="s">
        <v>10377</v>
      </c>
      <c r="I35" s="195" t="s">
        <v>9780</v>
      </c>
      <c r="J35" s="2" t="s">
        <v>829</v>
      </c>
      <c r="L35" s="2" t="s">
        <v>17</v>
      </c>
      <c r="M35" s="2" t="s">
        <v>10373</v>
      </c>
      <c r="R35" s="2">
        <v>1083.0</v>
      </c>
    </row>
    <row r="36">
      <c r="A36" s="2"/>
      <c r="B36" s="2" t="s">
        <v>3881</v>
      </c>
      <c r="C36" s="2" t="s">
        <v>10372</v>
      </c>
      <c r="D36" s="275"/>
      <c r="E36" s="275" t="s">
        <v>9018</v>
      </c>
      <c r="F36" s="2"/>
      <c r="G36" s="2"/>
      <c r="H36" s="2" t="s">
        <v>7189</v>
      </c>
      <c r="I36" s="195" t="s">
        <v>9776</v>
      </c>
      <c r="J36" s="2" t="s">
        <v>829</v>
      </c>
      <c r="L36" s="2" t="s">
        <v>17</v>
      </c>
      <c r="M36" s="2" t="s">
        <v>10373</v>
      </c>
      <c r="R36" s="2">
        <v>1083.0</v>
      </c>
    </row>
    <row r="37">
      <c r="A37" s="2"/>
      <c r="B37" s="2" t="s">
        <v>3881</v>
      </c>
      <c r="C37" s="2" t="s">
        <v>10372</v>
      </c>
      <c r="D37" s="275"/>
      <c r="E37" s="275" t="s">
        <v>9018</v>
      </c>
      <c r="F37" s="2"/>
      <c r="G37" s="2"/>
      <c r="H37" s="2" t="s">
        <v>10378</v>
      </c>
      <c r="I37" s="195" t="s">
        <v>9778</v>
      </c>
      <c r="J37" s="2" t="s">
        <v>829</v>
      </c>
      <c r="L37" s="2" t="s">
        <v>17</v>
      </c>
      <c r="M37" s="2" t="s">
        <v>10373</v>
      </c>
      <c r="R37" s="2">
        <v>1083.0</v>
      </c>
    </row>
    <row r="38">
      <c r="A38" s="2"/>
      <c r="B38" s="2" t="s">
        <v>3881</v>
      </c>
      <c r="C38" s="2" t="s">
        <v>10372</v>
      </c>
      <c r="D38" s="275"/>
      <c r="E38" s="275" t="s">
        <v>9018</v>
      </c>
      <c r="F38" s="2"/>
      <c r="G38" s="2"/>
      <c r="H38" s="2" t="s">
        <v>10379</v>
      </c>
      <c r="I38" s="195" t="s">
        <v>10380</v>
      </c>
      <c r="J38" s="2" t="s">
        <v>829</v>
      </c>
      <c r="L38" s="2" t="s">
        <v>17</v>
      </c>
      <c r="M38" s="2" t="s">
        <v>10373</v>
      </c>
      <c r="R38" s="2">
        <v>1083.0</v>
      </c>
    </row>
    <row r="39">
      <c r="A39" s="2"/>
      <c r="B39" s="2" t="s">
        <v>3881</v>
      </c>
      <c r="C39" s="2" t="s">
        <v>10372</v>
      </c>
      <c r="D39" s="275"/>
      <c r="E39" s="275" t="s">
        <v>9018</v>
      </c>
      <c r="F39" s="2"/>
      <c r="G39" s="2"/>
      <c r="H39" s="2" t="s">
        <v>10381</v>
      </c>
      <c r="I39" s="195" t="s">
        <v>9782</v>
      </c>
      <c r="J39" s="2" t="s">
        <v>829</v>
      </c>
      <c r="L39" s="2" t="s">
        <v>17</v>
      </c>
      <c r="M39" s="2" t="s">
        <v>10373</v>
      </c>
      <c r="R39" s="2">
        <v>1083.0</v>
      </c>
    </row>
    <row r="40">
      <c r="A40" s="2"/>
      <c r="B40" s="2" t="s">
        <v>3881</v>
      </c>
      <c r="C40" s="2" t="s">
        <v>10372</v>
      </c>
      <c r="D40" s="275"/>
      <c r="E40" s="275" t="s">
        <v>9018</v>
      </c>
      <c r="F40" s="2"/>
      <c r="G40" s="2"/>
      <c r="H40" s="2" t="s">
        <v>10382</v>
      </c>
      <c r="I40" s="195" t="s">
        <v>9783</v>
      </c>
      <c r="J40" s="2" t="s">
        <v>829</v>
      </c>
      <c r="L40" s="2" t="s">
        <v>17</v>
      </c>
      <c r="M40" s="2" t="s">
        <v>10373</v>
      </c>
      <c r="R40" s="2">
        <v>1083.0</v>
      </c>
    </row>
    <row r="41">
      <c r="A41" s="2"/>
      <c r="B41" s="2" t="s">
        <v>3881</v>
      </c>
      <c r="C41" s="2" t="s">
        <v>10372</v>
      </c>
      <c r="D41" s="275"/>
      <c r="E41" s="275" t="s">
        <v>9018</v>
      </c>
      <c r="I41" s="2"/>
      <c r="L41" s="2" t="s">
        <v>17</v>
      </c>
      <c r="M41" s="2" t="s">
        <v>10373</v>
      </c>
      <c r="R41" s="2">
        <v>1083.0</v>
      </c>
    </row>
    <row r="42">
      <c r="A42" s="2"/>
      <c r="B42" s="2" t="s">
        <v>3881</v>
      </c>
      <c r="C42" s="2" t="s">
        <v>7719</v>
      </c>
      <c r="D42" s="275"/>
      <c r="E42" s="275"/>
      <c r="F42" s="231"/>
      <c r="G42" s="231"/>
      <c r="H42" s="231"/>
      <c r="J42" s="2"/>
      <c r="L42" s="2" t="s">
        <v>17</v>
      </c>
      <c r="M42" s="2" t="s">
        <v>10383</v>
      </c>
      <c r="R42" s="2">
        <v>1137.0</v>
      </c>
    </row>
    <row r="43">
      <c r="A43" s="2"/>
      <c r="B43" s="2"/>
      <c r="C43" s="2" t="s">
        <v>7259</v>
      </c>
      <c r="D43" s="275"/>
      <c r="E43" s="275" t="s">
        <v>9032</v>
      </c>
      <c r="F43" s="231"/>
      <c r="G43" s="231"/>
      <c r="H43" s="231" t="s">
        <v>10384</v>
      </c>
      <c r="J43" s="2" t="s">
        <v>829</v>
      </c>
      <c r="L43" s="2" t="s">
        <v>17</v>
      </c>
      <c r="M43" s="2" t="s">
        <v>10385</v>
      </c>
      <c r="R43" s="2">
        <v>929.0</v>
      </c>
    </row>
    <row r="44">
      <c r="A44" s="2"/>
      <c r="B44" s="2"/>
      <c r="C44" s="2" t="s">
        <v>7259</v>
      </c>
      <c r="D44" s="275"/>
      <c r="E44" s="275" t="s">
        <v>9032</v>
      </c>
      <c r="F44" s="231"/>
      <c r="G44" s="231"/>
      <c r="H44" s="231" t="s">
        <v>10386</v>
      </c>
      <c r="J44" s="2" t="s">
        <v>829</v>
      </c>
      <c r="L44" s="2" t="s">
        <v>17</v>
      </c>
      <c r="M44" s="2" t="s">
        <v>10385</v>
      </c>
      <c r="R44" s="2">
        <v>929.0</v>
      </c>
    </row>
    <row r="45">
      <c r="A45" s="2"/>
      <c r="B45" s="2"/>
      <c r="C45" s="2" t="s">
        <v>7259</v>
      </c>
      <c r="D45" s="275"/>
      <c r="E45" s="275" t="s">
        <v>9032</v>
      </c>
      <c r="F45" s="231"/>
      <c r="G45" s="231"/>
      <c r="H45" s="231" t="s">
        <v>10387</v>
      </c>
      <c r="J45" s="2" t="s">
        <v>829</v>
      </c>
      <c r="L45" s="2" t="s">
        <v>17</v>
      </c>
      <c r="M45" s="2" t="s">
        <v>10385</v>
      </c>
      <c r="R45" s="2">
        <v>929.0</v>
      </c>
    </row>
    <row r="46">
      <c r="A46" s="2"/>
      <c r="B46" s="2"/>
      <c r="C46" s="2" t="s">
        <v>7259</v>
      </c>
      <c r="D46" s="275"/>
      <c r="E46" s="275" t="s">
        <v>9032</v>
      </c>
      <c r="F46" s="231"/>
      <c r="G46" s="231"/>
      <c r="H46" s="231" t="s">
        <v>10388</v>
      </c>
      <c r="J46" s="2" t="s">
        <v>829</v>
      </c>
      <c r="L46" s="2" t="s">
        <v>17</v>
      </c>
      <c r="M46" s="2" t="s">
        <v>10385</v>
      </c>
      <c r="R46" s="2">
        <v>929.0</v>
      </c>
    </row>
    <row r="47">
      <c r="A47" s="2"/>
      <c r="B47" s="2"/>
      <c r="C47" s="2" t="s">
        <v>7259</v>
      </c>
      <c r="D47" s="2"/>
      <c r="E47" s="2" t="s">
        <v>9032</v>
      </c>
      <c r="F47" s="2"/>
      <c r="G47" s="2"/>
      <c r="H47" s="2"/>
      <c r="I47" s="231"/>
      <c r="K47" s="2"/>
      <c r="L47" s="2" t="s">
        <v>1152</v>
      </c>
      <c r="M47" s="2" t="s">
        <v>10385</v>
      </c>
      <c r="R47" s="2">
        <v>929.0</v>
      </c>
    </row>
    <row r="48">
      <c r="A48" s="2"/>
      <c r="B48" s="2"/>
      <c r="C48" s="2" t="s">
        <v>7264</v>
      </c>
      <c r="F48" s="2"/>
      <c r="G48" s="2"/>
      <c r="H48" s="2"/>
      <c r="I48" s="231"/>
      <c r="L48" s="2" t="s">
        <v>1152</v>
      </c>
      <c r="M48" s="2" t="s">
        <v>10373</v>
      </c>
      <c r="R48" s="2">
        <v>1083.0</v>
      </c>
    </row>
    <row r="49">
      <c r="A49" s="2"/>
      <c r="B49" s="2"/>
      <c r="C49" s="2" t="s">
        <v>1556</v>
      </c>
      <c r="F49" s="2"/>
      <c r="G49" s="2"/>
      <c r="H49" s="2"/>
      <c r="I49" s="2"/>
      <c r="J49" s="2" t="s">
        <v>831</v>
      </c>
      <c r="L49" s="2" t="s">
        <v>17</v>
      </c>
      <c r="M49" s="2" t="s">
        <v>10373</v>
      </c>
      <c r="R49" s="2">
        <v>1083.0</v>
      </c>
    </row>
    <row r="50">
      <c r="C50" s="492" t="s">
        <v>8007</v>
      </c>
      <c r="D50" s="494"/>
      <c r="E50" s="494"/>
      <c r="L50" s="2" t="s">
        <v>17</v>
      </c>
      <c r="M50" s="2" t="s">
        <v>10373</v>
      </c>
      <c r="R50" s="2">
        <v>1083.0</v>
      </c>
    </row>
    <row r="51">
      <c r="C51" s="2" t="s">
        <v>10389</v>
      </c>
      <c r="I51" s="2" t="s">
        <v>8629</v>
      </c>
      <c r="L51" s="2" t="s">
        <v>17</v>
      </c>
      <c r="M51" s="2" t="s">
        <v>9761</v>
      </c>
      <c r="R51" s="2">
        <v>1229.0</v>
      </c>
    </row>
    <row r="52">
      <c r="A52" s="239"/>
      <c r="B52" s="239"/>
      <c r="C52" s="2" t="s">
        <v>9548</v>
      </c>
      <c r="J52" s="2" t="s">
        <v>2173</v>
      </c>
      <c r="K52" s="2" t="s">
        <v>10364</v>
      </c>
      <c r="Q52" s="2">
        <v>631.0</v>
      </c>
    </row>
    <row r="53">
      <c r="A53" s="239"/>
      <c r="B53" s="239"/>
      <c r="C53" s="2" t="s">
        <v>9548</v>
      </c>
      <c r="I53" s="2"/>
      <c r="L53" s="2"/>
      <c r="M53" s="2"/>
      <c r="R53" s="2"/>
    </row>
    <row r="54">
      <c r="A54" s="239"/>
      <c r="B54" s="239"/>
      <c r="C54" s="2" t="s">
        <v>9548</v>
      </c>
      <c r="I54" s="2"/>
      <c r="L54" s="2"/>
      <c r="M54" s="2"/>
      <c r="R54" s="2"/>
    </row>
    <row r="55">
      <c r="A55" s="239"/>
      <c r="B55" s="239"/>
      <c r="C55" s="2"/>
      <c r="I55" s="2"/>
      <c r="L55" s="2"/>
      <c r="M55" s="2"/>
      <c r="R55" s="2"/>
    </row>
    <row r="56">
      <c r="A56" s="239"/>
      <c r="B56" s="239"/>
      <c r="C56" s="2"/>
      <c r="I56" s="2"/>
      <c r="L56" s="2"/>
      <c r="M56" s="2"/>
      <c r="R56" s="2"/>
    </row>
    <row r="57">
      <c r="A57" s="239"/>
      <c r="B57" s="239"/>
      <c r="C57" s="2"/>
      <c r="I57" s="2"/>
      <c r="L57" s="2"/>
      <c r="M57" s="2"/>
      <c r="R57" s="2"/>
    </row>
    <row r="58">
      <c r="A58" s="239" t="s">
        <v>995</v>
      </c>
      <c r="B58" s="239"/>
      <c r="C58" s="2" t="s">
        <v>10390</v>
      </c>
      <c r="I58" s="2" t="s">
        <v>8629</v>
      </c>
      <c r="L58" s="2" t="s">
        <v>17</v>
      </c>
      <c r="M58" s="2" t="s">
        <v>10391</v>
      </c>
      <c r="R58" s="2">
        <v>1248.0</v>
      </c>
    </row>
    <row r="59">
      <c r="A59" s="239"/>
      <c r="B59" s="239"/>
      <c r="C59" s="2" t="s">
        <v>10392</v>
      </c>
      <c r="I59" s="2" t="s">
        <v>8629</v>
      </c>
      <c r="L59" s="2" t="s">
        <v>17</v>
      </c>
      <c r="M59" s="2" t="s">
        <v>10391</v>
      </c>
      <c r="R59" s="2">
        <v>1248.0</v>
      </c>
    </row>
    <row r="60">
      <c r="A60" s="239"/>
      <c r="B60" s="239" t="s">
        <v>43</v>
      </c>
    </row>
    <row r="61">
      <c r="F61" s="2"/>
      <c r="G61" s="2"/>
      <c r="H61" s="2" t="s">
        <v>7178</v>
      </c>
      <c r="I61" s="2"/>
      <c r="J61" s="2" t="s">
        <v>829</v>
      </c>
    </row>
    <row r="62">
      <c r="A62" s="2"/>
      <c r="B62" s="2" t="s">
        <v>7179</v>
      </c>
      <c r="F62" s="2"/>
      <c r="G62" s="2"/>
      <c r="H62" s="2" t="s">
        <v>7180</v>
      </c>
      <c r="I62" s="2"/>
      <c r="J62" s="2" t="s">
        <v>829</v>
      </c>
    </row>
    <row r="63">
      <c r="A63" s="2"/>
      <c r="B63" s="2" t="s">
        <v>7181</v>
      </c>
      <c r="F63" s="2"/>
      <c r="G63" s="2"/>
      <c r="H63" s="2" t="s">
        <v>7182</v>
      </c>
      <c r="I63" s="2"/>
      <c r="J63" s="2" t="s">
        <v>829</v>
      </c>
    </row>
    <row r="64">
      <c r="A64" s="2"/>
      <c r="B64" s="2" t="s">
        <v>7184</v>
      </c>
      <c r="J64" s="2" t="s">
        <v>821</v>
      </c>
    </row>
    <row r="65">
      <c r="A65" s="2"/>
      <c r="B65" s="2" t="s">
        <v>7186</v>
      </c>
      <c r="J65" s="2" t="s">
        <v>821</v>
      </c>
    </row>
    <row r="66">
      <c r="A66" s="2"/>
      <c r="B66" s="2" t="s">
        <v>7196</v>
      </c>
      <c r="J66" s="2" t="s">
        <v>829</v>
      </c>
    </row>
    <row r="67">
      <c r="A67" s="2"/>
      <c r="B67" s="2" t="s">
        <v>7197</v>
      </c>
      <c r="J67" s="2" t="s">
        <v>829</v>
      </c>
    </row>
    <row r="68">
      <c r="A68" s="2"/>
      <c r="B68" s="2" t="s">
        <v>7198</v>
      </c>
      <c r="J68" s="2" t="s">
        <v>829</v>
      </c>
    </row>
    <row r="69">
      <c r="A69" s="2"/>
      <c r="B69" s="2" t="s">
        <v>7199</v>
      </c>
      <c r="J69" s="2" t="s">
        <v>829</v>
      </c>
    </row>
    <row r="70">
      <c r="A70" s="2"/>
      <c r="B70" s="2" t="s">
        <v>7200</v>
      </c>
      <c r="J70" s="2" t="s">
        <v>829</v>
      </c>
    </row>
    <row r="73">
      <c r="A73" s="2"/>
      <c r="B73" s="2" t="s">
        <v>7280</v>
      </c>
    </row>
    <row r="74">
      <c r="A74" s="2"/>
      <c r="B74" s="2" t="s">
        <v>10393</v>
      </c>
      <c r="C74" s="2" t="s">
        <v>10394</v>
      </c>
    </row>
    <row r="75">
      <c r="B75" s="2" t="s">
        <v>4423</v>
      </c>
      <c r="L75" s="2" t="s">
        <v>17</v>
      </c>
      <c r="M75" s="2" t="s">
        <v>10395</v>
      </c>
      <c r="R75" s="2">
        <v>73.0</v>
      </c>
    </row>
    <row r="76">
      <c r="B76" s="2" t="s">
        <v>10396</v>
      </c>
      <c r="L76" s="2" t="s">
        <v>17</v>
      </c>
      <c r="M76" s="2" t="s">
        <v>10395</v>
      </c>
      <c r="R76" s="2">
        <v>73.0</v>
      </c>
    </row>
  </sheetData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6.5"/>
    <col customWidth="1" min="4" max="4" width="16.63"/>
    <col customWidth="1" min="5" max="9" width="17.5"/>
    <col customWidth="1" min="10" max="10" width="10.63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9" width="13.0"/>
  </cols>
  <sheetData>
    <row r="1">
      <c r="A1" s="220"/>
      <c r="B1" s="215"/>
      <c r="C1" s="219"/>
      <c r="D1" s="411" t="s">
        <v>7037</v>
      </c>
      <c r="E1" s="219"/>
      <c r="F1" s="219"/>
      <c r="G1" s="219" t="s">
        <v>7152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</row>
    <row r="2">
      <c r="A2" s="239"/>
      <c r="B2" s="223" t="s">
        <v>807</v>
      </c>
      <c r="C2" s="227" t="s">
        <v>364</v>
      </c>
      <c r="D2" s="228">
        <v>9.843740049E9</v>
      </c>
      <c r="E2" s="227"/>
      <c r="F2" s="227"/>
      <c r="G2" s="227" t="s">
        <v>320</v>
      </c>
      <c r="H2" s="227"/>
      <c r="I2" s="469"/>
      <c r="J2" s="227"/>
      <c r="K2" s="226" t="s">
        <v>11</v>
      </c>
      <c r="L2" s="469"/>
      <c r="M2" s="490"/>
      <c r="O2" s="2">
        <v>1.0</v>
      </c>
      <c r="P2" s="2" t="s">
        <v>10397</v>
      </c>
      <c r="Q2" s="2" t="s">
        <v>10398</v>
      </c>
    </row>
    <row r="3">
      <c r="A3" s="2"/>
      <c r="B3" s="229" t="s">
        <v>811</v>
      </c>
      <c r="C3" s="2" t="s">
        <v>365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  <c r="O3" s="2">
        <v>2.0</v>
      </c>
      <c r="P3" s="2" t="s">
        <v>10399</v>
      </c>
      <c r="Q3" s="2" t="s">
        <v>10400</v>
      </c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29" t="s">
        <v>13</v>
      </c>
      <c r="M4" s="230"/>
      <c r="O4" s="2">
        <v>3.0</v>
      </c>
      <c r="P4" s="2" t="s">
        <v>10401</v>
      </c>
      <c r="Q4" s="2" t="s">
        <v>10402</v>
      </c>
      <c r="R4" s="2" t="s">
        <v>1010</v>
      </c>
    </row>
    <row r="5">
      <c r="A5" s="2"/>
      <c r="B5" s="229" t="s">
        <v>818</v>
      </c>
      <c r="C5" s="2" t="s">
        <v>4835</v>
      </c>
      <c r="D5" s="230"/>
      <c r="E5" s="2"/>
      <c r="F5" s="2"/>
      <c r="G5" s="2" t="s">
        <v>819</v>
      </c>
      <c r="H5" s="2"/>
      <c r="J5" s="2"/>
      <c r="K5" s="229" t="s">
        <v>14</v>
      </c>
      <c r="M5" s="237"/>
      <c r="O5" s="2">
        <v>4.0</v>
      </c>
      <c r="P5" s="2" t="s">
        <v>805</v>
      </c>
      <c r="Q5" s="2" t="s">
        <v>7275</v>
      </c>
      <c r="R5" s="2" t="s">
        <v>1568</v>
      </c>
    </row>
    <row r="6">
      <c r="A6" s="2"/>
      <c r="B6" s="229" t="s">
        <v>820</v>
      </c>
      <c r="C6" s="2" t="s">
        <v>10403</v>
      </c>
      <c r="D6" s="237">
        <v>9.944437772E9</v>
      </c>
      <c r="E6" s="2"/>
      <c r="F6" s="2"/>
      <c r="G6" s="2" t="s">
        <v>821</v>
      </c>
      <c r="J6" s="2"/>
      <c r="K6" s="229" t="s">
        <v>15</v>
      </c>
      <c r="M6" s="237"/>
      <c r="O6" s="451">
        <v>5.0</v>
      </c>
      <c r="P6" s="275" t="s">
        <v>10404</v>
      </c>
      <c r="Q6" s="275" t="s">
        <v>10405</v>
      </c>
      <c r="R6" s="492" t="s">
        <v>626</v>
      </c>
    </row>
    <row r="7">
      <c r="A7" s="2"/>
      <c r="B7" s="229" t="s">
        <v>822</v>
      </c>
      <c r="C7" s="2" t="s">
        <v>518</v>
      </c>
      <c r="D7" s="237">
        <v>9.84227608E9</v>
      </c>
      <c r="E7" s="2"/>
      <c r="F7" s="2"/>
      <c r="G7" s="2" t="s">
        <v>823</v>
      </c>
      <c r="H7" s="2"/>
      <c r="J7" s="2"/>
      <c r="K7" s="229" t="s">
        <v>17</v>
      </c>
      <c r="M7" s="237"/>
      <c r="O7" s="451">
        <v>6.0</v>
      </c>
      <c r="P7" s="266" t="s">
        <v>10406</v>
      </c>
      <c r="Q7" s="266" t="s">
        <v>8554</v>
      </c>
      <c r="R7" s="495" t="s">
        <v>10407</v>
      </c>
    </row>
    <row r="8">
      <c r="A8" s="2"/>
      <c r="B8" s="229" t="s">
        <v>824</v>
      </c>
      <c r="C8" s="2" t="s">
        <v>518</v>
      </c>
      <c r="D8" s="230"/>
      <c r="E8" s="2"/>
      <c r="F8" s="2"/>
      <c r="G8" s="2" t="s">
        <v>825</v>
      </c>
      <c r="H8" s="2"/>
      <c r="J8" s="2"/>
      <c r="K8" s="229" t="s">
        <v>18</v>
      </c>
      <c r="M8" s="237"/>
      <c r="O8" s="2">
        <v>7.0</v>
      </c>
      <c r="P8" s="2" t="s">
        <v>10408</v>
      </c>
      <c r="Q8" s="2" t="s">
        <v>8050</v>
      </c>
      <c r="R8" s="2" t="s">
        <v>10409</v>
      </c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">
        <v>8.0</v>
      </c>
      <c r="P9" s="2" t="s">
        <v>10410</v>
      </c>
      <c r="Q9" s="2" t="s">
        <v>4233</v>
      </c>
      <c r="R9" s="2" t="s">
        <v>10411</v>
      </c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">
        <v>9.0</v>
      </c>
      <c r="P10" s="2" t="s">
        <v>4400</v>
      </c>
      <c r="Q10" s="2" t="s">
        <v>7111</v>
      </c>
      <c r="R10" s="2" t="s">
        <v>10412</v>
      </c>
    </row>
    <row r="11">
      <c r="A11" s="2"/>
      <c r="B11" s="229" t="s">
        <v>830</v>
      </c>
      <c r="C11" s="2"/>
      <c r="D11" s="237"/>
      <c r="E11" s="2"/>
      <c r="F11" s="2"/>
      <c r="G11" s="229" t="s">
        <v>831</v>
      </c>
      <c r="H11" s="2"/>
      <c r="I11" s="2"/>
      <c r="J11" s="2"/>
      <c r="K11" s="229" t="s">
        <v>21</v>
      </c>
      <c r="L11" s="2"/>
      <c r="M11" s="237"/>
      <c r="O11" s="2">
        <v>10.0</v>
      </c>
      <c r="P11" s="2" t="s">
        <v>6833</v>
      </c>
      <c r="Q11" s="2" t="s">
        <v>2083</v>
      </c>
      <c r="R11" s="2" t="s">
        <v>3081</v>
      </c>
    </row>
    <row r="12">
      <c r="A12" s="2"/>
      <c r="B12" s="241" t="s">
        <v>7153</v>
      </c>
      <c r="C12" s="242"/>
      <c r="D12" s="243"/>
      <c r="E12" s="2"/>
      <c r="F12" s="2"/>
      <c r="G12" s="229" t="s">
        <v>833</v>
      </c>
      <c r="H12" s="2"/>
      <c r="I12" s="2"/>
      <c r="J12" s="2"/>
      <c r="K12" s="229" t="s">
        <v>23</v>
      </c>
      <c r="L12" s="2"/>
      <c r="M12" s="237"/>
      <c r="O12" s="2"/>
      <c r="P12" s="2"/>
      <c r="Q12" s="2"/>
      <c r="R12" s="2"/>
    </row>
    <row r="13">
      <c r="A13" s="2"/>
      <c r="B13" s="2"/>
      <c r="C13" s="2"/>
      <c r="D13" s="2"/>
      <c r="E13" s="2"/>
      <c r="F13" s="2"/>
      <c r="G13" s="229" t="s">
        <v>835</v>
      </c>
      <c r="H13" s="2"/>
      <c r="I13" s="2"/>
      <c r="J13" s="237"/>
      <c r="K13" s="241" t="s">
        <v>24</v>
      </c>
      <c r="L13" s="242"/>
      <c r="M13" s="243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/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335</v>
      </c>
      <c r="B17" s="2" t="s">
        <v>30</v>
      </c>
      <c r="C17" s="2" t="s">
        <v>10413</v>
      </c>
      <c r="D17" s="2" t="s">
        <v>6646</v>
      </c>
      <c r="E17" s="2"/>
      <c r="F17" s="2"/>
      <c r="G17" s="2" t="s">
        <v>10414</v>
      </c>
      <c r="H17" s="2" t="s">
        <v>6642</v>
      </c>
      <c r="I17" s="2" t="s">
        <v>2173</v>
      </c>
      <c r="K17" s="2" t="s">
        <v>17</v>
      </c>
      <c r="L17" s="2" t="s">
        <v>7235</v>
      </c>
      <c r="P17" s="2" t="s">
        <v>7159</v>
      </c>
      <c r="Q17" s="2">
        <v>1213.0</v>
      </c>
    </row>
    <row r="18">
      <c r="A18" s="2"/>
      <c r="B18" s="2" t="s">
        <v>30</v>
      </c>
      <c r="C18" s="2" t="s">
        <v>10413</v>
      </c>
      <c r="D18" s="2" t="s">
        <v>6646</v>
      </c>
      <c r="E18" s="2"/>
      <c r="F18" s="2"/>
      <c r="G18" s="2" t="s">
        <v>10415</v>
      </c>
      <c r="H18" s="2" t="s">
        <v>6643</v>
      </c>
      <c r="I18" s="2" t="s">
        <v>2173</v>
      </c>
      <c r="K18" s="2" t="s">
        <v>17</v>
      </c>
      <c r="L18" s="2" t="s">
        <v>7235</v>
      </c>
      <c r="Q18" s="2">
        <v>1213.0</v>
      </c>
    </row>
    <row r="19">
      <c r="A19" s="2"/>
      <c r="B19" s="2" t="s">
        <v>30</v>
      </c>
      <c r="C19" s="2" t="s">
        <v>10416</v>
      </c>
      <c r="D19" s="200"/>
      <c r="E19" s="2"/>
      <c r="F19" s="2"/>
      <c r="G19" s="2" t="s">
        <v>7241</v>
      </c>
      <c r="H19" s="2" t="s">
        <v>6645</v>
      </c>
      <c r="I19" s="2" t="s">
        <v>2173</v>
      </c>
      <c r="J19" s="2" t="s">
        <v>9761</v>
      </c>
      <c r="K19" s="2" t="s">
        <v>17</v>
      </c>
      <c r="L19" s="2" t="s">
        <v>7235</v>
      </c>
      <c r="Q19" s="2">
        <v>1213.0</v>
      </c>
    </row>
    <row r="20">
      <c r="A20" s="2"/>
      <c r="B20" s="2" t="s">
        <v>30</v>
      </c>
      <c r="C20" s="2" t="s">
        <v>10413</v>
      </c>
      <c r="D20" s="2" t="s">
        <v>6646</v>
      </c>
      <c r="E20" s="2"/>
      <c r="F20" s="2"/>
      <c r="G20" s="2" t="s">
        <v>10417</v>
      </c>
      <c r="H20" s="2" t="s">
        <v>7160</v>
      </c>
      <c r="I20" s="2" t="s">
        <v>2173</v>
      </c>
      <c r="J20" s="2" t="s">
        <v>9761</v>
      </c>
      <c r="K20" s="2" t="s">
        <v>17</v>
      </c>
      <c r="L20" s="2" t="s">
        <v>7235</v>
      </c>
      <c r="Q20" s="2">
        <v>1213.0</v>
      </c>
    </row>
    <row r="21">
      <c r="A21" s="2"/>
      <c r="B21" s="2" t="s">
        <v>30</v>
      </c>
      <c r="C21" s="2" t="s">
        <v>10413</v>
      </c>
      <c r="D21" s="2" t="s">
        <v>6646</v>
      </c>
      <c r="E21" s="2"/>
      <c r="F21" s="2"/>
      <c r="G21" s="2" t="s">
        <v>10417</v>
      </c>
      <c r="H21" s="2" t="s">
        <v>7161</v>
      </c>
      <c r="I21" s="2" t="s">
        <v>2173</v>
      </c>
      <c r="J21" s="2" t="s">
        <v>9761</v>
      </c>
      <c r="K21" s="2" t="s">
        <v>17</v>
      </c>
      <c r="L21" s="2" t="s">
        <v>7235</v>
      </c>
      <c r="Q21" s="2">
        <v>1213.0</v>
      </c>
    </row>
    <row r="22">
      <c r="A22" s="2"/>
      <c r="B22" s="2" t="s">
        <v>30</v>
      </c>
      <c r="C22" s="2" t="s">
        <v>10413</v>
      </c>
      <c r="D22" s="2" t="s">
        <v>6646</v>
      </c>
      <c r="E22" s="2"/>
      <c r="F22" s="2"/>
      <c r="G22" s="2" t="s">
        <v>10418</v>
      </c>
      <c r="H22" s="2" t="s">
        <v>7165</v>
      </c>
      <c r="I22" s="2" t="s">
        <v>2173</v>
      </c>
      <c r="J22" s="2" t="s">
        <v>9761</v>
      </c>
      <c r="K22" s="2" t="s">
        <v>17</v>
      </c>
      <c r="L22" s="2" t="s">
        <v>7235</v>
      </c>
      <c r="Q22" s="2">
        <v>1213.0</v>
      </c>
    </row>
    <row r="23">
      <c r="A23" s="2"/>
      <c r="B23" s="2" t="s">
        <v>30</v>
      </c>
      <c r="C23" s="2" t="s">
        <v>10413</v>
      </c>
      <c r="D23" s="2" t="s">
        <v>6646</v>
      </c>
      <c r="E23" s="2"/>
      <c r="F23" s="2"/>
      <c r="G23" s="2" t="s">
        <v>10419</v>
      </c>
      <c r="H23" s="2" t="s">
        <v>7163</v>
      </c>
      <c r="I23" s="2" t="s">
        <v>2173</v>
      </c>
      <c r="J23" s="2" t="s">
        <v>9761</v>
      </c>
      <c r="K23" s="2" t="s">
        <v>17</v>
      </c>
      <c r="L23" s="2" t="s">
        <v>7235</v>
      </c>
      <c r="Q23" s="2">
        <v>1213.0</v>
      </c>
    </row>
    <row r="24">
      <c r="A24" s="2"/>
      <c r="B24" s="2" t="s">
        <v>30</v>
      </c>
      <c r="C24" s="2" t="s">
        <v>10413</v>
      </c>
      <c r="D24" s="2" t="s">
        <v>6646</v>
      </c>
      <c r="E24" s="2"/>
      <c r="F24" s="2"/>
      <c r="G24" s="2" t="s">
        <v>10419</v>
      </c>
      <c r="H24" s="2" t="s">
        <v>7164</v>
      </c>
      <c r="I24" s="2" t="s">
        <v>2173</v>
      </c>
      <c r="J24" s="2" t="s">
        <v>9761</v>
      </c>
      <c r="K24" s="2" t="s">
        <v>17</v>
      </c>
      <c r="L24" s="2" t="s">
        <v>7235</v>
      </c>
      <c r="Q24" s="2">
        <v>1213.0</v>
      </c>
    </row>
    <row r="25">
      <c r="A25" s="2"/>
      <c r="B25" s="2" t="s">
        <v>30</v>
      </c>
      <c r="C25" s="2" t="s">
        <v>10413</v>
      </c>
      <c r="D25" s="2" t="s">
        <v>6646</v>
      </c>
      <c r="E25" s="2"/>
      <c r="F25" s="2"/>
      <c r="G25" s="2" t="s">
        <v>10420</v>
      </c>
      <c r="H25" s="2" t="s">
        <v>2807</v>
      </c>
      <c r="I25" s="2" t="s">
        <v>2173</v>
      </c>
      <c r="J25" s="2" t="s">
        <v>9761</v>
      </c>
      <c r="K25" s="2" t="s">
        <v>17</v>
      </c>
      <c r="L25" s="2" t="s">
        <v>7235</v>
      </c>
      <c r="Q25" s="2">
        <v>1213.0</v>
      </c>
    </row>
    <row r="26">
      <c r="A26" s="2"/>
      <c r="B26" s="2" t="s">
        <v>30</v>
      </c>
      <c r="C26" s="2" t="s">
        <v>10421</v>
      </c>
      <c r="D26" s="200"/>
      <c r="I26" s="2" t="s">
        <v>2173</v>
      </c>
      <c r="J26" s="2" t="s">
        <v>9761</v>
      </c>
      <c r="K26" s="2" t="s">
        <v>17</v>
      </c>
      <c r="L26" s="2" t="s">
        <v>7235</v>
      </c>
      <c r="Q26" s="2">
        <v>1213.0</v>
      </c>
    </row>
    <row r="27">
      <c r="A27" s="2"/>
      <c r="B27" s="2" t="s">
        <v>30</v>
      </c>
      <c r="C27" s="2" t="s">
        <v>3411</v>
      </c>
      <c r="D27" s="200"/>
      <c r="I27" s="2" t="s">
        <v>2173</v>
      </c>
      <c r="J27" s="2" t="s">
        <v>9761</v>
      </c>
      <c r="K27" s="2" t="s">
        <v>17</v>
      </c>
      <c r="L27" s="2" t="s">
        <v>7235</v>
      </c>
      <c r="Q27" s="2">
        <v>1213.0</v>
      </c>
    </row>
    <row r="28">
      <c r="C28" s="2" t="s">
        <v>2793</v>
      </c>
      <c r="I28" s="2" t="s">
        <v>2173</v>
      </c>
      <c r="J28" s="2" t="s">
        <v>9761</v>
      </c>
      <c r="K28" s="2" t="s">
        <v>17</v>
      </c>
      <c r="L28" s="2" t="s">
        <v>7235</v>
      </c>
      <c r="Q28" s="2">
        <v>1213.0</v>
      </c>
    </row>
    <row r="30" ht="15.0" customHeight="1">
      <c r="B30" s="2" t="s">
        <v>10422</v>
      </c>
      <c r="C30" s="2" t="s">
        <v>7176</v>
      </c>
      <c r="E30" s="2"/>
      <c r="F30" s="2"/>
      <c r="G30" s="2" t="s">
        <v>9016</v>
      </c>
      <c r="H30" s="2" t="s">
        <v>7162</v>
      </c>
      <c r="I30" s="2" t="s">
        <v>2173</v>
      </c>
      <c r="K30" s="2" t="s">
        <v>17</v>
      </c>
      <c r="L30" s="2" t="s">
        <v>7275</v>
      </c>
    </row>
    <row r="31" ht="15.0" customHeight="1">
      <c r="B31" s="2" t="s">
        <v>10422</v>
      </c>
      <c r="C31" s="2" t="s">
        <v>7176</v>
      </c>
      <c r="E31" s="2"/>
      <c r="F31" s="2"/>
      <c r="G31" s="2" t="s">
        <v>9016</v>
      </c>
      <c r="H31" s="2" t="s">
        <v>2113</v>
      </c>
      <c r="I31" s="2" t="s">
        <v>2173</v>
      </c>
      <c r="K31" s="2" t="s">
        <v>17</v>
      </c>
      <c r="L31" s="2" t="s">
        <v>7275</v>
      </c>
    </row>
    <row r="32" ht="15.0" customHeight="1">
      <c r="B32" s="2" t="s">
        <v>10423</v>
      </c>
      <c r="C32" s="2" t="s">
        <v>7176</v>
      </c>
      <c r="D32" s="275"/>
      <c r="E32" s="2"/>
      <c r="F32" s="2"/>
      <c r="G32" s="2" t="s">
        <v>9017</v>
      </c>
      <c r="H32" s="2" t="s">
        <v>2808</v>
      </c>
      <c r="I32" s="2" t="s">
        <v>6882</v>
      </c>
    </row>
    <row r="33" ht="15.0" customHeight="1">
      <c r="A33" s="2" t="s">
        <v>336</v>
      </c>
      <c r="B33" s="2"/>
      <c r="C33" s="2" t="s">
        <v>906</v>
      </c>
      <c r="E33" s="2"/>
      <c r="F33" s="2"/>
      <c r="G33" s="2" t="s">
        <v>9016</v>
      </c>
      <c r="I33" s="2" t="s">
        <v>2173</v>
      </c>
      <c r="K33" s="2" t="s">
        <v>17</v>
      </c>
    </row>
    <row r="34" ht="15.0" customHeight="1">
      <c r="B34" s="2" t="s">
        <v>3881</v>
      </c>
      <c r="C34" s="2" t="s">
        <v>10424</v>
      </c>
      <c r="D34" s="275"/>
      <c r="I34" s="2" t="s">
        <v>2173</v>
      </c>
      <c r="J34" s="2" t="s">
        <v>9761</v>
      </c>
      <c r="K34" s="2" t="s">
        <v>17</v>
      </c>
      <c r="L34" s="2" t="s">
        <v>7249</v>
      </c>
      <c r="Q34" s="2">
        <v>1203.0</v>
      </c>
    </row>
    <row r="35">
      <c r="A35" s="2"/>
      <c r="B35" s="2" t="s">
        <v>3881</v>
      </c>
      <c r="C35" s="2" t="s">
        <v>10424</v>
      </c>
      <c r="D35" s="275"/>
      <c r="I35" s="2" t="s">
        <v>2173</v>
      </c>
      <c r="J35" s="2" t="s">
        <v>9761</v>
      </c>
      <c r="K35" s="2" t="s">
        <v>17</v>
      </c>
      <c r="L35" s="2" t="s">
        <v>7249</v>
      </c>
      <c r="Q35" s="2">
        <v>1203.0</v>
      </c>
    </row>
    <row r="36">
      <c r="A36" s="2"/>
      <c r="B36" s="2" t="s">
        <v>3881</v>
      </c>
      <c r="C36" s="2" t="s">
        <v>10424</v>
      </c>
      <c r="D36" s="275"/>
      <c r="I36" s="2" t="s">
        <v>2173</v>
      </c>
      <c r="J36" s="2" t="s">
        <v>9761</v>
      </c>
      <c r="K36" s="2" t="s">
        <v>17</v>
      </c>
      <c r="L36" s="2" t="s">
        <v>7249</v>
      </c>
      <c r="Q36" s="2">
        <v>1203.0</v>
      </c>
    </row>
    <row r="37" ht="16.5" customHeight="1">
      <c r="A37" s="2"/>
      <c r="B37" s="2" t="s">
        <v>3881</v>
      </c>
      <c r="C37" s="2" t="s">
        <v>10424</v>
      </c>
      <c r="D37" s="275"/>
      <c r="I37" s="2" t="s">
        <v>2173</v>
      </c>
      <c r="J37" s="2" t="s">
        <v>9761</v>
      </c>
      <c r="K37" s="2" t="s">
        <v>17</v>
      </c>
    </row>
    <row r="38" ht="16.5" customHeight="1">
      <c r="A38" s="2"/>
      <c r="B38" s="2" t="s">
        <v>3881</v>
      </c>
      <c r="C38" s="2" t="s">
        <v>10424</v>
      </c>
      <c r="D38" s="275"/>
      <c r="I38" s="2" t="s">
        <v>2173</v>
      </c>
      <c r="J38" s="2" t="s">
        <v>9761</v>
      </c>
      <c r="K38" s="2" t="s">
        <v>17</v>
      </c>
    </row>
    <row r="39" ht="16.5" customHeight="1">
      <c r="A39" s="2"/>
      <c r="B39" s="2" t="s">
        <v>3881</v>
      </c>
      <c r="C39" s="2" t="s">
        <v>10424</v>
      </c>
      <c r="D39" s="275"/>
      <c r="I39" s="2" t="s">
        <v>2173</v>
      </c>
      <c r="J39" s="2" t="s">
        <v>9761</v>
      </c>
      <c r="K39" s="2" t="s">
        <v>17</v>
      </c>
    </row>
    <row r="40" ht="16.5" customHeight="1">
      <c r="B40" s="2" t="s">
        <v>3881</v>
      </c>
      <c r="C40" s="2" t="s">
        <v>8002</v>
      </c>
      <c r="D40" s="275"/>
      <c r="E40" s="2"/>
      <c r="F40" s="2"/>
      <c r="G40" s="2" t="s">
        <v>9016</v>
      </c>
      <c r="I40" s="2" t="s">
        <v>2173</v>
      </c>
      <c r="J40" s="2" t="s">
        <v>10398</v>
      </c>
      <c r="K40" s="2" t="s">
        <v>17</v>
      </c>
      <c r="L40" s="2" t="s">
        <v>7249</v>
      </c>
      <c r="Q40" s="2">
        <v>1203.0</v>
      </c>
    </row>
    <row r="41" ht="16.5" customHeight="1">
      <c r="B41" s="2" t="s">
        <v>3881</v>
      </c>
      <c r="C41" s="2" t="s">
        <v>8002</v>
      </c>
      <c r="D41" s="275"/>
      <c r="E41" s="2"/>
      <c r="F41" s="2"/>
      <c r="G41" s="2" t="s">
        <v>9016</v>
      </c>
      <c r="I41" s="2" t="s">
        <v>2173</v>
      </c>
      <c r="J41" s="2" t="s">
        <v>10398</v>
      </c>
      <c r="K41" s="2" t="s">
        <v>17</v>
      </c>
      <c r="L41" s="2" t="s">
        <v>7249</v>
      </c>
      <c r="Q41" s="2">
        <v>1203.0</v>
      </c>
    </row>
    <row r="42" ht="16.5" customHeight="1">
      <c r="B42" s="2" t="s">
        <v>3881</v>
      </c>
      <c r="C42" s="2" t="s">
        <v>8002</v>
      </c>
      <c r="D42" s="275"/>
      <c r="E42" s="589"/>
      <c r="F42" s="589"/>
      <c r="G42" s="589" t="s">
        <v>9017</v>
      </c>
      <c r="I42" s="2" t="s">
        <v>2173</v>
      </c>
      <c r="J42" s="2" t="s">
        <v>9761</v>
      </c>
      <c r="K42" s="2" t="s">
        <v>17</v>
      </c>
      <c r="L42" s="2" t="s">
        <v>7249</v>
      </c>
      <c r="Q42" s="2">
        <v>1203.0</v>
      </c>
    </row>
    <row r="43" ht="16.5" customHeight="1">
      <c r="B43" s="2" t="s">
        <v>3881</v>
      </c>
      <c r="C43" s="2" t="s">
        <v>8002</v>
      </c>
      <c r="D43" s="275"/>
      <c r="E43" s="589"/>
      <c r="F43" s="589"/>
      <c r="G43" s="589" t="s">
        <v>9017</v>
      </c>
      <c r="I43" s="2" t="s">
        <v>2173</v>
      </c>
      <c r="J43" s="2" t="s">
        <v>9761</v>
      </c>
      <c r="K43" s="2" t="s">
        <v>6841</v>
      </c>
      <c r="L43" s="2" t="s">
        <v>7249</v>
      </c>
      <c r="Q43" s="2">
        <v>1203.0</v>
      </c>
    </row>
    <row r="44" ht="16.5" customHeight="1">
      <c r="A44" s="2"/>
      <c r="B44" s="2" t="s">
        <v>3881</v>
      </c>
      <c r="C44" s="2" t="s">
        <v>10425</v>
      </c>
      <c r="D44" s="275"/>
      <c r="E44" s="2"/>
      <c r="F44" s="2"/>
      <c r="G44" s="2" t="s">
        <v>7205</v>
      </c>
      <c r="I44" s="2" t="s">
        <v>2173</v>
      </c>
      <c r="J44" s="2" t="s">
        <v>10426</v>
      </c>
      <c r="K44" s="2" t="s">
        <v>17</v>
      </c>
      <c r="L44" s="2" t="s">
        <v>7249</v>
      </c>
      <c r="Q44" s="2">
        <v>1203.0</v>
      </c>
    </row>
    <row r="45">
      <c r="A45" s="2"/>
      <c r="B45" s="2" t="s">
        <v>3881</v>
      </c>
      <c r="C45" s="2" t="s">
        <v>10425</v>
      </c>
      <c r="E45" s="2"/>
      <c r="F45" s="2"/>
      <c r="G45" s="2" t="s">
        <v>7205</v>
      </c>
      <c r="I45" s="2" t="s">
        <v>2173</v>
      </c>
      <c r="J45" s="2" t="s">
        <v>10426</v>
      </c>
      <c r="K45" s="2" t="s">
        <v>17</v>
      </c>
      <c r="L45" s="2" t="s">
        <v>7249</v>
      </c>
      <c r="Q45" s="2">
        <v>1203.0</v>
      </c>
    </row>
    <row r="46">
      <c r="A46" s="239"/>
      <c r="B46" s="239"/>
      <c r="C46" s="2" t="s">
        <v>8322</v>
      </c>
      <c r="I46" s="2" t="s">
        <v>2173</v>
      </c>
      <c r="K46" s="2" t="s">
        <v>17</v>
      </c>
      <c r="L46" s="2" t="s">
        <v>7249</v>
      </c>
      <c r="Q46" s="2">
        <v>1203.0</v>
      </c>
    </row>
    <row r="47">
      <c r="A47" s="239"/>
      <c r="B47" s="239"/>
      <c r="C47" s="2" t="s">
        <v>10427</v>
      </c>
      <c r="D47" s="2" t="s">
        <v>10428</v>
      </c>
      <c r="K47" s="2" t="s">
        <v>17</v>
      </c>
      <c r="L47" s="2" t="s">
        <v>7249</v>
      </c>
      <c r="Q47" s="2">
        <v>1203.0</v>
      </c>
    </row>
    <row r="48">
      <c r="A48" s="239"/>
      <c r="B48" s="239"/>
      <c r="C48" s="2" t="s">
        <v>10429</v>
      </c>
      <c r="K48" s="2" t="s">
        <v>17</v>
      </c>
      <c r="L48" s="2" t="s">
        <v>7249</v>
      </c>
      <c r="Q48" s="2">
        <v>1203.0</v>
      </c>
    </row>
    <row r="49">
      <c r="A49" s="239"/>
      <c r="B49" s="239"/>
    </row>
    <row r="50">
      <c r="A50" s="239"/>
      <c r="B50" s="239" t="s">
        <v>43</v>
      </c>
    </row>
    <row r="51">
      <c r="A51" s="2"/>
      <c r="B51" s="2" t="s">
        <v>7179</v>
      </c>
      <c r="E51" s="2"/>
      <c r="F51" s="2"/>
      <c r="G51" s="2" t="s">
        <v>10430</v>
      </c>
      <c r="H51" s="2"/>
      <c r="I51" s="2" t="s">
        <v>2173</v>
      </c>
      <c r="K51" s="2" t="s">
        <v>2245</v>
      </c>
    </row>
    <row r="52">
      <c r="A52" s="2"/>
      <c r="B52" s="2" t="s">
        <v>7183</v>
      </c>
      <c r="I52" s="2" t="s">
        <v>2173</v>
      </c>
      <c r="K52" s="2" t="s">
        <v>2245</v>
      </c>
    </row>
    <row r="53">
      <c r="A53" s="2"/>
      <c r="B53" s="2" t="s">
        <v>7184</v>
      </c>
      <c r="E53" s="2"/>
      <c r="F53" s="2"/>
      <c r="G53" s="2" t="s">
        <v>7185</v>
      </c>
      <c r="H53" s="2" t="s">
        <v>2115</v>
      </c>
      <c r="I53" s="2" t="s">
        <v>2173</v>
      </c>
      <c r="J53" s="2" t="s">
        <v>10322</v>
      </c>
      <c r="K53" s="2" t="s">
        <v>17</v>
      </c>
    </row>
    <row r="54">
      <c r="A54" s="2"/>
      <c r="B54" s="2" t="s">
        <v>7186</v>
      </c>
      <c r="E54" s="2"/>
      <c r="F54" s="2"/>
      <c r="G54" s="2" t="s">
        <v>7241</v>
      </c>
      <c r="H54" s="2" t="s">
        <v>2119</v>
      </c>
      <c r="I54" s="2" t="s">
        <v>6882</v>
      </c>
    </row>
    <row r="55">
      <c r="A55" s="2"/>
      <c r="B55" s="2" t="s">
        <v>7188</v>
      </c>
      <c r="E55" s="2"/>
      <c r="F55" s="2"/>
      <c r="G55" s="2" t="s">
        <v>7189</v>
      </c>
      <c r="H55" s="2" t="s">
        <v>2114</v>
      </c>
      <c r="I55" s="2" t="s">
        <v>2173</v>
      </c>
      <c r="J55" s="2" t="s">
        <v>9761</v>
      </c>
      <c r="K55" s="2" t="s">
        <v>17</v>
      </c>
      <c r="L55" s="2" t="s">
        <v>7275</v>
      </c>
    </row>
    <row r="56">
      <c r="A56" s="2"/>
      <c r="B56" s="2" t="s">
        <v>7190</v>
      </c>
      <c r="E56" s="2"/>
      <c r="F56" s="2"/>
      <c r="G56" s="2" t="s">
        <v>9017</v>
      </c>
      <c r="H56" s="2" t="s">
        <v>2805</v>
      </c>
      <c r="I56" s="2" t="s">
        <v>9152</v>
      </c>
      <c r="J56" s="2" t="s">
        <v>9761</v>
      </c>
      <c r="K56" s="2" t="s">
        <v>17</v>
      </c>
      <c r="L56" s="2" t="s">
        <v>7275</v>
      </c>
    </row>
    <row r="58">
      <c r="A58" s="2"/>
      <c r="B58" s="2" t="s">
        <v>7193</v>
      </c>
      <c r="I58" s="2" t="s">
        <v>2245</v>
      </c>
    </row>
    <row r="59">
      <c r="A59" s="2"/>
      <c r="B59" s="2" t="s">
        <v>7196</v>
      </c>
      <c r="I59" s="2" t="s">
        <v>2245</v>
      </c>
    </row>
    <row r="60">
      <c r="A60" s="2"/>
      <c r="B60" s="2" t="s">
        <v>7197</v>
      </c>
      <c r="I60" s="2" t="s">
        <v>2245</v>
      </c>
    </row>
    <row r="61">
      <c r="A61" s="2"/>
      <c r="B61" s="2" t="s">
        <v>7198</v>
      </c>
      <c r="I61" s="2" t="s">
        <v>2245</v>
      </c>
    </row>
    <row r="62">
      <c r="A62" s="2"/>
      <c r="B62" s="2" t="s">
        <v>7199</v>
      </c>
      <c r="I62" s="2" t="s">
        <v>2245</v>
      </c>
    </row>
    <row r="63">
      <c r="A63" s="2"/>
      <c r="B63" s="2" t="s">
        <v>7200</v>
      </c>
      <c r="I63" s="2" t="s">
        <v>2245</v>
      </c>
    </row>
    <row r="66">
      <c r="B66" s="239" t="s">
        <v>10431</v>
      </c>
    </row>
    <row r="67">
      <c r="A67" s="239" t="s">
        <v>10398</v>
      </c>
      <c r="B67" s="2" t="s">
        <v>10432</v>
      </c>
      <c r="C67" s="2" t="s">
        <v>10433</v>
      </c>
    </row>
    <row r="68">
      <c r="B68" s="2" t="s">
        <v>10434</v>
      </c>
      <c r="C68" s="2" t="s">
        <v>10433</v>
      </c>
    </row>
    <row r="69">
      <c r="B69" s="2" t="s">
        <v>10435</v>
      </c>
      <c r="C69" s="2" t="s">
        <v>10436</v>
      </c>
    </row>
    <row r="70">
      <c r="A70" s="2" t="s">
        <v>10398</v>
      </c>
      <c r="B70" s="2" t="s">
        <v>10437</v>
      </c>
      <c r="C70" s="2" t="s">
        <v>10438</v>
      </c>
    </row>
    <row r="72">
      <c r="A72" s="2" t="s">
        <v>10405</v>
      </c>
      <c r="B72" s="2" t="s">
        <v>10439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8" width="18.0"/>
    <col customWidth="1" min="9" max="10" width="17.5"/>
    <col customWidth="1" min="11" max="12" width="9.3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4725</v>
      </c>
      <c r="D1" s="216"/>
      <c r="E1" s="411">
        <v>9.688838777E9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10440</v>
      </c>
      <c r="S2" s="2" t="s">
        <v>10441</v>
      </c>
      <c r="T2" s="2" t="s">
        <v>635</v>
      </c>
    </row>
    <row r="3">
      <c r="A3" s="2"/>
      <c r="B3" s="229" t="s">
        <v>811</v>
      </c>
      <c r="C3" s="2" t="s">
        <v>109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10442</v>
      </c>
      <c r="S3" s="2" t="s">
        <v>10443</v>
      </c>
      <c r="T3" s="2" t="s">
        <v>635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4867</v>
      </c>
      <c r="S4" s="2" t="s">
        <v>434</v>
      </c>
      <c r="T4" s="2" t="s">
        <v>10444</v>
      </c>
    </row>
    <row r="5" ht="20.25" customHeight="1">
      <c r="A5" s="2"/>
      <c r="B5" s="229" t="s">
        <v>818</v>
      </c>
      <c r="C5" s="2" t="s">
        <v>10445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10446</v>
      </c>
      <c r="S5" s="2" t="s">
        <v>446</v>
      </c>
      <c r="T5" s="2" t="s">
        <v>10447</v>
      </c>
    </row>
    <row r="6">
      <c r="A6" s="2"/>
      <c r="B6" s="229" t="s">
        <v>820</v>
      </c>
      <c r="C6" s="2" t="s">
        <v>2408</v>
      </c>
      <c r="D6" s="2"/>
      <c r="E6" s="237">
        <v>9.042909137E9</v>
      </c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7459</v>
      </c>
      <c r="S6" s="2" t="s">
        <v>7793</v>
      </c>
      <c r="T6" s="2" t="s">
        <v>1272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10448</v>
      </c>
      <c r="S7" s="2" t="s">
        <v>7563</v>
      </c>
      <c r="T7" s="2" t="s">
        <v>10449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10450</v>
      </c>
      <c r="S8" s="2" t="s">
        <v>10451</v>
      </c>
      <c r="T8" s="2" t="s">
        <v>10449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10452</v>
      </c>
      <c r="S9" s="2" t="s">
        <v>8231</v>
      </c>
      <c r="T9" s="2" t="s">
        <v>10453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805</v>
      </c>
      <c r="S10" s="2" t="s">
        <v>491</v>
      </c>
      <c r="T10" s="2" t="s">
        <v>10454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41" t="s">
        <v>7132</v>
      </c>
      <c r="C12" s="242" t="s">
        <v>10455</v>
      </c>
      <c r="D12" s="242"/>
      <c r="E12" s="243">
        <v>8.870260007E9</v>
      </c>
      <c r="F12" s="2"/>
      <c r="G12" s="2"/>
      <c r="H12" s="2" t="s">
        <v>833</v>
      </c>
      <c r="I12" s="2"/>
      <c r="J12" s="2"/>
      <c r="K12" s="2"/>
      <c r="L12" s="2"/>
      <c r="M12" s="229" t="s">
        <v>23</v>
      </c>
      <c r="N12" s="2"/>
      <c r="O12" s="237"/>
      <c r="Q12" s="2"/>
      <c r="R12" s="2"/>
      <c r="S12" s="2"/>
      <c r="T12" s="2"/>
    </row>
    <row r="13">
      <c r="A13" s="2"/>
      <c r="B13" s="2" t="s">
        <v>832</v>
      </c>
      <c r="C13" s="282" t="s">
        <v>341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/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 ht="15.0" customHeight="1">
      <c r="A17" s="2" t="s">
        <v>7267</v>
      </c>
      <c r="B17" s="2" t="s">
        <v>3908</v>
      </c>
      <c r="C17" s="2" t="s">
        <v>3515</v>
      </c>
      <c r="D17" s="2"/>
      <c r="E17" s="2" t="s">
        <v>3987</v>
      </c>
      <c r="F17" s="2"/>
      <c r="G17" s="2"/>
      <c r="H17" s="2"/>
      <c r="J17" s="2" t="s">
        <v>829</v>
      </c>
      <c r="L17" s="2" t="s">
        <v>860</v>
      </c>
      <c r="M17" s="2" t="s">
        <v>17</v>
      </c>
      <c r="N17" s="2" t="s">
        <v>10456</v>
      </c>
      <c r="S17" s="2">
        <v>271.0</v>
      </c>
    </row>
    <row r="18">
      <c r="A18" s="2"/>
      <c r="B18" s="2" t="s">
        <v>3908</v>
      </c>
      <c r="C18" s="2" t="s">
        <v>4099</v>
      </c>
      <c r="D18" s="2"/>
      <c r="E18" s="2" t="s">
        <v>3987</v>
      </c>
      <c r="F18" s="2"/>
      <c r="G18" s="2"/>
      <c r="H18" s="2"/>
      <c r="J18" s="2" t="s">
        <v>829</v>
      </c>
      <c r="L18" s="2" t="s">
        <v>860</v>
      </c>
      <c r="M18" s="2" t="s">
        <v>17</v>
      </c>
      <c r="N18" s="2" t="s">
        <v>10456</v>
      </c>
      <c r="S18" s="2">
        <v>271.0</v>
      </c>
    </row>
    <row r="19">
      <c r="A19" s="2"/>
      <c r="B19" s="2" t="s">
        <v>3908</v>
      </c>
      <c r="C19" s="2" t="s">
        <v>4100</v>
      </c>
      <c r="D19" s="2"/>
      <c r="E19" s="2" t="s">
        <v>4101</v>
      </c>
      <c r="F19" s="2"/>
      <c r="G19" s="2"/>
      <c r="H19" s="2"/>
      <c r="I19" s="2"/>
      <c r="J19" s="2" t="s">
        <v>829</v>
      </c>
      <c r="L19" s="2" t="s">
        <v>860</v>
      </c>
      <c r="M19" s="2" t="s">
        <v>17</v>
      </c>
      <c r="N19" s="2" t="s">
        <v>10456</v>
      </c>
      <c r="S19" s="2">
        <v>271.0</v>
      </c>
    </row>
    <row r="20">
      <c r="A20" s="2"/>
      <c r="B20" s="2" t="s">
        <v>3908</v>
      </c>
      <c r="C20" s="2" t="s">
        <v>5482</v>
      </c>
      <c r="D20" s="2"/>
      <c r="E20" s="2" t="s">
        <v>8031</v>
      </c>
      <c r="F20" s="2"/>
      <c r="G20" s="2"/>
      <c r="H20" s="2" t="s">
        <v>7268</v>
      </c>
      <c r="I20" s="2" t="s">
        <v>2123</v>
      </c>
      <c r="J20" s="2" t="s">
        <v>829</v>
      </c>
      <c r="K20" s="2" t="s">
        <v>10457</v>
      </c>
      <c r="L20" s="2" t="s">
        <v>860</v>
      </c>
      <c r="M20" s="2" t="s">
        <v>17</v>
      </c>
      <c r="N20" s="2" t="s">
        <v>10456</v>
      </c>
      <c r="R20" s="2" t="s">
        <v>10450</v>
      </c>
      <c r="S20" s="2">
        <v>271.0</v>
      </c>
    </row>
    <row r="21">
      <c r="A21" s="2"/>
      <c r="B21" s="2" t="s">
        <v>960</v>
      </c>
      <c r="C21" s="2" t="s">
        <v>1556</v>
      </c>
      <c r="D21" s="275"/>
      <c r="E21" s="275" t="s">
        <v>947</v>
      </c>
      <c r="F21" s="2"/>
      <c r="G21" s="2"/>
      <c r="H21" s="2" t="s">
        <v>7269</v>
      </c>
      <c r="I21" s="2" t="s">
        <v>2124</v>
      </c>
      <c r="J21" s="2" t="s">
        <v>829</v>
      </c>
      <c r="K21" s="2" t="s">
        <v>7563</v>
      </c>
      <c r="L21" s="2" t="s">
        <v>860</v>
      </c>
      <c r="M21" s="2" t="s">
        <v>17</v>
      </c>
      <c r="N21" s="2" t="s">
        <v>10456</v>
      </c>
      <c r="R21" s="2" t="s">
        <v>10448</v>
      </c>
      <c r="S21" s="2">
        <v>271.0</v>
      </c>
    </row>
    <row r="22">
      <c r="A22" s="2"/>
      <c r="B22" s="2" t="s">
        <v>960</v>
      </c>
      <c r="C22" s="2" t="s">
        <v>1556</v>
      </c>
      <c r="D22" s="275"/>
      <c r="E22" s="275" t="s">
        <v>947</v>
      </c>
      <c r="F22" s="2"/>
      <c r="G22" s="2"/>
      <c r="H22" s="2" t="s">
        <v>7270</v>
      </c>
      <c r="I22" s="2" t="s">
        <v>2125</v>
      </c>
      <c r="J22" s="2" t="s">
        <v>829</v>
      </c>
      <c r="K22" s="2" t="s">
        <v>7563</v>
      </c>
      <c r="L22" s="2" t="s">
        <v>860</v>
      </c>
      <c r="M22" s="2" t="s">
        <v>17</v>
      </c>
      <c r="N22" s="2" t="s">
        <v>10456</v>
      </c>
      <c r="R22" s="2" t="s">
        <v>10448</v>
      </c>
      <c r="S22" s="2">
        <v>271.0</v>
      </c>
    </row>
    <row r="23">
      <c r="A23" s="2"/>
      <c r="B23" s="2" t="s">
        <v>960</v>
      </c>
      <c r="C23" s="2" t="s">
        <v>1556</v>
      </c>
      <c r="D23" s="275"/>
      <c r="E23" s="275" t="s">
        <v>947</v>
      </c>
      <c r="F23" s="2"/>
      <c r="G23" s="2"/>
      <c r="H23" s="2" t="s">
        <v>10336</v>
      </c>
      <c r="I23" s="2" t="s">
        <v>2129</v>
      </c>
      <c r="J23" s="2" t="s">
        <v>829</v>
      </c>
      <c r="K23" s="2" t="s">
        <v>7563</v>
      </c>
      <c r="L23" s="2" t="s">
        <v>860</v>
      </c>
      <c r="M23" s="2" t="s">
        <v>17</v>
      </c>
      <c r="N23" s="2" t="s">
        <v>10456</v>
      </c>
      <c r="R23" s="2" t="s">
        <v>10448</v>
      </c>
      <c r="S23" s="2">
        <v>271.0</v>
      </c>
    </row>
    <row r="24">
      <c r="A24" s="2"/>
      <c r="B24" s="2" t="s">
        <v>3908</v>
      </c>
      <c r="C24" s="2" t="s">
        <v>6193</v>
      </c>
      <c r="D24" s="2"/>
      <c r="E24" s="380" t="s">
        <v>955</v>
      </c>
      <c r="F24" s="2"/>
      <c r="G24" s="2"/>
      <c r="H24" s="2" t="s">
        <v>10458</v>
      </c>
      <c r="I24" s="2" t="s">
        <v>2128</v>
      </c>
      <c r="J24" s="2" t="s">
        <v>829</v>
      </c>
      <c r="K24" s="2" t="s">
        <v>10451</v>
      </c>
      <c r="L24" s="2" t="s">
        <v>860</v>
      </c>
      <c r="M24" s="2" t="s">
        <v>17</v>
      </c>
      <c r="N24" s="2" t="s">
        <v>10456</v>
      </c>
      <c r="R24" s="2" t="s">
        <v>10450</v>
      </c>
      <c r="S24" s="2">
        <v>271.0</v>
      </c>
    </row>
    <row r="25">
      <c r="A25" s="2"/>
      <c r="B25" s="2" t="s">
        <v>3908</v>
      </c>
      <c r="C25" s="2" t="s">
        <v>878</v>
      </c>
      <c r="D25" s="2"/>
      <c r="E25" s="380" t="s">
        <v>3993</v>
      </c>
      <c r="F25" s="2"/>
      <c r="G25" s="2"/>
      <c r="H25" s="2"/>
      <c r="I25" s="2"/>
      <c r="J25" s="2" t="s">
        <v>829</v>
      </c>
      <c r="L25" s="2" t="s">
        <v>860</v>
      </c>
      <c r="M25" s="2" t="s">
        <v>17</v>
      </c>
      <c r="N25" s="2" t="s">
        <v>10456</v>
      </c>
      <c r="S25" s="2">
        <v>271.0</v>
      </c>
    </row>
    <row r="26">
      <c r="A26" s="2"/>
      <c r="B26" s="2"/>
      <c r="C26" s="2" t="s">
        <v>7143</v>
      </c>
      <c r="D26" s="2"/>
      <c r="E26" s="380" t="s">
        <v>3998</v>
      </c>
      <c r="F26" s="2"/>
      <c r="G26" s="2"/>
      <c r="H26" s="2"/>
      <c r="I26" s="2"/>
      <c r="J26" s="2" t="s">
        <v>829</v>
      </c>
      <c r="L26" s="2" t="s">
        <v>860</v>
      </c>
      <c r="M26" s="2" t="s">
        <v>17</v>
      </c>
      <c r="N26" s="2" t="s">
        <v>10456</v>
      </c>
      <c r="S26" s="2">
        <v>271.0</v>
      </c>
    </row>
    <row r="27">
      <c r="A27" s="2"/>
      <c r="B27" s="2"/>
      <c r="C27" s="2" t="s">
        <v>7144</v>
      </c>
      <c r="D27" s="2"/>
      <c r="E27" s="380" t="s">
        <v>890</v>
      </c>
      <c r="F27" s="2"/>
      <c r="G27" s="2"/>
      <c r="H27" s="2"/>
      <c r="I27" s="2"/>
      <c r="J27" s="2" t="s">
        <v>829</v>
      </c>
      <c r="L27" s="2" t="s">
        <v>860</v>
      </c>
      <c r="M27" s="2" t="s">
        <v>17</v>
      </c>
      <c r="N27" s="2" t="s">
        <v>10456</v>
      </c>
      <c r="S27" s="2">
        <v>271.0</v>
      </c>
    </row>
    <row r="28">
      <c r="A28" s="2"/>
      <c r="B28" s="2"/>
      <c r="C28" s="2"/>
      <c r="D28" s="2"/>
      <c r="E28" s="439"/>
      <c r="F28" s="2"/>
      <c r="G28" s="2"/>
      <c r="H28" s="2"/>
      <c r="I28" s="2"/>
      <c r="M28" s="2"/>
    </row>
    <row r="29">
      <c r="A29" s="2" t="s">
        <v>995</v>
      </c>
      <c r="B29" s="2" t="s">
        <v>862</v>
      </c>
      <c r="C29" s="2" t="s">
        <v>1409</v>
      </c>
      <c r="D29" s="291" t="s">
        <v>10459</v>
      </c>
      <c r="E29" s="359" t="s">
        <v>893</v>
      </c>
      <c r="F29" s="2"/>
      <c r="G29" s="2"/>
      <c r="H29" s="2" t="s">
        <v>7018</v>
      </c>
      <c r="I29" s="2" t="s">
        <v>2117</v>
      </c>
      <c r="J29" s="2" t="s">
        <v>829</v>
      </c>
      <c r="K29" s="2" t="s">
        <v>10451</v>
      </c>
      <c r="L29" s="2" t="s">
        <v>860</v>
      </c>
      <c r="M29" s="2" t="s">
        <v>17</v>
      </c>
      <c r="N29" s="2" t="s">
        <v>10456</v>
      </c>
      <c r="R29" s="2" t="s">
        <v>10450</v>
      </c>
      <c r="S29" s="2">
        <v>271.0</v>
      </c>
    </row>
    <row r="30">
      <c r="A30" s="2"/>
      <c r="B30" s="2" t="s">
        <v>862</v>
      </c>
      <c r="C30" s="2" t="s">
        <v>1412</v>
      </c>
      <c r="D30" s="444" t="s">
        <v>10460</v>
      </c>
      <c r="E30" s="359" t="s">
        <v>895</v>
      </c>
      <c r="F30" s="2"/>
      <c r="G30" s="2"/>
      <c r="H30" s="2" t="s">
        <v>7277</v>
      </c>
      <c r="I30" s="2" t="s">
        <v>2113</v>
      </c>
      <c r="J30" s="2" t="s">
        <v>829</v>
      </c>
      <c r="K30" s="2" t="s">
        <v>10451</v>
      </c>
      <c r="L30" s="2" t="s">
        <v>860</v>
      </c>
      <c r="M30" s="2" t="s">
        <v>17</v>
      </c>
      <c r="N30" s="2" t="s">
        <v>10456</v>
      </c>
      <c r="R30" s="2" t="s">
        <v>10450</v>
      </c>
      <c r="S30" s="2">
        <v>271.0</v>
      </c>
    </row>
    <row r="31">
      <c r="D31" s="383"/>
    </row>
    <row r="32">
      <c r="A32" s="2" t="s">
        <v>933</v>
      </c>
      <c r="B32" s="2" t="s">
        <v>868</v>
      </c>
      <c r="C32" s="2" t="s">
        <v>7176</v>
      </c>
      <c r="D32" s="291" t="s">
        <v>10461</v>
      </c>
      <c r="E32" s="380" t="s">
        <v>935</v>
      </c>
      <c r="F32" s="2"/>
      <c r="G32" s="2"/>
      <c r="H32" s="2" t="s">
        <v>9016</v>
      </c>
      <c r="J32" s="2" t="s">
        <v>831</v>
      </c>
      <c r="K32" s="2" t="s">
        <v>10451</v>
      </c>
      <c r="L32" s="2" t="s">
        <v>860</v>
      </c>
      <c r="M32" s="2" t="s">
        <v>17</v>
      </c>
      <c r="N32" s="2" t="s">
        <v>344</v>
      </c>
      <c r="R32" s="2" t="s">
        <v>10450</v>
      </c>
      <c r="S32" s="2">
        <v>359.0</v>
      </c>
    </row>
    <row r="33">
      <c r="B33" s="2" t="s">
        <v>868</v>
      </c>
      <c r="C33" s="2" t="s">
        <v>7176</v>
      </c>
      <c r="D33" s="455" t="s">
        <v>10462</v>
      </c>
      <c r="E33" s="380" t="s">
        <v>935</v>
      </c>
      <c r="F33" s="2"/>
      <c r="G33" s="2"/>
      <c r="H33" s="2" t="s">
        <v>9016</v>
      </c>
      <c r="J33" s="2" t="s">
        <v>821</v>
      </c>
      <c r="L33" s="2" t="s">
        <v>860</v>
      </c>
      <c r="M33" s="2" t="s">
        <v>17</v>
      </c>
      <c r="N33" s="2" t="s">
        <v>344</v>
      </c>
      <c r="S33" s="2">
        <v>359.0</v>
      </c>
    </row>
    <row r="34">
      <c r="B34" s="2" t="s">
        <v>10423</v>
      </c>
      <c r="C34" s="298" t="s">
        <v>10463</v>
      </c>
      <c r="D34" s="275"/>
      <c r="E34" s="367" t="s">
        <v>10464</v>
      </c>
      <c r="L34" s="2" t="s">
        <v>860</v>
      </c>
      <c r="M34" s="2" t="s">
        <v>8089</v>
      </c>
    </row>
    <row r="35" ht="17.25" customHeight="1">
      <c r="E35" s="378"/>
    </row>
    <row r="36">
      <c r="A36" s="239"/>
      <c r="B36" s="239"/>
    </row>
    <row r="38" ht="20.25" customHeight="1">
      <c r="A38" s="2" t="s">
        <v>3819</v>
      </c>
      <c r="B38" s="2" t="s">
        <v>868</v>
      </c>
      <c r="C38" s="359" t="s">
        <v>934</v>
      </c>
      <c r="E38" s="2" t="s">
        <v>935</v>
      </c>
      <c r="J38" s="2" t="s">
        <v>2173</v>
      </c>
      <c r="L38" s="2" t="s">
        <v>1019</v>
      </c>
      <c r="M38" s="2" t="s">
        <v>17</v>
      </c>
      <c r="N38" s="2" t="s">
        <v>6666</v>
      </c>
      <c r="S38" s="2">
        <v>184.0</v>
      </c>
    </row>
    <row r="39" ht="15.0" customHeight="1">
      <c r="C39" s="359" t="s">
        <v>5171</v>
      </c>
      <c r="E39" s="359" t="s">
        <v>4101</v>
      </c>
      <c r="J39" s="2" t="s">
        <v>2173</v>
      </c>
      <c r="K39" s="2" t="s">
        <v>8855</v>
      </c>
      <c r="L39" s="2" t="s">
        <v>1019</v>
      </c>
      <c r="M39" s="2" t="s">
        <v>17</v>
      </c>
      <c r="N39" s="2" t="s">
        <v>8855</v>
      </c>
      <c r="S39" s="2">
        <v>225.0</v>
      </c>
    </row>
    <row r="40" ht="15.0" customHeight="1">
      <c r="C40" s="359" t="s">
        <v>4102</v>
      </c>
      <c r="E40" s="359" t="s">
        <v>4103</v>
      </c>
      <c r="J40" s="2" t="s">
        <v>2173</v>
      </c>
      <c r="K40" s="2" t="s">
        <v>8855</v>
      </c>
      <c r="L40" s="2" t="s">
        <v>1019</v>
      </c>
      <c r="M40" s="2" t="s">
        <v>17</v>
      </c>
      <c r="N40" s="2" t="s">
        <v>8855</v>
      </c>
      <c r="S40" s="2">
        <v>225.0</v>
      </c>
    </row>
    <row r="43" ht="15.0" customHeight="1"/>
  </sheetData>
  <hyperlinks>
    <hyperlink r:id="rId1" ref="C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9" width="17.5"/>
    <col customWidth="1" min="10" max="10" width="8.25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 t="s">
        <v>10465</v>
      </c>
      <c r="B1" s="215" t="s">
        <v>5</v>
      </c>
      <c r="C1" s="219" t="s">
        <v>6328</v>
      </c>
      <c r="D1" s="411">
        <v>9.942319898E9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39" t="s">
        <v>6058</v>
      </c>
      <c r="P1" s="239" t="s">
        <v>6216</v>
      </c>
      <c r="Q1" s="239" t="s">
        <v>806</v>
      </c>
      <c r="R1" s="239" t="s">
        <v>6058</v>
      </c>
      <c r="S1" s="239" t="s">
        <v>6216</v>
      </c>
      <c r="T1" s="239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26" t="s">
        <v>11</v>
      </c>
      <c r="L2" s="469"/>
      <c r="M2" s="490"/>
      <c r="O2" s="2">
        <v>1.0</v>
      </c>
      <c r="P2" s="2" t="s">
        <v>10466</v>
      </c>
      <c r="Q2" s="2" t="s">
        <v>10467</v>
      </c>
      <c r="R2" s="2">
        <v>13.0</v>
      </c>
      <c r="S2" s="2" t="s">
        <v>10468</v>
      </c>
      <c r="T2" s="2" t="s">
        <v>10469</v>
      </c>
    </row>
    <row r="3">
      <c r="A3" s="2"/>
      <c r="B3" s="229" t="s">
        <v>811</v>
      </c>
      <c r="C3" s="2" t="s">
        <v>186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  <c r="O3" s="2">
        <v>2.0</v>
      </c>
      <c r="P3" s="2" t="s">
        <v>10470</v>
      </c>
      <c r="Q3" s="2" t="s">
        <v>10471</v>
      </c>
      <c r="R3" s="2">
        <v>14.0</v>
      </c>
      <c r="S3" s="2" t="s">
        <v>1041</v>
      </c>
      <c r="T3" s="2" t="s">
        <v>10472</v>
      </c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29" t="s">
        <v>13</v>
      </c>
      <c r="M4" s="230"/>
      <c r="O4" s="2">
        <v>3.0</v>
      </c>
      <c r="P4" s="2" t="s">
        <v>10473</v>
      </c>
      <c r="Q4" s="2" t="s">
        <v>10474</v>
      </c>
      <c r="R4" s="2">
        <v>15.0</v>
      </c>
      <c r="S4" s="2" t="s">
        <v>8160</v>
      </c>
      <c r="T4" s="2" t="s">
        <v>10475</v>
      </c>
    </row>
    <row r="5">
      <c r="A5" s="2"/>
      <c r="B5" s="229" t="s">
        <v>818</v>
      </c>
      <c r="C5" s="2" t="s">
        <v>10476</v>
      </c>
      <c r="D5" s="230"/>
      <c r="E5" s="2"/>
      <c r="F5" s="2"/>
      <c r="G5" s="2" t="s">
        <v>819</v>
      </c>
      <c r="H5" s="2"/>
      <c r="J5" s="2"/>
      <c r="K5" s="229" t="s">
        <v>14</v>
      </c>
      <c r="M5" s="237"/>
      <c r="O5" s="2">
        <v>4.0</v>
      </c>
      <c r="P5" s="2" t="s">
        <v>10477</v>
      </c>
      <c r="Q5" s="2" t="s">
        <v>10478</v>
      </c>
      <c r="R5" s="2">
        <v>16.0</v>
      </c>
      <c r="S5" s="2" t="s">
        <v>10479</v>
      </c>
      <c r="T5" s="2" t="s">
        <v>10480</v>
      </c>
    </row>
    <row r="6">
      <c r="A6" s="2"/>
      <c r="B6" s="229" t="s">
        <v>820</v>
      </c>
      <c r="C6" s="2" t="s">
        <v>10481</v>
      </c>
      <c r="D6" s="237">
        <v>9.442519898E9</v>
      </c>
      <c r="E6" s="2"/>
      <c r="F6" s="2"/>
      <c r="G6" s="2" t="s">
        <v>821</v>
      </c>
      <c r="J6" s="2"/>
      <c r="K6" s="229" t="s">
        <v>15</v>
      </c>
      <c r="M6" s="237"/>
      <c r="O6" s="2">
        <v>5.0</v>
      </c>
      <c r="P6" s="2" t="s">
        <v>10482</v>
      </c>
      <c r="Q6" s="2" t="s">
        <v>10483</v>
      </c>
    </row>
    <row r="7">
      <c r="A7" s="2"/>
      <c r="B7" s="229" t="s">
        <v>822</v>
      </c>
      <c r="C7" s="2" t="s">
        <v>10484</v>
      </c>
      <c r="D7" s="237"/>
      <c r="E7" s="2"/>
      <c r="F7" s="2"/>
      <c r="G7" s="2" t="s">
        <v>823</v>
      </c>
      <c r="H7" s="2"/>
      <c r="J7" s="2"/>
      <c r="K7" s="229" t="s">
        <v>17</v>
      </c>
      <c r="M7" s="237"/>
      <c r="O7" s="2">
        <v>6.0</v>
      </c>
      <c r="P7" s="2" t="s">
        <v>10485</v>
      </c>
      <c r="Q7" s="2" t="s">
        <v>10486</v>
      </c>
    </row>
    <row r="8">
      <c r="A8" s="2"/>
      <c r="B8" s="229" t="s">
        <v>824</v>
      </c>
      <c r="C8" s="2" t="s">
        <v>10484</v>
      </c>
      <c r="D8" s="230"/>
      <c r="E8" s="2"/>
      <c r="F8" s="2"/>
      <c r="G8" s="2" t="s">
        <v>825</v>
      </c>
      <c r="H8" s="2"/>
      <c r="J8" s="2"/>
      <c r="K8" s="229" t="s">
        <v>18</v>
      </c>
      <c r="M8" s="237"/>
      <c r="O8" s="2">
        <v>7.0</v>
      </c>
      <c r="P8" s="2" t="s">
        <v>10487</v>
      </c>
      <c r="Q8" s="2" t="s">
        <v>10488</v>
      </c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">
        <v>8.0</v>
      </c>
      <c r="P9" s="2" t="s">
        <v>10489</v>
      </c>
      <c r="Q9" s="2" t="s">
        <v>10490</v>
      </c>
      <c r="R9" s="2"/>
    </row>
    <row r="10">
      <c r="A10" s="2"/>
      <c r="B10" s="229" t="s">
        <v>828</v>
      </c>
      <c r="C10" s="2"/>
      <c r="D10" s="237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">
        <v>9.0</v>
      </c>
      <c r="P10" s="2" t="s">
        <v>8798</v>
      </c>
      <c r="Q10" s="2" t="s">
        <v>10491</v>
      </c>
      <c r="R10" s="2"/>
    </row>
    <row r="11">
      <c r="A11" s="2"/>
      <c r="B11" s="229" t="s">
        <v>830</v>
      </c>
      <c r="C11" s="2"/>
      <c r="D11" s="237"/>
      <c r="E11" s="2"/>
      <c r="F11" s="2"/>
      <c r="G11" s="2" t="s">
        <v>831</v>
      </c>
      <c r="H11" s="2"/>
      <c r="I11" s="2"/>
      <c r="J11" s="2"/>
      <c r="K11" s="229" t="s">
        <v>21</v>
      </c>
      <c r="L11" s="2"/>
      <c r="M11" s="237"/>
      <c r="O11" s="2">
        <v>10.0</v>
      </c>
      <c r="P11" s="2" t="s">
        <v>10487</v>
      </c>
      <c r="Q11" s="2" t="s">
        <v>10492</v>
      </c>
      <c r="R11" s="2"/>
    </row>
    <row r="12">
      <c r="A12" s="2"/>
      <c r="B12" s="229" t="s">
        <v>10493</v>
      </c>
      <c r="C12" s="2"/>
      <c r="D12" s="237"/>
      <c r="E12" s="2"/>
      <c r="F12" s="2"/>
      <c r="G12" s="2" t="s">
        <v>833</v>
      </c>
      <c r="H12" s="2"/>
      <c r="I12" s="2"/>
      <c r="J12" s="2"/>
      <c r="K12" s="229" t="s">
        <v>23</v>
      </c>
      <c r="L12" s="2"/>
      <c r="M12" s="237"/>
      <c r="O12" s="2">
        <v>11.0</v>
      </c>
      <c r="P12" s="2" t="s">
        <v>7233</v>
      </c>
      <c r="Q12" s="2" t="s">
        <v>10494</v>
      </c>
      <c r="R12" s="2"/>
    </row>
    <row r="13">
      <c r="A13" s="2"/>
      <c r="B13" s="241"/>
      <c r="C13" s="242"/>
      <c r="D13" s="243"/>
      <c r="E13" s="2"/>
      <c r="F13" s="2"/>
      <c r="G13" s="2" t="s">
        <v>835</v>
      </c>
      <c r="H13" s="2"/>
      <c r="I13" s="2"/>
      <c r="J13" s="237"/>
      <c r="K13" s="241" t="s">
        <v>24</v>
      </c>
      <c r="L13" s="242"/>
      <c r="M13" s="243"/>
      <c r="N13" s="2"/>
      <c r="O13" s="2">
        <v>12.0</v>
      </c>
      <c r="P13" s="2" t="s">
        <v>7237</v>
      </c>
      <c r="Q13" s="2" t="s">
        <v>10495</v>
      </c>
      <c r="R13" s="2"/>
    </row>
    <row r="14">
      <c r="A14" s="2" t="s">
        <v>34</v>
      </c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26</v>
      </c>
      <c r="B17" s="2" t="s">
        <v>30</v>
      </c>
      <c r="C17" s="2" t="s">
        <v>10001</v>
      </c>
      <c r="D17" s="2" t="s">
        <v>6646</v>
      </c>
      <c r="E17" s="2"/>
      <c r="F17" s="2"/>
      <c r="G17" s="2" t="s">
        <v>10496</v>
      </c>
      <c r="H17" s="2" t="s">
        <v>2097</v>
      </c>
      <c r="I17" s="2" t="s">
        <v>4506</v>
      </c>
      <c r="J17" s="2" t="s">
        <v>10494</v>
      </c>
      <c r="K17" s="589" t="s">
        <v>17</v>
      </c>
      <c r="L17" s="2" t="s">
        <v>10497</v>
      </c>
      <c r="P17" s="2" t="s">
        <v>7233</v>
      </c>
      <c r="Q17" s="2">
        <v>792.0</v>
      </c>
    </row>
    <row r="18">
      <c r="A18" s="2"/>
      <c r="B18" s="2" t="s">
        <v>30</v>
      </c>
      <c r="C18" s="2" t="s">
        <v>10001</v>
      </c>
      <c r="D18" s="2" t="s">
        <v>6646</v>
      </c>
      <c r="E18" s="2"/>
      <c r="F18" s="2"/>
      <c r="G18" s="2" t="s">
        <v>10498</v>
      </c>
      <c r="H18" s="2" t="s">
        <v>2100</v>
      </c>
      <c r="I18" s="2" t="s">
        <v>4506</v>
      </c>
      <c r="J18" s="2" t="s">
        <v>10494</v>
      </c>
      <c r="K18" s="589" t="s">
        <v>17</v>
      </c>
      <c r="L18" s="2" t="s">
        <v>10497</v>
      </c>
      <c r="P18" s="2" t="s">
        <v>7233</v>
      </c>
      <c r="Q18" s="2">
        <v>792.0</v>
      </c>
    </row>
    <row r="19">
      <c r="A19" s="2"/>
      <c r="B19" s="2" t="s">
        <v>30</v>
      </c>
      <c r="C19" s="2" t="s">
        <v>10001</v>
      </c>
      <c r="D19" s="2" t="s">
        <v>6646</v>
      </c>
      <c r="E19" s="2"/>
      <c r="F19" s="2"/>
      <c r="G19" s="2" t="s">
        <v>10499</v>
      </c>
      <c r="H19" s="2" t="s">
        <v>2102</v>
      </c>
      <c r="I19" s="2" t="s">
        <v>4506</v>
      </c>
      <c r="J19" s="2" t="s">
        <v>10494</v>
      </c>
      <c r="K19" s="589" t="s">
        <v>17</v>
      </c>
      <c r="L19" s="2" t="s">
        <v>10497</v>
      </c>
      <c r="P19" s="2" t="s">
        <v>7233</v>
      </c>
      <c r="Q19" s="2">
        <v>792.0</v>
      </c>
    </row>
    <row r="20">
      <c r="A20" s="2"/>
      <c r="B20" s="2" t="s">
        <v>30</v>
      </c>
      <c r="C20" s="2" t="s">
        <v>10001</v>
      </c>
      <c r="D20" s="2" t="s">
        <v>6646</v>
      </c>
      <c r="E20" s="2"/>
      <c r="F20" s="2"/>
      <c r="G20" s="2" t="s">
        <v>10500</v>
      </c>
      <c r="H20" s="2" t="s">
        <v>2103</v>
      </c>
      <c r="I20" s="2" t="s">
        <v>4506</v>
      </c>
      <c r="J20" s="2" t="s">
        <v>10494</v>
      </c>
      <c r="K20" s="589" t="s">
        <v>17</v>
      </c>
      <c r="L20" s="2" t="s">
        <v>10497</v>
      </c>
      <c r="P20" s="2" t="s">
        <v>7233</v>
      </c>
      <c r="Q20" s="2">
        <v>792.0</v>
      </c>
    </row>
    <row r="21">
      <c r="A21" s="2"/>
      <c r="B21" s="2" t="s">
        <v>30</v>
      </c>
      <c r="C21" s="2" t="s">
        <v>10001</v>
      </c>
      <c r="D21" s="2" t="s">
        <v>6646</v>
      </c>
      <c r="E21" s="2"/>
      <c r="F21" s="2"/>
      <c r="G21" s="2" t="s">
        <v>10501</v>
      </c>
      <c r="H21" s="2" t="s">
        <v>2104</v>
      </c>
      <c r="I21" s="2" t="s">
        <v>4506</v>
      </c>
      <c r="J21" s="2" t="s">
        <v>10494</v>
      </c>
      <c r="K21" s="589" t="s">
        <v>17</v>
      </c>
      <c r="L21" s="2" t="s">
        <v>10497</v>
      </c>
      <c r="P21" s="2" t="s">
        <v>7233</v>
      </c>
      <c r="Q21" s="2">
        <v>792.0</v>
      </c>
    </row>
    <row r="22">
      <c r="A22" s="2"/>
      <c r="B22" s="2" t="s">
        <v>30</v>
      </c>
      <c r="C22" s="2" t="s">
        <v>10001</v>
      </c>
      <c r="D22" s="2" t="s">
        <v>6646</v>
      </c>
      <c r="E22" s="2"/>
      <c r="F22" s="2"/>
      <c r="G22" s="2" t="s">
        <v>10502</v>
      </c>
      <c r="H22" s="2" t="s">
        <v>2105</v>
      </c>
      <c r="I22" s="2" t="s">
        <v>4506</v>
      </c>
      <c r="J22" s="2" t="s">
        <v>10494</v>
      </c>
      <c r="K22" s="589" t="s">
        <v>17</v>
      </c>
      <c r="L22" s="2" t="s">
        <v>10497</v>
      </c>
      <c r="P22" s="2" t="s">
        <v>7233</v>
      </c>
      <c r="Q22" s="2">
        <v>792.0</v>
      </c>
    </row>
    <row r="23">
      <c r="A23" s="2"/>
      <c r="B23" s="2" t="s">
        <v>30</v>
      </c>
      <c r="C23" s="2" t="s">
        <v>10001</v>
      </c>
      <c r="D23" s="2" t="s">
        <v>6646</v>
      </c>
      <c r="E23" s="2"/>
      <c r="F23" s="2"/>
      <c r="G23" s="2" t="s">
        <v>10503</v>
      </c>
      <c r="H23" s="2" t="s">
        <v>2112</v>
      </c>
      <c r="I23" s="2" t="s">
        <v>10318</v>
      </c>
      <c r="J23" s="2" t="s">
        <v>10504</v>
      </c>
      <c r="K23" s="589" t="s">
        <v>17</v>
      </c>
      <c r="L23" s="2" t="s">
        <v>10497</v>
      </c>
      <c r="P23" s="2" t="s">
        <v>10468</v>
      </c>
      <c r="Q23" s="2">
        <v>792.0</v>
      </c>
    </row>
    <row r="24">
      <c r="A24" s="2"/>
      <c r="B24" s="2" t="s">
        <v>30</v>
      </c>
      <c r="C24" s="2" t="s">
        <v>10001</v>
      </c>
      <c r="D24" s="2" t="s">
        <v>6646</v>
      </c>
      <c r="E24" s="2"/>
      <c r="F24" s="2"/>
      <c r="G24" s="2" t="s">
        <v>10505</v>
      </c>
      <c r="H24" s="2" t="s">
        <v>2118</v>
      </c>
      <c r="I24" s="2" t="s">
        <v>10318</v>
      </c>
      <c r="J24" s="2" t="s">
        <v>10504</v>
      </c>
      <c r="K24" s="589" t="s">
        <v>17</v>
      </c>
      <c r="L24" s="2" t="s">
        <v>10497</v>
      </c>
      <c r="P24" s="2" t="s">
        <v>10468</v>
      </c>
      <c r="Q24" s="2">
        <v>792.0</v>
      </c>
    </row>
    <row r="25">
      <c r="A25" s="2"/>
      <c r="B25" s="2" t="s">
        <v>30</v>
      </c>
      <c r="C25" s="2" t="s">
        <v>10257</v>
      </c>
      <c r="E25" s="2"/>
      <c r="F25" s="2"/>
      <c r="G25" s="2" t="s">
        <v>10506</v>
      </c>
      <c r="H25" s="2" t="s">
        <v>2114</v>
      </c>
      <c r="I25" s="2" t="s">
        <v>4506</v>
      </c>
      <c r="J25" s="2" t="s">
        <v>10495</v>
      </c>
      <c r="K25" s="589" t="s">
        <v>17</v>
      </c>
      <c r="L25" s="2" t="s">
        <v>10497</v>
      </c>
      <c r="P25" s="2" t="s">
        <v>7237</v>
      </c>
      <c r="Q25" s="2">
        <v>792.0</v>
      </c>
    </row>
    <row r="26">
      <c r="C26" s="2" t="s">
        <v>9088</v>
      </c>
      <c r="E26" s="2"/>
      <c r="F26" s="2"/>
      <c r="G26" s="2" t="s">
        <v>10507</v>
      </c>
      <c r="I26" s="2" t="s">
        <v>4506</v>
      </c>
      <c r="J26" s="2" t="s">
        <v>10495</v>
      </c>
      <c r="K26" s="589" t="s">
        <v>17</v>
      </c>
      <c r="L26" s="2" t="s">
        <v>10497</v>
      </c>
      <c r="P26" s="2" t="s">
        <v>7237</v>
      </c>
      <c r="Q26" s="2">
        <v>792.0</v>
      </c>
    </row>
    <row r="27">
      <c r="C27" s="2" t="s">
        <v>10508</v>
      </c>
      <c r="I27" s="2" t="s">
        <v>4506</v>
      </c>
      <c r="J27" s="2" t="s">
        <v>10495</v>
      </c>
      <c r="K27" s="2" t="s">
        <v>17</v>
      </c>
      <c r="L27" s="2" t="s">
        <v>10509</v>
      </c>
      <c r="P27" s="2" t="s">
        <v>7237</v>
      </c>
      <c r="Q27" s="2">
        <v>795.0</v>
      </c>
    </row>
    <row r="29">
      <c r="A29" s="2" t="s">
        <v>336</v>
      </c>
      <c r="B29" s="2" t="s">
        <v>3881</v>
      </c>
      <c r="C29" s="2" t="s">
        <v>10510</v>
      </c>
      <c r="E29" s="2"/>
      <c r="F29" s="2"/>
      <c r="G29" s="2" t="s">
        <v>10511</v>
      </c>
      <c r="H29" s="2" t="s">
        <v>2115</v>
      </c>
      <c r="I29" s="2" t="s">
        <v>4506</v>
      </c>
      <c r="K29" s="589" t="s">
        <v>17</v>
      </c>
      <c r="L29" s="2" t="s">
        <v>9925</v>
      </c>
      <c r="Q29" s="2">
        <v>780.0</v>
      </c>
    </row>
    <row r="30">
      <c r="A30" s="2"/>
      <c r="B30" s="2" t="s">
        <v>3881</v>
      </c>
      <c r="C30" s="275" t="s">
        <v>7719</v>
      </c>
      <c r="D30" s="275"/>
      <c r="E30" s="2"/>
      <c r="F30" s="2"/>
      <c r="G30" s="2" t="s">
        <v>10512</v>
      </c>
      <c r="H30" s="2" t="s">
        <v>10513</v>
      </c>
      <c r="I30" s="2" t="s">
        <v>4506</v>
      </c>
      <c r="J30" s="2" t="s">
        <v>10514</v>
      </c>
      <c r="K30" s="589" t="s">
        <v>17</v>
      </c>
      <c r="L30" s="2" t="s">
        <v>9925</v>
      </c>
      <c r="P30" s="2" t="s">
        <v>1041</v>
      </c>
      <c r="Q30" s="2">
        <v>779.0</v>
      </c>
    </row>
    <row r="31">
      <c r="A31" s="2"/>
      <c r="B31" s="2" t="s">
        <v>3881</v>
      </c>
      <c r="C31" s="275" t="s">
        <v>7719</v>
      </c>
      <c r="D31" s="275"/>
      <c r="E31" s="2"/>
      <c r="F31" s="2"/>
      <c r="G31" s="2" t="s">
        <v>10512</v>
      </c>
      <c r="H31" s="2" t="s">
        <v>10515</v>
      </c>
      <c r="I31" s="2" t="s">
        <v>4506</v>
      </c>
      <c r="J31" s="2" t="s">
        <v>10514</v>
      </c>
      <c r="K31" s="589" t="s">
        <v>17</v>
      </c>
      <c r="L31" s="2" t="s">
        <v>9925</v>
      </c>
      <c r="P31" s="2" t="s">
        <v>1041</v>
      </c>
      <c r="Q31" s="2">
        <v>779.0</v>
      </c>
    </row>
    <row r="32">
      <c r="A32" s="2"/>
      <c r="B32" s="2" t="s">
        <v>3881</v>
      </c>
      <c r="C32" s="275" t="s">
        <v>7719</v>
      </c>
      <c r="D32" s="275"/>
      <c r="E32" s="2"/>
      <c r="F32" s="2"/>
      <c r="G32" s="2" t="s">
        <v>9857</v>
      </c>
      <c r="H32" s="2" t="s">
        <v>10516</v>
      </c>
      <c r="I32" s="2" t="s">
        <v>4506</v>
      </c>
      <c r="J32" s="2" t="s">
        <v>10514</v>
      </c>
      <c r="K32" s="589" t="s">
        <v>17</v>
      </c>
      <c r="L32" s="2" t="s">
        <v>9925</v>
      </c>
      <c r="P32" s="2" t="s">
        <v>1041</v>
      </c>
      <c r="Q32" s="2">
        <v>779.0</v>
      </c>
    </row>
    <row r="33">
      <c r="A33" s="2"/>
      <c r="B33" s="2" t="s">
        <v>3881</v>
      </c>
      <c r="C33" s="275" t="s">
        <v>7719</v>
      </c>
      <c r="D33" s="275"/>
      <c r="E33" s="2"/>
      <c r="F33" s="2"/>
      <c r="G33" s="2" t="s">
        <v>10517</v>
      </c>
      <c r="H33" s="2" t="s">
        <v>10518</v>
      </c>
      <c r="I33" s="2" t="s">
        <v>4506</v>
      </c>
      <c r="J33" s="2" t="s">
        <v>10514</v>
      </c>
      <c r="K33" s="589" t="s">
        <v>17</v>
      </c>
      <c r="L33" s="2" t="s">
        <v>9925</v>
      </c>
      <c r="P33" s="2" t="s">
        <v>1041</v>
      </c>
      <c r="Q33" s="2">
        <v>779.0</v>
      </c>
    </row>
    <row r="34">
      <c r="A34" s="2"/>
      <c r="B34" s="2" t="s">
        <v>3881</v>
      </c>
      <c r="C34" s="275" t="s">
        <v>7719</v>
      </c>
      <c r="D34" s="275"/>
      <c r="E34" s="2"/>
      <c r="F34" s="2"/>
      <c r="G34" s="2" t="s">
        <v>10519</v>
      </c>
      <c r="H34" s="2" t="s">
        <v>10520</v>
      </c>
      <c r="I34" s="2" t="s">
        <v>4506</v>
      </c>
      <c r="J34" s="2" t="s">
        <v>10514</v>
      </c>
      <c r="K34" s="589" t="s">
        <v>17</v>
      </c>
      <c r="L34" s="2" t="s">
        <v>9925</v>
      </c>
      <c r="P34" s="2" t="s">
        <v>1041</v>
      </c>
      <c r="Q34" s="2">
        <v>779.0</v>
      </c>
    </row>
    <row r="35">
      <c r="A35" s="2"/>
      <c r="B35" s="2" t="s">
        <v>3881</v>
      </c>
      <c r="C35" s="275" t="s">
        <v>7719</v>
      </c>
      <c r="D35" s="275"/>
      <c r="E35" s="2"/>
      <c r="F35" s="2"/>
      <c r="G35" s="2" t="s">
        <v>10519</v>
      </c>
      <c r="H35" s="2" t="s">
        <v>10521</v>
      </c>
      <c r="I35" s="2" t="s">
        <v>4506</v>
      </c>
      <c r="J35" s="2" t="s">
        <v>10514</v>
      </c>
      <c r="K35" s="589" t="s">
        <v>17</v>
      </c>
      <c r="L35" s="2" t="s">
        <v>9925</v>
      </c>
      <c r="P35" s="2" t="s">
        <v>1041</v>
      </c>
      <c r="Q35" s="2">
        <v>779.0</v>
      </c>
    </row>
    <row r="36">
      <c r="A36" s="2"/>
      <c r="B36" s="2" t="s">
        <v>3881</v>
      </c>
      <c r="C36" s="275" t="s">
        <v>7719</v>
      </c>
      <c r="D36" s="275"/>
      <c r="E36" s="2"/>
      <c r="F36" s="2"/>
      <c r="G36" s="2" t="s">
        <v>10522</v>
      </c>
      <c r="H36" s="2" t="s">
        <v>10523</v>
      </c>
      <c r="I36" s="2" t="s">
        <v>4506</v>
      </c>
      <c r="J36" s="2" t="s">
        <v>10514</v>
      </c>
      <c r="K36" s="589" t="s">
        <v>17</v>
      </c>
      <c r="L36" s="2" t="s">
        <v>9925</v>
      </c>
      <c r="P36" s="2" t="s">
        <v>1041</v>
      </c>
      <c r="Q36" s="2">
        <v>779.0</v>
      </c>
    </row>
    <row r="37">
      <c r="A37" s="2"/>
      <c r="B37" s="2" t="s">
        <v>3881</v>
      </c>
      <c r="C37" s="275" t="s">
        <v>7719</v>
      </c>
      <c r="D37" s="275"/>
      <c r="E37" s="2"/>
      <c r="F37" s="2"/>
      <c r="G37" s="2" t="s">
        <v>10524</v>
      </c>
      <c r="H37" s="2" t="s">
        <v>10525</v>
      </c>
      <c r="I37" s="2" t="s">
        <v>4506</v>
      </c>
      <c r="J37" s="2" t="s">
        <v>10514</v>
      </c>
      <c r="K37" s="589" t="s">
        <v>17</v>
      </c>
      <c r="L37" s="2" t="s">
        <v>9925</v>
      </c>
      <c r="P37" s="2" t="s">
        <v>1041</v>
      </c>
      <c r="Q37" s="2">
        <v>779.0</v>
      </c>
    </row>
    <row r="38">
      <c r="A38" s="2"/>
      <c r="B38" s="2" t="s">
        <v>3881</v>
      </c>
      <c r="C38" s="275" t="s">
        <v>7719</v>
      </c>
      <c r="D38" s="275"/>
      <c r="E38" s="2"/>
      <c r="F38" s="2"/>
      <c r="G38" s="2" t="s">
        <v>10526</v>
      </c>
      <c r="H38" s="2" t="s">
        <v>10527</v>
      </c>
      <c r="I38" s="2" t="s">
        <v>4506</v>
      </c>
      <c r="J38" s="2" t="s">
        <v>10514</v>
      </c>
      <c r="K38" s="589" t="s">
        <v>17</v>
      </c>
      <c r="L38" s="2" t="s">
        <v>9925</v>
      </c>
      <c r="P38" s="2" t="s">
        <v>1041</v>
      </c>
      <c r="Q38" s="2">
        <v>779.0</v>
      </c>
    </row>
    <row r="39">
      <c r="A39" s="2"/>
      <c r="B39" s="2" t="s">
        <v>3881</v>
      </c>
      <c r="C39" s="275" t="s">
        <v>7719</v>
      </c>
      <c r="D39" s="275"/>
      <c r="E39" s="2"/>
      <c r="F39" s="2"/>
      <c r="G39" s="2" t="s">
        <v>10528</v>
      </c>
      <c r="H39" s="2" t="s">
        <v>10529</v>
      </c>
      <c r="I39" s="2" t="s">
        <v>4506</v>
      </c>
      <c r="J39" s="2" t="s">
        <v>372</v>
      </c>
      <c r="K39" s="589" t="s">
        <v>10530</v>
      </c>
      <c r="L39" s="2" t="s">
        <v>10531</v>
      </c>
      <c r="Q39" s="313" t="s">
        <v>10532</v>
      </c>
    </row>
    <row r="40">
      <c r="A40" s="239"/>
      <c r="B40" s="2" t="s">
        <v>3881</v>
      </c>
      <c r="C40" s="275" t="s">
        <v>7719</v>
      </c>
      <c r="D40" s="275"/>
      <c r="E40" s="2"/>
      <c r="F40" s="2"/>
      <c r="G40" s="2" t="s">
        <v>10533</v>
      </c>
      <c r="H40" s="2" t="s">
        <v>10534</v>
      </c>
      <c r="I40" s="2" t="s">
        <v>4506</v>
      </c>
      <c r="J40" s="2" t="s">
        <v>372</v>
      </c>
      <c r="K40" s="589" t="s">
        <v>10535</v>
      </c>
      <c r="L40" s="2" t="s">
        <v>10531</v>
      </c>
      <c r="Q40" s="313" t="s">
        <v>10532</v>
      </c>
    </row>
    <row r="41">
      <c r="A41" s="239"/>
      <c r="B41" s="2" t="s">
        <v>3881</v>
      </c>
      <c r="C41" s="275" t="s">
        <v>7719</v>
      </c>
      <c r="D41" s="275"/>
      <c r="E41" s="2"/>
      <c r="F41" s="2"/>
      <c r="G41" s="2" t="s">
        <v>10536</v>
      </c>
      <c r="H41" s="2" t="s">
        <v>10537</v>
      </c>
      <c r="I41" s="2" t="s">
        <v>4506</v>
      </c>
      <c r="J41" s="2" t="s">
        <v>372</v>
      </c>
      <c r="K41" s="589" t="s">
        <v>10535</v>
      </c>
      <c r="L41" s="2" t="s">
        <v>10531</v>
      </c>
      <c r="Q41" s="313" t="s">
        <v>10538</v>
      </c>
    </row>
    <row r="42">
      <c r="A42" s="239"/>
      <c r="B42" s="2" t="s">
        <v>3881</v>
      </c>
      <c r="C42" s="275" t="s">
        <v>7719</v>
      </c>
      <c r="D42" s="275"/>
      <c r="I42" s="2" t="s">
        <v>20</v>
      </c>
      <c r="J42" s="2" t="s">
        <v>372</v>
      </c>
      <c r="K42" s="589" t="s">
        <v>10535</v>
      </c>
      <c r="L42" s="2" t="s">
        <v>10531</v>
      </c>
      <c r="Q42" s="313" t="s">
        <v>10538</v>
      </c>
    </row>
    <row r="43">
      <c r="A43" s="239"/>
      <c r="B43" s="239"/>
      <c r="C43" s="2" t="s">
        <v>3887</v>
      </c>
      <c r="I43" s="2" t="s">
        <v>4506</v>
      </c>
      <c r="J43" s="2" t="s">
        <v>10492</v>
      </c>
      <c r="K43" s="589" t="s">
        <v>17</v>
      </c>
      <c r="L43" s="2" t="s">
        <v>9925</v>
      </c>
      <c r="P43" s="2" t="s">
        <v>10539</v>
      </c>
      <c r="Q43" s="2">
        <v>779.0</v>
      </c>
    </row>
    <row r="44">
      <c r="A44" s="239"/>
      <c r="B44" s="239"/>
      <c r="C44" s="2" t="s">
        <v>10425</v>
      </c>
      <c r="K44" s="589" t="s">
        <v>10540</v>
      </c>
      <c r="L44" s="2" t="s">
        <v>10541</v>
      </c>
      <c r="P44" s="585" t="s">
        <v>10542</v>
      </c>
      <c r="Q44" s="2">
        <v>779.0</v>
      </c>
    </row>
    <row r="45">
      <c r="A45" s="239"/>
      <c r="B45" s="239"/>
      <c r="C45" s="2" t="s">
        <v>10425</v>
      </c>
      <c r="K45" s="589" t="s">
        <v>10543</v>
      </c>
      <c r="L45" s="2" t="s">
        <v>10544</v>
      </c>
      <c r="P45" s="585" t="s">
        <v>10545</v>
      </c>
      <c r="Q45" s="2">
        <v>779.0</v>
      </c>
    </row>
    <row r="46">
      <c r="A46" s="239"/>
      <c r="B46" s="239"/>
      <c r="C46" s="2" t="s">
        <v>10425</v>
      </c>
      <c r="K46" s="589" t="s">
        <v>10543</v>
      </c>
      <c r="L46" s="2" t="s">
        <v>10544</v>
      </c>
      <c r="P46" s="585" t="s">
        <v>10546</v>
      </c>
      <c r="Q46" s="2">
        <v>779.0</v>
      </c>
    </row>
    <row r="47">
      <c r="A47" s="239"/>
      <c r="B47" s="239"/>
      <c r="C47" s="2" t="s">
        <v>10425</v>
      </c>
      <c r="K47" s="589" t="s">
        <v>10543</v>
      </c>
      <c r="L47" s="2" t="s">
        <v>10544</v>
      </c>
      <c r="P47" s="585" t="s">
        <v>10547</v>
      </c>
      <c r="Q47" s="2">
        <v>779.0</v>
      </c>
    </row>
    <row r="48">
      <c r="A48" s="239"/>
      <c r="B48" s="239"/>
      <c r="C48" s="2" t="s">
        <v>9548</v>
      </c>
      <c r="K48" s="2"/>
      <c r="L48" s="2"/>
      <c r="Q48" s="2"/>
    </row>
    <row r="49">
      <c r="A49" s="239"/>
      <c r="B49" s="239"/>
      <c r="C49" s="2" t="s">
        <v>10548</v>
      </c>
      <c r="K49" s="589" t="s">
        <v>10543</v>
      </c>
      <c r="L49" s="2" t="s">
        <v>10544</v>
      </c>
      <c r="Q49" s="2">
        <v>779.0</v>
      </c>
    </row>
    <row r="50">
      <c r="A50" s="239"/>
      <c r="B50" s="239"/>
      <c r="C50" s="2" t="s">
        <v>2411</v>
      </c>
      <c r="I50" s="2" t="s">
        <v>3940</v>
      </c>
      <c r="J50" s="2" t="s">
        <v>10549</v>
      </c>
      <c r="K50" s="2" t="s">
        <v>17</v>
      </c>
      <c r="L50" s="2" t="s">
        <v>9925</v>
      </c>
      <c r="P50" s="2" t="s">
        <v>10539</v>
      </c>
      <c r="Q50" s="2">
        <v>780.0</v>
      </c>
    </row>
    <row r="51">
      <c r="A51" s="239"/>
      <c r="B51" s="239"/>
      <c r="C51" s="2" t="s">
        <v>7289</v>
      </c>
      <c r="H51" s="2" t="s">
        <v>3819</v>
      </c>
      <c r="I51" s="2" t="s">
        <v>3940</v>
      </c>
      <c r="J51" s="2" t="s">
        <v>10549</v>
      </c>
      <c r="K51" s="2" t="s">
        <v>17</v>
      </c>
      <c r="L51" s="2" t="s">
        <v>9925</v>
      </c>
      <c r="P51" s="2" t="s">
        <v>10539</v>
      </c>
      <c r="Q51" s="2">
        <v>780.0</v>
      </c>
    </row>
    <row r="52">
      <c r="A52" s="239"/>
      <c r="B52" s="239"/>
      <c r="C52" s="2" t="s">
        <v>6399</v>
      </c>
      <c r="D52" s="275"/>
      <c r="H52" s="2" t="s">
        <v>3819</v>
      </c>
      <c r="K52" s="2" t="s">
        <v>17</v>
      </c>
      <c r="L52" s="2" t="s">
        <v>9925</v>
      </c>
      <c r="Q52" s="2">
        <v>780.0</v>
      </c>
    </row>
    <row r="53">
      <c r="A53" s="239"/>
      <c r="B53" s="239"/>
      <c r="C53" s="2" t="s">
        <v>10324</v>
      </c>
      <c r="D53" s="275"/>
      <c r="K53" s="589" t="s">
        <v>10543</v>
      </c>
      <c r="L53" s="2" t="s">
        <v>10544</v>
      </c>
      <c r="P53" s="585" t="s">
        <v>10550</v>
      </c>
      <c r="Q53" s="2">
        <v>779.0</v>
      </c>
    </row>
    <row r="54">
      <c r="A54" s="239"/>
      <c r="B54" s="239"/>
      <c r="D54" s="275"/>
    </row>
    <row r="55">
      <c r="A55" s="2" t="s">
        <v>10326</v>
      </c>
      <c r="B55" s="2" t="s">
        <v>3908</v>
      </c>
      <c r="C55" s="275" t="s">
        <v>10551</v>
      </c>
      <c r="D55" s="275" t="s">
        <v>10552</v>
      </c>
      <c r="H55" s="2" t="s">
        <v>9902</v>
      </c>
      <c r="I55" s="2" t="s">
        <v>10318</v>
      </c>
      <c r="J55" s="2" t="s">
        <v>9584</v>
      </c>
      <c r="K55" s="589" t="s">
        <v>17</v>
      </c>
      <c r="L55" s="2" t="s">
        <v>9925</v>
      </c>
      <c r="P55" s="2" t="s">
        <v>10468</v>
      </c>
      <c r="Q55" s="2">
        <v>781.0</v>
      </c>
    </row>
    <row r="56">
      <c r="A56" s="2"/>
      <c r="B56" s="2" t="s">
        <v>3908</v>
      </c>
      <c r="C56" s="456" t="s">
        <v>4099</v>
      </c>
      <c r="D56" s="456" t="s">
        <v>3989</v>
      </c>
      <c r="E56" s="2"/>
      <c r="F56" s="2"/>
      <c r="G56" s="2"/>
      <c r="H56" s="2"/>
      <c r="I56" s="2" t="s">
        <v>10318</v>
      </c>
      <c r="J56" s="2" t="s">
        <v>9584</v>
      </c>
      <c r="K56" s="589" t="s">
        <v>17</v>
      </c>
      <c r="L56" s="2" t="s">
        <v>9925</v>
      </c>
      <c r="P56" s="2" t="s">
        <v>10468</v>
      </c>
      <c r="Q56" s="2">
        <v>781.0</v>
      </c>
    </row>
    <row r="57">
      <c r="A57" s="2"/>
      <c r="B57" s="2" t="s">
        <v>3908</v>
      </c>
      <c r="C57" s="492" t="s">
        <v>5482</v>
      </c>
      <c r="D57" s="492" t="s">
        <v>7169</v>
      </c>
      <c r="E57" s="2"/>
      <c r="F57" s="2"/>
      <c r="G57" s="2" t="s">
        <v>10553</v>
      </c>
      <c r="H57" s="2" t="s">
        <v>9674</v>
      </c>
      <c r="I57" s="2" t="s">
        <v>10318</v>
      </c>
      <c r="J57" s="2" t="s">
        <v>9584</v>
      </c>
      <c r="K57" s="589" t="s">
        <v>17</v>
      </c>
      <c r="L57" s="2" t="s">
        <v>9925</v>
      </c>
      <c r="P57" s="2" t="s">
        <v>10468</v>
      </c>
      <c r="Q57" s="2">
        <v>781.0</v>
      </c>
    </row>
    <row r="58">
      <c r="A58" s="2"/>
      <c r="B58" s="2" t="s">
        <v>3908</v>
      </c>
      <c r="C58" s="492" t="s">
        <v>5330</v>
      </c>
      <c r="D58" s="492" t="s">
        <v>7170</v>
      </c>
      <c r="I58" s="2" t="s">
        <v>10318</v>
      </c>
      <c r="J58" s="2" t="s">
        <v>9584</v>
      </c>
      <c r="K58" s="589" t="s">
        <v>17</v>
      </c>
      <c r="L58" s="2" t="s">
        <v>9925</v>
      </c>
      <c r="P58" s="2" t="s">
        <v>10468</v>
      </c>
      <c r="Q58" s="2">
        <v>781.0</v>
      </c>
    </row>
    <row r="59">
      <c r="A59" s="357"/>
      <c r="B59" s="357" t="s">
        <v>3908</v>
      </c>
      <c r="C59" s="357" t="s">
        <v>7171</v>
      </c>
      <c r="D59" s="357" t="s">
        <v>4103</v>
      </c>
      <c r="I59" s="2" t="s">
        <v>10318</v>
      </c>
      <c r="J59" s="2" t="s">
        <v>9584</v>
      </c>
      <c r="K59" s="589" t="s">
        <v>17</v>
      </c>
      <c r="L59" s="2" t="s">
        <v>9925</v>
      </c>
      <c r="P59" s="2" t="s">
        <v>10468</v>
      </c>
      <c r="Q59" s="2">
        <v>781.0</v>
      </c>
    </row>
    <row r="60">
      <c r="A60" s="2"/>
      <c r="B60" s="2" t="s">
        <v>3908</v>
      </c>
      <c r="C60" s="492" t="s">
        <v>7172</v>
      </c>
      <c r="D60" s="492" t="s">
        <v>7173</v>
      </c>
      <c r="I60" s="2" t="s">
        <v>10318</v>
      </c>
      <c r="J60" s="2" t="s">
        <v>9584</v>
      </c>
      <c r="K60" s="589" t="s">
        <v>17</v>
      </c>
      <c r="L60" s="2" t="s">
        <v>9925</v>
      </c>
      <c r="P60" s="2" t="s">
        <v>10468</v>
      </c>
      <c r="Q60" s="2">
        <v>781.0</v>
      </c>
    </row>
    <row r="61">
      <c r="A61" s="2"/>
      <c r="B61" s="2" t="s">
        <v>3908</v>
      </c>
      <c r="C61" s="275" t="s">
        <v>6193</v>
      </c>
      <c r="D61" s="494" t="s">
        <v>5389</v>
      </c>
      <c r="E61" s="2"/>
      <c r="F61" s="2"/>
      <c r="G61" s="2" t="s">
        <v>10554</v>
      </c>
      <c r="H61" s="2" t="s">
        <v>2134</v>
      </c>
      <c r="I61" s="2" t="s">
        <v>10318</v>
      </c>
      <c r="J61" s="2" t="s">
        <v>9584</v>
      </c>
      <c r="K61" s="589" t="s">
        <v>17</v>
      </c>
      <c r="L61" s="2" t="s">
        <v>10555</v>
      </c>
      <c r="P61" s="2" t="s">
        <v>10468</v>
      </c>
      <c r="Q61" s="2">
        <v>804.0</v>
      </c>
    </row>
    <row r="62">
      <c r="A62" s="2"/>
      <c r="B62" s="2" t="s">
        <v>3908</v>
      </c>
      <c r="C62" s="266" t="s">
        <v>3524</v>
      </c>
      <c r="D62" s="266"/>
      <c r="E62" s="2"/>
      <c r="F62" s="2"/>
      <c r="G62" s="2" t="s">
        <v>10556</v>
      </c>
      <c r="H62" s="2"/>
      <c r="I62" s="2" t="s">
        <v>10318</v>
      </c>
      <c r="J62" s="2" t="s">
        <v>9584</v>
      </c>
      <c r="K62" s="589" t="s">
        <v>17</v>
      </c>
      <c r="L62" s="2" t="s">
        <v>9925</v>
      </c>
      <c r="P62" s="2" t="s">
        <v>10468</v>
      </c>
      <c r="Q62" s="2">
        <v>781.0</v>
      </c>
    </row>
    <row r="63">
      <c r="A63" s="2"/>
      <c r="B63" s="2" t="s">
        <v>3908</v>
      </c>
      <c r="C63" s="275" t="s">
        <v>7174</v>
      </c>
      <c r="D63" s="266"/>
      <c r="E63" s="2"/>
      <c r="F63" s="2"/>
      <c r="G63" s="2" t="s">
        <v>10556</v>
      </c>
      <c r="H63" s="2"/>
      <c r="I63" s="2" t="s">
        <v>10318</v>
      </c>
      <c r="J63" s="2" t="s">
        <v>10557</v>
      </c>
      <c r="K63" s="589" t="s">
        <v>17</v>
      </c>
      <c r="L63" s="2" t="s">
        <v>9925</v>
      </c>
      <c r="P63" s="2" t="s">
        <v>10558</v>
      </c>
      <c r="Q63" s="2">
        <v>781.0</v>
      </c>
    </row>
    <row r="64">
      <c r="A64" s="2"/>
      <c r="B64" s="2"/>
      <c r="C64" s="456" t="s">
        <v>878</v>
      </c>
      <c r="D64" s="275"/>
      <c r="E64" s="2"/>
      <c r="F64" s="2"/>
      <c r="G64" s="2"/>
      <c r="H64" s="2"/>
      <c r="I64" s="2" t="s">
        <v>10318</v>
      </c>
      <c r="J64" s="2" t="s">
        <v>9584</v>
      </c>
      <c r="K64" s="589" t="s">
        <v>17</v>
      </c>
      <c r="L64" s="2" t="s">
        <v>9925</v>
      </c>
      <c r="P64" s="2" t="s">
        <v>10468</v>
      </c>
      <c r="Q64" s="2">
        <v>781.0</v>
      </c>
    </row>
    <row r="65">
      <c r="A65" s="2"/>
      <c r="B65" s="2" t="s">
        <v>960</v>
      </c>
      <c r="C65" s="492" t="s">
        <v>1556</v>
      </c>
      <c r="D65" s="275" t="s">
        <v>947</v>
      </c>
      <c r="E65" s="2"/>
      <c r="F65" s="2"/>
      <c r="G65" s="2" t="s">
        <v>10110</v>
      </c>
      <c r="H65" s="2" t="s">
        <v>9813</v>
      </c>
      <c r="I65" s="2" t="s">
        <v>10318</v>
      </c>
      <c r="J65" s="2" t="s">
        <v>10559</v>
      </c>
      <c r="K65" s="2" t="s">
        <v>17</v>
      </c>
      <c r="L65" s="2" t="s">
        <v>10560</v>
      </c>
      <c r="P65" s="2" t="s">
        <v>10561</v>
      </c>
      <c r="Q65" s="2">
        <v>770.0</v>
      </c>
    </row>
    <row r="66">
      <c r="A66" s="2"/>
      <c r="B66" s="2" t="s">
        <v>960</v>
      </c>
      <c r="C66" s="492" t="s">
        <v>1556</v>
      </c>
      <c r="D66" s="275" t="s">
        <v>947</v>
      </c>
      <c r="E66" s="2"/>
      <c r="F66" s="2"/>
      <c r="G66" s="2" t="s">
        <v>10562</v>
      </c>
      <c r="H66" s="2" t="s">
        <v>9675</v>
      </c>
      <c r="I66" s="2" t="s">
        <v>10318</v>
      </c>
      <c r="J66" s="2" t="s">
        <v>10559</v>
      </c>
      <c r="K66" s="2" t="s">
        <v>17</v>
      </c>
      <c r="L66" s="2" t="s">
        <v>10560</v>
      </c>
      <c r="P66" s="2" t="s">
        <v>10561</v>
      </c>
      <c r="Q66" s="2">
        <v>770.0</v>
      </c>
    </row>
    <row r="67">
      <c r="A67" s="2"/>
      <c r="B67" s="2" t="s">
        <v>960</v>
      </c>
      <c r="C67" s="492" t="s">
        <v>1556</v>
      </c>
      <c r="D67" s="275" t="s">
        <v>947</v>
      </c>
      <c r="E67" s="2"/>
      <c r="F67" s="2"/>
      <c r="G67" s="2" t="s">
        <v>10562</v>
      </c>
      <c r="H67" s="2" t="s">
        <v>9676</v>
      </c>
      <c r="I67" s="2" t="s">
        <v>10318</v>
      </c>
      <c r="J67" s="2" t="s">
        <v>10559</v>
      </c>
      <c r="K67" s="2" t="s">
        <v>17</v>
      </c>
      <c r="L67" s="2" t="s">
        <v>10560</v>
      </c>
      <c r="P67" s="2" t="s">
        <v>10561</v>
      </c>
      <c r="Q67" s="2">
        <v>770.0</v>
      </c>
    </row>
    <row r="68">
      <c r="A68" s="2"/>
      <c r="B68" s="2" t="s">
        <v>960</v>
      </c>
      <c r="C68" s="492" t="s">
        <v>1556</v>
      </c>
      <c r="D68" s="275" t="s">
        <v>947</v>
      </c>
      <c r="E68" s="2"/>
      <c r="F68" s="2"/>
      <c r="G68" s="2" t="s">
        <v>10554</v>
      </c>
      <c r="H68" s="2" t="s">
        <v>9814</v>
      </c>
      <c r="I68" s="2" t="s">
        <v>10318</v>
      </c>
      <c r="J68" s="2" t="s">
        <v>10559</v>
      </c>
      <c r="K68" s="2" t="s">
        <v>17</v>
      </c>
      <c r="L68" s="2" t="s">
        <v>10560</v>
      </c>
      <c r="P68" s="2" t="s">
        <v>10561</v>
      </c>
      <c r="Q68" s="2">
        <v>770.0</v>
      </c>
    </row>
    <row r="69">
      <c r="A69" s="2"/>
      <c r="B69" s="2" t="s">
        <v>960</v>
      </c>
      <c r="C69" s="492" t="s">
        <v>1556</v>
      </c>
      <c r="D69" s="275" t="s">
        <v>947</v>
      </c>
      <c r="E69" s="2"/>
      <c r="F69" s="2"/>
      <c r="G69" s="2" t="s">
        <v>10563</v>
      </c>
      <c r="H69" s="2" t="s">
        <v>9678</v>
      </c>
      <c r="I69" s="2" t="s">
        <v>10318</v>
      </c>
      <c r="J69" s="2" t="s">
        <v>10559</v>
      </c>
      <c r="K69" s="2" t="s">
        <v>17</v>
      </c>
      <c r="L69" s="2" t="s">
        <v>10560</v>
      </c>
      <c r="P69" s="2" t="s">
        <v>10561</v>
      </c>
      <c r="Q69" s="2">
        <v>770.0</v>
      </c>
    </row>
    <row r="70">
      <c r="A70" s="2"/>
      <c r="B70" s="2" t="s">
        <v>960</v>
      </c>
      <c r="C70" s="492" t="s">
        <v>1556</v>
      </c>
      <c r="D70" s="275" t="s">
        <v>947</v>
      </c>
      <c r="E70" s="2"/>
      <c r="F70" s="2"/>
      <c r="G70" s="2" t="s">
        <v>10564</v>
      </c>
      <c r="H70" s="2" t="s">
        <v>9679</v>
      </c>
      <c r="I70" s="2" t="s">
        <v>10318</v>
      </c>
      <c r="J70" s="2" t="s">
        <v>10559</v>
      </c>
      <c r="K70" s="2" t="s">
        <v>17</v>
      </c>
      <c r="L70" s="2" t="s">
        <v>10560</v>
      </c>
      <c r="P70" s="2" t="s">
        <v>10561</v>
      </c>
      <c r="Q70" s="2">
        <v>770.0</v>
      </c>
    </row>
    <row r="71">
      <c r="A71" s="2"/>
      <c r="B71" s="2" t="s">
        <v>960</v>
      </c>
      <c r="C71" s="492" t="s">
        <v>1556</v>
      </c>
      <c r="D71" s="275" t="s">
        <v>947</v>
      </c>
      <c r="E71" s="2"/>
      <c r="F71" s="2"/>
      <c r="G71" s="2" t="s">
        <v>10564</v>
      </c>
      <c r="H71" s="2" t="s">
        <v>10565</v>
      </c>
      <c r="I71" s="2" t="s">
        <v>10318</v>
      </c>
      <c r="J71" s="2" t="s">
        <v>10559</v>
      </c>
      <c r="K71" s="2" t="s">
        <v>17</v>
      </c>
      <c r="L71" s="2" t="s">
        <v>10560</v>
      </c>
      <c r="P71" s="2" t="s">
        <v>10561</v>
      </c>
      <c r="Q71" s="2">
        <v>770.0</v>
      </c>
    </row>
    <row r="72">
      <c r="A72" s="2"/>
      <c r="B72" s="2" t="s">
        <v>960</v>
      </c>
      <c r="C72" s="492" t="s">
        <v>1556</v>
      </c>
      <c r="D72" s="275" t="s">
        <v>947</v>
      </c>
      <c r="E72" s="2"/>
      <c r="F72" s="2"/>
      <c r="G72" s="2" t="s">
        <v>10564</v>
      </c>
      <c r="H72" s="2" t="s">
        <v>10566</v>
      </c>
      <c r="I72" s="2" t="s">
        <v>10318</v>
      </c>
      <c r="J72" s="2" t="s">
        <v>10559</v>
      </c>
      <c r="K72" s="2" t="s">
        <v>17</v>
      </c>
      <c r="L72" s="2" t="s">
        <v>10560</v>
      </c>
      <c r="P72" s="2" t="s">
        <v>10561</v>
      </c>
      <c r="Q72" s="2">
        <v>770.0</v>
      </c>
    </row>
    <row r="73">
      <c r="A73" s="2"/>
      <c r="B73" s="2" t="s">
        <v>960</v>
      </c>
      <c r="C73" s="492" t="s">
        <v>1556</v>
      </c>
      <c r="D73" s="275" t="s">
        <v>947</v>
      </c>
      <c r="E73" s="2"/>
      <c r="F73" s="2"/>
      <c r="G73" s="2" t="s">
        <v>10564</v>
      </c>
      <c r="H73" s="2" t="s">
        <v>10567</v>
      </c>
      <c r="I73" s="2" t="s">
        <v>10318</v>
      </c>
      <c r="J73" s="2" t="s">
        <v>10559</v>
      </c>
      <c r="K73" s="2" t="s">
        <v>17</v>
      </c>
      <c r="L73" s="2" t="s">
        <v>10560</v>
      </c>
      <c r="P73" s="2" t="s">
        <v>10561</v>
      </c>
      <c r="Q73" s="2">
        <v>770.0</v>
      </c>
    </row>
    <row r="74">
      <c r="A74" s="2"/>
      <c r="B74" s="2" t="s">
        <v>960</v>
      </c>
      <c r="C74" s="492" t="s">
        <v>1556</v>
      </c>
      <c r="D74" s="275" t="s">
        <v>947</v>
      </c>
      <c r="E74" s="2"/>
      <c r="F74" s="2"/>
      <c r="G74" s="2" t="s">
        <v>10568</v>
      </c>
      <c r="H74" s="2" t="s">
        <v>10569</v>
      </c>
      <c r="I74" s="2" t="s">
        <v>10318</v>
      </c>
      <c r="J74" s="2" t="s">
        <v>10559</v>
      </c>
      <c r="K74" s="2" t="s">
        <v>17</v>
      </c>
      <c r="L74" s="2" t="s">
        <v>10560</v>
      </c>
      <c r="P74" s="2" t="s">
        <v>10561</v>
      </c>
      <c r="Q74" s="2">
        <v>770.0</v>
      </c>
    </row>
    <row r="75">
      <c r="A75" s="2"/>
      <c r="B75" s="2" t="s">
        <v>960</v>
      </c>
      <c r="C75" s="492" t="s">
        <v>1556</v>
      </c>
      <c r="D75" s="275" t="s">
        <v>947</v>
      </c>
      <c r="E75" s="2"/>
      <c r="F75" s="2"/>
      <c r="G75" s="2" t="s">
        <v>10570</v>
      </c>
      <c r="H75" s="2" t="s">
        <v>10571</v>
      </c>
      <c r="I75" s="2" t="s">
        <v>10318</v>
      </c>
      <c r="J75" s="2" t="s">
        <v>10559</v>
      </c>
      <c r="K75" s="2" t="s">
        <v>17</v>
      </c>
      <c r="L75" s="2" t="s">
        <v>10560</v>
      </c>
      <c r="P75" s="2" t="s">
        <v>10561</v>
      </c>
      <c r="Q75" s="2">
        <v>770.0</v>
      </c>
    </row>
    <row r="76">
      <c r="B76" s="2" t="s">
        <v>960</v>
      </c>
      <c r="C76" s="492" t="s">
        <v>1556</v>
      </c>
      <c r="D76" s="275" t="s">
        <v>947</v>
      </c>
      <c r="E76" s="2"/>
      <c r="F76" s="2"/>
      <c r="G76" s="2" t="s">
        <v>10572</v>
      </c>
      <c r="H76" s="2" t="s">
        <v>10573</v>
      </c>
      <c r="I76" s="2" t="s">
        <v>10318</v>
      </c>
      <c r="J76" s="2" t="s">
        <v>10559</v>
      </c>
      <c r="K76" s="2" t="s">
        <v>17</v>
      </c>
      <c r="L76" s="2" t="s">
        <v>10560</v>
      </c>
      <c r="P76" s="2" t="s">
        <v>10561</v>
      </c>
      <c r="Q76" s="2">
        <v>770.0</v>
      </c>
    </row>
    <row r="77">
      <c r="B77" s="2" t="s">
        <v>960</v>
      </c>
      <c r="C77" s="492" t="s">
        <v>1556</v>
      </c>
      <c r="D77" s="275" t="s">
        <v>947</v>
      </c>
      <c r="E77" s="2"/>
      <c r="F77" s="2"/>
      <c r="G77" s="2" t="s">
        <v>10574</v>
      </c>
      <c r="H77" s="2" t="s">
        <v>10575</v>
      </c>
      <c r="I77" s="2" t="s">
        <v>10318</v>
      </c>
      <c r="J77" s="2" t="s">
        <v>10559</v>
      </c>
      <c r="K77" s="2" t="s">
        <v>17</v>
      </c>
      <c r="L77" s="2" t="s">
        <v>10560</v>
      </c>
      <c r="P77" s="2" t="s">
        <v>10561</v>
      </c>
      <c r="Q77" s="2">
        <v>770.0</v>
      </c>
    </row>
    <row r="78">
      <c r="B78" s="2" t="s">
        <v>960</v>
      </c>
      <c r="C78" s="2" t="s">
        <v>1556</v>
      </c>
      <c r="D78" s="2" t="s">
        <v>947</v>
      </c>
      <c r="H78" s="2" t="s">
        <v>3819</v>
      </c>
      <c r="I78" s="2" t="s">
        <v>10318</v>
      </c>
      <c r="J78" s="2" t="s">
        <v>10559</v>
      </c>
      <c r="K78" s="2" t="s">
        <v>17</v>
      </c>
      <c r="L78" s="2" t="s">
        <v>10560</v>
      </c>
      <c r="P78" s="2" t="s">
        <v>10561</v>
      </c>
      <c r="Q78" s="2">
        <v>770.0</v>
      </c>
    </row>
    <row r="79">
      <c r="B79" s="2" t="s">
        <v>960</v>
      </c>
      <c r="C79" s="2" t="s">
        <v>1556</v>
      </c>
      <c r="D79" s="2" t="s">
        <v>947</v>
      </c>
      <c r="H79" s="2" t="s">
        <v>3819</v>
      </c>
      <c r="I79" s="2" t="s">
        <v>10318</v>
      </c>
      <c r="J79" s="2" t="s">
        <v>10559</v>
      </c>
      <c r="K79" s="2" t="s">
        <v>17</v>
      </c>
      <c r="L79" s="2" t="s">
        <v>10560</v>
      </c>
      <c r="P79" s="2" t="s">
        <v>10561</v>
      </c>
      <c r="Q79" s="2">
        <v>770.0</v>
      </c>
    </row>
    <row r="81">
      <c r="A81" s="2" t="s">
        <v>933</v>
      </c>
      <c r="B81" s="275" t="s">
        <v>10576</v>
      </c>
      <c r="C81" s="275" t="s">
        <v>1390</v>
      </c>
      <c r="D81" s="266"/>
      <c r="E81" s="266"/>
      <c r="F81" s="266"/>
      <c r="G81" s="266" t="s">
        <v>10511</v>
      </c>
      <c r="H81" s="266" t="s">
        <v>2119</v>
      </c>
      <c r="I81" s="495" t="s">
        <v>18</v>
      </c>
      <c r="J81" s="266"/>
      <c r="K81" s="266"/>
      <c r="L81" s="266"/>
      <c r="M81" s="266"/>
      <c r="N81" s="266"/>
      <c r="O81" s="266"/>
      <c r="P81" s="266"/>
      <c r="Q81" s="266"/>
    </row>
    <row r="82">
      <c r="B82" s="275" t="s">
        <v>10576</v>
      </c>
      <c r="C82" s="275" t="s">
        <v>1390</v>
      </c>
      <c r="D82" s="266"/>
      <c r="E82" s="266"/>
      <c r="F82" s="266"/>
      <c r="G82" s="266" t="s">
        <v>10577</v>
      </c>
      <c r="H82" s="266" t="s">
        <v>10578</v>
      </c>
      <c r="I82" s="266" t="s">
        <v>4506</v>
      </c>
      <c r="J82" s="275" t="s">
        <v>10495</v>
      </c>
      <c r="K82" s="640" t="s">
        <v>17</v>
      </c>
      <c r="L82" s="266" t="s">
        <v>9925</v>
      </c>
      <c r="M82" s="266"/>
      <c r="N82" s="266"/>
      <c r="O82" s="266"/>
      <c r="P82" s="275" t="s">
        <v>7237</v>
      </c>
      <c r="Q82" s="358">
        <v>780.0</v>
      </c>
    </row>
    <row r="83">
      <c r="B83" s="275" t="s">
        <v>10576</v>
      </c>
      <c r="C83" s="275" t="s">
        <v>1390</v>
      </c>
      <c r="D83" s="266"/>
      <c r="E83" s="266"/>
      <c r="F83" s="266"/>
      <c r="G83" s="266" t="s">
        <v>9763</v>
      </c>
      <c r="H83" s="266" t="s">
        <v>2807</v>
      </c>
      <c r="I83" s="266" t="s">
        <v>4506</v>
      </c>
      <c r="J83" s="275" t="s">
        <v>10495</v>
      </c>
      <c r="K83" s="640" t="s">
        <v>17</v>
      </c>
      <c r="L83" s="266" t="s">
        <v>9925</v>
      </c>
      <c r="M83" s="266"/>
      <c r="N83" s="266"/>
      <c r="O83" s="266"/>
      <c r="P83" s="275" t="s">
        <v>7237</v>
      </c>
      <c r="Q83" s="358">
        <v>780.0</v>
      </c>
    </row>
    <row r="84">
      <c r="B84" s="275" t="s">
        <v>10576</v>
      </c>
      <c r="C84" s="275" t="s">
        <v>1390</v>
      </c>
      <c r="D84" s="266"/>
      <c r="E84" s="266"/>
      <c r="F84" s="266"/>
      <c r="G84" s="266" t="s">
        <v>10579</v>
      </c>
      <c r="H84" s="266" t="s">
        <v>2808</v>
      </c>
      <c r="I84" s="266" t="s">
        <v>4506</v>
      </c>
      <c r="J84" s="275" t="s">
        <v>10495</v>
      </c>
      <c r="K84" s="640" t="s">
        <v>17</v>
      </c>
      <c r="L84" s="266" t="s">
        <v>9925</v>
      </c>
      <c r="M84" s="266"/>
      <c r="N84" s="266"/>
      <c r="O84" s="266"/>
      <c r="P84" s="275" t="s">
        <v>7237</v>
      </c>
      <c r="Q84" s="358">
        <v>780.0</v>
      </c>
    </row>
    <row r="85">
      <c r="B85" s="275" t="s">
        <v>10576</v>
      </c>
      <c r="C85" s="275" t="s">
        <v>1390</v>
      </c>
      <c r="D85" s="266"/>
      <c r="E85" s="266"/>
      <c r="F85" s="266"/>
      <c r="G85" s="266" t="s">
        <v>1734</v>
      </c>
      <c r="H85" s="266" t="s">
        <v>2805</v>
      </c>
      <c r="I85" s="495" t="s">
        <v>18</v>
      </c>
      <c r="J85" s="266"/>
      <c r="K85" s="266"/>
      <c r="L85" s="266"/>
      <c r="M85" s="266"/>
      <c r="N85" s="266"/>
      <c r="O85" s="266"/>
      <c r="P85" s="266"/>
      <c r="Q85" s="266"/>
    </row>
    <row r="86">
      <c r="B86" s="266"/>
      <c r="C86" s="275" t="s">
        <v>7544</v>
      </c>
      <c r="D86" s="266"/>
      <c r="E86" s="266"/>
      <c r="F86" s="266"/>
      <c r="G86" s="266"/>
      <c r="H86" s="266"/>
      <c r="I86" s="266"/>
      <c r="J86" s="275" t="s">
        <v>10580</v>
      </c>
      <c r="K86" s="266" t="s">
        <v>17</v>
      </c>
      <c r="L86" s="266" t="s">
        <v>9925</v>
      </c>
      <c r="M86" s="266"/>
      <c r="N86" s="266"/>
      <c r="O86" s="266"/>
      <c r="P86" s="275" t="s">
        <v>8160</v>
      </c>
      <c r="Q86" s="358">
        <v>780.0</v>
      </c>
    </row>
    <row r="89">
      <c r="C89" s="2" t="s">
        <v>5711</v>
      </c>
      <c r="H89" s="2" t="s">
        <v>3819</v>
      </c>
      <c r="K89" s="2" t="s">
        <v>10543</v>
      </c>
      <c r="L89" s="2" t="s">
        <v>10581</v>
      </c>
      <c r="Q89" s="2">
        <v>1149.0</v>
      </c>
    </row>
    <row r="90">
      <c r="C90" s="2" t="s">
        <v>5711</v>
      </c>
      <c r="H90" s="2" t="s">
        <v>3819</v>
      </c>
      <c r="K90" s="2" t="s">
        <v>17</v>
      </c>
      <c r="L90" s="2" t="s">
        <v>372</v>
      </c>
      <c r="Q90" s="2">
        <v>1149.0</v>
      </c>
    </row>
    <row r="92">
      <c r="A92" s="2" t="s">
        <v>995</v>
      </c>
      <c r="B92" s="2" t="s">
        <v>1816</v>
      </c>
      <c r="C92" s="2" t="s">
        <v>10582</v>
      </c>
      <c r="H92" s="2" t="s">
        <v>3819</v>
      </c>
      <c r="I92" s="2" t="s">
        <v>3940</v>
      </c>
      <c r="J92" s="2" t="s">
        <v>10504</v>
      </c>
      <c r="K92" s="2" t="s">
        <v>17</v>
      </c>
      <c r="L92" s="2" t="s">
        <v>10509</v>
      </c>
      <c r="P92" s="2" t="s">
        <v>10468</v>
      </c>
      <c r="Q92" s="2">
        <v>795.0</v>
      </c>
    </row>
    <row r="93">
      <c r="B93" s="2" t="s">
        <v>1816</v>
      </c>
      <c r="C93" s="2" t="s">
        <v>10582</v>
      </c>
      <c r="H93" s="2" t="s">
        <v>3819</v>
      </c>
      <c r="I93" s="2" t="s">
        <v>3940</v>
      </c>
      <c r="J93" s="2" t="s">
        <v>10504</v>
      </c>
      <c r="K93" s="2" t="s">
        <v>17</v>
      </c>
      <c r="L93" s="2" t="s">
        <v>10509</v>
      </c>
      <c r="P93" s="2" t="s">
        <v>10468</v>
      </c>
      <c r="Q93" s="2">
        <v>795.0</v>
      </c>
    </row>
    <row r="94">
      <c r="B94" s="2" t="s">
        <v>1816</v>
      </c>
      <c r="C94" s="2" t="s">
        <v>1409</v>
      </c>
      <c r="H94" s="2" t="s">
        <v>3819</v>
      </c>
      <c r="I94" s="2" t="s">
        <v>3940</v>
      </c>
      <c r="J94" s="2" t="s">
        <v>10504</v>
      </c>
      <c r="K94" s="2" t="s">
        <v>17</v>
      </c>
      <c r="L94" s="2" t="s">
        <v>10509</v>
      </c>
      <c r="P94" s="2" t="s">
        <v>10468</v>
      </c>
      <c r="Q94" s="2">
        <v>795.0</v>
      </c>
    </row>
  </sheetData>
  <hyperlinks>
    <hyperlink r:id="rId1" ref="P44"/>
    <hyperlink r:id="rId2" ref="P45"/>
    <hyperlink r:id="rId3" ref="P46"/>
    <hyperlink r:id="rId4" ref="P47"/>
    <hyperlink r:id="rId5" ref="P53"/>
  </hyperlinks>
  <drawing r:id="rId6"/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5.63"/>
    <col customWidth="1" min="4" max="4" width="18.5"/>
    <col customWidth="1" min="5" max="7" width="17.5"/>
    <col customWidth="1" min="8" max="8" width="9.38"/>
    <col customWidth="1" min="9" max="9" width="14.13"/>
    <col customWidth="1" min="10" max="10" width="9.0"/>
    <col customWidth="1" min="11" max="11" width="20.75"/>
    <col customWidth="1" min="12" max="12" width="9.0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/>
      <c r="B1" s="215" t="s">
        <v>5</v>
      </c>
      <c r="C1" s="219" t="s">
        <v>10583</v>
      </c>
      <c r="D1" s="411" t="s">
        <v>7037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26" t="s">
        <v>11</v>
      </c>
      <c r="L2" s="469"/>
      <c r="M2" s="490"/>
      <c r="P2" s="2" t="s">
        <v>10584</v>
      </c>
      <c r="Q2" s="2" t="s">
        <v>10585</v>
      </c>
    </row>
    <row r="3">
      <c r="A3" s="2"/>
      <c r="B3" s="229" t="s">
        <v>811</v>
      </c>
      <c r="C3" s="2" t="s">
        <v>10586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  <c r="P3" s="2" t="s">
        <v>10587</v>
      </c>
      <c r="Q3" s="2" t="s">
        <v>10588</v>
      </c>
      <c r="R3" s="2" t="s">
        <v>10589</v>
      </c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29" t="s">
        <v>13</v>
      </c>
      <c r="M4" s="230"/>
      <c r="P4" s="2" t="s">
        <v>10590</v>
      </c>
      <c r="Q4" s="2" t="s">
        <v>4320</v>
      </c>
      <c r="R4" s="2" t="s">
        <v>10591</v>
      </c>
      <c r="S4" s="2" t="s">
        <v>87</v>
      </c>
    </row>
    <row r="5">
      <c r="A5" s="2"/>
      <c r="B5" s="229" t="s">
        <v>818</v>
      </c>
      <c r="D5" s="230"/>
      <c r="E5" s="2"/>
      <c r="F5" s="2"/>
      <c r="G5" s="2" t="s">
        <v>819</v>
      </c>
      <c r="H5" s="2"/>
      <c r="J5" s="2"/>
      <c r="K5" s="229" t="s">
        <v>14</v>
      </c>
      <c r="M5" s="237"/>
    </row>
    <row r="6">
      <c r="A6" s="2"/>
      <c r="B6" s="229" t="s">
        <v>820</v>
      </c>
      <c r="D6" s="237"/>
      <c r="E6" s="2"/>
      <c r="F6" s="2"/>
      <c r="G6" s="2" t="s">
        <v>821</v>
      </c>
      <c r="J6" s="2"/>
      <c r="K6" s="229" t="s">
        <v>15</v>
      </c>
      <c r="M6" s="237"/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29" t="s">
        <v>17</v>
      </c>
      <c r="M7" s="237"/>
    </row>
    <row r="8">
      <c r="A8" s="2"/>
      <c r="B8" s="229" t="s">
        <v>824</v>
      </c>
      <c r="D8" s="230"/>
      <c r="E8" s="2"/>
      <c r="F8" s="2"/>
      <c r="G8" s="2" t="s">
        <v>825</v>
      </c>
      <c r="H8" s="2"/>
      <c r="J8" s="2"/>
      <c r="K8" s="229" t="s">
        <v>18</v>
      </c>
      <c r="M8" s="237"/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"/>
      <c r="P9" s="2"/>
      <c r="Q9" s="2"/>
      <c r="R9" s="2"/>
    </row>
    <row r="10">
      <c r="A10" s="2"/>
      <c r="B10" s="241" t="s">
        <v>828</v>
      </c>
      <c r="C10" s="242"/>
      <c r="D10" s="243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"/>
      <c r="P10" s="2"/>
      <c r="Q10" s="2"/>
      <c r="R10" s="2"/>
    </row>
    <row r="11">
      <c r="A11" s="2"/>
      <c r="B11" s="2" t="s">
        <v>830</v>
      </c>
      <c r="C11" s="2"/>
      <c r="D11" s="2"/>
      <c r="E11" s="2"/>
      <c r="F11" s="2"/>
      <c r="G11" s="2" t="s">
        <v>831</v>
      </c>
      <c r="H11" s="2"/>
      <c r="I11" s="2"/>
      <c r="J11" s="2"/>
      <c r="K11" s="229" t="s">
        <v>21</v>
      </c>
      <c r="L11" s="2"/>
      <c r="M11" s="237"/>
      <c r="O11" s="2"/>
      <c r="P11" s="2"/>
      <c r="Q11" s="2"/>
      <c r="R11" s="2"/>
    </row>
    <row r="12">
      <c r="A12" s="2"/>
      <c r="B12" s="2"/>
      <c r="C12" s="2"/>
      <c r="D12" s="2"/>
      <c r="E12" s="2"/>
      <c r="F12" s="2"/>
      <c r="G12" s="2" t="s">
        <v>833</v>
      </c>
      <c r="H12" s="2"/>
      <c r="I12" s="2"/>
      <c r="J12" s="2"/>
      <c r="K12" s="229" t="s">
        <v>23</v>
      </c>
      <c r="L12" s="2"/>
      <c r="M12" s="237"/>
      <c r="O12" s="2"/>
      <c r="P12" s="2"/>
      <c r="Q12" s="2"/>
      <c r="R12" s="2"/>
    </row>
    <row r="13">
      <c r="A13" s="2"/>
      <c r="B13" s="2"/>
      <c r="C13" s="2"/>
      <c r="D13" s="2"/>
      <c r="E13" s="2"/>
      <c r="F13" s="2"/>
      <c r="G13" s="2" t="s">
        <v>835</v>
      </c>
      <c r="H13" s="2"/>
      <c r="I13" s="2"/>
      <c r="J13" s="237"/>
      <c r="K13" s="241" t="s">
        <v>24</v>
      </c>
      <c r="L13" s="242"/>
      <c r="M13" s="243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10592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335</v>
      </c>
      <c r="B17" s="2" t="s">
        <v>5904</v>
      </c>
      <c r="C17" s="2" t="s">
        <v>10416</v>
      </c>
      <c r="E17" s="2"/>
      <c r="F17" s="2"/>
      <c r="G17" s="2" t="s">
        <v>10312</v>
      </c>
      <c r="I17" s="2" t="s">
        <v>829</v>
      </c>
      <c r="J17" s="2" t="s">
        <v>10593</v>
      </c>
      <c r="K17" s="229" t="s">
        <v>17</v>
      </c>
      <c r="L17" s="2" t="s">
        <v>9577</v>
      </c>
      <c r="P17" s="2" t="s">
        <v>7159</v>
      </c>
      <c r="Q17" s="2" t="s">
        <v>7159</v>
      </c>
    </row>
    <row r="18">
      <c r="A18" s="2"/>
      <c r="B18" s="2" t="s">
        <v>5904</v>
      </c>
      <c r="C18" s="2" t="s">
        <v>10001</v>
      </c>
      <c r="E18" s="2"/>
      <c r="F18" s="2"/>
      <c r="G18" s="2" t="s">
        <v>1098</v>
      </c>
      <c r="I18" s="2" t="s">
        <v>829</v>
      </c>
      <c r="J18" s="2" t="s">
        <v>10593</v>
      </c>
      <c r="K18" s="229" t="s">
        <v>17</v>
      </c>
      <c r="L18" s="2" t="s">
        <v>9577</v>
      </c>
    </row>
    <row r="19">
      <c r="A19" s="2"/>
      <c r="B19" s="2" t="s">
        <v>5904</v>
      </c>
      <c r="C19" s="2" t="s">
        <v>10001</v>
      </c>
      <c r="E19" s="2"/>
      <c r="F19" s="2"/>
      <c r="G19" s="2" t="s">
        <v>10594</v>
      </c>
      <c r="I19" s="2" t="s">
        <v>829</v>
      </c>
      <c r="J19" s="2" t="s">
        <v>10593</v>
      </c>
      <c r="K19" s="229" t="s">
        <v>17</v>
      </c>
      <c r="L19" s="2" t="s">
        <v>9577</v>
      </c>
    </row>
    <row r="20">
      <c r="A20" s="2"/>
      <c r="B20" s="2" t="s">
        <v>5904</v>
      </c>
      <c r="C20" s="2" t="s">
        <v>10001</v>
      </c>
      <c r="E20" s="2"/>
      <c r="F20" s="2"/>
      <c r="G20" s="2" t="s">
        <v>10595</v>
      </c>
      <c r="I20" s="2" t="s">
        <v>829</v>
      </c>
      <c r="J20" s="2" t="s">
        <v>9577</v>
      </c>
      <c r="K20" s="229" t="s">
        <v>17</v>
      </c>
      <c r="L20" s="2" t="s">
        <v>9577</v>
      </c>
    </row>
    <row r="21">
      <c r="A21" s="2"/>
      <c r="B21" s="2" t="s">
        <v>5904</v>
      </c>
      <c r="C21" s="2" t="s">
        <v>10596</v>
      </c>
      <c r="D21" s="266"/>
      <c r="E21" s="2"/>
      <c r="F21" s="2"/>
      <c r="G21" s="2" t="s">
        <v>10556</v>
      </c>
      <c r="I21" s="2" t="s">
        <v>829</v>
      </c>
      <c r="J21" s="2" t="s">
        <v>9841</v>
      </c>
      <c r="K21" s="229" t="s">
        <v>17</v>
      </c>
      <c r="L21" s="2" t="s">
        <v>10597</v>
      </c>
    </row>
    <row r="22">
      <c r="C22" s="2" t="s">
        <v>3411</v>
      </c>
      <c r="D22" s="266"/>
      <c r="E22" s="2"/>
      <c r="F22" s="2"/>
      <c r="G22" s="2" t="s">
        <v>10556</v>
      </c>
      <c r="I22" s="2" t="s">
        <v>829</v>
      </c>
      <c r="J22" s="2" t="s">
        <v>10597</v>
      </c>
      <c r="K22" s="229" t="s">
        <v>17</v>
      </c>
      <c r="L22" s="2" t="s">
        <v>10597</v>
      </c>
    </row>
    <row r="23">
      <c r="C23" s="2" t="s">
        <v>4348</v>
      </c>
      <c r="D23" s="275"/>
      <c r="E23" s="2"/>
      <c r="F23" s="2"/>
      <c r="G23" s="2" t="s">
        <v>10556</v>
      </c>
      <c r="I23" s="2" t="s">
        <v>829</v>
      </c>
      <c r="J23" s="2" t="s">
        <v>10597</v>
      </c>
      <c r="K23" s="229" t="s">
        <v>17</v>
      </c>
      <c r="L23" s="2" t="s">
        <v>10597</v>
      </c>
    </row>
    <row r="24">
      <c r="E24" s="2"/>
      <c r="F24" s="2"/>
      <c r="G24" s="2"/>
      <c r="H24" s="2"/>
    </row>
    <row r="25">
      <c r="A25" s="2" t="s">
        <v>10598</v>
      </c>
      <c r="C25" s="2" t="s">
        <v>10576</v>
      </c>
      <c r="E25" s="2"/>
      <c r="F25" s="2"/>
      <c r="G25" s="2" t="s">
        <v>1240</v>
      </c>
      <c r="I25" s="2" t="s">
        <v>829</v>
      </c>
      <c r="J25" s="2" t="s">
        <v>10593</v>
      </c>
      <c r="K25" s="229" t="s">
        <v>17</v>
      </c>
      <c r="L25" s="2" t="s">
        <v>10593</v>
      </c>
    </row>
    <row r="26">
      <c r="A26" s="2"/>
      <c r="C26" s="2" t="s">
        <v>10576</v>
      </c>
      <c r="E26" s="2"/>
      <c r="F26" s="2"/>
      <c r="G26" s="2" t="s">
        <v>1247</v>
      </c>
      <c r="I26" s="2" t="s">
        <v>829</v>
      </c>
      <c r="J26" s="2" t="s">
        <v>10593</v>
      </c>
      <c r="K26" s="229" t="s">
        <v>17</v>
      </c>
      <c r="L26" s="2" t="s">
        <v>10593</v>
      </c>
    </row>
    <row r="28">
      <c r="A28" s="2" t="s">
        <v>336</v>
      </c>
      <c r="C28" s="2" t="s">
        <v>10599</v>
      </c>
      <c r="E28" s="2"/>
      <c r="F28" s="2"/>
      <c r="G28" s="2" t="s">
        <v>7189</v>
      </c>
      <c r="I28" s="2" t="s">
        <v>829</v>
      </c>
      <c r="J28" s="2" t="s">
        <v>10600</v>
      </c>
      <c r="K28" s="229" t="s">
        <v>17</v>
      </c>
      <c r="L28" s="2" t="s">
        <v>10600</v>
      </c>
    </row>
    <row r="29">
      <c r="C29" s="275" t="s">
        <v>10601</v>
      </c>
      <c r="E29" s="2"/>
      <c r="F29" s="2"/>
      <c r="G29" s="2" t="s">
        <v>9857</v>
      </c>
      <c r="I29" s="2" t="s">
        <v>829</v>
      </c>
      <c r="J29" s="2" t="s">
        <v>10600</v>
      </c>
      <c r="K29" s="229" t="s">
        <v>17</v>
      </c>
      <c r="L29" s="2" t="s">
        <v>10600</v>
      </c>
    </row>
    <row r="30">
      <c r="C30" s="275" t="s">
        <v>10601</v>
      </c>
      <c r="E30" s="2"/>
      <c r="F30" s="2"/>
      <c r="G30" s="2" t="s">
        <v>7205</v>
      </c>
      <c r="I30" s="2" t="s">
        <v>829</v>
      </c>
      <c r="J30" s="2" t="s">
        <v>10600</v>
      </c>
      <c r="K30" s="229" t="s">
        <v>17</v>
      </c>
      <c r="L30" s="2" t="s">
        <v>10600</v>
      </c>
    </row>
    <row r="31">
      <c r="C31" s="275" t="s">
        <v>10601</v>
      </c>
      <c r="E31" s="2"/>
      <c r="F31" s="2"/>
      <c r="G31" s="2" t="s">
        <v>7189</v>
      </c>
      <c r="I31" s="2" t="s">
        <v>829</v>
      </c>
      <c r="J31" s="2" t="s">
        <v>10600</v>
      </c>
      <c r="K31" s="229" t="s">
        <v>17</v>
      </c>
      <c r="L31" s="2" t="s">
        <v>10600</v>
      </c>
    </row>
    <row r="32">
      <c r="C32" s="275" t="s">
        <v>10601</v>
      </c>
      <c r="E32" s="2"/>
      <c r="F32" s="2"/>
      <c r="G32" s="2" t="s">
        <v>10602</v>
      </c>
      <c r="I32" s="2" t="s">
        <v>829</v>
      </c>
      <c r="J32" s="2" t="s">
        <v>10600</v>
      </c>
      <c r="K32" s="229" t="s">
        <v>17</v>
      </c>
      <c r="L32" s="2" t="s">
        <v>10600</v>
      </c>
    </row>
    <row r="34">
      <c r="A34" s="2" t="s">
        <v>10326</v>
      </c>
      <c r="B34" s="2" t="s">
        <v>3908</v>
      </c>
      <c r="C34" s="275" t="s">
        <v>4099</v>
      </c>
      <c r="D34" s="275"/>
      <c r="E34" s="456"/>
      <c r="F34" s="456"/>
      <c r="G34" s="492" t="s">
        <v>3515</v>
      </c>
      <c r="I34" s="2" t="s">
        <v>829</v>
      </c>
      <c r="J34" s="2" t="s">
        <v>10603</v>
      </c>
      <c r="K34" s="229" t="s">
        <v>17</v>
      </c>
      <c r="L34" s="2" t="s">
        <v>10603</v>
      </c>
    </row>
    <row r="35">
      <c r="A35" s="2"/>
      <c r="B35" s="2" t="s">
        <v>3908</v>
      </c>
      <c r="C35" s="492" t="s">
        <v>5482</v>
      </c>
      <c r="D35" s="492"/>
      <c r="E35" s="492"/>
      <c r="F35" s="492"/>
      <c r="G35" s="492" t="s">
        <v>10604</v>
      </c>
      <c r="I35" s="2" t="s">
        <v>829</v>
      </c>
      <c r="J35" s="2" t="s">
        <v>10603</v>
      </c>
      <c r="K35" s="229" t="s">
        <v>17</v>
      </c>
      <c r="L35" s="2" t="s">
        <v>10603</v>
      </c>
    </row>
    <row r="36">
      <c r="A36" s="2"/>
      <c r="B36" s="2" t="s">
        <v>3908</v>
      </c>
      <c r="C36" s="492" t="s">
        <v>5330</v>
      </c>
      <c r="D36" s="492"/>
      <c r="E36" s="492"/>
      <c r="F36" s="492"/>
      <c r="G36" s="492" t="s">
        <v>3515</v>
      </c>
      <c r="I36" s="2" t="s">
        <v>829</v>
      </c>
      <c r="J36" s="2" t="s">
        <v>10603</v>
      </c>
      <c r="K36" s="229" t="s">
        <v>17</v>
      </c>
      <c r="L36" s="2" t="s">
        <v>10603</v>
      </c>
    </row>
    <row r="37">
      <c r="A37" s="357"/>
      <c r="B37" s="357" t="s">
        <v>3908</v>
      </c>
      <c r="C37" s="357" t="s">
        <v>7171</v>
      </c>
      <c r="D37" s="357"/>
      <c r="E37" s="456"/>
      <c r="F37" s="456"/>
      <c r="G37" s="492" t="s">
        <v>3515</v>
      </c>
      <c r="I37" s="2" t="s">
        <v>829</v>
      </c>
      <c r="J37" s="2" t="s">
        <v>10603</v>
      </c>
      <c r="K37" s="229" t="s">
        <v>17</v>
      </c>
      <c r="L37" s="2" t="s">
        <v>10603</v>
      </c>
    </row>
    <row r="38">
      <c r="A38" s="2"/>
      <c r="B38" s="2" t="s">
        <v>3908</v>
      </c>
      <c r="C38" s="492" t="s">
        <v>7172</v>
      </c>
      <c r="D38" s="492"/>
      <c r="E38" s="492"/>
      <c r="F38" s="492"/>
      <c r="G38" s="492" t="s">
        <v>3515</v>
      </c>
      <c r="H38" s="2"/>
      <c r="I38" s="2" t="s">
        <v>829</v>
      </c>
      <c r="J38" s="2" t="s">
        <v>10603</v>
      </c>
      <c r="K38" s="229" t="s">
        <v>17</v>
      </c>
      <c r="L38" s="2" t="s">
        <v>10603</v>
      </c>
    </row>
    <row r="39">
      <c r="A39" s="2"/>
      <c r="B39" s="2" t="s">
        <v>3908</v>
      </c>
      <c r="C39" s="275" t="s">
        <v>6193</v>
      </c>
      <c r="D39" s="275"/>
      <c r="E39" s="494"/>
      <c r="F39" s="494"/>
      <c r="G39" s="494" t="s">
        <v>10595</v>
      </c>
      <c r="H39" s="2"/>
      <c r="I39" s="2" t="s">
        <v>829</v>
      </c>
      <c r="J39" s="2" t="s">
        <v>10603</v>
      </c>
      <c r="K39" s="229" t="s">
        <v>17</v>
      </c>
      <c r="L39" s="2" t="s">
        <v>10603</v>
      </c>
    </row>
    <row r="40">
      <c r="A40" s="2"/>
      <c r="B40" s="2" t="s">
        <v>3908</v>
      </c>
      <c r="C40" s="266" t="s">
        <v>3524</v>
      </c>
      <c r="D40" s="266"/>
      <c r="E40" s="456"/>
      <c r="F40" s="456"/>
      <c r="G40" s="492" t="s">
        <v>3515</v>
      </c>
      <c r="H40" s="2"/>
      <c r="I40" s="2" t="s">
        <v>829</v>
      </c>
      <c r="J40" s="2" t="s">
        <v>10603</v>
      </c>
      <c r="K40" s="229" t="s">
        <v>17</v>
      </c>
      <c r="L40" s="2" t="s">
        <v>10603</v>
      </c>
    </row>
    <row r="41">
      <c r="A41" s="2"/>
      <c r="B41" s="2" t="s">
        <v>3908</v>
      </c>
      <c r="C41" s="275" t="s">
        <v>7174</v>
      </c>
      <c r="D41" s="275"/>
      <c r="E41" s="456"/>
      <c r="F41" s="456"/>
      <c r="G41" s="492" t="s">
        <v>3515</v>
      </c>
      <c r="I41" s="2" t="s">
        <v>829</v>
      </c>
      <c r="J41" s="2" t="s">
        <v>10603</v>
      </c>
      <c r="K41" s="229" t="s">
        <v>17</v>
      </c>
      <c r="L41" s="2" t="s">
        <v>10603</v>
      </c>
    </row>
    <row r="42">
      <c r="A42" s="239"/>
      <c r="B42" s="2" t="s">
        <v>10605</v>
      </c>
      <c r="C42" s="492" t="s">
        <v>10606</v>
      </c>
      <c r="D42" s="492"/>
      <c r="E42" s="2"/>
      <c r="F42" s="2"/>
      <c r="G42" s="2" t="s">
        <v>9875</v>
      </c>
      <c r="I42" s="2" t="s">
        <v>829</v>
      </c>
      <c r="J42" s="2" t="s">
        <v>10603</v>
      </c>
      <c r="K42" s="229" t="s">
        <v>17</v>
      </c>
      <c r="L42" s="2" t="s">
        <v>10603</v>
      </c>
    </row>
    <row r="43">
      <c r="B43" s="2" t="s">
        <v>10605</v>
      </c>
      <c r="C43" s="492" t="s">
        <v>10606</v>
      </c>
      <c r="D43" s="492"/>
      <c r="E43" s="2"/>
      <c r="F43" s="2"/>
      <c r="G43" s="2" t="s">
        <v>2787</v>
      </c>
      <c r="I43" s="2" t="s">
        <v>829</v>
      </c>
      <c r="J43" s="2" t="s">
        <v>10603</v>
      </c>
      <c r="K43" s="229" t="s">
        <v>17</v>
      </c>
      <c r="L43" s="2" t="s">
        <v>10603</v>
      </c>
    </row>
    <row r="44">
      <c r="C44" s="2" t="s">
        <v>10607</v>
      </c>
      <c r="E44" s="2"/>
      <c r="F44" s="2"/>
      <c r="G44" s="2" t="s">
        <v>10110</v>
      </c>
      <c r="I44" s="2" t="s">
        <v>829</v>
      </c>
      <c r="J44" s="2" t="s">
        <v>10603</v>
      </c>
      <c r="K44" s="229" t="s">
        <v>17</v>
      </c>
      <c r="L44" s="2" t="s">
        <v>10603</v>
      </c>
    </row>
    <row r="45">
      <c r="C45" s="2" t="s">
        <v>10607</v>
      </c>
      <c r="E45" s="2"/>
      <c r="F45" s="2"/>
      <c r="G45" s="2" t="s">
        <v>10608</v>
      </c>
      <c r="I45" s="2" t="s">
        <v>829</v>
      </c>
      <c r="J45" s="2" t="s">
        <v>10603</v>
      </c>
      <c r="K45" s="229" t="s">
        <v>17</v>
      </c>
      <c r="L45" s="2" t="s">
        <v>10603</v>
      </c>
    </row>
    <row r="46">
      <c r="C46" s="2" t="s">
        <v>10607</v>
      </c>
      <c r="E46" s="2"/>
      <c r="F46" s="2"/>
      <c r="G46" s="2" t="s">
        <v>10609</v>
      </c>
      <c r="I46" s="2" t="s">
        <v>829</v>
      </c>
      <c r="J46" s="2" t="s">
        <v>10603</v>
      </c>
      <c r="K46" s="229" t="s">
        <v>17</v>
      </c>
      <c r="L46" s="2" t="s">
        <v>10603</v>
      </c>
    </row>
    <row r="47">
      <c r="C47" s="2" t="s">
        <v>10607</v>
      </c>
      <c r="E47" s="2"/>
      <c r="F47" s="2"/>
      <c r="G47" s="2" t="s">
        <v>10610</v>
      </c>
      <c r="I47" s="2" t="s">
        <v>829</v>
      </c>
      <c r="J47" s="2" t="s">
        <v>10603</v>
      </c>
      <c r="K47" s="229" t="s">
        <v>17</v>
      </c>
      <c r="L47" s="2" t="s">
        <v>10603</v>
      </c>
    </row>
    <row r="48">
      <c r="C48" s="2" t="s">
        <v>10607</v>
      </c>
      <c r="E48" s="2"/>
      <c r="F48" s="2"/>
      <c r="G48" s="2" t="s">
        <v>10611</v>
      </c>
      <c r="I48" s="2" t="s">
        <v>829</v>
      </c>
      <c r="J48" s="2" t="s">
        <v>10603</v>
      </c>
      <c r="K48" s="229" t="s">
        <v>17</v>
      </c>
      <c r="L48" s="2" t="s">
        <v>10603</v>
      </c>
    </row>
    <row r="49">
      <c r="C49" s="2" t="s">
        <v>10607</v>
      </c>
      <c r="E49" s="2"/>
      <c r="F49" s="2"/>
      <c r="G49" s="2" t="s">
        <v>10612</v>
      </c>
      <c r="I49" s="2" t="s">
        <v>829</v>
      </c>
      <c r="J49" s="2" t="s">
        <v>10603</v>
      </c>
      <c r="K49" s="229" t="s">
        <v>17</v>
      </c>
      <c r="L49" s="2" t="s">
        <v>10603</v>
      </c>
    </row>
    <row r="50">
      <c r="C50" s="2" t="s">
        <v>10607</v>
      </c>
      <c r="E50" s="2"/>
      <c r="F50" s="2"/>
      <c r="G50" s="2" t="s">
        <v>10613</v>
      </c>
      <c r="I50" s="2" t="s">
        <v>829</v>
      </c>
      <c r="J50" s="2" t="s">
        <v>10603</v>
      </c>
      <c r="K50" s="229" t="s">
        <v>17</v>
      </c>
      <c r="L50" s="2" t="s">
        <v>10603</v>
      </c>
    </row>
    <row r="52">
      <c r="A52" s="2" t="s">
        <v>995</v>
      </c>
      <c r="C52" s="2" t="s">
        <v>10614</v>
      </c>
      <c r="D52" s="2" t="s">
        <v>10614</v>
      </c>
      <c r="I52" s="2" t="s">
        <v>9152</v>
      </c>
      <c r="J52" s="2" t="s">
        <v>10615</v>
      </c>
      <c r="K52" s="229" t="s">
        <v>17</v>
      </c>
    </row>
    <row r="53">
      <c r="C53" s="2" t="s">
        <v>10614</v>
      </c>
      <c r="D53" s="2" t="s">
        <v>10614</v>
      </c>
      <c r="I53" s="2" t="s">
        <v>2173</v>
      </c>
      <c r="J53" s="2" t="s">
        <v>7235</v>
      </c>
      <c r="K53" s="229" t="s">
        <v>17</v>
      </c>
    </row>
    <row r="56">
      <c r="A56" s="239"/>
      <c r="B56" s="239" t="s">
        <v>10616</v>
      </c>
    </row>
    <row r="57">
      <c r="C57" s="359" t="s">
        <v>10617</v>
      </c>
      <c r="D57" s="567">
        <v>8.529909E7</v>
      </c>
      <c r="I57" s="2" t="s">
        <v>2245</v>
      </c>
      <c r="K57" s="229" t="s">
        <v>17</v>
      </c>
      <c r="L57" s="2" t="s">
        <v>454</v>
      </c>
      <c r="Q57" s="2">
        <v>346.0</v>
      </c>
    </row>
    <row r="58">
      <c r="C58" s="359" t="s">
        <v>10618</v>
      </c>
      <c r="I58" s="2" t="s">
        <v>2245</v>
      </c>
      <c r="K58" s="2" t="s">
        <v>17</v>
      </c>
      <c r="L58" s="2" t="s">
        <v>454</v>
      </c>
      <c r="Q58" s="2">
        <v>346.0</v>
      </c>
    </row>
    <row r="59">
      <c r="B59" s="2" t="s">
        <v>2768</v>
      </c>
      <c r="C59" s="359" t="s">
        <v>10619</v>
      </c>
      <c r="D59" s="291" t="s">
        <v>10620</v>
      </c>
      <c r="E59" s="380"/>
      <c r="F59" s="380"/>
      <c r="G59" s="380" t="s">
        <v>10621</v>
      </c>
      <c r="I59" s="2" t="s">
        <v>2173</v>
      </c>
      <c r="J59" s="2" t="s">
        <v>10622</v>
      </c>
      <c r="K59" s="2" t="s">
        <v>17</v>
      </c>
      <c r="L59" s="2" t="s">
        <v>9046</v>
      </c>
      <c r="P59" s="2" t="s">
        <v>10623</v>
      </c>
      <c r="Q59" s="2">
        <v>15.0</v>
      </c>
    </row>
    <row r="60">
      <c r="B60" s="2" t="s">
        <v>2768</v>
      </c>
      <c r="C60" s="359" t="s">
        <v>10619</v>
      </c>
      <c r="D60" s="291" t="s">
        <v>10624</v>
      </c>
      <c r="E60" s="380"/>
      <c r="F60" s="380"/>
      <c r="G60" s="380" t="s">
        <v>10621</v>
      </c>
      <c r="I60" s="2" t="s">
        <v>2173</v>
      </c>
      <c r="J60" s="2" t="s">
        <v>10622</v>
      </c>
      <c r="K60" s="2" t="s">
        <v>17</v>
      </c>
      <c r="L60" s="2" t="s">
        <v>9046</v>
      </c>
      <c r="P60" s="2" t="s">
        <v>10623</v>
      </c>
      <c r="Q60" s="2">
        <v>15.0</v>
      </c>
    </row>
    <row r="61">
      <c r="B61" s="2" t="s">
        <v>2768</v>
      </c>
      <c r="C61" s="359" t="s">
        <v>10619</v>
      </c>
      <c r="D61" s="291" t="s">
        <v>10625</v>
      </c>
      <c r="E61" s="380"/>
      <c r="F61" s="380"/>
      <c r="G61" s="380" t="s">
        <v>10621</v>
      </c>
      <c r="I61" s="2" t="s">
        <v>2173</v>
      </c>
      <c r="J61" s="2" t="s">
        <v>10622</v>
      </c>
      <c r="K61" s="2" t="s">
        <v>17</v>
      </c>
      <c r="L61" s="2" t="s">
        <v>9046</v>
      </c>
      <c r="P61" s="2" t="s">
        <v>10623</v>
      </c>
      <c r="Q61" s="2">
        <v>15.0</v>
      </c>
    </row>
    <row r="62">
      <c r="B62" s="2" t="s">
        <v>2768</v>
      </c>
      <c r="C62" s="359" t="s">
        <v>10619</v>
      </c>
      <c r="D62" s="291" t="s">
        <v>10626</v>
      </c>
      <c r="E62" s="380"/>
      <c r="F62" s="380"/>
      <c r="G62" s="380" t="s">
        <v>10621</v>
      </c>
      <c r="I62" s="2" t="s">
        <v>2173</v>
      </c>
      <c r="J62" s="2" t="s">
        <v>10622</v>
      </c>
      <c r="K62" s="2" t="s">
        <v>17</v>
      </c>
      <c r="L62" s="2" t="s">
        <v>9046</v>
      </c>
      <c r="P62" s="2" t="s">
        <v>10623</v>
      </c>
      <c r="Q62" s="2">
        <v>15.0</v>
      </c>
    </row>
    <row r="63">
      <c r="B63" s="2" t="s">
        <v>30</v>
      </c>
      <c r="C63" s="359" t="s">
        <v>10627</v>
      </c>
      <c r="D63" s="291">
        <v>8.70157665313E12</v>
      </c>
      <c r="E63" s="359"/>
      <c r="F63" s="359"/>
      <c r="G63" s="359" t="s">
        <v>5657</v>
      </c>
      <c r="I63" s="2" t="s">
        <v>2173</v>
      </c>
      <c r="J63" s="2" t="s">
        <v>10622</v>
      </c>
      <c r="K63" s="2" t="s">
        <v>17</v>
      </c>
      <c r="L63" s="2" t="s">
        <v>9046</v>
      </c>
      <c r="P63" s="2" t="s">
        <v>10623</v>
      </c>
      <c r="Q63" s="2">
        <v>15.0</v>
      </c>
    </row>
    <row r="64">
      <c r="B64" s="2" t="s">
        <v>862</v>
      </c>
      <c r="C64" s="359" t="s">
        <v>899</v>
      </c>
      <c r="D64" s="291" t="s">
        <v>10628</v>
      </c>
      <c r="E64" s="380"/>
      <c r="F64" s="380"/>
      <c r="G64" s="380" t="s">
        <v>900</v>
      </c>
      <c r="I64" s="2" t="s">
        <v>2173</v>
      </c>
      <c r="J64" s="2" t="s">
        <v>10622</v>
      </c>
      <c r="K64" s="2" t="s">
        <v>17</v>
      </c>
      <c r="L64" s="2" t="s">
        <v>9046</v>
      </c>
      <c r="P64" s="2" t="s">
        <v>10623</v>
      </c>
      <c r="Q64" s="2">
        <v>15.0</v>
      </c>
    </row>
    <row r="65">
      <c r="C65" s="359" t="s">
        <v>1182</v>
      </c>
      <c r="I65" s="2" t="s">
        <v>2245</v>
      </c>
      <c r="J65" s="2" t="s">
        <v>10622</v>
      </c>
      <c r="K65" s="2" t="s">
        <v>17</v>
      </c>
      <c r="L65" s="2" t="s">
        <v>10622</v>
      </c>
      <c r="P65" s="2" t="s">
        <v>10623</v>
      </c>
      <c r="Q65" s="2">
        <v>16.0</v>
      </c>
    </row>
    <row r="66">
      <c r="C66" s="388" t="s">
        <v>10629</v>
      </c>
      <c r="I66" s="2" t="s">
        <v>2245</v>
      </c>
      <c r="J66" s="2" t="s">
        <v>10622</v>
      </c>
      <c r="K66" s="2" t="s">
        <v>17</v>
      </c>
      <c r="L66" s="2" t="s">
        <v>10622</v>
      </c>
      <c r="P66" s="2" t="s">
        <v>10623</v>
      </c>
      <c r="Q66" s="2">
        <v>16.0</v>
      </c>
    </row>
  </sheetData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9" width="17.5"/>
    <col customWidth="1" min="10" max="10" width="6.5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9" width="13.0"/>
  </cols>
  <sheetData>
    <row r="1">
      <c r="A1" s="220"/>
      <c r="B1" s="215" t="s">
        <v>5</v>
      </c>
      <c r="C1" s="219" t="s">
        <v>10630</v>
      </c>
      <c r="D1" s="411">
        <v>9.965535252E9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00" t="s">
        <v>6058</v>
      </c>
      <c r="P1" s="2" t="s">
        <v>6216</v>
      </c>
      <c r="Q1" s="2" t="s">
        <v>806</v>
      </c>
      <c r="R1" s="200"/>
      <c r="S1" s="200" t="s">
        <v>6058</v>
      </c>
      <c r="T1" s="2" t="s">
        <v>6216</v>
      </c>
      <c r="U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26" t="s">
        <v>11</v>
      </c>
      <c r="L2" s="469"/>
      <c r="M2" s="490"/>
      <c r="O2" s="200">
        <v>1.0</v>
      </c>
      <c r="P2" s="2" t="s">
        <v>10631</v>
      </c>
      <c r="Q2" s="2" t="s">
        <v>10632</v>
      </c>
      <c r="R2" s="200"/>
      <c r="S2" s="200">
        <v>14.0</v>
      </c>
      <c r="T2" s="2" t="s">
        <v>10633</v>
      </c>
      <c r="U2" s="2" t="s">
        <v>10634</v>
      </c>
    </row>
    <row r="3">
      <c r="A3" s="2"/>
      <c r="B3" s="229" t="s">
        <v>811</v>
      </c>
      <c r="C3" s="2" t="s">
        <v>10635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  <c r="O3" s="200">
        <v>2.0</v>
      </c>
      <c r="P3" s="2" t="s">
        <v>10636</v>
      </c>
      <c r="Q3" s="2" t="s">
        <v>10637</v>
      </c>
      <c r="R3" s="200"/>
      <c r="S3" s="200">
        <v>15.0</v>
      </c>
      <c r="T3" s="2" t="s">
        <v>10638</v>
      </c>
      <c r="U3" s="2" t="s">
        <v>10639</v>
      </c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29" t="s">
        <v>13</v>
      </c>
      <c r="M4" s="230"/>
      <c r="O4" s="200">
        <v>3.0</v>
      </c>
      <c r="P4" s="2" t="s">
        <v>10640</v>
      </c>
      <c r="Q4" s="2" t="s">
        <v>10641</v>
      </c>
      <c r="R4" s="200"/>
      <c r="S4" s="200">
        <v>16.0</v>
      </c>
      <c r="T4" s="2" t="s">
        <v>10642</v>
      </c>
      <c r="U4" s="2" t="s">
        <v>10643</v>
      </c>
    </row>
    <row r="5">
      <c r="A5" s="2"/>
      <c r="B5" s="229" t="s">
        <v>818</v>
      </c>
      <c r="D5" s="230"/>
      <c r="E5" s="2"/>
      <c r="F5" s="2"/>
      <c r="G5" s="2" t="s">
        <v>819</v>
      </c>
      <c r="H5" s="2"/>
      <c r="J5" s="2"/>
      <c r="K5" s="229" t="s">
        <v>14</v>
      </c>
      <c r="M5" s="237"/>
      <c r="O5" s="200">
        <v>4.0</v>
      </c>
      <c r="P5" s="2" t="s">
        <v>10644</v>
      </c>
      <c r="Q5" s="2" t="s">
        <v>10645</v>
      </c>
      <c r="R5" s="200"/>
      <c r="S5" s="200">
        <v>17.0</v>
      </c>
      <c r="T5" s="2" t="s">
        <v>10646</v>
      </c>
      <c r="U5" s="2" t="s">
        <v>10647</v>
      </c>
    </row>
    <row r="6">
      <c r="A6" s="2"/>
      <c r="B6" s="229" t="s">
        <v>820</v>
      </c>
      <c r="D6" s="237"/>
      <c r="E6" s="2"/>
      <c r="F6" s="2"/>
      <c r="G6" s="2" t="s">
        <v>821</v>
      </c>
      <c r="J6" s="2"/>
      <c r="K6" s="229" t="s">
        <v>15</v>
      </c>
      <c r="M6" s="237"/>
      <c r="O6" s="200">
        <v>5.0</v>
      </c>
      <c r="P6" s="2" t="s">
        <v>10648</v>
      </c>
      <c r="Q6" s="2" t="s">
        <v>10364</v>
      </c>
      <c r="R6" s="200"/>
      <c r="S6" s="200">
        <v>18.0</v>
      </c>
      <c r="T6" s="2" t="s">
        <v>10649</v>
      </c>
      <c r="U6" s="2" t="s">
        <v>397</v>
      </c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29" t="s">
        <v>17</v>
      </c>
      <c r="M7" s="237"/>
      <c r="O7" s="200">
        <v>6.0</v>
      </c>
      <c r="P7" s="2" t="s">
        <v>10650</v>
      </c>
      <c r="Q7" s="2" t="s">
        <v>10651</v>
      </c>
      <c r="R7" s="200"/>
      <c r="S7" s="200">
        <v>19.0</v>
      </c>
      <c r="T7" s="2" t="s">
        <v>10652</v>
      </c>
      <c r="U7" s="2" t="s">
        <v>10653</v>
      </c>
      <c r="V7" s="2" t="s">
        <v>10654</v>
      </c>
    </row>
    <row r="8">
      <c r="A8" s="2"/>
      <c r="B8" s="229" t="s">
        <v>824</v>
      </c>
      <c r="D8" s="230"/>
      <c r="E8" s="2"/>
      <c r="F8" s="2"/>
      <c r="G8" s="2" t="s">
        <v>825</v>
      </c>
      <c r="H8" s="2"/>
      <c r="J8" s="2"/>
      <c r="K8" s="229" t="s">
        <v>18</v>
      </c>
      <c r="M8" s="237"/>
      <c r="O8" s="200">
        <v>7.0</v>
      </c>
      <c r="P8" s="2" t="s">
        <v>10655</v>
      </c>
      <c r="Q8" s="2" t="s">
        <v>10656</v>
      </c>
      <c r="R8" s="461"/>
      <c r="S8" s="461"/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00">
        <v>8.0</v>
      </c>
      <c r="P9" s="2" t="s">
        <v>10657</v>
      </c>
      <c r="Q9" s="2" t="s">
        <v>10658</v>
      </c>
      <c r="R9" s="200"/>
      <c r="S9" s="200"/>
    </row>
    <row r="10">
      <c r="A10" s="2"/>
      <c r="B10" s="241" t="s">
        <v>828</v>
      </c>
      <c r="C10" s="242"/>
      <c r="D10" s="243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00">
        <v>9.0</v>
      </c>
      <c r="P10" s="2" t="s">
        <v>10659</v>
      </c>
      <c r="Q10" s="2" t="s">
        <v>10660</v>
      </c>
      <c r="R10" s="200"/>
      <c r="S10" s="200"/>
    </row>
    <row r="11">
      <c r="A11" s="2"/>
      <c r="B11" s="2" t="s">
        <v>830</v>
      </c>
      <c r="C11" s="2"/>
      <c r="D11" s="2"/>
      <c r="E11" s="2"/>
      <c r="F11" s="2"/>
      <c r="G11" s="2" t="s">
        <v>831</v>
      </c>
      <c r="H11" s="2"/>
      <c r="I11" s="2"/>
      <c r="J11" s="2"/>
      <c r="K11" s="229" t="s">
        <v>21</v>
      </c>
      <c r="L11" s="2"/>
      <c r="M11" s="237"/>
      <c r="O11" s="200">
        <v>10.0</v>
      </c>
      <c r="P11" s="2" t="s">
        <v>10661</v>
      </c>
      <c r="Q11" s="2" t="s">
        <v>10662</v>
      </c>
      <c r="R11" s="200"/>
      <c r="S11" s="200"/>
    </row>
    <row r="12">
      <c r="A12" s="2"/>
      <c r="B12" s="2"/>
      <c r="C12" s="2"/>
      <c r="D12" s="2"/>
      <c r="E12" s="2"/>
      <c r="F12" s="2"/>
      <c r="G12" s="2" t="s">
        <v>833</v>
      </c>
      <c r="H12" s="2"/>
      <c r="I12" s="2"/>
      <c r="J12" s="2"/>
      <c r="K12" s="229" t="s">
        <v>23</v>
      </c>
      <c r="L12" s="2"/>
      <c r="M12" s="237"/>
      <c r="O12" s="200">
        <v>11.0</v>
      </c>
      <c r="P12" s="2" t="s">
        <v>5275</v>
      </c>
      <c r="Q12" s="2" t="s">
        <v>10663</v>
      </c>
      <c r="R12" s="200"/>
      <c r="S12" s="200"/>
    </row>
    <row r="13">
      <c r="A13" s="2"/>
      <c r="B13" s="2"/>
      <c r="C13" s="2"/>
      <c r="D13" s="2"/>
      <c r="E13" s="2"/>
      <c r="F13" s="2"/>
      <c r="G13" s="2" t="s">
        <v>835</v>
      </c>
      <c r="H13" s="2"/>
      <c r="I13" s="2"/>
      <c r="J13" s="237"/>
      <c r="K13" s="241" t="s">
        <v>24</v>
      </c>
      <c r="L13" s="242"/>
      <c r="M13" s="243"/>
      <c r="N13" s="2"/>
      <c r="O13" s="200">
        <v>12.0</v>
      </c>
      <c r="P13" s="2" t="s">
        <v>10664</v>
      </c>
      <c r="Q13" s="2" t="s">
        <v>10665</v>
      </c>
      <c r="R13" s="200"/>
      <c r="S13" s="200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00">
        <v>13.0</v>
      </c>
      <c r="P14" s="2" t="s">
        <v>9112</v>
      </c>
      <c r="Q14" s="2" t="s">
        <v>10666</v>
      </c>
      <c r="R14" s="200"/>
      <c r="S14" s="200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00"/>
      <c r="P15" s="2"/>
      <c r="Q15" s="2"/>
      <c r="R15" s="461"/>
      <c r="S15" s="461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460" t="s">
        <v>849</v>
      </c>
      <c r="P16" s="12" t="s">
        <v>850</v>
      </c>
      <c r="Q16" s="12" t="s">
        <v>851</v>
      </c>
      <c r="R16" s="461"/>
      <c r="S16" s="461"/>
    </row>
    <row r="17">
      <c r="A17" s="2" t="s">
        <v>9592</v>
      </c>
      <c r="B17" s="2" t="s">
        <v>2768</v>
      </c>
      <c r="C17" s="2" t="s">
        <v>4127</v>
      </c>
      <c r="D17" s="2" t="s">
        <v>6646</v>
      </c>
      <c r="I17" s="2" t="s">
        <v>829</v>
      </c>
      <c r="J17" s="2" t="s">
        <v>10639</v>
      </c>
      <c r="K17" s="2" t="s">
        <v>17</v>
      </c>
      <c r="L17" s="2" t="s">
        <v>8118</v>
      </c>
      <c r="O17" s="461"/>
      <c r="P17" s="2" t="s">
        <v>10638</v>
      </c>
      <c r="Q17" s="2">
        <v>308.0</v>
      </c>
      <c r="R17" s="461"/>
      <c r="S17" s="461"/>
    </row>
    <row r="18">
      <c r="A18" s="2"/>
      <c r="B18" s="2" t="s">
        <v>2768</v>
      </c>
      <c r="C18" s="2" t="s">
        <v>4127</v>
      </c>
      <c r="D18" s="2" t="s">
        <v>6646</v>
      </c>
      <c r="I18" s="2" t="s">
        <v>829</v>
      </c>
      <c r="J18" s="2" t="s">
        <v>10639</v>
      </c>
      <c r="K18" s="2" t="s">
        <v>17</v>
      </c>
      <c r="L18" s="2" t="s">
        <v>8118</v>
      </c>
      <c r="O18" s="461"/>
      <c r="P18" s="2" t="s">
        <v>10638</v>
      </c>
      <c r="Q18" s="2">
        <v>308.0</v>
      </c>
      <c r="R18" s="461"/>
      <c r="S18" s="461"/>
    </row>
    <row r="19">
      <c r="A19" s="2"/>
      <c r="B19" s="2" t="s">
        <v>2768</v>
      </c>
      <c r="C19" s="2" t="s">
        <v>4127</v>
      </c>
      <c r="D19" s="2" t="s">
        <v>6646</v>
      </c>
      <c r="I19" s="2" t="s">
        <v>829</v>
      </c>
      <c r="J19" s="2" t="s">
        <v>10639</v>
      </c>
      <c r="K19" s="2" t="s">
        <v>17</v>
      </c>
      <c r="L19" s="2" t="s">
        <v>8118</v>
      </c>
      <c r="O19" s="461"/>
      <c r="P19" s="2" t="s">
        <v>10638</v>
      </c>
      <c r="Q19" s="2">
        <v>308.0</v>
      </c>
      <c r="R19" s="461"/>
      <c r="S19" s="461"/>
    </row>
    <row r="20">
      <c r="A20" s="2"/>
      <c r="B20" s="2" t="s">
        <v>2768</v>
      </c>
      <c r="C20" s="2" t="s">
        <v>4127</v>
      </c>
      <c r="D20" s="2" t="s">
        <v>6646</v>
      </c>
      <c r="I20" s="2" t="s">
        <v>829</v>
      </c>
      <c r="J20" s="2" t="s">
        <v>10647</v>
      </c>
      <c r="K20" s="2" t="s">
        <v>17</v>
      </c>
      <c r="L20" s="2" t="s">
        <v>8118</v>
      </c>
      <c r="O20" s="461"/>
      <c r="P20" s="2" t="s">
        <v>10646</v>
      </c>
      <c r="Q20" s="2">
        <v>308.0</v>
      </c>
      <c r="R20" s="461"/>
      <c r="S20" s="461"/>
    </row>
    <row r="21">
      <c r="A21" s="2"/>
      <c r="B21" s="2" t="s">
        <v>2768</v>
      </c>
      <c r="C21" s="2" t="s">
        <v>4127</v>
      </c>
      <c r="D21" s="2" t="s">
        <v>6646</v>
      </c>
      <c r="I21" s="2" t="s">
        <v>829</v>
      </c>
      <c r="J21" s="2" t="s">
        <v>10647</v>
      </c>
      <c r="K21" s="2" t="s">
        <v>17</v>
      </c>
      <c r="L21" s="2" t="s">
        <v>8118</v>
      </c>
      <c r="O21" s="461"/>
      <c r="P21" s="2" t="s">
        <v>10646</v>
      </c>
      <c r="Q21" s="2">
        <v>308.0</v>
      </c>
      <c r="R21" s="461"/>
      <c r="S21" s="461"/>
    </row>
    <row r="22">
      <c r="A22" s="2"/>
      <c r="B22" s="2" t="s">
        <v>2768</v>
      </c>
      <c r="C22" s="2" t="s">
        <v>4127</v>
      </c>
      <c r="D22" s="2" t="s">
        <v>6646</v>
      </c>
      <c r="I22" s="2" t="s">
        <v>829</v>
      </c>
      <c r="J22" s="2" t="s">
        <v>10647</v>
      </c>
      <c r="K22" s="2" t="s">
        <v>17</v>
      </c>
      <c r="L22" s="2" t="s">
        <v>8118</v>
      </c>
      <c r="O22" s="461"/>
      <c r="P22" s="2" t="s">
        <v>10646</v>
      </c>
      <c r="Q22" s="2">
        <v>308.0</v>
      </c>
      <c r="R22" s="461"/>
      <c r="S22" s="461"/>
    </row>
    <row r="23">
      <c r="A23" s="2"/>
      <c r="B23" s="2" t="s">
        <v>2768</v>
      </c>
      <c r="C23" s="2" t="s">
        <v>4127</v>
      </c>
      <c r="D23" s="2" t="s">
        <v>6646</v>
      </c>
      <c r="I23" s="2" t="s">
        <v>829</v>
      </c>
      <c r="J23" s="2" t="s">
        <v>10647</v>
      </c>
      <c r="K23" s="2" t="s">
        <v>17</v>
      </c>
      <c r="L23" s="2" t="s">
        <v>8118</v>
      </c>
      <c r="O23" s="461"/>
      <c r="P23" s="2" t="s">
        <v>10646</v>
      </c>
      <c r="Q23" s="2">
        <v>308.0</v>
      </c>
      <c r="R23" s="461"/>
      <c r="S23" s="461"/>
    </row>
    <row r="24">
      <c r="A24" s="2"/>
      <c r="B24" s="2" t="s">
        <v>2768</v>
      </c>
      <c r="C24" s="2" t="s">
        <v>4127</v>
      </c>
      <c r="D24" s="2" t="s">
        <v>6646</v>
      </c>
      <c r="I24" s="2" t="s">
        <v>829</v>
      </c>
      <c r="J24" s="2" t="s">
        <v>10647</v>
      </c>
      <c r="K24" s="2" t="s">
        <v>17</v>
      </c>
      <c r="L24" s="2" t="s">
        <v>8118</v>
      </c>
      <c r="O24" s="461"/>
      <c r="P24" s="2" t="s">
        <v>10646</v>
      </c>
      <c r="Q24" s="2">
        <v>308.0</v>
      </c>
      <c r="R24" s="461"/>
      <c r="S24" s="461"/>
    </row>
    <row r="25">
      <c r="A25" s="2"/>
      <c r="B25" s="2" t="s">
        <v>2768</v>
      </c>
      <c r="C25" s="2" t="s">
        <v>4127</v>
      </c>
      <c r="D25" s="2" t="s">
        <v>6646</v>
      </c>
      <c r="E25" s="2"/>
      <c r="F25" s="2"/>
      <c r="G25" s="2"/>
      <c r="H25" s="2"/>
      <c r="I25" s="2" t="s">
        <v>829</v>
      </c>
      <c r="J25" s="2" t="s">
        <v>10647</v>
      </c>
      <c r="K25" s="2" t="s">
        <v>17</v>
      </c>
      <c r="L25" s="2" t="s">
        <v>8118</v>
      </c>
      <c r="O25" s="461"/>
      <c r="P25" s="2" t="s">
        <v>10646</v>
      </c>
      <c r="Q25" s="2">
        <v>308.0</v>
      </c>
      <c r="R25" s="461"/>
      <c r="S25" s="461"/>
    </row>
    <row r="26">
      <c r="A26" s="2"/>
      <c r="B26" s="2" t="s">
        <v>2768</v>
      </c>
      <c r="C26" s="2" t="s">
        <v>4127</v>
      </c>
      <c r="D26" s="2" t="s">
        <v>6646</v>
      </c>
      <c r="I26" s="2" t="s">
        <v>829</v>
      </c>
      <c r="J26" s="2" t="s">
        <v>10667</v>
      </c>
      <c r="K26" s="2" t="s">
        <v>17</v>
      </c>
      <c r="L26" s="2" t="s">
        <v>8118</v>
      </c>
      <c r="O26" s="461"/>
      <c r="P26" s="2" t="s">
        <v>10642</v>
      </c>
      <c r="Q26" s="2">
        <v>308.0</v>
      </c>
      <c r="R26" s="461"/>
      <c r="S26" s="461"/>
    </row>
    <row r="27">
      <c r="A27" s="2"/>
      <c r="B27" s="2" t="s">
        <v>2768</v>
      </c>
      <c r="C27" s="2" t="s">
        <v>4127</v>
      </c>
      <c r="D27" s="2" t="s">
        <v>6646</v>
      </c>
      <c r="I27" s="2" t="s">
        <v>829</v>
      </c>
      <c r="J27" s="2" t="s">
        <v>8642</v>
      </c>
      <c r="K27" s="2" t="s">
        <v>17</v>
      </c>
      <c r="L27" s="2" t="s">
        <v>8118</v>
      </c>
      <c r="O27" s="461"/>
      <c r="P27" s="2" t="s">
        <v>10642</v>
      </c>
      <c r="Q27" s="2">
        <v>308.0</v>
      </c>
      <c r="R27" s="461"/>
      <c r="S27" s="461"/>
    </row>
    <row r="28">
      <c r="A28" s="2"/>
      <c r="B28" s="2" t="s">
        <v>2768</v>
      </c>
      <c r="C28" s="2" t="s">
        <v>4270</v>
      </c>
      <c r="K28" s="2" t="s">
        <v>2238</v>
      </c>
      <c r="L28" s="2" t="s">
        <v>8118</v>
      </c>
      <c r="O28" s="461"/>
      <c r="Q28" s="2">
        <v>308.0</v>
      </c>
      <c r="R28" s="461"/>
      <c r="S28" s="461"/>
    </row>
    <row r="29">
      <c r="A29" s="357"/>
      <c r="B29" s="357" t="s">
        <v>2768</v>
      </c>
      <c r="C29" s="357" t="s">
        <v>4127</v>
      </c>
      <c r="D29" s="495" t="s">
        <v>6646</v>
      </c>
      <c r="E29" s="266"/>
      <c r="F29" s="266"/>
      <c r="G29" s="266"/>
      <c r="H29" s="266"/>
      <c r="I29" s="357" t="s">
        <v>829</v>
      </c>
      <c r="J29" s="266" t="s">
        <v>10647</v>
      </c>
      <c r="K29" s="357" t="s">
        <v>10668</v>
      </c>
      <c r="L29" s="357"/>
      <c r="M29" s="266"/>
      <c r="N29" s="266"/>
      <c r="O29" s="620"/>
      <c r="P29" s="266" t="s">
        <v>10646</v>
      </c>
      <c r="Q29" s="437">
        <v>308.0</v>
      </c>
      <c r="R29" s="620"/>
      <c r="S29" s="620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</row>
    <row r="30">
      <c r="A30" s="2"/>
      <c r="B30" s="2" t="s">
        <v>2768</v>
      </c>
      <c r="C30" s="2" t="s">
        <v>10257</v>
      </c>
      <c r="I30" s="2" t="s">
        <v>2173</v>
      </c>
      <c r="K30" s="2" t="s">
        <v>17</v>
      </c>
      <c r="L30" s="2" t="s">
        <v>8118</v>
      </c>
      <c r="O30" s="461"/>
      <c r="Q30" s="2">
        <v>308.0</v>
      </c>
      <c r="R30" s="461"/>
      <c r="S30" s="461"/>
    </row>
    <row r="31">
      <c r="C31" s="2" t="s">
        <v>9088</v>
      </c>
      <c r="I31" s="2" t="s">
        <v>2173</v>
      </c>
      <c r="K31" s="2" t="s">
        <v>17</v>
      </c>
      <c r="L31" s="2" t="s">
        <v>8118</v>
      </c>
      <c r="O31" s="461"/>
      <c r="Q31" s="2">
        <v>308.0</v>
      </c>
      <c r="R31" s="461"/>
      <c r="S31" s="461"/>
    </row>
    <row r="32">
      <c r="A32" s="2"/>
      <c r="B32" s="2"/>
      <c r="C32" s="275" t="s">
        <v>7245</v>
      </c>
      <c r="D32" s="275"/>
      <c r="I32" s="2" t="s">
        <v>2173</v>
      </c>
      <c r="J32" s="2"/>
      <c r="K32" s="2" t="s">
        <v>17</v>
      </c>
      <c r="L32" s="2" t="s">
        <v>8118</v>
      </c>
      <c r="O32" s="461"/>
      <c r="P32" s="2"/>
      <c r="Q32" s="2">
        <v>308.0</v>
      </c>
      <c r="R32" s="461"/>
      <c r="S32" s="461"/>
    </row>
    <row r="33">
      <c r="A33" s="2"/>
      <c r="B33" s="2"/>
      <c r="C33" s="275" t="s">
        <v>4348</v>
      </c>
      <c r="D33" s="275" t="s">
        <v>10669</v>
      </c>
      <c r="H33" s="2" t="s">
        <v>3819</v>
      </c>
      <c r="I33" s="2" t="s">
        <v>2173</v>
      </c>
      <c r="J33" s="2" t="s">
        <v>10639</v>
      </c>
      <c r="K33" s="2" t="s">
        <v>17</v>
      </c>
      <c r="L33" s="2" t="s">
        <v>10670</v>
      </c>
      <c r="O33" s="461"/>
      <c r="P33" s="2" t="s">
        <v>10638</v>
      </c>
      <c r="Q33" s="2">
        <v>30.0</v>
      </c>
      <c r="R33" s="461"/>
      <c r="S33" s="461"/>
    </row>
    <row r="34">
      <c r="A34" s="2"/>
      <c r="B34" s="2"/>
      <c r="C34" s="275" t="s">
        <v>10671</v>
      </c>
      <c r="D34" s="275"/>
      <c r="O34" s="461"/>
      <c r="R34" s="461"/>
      <c r="S34" s="461"/>
    </row>
    <row r="35">
      <c r="A35" s="2"/>
      <c r="B35" s="2"/>
      <c r="C35" s="275" t="s">
        <v>10671</v>
      </c>
      <c r="D35" s="275"/>
      <c r="O35" s="461"/>
      <c r="R35" s="461"/>
      <c r="S35" s="461"/>
    </row>
    <row r="36">
      <c r="A36" s="2"/>
      <c r="B36" s="2"/>
      <c r="C36" s="275" t="s">
        <v>10671</v>
      </c>
      <c r="D36" s="275"/>
      <c r="O36" s="461"/>
      <c r="R36" s="461"/>
      <c r="S36" s="461"/>
    </row>
    <row r="37">
      <c r="A37" s="2"/>
      <c r="B37" s="2"/>
      <c r="C37" s="275" t="s">
        <v>10671</v>
      </c>
      <c r="D37" s="275"/>
      <c r="O37" s="461"/>
      <c r="R37" s="461"/>
      <c r="S37" s="461"/>
    </row>
    <row r="38">
      <c r="A38" s="2"/>
      <c r="B38" s="2"/>
      <c r="C38" s="275" t="s">
        <v>10671</v>
      </c>
      <c r="D38" s="275"/>
      <c r="O38" s="461"/>
      <c r="R38" s="461"/>
      <c r="S38" s="461"/>
    </row>
    <row r="39">
      <c r="A39" s="2"/>
      <c r="B39" s="2"/>
      <c r="C39" s="275" t="s">
        <v>10671</v>
      </c>
      <c r="D39" s="275"/>
      <c r="O39" s="461"/>
      <c r="R39" s="461"/>
      <c r="S39" s="461"/>
    </row>
    <row r="40">
      <c r="A40" s="2"/>
      <c r="B40" s="2"/>
      <c r="C40" s="275" t="s">
        <v>10671</v>
      </c>
      <c r="D40" s="275"/>
      <c r="O40" s="461"/>
      <c r="R40" s="461"/>
      <c r="S40" s="461"/>
    </row>
    <row r="41">
      <c r="A41" s="2"/>
      <c r="B41" s="2"/>
      <c r="C41" s="275" t="s">
        <v>10671</v>
      </c>
      <c r="D41" s="275"/>
      <c r="O41" s="461"/>
      <c r="R41" s="461"/>
      <c r="S41" s="461"/>
    </row>
    <row r="42">
      <c r="A42" s="2"/>
      <c r="B42" s="2"/>
      <c r="C42" s="275" t="s">
        <v>10671</v>
      </c>
      <c r="D42" s="275"/>
      <c r="O42" s="461"/>
      <c r="R42" s="461"/>
      <c r="S42" s="461"/>
    </row>
    <row r="43">
      <c r="A43" s="2"/>
      <c r="B43" s="2"/>
      <c r="C43" s="275" t="s">
        <v>10671</v>
      </c>
      <c r="D43" s="275"/>
      <c r="O43" s="461"/>
      <c r="R43" s="461"/>
      <c r="S43" s="461"/>
    </row>
    <row r="44">
      <c r="A44" s="2"/>
      <c r="B44" s="2"/>
      <c r="C44" s="275" t="s">
        <v>10671</v>
      </c>
      <c r="D44" s="275"/>
      <c r="O44" s="461"/>
      <c r="R44" s="461"/>
      <c r="S44" s="461"/>
    </row>
    <row r="45">
      <c r="A45" s="2"/>
      <c r="B45" s="2"/>
      <c r="C45" s="275" t="s">
        <v>10671</v>
      </c>
      <c r="D45" s="275"/>
      <c r="O45" s="461"/>
      <c r="R45" s="461"/>
      <c r="S45" s="461"/>
    </row>
    <row r="46">
      <c r="A46" s="2"/>
      <c r="B46" s="2"/>
      <c r="C46" s="275"/>
      <c r="D46" s="275"/>
      <c r="O46" s="461"/>
      <c r="R46" s="461"/>
      <c r="S46" s="461"/>
    </row>
    <row r="47">
      <c r="A47" s="2" t="s">
        <v>3534</v>
      </c>
      <c r="B47" s="2" t="s">
        <v>3908</v>
      </c>
      <c r="C47" s="275" t="s">
        <v>3515</v>
      </c>
      <c r="D47" s="275"/>
      <c r="I47" s="2" t="s">
        <v>2173</v>
      </c>
      <c r="J47" s="2" t="s">
        <v>10666</v>
      </c>
      <c r="K47" s="2" t="s">
        <v>17</v>
      </c>
      <c r="L47" s="2" t="s">
        <v>8118</v>
      </c>
      <c r="O47" s="461"/>
      <c r="P47" s="2" t="s">
        <v>9112</v>
      </c>
      <c r="Q47" s="2">
        <v>307.0</v>
      </c>
      <c r="R47" s="461"/>
      <c r="S47" s="461"/>
    </row>
    <row r="48">
      <c r="B48" s="2" t="s">
        <v>3908</v>
      </c>
      <c r="C48" s="275" t="s">
        <v>4099</v>
      </c>
      <c r="D48" s="275"/>
      <c r="I48" s="2" t="s">
        <v>2173</v>
      </c>
      <c r="J48" s="2" t="s">
        <v>10666</v>
      </c>
      <c r="K48" s="2" t="s">
        <v>17</v>
      </c>
      <c r="L48" s="2" t="s">
        <v>8118</v>
      </c>
      <c r="O48" s="461"/>
      <c r="P48" s="2" t="s">
        <v>9112</v>
      </c>
      <c r="Q48" s="2">
        <v>307.0</v>
      </c>
      <c r="R48" s="461"/>
      <c r="S48" s="461"/>
    </row>
    <row r="49">
      <c r="A49" s="2"/>
      <c r="B49" s="2" t="s">
        <v>3908</v>
      </c>
      <c r="C49" s="492" t="s">
        <v>5482</v>
      </c>
      <c r="D49" s="492"/>
      <c r="I49" s="2" t="s">
        <v>2173</v>
      </c>
      <c r="J49" s="2" t="s">
        <v>10666</v>
      </c>
      <c r="K49" s="2" t="s">
        <v>17</v>
      </c>
      <c r="L49" s="2" t="s">
        <v>8118</v>
      </c>
      <c r="O49" s="461"/>
      <c r="P49" s="2" t="s">
        <v>9112</v>
      </c>
      <c r="Q49" s="2">
        <v>307.0</v>
      </c>
      <c r="R49" s="461"/>
      <c r="S49" s="461"/>
    </row>
    <row r="50">
      <c r="A50" s="2"/>
      <c r="B50" s="2" t="s">
        <v>3908</v>
      </c>
      <c r="C50" s="492" t="s">
        <v>7172</v>
      </c>
      <c r="D50" s="492"/>
      <c r="I50" s="2" t="s">
        <v>2173</v>
      </c>
      <c r="J50" s="2" t="s">
        <v>10666</v>
      </c>
      <c r="K50" s="2" t="s">
        <v>17</v>
      </c>
      <c r="L50" s="2" t="s">
        <v>8118</v>
      </c>
      <c r="O50" s="461"/>
      <c r="P50" s="2" t="s">
        <v>9112</v>
      </c>
      <c r="Q50" s="2">
        <v>307.0</v>
      </c>
      <c r="R50" s="461"/>
      <c r="S50" s="461"/>
    </row>
    <row r="51">
      <c r="A51" s="2"/>
      <c r="B51" s="2"/>
      <c r="C51" s="275" t="s">
        <v>6193</v>
      </c>
      <c r="D51" s="494"/>
      <c r="I51" s="2" t="s">
        <v>2173</v>
      </c>
      <c r="J51" s="2" t="s">
        <v>10647</v>
      </c>
      <c r="K51" s="2" t="s">
        <v>17</v>
      </c>
      <c r="L51" s="2" t="s">
        <v>8118</v>
      </c>
      <c r="O51" s="461"/>
      <c r="P51" s="2" t="s">
        <v>10646</v>
      </c>
      <c r="Q51" s="2">
        <v>307.0</v>
      </c>
      <c r="R51" s="461"/>
      <c r="S51" s="461"/>
    </row>
    <row r="52">
      <c r="A52" s="2"/>
      <c r="B52" s="2" t="s">
        <v>883</v>
      </c>
      <c r="C52" s="266" t="s">
        <v>3524</v>
      </c>
      <c r="D52" s="266"/>
      <c r="I52" s="2" t="s">
        <v>2173</v>
      </c>
      <c r="J52" s="2" t="s">
        <v>10666</v>
      </c>
      <c r="K52" s="2" t="s">
        <v>17</v>
      </c>
      <c r="L52" s="2" t="s">
        <v>8118</v>
      </c>
      <c r="O52" s="461"/>
      <c r="P52" s="2" t="s">
        <v>9112</v>
      </c>
      <c r="Q52" s="2">
        <v>307.0</v>
      </c>
      <c r="R52" s="461"/>
      <c r="S52" s="461"/>
    </row>
    <row r="53">
      <c r="A53" s="2"/>
      <c r="B53" s="2" t="s">
        <v>883</v>
      </c>
      <c r="C53" s="275" t="s">
        <v>7174</v>
      </c>
      <c r="D53" s="275" t="s">
        <v>10672</v>
      </c>
      <c r="I53" s="2" t="s">
        <v>2173</v>
      </c>
      <c r="J53" s="2" t="s">
        <v>10666</v>
      </c>
      <c r="K53" s="2" t="s">
        <v>17</v>
      </c>
      <c r="L53" s="2" t="s">
        <v>10673</v>
      </c>
      <c r="O53" s="461"/>
      <c r="P53" s="2" t="s">
        <v>9112</v>
      </c>
      <c r="Q53" s="2">
        <v>516.0</v>
      </c>
      <c r="R53" s="461"/>
      <c r="S53" s="461"/>
    </row>
    <row r="54">
      <c r="A54" s="2"/>
      <c r="B54" s="2" t="s">
        <v>960</v>
      </c>
      <c r="C54" s="492" t="s">
        <v>1556</v>
      </c>
      <c r="D54" s="275" t="s">
        <v>947</v>
      </c>
      <c r="I54" s="2" t="s">
        <v>2173</v>
      </c>
      <c r="J54" s="2" t="s">
        <v>10364</v>
      </c>
      <c r="K54" s="2" t="s">
        <v>17</v>
      </c>
      <c r="L54" s="2" t="s">
        <v>10674</v>
      </c>
      <c r="O54" s="461"/>
      <c r="P54" s="2" t="s">
        <v>8845</v>
      </c>
      <c r="Q54" s="2">
        <v>466.0</v>
      </c>
      <c r="R54" s="461"/>
      <c r="S54" s="461"/>
    </row>
    <row r="55">
      <c r="A55" s="2"/>
      <c r="B55" s="2" t="s">
        <v>960</v>
      </c>
      <c r="C55" s="492" t="s">
        <v>1556</v>
      </c>
      <c r="D55" s="275" t="s">
        <v>947</v>
      </c>
      <c r="I55" s="2" t="s">
        <v>2173</v>
      </c>
      <c r="J55" s="2" t="s">
        <v>10651</v>
      </c>
      <c r="K55" s="2" t="s">
        <v>17</v>
      </c>
      <c r="L55" s="2" t="s">
        <v>10673</v>
      </c>
      <c r="O55" s="461"/>
      <c r="P55" s="2" t="s">
        <v>4368</v>
      </c>
      <c r="Q55" s="2">
        <v>516.0</v>
      </c>
      <c r="R55" s="461"/>
      <c r="S55" s="461"/>
    </row>
    <row r="56">
      <c r="A56" s="2"/>
      <c r="B56" s="2" t="s">
        <v>960</v>
      </c>
      <c r="C56" s="492" t="s">
        <v>1556</v>
      </c>
      <c r="D56" s="275" t="s">
        <v>947</v>
      </c>
      <c r="I56" s="2" t="s">
        <v>2173</v>
      </c>
      <c r="J56" s="2" t="s">
        <v>9916</v>
      </c>
      <c r="K56" s="2" t="s">
        <v>17</v>
      </c>
      <c r="L56" s="2" t="s">
        <v>10673</v>
      </c>
      <c r="O56" s="461"/>
      <c r="P56" s="2" t="s">
        <v>4368</v>
      </c>
      <c r="Q56" s="2">
        <v>516.0</v>
      </c>
      <c r="R56" s="461"/>
      <c r="S56" s="461"/>
    </row>
    <row r="57">
      <c r="A57" s="2"/>
      <c r="B57" s="2" t="s">
        <v>960</v>
      </c>
      <c r="C57" s="492" t="s">
        <v>1556</v>
      </c>
      <c r="D57" s="275" t="s">
        <v>947</v>
      </c>
      <c r="I57" s="2" t="s">
        <v>2173</v>
      </c>
      <c r="J57" s="2" t="s">
        <v>9916</v>
      </c>
      <c r="K57" s="2" t="s">
        <v>17</v>
      </c>
      <c r="L57" s="2" t="s">
        <v>10673</v>
      </c>
      <c r="O57" s="461"/>
      <c r="P57" s="2" t="s">
        <v>4368</v>
      </c>
      <c r="Q57" s="2">
        <v>516.0</v>
      </c>
      <c r="R57" s="461"/>
      <c r="S57" s="461"/>
    </row>
    <row r="58">
      <c r="A58" s="2"/>
      <c r="B58" s="2" t="s">
        <v>960</v>
      </c>
      <c r="C58" s="492" t="s">
        <v>1556</v>
      </c>
      <c r="D58" s="275" t="s">
        <v>947</v>
      </c>
      <c r="I58" s="2" t="s">
        <v>2173</v>
      </c>
      <c r="J58" s="2" t="s">
        <v>10647</v>
      </c>
      <c r="K58" s="2" t="s">
        <v>17</v>
      </c>
      <c r="L58" s="2" t="s">
        <v>10673</v>
      </c>
      <c r="O58" s="461"/>
      <c r="P58" s="2" t="s">
        <v>10646</v>
      </c>
      <c r="Q58" s="2">
        <v>516.0</v>
      </c>
      <c r="R58" s="461"/>
      <c r="S58" s="461"/>
    </row>
    <row r="59">
      <c r="A59" s="2"/>
      <c r="B59" s="2" t="s">
        <v>960</v>
      </c>
      <c r="C59" s="492" t="s">
        <v>1556</v>
      </c>
      <c r="D59" s="275" t="s">
        <v>947</v>
      </c>
      <c r="I59" s="2" t="s">
        <v>2173</v>
      </c>
      <c r="J59" s="2" t="s">
        <v>10647</v>
      </c>
      <c r="K59" s="2" t="s">
        <v>17</v>
      </c>
      <c r="L59" s="2" t="s">
        <v>10675</v>
      </c>
      <c r="O59" s="461"/>
      <c r="P59" s="2" t="s">
        <v>10646</v>
      </c>
      <c r="Q59" s="2">
        <v>830.0</v>
      </c>
      <c r="R59" s="461"/>
      <c r="S59" s="461"/>
    </row>
    <row r="60">
      <c r="B60" s="2" t="s">
        <v>3908</v>
      </c>
      <c r="C60" s="2" t="s">
        <v>4100</v>
      </c>
      <c r="D60" s="2" t="s">
        <v>4101</v>
      </c>
      <c r="E60" s="2"/>
      <c r="F60" s="2"/>
      <c r="G60" s="2"/>
      <c r="I60" s="2" t="s">
        <v>2173</v>
      </c>
      <c r="J60" s="2" t="s">
        <v>10666</v>
      </c>
      <c r="K60" s="2" t="s">
        <v>17</v>
      </c>
      <c r="L60" s="2" t="s">
        <v>8118</v>
      </c>
      <c r="O60" s="461"/>
      <c r="P60" s="2" t="s">
        <v>9112</v>
      </c>
      <c r="Q60" s="2">
        <v>307.0</v>
      </c>
      <c r="R60" s="461"/>
      <c r="S60" s="461"/>
    </row>
    <row r="61">
      <c r="B61" s="2" t="s">
        <v>3908</v>
      </c>
      <c r="C61" s="2" t="s">
        <v>7142</v>
      </c>
      <c r="D61" s="2" t="s">
        <v>6744</v>
      </c>
      <c r="H61" s="2"/>
      <c r="I61" s="2" t="s">
        <v>2173</v>
      </c>
      <c r="J61" s="2" t="s">
        <v>10666</v>
      </c>
      <c r="K61" s="2" t="s">
        <v>17</v>
      </c>
      <c r="L61" s="2" t="s">
        <v>10676</v>
      </c>
      <c r="O61" s="461"/>
      <c r="P61" s="2" t="s">
        <v>9112</v>
      </c>
      <c r="Q61" s="2">
        <v>653.0</v>
      </c>
      <c r="R61" s="461"/>
      <c r="S61" s="461"/>
    </row>
    <row r="62">
      <c r="C62" s="2"/>
      <c r="H62" s="2"/>
      <c r="K62" s="2"/>
      <c r="L62" s="2"/>
      <c r="O62" s="461"/>
      <c r="R62" s="461"/>
      <c r="S62" s="461"/>
    </row>
    <row r="63">
      <c r="C63" s="2" t="s">
        <v>5776</v>
      </c>
      <c r="H63" s="2" t="s">
        <v>3819</v>
      </c>
      <c r="K63" s="2" t="s">
        <v>17</v>
      </c>
      <c r="L63" s="2" t="s">
        <v>9943</v>
      </c>
      <c r="O63" s="461"/>
      <c r="Q63" s="2">
        <v>27.0</v>
      </c>
      <c r="R63" s="461"/>
      <c r="S63" s="461"/>
    </row>
    <row r="64">
      <c r="A64" s="239"/>
      <c r="B64" s="239"/>
      <c r="C64" s="2" t="s">
        <v>5776</v>
      </c>
      <c r="H64" s="2" t="s">
        <v>3819</v>
      </c>
      <c r="K64" s="2" t="s">
        <v>17</v>
      </c>
      <c r="L64" s="2" t="s">
        <v>9943</v>
      </c>
      <c r="O64" s="461"/>
      <c r="Q64" s="2">
        <v>27.0</v>
      </c>
      <c r="R64" s="461"/>
      <c r="S64" s="461"/>
    </row>
    <row r="65">
      <c r="C65" s="2" t="s">
        <v>5776</v>
      </c>
      <c r="H65" s="2" t="s">
        <v>3819</v>
      </c>
      <c r="K65" s="2" t="s">
        <v>17</v>
      </c>
      <c r="L65" s="2" t="s">
        <v>9943</v>
      </c>
      <c r="O65" s="461"/>
      <c r="Q65" s="2">
        <v>27.0</v>
      </c>
      <c r="R65" s="461"/>
      <c r="S65" s="461"/>
    </row>
    <row r="66">
      <c r="C66" s="2" t="s">
        <v>5776</v>
      </c>
      <c r="H66" s="2" t="s">
        <v>3819</v>
      </c>
      <c r="K66" s="2" t="s">
        <v>17</v>
      </c>
      <c r="L66" s="2" t="s">
        <v>9943</v>
      </c>
      <c r="O66" s="461"/>
      <c r="Q66" s="2">
        <v>27.0</v>
      </c>
      <c r="R66" s="461"/>
      <c r="S66" s="461"/>
    </row>
    <row r="67">
      <c r="C67" s="2" t="s">
        <v>5776</v>
      </c>
      <c r="H67" s="2" t="s">
        <v>3819</v>
      </c>
      <c r="K67" s="2" t="s">
        <v>17</v>
      </c>
      <c r="L67" s="2" t="s">
        <v>9943</v>
      </c>
      <c r="O67" s="461"/>
      <c r="Q67" s="2">
        <v>27.0</v>
      </c>
      <c r="R67" s="461"/>
      <c r="S67" s="461"/>
    </row>
    <row r="68">
      <c r="C68" s="2" t="s">
        <v>7471</v>
      </c>
      <c r="H68" s="2" t="s">
        <v>3819</v>
      </c>
      <c r="O68" s="461"/>
      <c r="R68" s="461"/>
      <c r="S68" s="461"/>
    </row>
    <row r="69">
      <c r="A69" s="239"/>
      <c r="B69" s="239"/>
      <c r="C69" s="2" t="s">
        <v>7471</v>
      </c>
      <c r="H69" s="2" t="s">
        <v>3819</v>
      </c>
      <c r="O69" s="461"/>
      <c r="R69" s="461"/>
      <c r="S69" s="461"/>
    </row>
    <row r="70">
      <c r="C70" s="2" t="s">
        <v>7471</v>
      </c>
      <c r="H70" s="2" t="s">
        <v>3819</v>
      </c>
      <c r="O70" s="461"/>
      <c r="R70" s="461"/>
      <c r="S70" s="461"/>
    </row>
    <row r="71">
      <c r="C71" s="2" t="s">
        <v>10618</v>
      </c>
      <c r="H71" s="2" t="s">
        <v>3819</v>
      </c>
      <c r="O71" s="461"/>
      <c r="R71" s="461"/>
      <c r="S71" s="461"/>
    </row>
    <row r="72">
      <c r="C72" s="2" t="s">
        <v>10677</v>
      </c>
      <c r="H72" s="2" t="s">
        <v>3819</v>
      </c>
      <c r="O72" s="461"/>
      <c r="Q72" s="2">
        <v>27.0</v>
      </c>
      <c r="R72" s="461"/>
      <c r="S72" s="461"/>
    </row>
    <row r="73">
      <c r="C73" s="2" t="s">
        <v>10678</v>
      </c>
      <c r="H73" s="2" t="s">
        <v>3819</v>
      </c>
      <c r="K73" s="2" t="s">
        <v>17</v>
      </c>
      <c r="L73" s="2" t="s">
        <v>9943</v>
      </c>
      <c r="O73" s="461"/>
      <c r="R73" s="461"/>
      <c r="S73" s="461"/>
    </row>
    <row r="74">
      <c r="O74" s="461"/>
      <c r="R74" s="461"/>
      <c r="S74" s="461"/>
    </row>
    <row r="75">
      <c r="O75" s="461"/>
      <c r="R75" s="461"/>
      <c r="S75" s="461"/>
    </row>
    <row r="76">
      <c r="O76" s="461"/>
      <c r="R76" s="461"/>
      <c r="S76" s="461"/>
    </row>
    <row r="77">
      <c r="O77" s="461"/>
      <c r="R77" s="461"/>
      <c r="S77" s="461"/>
    </row>
    <row r="78">
      <c r="O78" s="461"/>
      <c r="R78" s="461"/>
      <c r="S78" s="461"/>
    </row>
    <row r="79">
      <c r="O79" s="461"/>
      <c r="R79" s="461"/>
      <c r="S79" s="461"/>
    </row>
    <row r="80">
      <c r="O80" s="461"/>
      <c r="R80" s="461"/>
      <c r="S80" s="461"/>
    </row>
    <row r="81">
      <c r="O81" s="461"/>
      <c r="R81" s="461"/>
      <c r="S81" s="461"/>
    </row>
    <row r="82">
      <c r="O82" s="461"/>
      <c r="R82" s="461"/>
      <c r="S82" s="461"/>
    </row>
    <row r="83">
      <c r="O83" s="461"/>
      <c r="R83" s="461"/>
      <c r="S83" s="461"/>
    </row>
    <row r="84">
      <c r="O84" s="461"/>
      <c r="R84" s="461"/>
      <c r="S84" s="461"/>
    </row>
    <row r="85">
      <c r="O85" s="461"/>
      <c r="R85" s="461"/>
      <c r="S85" s="461"/>
    </row>
    <row r="86">
      <c r="O86" s="461"/>
      <c r="R86" s="461"/>
      <c r="S86" s="461"/>
    </row>
    <row r="87">
      <c r="O87" s="461"/>
      <c r="R87" s="461"/>
      <c r="S87" s="461"/>
    </row>
    <row r="88">
      <c r="O88" s="461"/>
      <c r="R88" s="461"/>
      <c r="S88" s="461"/>
    </row>
    <row r="89">
      <c r="O89" s="461"/>
      <c r="R89" s="461"/>
      <c r="S89" s="461"/>
    </row>
    <row r="90">
      <c r="O90" s="461"/>
      <c r="R90" s="461"/>
      <c r="S90" s="461"/>
    </row>
    <row r="91">
      <c r="O91" s="461"/>
      <c r="R91" s="461"/>
      <c r="S91" s="461"/>
    </row>
    <row r="92">
      <c r="O92" s="461"/>
      <c r="R92" s="461"/>
      <c r="S92" s="461"/>
    </row>
    <row r="93">
      <c r="O93" s="461"/>
      <c r="R93" s="461"/>
      <c r="S93" s="461"/>
    </row>
    <row r="94">
      <c r="O94" s="461"/>
      <c r="R94" s="461"/>
      <c r="S94" s="461"/>
    </row>
    <row r="95">
      <c r="O95" s="461"/>
      <c r="R95" s="461"/>
      <c r="S95" s="461"/>
    </row>
    <row r="96">
      <c r="O96" s="461"/>
      <c r="R96" s="461"/>
      <c r="S96" s="461"/>
    </row>
    <row r="97">
      <c r="O97" s="461"/>
      <c r="R97" s="461"/>
      <c r="S97" s="461"/>
    </row>
    <row r="98">
      <c r="O98" s="461"/>
      <c r="R98" s="461"/>
      <c r="S98" s="461"/>
    </row>
    <row r="99">
      <c r="O99" s="461"/>
      <c r="R99" s="461"/>
      <c r="S99" s="461"/>
    </row>
    <row r="100">
      <c r="O100" s="461"/>
      <c r="R100" s="461"/>
      <c r="S100" s="461"/>
    </row>
    <row r="101">
      <c r="O101" s="461"/>
      <c r="R101" s="461"/>
      <c r="S101" s="461"/>
    </row>
    <row r="102">
      <c r="O102" s="461"/>
      <c r="R102" s="461"/>
      <c r="S102" s="461"/>
    </row>
    <row r="103">
      <c r="O103" s="461"/>
      <c r="R103" s="461"/>
      <c r="S103" s="461"/>
    </row>
    <row r="104">
      <c r="O104" s="461"/>
      <c r="R104" s="461"/>
      <c r="S104" s="461"/>
    </row>
    <row r="105">
      <c r="O105" s="461"/>
      <c r="R105" s="461"/>
      <c r="S105" s="461"/>
    </row>
    <row r="106">
      <c r="O106" s="461"/>
      <c r="R106" s="461"/>
      <c r="S106" s="461"/>
    </row>
    <row r="107">
      <c r="O107" s="461"/>
      <c r="R107" s="461"/>
      <c r="S107" s="461"/>
    </row>
    <row r="108">
      <c r="O108" s="461"/>
      <c r="R108" s="461"/>
      <c r="S108" s="461"/>
    </row>
    <row r="109">
      <c r="O109" s="461"/>
      <c r="R109" s="461"/>
      <c r="S109" s="461"/>
    </row>
    <row r="110">
      <c r="O110" s="461"/>
      <c r="R110" s="461"/>
      <c r="S110" s="461"/>
    </row>
    <row r="111">
      <c r="O111" s="461"/>
      <c r="R111" s="461"/>
      <c r="S111" s="461"/>
    </row>
    <row r="112">
      <c r="O112" s="461"/>
      <c r="R112" s="461"/>
      <c r="S112" s="461"/>
    </row>
    <row r="113">
      <c r="O113" s="461"/>
      <c r="R113" s="461"/>
      <c r="S113" s="461"/>
    </row>
    <row r="114">
      <c r="O114" s="461"/>
      <c r="R114" s="461"/>
      <c r="S114" s="461"/>
    </row>
    <row r="115">
      <c r="O115" s="461"/>
      <c r="R115" s="461"/>
      <c r="S115" s="461"/>
    </row>
    <row r="116">
      <c r="O116" s="461"/>
      <c r="R116" s="461"/>
      <c r="S116" s="461"/>
    </row>
    <row r="117">
      <c r="O117" s="461"/>
      <c r="R117" s="461"/>
      <c r="S117" s="461"/>
    </row>
    <row r="118">
      <c r="O118" s="461"/>
      <c r="R118" s="461"/>
      <c r="S118" s="461"/>
    </row>
    <row r="119">
      <c r="O119" s="461"/>
      <c r="R119" s="461"/>
      <c r="S119" s="461"/>
    </row>
    <row r="120">
      <c r="O120" s="461"/>
      <c r="R120" s="461"/>
      <c r="S120" s="461"/>
    </row>
    <row r="121">
      <c r="O121" s="461"/>
      <c r="R121" s="461"/>
      <c r="S121" s="461"/>
    </row>
    <row r="122">
      <c r="O122" s="461"/>
      <c r="R122" s="461"/>
      <c r="S122" s="461"/>
    </row>
    <row r="123">
      <c r="O123" s="461"/>
      <c r="R123" s="461"/>
      <c r="S123" s="461"/>
    </row>
    <row r="124">
      <c r="O124" s="461"/>
      <c r="R124" s="461"/>
      <c r="S124" s="461"/>
    </row>
    <row r="125">
      <c r="O125" s="461"/>
      <c r="R125" s="461"/>
      <c r="S125" s="461"/>
    </row>
    <row r="126">
      <c r="O126" s="461"/>
      <c r="R126" s="461"/>
      <c r="S126" s="461"/>
    </row>
    <row r="127">
      <c r="O127" s="461"/>
      <c r="R127" s="461"/>
      <c r="S127" s="461"/>
    </row>
    <row r="128">
      <c r="O128" s="461"/>
      <c r="R128" s="461"/>
      <c r="S128" s="461"/>
    </row>
    <row r="129">
      <c r="O129" s="461"/>
      <c r="R129" s="461"/>
      <c r="S129" s="461"/>
    </row>
    <row r="130">
      <c r="O130" s="461"/>
      <c r="R130" s="461"/>
      <c r="S130" s="461"/>
    </row>
    <row r="131">
      <c r="O131" s="461"/>
      <c r="R131" s="461"/>
      <c r="S131" s="461"/>
    </row>
    <row r="132">
      <c r="O132" s="461"/>
      <c r="R132" s="461"/>
      <c r="S132" s="461"/>
    </row>
    <row r="133">
      <c r="O133" s="461"/>
      <c r="R133" s="461"/>
      <c r="S133" s="461"/>
    </row>
    <row r="134">
      <c r="O134" s="461"/>
      <c r="R134" s="461"/>
      <c r="S134" s="461"/>
    </row>
    <row r="135">
      <c r="O135" s="461"/>
      <c r="R135" s="461"/>
      <c r="S135" s="461"/>
    </row>
    <row r="136">
      <c r="O136" s="461"/>
      <c r="R136" s="461"/>
      <c r="S136" s="461"/>
    </row>
    <row r="137">
      <c r="O137" s="461"/>
      <c r="R137" s="461"/>
      <c r="S137" s="461"/>
    </row>
    <row r="138">
      <c r="O138" s="461"/>
      <c r="R138" s="461"/>
      <c r="S138" s="461"/>
    </row>
    <row r="139">
      <c r="O139" s="461"/>
      <c r="R139" s="461"/>
      <c r="S139" s="461"/>
    </row>
    <row r="140">
      <c r="O140" s="461"/>
      <c r="R140" s="461"/>
      <c r="S140" s="461"/>
    </row>
    <row r="141">
      <c r="O141" s="461"/>
      <c r="R141" s="461"/>
      <c r="S141" s="461"/>
    </row>
    <row r="142">
      <c r="O142" s="461"/>
      <c r="R142" s="461"/>
      <c r="S142" s="461"/>
    </row>
    <row r="143">
      <c r="O143" s="461"/>
      <c r="R143" s="461"/>
      <c r="S143" s="461"/>
    </row>
    <row r="144">
      <c r="O144" s="461"/>
      <c r="R144" s="461"/>
      <c r="S144" s="461"/>
    </row>
    <row r="145">
      <c r="O145" s="461"/>
      <c r="R145" s="461"/>
      <c r="S145" s="461"/>
    </row>
    <row r="146">
      <c r="O146" s="461"/>
      <c r="R146" s="461"/>
      <c r="S146" s="461"/>
    </row>
    <row r="147">
      <c r="O147" s="461"/>
      <c r="R147" s="461"/>
      <c r="S147" s="461"/>
    </row>
    <row r="148">
      <c r="O148" s="461"/>
      <c r="R148" s="461"/>
      <c r="S148" s="461"/>
    </row>
    <row r="149">
      <c r="O149" s="461"/>
      <c r="R149" s="461"/>
      <c r="S149" s="461"/>
    </row>
    <row r="150">
      <c r="O150" s="461"/>
      <c r="R150" s="461"/>
      <c r="S150" s="461"/>
    </row>
    <row r="151">
      <c r="O151" s="461"/>
      <c r="R151" s="461"/>
      <c r="S151" s="461"/>
    </row>
    <row r="152">
      <c r="O152" s="461"/>
      <c r="R152" s="461"/>
      <c r="S152" s="461"/>
    </row>
    <row r="153">
      <c r="O153" s="461"/>
      <c r="R153" s="461"/>
      <c r="S153" s="461"/>
    </row>
    <row r="154">
      <c r="O154" s="461"/>
      <c r="R154" s="461"/>
      <c r="S154" s="461"/>
    </row>
    <row r="155">
      <c r="O155" s="461"/>
      <c r="R155" s="461"/>
      <c r="S155" s="461"/>
    </row>
    <row r="156">
      <c r="O156" s="461"/>
      <c r="R156" s="461"/>
      <c r="S156" s="461"/>
    </row>
    <row r="157">
      <c r="O157" s="461"/>
      <c r="R157" s="461"/>
      <c r="S157" s="461"/>
    </row>
    <row r="158">
      <c r="O158" s="461"/>
      <c r="R158" s="461"/>
      <c r="S158" s="461"/>
    </row>
    <row r="159">
      <c r="O159" s="461"/>
      <c r="R159" s="461"/>
      <c r="S159" s="461"/>
    </row>
    <row r="160">
      <c r="O160" s="461"/>
      <c r="R160" s="461"/>
      <c r="S160" s="461"/>
    </row>
    <row r="161">
      <c r="O161" s="461"/>
      <c r="R161" s="461"/>
      <c r="S161" s="461"/>
    </row>
    <row r="162">
      <c r="O162" s="461"/>
      <c r="R162" s="461"/>
      <c r="S162" s="461"/>
    </row>
    <row r="163">
      <c r="O163" s="461"/>
      <c r="R163" s="461"/>
      <c r="S163" s="461"/>
    </row>
    <row r="164">
      <c r="O164" s="461"/>
      <c r="R164" s="461"/>
      <c r="S164" s="461"/>
    </row>
    <row r="165">
      <c r="O165" s="461"/>
      <c r="R165" s="461"/>
      <c r="S165" s="461"/>
    </row>
    <row r="166">
      <c r="O166" s="461"/>
      <c r="R166" s="461"/>
      <c r="S166" s="461"/>
    </row>
    <row r="167">
      <c r="O167" s="461"/>
      <c r="R167" s="461"/>
      <c r="S167" s="461"/>
    </row>
    <row r="168">
      <c r="O168" s="461"/>
      <c r="R168" s="461"/>
      <c r="S168" s="461"/>
    </row>
    <row r="169">
      <c r="O169" s="461"/>
      <c r="R169" s="461"/>
      <c r="S169" s="461"/>
    </row>
    <row r="170">
      <c r="O170" s="461"/>
      <c r="R170" s="461"/>
      <c r="S170" s="461"/>
    </row>
    <row r="171">
      <c r="O171" s="461"/>
      <c r="R171" s="461"/>
      <c r="S171" s="461"/>
    </row>
    <row r="172">
      <c r="O172" s="461"/>
      <c r="R172" s="461"/>
      <c r="S172" s="461"/>
    </row>
    <row r="173">
      <c r="O173" s="461"/>
      <c r="R173" s="461"/>
      <c r="S173" s="461"/>
    </row>
    <row r="174">
      <c r="O174" s="461"/>
      <c r="R174" s="461"/>
      <c r="S174" s="461"/>
    </row>
    <row r="175">
      <c r="O175" s="461"/>
      <c r="R175" s="461"/>
      <c r="S175" s="461"/>
    </row>
    <row r="176">
      <c r="O176" s="461"/>
      <c r="R176" s="461"/>
      <c r="S176" s="461"/>
    </row>
    <row r="177">
      <c r="O177" s="461"/>
      <c r="R177" s="461"/>
      <c r="S177" s="461"/>
    </row>
    <row r="178">
      <c r="O178" s="461"/>
      <c r="R178" s="461"/>
      <c r="S178" s="461"/>
    </row>
    <row r="179">
      <c r="O179" s="461"/>
      <c r="R179" s="461"/>
      <c r="S179" s="461"/>
    </row>
    <row r="180">
      <c r="O180" s="461"/>
      <c r="R180" s="461"/>
      <c r="S180" s="461"/>
    </row>
    <row r="181">
      <c r="O181" s="461"/>
      <c r="R181" s="461"/>
      <c r="S181" s="461"/>
    </row>
    <row r="182">
      <c r="O182" s="461"/>
      <c r="R182" s="461"/>
      <c r="S182" s="461"/>
    </row>
    <row r="183">
      <c r="O183" s="461"/>
      <c r="R183" s="461"/>
      <c r="S183" s="461"/>
    </row>
    <row r="184">
      <c r="O184" s="461"/>
      <c r="R184" s="461"/>
      <c r="S184" s="461"/>
    </row>
    <row r="185">
      <c r="O185" s="461"/>
      <c r="R185" s="461"/>
      <c r="S185" s="461"/>
    </row>
    <row r="186">
      <c r="O186" s="461"/>
      <c r="R186" s="461"/>
      <c r="S186" s="461"/>
    </row>
    <row r="187">
      <c r="O187" s="461"/>
      <c r="R187" s="461"/>
      <c r="S187" s="461"/>
    </row>
    <row r="188">
      <c r="O188" s="461"/>
      <c r="R188" s="461"/>
      <c r="S188" s="461"/>
    </row>
    <row r="189">
      <c r="O189" s="461"/>
      <c r="R189" s="461"/>
      <c r="S189" s="461"/>
    </row>
    <row r="190">
      <c r="O190" s="461"/>
      <c r="R190" s="461"/>
      <c r="S190" s="461"/>
    </row>
    <row r="191">
      <c r="O191" s="461"/>
      <c r="R191" s="461"/>
      <c r="S191" s="461"/>
    </row>
    <row r="192">
      <c r="O192" s="461"/>
      <c r="R192" s="461"/>
      <c r="S192" s="461"/>
    </row>
    <row r="193">
      <c r="O193" s="461"/>
      <c r="R193" s="461"/>
      <c r="S193" s="461"/>
    </row>
    <row r="194">
      <c r="O194" s="461"/>
      <c r="R194" s="461"/>
      <c r="S194" s="461"/>
    </row>
    <row r="195">
      <c r="O195" s="461"/>
      <c r="R195" s="461"/>
      <c r="S195" s="461"/>
    </row>
    <row r="196">
      <c r="O196" s="461"/>
      <c r="R196" s="461"/>
      <c r="S196" s="461"/>
    </row>
    <row r="197">
      <c r="O197" s="461"/>
      <c r="R197" s="461"/>
      <c r="S197" s="461"/>
    </row>
    <row r="198">
      <c r="O198" s="461"/>
      <c r="R198" s="461"/>
      <c r="S198" s="461"/>
    </row>
    <row r="199">
      <c r="O199" s="461"/>
      <c r="R199" s="461"/>
      <c r="S199" s="461"/>
    </row>
    <row r="200">
      <c r="O200" s="461"/>
      <c r="R200" s="461"/>
      <c r="S200" s="461"/>
    </row>
    <row r="201">
      <c r="O201" s="461"/>
      <c r="R201" s="461"/>
      <c r="S201" s="461"/>
    </row>
    <row r="202">
      <c r="O202" s="461"/>
      <c r="R202" s="461"/>
      <c r="S202" s="461"/>
    </row>
    <row r="203">
      <c r="O203" s="461"/>
      <c r="R203" s="461"/>
      <c r="S203" s="461"/>
    </row>
    <row r="204">
      <c r="O204" s="461"/>
      <c r="R204" s="461"/>
      <c r="S204" s="461"/>
    </row>
    <row r="205">
      <c r="O205" s="461"/>
      <c r="R205" s="461"/>
      <c r="S205" s="461"/>
    </row>
    <row r="206">
      <c r="O206" s="461"/>
      <c r="R206" s="461"/>
      <c r="S206" s="461"/>
    </row>
    <row r="207">
      <c r="O207" s="461"/>
      <c r="R207" s="461"/>
      <c r="S207" s="461"/>
    </row>
    <row r="208">
      <c r="O208" s="461"/>
      <c r="R208" s="461"/>
      <c r="S208" s="461"/>
    </row>
    <row r="209">
      <c r="O209" s="461"/>
      <c r="R209" s="461"/>
      <c r="S209" s="461"/>
    </row>
    <row r="210">
      <c r="O210" s="461"/>
      <c r="R210" s="461"/>
      <c r="S210" s="461"/>
    </row>
    <row r="211">
      <c r="O211" s="461"/>
      <c r="R211" s="461"/>
      <c r="S211" s="461"/>
    </row>
    <row r="212">
      <c r="O212" s="461"/>
      <c r="R212" s="461"/>
      <c r="S212" s="461"/>
    </row>
    <row r="213">
      <c r="O213" s="461"/>
      <c r="R213" s="461"/>
      <c r="S213" s="461"/>
    </row>
    <row r="214">
      <c r="O214" s="461"/>
      <c r="R214" s="461"/>
      <c r="S214" s="461"/>
    </row>
    <row r="215">
      <c r="O215" s="461"/>
      <c r="R215" s="461"/>
      <c r="S215" s="461"/>
    </row>
    <row r="216">
      <c r="O216" s="461"/>
      <c r="R216" s="461"/>
      <c r="S216" s="461"/>
    </row>
    <row r="217">
      <c r="O217" s="461"/>
      <c r="R217" s="461"/>
      <c r="S217" s="461"/>
    </row>
    <row r="218">
      <c r="O218" s="461"/>
      <c r="R218" s="461"/>
      <c r="S218" s="461"/>
    </row>
    <row r="219">
      <c r="O219" s="461"/>
      <c r="R219" s="461"/>
      <c r="S219" s="461"/>
    </row>
    <row r="220">
      <c r="O220" s="461"/>
      <c r="R220" s="461"/>
      <c r="S220" s="461"/>
    </row>
    <row r="221">
      <c r="O221" s="461"/>
      <c r="R221" s="461"/>
      <c r="S221" s="461"/>
    </row>
    <row r="222">
      <c r="O222" s="461"/>
      <c r="R222" s="461"/>
      <c r="S222" s="461"/>
    </row>
    <row r="223">
      <c r="O223" s="461"/>
      <c r="R223" s="461"/>
      <c r="S223" s="461"/>
    </row>
    <row r="224">
      <c r="O224" s="461"/>
      <c r="R224" s="461"/>
      <c r="S224" s="461"/>
    </row>
    <row r="225">
      <c r="O225" s="461"/>
      <c r="R225" s="461"/>
      <c r="S225" s="461"/>
    </row>
    <row r="226">
      <c r="O226" s="461"/>
      <c r="R226" s="461"/>
      <c r="S226" s="461"/>
    </row>
    <row r="227">
      <c r="O227" s="461"/>
      <c r="R227" s="461"/>
      <c r="S227" s="461"/>
    </row>
    <row r="228">
      <c r="O228" s="461"/>
      <c r="R228" s="461"/>
      <c r="S228" s="461"/>
    </row>
    <row r="229">
      <c r="O229" s="461"/>
      <c r="R229" s="461"/>
      <c r="S229" s="461"/>
    </row>
    <row r="230">
      <c r="O230" s="461"/>
      <c r="R230" s="461"/>
      <c r="S230" s="461"/>
    </row>
    <row r="231">
      <c r="O231" s="461"/>
      <c r="R231" s="461"/>
      <c r="S231" s="461"/>
    </row>
    <row r="232">
      <c r="O232" s="461"/>
      <c r="R232" s="461"/>
      <c r="S232" s="461"/>
    </row>
    <row r="233">
      <c r="O233" s="461"/>
      <c r="R233" s="461"/>
      <c r="S233" s="461"/>
    </row>
    <row r="234">
      <c r="O234" s="461"/>
      <c r="R234" s="461"/>
      <c r="S234" s="461"/>
    </row>
    <row r="235">
      <c r="O235" s="461"/>
      <c r="R235" s="461"/>
      <c r="S235" s="461"/>
    </row>
    <row r="236">
      <c r="O236" s="461"/>
      <c r="R236" s="461"/>
      <c r="S236" s="461"/>
    </row>
    <row r="237">
      <c r="O237" s="461"/>
      <c r="R237" s="461"/>
      <c r="S237" s="461"/>
    </row>
    <row r="238">
      <c r="O238" s="461"/>
      <c r="R238" s="461"/>
      <c r="S238" s="461"/>
    </row>
    <row r="239">
      <c r="O239" s="461"/>
      <c r="R239" s="461"/>
      <c r="S239" s="461"/>
    </row>
    <row r="240">
      <c r="O240" s="461"/>
      <c r="R240" s="461"/>
      <c r="S240" s="461"/>
    </row>
    <row r="241">
      <c r="O241" s="461"/>
      <c r="R241" s="461"/>
      <c r="S241" s="461"/>
    </row>
    <row r="242">
      <c r="O242" s="461"/>
      <c r="R242" s="461"/>
      <c r="S242" s="461"/>
    </row>
    <row r="243">
      <c r="O243" s="461"/>
      <c r="R243" s="461"/>
      <c r="S243" s="461"/>
    </row>
    <row r="244">
      <c r="O244" s="461"/>
      <c r="R244" s="461"/>
      <c r="S244" s="461"/>
    </row>
    <row r="245">
      <c r="O245" s="461"/>
      <c r="R245" s="461"/>
      <c r="S245" s="461"/>
    </row>
    <row r="246">
      <c r="O246" s="461"/>
      <c r="R246" s="461"/>
      <c r="S246" s="461"/>
    </row>
    <row r="247">
      <c r="O247" s="461"/>
      <c r="R247" s="461"/>
      <c r="S247" s="461"/>
    </row>
    <row r="248">
      <c r="O248" s="461"/>
      <c r="R248" s="461"/>
      <c r="S248" s="461"/>
    </row>
    <row r="249">
      <c r="O249" s="461"/>
      <c r="R249" s="461"/>
      <c r="S249" s="461"/>
    </row>
    <row r="250">
      <c r="O250" s="461"/>
      <c r="R250" s="461"/>
      <c r="S250" s="461"/>
    </row>
    <row r="251">
      <c r="O251" s="461"/>
      <c r="R251" s="461"/>
      <c r="S251" s="461"/>
    </row>
    <row r="252">
      <c r="O252" s="461"/>
      <c r="R252" s="461"/>
      <c r="S252" s="461"/>
    </row>
    <row r="253">
      <c r="O253" s="461"/>
      <c r="R253" s="461"/>
      <c r="S253" s="461"/>
    </row>
    <row r="254">
      <c r="O254" s="461"/>
      <c r="R254" s="461"/>
      <c r="S254" s="461"/>
    </row>
    <row r="255">
      <c r="O255" s="461"/>
      <c r="R255" s="461"/>
      <c r="S255" s="461"/>
    </row>
    <row r="256">
      <c r="O256" s="461"/>
      <c r="R256" s="461"/>
      <c r="S256" s="461"/>
    </row>
    <row r="257">
      <c r="O257" s="461"/>
      <c r="R257" s="461"/>
      <c r="S257" s="461"/>
    </row>
    <row r="258">
      <c r="O258" s="461"/>
      <c r="R258" s="461"/>
      <c r="S258" s="461"/>
    </row>
    <row r="259">
      <c r="O259" s="461"/>
      <c r="R259" s="461"/>
      <c r="S259" s="461"/>
    </row>
    <row r="260">
      <c r="O260" s="461"/>
      <c r="R260" s="461"/>
      <c r="S260" s="461"/>
    </row>
    <row r="261">
      <c r="O261" s="461"/>
      <c r="R261" s="461"/>
      <c r="S261" s="461"/>
    </row>
    <row r="262">
      <c r="O262" s="461"/>
      <c r="R262" s="461"/>
      <c r="S262" s="461"/>
    </row>
    <row r="263">
      <c r="O263" s="461"/>
      <c r="R263" s="461"/>
      <c r="S263" s="461"/>
    </row>
    <row r="264">
      <c r="O264" s="461"/>
      <c r="R264" s="461"/>
      <c r="S264" s="461"/>
    </row>
    <row r="265">
      <c r="O265" s="461"/>
      <c r="R265" s="461"/>
      <c r="S265" s="461"/>
    </row>
    <row r="266">
      <c r="O266" s="461"/>
      <c r="R266" s="461"/>
      <c r="S266" s="461"/>
    </row>
    <row r="267">
      <c r="O267" s="461"/>
      <c r="R267" s="461"/>
      <c r="S267" s="461"/>
    </row>
    <row r="268">
      <c r="O268" s="461"/>
      <c r="R268" s="461"/>
      <c r="S268" s="461"/>
    </row>
    <row r="269">
      <c r="O269" s="461"/>
      <c r="R269" s="461"/>
      <c r="S269" s="461"/>
    </row>
    <row r="270">
      <c r="O270" s="461"/>
      <c r="R270" s="461"/>
      <c r="S270" s="461"/>
    </row>
    <row r="271">
      <c r="O271" s="461"/>
      <c r="R271" s="461"/>
      <c r="S271" s="461"/>
    </row>
    <row r="272">
      <c r="O272" s="461"/>
      <c r="R272" s="461"/>
      <c r="S272" s="461"/>
    </row>
    <row r="273">
      <c r="O273" s="461"/>
      <c r="R273" s="461"/>
      <c r="S273" s="461"/>
    </row>
    <row r="274">
      <c r="O274" s="461"/>
      <c r="R274" s="461"/>
      <c r="S274" s="461"/>
    </row>
    <row r="275">
      <c r="O275" s="461"/>
      <c r="R275" s="461"/>
      <c r="S275" s="461"/>
    </row>
    <row r="276">
      <c r="O276" s="461"/>
      <c r="R276" s="461"/>
      <c r="S276" s="461"/>
    </row>
    <row r="277">
      <c r="O277" s="461"/>
      <c r="R277" s="461"/>
      <c r="S277" s="461"/>
    </row>
    <row r="278">
      <c r="O278" s="461"/>
      <c r="R278" s="461"/>
      <c r="S278" s="461"/>
    </row>
    <row r="279">
      <c r="O279" s="461"/>
      <c r="R279" s="461"/>
      <c r="S279" s="461"/>
    </row>
    <row r="280">
      <c r="O280" s="461"/>
      <c r="R280" s="461"/>
      <c r="S280" s="461"/>
    </row>
    <row r="281">
      <c r="O281" s="461"/>
      <c r="R281" s="461"/>
      <c r="S281" s="461"/>
    </row>
    <row r="282">
      <c r="O282" s="461"/>
      <c r="R282" s="461"/>
      <c r="S282" s="461"/>
    </row>
    <row r="283">
      <c r="O283" s="461"/>
      <c r="R283" s="461"/>
      <c r="S283" s="461"/>
    </row>
    <row r="284">
      <c r="O284" s="461"/>
      <c r="R284" s="461"/>
      <c r="S284" s="461"/>
    </row>
    <row r="285">
      <c r="O285" s="461"/>
      <c r="R285" s="461"/>
      <c r="S285" s="461"/>
    </row>
    <row r="286">
      <c r="O286" s="461"/>
      <c r="R286" s="461"/>
      <c r="S286" s="461"/>
    </row>
    <row r="287">
      <c r="O287" s="461"/>
      <c r="R287" s="461"/>
      <c r="S287" s="461"/>
    </row>
    <row r="288">
      <c r="O288" s="461"/>
      <c r="R288" s="461"/>
      <c r="S288" s="461"/>
    </row>
    <row r="289">
      <c r="O289" s="461"/>
      <c r="R289" s="461"/>
      <c r="S289" s="461"/>
    </row>
    <row r="290">
      <c r="O290" s="461"/>
      <c r="R290" s="461"/>
      <c r="S290" s="461"/>
    </row>
    <row r="291">
      <c r="O291" s="461"/>
      <c r="R291" s="461"/>
      <c r="S291" s="461"/>
    </row>
    <row r="292">
      <c r="O292" s="461"/>
      <c r="R292" s="461"/>
      <c r="S292" s="461"/>
    </row>
    <row r="293">
      <c r="O293" s="461"/>
      <c r="R293" s="461"/>
      <c r="S293" s="461"/>
    </row>
    <row r="294">
      <c r="O294" s="461"/>
      <c r="R294" s="461"/>
      <c r="S294" s="461"/>
    </row>
    <row r="295">
      <c r="O295" s="461"/>
      <c r="R295" s="461"/>
      <c r="S295" s="461"/>
    </row>
    <row r="296">
      <c r="O296" s="461"/>
      <c r="R296" s="461"/>
      <c r="S296" s="461"/>
    </row>
    <row r="297">
      <c r="O297" s="461"/>
      <c r="R297" s="461"/>
      <c r="S297" s="461"/>
    </row>
    <row r="298">
      <c r="O298" s="461"/>
      <c r="R298" s="461"/>
      <c r="S298" s="461"/>
    </row>
    <row r="299">
      <c r="O299" s="461"/>
      <c r="R299" s="461"/>
      <c r="S299" s="461"/>
    </row>
    <row r="300">
      <c r="O300" s="461"/>
      <c r="R300" s="461"/>
      <c r="S300" s="461"/>
    </row>
    <row r="301">
      <c r="O301" s="461"/>
      <c r="R301" s="461"/>
      <c r="S301" s="461"/>
    </row>
    <row r="302">
      <c r="O302" s="461"/>
      <c r="R302" s="461"/>
      <c r="S302" s="461"/>
    </row>
    <row r="303">
      <c r="O303" s="461"/>
      <c r="R303" s="461"/>
      <c r="S303" s="461"/>
    </row>
    <row r="304">
      <c r="O304" s="461"/>
      <c r="R304" s="461"/>
      <c r="S304" s="461"/>
    </row>
    <row r="305">
      <c r="O305" s="461"/>
      <c r="R305" s="461"/>
      <c r="S305" s="461"/>
    </row>
    <row r="306">
      <c r="O306" s="461"/>
      <c r="R306" s="461"/>
      <c r="S306" s="461"/>
    </row>
    <row r="307">
      <c r="O307" s="461"/>
      <c r="R307" s="461"/>
      <c r="S307" s="461"/>
    </row>
    <row r="308">
      <c r="O308" s="461"/>
      <c r="R308" s="461"/>
      <c r="S308" s="461"/>
    </row>
    <row r="309">
      <c r="O309" s="461"/>
      <c r="R309" s="461"/>
      <c r="S309" s="461"/>
    </row>
    <row r="310">
      <c r="O310" s="461"/>
      <c r="R310" s="461"/>
      <c r="S310" s="461"/>
    </row>
    <row r="311">
      <c r="O311" s="461"/>
      <c r="R311" s="461"/>
      <c r="S311" s="461"/>
    </row>
    <row r="312">
      <c r="O312" s="461"/>
      <c r="R312" s="461"/>
      <c r="S312" s="461"/>
    </row>
    <row r="313">
      <c r="O313" s="461"/>
      <c r="R313" s="461"/>
      <c r="S313" s="461"/>
    </row>
    <row r="314">
      <c r="O314" s="461"/>
      <c r="R314" s="461"/>
      <c r="S314" s="461"/>
    </row>
    <row r="315">
      <c r="O315" s="461"/>
      <c r="R315" s="461"/>
      <c r="S315" s="461"/>
    </row>
    <row r="316">
      <c r="O316" s="461"/>
      <c r="R316" s="461"/>
      <c r="S316" s="461"/>
    </row>
    <row r="317">
      <c r="O317" s="461"/>
      <c r="R317" s="461"/>
      <c r="S317" s="461"/>
    </row>
    <row r="318">
      <c r="O318" s="461"/>
      <c r="R318" s="461"/>
      <c r="S318" s="461"/>
    </row>
    <row r="319">
      <c r="O319" s="461"/>
      <c r="R319" s="461"/>
      <c r="S319" s="461"/>
    </row>
    <row r="320">
      <c r="O320" s="461"/>
      <c r="R320" s="461"/>
      <c r="S320" s="461"/>
    </row>
    <row r="321">
      <c r="O321" s="461"/>
      <c r="R321" s="461"/>
      <c r="S321" s="461"/>
    </row>
    <row r="322">
      <c r="O322" s="461"/>
      <c r="R322" s="461"/>
      <c r="S322" s="461"/>
    </row>
    <row r="323">
      <c r="O323" s="461"/>
      <c r="R323" s="461"/>
      <c r="S323" s="461"/>
    </row>
    <row r="324">
      <c r="O324" s="461"/>
      <c r="R324" s="461"/>
      <c r="S324" s="461"/>
    </row>
    <row r="325">
      <c r="O325" s="461"/>
      <c r="R325" s="461"/>
      <c r="S325" s="461"/>
    </row>
    <row r="326">
      <c r="O326" s="461"/>
      <c r="R326" s="461"/>
      <c r="S326" s="461"/>
    </row>
    <row r="327">
      <c r="O327" s="461"/>
      <c r="R327" s="461"/>
      <c r="S327" s="461"/>
    </row>
    <row r="328">
      <c r="O328" s="461"/>
      <c r="R328" s="461"/>
      <c r="S328" s="461"/>
    </row>
    <row r="329">
      <c r="O329" s="461"/>
      <c r="R329" s="461"/>
      <c r="S329" s="461"/>
    </row>
    <row r="330">
      <c r="O330" s="461"/>
      <c r="R330" s="461"/>
      <c r="S330" s="461"/>
    </row>
    <row r="331">
      <c r="O331" s="461"/>
      <c r="R331" s="461"/>
      <c r="S331" s="461"/>
    </row>
    <row r="332">
      <c r="O332" s="461"/>
      <c r="R332" s="461"/>
      <c r="S332" s="461"/>
    </row>
    <row r="333">
      <c r="O333" s="461"/>
      <c r="R333" s="461"/>
      <c r="S333" s="461"/>
    </row>
    <row r="334">
      <c r="O334" s="461"/>
      <c r="R334" s="461"/>
      <c r="S334" s="461"/>
    </row>
    <row r="335">
      <c r="O335" s="461"/>
      <c r="R335" s="461"/>
      <c r="S335" s="461"/>
    </row>
    <row r="336">
      <c r="O336" s="461"/>
      <c r="R336" s="461"/>
      <c r="S336" s="461"/>
    </row>
    <row r="337">
      <c r="O337" s="461"/>
      <c r="R337" s="461"/>
      <c r="S337" s="461"/>
    </row>
    <row r="338">
      <c r="O338" s="461"/>
      <c r="R338" s="461"/>
      <c r="S338" s="461"/>
    </row>
    <row r="339">
      <c r="O339" s="461"/>
      <c r="R339" s="461"/>
      <c r="S339" s="461"/>
    </row>
    <row r="340">
      <c r="O340" s="461"/>
      <c r="R340" s="461"/>
      <c r="S340" s="461"/>
    </row>
    <row r="341">
      <c r="O341" s="461"/>
      <c r="R341" s="461"/>
      <c r="S341" s="461"/>
    </row>
    <row r="342">
      <c r="O342" s="461"/>
      <c r="R342" s="461"/>
      <c r="S342" s="461"/>
    </row>
    <row r="343">
      <c r="O343" s="461"/>
      <c r="R343" s="461"/>
      <c r="S343" s="461"/>
    </row>
    <row r="344">
      <c r="O344" s="461"/>
      <c r="R344" s="461"/>
      <c r="S344" s="461"/>
    </row>
    <row r="345">
      <c r="O345" s="461"/>
      <c r="R345" s="461"/>
      <c r="S345" s="461"/>
    </row>
    <row r="346">
      <c r="O346" s="461"/>
      <c r="R346" s="461"/>
      <c r="S346" s="461"/>
    </row>
    <row r="347">
      <c r="O347" s="461"/>
      <c r="R347" s="461"/>
      <c r="S347" s="461"/>
    </row>
    <row r="348">
      <c r="O348" s="461"/>
      <c r="R348" s="461"/>
      <c r="S348" s="461"/>
    </row>
    <row r="349">
      <c r="O349" s="461"/>
      <c r="R349" s="461"/>
      <c r="S349" s="461"/>
    </row>
    <row r="350">
      <c r="O350" s="461"/>
      <c r="R350" s="461"/>
      <c r="S350" s="461"/>
    </row>
    <row r="351">
      <c r="O351" s="461"/>
      <c r="R351" s="461"/>
      <c r="S351" s="461"/>
    </row>
    <row r="352">
      <c r="O352" s="461"/>
      <c r="R352" s="461"/>
      <c r="S352" s="461"/>
    </row>
    <row r="353">
      <c r="O353" s="461"/>
      <c r="R353" s="461"/>
      <c r="S353" s="461"/>
    </row>
    <row r="354">
      <c r="O354" s="461"/>
      <c r="R354" s="461"/>
      <c r="S354" s="461"/>
    </row>
    <row r="355">
      <c r="O355" s="461"/>
      <c r="R355" s="461"/>
      <c r="S355" s="461"/>
    </row>
    <row r="356">
      <c r="O356" s="461"/>
      <c r="R356" s="461"/>
      <c r="S356" s="461"/>
    </row>
    <row r="357">
      <c r="O357" s="461"/>
      <c r="R357" s="461"/>
      <c r="S357" s="461"/>
    </row>
    <row r="358">
      <c r="O358" s="461"/>
      <c r="R358" s="461"/>
      <c r="S358" s="461"/>
    </row>
    <row r="359">
      <c r="O359" s="461"/>
      <c r="R359" s="461"/>
      <c r="S359" s="461"/>
    </row>
    <row r="360">
      <c r="O360" s="461"/>
      <c r="R360" s="461"/>
      <c r="S360" s="461"/>
    </row>
    <row r="361">
      <c r="O361" s="461"/>
      <c r="R361" s="461"/>
      <c r="S361" s="461"/>
    </row>
    <row r="362">
      <c r="O362" s="461"/>
      <c r="R362" s="461"/>
      <c r="S362" s="461"/>
    </row>
    <row r="363">
      <c r="O363" s="461"/>
      <c r="R363" s="461"/>
      <c r="S363" s="461"/>
    </row>
    <row r="364">
      <c r="O364" s="461"/>
      <c r="R364" s="461"/>
      <c r="S364" s="461"/>
    </row>
    <row r="365">
      <c r="O365" s="461"/>
      <c r="R365" s="461"/>
      <c r="S365" s="461"/>
    </row>
    <row r="366">
      <c r="O366" s="461"/>
      <c r="R366" s="461"/>
      <c r="S366" s="461"/>
    </row>
    <row r="367">
      <c r="O367" s="461"/>
      <c r="R367" s="461"/>
      <c r="S367" s="461"/>
    </row>
    <row r="368">
      <c r="O368" s="461"/>
      <c r="R368" s="461"/>
      <c r="S368" s="461"/>
    </row>
    <row r="369">
      <c r="O369" s="461"/>
      <c r="R369" s="461"/>
      <c r="S369" s="461"/>
    </row>
    <row r="370">
      <c r="O370" s="461"/>
      <c r="R370" s="461"/>
      <c r="S370" s="461"/>
    </row>
    <row r="371">
      <c r="O371" s="461"/>
      <c r="R371" s="461"/>
      <c r="S371" s="461"/>
    </row>
    <row r="372">
      <c r="O372" s="461"/>
      <c r="R372" s="461"/>
      <c r="S372" s="461"/>
    </row>
    <row r="373">
      <c r="O373" s="461"/>
      <c r="R373" s="461"/>
      <c r="S373" s="461"/>
    </row>
    <row r="374">
      <c r="O374" s="461"/>
      <c r="R374" s="461"/>
      <c r="S374" s="461"/>
    </row>
    <row r="375">
      <c r="O375" s="461"/>
      <c r="R375" s="461"/>
      <c r="S375" s="461"/>
    </row>
    <row r="376">
      <c r="O376" s="461"/>
      <c r="R376" s="461"/>
      <c r="S376" s="461"/>
    </row>
    <row r="377">
      <c r="O377" s="461"/>
      <c r="R377" s="461"/>
      <c r="S377" s="461"/>
    </row>
    <row r="378">
      <c r="O378" s="461"/>
      <c r="R378" s="461"/>
      <c r="S378" s="461"/>
    </row>
    <row r="379">
      <c r="O379" s="461"/>
      <c r="R379" s="461"/>
      <c r="S379" s="461"/>
    </row>
    <row r="380">
      <c r="O380" s="461"/>
      <c r="R380" s="461"/>
      <c r="S380" s="461"/>
    </row>
    <row r="381">
      <c r="O381" s="461"/>
      <c r="R381" s="461"/>
      <c r="S381" s="461"/>
    </row>
    <row r="382">
      <c r="O382" s="461"/>
      <c r="R382" s="461"/>
      <c r="S382" s="461"/>
    </row>
    <row r="383">
      <c r="O383" s="461"/>
      <c r="R383" s="461"/>
      <c r="S383" s="461"/>
    </row>
    <row r="384">
      <c r="O384" s="461"/>
      <c r="R384" s="461"/>
      <c r="S384" s="461"/>
    </row>
    <row r="385">
      <c r="O385" s="461"/>
      <c r="R385" s="461"/>
      <c r="S385" s="461"/>
    </row>
    <row r="386">
      <c r="O386" s="461"/>
      <c r="R386" s="461"/>
      <c r="S386" s="461"/>
    </row>
    <row r="387">
      <c r="O387" s="461"/>
      <c r="R387" s="461"/>
      <c r="S387" s="461"/>
    </row>
    <row r="388">
      <c r="O388" s="461"/>
      <c r="R388" s="461"/>
      <c r="S388" s="461"/>
    </row>
    <row r="389">
      <c r="O389" s="461"/>
      <c r="R389" s="461"/>
      <c r="S389" s="461"/>
    </row>
    <row r="390">
      <c r="O390" s="461"/>
      <c r="R390" s="461"/>
      <c r="S390" s="461"/>
    </row>
    <row r="391">
      <c r="O391" s="461"/>
      <c r="R391" s="461"/>
      <c r="S391" s="461"/>
    </row>
    <row r="392">
      <c r="O392" s="461"/>
      <c r="R392" s="461"/>
      <c r="S392" s="461"/>
    </row>
    <row r="393">
      <c r="O393" s="461"/>
      <c r="R393" s="461"/>
      <c r="S393" s="461"/>
    </row>
    <row r="394">
      <c r="O394" s="461"/>
      <c r="R394" s="461"/>
      <c r="S394" s="461"/>
    </row>
    <row r="395">
      <c r="O395" s="461"/>
      <c r="R395" s="461"/>
      <c r="S395" s="461"/>
    </row>
    <row r="396">
      <c r="O396" s="461"/>
      <c r="R396" s="461"/>
      <c r="S396" s="461"/>
    </row>
    <row r="397">
      <c r="O397" s="461"/>
      <c r="R397" s="461"/>
      <c r="S397" s="461"/>
    </row>
    <row r="398">
      <c r="O398" s="461"/>
      <c r="R398" s="461"/>
      <c r="S398" s="461"/>
    </row>
    <row r="399">
      <c r="O399" s="461"/>
      <c r="R399" s="461"/>
      <c r="S399" s="461"/>
    </row>
    <row r="400">
      <c r="O400" s="461"/>
      <c r="R400" s="461"/>
      <c r="S400" s="461"/>
    </row>
    <row r="401">
      <c r="O401" s="461"/>
      <c r="R401" s="461"/>
      <c r="S401" s="461"/>
    </row>
    <row r="402">
      <c r="O402" s="461"/>
      <c r="R402" s="461"/>
      <c r="S402" s="461"/>
    </row>
    <row r="403">
      <c r="O403" s="461"/>
      <c r="R403" s="461"/>
      <c r="S403" s="461"/>
    </row>
    <row r="404">
      <c r="O404" s="461"/>
      <c r="R404" s="461"/>
      <c r="S404" s="461"/>
    </row>
    <row r="405">
      <c r="O405" s="461"/>
      <c r="R405" s="461"/>
      <c r="S405" s="461"/>
    </row>
    <row r="406">
      <c r="O406" s="461"/>
      <c r="R406" s="461"/>
      <c r="S406" s="461"/>
    </row>
    <row r="407">
      <c r="O407" s="461"/>
      <c r="R407" s="461"/>
      <c r="S407" s="461"/>
    </row>
    <row r="408">
      <c r="O408" s="461"/>
      <c r="R408" s="461"/>
      <c r="S408" s="461"/>
    </row>
    <row r="409">
      <c r="O409" s="461"/>
      <c r="R409" s="461"/>
      <c r="S409" s="461"/>
    </row>
    <row r="410">
      <c r="O410" s="461"/>
      <c r="R410" s="461"/>
      <c r="S410" s="461"/>
    </row>
    <row r="411">
      <c r="O411" s="461"/>
      <c r="R411" s="461"/>
      <c r="S411" s="461"/>
    </row>
    <row r="412">
      <c r="O412" s="461"/>
      <c r="R412" s="461"/>
      <c r="S412" s="461"/>
    </row>
    <row r="413">
      <c r="O413" s="461"/>
      <c r="R413" s="461"/>
      <c r="S413" s="461"/>
    </row>
    <row r="414">
      <c r="O414" s="461"/>
      <c r="R414" s="461"/>
      <c r="S414" s="461"/>
    </row>
    <row r="415">
      <c r="O415" s="461"/>
      <c r="R415" s="461"/>
      <c r="S415" s="461"/>
    </row>
    <row r="416">
      <c r="O416" s="461"/>
      <c r="R416" s="461"/>
      <c r="S416" s="461"/>
    </row>
    <row r="417">
      <c r="O417" s="461"/>
      <c r="R417" s="461"/>
      <c r="S417" s="461"/>
    </row>
    <row r="418">
      <c r="O418" s="461"/>
      <c r="R418" s="461"/>
      <c r="S418" s="461"/>
    </row>
    <row r="419">
      <c r="O419" s="461"/>
      <c r="R419" s="461"/>
      <c r="S419" s="461"/>
    </row>
    <row r="420">
      <c r="O420" s="461"/>
      <c r="R420" s="461"/>
      <c r="S420" s="461"/>
    </row>
    <row r="421">
      <c r="O421" s="461"/>
      <c r="R421" s="461"/>
      <c r="S421" s="461"/>
    </row>
    <row r="422">
      <c r="O422" s="461"/>
      <c r="R422" s="461"/>
      <c r="S422" s="461"/>
    </row>
    <row r="423">
      <c r="O423" s="461"/>
      <c r="R423" s="461"/>
      <c r="S423" s="461"/>
    </row>
    <row r="424">
      <c r="O424" s="461"/>
      <c r="R424" s="461"/>
      <c r="S424" s="461"/>
    </row>
    <row r="425">
      <c r="O425" s="461"/>
      <c r="R425" s="461"/>
      <c r="S425" s="461"/>
    </row>
    <row r="426">
      <c r="O426" s="461"/>
      <c r="R426" s="461"/>
      <c r="S426" s="461"/>
    </row>
    <row r="427">
      <c r="O427" s="461"/>
      <c r="R427" s="461"/>
      <c r="S427" s="461"/>
    </row>
    <row r="428">
      <c r="O428" s="461"/>
      <c r="R428" s="461"/>
      <c r="S428" s="461"/>
    </row>
    <row r="429">
      <c r="O429" s="461"/>
      <c r="R429" s="461"/>
      <c r="S429" s="461"/>
    </row>
    <row r="430">
      <c r="O430" s="461"/>
      <c r="R430" s="461"/>
      <c r="S430" s="461"/>
    </row>
    <row r="431">
      <c r="O431" s="461"/>
      <c r="R431" s="461"/>
      <c r="S431" s="461"/>
    </row>
    <row r="432">
      <c r="O432" s="461"/>
      <c r="R432" s="461"/>
      <c r="S432" s="461"/>
    </row>
    <row r="433">
      <c r="O433" s="461"/>
      <c r="R433" s="461"/>
      <c r="S433" s="461"/>
    </row>
    <row r="434">
      <c r="O434" s="461"/>
      <c r="R434" s="461"/>
      <c r="S434" s="461"/>
    </row>
    <row r="435">
      <c r="O435" s="461"/>
      <c r="R435" s="461"/>
      <c r="S435" s="461"/>
    </row>
    <row r="436">
      <c r="O436" s="461"/>
      <c r="R436" s="461"/>
      <c r="S436" s="461"/>
    </row>
    <row r="437">
      <c r="O437" s="461"/>
      <c r="R437" s="461"/>
      <c r="S437" s="461"/>
    </row>
    <row r="438">
      <c r="O438" s="461"/>
      <c r="R438" s="461"/>
      <c r="S438" s="461"/>
    </row>
    <row r="439">
      <c r="O439" s="461"/>
      <c r="R439" s="461"/>
      <c r="S439" s="461"/>
    </row>
    <row r="440">
      <c r="O440" s="461"/>
      <c r="R440" s="461"/>
      <c r="S440" s="461"/>
    </row>
    <row r="441">
      <c r="O441" s="461"/>
      <c r="R441" s="461"/>
      <c r="S441" s="461"/>
    </row>
    <row r="442">
      <c r="O442" s="461"/>
      <c r="R442" s="461"/>
      <c r="S442" s="461"/>
    </row>
    <row r="443">
      <c r="O443" s="461"/>
      <c r="R443" s="461"/>
      <c r="S443" s="461"/>
    </row>
    <row r="444">
      <c r="O444" s="461"/>
      <c r="R444" s="461"/>
      <c r="S444" s="461"/>
    </row>
    <row r="445">
      <c r="O445" s="461"/>
      <c r="R445" s="461"/>
      <c r="S445" s="461"/>
    </row>
    <row r="446">
      <c r="O446" s="461"/>
      <c r="R446" s="461"/>
      <c r="S446" s="461"/>
    </row>
    <row r="447">
      <c r="O447" s="461"/>
      <c r="R447" s="461"/>
      <c r="S447" s="461"/>
    </row>
    <row r="448">
      <c r="O448" s="461"/>
      <c r="R448" s="461"/>
      <c r="S448" s="461"/>
    </row>
    <row r="449">
      <c r="O449" s="461"/>
      <c r="R449" s="461"/>
      <c r="S449" s="461"/>
    </row>
    <row r="450">
      <c r="O450" s="461"/>
      <c r="R450" s="461"/>
      <c r="S450" s="461"/>
    </row>
    <row r="451">
      <c r="O451" s="461"/>
      <c r="R451" s="461"/>
      <c r="S451" s="461"/>
    </row>
    <row r="452">
      <c r="O452" s="461"/>
      <c r="R452" s="461"/>
      <c r="S452" s="461"/>
    </row>
    <row r="453">
      <c r="O453" s="461"/>
      <c r="R453" s="461"/>
      <c r="S453" s="461"/>
    </row>
    <row r="454">
      <c r="O454" s="461"/>
      <c r="R454" s="461"/>
      <c r="S454" s="461"/>
    </row>
    <row r="455">
      <c r="O455" s="461"/>
      <c r="R455" s="461"/>
      <c r="S455" s="461"/>
    </row>
    <row r="456">
      <c r="O456" s="461"/>
      <c r="R456" s="461"/>
      <c r="S456" s="461"/>
    </row>
    <row r="457">
      <c r="O457" s="461"/>
      <c r="R457" s="461"/>
      <c r="S457" s="461"/>
    </row>
    <row r="458">
      <c r="O458" s="461"/>
      <c r="R458" s="461"/>
      <c r="S458" s="461"/>
    </row>
    <row r="459">
      <c r="O459" s="461"/>
      <c r="R459" s="461"/>
      <c r="S459" s="461"/>
    </row>
    <row r="460">
      <c r="O460" s="461"/>
      <c r="R460" s="461"/>
      <c r="S460" s="461"/>
    </row>
    <row r="461">
      <c r="O461" s="461"/>
      <c r="R461" s="461"/>
      <c r="S461" s="461"/>
    </row>
    <row r="462">
      <c r="O462" s="461"/>
      <c r="R462" s="461"/>
      <c r="S462" s="461"/>
    </row>
    <row r="463">
      <c r="O463" s="461"/>
      <c r="R463" s="461"/>
      <c r="S463" s="461"/>
    </row>
    <row r="464">
      <c r="O464" s="461"/>
      <c r="R464" s="461"/>
      <c r="S464" s="461"/>
    </row>
    <row r="465">
      <c r="O465" s="461"/>
      <c r="R465" s="461"/>
      <c r="S465" s="461"/>
    </row>
    <row r="466">
      <c r="O466" s="461"/>
      <c r="R466" s="461"/>
      <c r="S466" s="461"/>
    </row>
    <row r="467">
      <c r="O467" s="461"/>
      <c r="R467" s="461"/>
      <c r="S467" s="461"/>
    </row>
    <row r="468">
      <c r="O468" s="461"/>
      <c r="R468" s="461"/>
      <c r="S468" s="461"/>
    </row>
    <row r="469">
      <c r="O469" s="461"/>
      <c r="R469" s="461"/>
      <c r="S469" s="461"/>
    </row>
    <row r="470">
      <c r="O470" s="461"/>
      <c r="R470" s="461"/>
      <c r="S470" s="461"/>
    </row>
    <row r="471">
      <c r="O471" s="461"/>
      <c r="R471" s="461"/>
      <c r="S471" s="461"/>
    </row>
    <row r="472">
      <c r="O472" s="461"/>
      <c r="R472" s="461"/>
      <c r="S472" s="461"/>
    </row>
    <row r="473">
      <c r="O473" s="461"/>
      <c r="R473" s="461"/>
      <c r="S473" s="461"/>
    </row>
    <row r="474">
      <c r="O474" s="461"/>
      <c r="R474" s="461"/>
      <c r="S474" s="461"/>
    </row>
    <row r="475">
      <c r="O475" s="461"/>
      <c r="R475" s="461"/>
      <c r="S475" s="461"/>
    </row>
    <row r="476">
      <c r="O476" s="461"/>
      <c r="R476" s="461"/>
      <c r="S476" s="461"/>
    </row>
    <row r="477">
      <c r="O477" s="461"/>
      <c r="R477" s="461"/>
      <c r="S477" s="461"/>
    </row>
    <row r="478">
      <c r="O478" s="461"/>
      <c r="R478" s="461"/>
      <c r="S478" s="461"/>
    </row>
    <row r="479">
      <c r="O479" s="461"/>
      <c r="R479" s="461"/>
      <c r="S479" s="461"/>
    </row>
    <row r="480">
      <c r="O480" s="461"/>
      <c r="R480" s="461"/>
      <c r="S480" s="461"/>
    </row>
    <row r="481">
      <c r="O481" s="461"/>
      <c r="R481" s="461"/>
      <c r="S481" s="461"/>
    </row>
    <row r="482">
      <c r="O482" s="461"/>
      <c r="R482" s="461"/>
      <c r="S482" s="461"/>
    </row>
    <row r="483">
      <c r="O483" s="461"/>
      <c r="R483" s="461"/>
      <c r="S483" s="461"/>
    </row>
    <row r="484">
      <c r="O484" s="461"/>
      <c r="R484" s="461"/>
      <c r="S484" s="461"/>
    </row>
    <row r="485">
      <c r="O485" s="461"/>
      <c r="R485" s="461"/>
      <c r="S485" s="461"/>
    </row>
    <row r="486">
      <c r="O486" s="461"/>
      <c r="R486" s="461"/>
      <c r="S486" s="461"/>
    </row>
    <row r="487">
      <c r="O487" s="461"/>
      <c r="R487" s="461"/>
      <c r="S487" s="461"/>
    </row>
    <row r="488">
      <c r="O488" s="461"/>
      <c r="R488" s="461"/>
      <c r="S488" s="461"/>
    </row>
    <row r="489">
      <c r="O489" s="461"/>
      <c r="R489" s="461"/>
      <c r="S489" s="461"/>
    </row>
    <row r="490">
      <c r="O490" s="461"/>
      <c r="R490" s="461"/>
      <c r="S490" s="461"/>
    </row>
    <row r="491">
      <c r="O491" s="461"/>
      <c r="R491" s="461"/>
      <c r="S491" s="461"/>
    </row>
    <row r="492">
      <c r="O492" s="461"/>
      <c r="R492" s="461"/>
      <c r="S492" s="461"/>
    </row>
    <row r="493">
      <c r="O493" s="461"/>
      <c r="R493" s="461"/>
      <c r="S493" s="461"/>
    </row>
    <row r="494">
      <c r="O494" s="461"/>
      <c r="R494" s="461"/>
      <c r="S494" s="461"/>
    </row>
    <row r="495">
      <c r="O495" s="461"/>
      <c r="R495" s="461"/>
      <c r="S495" s="461"/>
    </row>
    <row r="496">
      <c r="O496" s="461"/>
      <c r="R496" s="461"/>
      <c r="S496" s="461"/>
    </row>
    <row r="497">
      <c r="O497" s="461"/>
      <c r="R497" s="461"/>
      <c r="S497" s="461"/>
    </row>
    <row r="498">
      <c r="O498" s="461"/>
      <c r="R498" s="461"/>
      <c r="S498" s="461"/>
    </row>
    <row r="499">
      <c r="O499" s="461"/>
      <c r="R499" s="461"/>
      <c r="S499" s="461"/>
    </row>
    <row r="500">
      <c r="O500" s="461"/>
      <c r="R500" s="461"/>
      <c r="S500" s="461"/>
    </row>
    <row r="501">
      <c r="O501" s="461"/>
      <c r="R501" s="461"/>
      <c r="S501" s="461"/>
    </row>
    <row r="502">
      <c r="O502" s="461"/>
      <c r="R502" s="461"/>
      <c r="S502" s="461"/>
    </row>
    <row r="503">
      <c r="O503" s="461"/>
      <c r="R503" s="461"/>
      <c r="S503" s="461"/>
    </row>
    <row r="504">
      <c r="O504" s="461"/>
      <c r="R504" s="461"/>
      <c r="S504" s="461"/>
    </row>
    <row r="505">
      <c r="O505" s="461"/>
      <c r="R505" s="461"/>
      <c r="S505" s="461"/>
    </row>
    <row r="506">
      <c r="O506" s="461"/>
      <c r="R506" s="461"/>
      <c r="S506" s="461"/>
    </row>
    <row r="507">
      <c r="O507" s="461"/>
      <c r="R507" s="461"/>
      <c r="S507" s="461"/>
    </row>
    <row r="508">
      <c r="O508" s="461"/>
      <c r="R508" s="461"/>
      <c r="S508" s="461"/>
    </row>
    <row r="509">
      <c r="O509" s="461"/>
      <c r="R509" s="461"/>
      <c r="S509" s="461"/>
    </row>
    <row r="510">
      <c r="O510" s="461"/>
      <c r="R510" s="461"/>
      <c r="S510" s="461"/>
    </row>
    <row r="511">
      <c r="O511" s="461"/>
      <c r="R511" s="461"/>
      <c r="S511" s="461"/>
    </row>
    <row r="512">
      <c r="O512" s="461"/>
      <c r="R512" s="461"/>
      <c r="S512" s="461"/>
    </row>
    <row r="513">
      <c r="O513" s="461"/>
      <c r="R513" s="461"/>
      <c r="S513" s="461"/>
    </row>
    <row r="514">
      <c r="O514" s="461"/>
      <c r="R514" s="461"/>
      <c r="S514" s="461"/>
    </row>
    <row r="515">
      <c r="O515" s="461"/>
      <c r="R515" s="461"/>
      <c r="S515" s="461"/>
    </row>
    <row r="516">
      <c r="O516" s="461"/>
      <c r="R516" s="461"/>
      <c r="S516" s="461"/>
    </row>
    <row r="517">
      <c r="O517" s="461"/>
      <c r="R517" s="461"/>
      <c r="S517" s="461"/>
    </row>
    <row r="518">
      <c r="O518" s="461"/>
      <c r="R518" s="461"/>
      <c r="S518" s="461"/>
    </row>
    <row r="519">
      <c r="O519" s="461"/>
      <c r="R519" s="461"/>
      <c r="S519" s="461"/>
    </row>
    <row r="520">
      <c r="O520" s="461"/>
      <c r="R520" s="461"/>
      <c r="S520" s="461"/>
    </row>
    <row r="521">
      <c r="O521" s="461"/>
      <c r="R521" s="461"/>
      <c r="S521" s="461"/>
    </row>
    <row r="522">
      <c r="O522" s="461"/>
      <c r="R522" s="461"/>
      <c r="S522" s="461"/>
    </row>
    <row r="523">
      <c r="O523" s="461"/>
      <c r="R523" s="461"/>
      <c r="S523" s="461"/>
    </row>
    <row r="524">
      <c r="O524" s="461"/>
      <c r="R524" s="461"/>
      <c r="S524" s="461"/>
    </row>
    <row r="525">
      <c r="O525" s="461"/>
      <c r="R525" s="461"/>
      <c r="S525" s="461"/>
    </row>
    <row r="526">
      <c r="O526" s="461"/>
      <c r="R526" s="461"/>
      <c r="S526" s="461"/>
    </row>
    <row r="527">
      <c r="O527" s="461"/>
      <c r="R527" s="461"/>
      <c r="S527" s="461"/>
    </row>
    <row r="528">
      <c r="O528" s="461"/>
      <c r="R528" s="461"/>
      <c r="S528" s="461"/>
    </row>
    <row r="529">
      <c r="O529" s="461"/>
      <c r="R529" s="461"/>
      <c r="S529" s="461"/>
    </row>
    <row r="530">
      <c r="O530" s="461"/>
      <c r="R530" s="461"/>
      <c r="S530" s="461"/>
    </row>
    <row r="531">
      <c r="O531" s="461"/>
      <c r="R531" s="461"/>
      <c r="S531" s="461"/>
    </row>
    <row r="532">
      <c r="O532" s="461"/>
      <c r="R532" s="461"/>
      <c r="S532" s="461"/>
    </row>
    <row r="533">
      <c r="O533" s="461"/>
      <c r="R533" s="461"/>
      <c r="S533" s="461"/>
    </row>
    <row r="534">
      <c r="O534" s="461"/>
      <c r="R534" s="461"/>
      <c r="S534" s="461"/>
    </row>
    <row r="535">
      <c r="O535" s="461"/>
      <c r="R535" s="461"/>
      <c r="S535" s="461"/>
    </row>
    <row r="536">
      <c r="O536" s="461"/>
      <c r="R536" s="461"/>
      <c r="S536" s="461"/>
    </row>
    <row r="537">
      <c r="O537" s="461"/>
      <c r="R537" s="461"/>
      <c r="S537" s="461"/>
    </row>
    <row r="538">
      <c r="O538" s="461"/>
      <c r="R538" s="461"/>
      <c r="S538" s="461"/>
    </row>
    <row r="539">
      <c r="O539" s="461"/>
      <c r="R539" s="461"/>
      <c r="S539" s="461"/>
    </row>
    <row r="540">
      <c r="O540" s="461"/>
      <c r="R540" s="461"/>
      <c r="S540" s="461"/>
    </row>
    <row r="541">
      <c r="O541" s="461"/>
      <c r="R541" s="461"/>
      <c r="S541" s="461"/>
    </row>
    <row r="542">
      <c r="O542" s="461"/>
      <c r="R542" s="461"/>
      <c r="S542" s="461"/>
    </row>
    <row r="543">
      <c r="O543" s="461"/>
      <c r="R543" s="461"/>
      <c r="S543" s="461"/>
    </row>
    <row r="544">
      <c r="O544" s="461"/>
      <c r="R544" s="461"/>
      <c r="S544" s="461"/>
    </row>
    <row r="545">
      <c r="O545" s="461"/>
      <c r="R545" s="461"/>
      <c r="S545" s="461"/>
    </row>
    <row r="546">
      <c r="O546" s="461"/>
      <c r="R546" s="461"/>
      <c r="S546" s="461"/>
    </row>
    <row r="547">
      <c r="O547" s="461"/>
      <c r="R547" s="461"/>
      <c r="S547" s="461"/>
    </row>
    <row r="548">
      <c r="O548" s="461"/>
      <c r="R548" s="461"/>
      <c r="S548" s="461"/>
    </row>
    <row r="549">
      <c r="O549" s="461"/>
      <c r="R549" s="461"/>
      <c r="S549" s="461"/>
    </row>
    <row r="550">
      <c r="O550" s="461"/>
      <c r="R550" s="461"/>
      <c r="S550" s="461"/>
    </row>
    <row r="551">
      <c r="O551" s="461"/>
      <c r="R551" s="461"/>
      <c r="S551" s="461"/>
    </row>
    <row r="552">
      <c r="O552" s="461"/>
      <c r="R552" s="461"/>
      <c r="S552" s="461"/>
    </row>
    <row r="553">
      <c r="O553" s="461"/>
      <c r="R553" s="461"/>
      <c r="S553" s="461"/>
    </row>
    <row r="554">
      <c r="O554" s="461"/>
      <c r="R554" s="461"/>
      <c r="S554" s="461"/>
    </row>
    <row r="555">
      <c r="O555" s="461"/>
      <c r="R555" s="461"/>
      <c r="S555" s="461"/>
    </row>
    <row r="556">
      <c r="O556" s="461"/>
      <c r="R556" s="461"/>
      <c r="S556" s="461"/>
    </row>
    <row r="557">
      <c r="O557" s="461"/>
      <c r="R557" s="461"/>
      <c r="S557" s="461"/>
    </row>
    <row r="558">
      <c r="O558" s="461"/>
      <c r="R558" s="461"/>
      <c r="S558" s="461"/>
    </row>
    <row r="559">
      <c r="O559" s="461"/>
      <c r="R559" s="461"/>
      <c r="S559" s="461"/>
    </row>
    <row r="560">
      <c r="O560" s="461"/>
      <c r="R560" s="461"/>
      <c r="S560" s="461"/>
    </row>
    <row r="561">
      <c r="O561" s="461"/>
      <c r="R561" s="461"/>
      <c r="S561" s="461"/>
    </row>
    <row r="562">
      <c r="O562" s="461"/>
      <c r="R562" s="461"/>
      <c r="S562" s="461"/>
    </row>
    <row r="563">
      <c r="O563" s="461"/>
      <c r="R563" s="461"/>
      <c r="S563" s="461"/>
    </row>
    <row r="564">
      <c r="O564" s="461"/>
      <c r="R564" s="461"/>
      <c r="S564" s="461"/>
    </row>
    <row r="565">
      <c r="O565" s="461"/>
      <c r="R565" s="461"/>
      <c r="S565" s="461"/>
    </row>
    <row r="566">
      <c r="O566" s="461"/>
      <c r="R566" s="461"/>
      <c r="S566" s="461"/>
    </row>
    <row r="567">
      <c r="O567" s="461"/>
      <c r="R567" s="461"/>
      <c r="S567" s="461"/>
    </row>
    <row r="568">
      <c r="O568" s="461"/>
      <c r="R568" s="461"/>
      <c r="S568" s="461"/>
    </row>
    <row r="569">
      <c r="O569" s="461"/>
      <c r="R569" s="461"/>
      <c r="S569" s="461"/>
    </row>
    <row r="570">
      <c r="O570" s="461"/>
      <c r="R570" s="461"/>
      <c r="S570" s="461"/>
    </row>
    <row r="571">
      <c r="O571" s="461"/>
      <c r="R571" s="461"/>
      <c r="S571" s="461"/>
    </row>
    <row r="572">
      <c r="O572" s="461"/>
      <c r="R572" s="461"/>
      <c r="S572" s="461"/>
    </row>
    <row r="573">
      <c r="O573" s="461"/>
      <c r="R573" s="461"/>
      <c r="S573" s="461"/>
    </row>
    <row r="574">
      <c r="O574" s="461"/>
      <c r="R574" s="461"/>
      <c r="S574" s="461"/>
    </row>
    <row r="575">
      <c r="O575" s="461"/>
      <c r="R575" s="461"/>
      <c r="S575" s="461"/>
    </row>
    <row r="576">
      <c r="O576" s="461"/>
      <c r="R576" s="461"/>
      <c r="S576" s="461"/>
    </row>
    <row r="577">
      <c r="O577" s="461"/>
      <c r="R577" s="461"/>
      <c r="S577" s="461"/>
    </row>
    <row r="578">
      <c r="O578" s="461"/>
      <c r="R578" s="461"/>
      <c r="S578" s="461"/>
    </row>
    <row r="579">
      <c r="O579" s="461"/>
      <c r="R579" s="461"/>
      <c r="S579" s="461"/>
    </row>
    <row r="580">
      <c r="O580" s="461"/>
      <c r="R580" s="461"/>
      <c r="S580" s="461"/>
    </row>
    <row r="581">
      <c r="O581" s="461"/>
      <c r="R581" s="461"/>
      <c r="S581" s="461"/>
    </row>
    <row r="582">
      <c r="O582" s="461"/>
      <c r="R582" s="461"/>
      <c r="S582" s="461"/>
    </row>
    <row r="583">
      <c r="O583" s="461"/>
      <c r="R583" s="461"/>
      <c r="S583" s="461"/>
    </row>
    <row r="584">
      <c r="O584" s="461"/>
      <c r="R584" s="461"/>
      <c r="S584" s="461"/>
    </row>
    <row r="585">
      <c r="O585" s="461"/>
      <c r="R585" s="461"/>
      <c r="S585" s="461"/>
    </row>
    <row r="586">
      <c r="O586" s="461"/>
      <c r="R586" s="461"/>
      <c r="S586" s="461"/>
    </row>
    <row r="587">
      <c r="O587" s="461"/>
      <c r="R587" s="461"/>
      <c r="S587" s="461"/>
    </row>
    <row r="588">
      <c r="O588" s="461"/>
      <c r="R588" s="461"/>
      <c r="S588" s="461"/>
    </row>
    <row r="589">
      <c r="O589" s="461"/>
      <c r="R589" s="461"/>
      <c r="S589" s="461"/>
    </row>
    <row r="590">
      <c r="O590" s="461"/>
      <c r="R590" s="461"/>
      <c r="S590" s="461"/>
    </row>
    <row r="591">
      <c r="O591" s="461"/>
      <c r="R591" s="461"/>
      <c r="S591" s="461"/>
    </row>
    <row r="592">
      <c r="O592" s="461"/>
      <c r="R592" s="461"/>
      <c r="S592" s="461"/>
    </row>
    <row r="593">
      <c r="O593" s="461"/>
      <c r="R593" s="461"/>
      <c r="S593" s="461"/>
    </row>
    <row r="594">
      <c r="O594" s="461"/>
      <c r="R594" s="461"/>
      <c r="S594" s="461"/>
    </row>
    <row r="595">
      <c r="O595" s="461"/>
      <c r="R595" s="461"/>
      <c r="S595" s="461"/>
    </row>
    <row r="596">
      <c r="O596" s="461"/>
      <c r="R596" s="461"/>
      <c r="S596" s="461"/>
    </row>
    <row r="597">
      <c r="O597" s="461"/>
      <c r="R597" s="461"/>
      <c r="S597" s="461"/>
    </row>
    <row r="598">
      <c r="O598" s="461"/>
      <c r="R598" s="461"/>
      <c r="S598" s="461"/>
    </row>
    <row r="599">
      <c r="O599" s="461"/>
      <c r="R599" s="461"/>
      <c r="S599" s="461"/>
    </row>
    <row r="600">
      <c r="O600" s="461"/>
      <c r="R600" s="461"/>
      <c r="S600" s="461"/>
    </row>
    <row r="601">
      <c r="O601" s="461"/>
      <c r="R601" s="461"/>
      <c r="S601" s="461"/>
    </row>
    <row r="602">
      <c r="O602" s="461"/>
      <c r="R602" s="461"/>
      <c r="S602" s="461"/>
    </row>
    <row r="603">
      <c r="O603" s="461"/>
      <c r="R603" s="461"/>
      <c r="S603" s="461"/>
    </row>
    <row r="604">
      <c r="O604" s="461"/>
      <c r="R604" s="461"/>
      <c r="S604" s="461"/>
    </row>
    <row r="605">
      <c r="O605" s="461"/>
      <c r="R605" s="461"/>
      <c r="S605" s="461"/>
    </row>
    <row r="606">
      <c r="O606" s="461"/>
      <c r="R606" s="461"/>
      <c r="S606" s="461"/>
    </row>
    <row r="607">
      <c r="O607" s="461"/>
      <c r="R607" s="461"/>
      <c r="S607" s="461"/>
    </row>
    <row r="608">
      <c r="O608" s="461"/>
      <c r="R608" s="461"/>
      <c r="S608" s="461"/>
    </row>
    <row r="609">
      <c r="O609" s="461"/>
      <c r="R609" s="461"/>
      <c r="S609" s="461"/>
    </row>
    <row r="610">
      <c r="O610" s="461"/>
      <c r="R610" s="461"/>
      <c r="S610" s="461"/>
    </row>
    <row r="611">
      <c r="O611" s="461"/>
      <c r="R611" s="461"/>
      <c r="S611" s="461"/>
    </row>
    <row r="612">
      <c r="O612" s="461"/>
      <c r="R612" s="461"/>
      <c r="S612" s="461"/>
    </row>
    <row r="613">
      <c r="O613" s="461"/>
      <c r="R613" s="461"/>
      <c r="S613" s="461"/>
    </row>
    <row r="614">
      <c r="O614" s="461"/>
      <c r="R614" s="461"/>
      <c r="S614" s="461"/>
    </row>
    <row r="615">
      <c r="O615" s="461"/>
      <c r="R615" s="461"/>
      <c r="S615" s="461"/>
    </row>
    <row r="616">
      <c r="O616" s="461"/>
      <c r="R616" s="461"/>
      <c r="S616" s="461"/>
    </row>
    <row r="617">
      <c r="O617" s="461"/>
      <c r="R617" s="461"/>
      <c r="S617" s="461"/>
    </row>
    <row r="618">
      <c r="O618" s="461"/>
      <c r="R618" s="461"/>
      <c r="S618" s="461"/>
    </row>
    <row r="619">
      <c r="O619" s="461"/>
      <c r="R619" s="461"/>
      <c r="S619" s="461"/>
    </row>
    <row r="620">
      <c r="O620" s="461"/>
      <c r="R620" s="461"/>
      <c r="S620" s="461"/>
    </row>
    <row r="621">
      <c r="O621" s="461"/>
      <c r="R621" s="461"/>
      <c r="S621" s="461"/>
    </row>
    <row r="622">
      <c r="O622" s="461"/>
      <c r="R622" s="461"/>
      <c r="S622" s="461"/>
    </row>
    <row r="623">
      <c r="O623" s="461"/>
      <c r="R623" s="461"/>
      <c r="S623" s="461"/>
    </row>
    <row r="624">
      <c r="O624" s="461"/>
      <c r="R624" s="461"/>
      <c r="S624" s="461"/>
    </row>
    <row r="625">
      <c r="O625" s="461"/>
      <c r="R625" s="461"/>
      <c r="S625" s="461"/>
    </row>
    <row r="626">
      <c r="O626" s="461"/>
      <c r="R626" s="461"/>
      <c r="S626" s="461"/>
    </row>
    <row r="627">
      <c r="O627" s="461"/>
      <c r="R627" s="461"/>
      <c r="S627" s="461"/>
    </row>
    <row r="628">
      <c r="O628" s="461"/>
      <c r="R628" s="461"/>
      <c r="S628" s="461"/>
    </row>
    <row r="629">
      <c r="O629" s="461"/>
      <c r="R629" s="461"/>
      <c r="S629" s="461"/>
    </row>
    <row r="630">
      <c r="O630" s="461"/>
      <c r="R630" s="461"/>
      <c r="S630" s="461"/>
    </row>
    <row r="631">
      <c r="O631" s="461"/>
      <c r="R631" s="461"/>
      <c r="S631" s="461"/>
    </row>
    <row r="632">
      <c r="O632" s="461"/>
      <c r="R632" s="461"/>
      <c r="S632" s="461"/>
    </row>
    <row r="633">
      <c r="O633" s="461"/>
      <c r="R633" s="461"/>
      <c r="S633" s="461"/>
    </row>
    <row r="634">
      <c r="O634" s="461"/>
      <c r="R634" s="461"/>
      <c r="S634" s="461"/>
    </row>
    <row r="635">
      <c r="O635" s="461"/>
      <c r="R635" s="461"/>
      <c r="S635" s="461"/>
    </row>
    <row r="636">
      <c r="O636" s="461"/>
      <c r="R636" s="461"/>
      <c r="S636" s="461"/>
    </row>
    <row r="637">
      <c r="O637" s="461"/>
      <c r="R637" s="461"/>
      <c r="S637" s="461"/>
    </row>
    <row r="638">
      <c r="O638" s="461"/>
      <c r="R638" s="461"/>
      <c r="S638" s="461"/>
    </row>
    <row r="639">
      <c r="O639" s="461"/>
      <c r="R639" s="461"/>
      <c r="S639" s="461"/>
    </row>
    <row r="640">
      <c r="O640" s="461"/>
      <c r="R640" s="461"/>
      <c r="S640" s="461"/>
    </row>
    <row r="641">
      <c r="O641" s="461"/>
      <c r="R641" s="461"/>
      <c r="S641" s="461"/>
    </row>
    <row r="642">
      <c r="O642" s="461"/>
      <c r="R642" s="461"/>
      <c r="S642" s="461"/>
    </row>
    <row r="643">
      <c r="O643" s="461"/>
      <c r="R643" s="461"/>
      <c r="S643" s="461"/>
    </row>
    <row r="644">
      <c r="O644" s="461"/>
      <c r="R644" s="461"/>
      <c r="S644" s="461"/>
    </row>
    <row r="645">
      <c r="O645" s="461"/>
      <c r="R645" s="461"/>
      <c r="S645" s="461"/>
    </row>
    <row r="646">
      <c r="O646" s="461"/>
      <c r="R646" s="461"/>
      <c r="S646" s="461"/>
    </row>
    <row r="647">
      <c r="O647" s="461"/>
      <c r="R647" s="461"/>
      <c r="S647" s="461"/>
    </row>
    <row r="648">
      <c r="O648" s="461"/>
      <c r="R648" s="461"/>
      <c r="S648" s="461"/>
    </row>
    <row r="649">
      <c r="O649" s="461"/>
      <c r="R649" s="461"/>
      <c r="S649" s="461"/>
    </row>
    <row r="650">
      <c r="O650" s="461"/>
      <c r="R650" s="461"/>
      <c r="S650" s="461"/>
    </row>
    <row r="651">
      <c r="O651" s="461"/>
      <c r="R651" s="461"/>
      <c r="S651" s="461"/>
    </row>
    <row r="652">
      <c r="O652" s="461"/>
      <c r="R652" s="461"/>
      <c r="S652" s="461"/>
    </row>
    <row r="653">
      <c r="O653" s="461"/>
      <c r="R653" s="461"/>
      <c r="S653" s="461"/>
    </row>
    <row r="654">
      <c r="O654" s="461"/>
      <c r="R654" s="461"/>
      <c r="S654" s="461"/>
    </row>
    <row r="655">
      <c r="O655" s="461"/>
      <c r="R655" s="461"/>
      <c r="S655" s="461"/>
    </row>
    <row r="656">
      <c r="O656" s="461"/>
      <c r="R656" s="461"/>
      <c r="S656" s="461"/>
    </row>
    <row r="657">
      <c r="O657" s="461"/>
      <c r="R657" s="461"/>
      <c r="S657" s="461"/>
    </row>
    <row r="658">
      <c r="O658" s="461"/>
      <c r="R658" s="461"/>
      <c r="S658" s="461"/>
    </row>
    <row r="659">
      <c r="O659" s="461"/>
      <c r="R659" s="461"/>
      <c r="S659" s="461"/>
    </row>
    <row r="660">
      <c r="O660" s="461"/>
      <c r="R660" s="461"/>
      <c r="S660" s="461"/>
    </row>
    <row r="661">
      <c r="O661" s="461"/>
      <c r="R661" s="461"/>
      <c r="S661" s="461"/>
    </row>
    <row r="662">
      <c r="O662" s="461"/>
      <c r="R662" s="461"/>
      <c r="S662" s="461"/>
    </row>
    <row r="663">
      <c r="O663" s="461"/>
      <c r="R663" s="461"/>
      <c r="S663" s="461"/>
    </row>
    <row r="664">
      <c r="O664" s="461"/>
      <c r="R664" s="461"/>
      <c r="S664" s="461"/>
    </row>
    <row r="665">
      <c r="O665" s="461"/>
      <c r="R665" s="461"/>
      <c r="S665" s="461"/>
    </row>
    <row r="666">
      <c r="O666" s="461"/>
      <c r="R666" s="461"/>
      <c r="S666" s="461"/>
    </row>
    <row r="667">
      <c r="O667" s="461"/>
      <c r="R667" s="461"/>
      <c r="S667" s="461"/>
    </row>
    <row r="668">
      <c r="O668" s="461"/>
      <c r="R668" s="461"/>
      <c r="S668" s="461"/>
    </row>
    <row r="669">
      <c r="O669" s="461"/>
      <c r="R669" s="461"/>
      <c r="S669" s="461"/>
    </row>
    <row r="670">
      <c r="O670" s="461"/>
      <c r="R670" s="461"/>
      <c r="S670" s="461"/>
    </row>
    <row r="671">
      <c r="O671" s="461"/>
      <c r="R671" s="461"/>
      <c r="S671" s="461"/>
    </row>
    <row r="672">
      <c r="O672" s="461"/>
      <c r="R672" s="461"/>
      <c r="S672" s="461"/>
    </row>
    <row r="673">
      <c r="O673" s="461"/>
      <c r="R673" s="461"/>
      <c r="S673" s="461"/>
    </row>
    <row r="674">
      <c r="O674" s="461"/>
      <c r="R674" s="461"/>
      <c r="S674" s="461"/>
    </row>
    <row r="675">
      <c r="O675" s="461"/>
      <c r="R675" s="461"/>
      <c r="S675" s="461"/>
    </row>
    <row r="676">
      <c r="O676" s="461"/>
      <c r="R676" s="461"/>
      <c r="S676" s="461"/>
    </row>
    <row r="677">
      <c r="O677" s="461"/>
      <c r="R677" s="461"/>
      <c r="S677" s="461"/>
    </row>
    <row r="678">
      <c r="O678" s="461"/>
      <c r="R678" s="461"/>
      <c r="S678" s="461"/>
    </row>
    <row r="679">
      <c r="O679" s="461"/>
      <c r="R679" s="461"/>
      <c r="S679" s="461"/>
    </row>
    <row r="680">
      <c r="O680" s="461"/>
      <c r="R680" s="461"/>
      <c r="S680" s="461"/>
    </row>
    <row r="681">
      <c r="O681" s="461"/>
      <c r="R681" s="461"/>
      <c r="S681" s="461"/>
    </row>
    <row r="682">
      <c r="O682" s="461"/>
      <c r="R682" s="461"/>
      <c r="S682" s="461"/>
    </row>
    <row r="683">
      <c r="O683" s="461"/>
      <c r="R683" s="461"/>
      <c r="S683" s="461"/>
    </row>
    <row r="684">
      <c r="O684" s="461"/>
      <c r="R684" s="461"/>
      <c r="S684" s="461"/>
    </row>
    <row r="685">
      <c r="O685" s="461"/>
      <c r="R685" s="461"/>
      <c r="S685" s="461"/>
    </row>
    <row r="686">
      <c r="O686" s="461"/>
      <c r="R686" s="461"/>
      <c r="S686" s="461"/>
    </row>
    <row r="687">
      <c r="O687" s="461"/>
      <c r="R687" s="461"/>
      <c r="S687" s="461"/>
    </row>
    <row r="688">
      <c r="O688" s="461"/>
      <c r="R688" s="461"/>
      <c r="S688" s="461"/>
    </row>
    <row r="689">
      <c r="O689" s="461"/>
      <c r="R689" s="461"/>
      <c r="S689" s="461"/>
    </row>
    <row r="690">
      <c r="O690" s="461"/>
      <c r="R690" s="461"/>
      <c r="S690" s="461"/>
    </row>
    <row r="691">
      <c r="O691" s="461"/>
      <c r="R691" s="461"/>
      <c r="S691" s="461"/>
    </row>
    <row r="692">
      <c r="O692" s="461"/>
      <c r="R692" s="461"/>
      <c r="S692" s="461"/>
    </row>
    <row r="693">
      <c r="O693" s="461"/>
      <c r="R693" s="461"/>
      <c r="S693" s="461"/>
    </row>
    <row r="694">
      <c r="O694" s="461"/>
      <c r="R694" s="461"/>
      <c r="S694" s="461"/>
    </row>
    <row r="695">
      <c r="O695" s="461"/>
      <c r="R695" s="461"/>
      <c r="S695" s="461"/>
    </row>
    <row r="696">
      <c r="O696" s="461"/>
      <c r="R696" s="461"/>
      <c r="S696" s="461"/>
    </row>
    <row r="697">
      <c r="O697" s="461"/>
      <c r="R697" s="461"/>
      <c r="S697" s="461"/>
    </row>
    <row r="698">
      <c r="O698" s="461"/>
      <c r="R698" s="461"/>
      <c r="S698" s="461"/>
    </row>
    <row r="699">
      <c r="O699" s="461"/>
      <c r="R699" s="461"/>
      <c r="S699" s="461"/>
    </row>
    <row r="700">
      <c r="O700" s="461"/>
      <c r="R700" s="461"/>
      <c r="S700" s="461"/>
    </row>
    <row r="701">
      <c r="O701" s="461"/>
      <c r="R701" s="461"/>
      <c r="S701" s="461"/>
    </row>
    <row r="702">
      <c r="O702" s="461"/>
      <c r="R702" s="461"/>
      <c r="S702" s="461"/>
    </row>
    <row r="703">
      <c r="O703" s="461"/>
      <c r="R703" s="461"/>
      <c r="S703" s="461"/>
    </row>
    <row r="704">
      <c r="O704" s="461"/>
      <c r="R704" s="461"/>
      <c r="S704" s="461"/>
    </row>
    <row r="705">
      <c r="O705" s="461"/>
      <c r="R705" s="461"/>
      <c r="S705" s="461"/>
    </row>
    <row r="706">
      <c r="O706" s="461"/>
      <c r="R706" s="461"/>
      <c r="S706" s="461"/>
    </row>
    <row r="707">
      <c r="O707" s="461"/>
      <c r="R707" s="461"/>
      <c r="S707" s="461"/>
    </row>
    <row r="708">
      <c r="O708" s="461"/>
      <c r="R708" s="461"/>
      <c r="S708" s="461"/>
    </row>
    <row r="709">
      <c r="O709" s="461"/>
      <c r="R709" s="461"/>
      <c r="S709" s="461"/>
    </row>
    <row r="710">
      <c r="O710" s="461"/>
      <c r="R710" s="461"/>
      <c r="S710" s="461"/>
    </row>
    <row r="711">
      <c r="O711" s="461"/>
      <c r="R711" s="461"/>
      <c r="S711" s="461"/>
    </row>
    <row r="712">
      <c r="O712" s="461"/>
      <c r="R712" s="461"/>
      <c r="S712" s="461"/>
    </row>
    <row r="713">
      <c r="O713" s="461"/>
      <c r="R713" s="461"/>
      <c r="S713" s="461"/>
    </row>
    <row r="714">
      <c r="O714" s="461"/>
      <c r="R714" s="461"/>
      <c r="S714" s="461"/>
    </row>
    <row r="715">
      <c r="O715" s="461"/>
      <c r="R715" s="461"/>
      <c r="S715" s="461"/>
    </row>
    <row r="716">
      <c r="O716" s="461"/>
      <c r="R716" s="461"/>
      <c r="S716" s="461"/>
    </row>
    <row r="717">
      <c r="O717" s="461"/>
      <c r="R717" s="461"/>
      <c r="S717" s="461"/>
    </row>
    <row r="718">
      <c r="O718" s="461"/>
      <c r="R718" s="461"/>
      <c r="S718" s="461"/>
    </row>
    <row r="719">
      <c r="O719" s="461"/>
      <c r="R719" s="461"/>
      <c r="S719" s="461"/>
    </row>
    <row r="720">
      <c r="O720" s="461"/>
      <c r="R720" s="461"/>
      <c r="S720" s="461"/>
    </row>
    <row r="721">
      <c r="O721" s="461"/>
      <c r="R721" s="461"/>
      <c r="S721" s="461"/>
    </row>
    <row r="722">
      <c r="O722" s="461"/>
      <c r="R722" s="461"/>
      <c r="S722" s="461"/>
    </row>
    <row r="723">
      <c r="O723" s="461"/>
      <c r="R723" s="461"/>
      <c r="S723" s="461"/>
    </row>
    <row r="724">
      <c r="O724" s="461"/>
      <c r="R724" s="461"/>
      <c r="S724" s="461"/>
    </row>
    <row r="725">
      <c r="O725" s="461"/>
      <c r="R725" s="461"/>
      <c r="S725" s="461"/>
    </row>
    <row r="726">
      <c r="O726" s="461"/>
      <c r="R726" s="461"/>
      <c r="S726" s="461"/>
    </row>
    <row r="727">
      <c r="O727" s="461"/>
      <c r="R727" s="461"/>
      <c r="S727" s="461"/>
    </row>
    <row r="728">
      <c r="O728" s="461"/>
      <c r="R728" s="461"/>
      <c r="S728" s="461"/>
    </row>
    <row r="729">
      <c r="O729" s="461"/>
      <c r="R729" s="461"/>
      <c r="S729" s="461"/>
    </row>
    <row r="730">
      <c r="O730" s="461"/>
      <c r="R730" s="461"/>
      <c r="S730" s="461"/>
    </row>
    <row r="731">
      <c r="O731" s="461"/>
      <c r="R731" s="461"/>
      <c r="S731" s="461"/>
    </row>
    <row r="732">
      <c r="O732" s="461"/>
      <c r="R732" s="461"/>
      <c r="S732" s="461"/>
    </row>
    <row r="733">
      <c r="O733" s="461"/>
      <c r="R733" s="461"/>
      <c r="S733" s="461"/>
    </row>
    <row r="734">
      <c r="O734" s="461"/>
      <c r="R734" s="461"/>
      <c r="S734" s="461"/>
    </row>
    <row r="735">
      <c r="O735" s="461"/>
      <c r="R735" s="461"/>
      <c r="S735" s="461"/>
    </row>
    <row r="736">
      <c r="O736" s="461"/>
      <c r="R736" s="461"/>
      <c r="S736" s="461"/>
    </row>
    <row r="737">
      <c r="O737" s="461"/>
      <c r="R737" s="461"/>
      <c r="S737" s="461"/>
    </row>
    <row r="738">
      <c r="O738" s="461"/>
      <c r="R738" s="461"/>
      <c r="S738" s="461"/>
    </row>
    <row r="739">
      <c r="O739" s="461"/>
      <c r="R739" s="461"/>
      <c r="S739" s="461"/>
    </row>
    <row r="740">
      <c r="O740" s="461"/>
      <c r="R740" s="461"/>
      <c r="S740" s="461"/>
    </row>
    <row r="741">
      <c r="O741" s="461"/>
      <c r="R741" s="461"/>
      <c r="S741" s="461"/>
    </row>
    <row r="742">
      <c r="O742" s="461"/>
      <c r="R742" s="461"/>
      <c r="S742" s="461"/>
    </row>
    <row r="743">
      <c r="O743" s="461"/>
      <c r="R743" s="461"/>
      <c r="S743" s="461"/>
    </row>
    <row r="744">
      <c r="O744" s="461"/>
      <c r="R744" s="461"/>
      <c r="S744" s="461"/>
    </row>
    <row r="745">
      <c r="O745" s="461"/>
      <c r="R745" s="461"/>
      <c r="S745" s="461"/>
    </row>
    <row r="746">
      <c r="O746" s="461"/>
      <c r="R746" s="461"/>
      <c r="S746" s="461"/>
    </row>
    <row r="747">
      <c r="O747" s="461"/>
      <c r="R747" s="461"/>
      <c r="S747" s="461"/>
    </row>
    <row r="748">
      <c r="O748" s="461"/>
      <c r="R748" s="461"/>
      <c r="S748" s="461"/>
    </row>
    <row r="749">
      <c r="O749" s="461"/>
      <c r="R749" s="461"/>
      <c r="S749" s="461"/>
    </row>
    <row r="750">
      <c r="O750" s="461"/>
      <c r="R750" s="461"/>
      <c r="S750" s="461"/>
    </row>
    <row r="751">
      <c r="O751" s="461"/>
      <c r="R751" s="461"/>
      <c r="S751" s="461"/>
    </row>
    <row r="752">
      <c r="O752" s="461"/>
      <c r="R752" s="461"/>
      <c r="S752" s="461"/>
    </row>
    <row r="753">
      <c r="O753" s="461"/>
      <c r="R753" s="461"/>
      <c r="S753" s="461"/>
    </row>
    <row r="754">
      <c r="O754" s="461"/>
      <c r="R754" s="461"/>
      <c r="S754" s="461"/>
    </row>
    <row r="755">
      <c r="O755" s="461"/>
      <c r="R755" s="461"/>
      <c r="S755" s="461"/>
    </row>
    <row r="756">
      <c r="O756" s="461"/>
      <c r="R756" s="461"/>
      <c r="S756" s="461"/>
    </row>
    <row r="757">
      <c r="O757" s="461"/>
      <c r="R757" s="461"/>
      <c r="S757" s="461"/>
    </row>
    <row r="758">
      <c r="O758" s="461"/>
      <c r="R758" s="461"/>
      <c r="S758" s="461"/>
    </row>
    <row r="759">
      <c r="O759" s="461"/>
      <c r="R759" s="461"/>
      <c r="S759" s="461"/>
    </row>
    <row r="760">
      <c r="O760" s="461"/>
      <c r="R760" s="461"/>
      <c r="S760" s="461"/>
    </row>
    <row r="761">
      <c r="O761" s="461"/>
      <c r="R761" s="461"/>
      <c r="S761" s="461"/>
    </row>
    <row r="762">
      <c r="O762" s="461"/>
      <c r="R762" s="461"/>
      <c r="S762" s="461"/>
    </row>
    <row r="763">
      <c r="O763" s="461"/>
      <c r="R763" s="461"/>
      <c r="S763" s="461"/>
    </row>
    <row r="764">
      <c r="O764" s="461"/>
      <c r="R764" s="461"/>
      <c r="S764" s="461"/>
    </row>
    <row r="765">
      <c r="O765" s="461"/>
      <c r="R765" s="461"/>
      <c r="S765" s="461"/>
    </row>
    <row r="766">
      <c r="O766" s="461"/>
      <c r="R766" s="461"/>
      <c r="S766" s="461"/>
    </row>
    <row r="767">
      <c r="O767" s="461"/>
      <c r="R767" s="461"/>
      <c r="S767" s="461"/>
    </row>
    <row r="768">
      <c r="O768" s="461"/>
      <c r="R768" s="461"/>
      <c r="S768" s="461"/>
    </row>
    <row r="769">
      <c r="O769" s="461"/>
      <c r="R769" s="461"/>
      <c r="S769" s="461"/>
    </row>
    <row r="770">
      <c r="O770" s="461"/>
      <c r="R770" s="461"/>
      <c r="S770" s="461"/>
    </row>
    <row r="771">
      <c r="O771" s="461"/>
      <c r="R771" s="461"/>
      <c r="S771" s="461"/>
    </row>
    <row r="772">
      <c r="O772" s="461"/>
      <c r="R772" s="461"/>
      <c r="S772" s="461"/>
    </row>
    <row r="773">
      <c r="O773" s="461"/>
      <c r="R773" s="461"/>
      <c r="S773" s="461"/>
    </row>
    <row r="774">
      <c r="O774" s="461"/>
      <c r="R774" s="461"/>
      <c r="S774" s="461"/>
    </row>
    <row r="775">
      <c r="O775" s="461"/>
      <c r="R775" s="461"/>
      <c r="S775" s="461"/>
    </row>
    <row r="776">
      <c r="O776" s="461"/>
      <c r="R776" s="461"/>
      <c r="S776" s="461"/>
    </row>
    <row r="777">
      <c r="O777" s="461"/>
      <c r="R777" s="461"/>
      <c r="S777" s="461"/>
    </row>
    <row r="778">
      <c r="O778" s="461"/>
      <c r="R778" s="461"/>
      <c r="S778" s="461"/>
    </row>
    <row r="779">
      <c r="O779" s="461"/>
      <c r="R779" s="461"/>
      <c r="S779" s="461"/>
    </row>
    <row r="780">
      <c r="O780" s="461"/>
      <c r="R780" s="461"/>
      <c r="S780" s="461"/>
    </row>
    <row r="781">
      <c r="O781" s="461"/>
      <c r="R781" s="461"/>
      <c r="S781" s="461"/>
    </row>
    <row r="782">
      <c r="O782" s="461"/>
      <c r="R782" s="461"/>
      <c r="S782" s="461"/>
    </row>
    <row r="783">
      <c r="O783" s="461"/>
      <c r="R783" s="461"/>
      <c r="S783" s="461"/>
    </row>
    <row r="784">
      <c r="O784" s="461"/>
      <c r="R784" s="461"/>
      <c r="S784" s="461"/>
    </row>
    <row r="785">
      <c r="O785" s="461"/>
      <c r="R785" s="461"/>
      <c r="S785" s="461"/>
    </row>
    <row r="786">
      <c r="O786" s="461"/>
      <c r="R786" s="461"/>
      <c r="S786" s="461"/>
    </row>
    <row r="787">
      <c r="O787" s="461"/>
      <c r="R787" s="461"/>
      <c r="S787" s="461"/>
    </row>
    <row r="788">
      <c r="O788" s="461"/>
      <c r="R788" s="461"/>
      <c r="S788" s="461"/>
    </row>
    <row r="789">
      <c r="O789" s="461"/>
      <c r="R789" s="461"/>
      <c r="S789" s="461"/>
    </row>
    <row r="790">
      <c r="O790" s="461"/>
      <c r="R790" s="461"/>
      <c r="S790" s="461"/>
    </row>
    <row r="791">
      <c r="O791" s="461"/>
      <c r="R791" s="461"/>
      <c r="S791" s="461"/>
    </row>
    <row r="792">
      <c r="O792" s="461"/>
      <c r="R792" s="461"/>
      <c r="S792" s="461"/>
    </row>
    <row r="793">
      <c r="O793" s="461"/>
      <c r="R793" s="461"/>
      <c r="S793" s="461"/>
    </row>
    <row r="794">
      <c r="O794" s="461"/>
      <c r="R794" s="461"/>
      <c r="S794" s="461"/>
    </row>
    <row r="795">
      <c r="O795" s="461"/>
      <c r="R795" s="461"/>
      <c r="S795" s="461"/>
    </row>
    <row r="796">
      <c r="O796" s="461"/>
      <c r="R796" s="461"/>
      <c r="S796" s="461"/>
    </row>
    <row r="797">
      <c r="O797" s="461"/>
      <c r="R797" s="461"/>
      <c r="S797" s="461"/>
    </row>
    <row r="798">
      <c r="O798" s="461"/>
      <c r="R798" s="461"/>
      <c r="S798" s="461"/>
    </row>
    <row r="799">
      <c r="O799" s="461"/>
      <c r="R799" s="461"/>
      <c r="S799" s="461"/>
    </row>
    <row r="800">
      <c r="O800" s="461"/>
      <c r="R800" s="461"/>
      <c r="S800" s="461"/>
    </row>
    <row r="801">
      <c r="O801" s="461"/>
      <c r="R801" s="461"/>
      <c r="S801" s="461"/>
    </row>
    <row r="802">
      <c r="O802" s="461"/>
      <c r="R802" s="461"/>
      <c r="S802" s="461"/>
    </row>
    <row r="803">
      <c r="O803" s="461"/>
      <c r="R803" s="461"/>
      <c r="S803" s="461"/>
    </row>
    <row r="804">
      <c r="O804" s="461"/>
      <c r="R804" s="461"/>
      <c r="S804" s="461"/>
    </row>
    <row r="805">
      <c r="O805" s="461"/>
      <c r="R805" s="461"/>
      <c r="S805" s="461"/>
    </row>
    <row r="806">
      <c r="O806" s="461"/>
      <c r="R806" s="461"/>
      <c r="S806" s="461"/>
    </row>
    <row r="807">
      <c r="O807" s="461"/>
      <c r="R807" s="461"/>
      <c r="S807" s="461"/>
    </row>
    <row r="808">
      <c r="O808" s="461"/>
      <c r="R808" s="461"/>
      <c r="S808" s="461"/>
    </row>
    <row r="809">
      <c r="O809" s="461"/>
      <c r="R809" s="461"/>
      <c r="S809" s="461"/>
    </row>
    <row r="810">
      <c r="O810" s="461"/>
      <c r="R810" s="461"/>
      <c r="S810" s="461"/>
    </row>
    <row r="811">
      <c r="O811" s="461"/>
      <c r="R811" s="461"/>
      <c r="S811" s="461"/>
    </row>
    <row r="812">
      <c r="O812" s="461"/>
      <c r="R812" s="461"/>
      <c r="S812" s="461"/>
    </row>
    <row r="813">
      <c r="O813" s="461"/>
      <c r="R813" s="461"/>
      <c r="S813" s="461"/>
    </row>
    <row r="814">
      <c r="O814" s="461"/>
      <c r="R814" s="461"/>
      <c r="S814" s="461"/>
    </row>
    <row r="815">
      <c r="O815" s="461"/>
      <c r="R815" s="461"/>
      <c r="S815" s="461"/>
    </row>
    <row r="816">
      <c r="O816" s="461"/>
      <c r="R816" s="461"/>
      <c r="S816" s="461"/>
    </row>
    <row r="817">
      <c r="O817" s="461"/>
      <c r="R817" s="461"/>
      <c r="S817" s="461"/>
    </row>
    <row r="818">
      <c r="O818" s="461"/>
      <c r="R818" s="461"/>
      <c r="S818" s="461"/>
    </row>
    <row r="819">
      <c r="O819" s="461"/>
      <c r="R819" s="461"/>
      <c r="S819" s="461"/>
    </row>
    <row r="820">
      <c r="O820" s="461"/>
      <c r="R820" s="461"/>
      <c r="S820" s="461"/>
    </row>
    <row r="821">
      <c r="O821" s="461"/>
      <c r="R821" s="461"/>
      <c r="S821" s="461"/>
    </row>
    <row r="822">
      <c r="O822" s="461"/>
      <c r="R822" s="461"/>
      <c r="S822" s="461"/>
    </row>
    <row r="823">
      <c r="O823" s="461"/>
      <c r="R823" s="461"/>
      <c r="S823" s="461"/>
    </row>
    <row r="824">
      <c r="O824" s="461"/>
      <c r="R824" s="461"/>
      <c r="S824" s="461"/>
    </row>
    <row r="825">
      <c r="O825" s="461"/>
      <c r="R825" s="461"/>
      <c r="S825" s="461"/>
    </row>
    <row r="826">
      <c r="O826" s="461"/>
      <c r="R826" s="461"/>
      <c r="S826" s="461"/>
    </row>
    <row r="827">
      <c r="O827" s="461"/>
      <c r="R827" s="461"/>
      <c r="S827" s="461"/>
    </row>
    <row r="828">
      <c r="O828" s="461"/>
      <c r="R828" s="461"/>
      <c r="S828" s="461"/>
    </row>
    <row r="829">
      <c r="O829" s="461"/>
      <c r="R829" s="461"/>
      <c r="S829" s="461"/>
    </row>
    <row r="830">
      <c r="O830" s="461"/>
      <c r="R830" s="461"/>
      <c r="S830" s="461"/>
    </row>
    <row r="831">
      <c r="O831" s="461"/>
      <c r="R831" s="461"/>
      <c r="S831" s="461"/>
    </row>
    <row r="832">
      <c r="O832" s="461"/>
      <c r="R832" s="461"/>
      <c r="S832" s="461"/>
    </row>
    <row r="833">
      <c r="O833" s="461"/>
      <c r="R833" s="461"/>
      <c r="S833" s="461"/>
    </row>
    <row r="834">
      <c r="O834" s="461"/>
      <c r="R834" s="461"/>
      <c r="S834" s="461"/>
    </row>
    <row r="835">
      <c r="O835" s="461"/>
      <c r="R835" s="461"/>
      <c r="S835" s="461"/>
    </row>
    <row r="836">
      <c r="O836" s="461"/>
      <c r="R836" s="461"/>
      <c r="S836" s="461"/>
    </row>
    <row r="837">
      <c r="O837" s="461"/>
      <c r="R837" s="461"/>
      <c r="S837" s="461"/>
    </row>
    <row r="838">
      <c r="O838" s="461"/>
      <c r="R838" s="461"/>
      <c r="S838" s="461"/>
    </row>
    <row r="839">
      <c r="O839" s="461"/>
      <c r="R839" s="461"/>
      <c r="S839" s="461"/>
    </row>
    <row r="840">
      <c r="O840" s="461"/>
      <c r="R840" s="461"/>
      <c r="S840" s="461"/>
    </row>
    <row r="841">
      <c r="O841" s="461"/>
      <c r="R841" s="461"/>
      <c r="S841" s="461"/>
    </row>
    <row r="842">
      <c r="O842" s="461"/>
      <c r="R842" s="461"/>
      <c r="S842" s="461"/>
    </row>
    <row r="843">
      <c r="O843" s="461"/>
      <c r="R843" s="461"/>
      <c r="S843" s="461"/>
    </row>
    <row r="844">
      <c r="O844" s="461"/>
      <c r="R844" s="461"/>
      <c r="S844" s="461"/>
    </row>
    <row r="845">
      <c r="O845" s="461"/>
      <c r="R845" s="461"/>
      <c r="S845" s="461"/>
    </row>
    <row r="846">
      <c r="O846" s="461"/>
      <c r="R846" s="461"/>
      <c r="S846" s="461"/>
    </row>
    <row r="847">
      <c r="O847" s="461"/>
      <c r="R847" s="461"/>
      <c r="S847" s="461"/>
    </row>
    <row r="848">
      <c r="O848" s="461"/>
      <c r="R848" s="461"/>
      <c r="S848" s="461"/>
    </row>
    <row r="849">
      <c r="O849" s="461"/>
      <c r="R849" s="461"/>
      <c r="S849" s="461"/>
    </row>
    <row r="850">
      <c r="O850" s="461"/>
      <c r="R850" s="461"/>
      <c r="S850" s="461"/>
    </row>
    <row r="851">
      <c r="O851" s="461"/>
      <c r="R851" s="461"/>
      <c r="S851" s="461"/>
    </row>
    <row r="852">
      <c r="O852" s="461"/>
      <c r="R852" s="461"/>
      <c r="S852" s="461"/>
    </row>
    <row r="853">
      <c r="O853" s="461"/>
      <c r="R853" s="461"/>
      <c r="S853" s="461"/>
    </row>
    <row r="854">
      <c r="O854" s="461"/>
      <c r="R854" s="461"/>
      <c r="S854" s="461"/>
    </row>
    <row r="855">
      <c r="O855" s="461"/>
      <c r="R855" s="461"/>
      <c r="S855" s="461"/>
    </row>
    <row r="856">
      <c r="O856" s="461"/>
      <c r="R856" s="461"/>
      <c r="S856" s="461"/>
    </row>
    <row r="857">
      <c r="O857" s="461"/>
      <c r="R857" s="461"/>
      <c r="S857" s="461"/>
    </row>
    <row r="858">
      <c r="O858" s="461"/>
      <c r="R858" s="461"/>
      <c r="S858" s="461"/>
    </row>
    <row r="859">
      <c r="O859" s="461"/>
      <c r="R859" s="461"/>
      <c r="S859" s="461"/>
    </row>
    <row r="860">
      <c r="O860" s="461"/>
      <c r="R860" s="461"/>
      <c r="S860" s="461"/>
    </row>
    <row r="861">
      <c r="O861" s="461"/>
      <c r="R861" s="461"/>
      <c r="S861" s="461"/>
    </row>
    <row r="862">
      <c r="O862" s="461"/>
      <c r="R862" s="461"/>
      <c r="S862" s="461"/>
    </row>
    <row r="863">
      <c r="O863" s="461"/>
      <c r="R863" s="461"/>
      <c r="S863" s="461"/>
    </row>
    <row r="864">
      <c r="O864" s="461"/>
      <c r="R864" s="461"/>
      <c r="S864" s="461"/>
    </row>
    <row r="865">
      <c r="O865" s="461"/>
      <c r="R865" s="461"/>
      <c r="S865" s="461"/>
    </row>
    <row r="866">
      <c r="O866" s="461"/>
      <c r="R866" s="461"/>
      <c r="S866" s="461"/>
    </row>
    <row r="867">
      <c r="O867" s="461"/>
      <c r="R867" s="461"/>
      <c r="S867" s="461"/>
    </row>
    <row r="868">
      <c r="O868" s="461"/>
      <c r="R868" s="461"/>
      <c r="S868" s="461"/>
    </row>
    <row r="869">
      <c r="O869" s="461"/>
      <c r="R869" s="461"/>
      <c r="S869" s="461"/>
    </row>
    <row r="870">
      <c r="O870" s="461"/>
      <c r="R870" s="461"/>
      <c r="S870" s="461"/>
    </row>
    <row r="871">
      <c r="O871" s="461"/>
      <c r="R871" s="461"/>
      <c r="S871" s="461"/>
    </row>
    <row r="872">
      <c r="O872" s="461"/>
      <c r="R872" s="461"/>
      <c r="S872" s="461"/>
    </row>
    <row r="873">
      <c r="O873" s="461"/>
      <c r="R873" s="461"/>
      <c r="S873" s="461"/>
    </row>
    <row r="874">
      <c r="O874" s="461"/>
      <c r="R874" s="461"/>
      <c r="S874" s="461"/>
    </row>
    <row r="875">
      <c r="O875" s="461"/>
      <c r="R875" s="461"/>
      <c r="S875" s="461"/>
    </row>
    <row r="876">
      <c r="O876" s="461"/>
      <c r="R876" s="461"/>
      <c r="S876" s="461"/>
    </row>
    <row r="877">
      <c r="O877" s="461"/>
      <c r="R877" s="461"/>
      <c r="S877" s="461"/>
    </row>
    <row r="878">
      <c r="O878" s="461"/>
      <c r="R878" s="461"/>
      <c r="S878" s="461"/>
    </row>
    <row r="879">
      <c r="O879" s="461"/>
      <c r="R879" s="461"/>
      <c r="S879" s="461"/>
    </row>
    <row r="880">
      <c r="O880" s="461"/>
      <c r="R880" s="461"/>
      <c r="S880" s="461"/>
    </row>
    <row r="881">
      <c r="O881" s="461"/>
      <c r="R881" s="461"/>
      <c r="S881" s="461"/>
    </row>
    <row r="882">
      <c r="O882" s="461"/>
      <c r="R882" s="461"/>
      <c r="S882" s="461"/>
    </row>
    <row r="883">
      <c r="O883" s="461"/>
      <c r="R883" s="461"/>
      <c r="S883" s="461"/>
    </row>
    <row r="884">
      <c r="O884" s="461"/>
      <c r="R884" s="461"/>
      <c r="S884" s="461"/>
    </row>
    <row r="885">
      <c r="O885" s="461"/>
      <c r="R885" s="461"/>
      <c r="S885" s="461"/>
    </row>
    <row r="886">
      <c r="O886" s="461"/>
      <c r="R886" s="461"/>
      <c r="S886" s="461"/>
    </row>
    <row r="887">
      <c r="O887" s="461"/>
      <c r="R887" s="461"/>
      <c r="S887" s="461"/>
    </row>
    <row r="888">
      <c r="O888" s="461"/>
      <c r="R888" s="461"/>
      <c r="S888" s="461"/>
    </row>
    <row r="889">
      <c r="O889" s="461"/>
      <c r="R889" s="461"/>
      <c r="S889" s="461"/>
    </row>
    <row r="890">
      <c r="O890" s="461"/>
      <c r="R890" s="461"/>
      <c r="S890" s="461"/>
    </row>
    <row r="891">
      <c r="O891" s="461"/>
      <c r="R891" s="461"/>
      <c r="S891" s="461"/>
    </row>
    <row r="892">
      <c r="O892" s="461"/>
      <c r="R892" s="461"/>
      <c r="S892" s="461"/>
    </row>
    <row r="893">
      <c r="O893" s="461"/>
      <c r="R893" s="461"/>
      <c r="S893" s="461"/>
    </row>
    <row r="894">
      <c r="O894" s="461"/>
      <c r="R894" s="461"/>
      <c r="S894" s="461"/>
    </row>
    <row r="895">
      <c r="O895" s="461"/>
      <c r="R895" s="461"/>
      <c r="S895" s="461"/>
    </row>
    <row r="896">
      <c r="O896" s="461"/>
      <c r="R896" s="461"/>
      <c r="S896" s="461"/>
    </row>
    <row r="897">
      <c r="O897" s="461"/>
      <c r="R897" s="461"/>
      <c r="S897" s="461"/>
    </row>
    <row r="898">
      <c r="O898" s="461"/>
      <c r="R898" s="461"/>
      <c r="S898" s="461"/>
    </row>
    <row r="899">
      <c r="O899" s="461"/>
      <c r="R899" s="461"/>
      <c r="S899" s="461"/>
    </row>
    <row r="900">
      <c r="O900" s="461"/>
      <c r="R900" s="461"/>
      <c r="S900" s="461"/>
    </row>
    <row r="901">
      <c r="O901" s="461"/>
      <c r="R901" s="461"/>
      <c r="S901" s="461"/>
    </row>
    <row r="902">
      <c r="O902" s="461"/>
      <c r="R902" s="461"/>
      <c r="S902" s="461"/>
    </row>
    <row r="903">
      <c r="O903" s="461"/>
      <c r="R903" s="461"/>
      <c r="S903" s="461"/>
    </row>
    <row r="904">
      <c r="O904" s="461"/>
      <c r="R904" s="461"/>
      <c r="S904" s="461"/>
    </row>
    <row r="905">
      <c r="O905" s="461"/>
      <c r="R905" s="461"/>
      <c r="S905" s="461"/>
    </row>
    <row r="906">
      <c r="O906" s="461"/>
      <c r="R906" s="461"/>
      <c r="S906" s="461"/>
    </row>
    <row r="907">
      <c r="O907" s="461"/>
      <c r="R907" s="461"/>
      <c r="S907" s="461"/>
    </row>
    <row r="908">
      <c r="O908" s="461"/>
      <c r="R908" s="461"/>
      <c r="S908" s="461"/>
    </row>
    <row r="909">
      <c r="O909" s="461"/>
      <c r="R909" s="461"/>
      <c r="S909" s="461"/>
    </row>
    <row r="910">
      <c r="O910" s="461"/>
      <c r="R910" s="461"/>
      <c r="S910" s="461"/>
    </row>
    <row r="911">
      <c r="O911" s="461"/>
      <c r="R911" s="461"/>
      <c r="S911" s="461"/>
    </row>
    <row r="912">
      <c r="O912" s="461"/>
      <c r="R912" s="461"/>
      <c r="S912" s="461"/>
    </row>
    <row r="913">
      <c r="O913" s="461"/>
      <c r="R913" s="461"/>
      <c r="S913" s="461"/>
    </row>
    <row r="914">
      <c r="O914" s="461"/>
      <c r="R914" s="461"/>
      <c r="S914" s="461"/>
    </row>
    <row r="915">
      <c r="O915" s="461"/>
      <c r="R915" s="461"/>
      <c r="S915" s="461"/>
    </row>
    <row r="916">
      <c r="O916" s="461"/>
      <c r="R916" s="461"/>
      <c r="S916" s="461"/>
    </row>
    <row r="917">
      <c r="O917" s="461"/>
      <c r="R917" s="461"/>
      <c r="S917" s="461"/>
    </row>
    <row r="918">
      <c r="O918" s="461"/>
      <c r="R918" s="461"/>
      <c r="S918" s="461"/>
    </row>
    <row r="919">
      <c r="O919" s="461"/>
      <c r="R919" s="461"/>
      <c r="S919" s="461"/>
    </row>
    <row r="920">
      <c r="O920" s="461"/>
      <c r="R920" s="461"/>
      <c r="S920" s="461"/>
    </row>
    <row r="921">
      <c r="O921" s="461"/>
      <c r="R921" s="461"/>
      <c r="S921" s="461"/>
    </row>
    <row r="922">
      <c r="O922" s="461"/>
      <c r="R922" s="461"/>
      <c r="S922" s="461"/>
    </row>
    <row r="923">
      <c r="O923" s="461"/>
      <c r="R923" s="461"/>
      <c r="S923" s="461"/>
    </row>
    <row r="924">
      <c r="O924" s="461"/>
      <c r="R924" s="461"/>
      <c r="S924" s="461"/>
    </row>
    <row r="925">
      <c r="O925" s="461"/>
      <c r="R925" s="461"/>
      <c r="S925" s="461"/>
    </row>
    <row r="926">
      <c r="O926" s="461"/>
      <c r="R926" s="461"/>
      <c r="S926" s="461"/>
    </row>
    <row r="927">
      <c r="O927" s="461"/>
      <c r="R927" s="461"/>
      <c r="S927" s="461"/>
    </row>
    <row r="928">
      <c r="O928" s="461"/>
      <c r="R928" s="461"/>
      <c r="S928" s="461"/>
    </row>
    <row r="929">
      <c r="O929" s="461"/>
      <c r="R929" s="461"/>
      <c r="S929" s="461"/>
    </row>
    <row r="930">
      <c r="O930" s="461"/>
      <c r="R930" s="461"/>
      <c r="S930" s="461"/>
    </row>
    <row r="931">
      <c r="O931" s="461"/>
      <c r="R931" s="461"/>
      <c r="S931" s="461"/>
    </row>
    <row r="932">
      <c r="O932" s="461"/>
      <c r="R932" s="461"/>
      <c r="S932" s="461"/>
    </row>
    <row r="933">
      <c r="O933" s="461"/>
      <c r="R933" s="461"/>
      <c r="S933" s="461"/>
    </row>
    <row r="934">
      <c r="O934" s="461"/>
      <c r="R934" s="461"/>
      <c r="S934" s="461"/>
    </row>
    <row r="935">
      <c r="O935" s="461"/>
      <c r="R935" s="461"/>
      <c r="S935" s="461"/>
    </row>
    <row r="936">
      <c r="O936" s="461"/>
      <c r="R936" s="461"/>
      <c r="S936" s="461"/>
    </row>
    <row r="937">
      <c r="O937" s="461"/>
      <c r="R937" s="461"/>
      <c r="S937" s="461"/>
    </row>
    <row r="938">
      <c r="O938" s="461"/>
      <c r="R938" s="461"/>
      <c r="S938" s="461"/>
    </row>
    <row r="939">
      <c r="O939" s="461"/>
      <c r="R939" s="461"/>
      <c r="S939" s="461"/>
    </row>
    <row r="940">
      <c r="O940" s="461"/>
      <c r="R940" s="461"/>
      <c r="S940" s="461"/>
    </row>
    <row r="941">
      <c r="O941" s="461"/>
      <c r="R941" s="461"/>
      <c r="S941" s="461"/>
    </row>
    <row r="942">
      <c r="O942" s="461"/>
      <c r="R942" s="461"/>
      <c r="S942" s="461"/>
    </row>
    <row r="943">
      <c r="O943" s="461"/>
      <c r="R943" s="461"/>
      <c r="S943" s="461"/>
    </row>
    <row r="944">
      <c r="O944" s="461"/>
      <c r="R944" s="461"/>
      <c r="S944" s="461"/>
    </row>
    <row r="945">
      <c r="O945" s="461"/>
      <c r="R945" s="461"/>
      <c r="S945" s="461"/>
    </row>
    <row r="946">
      <c r="O946" s="461"/>
      <c r="R946" s="461"/>
      <c r="S946" s="461"/>
    </row>
    <row r="947">
      <c r="O947" s="461"/>
      <c r="R947" s="461"/>
      <c r="S947" s="461"/>
    </row>
    <row r="948">
      <c r="O948" s="461"/>
      <c r="R948" s="461"/>
      <c r="S948" s="461"/>
    </row>
    <row r="949">
      <c r="O949" s="461"/>
      <c r="R949" s="461"/>
      <c r="S949" s="461"/>
    </row>
    <row r="950">
      <c r="O950" s="461"/>
      <c r="R950" s="461"/>
      <c r="S950" s="461"/>
    </row>
    <row r="951">
      <c r="O951" s="461"/>
      <c r="R951" s="461"/>
      <c r="S951" s="461"/>
    </row>
    <row r="952">
      <c r="O952" s="461"/>
      <c r="R952" s="461"/>
      <c r="S952" s="461"/>
    </row>
    <row r="953">
      <c r="O953" s="461"/>
      <c r="R953" s="461"/>
      <c r="S953" s="461"/>
    </row>
    <row r="954">
      <c r="O954" s="461"/>
      <c r="R954" s="461"/>
      <c r="S954" s="461"/>
    </row>
    <row r="955">
      <c r="O955" s="461"/>
      <c r="R955" s="461"/>
      <c r="S955" s="461"/>
    </row>
    <row r="956">
      <c r="O956" s="461"/>
      <c r="R956" s="461"/>
      <c r="S956" s="461"/>
    </row>
    <row r="957">
      <c r="O957" s="461"/>
      <c r="R957" s="461"/>
      <c r="S957" s="461"/>
    </row>
    <row r="958">
      <c r="O958" s="461"/>
      <c r="R958" s="461"/>
      <c r="S958" s="461"/>
    </row>
    <row r="959">
      <c r="O959" s="461"/>
      <c r="R959" s="461"/>
      <c r="S959" s="461"/>
    </row>
    <row r="960">
      <c r="O960" s="461"/>
      <c r="R960" s="461"/>
      <c r="S960" s="461"/>
    </row>
    <row r="961">
      <c r="O961" s="461"/>
      <c r="R961" s="461"/>
      <c r="S961" s="461"/>
    </row>
    <row r="962">
      <c r="O962" s="461"/>
      <c r="R962" s="461"/>
      <c r="S962" s="461"/>
    </row>
    <row r="963">
      <c r="O963" s="461"/>
      <c r="R963" s="461"/>
      <c r="S963" s="461"/>
    </row>
    <row r="964">
      <c r="O964" s="461"/>
      <c r="R964" s="461"/>
      <c r="S964" s="461"/>
    </row>
    <row r="965">
      <c r="O965" s="461"/>
      <c r="R965" s="461"/>
      <c r="S965" s="461"/>
    </row>
    <row r="966">
      <c r="O966" s="461"/>
      <c r="R966" s="461"/>
      <c r="S966" s="461"/>
    </row>
    <row r="967">
      <c r="O967" s="461"/>
      <c r="R967" s="461"/>
      <c r="S967" s="461"/>
    </row>
    <row r="968">
      <c r="O968" s="461"/>
      <c r="R968" s="461"/>
      <c r="S968" s="461"/>
    </row>
    <row r="969">
      <c r="O969" s="461"/>
      <c r="R969" s="461"/>
      <c r="S969" s="461"/>
    </row>
    <row r="970">
      <c r="O970" s="461"/>
      <c r="R970" s="461"/>
      <c r="S970" s="461"/>
    </row>
    <row r="971">
      <c r="O971" s="461"/>
      <c r="R971" s="461"/>
      <c r="S971" s="461"/>
    </row>
    <row r="972">
      <c r="O972" s="461"/>
      <c r="R972" s="461"/>
      <c r="S972" s="461"/>
    </row>
    <row r="973">
      <c r="O973" s="461"/>
      <c r="R973" s="461"/>
      <c r="S973" s="461"/>
    </row>
    <row r="974">
      <c r="O974" s="461"/>
      <c r="R974" s="461"/>
      <c r="S974" s="461"/>
    </row>
    <row r="975">
      <c r="O975" s="461"/>
      <c r="R975" s="461"/>
      <c r="S975" s="461"/>
    </row>
    <row r="976">
      <c r="O976" s="461"/>
      <c r="R976" s="461"/>
      <c r="S976" s="461"/>
    </row>
    <row r="977">
      <c r="O977" s="461"/>
      <c r="R977" s="461"/>
      <c r="S977" s="461"/>
    </row>
    <row r="978">
      <c r="O978" s="461"/>
      <c r="R978" s="461"/>
      <c r="S978" s="461"/>
    </row>
    <row r="979">
      <c r="O979" s="461"/>
      <c r="R979" s="461"/>
      <c r="S979" s="461"/>
    </row>
    <row r="980">
      <c r="O980" s="461"/>
      <c r="R980" s="461"/>
      <c r="S980" s="461"/>
    </row>
    <row r="981">
      <c r="O981" s="461"/>
      <c r="R981" s="461"/>
      <c r="S981" s="461"/>
    </row>
    <row r="982">
      <c r="O982" s="461"/>
      <c r="R982" s="461"/>
      <c r="S982" s="461"/>
    </row>
    <row r="983">
      <c r="O983" s="461"/>
      <c r="R983" s="461"/>
      <c r="S983" s="461"/>
    </row>
    <row r="984">
      <c r="O984" s="461"/>
      <c r="R984" s="461"/>
      <c r="S984" s="461"/>
    </row>
    <row r="985">
      <c r="O985" s="461"/>
      <c r="R985" s="461"/>
      <c r="S985" s="461"/>
    </row>
    <row r="986">
      <c r="O986" s="461"/>
      <c r="R986" s="461"/>
      <c r="S986" s="461"/>
    </row>
    <row r="987">
      <c r="O987" s="461"/>
      <c r="R987" s="461"/>
      <c r="S987" s="461"/>
    </row>
    <row r="988">
      <c r="O988" s="461"/>
      <c r="R988" s="461"/>
      <c r="S988" s="461"/>
    </row>
    <row r="989">
      <c r="O989" s="461"/>
      <c r="R989" s="461"/>
      <c r="S989" s="461"/>
    </row>
    <row r="990">
      <c r="O990" s="461"/>
      <c r="R990" s="461"/>
      <c r="S990" s="461"/>
    </row>
    <row r="991">
      <c r="O991" s="461"/>
      <c r="R991" s="461"/>
      <c r="S991" s="461"/>
    </row>
    <row r="992">
      <c r="O992" s="461"/>
      <c r="R992" s="461"/>
      <c r="S992" s="461"/>
    </row>
    <row r="993">
      <c r="O993" s="461"/>
      <c r="R993" s="461"/>
      <c r="S993" s="461"/>
    </row>
    <row r="994">
      <c r="O994" s="461"/>
      <c r="R994" s="461"/>
      <c r="S994" s="461"/>
    </row>
    <row r="995">
      <c r="O995" s="461"/>
      <c r="R995" s="461"/>
      <c r="S995" s="461"/>
    </row>
    <row r="996">
      <c r="O996" s="461"/>
      <c r="R996" s="461"/>
      <c r="S996" s="461"/>
    </row>
    <row r="997">
      <c r="O997" s="461"/>
      <c r="R997" s="461"/>
      <c r="S997" s="461"/>
    </row>
    <row r="998">
      <c r="O998" s="461"/>
      <c r="R998" s="461"/>
      <c r="S998" s="461"/>
    </row>
    <row r="999">
      <c r="O999" s="461"/>
      <c r="R999" s="461"/>
      <c r="S999" s="461"/>
    </row>
    <row r="1000">
      <c r="O1000" s="461"/>
      <c r="R1000" s="461"/>
      <c r="S1000" s="461"/>
    </row>
    <row r="1001">
      <c r="O1001" s="461"/>
      <c r="R1001" s="461"/>
      <c r="S1001" s="461"/>
    </row>
    <row r="1002">
      <c r="O1002" s="461"/>
      <c r="R1002" s="461"/>
      <c r="S1002" s="461"/>
    </row>
    <row r="1003">
      <c r="O1003" s="461"/>
      <c r="R1003" s="461"/>
      <c r="S1003" s="461"/>
    </row>
    <row r="1004">
      <c r="O1004" s="461"/>
      <c r="R1004" s="461"/>
      <c r="S1004" s="461"/>
    </row>
    <row r="1005">
      <c r="O1005" s="461"/>
      <c r="R1005" s="461"/>
      <c r="S1005" s="461"/>
    </row>
    <row r="1006">
      <c r="O1006" s="461"/>
      <c r="R1006" s="461"/>
      <c r="S1006" s="461"/>
    </row>
    <row r="1007">
      <c r="O1007" s="461"/>
      <c r="R1007" s="461"/>
      <c r="S1007" s="461"/>
    </row>
    <row r="1008">
      <c r="O1008" s="461"/>
      <c r="R1008" s="461"/>
      <c r="S1008" s="461"/>
    </row>
    <row r="1009">
      <c r="O1009" s="461"/>
      <c r="R1009" s="461"/>
      <c r="S1009" s="461"/>
    </row>
    <row r="1010">
      <c r="O1010" s="461"/>
      <c r="R1010" s="461"/>
      <c r="S1010" s="461"/>
    </row>
    <row r="1011">
      <c r="O1011" s="461"/>
      <c r="R1011" s="461"/>
      <c r="S1011" s="461"/>
    </row>
    <row r="1012">
      <c r="O1012" s="461"/>
      <c r="R1012" s="461"/>
      <c r="S1012" s="461"/>
    </row>
    <row r="1013">
      <c r="O1013" s="461"/>
      <c r="R1013" s="461"/>
      <c r="S1013" s="461"/>
    </row>
    <row r="1014">
      <c r="O1014" s="461"/>
      <c r="R1014" s="461"/>
      <c r="S1014" s="461"/>
    </row>
    <row r="1015">
      <c r="O1015" s="461"/>
      <c r="R1015" s="461"/>
      <c r="S1015" s="461"/>
    </row>
    <row r="1016">
      <c r="O1016" s="461"/>
      <c r="R1016" s="461"/>
      <c r="S1016" s="461"/>
    </row>
    <row r="1017">
      <c r="O1017" s="461"/>
      <c r="R1017" s="461"/>
      <c r="S1017" s="461"/>
    </row>
    <row r="1018">
      <c r="O1018" s="461"/>
      <c r="R1018" s="461"/>
      <c r="S1018" s="461"/>
    </row>
    <row r="1019">
      <c r="O1019" s="461"/>
      <c r="R1019" s="461"/>
      <c r="S1019" s="461"/>
    </row>
    <row r="1020">
      <c r="O1020" s="461"/>
      <c r="R1020" s="461"/>
      <c r="S1020" s="461"/>
    </row>
    <row r="1021">
      <c r="O1021" s="461"/>
      <c r="R1021" s="461"/>
      <c r="S1021" s="461"/>
    </row>
    <row r="1022">
      <c r="O1022" s="461"/>
      <c r="R1022" s="461"/>
      <c r="S1022" s="461"/>
    </row>
    <row r="1023">
      <c r="O1023" s="461"/>
      <c r="R1023" s="461"/>
      <c r="S1023" s="461"/>
    </row>
    <row r="1024">
      <c r="O1024" s="461"/>
      <c r="R1024" s="461"/>
      <c r="S1024" s="461"/>
    </row>
    <row r="1025">
      <c r="O1025" s="461"/>
      <c r="R1025" s="461"/>
      <c r="S1025" s="461"/>
    </row>
    <row r="1026">
      <c r="O1026" s="461"/>
      <c r="R1026" s="461"/>
      <c r="S1026" s="461"/>
    </row>
    <row r="1027">
      <c r="O1027" s="461"/>
      <c r="R1027" s="461"/>
      <c r="S1027" s="461"/>
    </row>
    <row r="1028">
      <c r="O1028" s="461"/>
      <c r="R1028" s="461"/>
      <c r="S1028" s="461"/>
    </row>
    <row r="1029">
      <c r="O1029" s="461"/>
      <c r="R1029" s="461"/>
      <c r="S1029" s="461"/>
    </row>
    <row r="1030">
      <c r="O1030" s="461"/>
      <c r="R1030" s="461"/>
      <c r="S1030" s="461"/>
    </row>
    <row r="1031">
      <c r="O1031" s="461"/>
      <c r="R1031" s="461"/>
      <c r="S1031" s="461"/>
    </row>
    <row r="1032">
      <c r="O1032" s="461"/>
      <c r="R1032" s="461"/>
      <c r="S1032" s="461"/>
    </row>
    <row r="1033">
      <c r="O1033" s="461"/>
      <c r="R1033" s="461"/>
      <c r="S1033" s="461"/>
    </row>
    <row r="1034">
      <c r="O1034" s="461"/>
      <c r="R1034" s="461"/>
      <c r="S1034" s="461"/>
    </row>
    <row r="1035">
      <c r="O1035" s="461"/>
      <c r="R1035" s="461"/>
      <c r="S1035" s="461"/>
    </row>
    <row r="1036">
      <c r="O1036" s="461"/>
      <c r="R1036" s="461"/>
      <c r="S1036" s="461"/>
    </row>
    <row r="1037">
      <c r="O1037" s="461"/>
      <c r="R1037" s="461"/>
      <c r="S1037" s="461"/>
    </row>
    <row r="1038">
      <c r="O1038" s="461"/>
      <c r="R1038" s="461"/>
      <c r="S1038" s="461"/>
    </row>
    <row r="1039">
      <c r="O1039" s="461"/>
      <c r="R1039" s="461"/>
      <c r="S1039" s="461"/>
    </row>
    <row r="1040">
      <c r="O1040" s="461"/>
      <c r="R1040" s="461"/>
      <c r="S1040" s="461"/>
    </row>
    <row r="1041">
      <c r="O1041" s="461"/>
      <c r="R1041" s="461"/>
      <c r="S1041" s="461"/>
    </row>
    <row r="1042">
      <c r="O1042" s="461"/>
      <c r="R1042" s="461"/>
      <c r="S1042" s="461"/>
    </row>
    <row r="1043">
      <c r="O1043" s="461"/>
      <c r="R1043" s="461"/>
      <c r="S1043" s="461"/>
    </row>
    <row r="1044">
      <c r="O1044" s="461"/>
      <c r="R1044" s="461"/>
      <c r="S1044" s="461"/>
    </row>
    <row r="1045">
      <c r="O1045" s="461"/>
      <c r="R1045" s="461"/>
      <c r="S1045" s="461"/>
    </row>
    <row r="1046">
      <c r="O1046" s="461"/>
      <c r="R1046" s="461"/>
      <c r="S1046" s="461"/>
    </row>
    <row r="1047">
      <c r="O1047" s="461"/>
      <c r="R1047" s="461"/>
      <c r="S1047" s="461"/>
    </row>
    <row r="1048">
      <c r="O1048" s="461"/>
      <c r="R1048" s="461"/>
      <c r="S1048" s="461"/>
    </row>
    <row r="1049">
      <c r="O1049" s="461"/>
      <c r="R1049" s="461"/>
      <c r="S1049" s="461"/>
    </row>
    <row r="1050">
      <c r="O1050" s="461"/>
      <c r="R1050" s="461"/>
      <c r="S1050" s="461"/>
    </row>
    <row r="1051">
      <c r="O1051" s="461"/>
      <c r="R1051" s="461"/>
      <c r="S1051" s="461"/>
    </row>
    <row r="1052">
      <c r="O1052" s="461"/>
      <c r="R1052" s="461"/>
      <c r="S1052" s="461"/>
    </row>
    <row r="1053">
      <c r="O1053" s="461"/>
      <c r="R1053" s="461"/>
      <c r="S1053" s="461"/>
    </row>
    <row r="1054">
      <c r="O1054" s="461"/>
      <c r="R1054" s="461"/>
      <c r="S1054" s="461"/>
    </row>
  </sheetData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5" width="16.5"/>
    <col customWidth="1" min="6" max="8" width="17.5"/>
    <col customWidth="1" min="9" max="9" width="14.25"/>
    <col customWidth="1" min="10" max="10" width="17.5"/>
    <col customWidth="1" min="11" max="12" width="6.5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9626</v>
      </c>
      <c r="B1" s="215" t="s">
        <v>5</v>
      </c>
      <c r="C1" s="219" t="s">
        <v>10679</v>
      </c>
      <c r="D1" s="216"/>
      <c r="E1" s="411">
        <v>8.870085881E9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W1" s="2" t="s">
        <v>6058</v>
      </c>
      <c r="X1" s="2" t="s">
        <v>6216</v>
      </c>
      <c r="Y1" s="2" t="s">
        <v>806</v>
      </c>
    </row>
    <row r="2">
      <c r="A2" s="239"/>
      <c r="B2" s="477" t="s">
        <v>807</v>
      </c>
      <c r="E2" s="237"/>
      <c r="F2" s="2"/>
      <c r="G2" s="2"/>
      <c r="H2" s="227" t="s">
        <v>320</v>
      </c>
      <c r="I2" s="227"/>
      <c r="J2" s="469"/>
      <c r="K2" s="227"/>
      <c r="L2" s="227"/>
      <c r="M2" s="226" t="s">
        <v>11</v>
      </c>
      <c r="N2" s="469"/>
      <c r="O2" s="490"/>
      <c r="Q2" s="2">
        <v>1.0</v>
      </c>
      <c r="R2" s="2" t="s">
        <v>10680</v>
      </c>
      <c r="S2" s="2" t="s">
        <v>7320</v>
      </c>
      <c r="T2" s="2" t="s">
        <v>1328</v>
      </c>
      <c r="W2" s="2">
        <v>12.0</v>
      </c>
      <c r="X2" s="2" t="s">
        <v>4980</v>
      </c>
      <c r="Y2" s="2" t="s">
        <v>10681</v>
      </c>
      <c r="Z2" s="2" t="s">
        <v>55</v>
      </c>
      <c r="AA2" s="2" t="s">
        <v>34</v>
      </c>
    </row>
    <row r="3">
      <c r="A3" s="2"/>
      <c r="B3" s="229" t="s">
        <v>811</v>
      </c>
      <c r="C3" s="2" t="s">
        <v>595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10682</v>
      </c>
      <c r="S3" s="2" t="s">
        <v>7290</v>
      </c>
      <c r="T3" s="2" t="s">
        <v>273</v>
      </c>
      <c r="W3" s="2">
        <v>13.0</v>
      </c>
      <c r="X3" s="2" t="s">
        <v>6388</v>
      </c>
      <c r="Y3" s="2" t="s">
        <v>7130</v>
      </c>
      <c r="Z3" s="2" t="s">
        <v>6509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4726</v>
      </c>
      <c r="S4" s="2" t="s">
        <v>6877</v>
      </c>
      <c r="T4" s="2" t="s">
        <v>2001</v>
      </c>
      <c r="W4" s="2">
        <v>14.0</v>
      </c>
      <c r="X4" s="2" t="s">
        <v>10683</v>
      </c>
      <c r="Y4" s="2" t="s">
        <v>4848</v>
      </c>
      <c r="Z4" s="2" t="s">
        <v>7787</v>
      </c>
    </row>
    <row r="5">
      <c r="A5" s="2"/>
      <c r="B5" s="229" t="s">
        <v>818</v>
      </c>
      <c r="C5" s="2"/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6916</v>
      </c>
      <c r="S5" s="2" t="s">
        <v>5786</v>
      </c>
      <c r="T5" s="2" t="s">
        <v>3791</v>
      </c>
      <c r="W5" s="2">
        <v>15.0</v>
      </c>
      <c r="X5" s="2" t="s">
        <v>4977</v>
      </c>
      <c r="Y5" s="2" t="s">
        <v>596</v>
      </c>
      <c r="Z5" s="2" t="s">
        <v>7787</v>
      </c>
      <c r="AA5" s="2" t="s">
        <v>10684</v>
      </c>
    </row>
    <row r="6">
      <c r="A6" s="2"/>
      <c r="B6" s="229" t="s">
        <v>820</v>
      </c>
      <c r="C6" s="2" t="s">
        <v>10685</v>
      </c>
      <c r="D6" s="2"/>
      <c r="E6" s="237">
        <v>9.500363474E9</v>
      </c>
      <c r="F6" s="2"/>
      <c r="G6" s="2"/>
      <c r="H6" s="2" t="s">
        <v>821</v>
      </c>
      <c r="K6" s="2"/>
      <c r="L6" s="2"/>
      <c r="M6" s="229" t="s">
        <v>15</v>
      </c>
      <c r="O6" s="237"/>
      <c r="Q6" s="2">
        <v>5.0</v>
      </c>
      <c r="R6" s="2" t="s">
        <v>10686</v>
      </c>
      <c r="S6" s="2" t="s">
        <v>10687</v>
      </c>
      <c r="T6" s="2" t="s">
        <v>10688</v>
      </c>
      <c r="W6" s="2">
        <v>16.0</v>
      </c>
      <c r="X6" s="2" t="s">
        <v>10689</v>
      </c>
      <c r="Y6" s="2" t="s">
        <v>5991</v>
      </c>
      <c r="Z6" s="2" t="s">
        <v>6509</v>
      </c>
    </row>
    <row r="7">
      <c r="A7" s="2"/>
      <c r="B7" s="229" t="s">
        <v>822</v>
      </c>
      <c r="C7" s="2" t="s">
        <v>3569</v>
      </c>
      <c r="D7" s="2"/>
      <c r="E7" s="237">
        <v>9.597513686E9</v>
      </c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10690</v>
      </c>
      <c r="S7" s="2" t="s">
        <v>5803</v>
      </c>
      <c r="T7" s="2" t="s">
        <v>10691</v>
      </c>
      <c r="W7" s="2">
        <v>17.0</v>
      </c>
      <c r="X7" s="2" t="s">
        <v>10692</v>
      </c>
      <c r="Y7" s="2" t="s">
        <v>601</v>
      </c>
      <c r="Z7" s="2" t="s">
        <v>55</v>
      </c>
    </row>
    <row r="8">
      <c r="A8" s="2"/>
      <c r="B8" s="229" t="s">
        <v>824</v>
      </c>
      <c r="E8" s="230"/>
      <c r="F8" s="2"/>
      <c r="G8" s="2"/>
      <c r="H8" s="2" t="s">
        <v>825</v>
      </c>
      <c r="I8" s="2"/>
      <c r="K8" s="2"/>
      <c r="L8" s="2"/>
      <c r="M8" s="229" t="s">
        <v>18</v>
      </c>
      <c r="O8" s="237"/>
      <c r="Q8" s="2">
        <v>7.0</v>
      </c>
      <c r="R8" s="2" t="s">
        <v>8942</v>
      </c>
      <c r="S8" s="2" t="s">
        <v>10693</v>
      </c>
      <c r="T8" s="2" t="s">
        <v>1568</v>
      </c>
      <c r="U8" s="2" t="s">
        <v>5695</v>
      </c>
      <c r="W8" s="2">
        <v>18.0</v>
      </c>
      <c r="X8" s="2" t="s">
        <v>10644</v>
      </c>
      <c r="Y8" s="2" t="s">
        <v>6127</v>
      </c>
      <c r="Z8" s="2" t="s">
        <v>55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8942</v>
      </c>
      <c r="S9" s="2" t="s">
        <v>10694</v>
      </c>
      <c r="T9" s="2" t="s">
        <v>1568</v>
      </c>
      <c r="U9" s="2" t="s">
        <v>5695</v>
      </c>
      <c r="W9" s="2">
        <v>19.0</v>
      </c>
      <c r="X9" s="2" t="s">
        <v>10695</v>
      </c>
      <c r="Y9" s="2" t="s">
        <v>6818</v>
      </c>
      <c r="Z9" s="2" t="s">
        <v>6509</v>
      </c>
    </row>
    <row r="10">
      <c r="A10" s="425"/>
      <c r="B10" s="241" t="s">
        <v>828</v>
      </c>
      <c r="C10" s="242"/>
      <c r="D10" s="242"/>
      <c r="E10" s="243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10696</v>
      </c>
      <c r="S10" s="2" t="s">
        <v>10697</v>
      </c>
      <c r="T10" s="2" t="s">
        <v>1568</v>
      </c>
      <c r="U10" s="2" t="s">
        <v>10698</v>
      </c>
      <c r="W10" s="2">
        <v>20.0</v>
      </c>
      <c r="X10" s="2" t="s">
        <v>10699</v>
      </c>
      <c r="Y10" s="2" t="s">
        <v>4396</v>
      </c>
      <c r="Z10" s="2" t="s">
        <v>55</v>
      </c>
      <c r="AA10" s="2" t="s">
        <v>10700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10452</v>
      </c>
      <c r="S11" s="2" t="s">
        <v>10701</v>
      </c>
      <c r="T11" s="2" t="s">
        <v>1568</v>
      </c>
      <c r="U11" s="2" t="s">
        <v>10698</v>
      </c>
      <c r="W11" s="2">
        <v>21.0</v>
      </c>
      <c r="X11" s="2" t="s">
        <v>10702</v>
      </c>
      <c r="Y11" s="2" t="s">
        <v>3914</v>
      </c>
      <c r="Z11" s="2" t="s">
        <v>55</v>
      </c>
      <c r="AA11" s="2" t="s">
        <v>10703</v>
      </c>
    </row>
    <row r="12">
      <c r="A12" s="2"/>
      <c r="B12" s="2"/>
      <c r="C12" s="2"/>
      <c r="D12" s="2"/>
      <c r="E12" s="2"/>
      <c r="F12" s="2"/>
      <c r="G12" s="2"/>
      <c r="H12" s="229" t="s">
        <v>833</v>
      </c>
      <c r="I12" s="2"/>
      <c r="J12" s="2"/>
      <c r="K12" s="2"/>
      <c r="L12" s="2"/>
      <c r="M12" s="229" t="s">
        <v>23</v>
      </c>
      <c r="N12" s="2"/>
      <c r="O12" s="237"/>
      <c r="Q12" s="2">
        <v>11.0</v>
      </c>
      <c r="R12" s="2" t="s">
        <v>7140</v>
      </c>
      <c r="S12" s="2" t="s">
        <v>10704</v>
      </c>
      <c r="T12" s="2" t="s">
        <v>1010</v>
      </c>
      <c r="U12" s="2" t="s">
        <v>2035</v>
      </c>
      <c r="W12" s="2">
        <v>22.0</v>
      </c>
      <c r="X12" s="2" t="s">
        <v>10705</v>
      </c>
      <c r="Y12" s="2" t="s">
        <v>5278</v>
      </c>
      <c r="Z12" s="2" t="s">
        <v>6509</v>
      </c>
      <c r="AA12" s="2" t="s">
        <v>10706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41" t="s">
        <v>24</v>
      </c>
      <c r="N13" s="242"/>
      <c r="O13" s="243"/>
      <c r="P13" s="2"/>
      <c r="Q13" s="2">
        <v>12.0</v>
      </c>
      <c r="R13" s="2" t="s">
        <v>5306</v>
      </c>
      <c r="S13" s="2" t="s">
        <v>8695</v>
      </c>
      <c r="T13" s="2" t="s">
        <v>1568</v>
      </c>
      <c r="U13" s="2" t="s">
        <v>10707</v>
      </c>
      <c r="W13" s="2">
        <v>23.0</v>
      </c>
      <c r="X13" s="2" t="s">
        <v>6098</v>
      </c>
      <c r="Y13" s="2" t="s">
        <v>5069</v>
      </c>
      <c r="Z13" s="2" t="s">
        <v>6509</v>
      </c>
      <c r="AA13" s="2" t="s">
        <v>10706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  <c r="T14" s="2"/>
      <c r="W14" s="2">
        <v>24.0</v>
      </c>
      <c r="X14" s="2" t="s">
        <v>10708</v>
      </c>
      <c r="Y14" s="2" t="s">
        <v>4816</v>
      </c>
      <c r="Z14" s="2" t="s">
        <v>55</v>
      </c>
      <c r="AA14" s="2" t="s">
        <v>10709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  <c r="W15" s="2">
        <v>25.0</v>
      </c>
      <c r="X15" s="2" t="s">
        <v>7702</v>
      </c>
      <c r="Y15" s="2" t="s">
        <v>10710</v>
      </c>
      <c r="Z15" s="2" t="s">
        <v>6509</v>
      </c>
      <c r="AA15" s="2" t="s">
        <v>10711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W16" s="2">
        <v>26.0</v>
      </c>
      <c r="X16" s="2" t="s">
        <v>10712</v>
      </c>
      <c r="Y16" s="2" t="s">
        <v>4447</v>
      </c>
      <c r="Z16" s="2" t="s">
        <v>6509</v>
      </c>
      <c r="AA16" s="2" t="s">
        <v>10713</v>
      </c>
      <c r="AC16" s="2" t="s">
        <v>10714</v>
      </c>
    </row>
    <row r="17">
      <c r="A17" s="2" t="s">
        <v>9592</v>
      </c>
      <c r="B17" s="2" t="s">
        <v>30</v>
      </c>
      <c r="C17" s="359" t="s">
        <v>3016</v>
      </c>
      <c r="D17" s="291">
        <v>8.801515160164E12</v>
      </c>
      <c r="E17" s="359" t="s">
        <v>4346</v>
      </c>
      <c r="F17" s="641"/>
      <c r="G17" s="641"/>
      <c r="H17" s="641" t="s">
        <v>9857</v>
      </c>
      <c r="I17" s="2" t="s">
        <v>2097</v>
      </c>
      <c r="J17" s="2" t="s">
        <v>829</v>
      </c>
      <c r="K17" s="2" t="s">
        <v>10681</v>
      </c>
      <c r="L17" s="2" t="s">
        <v>860</v>
      </c>
      <c r="M17" s="2" t="s">
        <v>17</v>
      </c>
      <c r="N17" s="2" t="s">
        <v>10693</v>
      </c>
      <c r="R17" s="2" t="s">
        <v>10715</v>
      </c>
      <c r="S17" s="2">
        <v>380.0</v>
      </c>
      <c r="W17" s="2">
        <v>27.0</v>
      </c>
      <c r="X17" s="2" t="s">
        <v>10716</v>
      </c>
      <c r="Y17" s="2" t="s">
        <v>5333</v>
      </c>
      <c r="Z17" s="2" t="s">
        <v>55</v>
      </c>
      <c r="AA17" s="2" t="s">
        <v>10713</v>
      </c>
      <c r="AC17" s="2" t="s">
        <v>10717</v>
      </c>
    </row>
    <row r="18">
      <c r="A18" s="2"/>
      <c r="B18" s="2" t="s">
        <v>30</v>
      </c>
      <c r="C18" s="359" t="s">
        <v>3016</v>
      </c>
      <c r="D18" s="291">
        <v>8.801923530222E12</v>
      </c>
      <c r="E18" s="359" t="s">
        <v>4346</v>
      </c>
      <c r="F18" s="641"/>
      <c r="G18" s="641"/>
      <c r="H18" s="641" t="s">
        <v>10718</v>
      </c>
      <c r="I18" s="2" t="s">
        <v>2100</v>
      </c>
      <c r="J18" s="2" t="s">
        <v>829</v>
      </c>
      <c r="K18" s="2" t="s">
        <v>10681</v>
      </c>
      <c r="L18" s="2" t="s">
        <v>860</v>
      </c>
      <c r="M18" s="2" t="s">
        <v>17</v>
      </c>
      <c r="N18" s="2" t="s">
        <v>10693</v>
      </c>
      <c r="R18" s="2" t="s">
        <v>10715</v>
      </c>
      <c r="S18" s="2">
        <v>380.0</v>
      </c>
      <c r="W18" s="2">
        <v>28.0</v>
      </c>
      <c r="X18" s="2" t="s">
        <v>10719</v>
      </c>
      <c r="Y18" s="2" t="s">
        <v>310</v>
      </c>
      <c r="Z18" s="2" t="s">
        <v>6509</v>
      </c>
      <c r="AA18" s="2" t="s">
        <v>10720</v>
      </c>
      <c r="AC18" s="2" t="s">
        <v>10721</v>
      </c>
    </row>
    <row r="19">
      <c r="A19" s="2"/>
      <c r="B19" s="2" t="s">
        <v>30</v>
      </c>
      <c r="C19" s="359" t="s">
        <v>3016</v>
      </c>
      <c r="D19" s="291">
        <v>8.801721921888E12</v>
      </c>
      <c r="E19" s="359" t="s">
        <v>4346</v>
      </c>
      <c r="F19" s="642"/>
      <c r="G19" s="642"/>
      <c r="H19" s="643" t="s">
        <v>10722</v>
      </c>
      <c r="I19" s="2" t="s">
        <v>2102</v>
      </c>
      <c r="J19" s="2" t="s">
        <v>829</v>
      </c>
      <c r="K19" s="2" t="s">
        <v>10681</v>
      </c>
      <c r="L19" s="2" t="s">
        <v>860</v>
      </c>
      <c r="M19" s="2" t="s">
        <v>17</v>
      </c>
      <c r="N19" s="2" t="s">
        <v>10693</v>
      </c>
      <c r="R19" s="2" t="s">
        <v>10715</v>
      </c>
      <c r="S19" s="2">
        <v>380.0</v>
      </c>
      <c r="W19" s="2">
        <v>29.0</v>
      </c>
      <c r="X19" s="2" t="s">
        <v>10723</v>
      </c>
      <c r="Y19" s="2" t="s">
        <v>3079</v>
      </c>
      <c r="Z19" s="2" t="s">
        <v>6509</v>
      </c>
      <c r="AA19" s="2" t="s">
        <v>10720</v>
      </c>
      <c r="AC19" s="2" t="s">
        <v>10724</v>
      </c>
    </row>
    <row r="20">
      <c r="A20" s="2"/>
      <c r="B20" s="2" t="s">
        <v>30</v>
      </c>
      <c r="C20" s="359" t="s">
        <v>3016</v>
      </c>
      <c r="D20" s="291">
        <v>8.801307564676E12</v>
      </c>
      <c r="E20" s="359" t="s">
        <v>4346</v>
      </c>
      <c r="F20" s="642"/>
      <c r="G20" s="642"/>
      <c r="H20" s="643" t="s">
        <v>10722</v>
      </c>
      <c r="I20" s="2" t="s">
        <v>2103</v>
      </c>
      <c r="J20" s="2" t="s">
        <v>829</v>
      </c>
      <c r="K20" s="2" t="s">
        <v>10681</v>
      </c>
      <c r="L20" s="2" t="s">
        <v>860</v>
      </c>
      <c r="M20" s="2" t="s">
        <v>17</v>
      </c>
      <c r="N20" s="2" t="s">
        <v>10693</v>
      </c>
      <c r="R20" s="2" t="s">
        <v>10715</v>
      </c>
      <c r="S20" s="2">
        <v>380.0</v>
      </c>
    </row>
    <row r="21">
      <c r="A21" s="2"/>
      <c r="B21" s="2" t="s">
        <v>30</v>
      </c>
      <c r="C21" s="359" t="s">
        <v>3016</v>
      </c>
      <c r="D21" s="291">
        <v>8.801397449228E12</v>
      </c>
      <c r="E21" s="359" t="s">
        <v>4346</v>
      </c>
      <c r="F21" s="641"/>
      <c r="G21" s="641"/>
      <c r="H21" s="641" t="s">
        <v>10725</v>
      </c>
      <c r="I21" s="2" t="s">
        <v>2104</v>
      </c>
      <c r="J21" s="2" t="s">
        <v>829</v>
      </c>
      <c r="K21" s="2" t="s">
        <v>10681</v>
      </c>
      <c r="L21" s="2" t="s">
        <v>860</v>
      </c>
      <c r="M21" s="2" t="s">
        <v>17</v>
      </c>
      <c r="N21" s="2" t="s">
        <v>10693</v>
      </c>
      <c r="R21" s="2" t="s">
        <v>10715</v>
      </c>
      <c r="S21" s="2">
        <v>380.0</v>
      </c>
    </row>
    <row r="22">
      <c r="A22" s="2"/>
      <c r="B22" s="2" t="s">
        <v>30</v>
      </c>
      <c r="C22" s="359" t="s">
        <v>3016</v>
      </c>
      <c r="D22" s="291">
        <v>8.801016295973E12</v>
      </c>
      <c r="E22" s="359" t="s">
        <v>4346</v>
      </c>
      <c r="F22" s="641"/>
      <c r="G22" s="641"/>
      <c r="H22" s="641" t="s">
        <v>10725</v>
      </c>
      <c r="I22" s="2" t="s">
        <v>2105</v>
      </c>
      <c r="J22" s="2" t="s">
        <v>829</v>
      </c>
      <c r="K22" s="2" t="s">
        <v>10681</v>
      </c>
      <c r="L22" s="2" t="s">
        <v>860</v>
      </c>
      <c r="M22" s="2" t="s">
        <v>17</v>
      </c>
      <c r="N22" s="2" t="s">
        <v>10693</v>
      </c>
      <c r="R22" s="2" t="s">
        <v>10715</v>
      </c>
      <c r="S22" s="2">
        <v>380.0</v>
      </c>
    </row>
    <row r="23">
      <c r="A23" s="2"/>
      <c r="B23" s="2" t="s">
        <v>30</v>
      </c>
      <c r="C23" s="359" t="s">
        <v>3016</v>
      </c>
      <c r="D23" s="291">
        <v>8.801351793258E12</v>
      </c>
      <c r="E23" s="359" t="s">
        <v>4346</v>
      </c>
      <c r="F23" s="642"/>
      <c r="G23" s="642"/>
      <c r="H23" s="643" t="s">
        <v>10726</v>
      </c>
      <c r="I23" s="2" t="s">
        <v>2112</v>
      </c>
      <c r="J23" s="2" t="s">
        <v>829</v>
      </c>
      <c r="K23" s="2" t="s">
        <v>10681</v>
      </c>
      <c r="L23" s="2" t="s">
        <v>860</v>
      </c>
      <c r="M23" s="2" t="s">
        <v>17</v>
      </c>
      <c r="N23" s="2" t="s">
        <v>10693</v>
      </c>
      <c r="R23" s="2" t="s">
        <v>10715</v>
      </c>
      <c r="S23" s="2">
        <v>380.0</v>
      </c>
    </row>
    <row r="24">
      <c r="A24" s="2"/>
      <c r="B24" s="2" t="s">
        <v>30</v>
      </c>
      <c r="C24" s="359" t="s">
        <v>5283</v>
      </c>
      <c r="D24" s="291">
        <v>8.701288854897E12</v>
      </c>
      <c r="E24" s="359" t="s">
        <v>5657</v>
      </c>
      <c r="F24" s="642"/>
      <c r="G24" s="642"/>
      <c r="H24" s="643" t="s">
        <v>10727</v>
      </c>
      <c r="I24" s="2" t="s">
        <v>2118</v>
      </c>
      <c r="J24" s="2" t="s">
        <v>829</v>
      </c>
      <c r="K24" s="2" t="s">
        <v>10681</v>
      </c>
      <c r="L24" s="2" t="s">
        <v>860</v>
      </c>
      <c r="M24" s="2" t="s">
        <v>17</v>
      </c>
      <c r="N24" s="2" t="s">
        <v>10693</v>
      </c>
      <c r="R24" s="2" t="s">
        <v>10680</v>
      </c>
      <c r="S24" s="2">
        <v>380.0</v>
      </c>
    </row>
    <row r="25">
      <c r="B25" s="2" t="s">
        <v>865</v>
      </c>
      <c r="C25" s="2" t="s">
        <v>9088</v>
      </c>
      <c r="D25" s="291" t="s">
        <v>10728</v>
      </c>
      <c r="E25" s="359" t="s">
        <v>3413</v>
      </c>
      <c r="F25" s="641"/>
      <c r="G25" s="641"/>
      <c r="H25" s="641" t="s">
        <v>3515</v>
      </c>
      <c r="J25" s="2" t="s">
        <v>829</v>
      </c>
      <c r="K25" s="2" t="s">
        <v>10681</v>
      </c>
      <c r="L25" s="2" t="s">
        <v>860</v>
      </c>
      <c r="M25" s="2" t="s">
        <v>17</v>
      </c>
      <c r="N25" s="2" t="s">
        <v>10693</v>
      </c>
      <c r="R25" s="2" t="s">
        <v>10680</v>
      </c>
      <c r="S25" s="2">
        <v>380.0</v>
      </c>
    </row>
    <row r="26">
      <c r="B26" s="359" t="s">
        <v>4599</v>
      </c>
      <c r="C26" s="359" t="s">
        <v>6809</v>
      </c>
      <c r="D26" s="291" t="s">
        <v>10729</v>
      </c>
      <c r="E26" s="359" t="s">
        <v>8714</v>
      </c>
      <c r="F26" s="641"/>
      <c r="G26" s="641"/>
      <c r="H26" s="641" t="s">
        <v>3515</v>
      </c>
      <c r="J26" s="2" t="s">
        <v>829</v>
      </c>
      <c r="K26" s="2" t="s">
        <v>10681</v>
      </c>
      <c r="L26" s="2" t="s">
        <v>860</v>
      </c>
      <c r="M26" s="2" t="s">
        <v>17</v>
      </c>
      <c r="N26" s="2" t="s">
        <v>10693</v>
      </c>
      <c r="R26" s="2" t="s">
        <v>10680</v>
      </c>
      <c r="S26" s="2">
        <v>380.0</v>
      </c>
    </row>
    <row r="27">
      <c r="A27" s="2"/>
      <c r="C27" s="359" t="s">
        <v>10730</v>
      </c>
      <c r="D27" s="357"/>
      <c r="E27" s="359" t="s">
        <v>4431</v>
      </c>
      <c r="F27" s="266"/>
      <c r="G27" s="266"/>
      <c r="H27" s="266"/>
      <c r="I27" s="266"/>
      <c r="J27" s="2" t="s">
        <v>829</v>
      </c>
      <c r="K27" s="2" t="s">
        <v>10681</v>
      </c>
      <c r="M27" s="2" t="s">
        <v>17</v>
      </c>
      <c r="N27" s="2" t="s">
        <v>10693</v>
      </c>
      <c r="R27" s="2"/>
      <c r="S27" s="2">
        <v>380.0</v>
      </c>
    </row>
    <row r="28">
      <c r="A28" s="2"/>
      <c r="C28" s="359" t="s">
        <v>10731</v>
      </c>
      <c r="D28" s="357"/>
      <c r="E28" s="359" t="s">
        <v>5740</v>
      </c>
      <c r="F28" s="266"/>
      <c r="G28" s="266"/>
      <c r="H28" s="266"/>
      <c r="I28" s="266"/>
      <c r="J28" s="2" t="s">
        <v>829</v>
      </c>
      <c r="K28" s="2" t="s">
        <v>10681</v>
      </c>
      <c r="L28" s="2"/>
      <c r="M28" s="2" t="s">
        <v>17</v>
      </c>
      <c r="N28" s="2" t="s">
        <v>10732</v>
      </c>
      <c r="R28" s="2"/>
      <c r="S28" s="2">
        <v>29.0</v>
      </c>
    </row>
    <row r="29">
      <c r="A29" s="2"/>
      <c r="C29" s="266"/>
      <c r="D29" s="357"/>
      <c r="E29" s="357"/>
      <c r="F29" s="266"/>
      <c r="G29" s="266"/>
      <c r="H29" s="266"/>
      <c r="I29" s="266"/>
      <c r="J29" s="2"/>
      <c r="K29" s="2"/>
      <c r="L29" s="2"/>
      <c r="M29" s="2"/>
      <c r="R29" s="2"/>
    </row>
    <row r="30">
      <c r="A30" s="2" t="s">
        <v>2681</v>
      </c>
      <c r="B30" s="2" t="s">
        <v>868</v>
      </c>
      <c r="C30" s="266" t="s">
        <v>1390</v>
      </c>
      <c r="D30" s="291" t="s">
        <v>10733</v>
      </c>
      <c r="E30" s="380" t="s">
        <v>935</v>
      </c>
      <c r="F30" s="266"/>
      <c r="G30" s="266"/>
      <c r="H30" s="266" t="s">
        <v>9016</v>
      </c>
      <c r="I30" s="266" t="s">
        <v>2117</v>
      </c>
      <c r="J30" s="2" t="s">
        <v>829</v>
      </c>
      <c r="K30" s="2" t="s">
        <v>10681</v>
      </c>
      <c r="L30" s="2" t="s">
        <v>860</v>
      </c>
      <c r="M30" s="2" t="s">
        <v>17</v>
      </c>
      <c r="N30" s="2" t="s">
        <v>10732</v>
      </c>
      <c r="R30" s="2" t="s">
        <v>10680</v>
      </c>
      <c r="S30" s="2">
        <v>29.0</v>
      </c>
    </row>
    <row r="31">
      <c r="B31" s="2" t="s">
        <v>868</v>
      </c>
      <c r="C31" s="266" t="s">
        <v>1390</v>
      </c>
      <c r="D31" s="291" t="s">
        <v>10734</v>
      </c>
      <c r="E31" s="380" t="s">
        <v>935</v>
      </c>
      <c r="F31" s="266"/>
      <c r="G31" s="266"/>
      <c r="H31" s="266" t="s">
        <v>9016</v>
      </c>
      <c r="I31" s="266" t="s">
        <v>2113</v>
      </c>
      <c r="J31" s="2" t="s">
        <v>829</v>
      </c>
      <c r="K31" s="2" t="s">
        <v>10681</v>
      </c>
      <c r="L31" s="2" t="s">
        <v>860</v>
      </c>
      <c r="M31" s="2" t="s">
        <v>17</v>
      </c>
      <c r="N31" s="2" t="s">
        <v>10732</v>
      </c>
      <c r="R31" s="2" t="s">
        <v>10680</v>
      </c>
      <c r="S31" s="2">
        <v>29.0</v>
      </c>
    </row>
    <row r="32">
      <c r="B32" s="2" t="s">
        <v>868</v>
      </c>
      <c r="C32" s="266" t="s">
        <v>1390</v>
      </c>
      <c r="D32" s="291" t="s">
        <v>10735</v>
      </c>
      <c r="E32" s="380" t="s">
        <v>935</v>
      </c>
      <c r="F32" s="266"/>
      <c r="G32" s="266"/>
      <c r="H32" s="266" t="s">
        <v>9017</v>
      </c>
      <c r="I32" s="266" t="s">
        <v>2807</v>
      </c>
      <c r="J32" s="2" t="s">
        <v>829</v>
      </c>
      <c r="K32" s="2" t="s">
        <v>10681</v>
      </c>
      <c r="L32" s="2" t="s">
        <v>860</v>
      </c>
      <c r="M32" s="2" t="s">
        <v>17</v>
      </c>
      <c r="N32" s="2" t="s">
        <v>10732</v>
      </c>
      <c r="R32" s="2" t="s">
        <v>10680</v>
      </c>
      <c r="S32" s="2">
        <v>29.0</v>
      </c>
    </row>
    <row r="33">
      <c r="B33" s="2" t="s">
        <v>868</v>
      </c>
      <c r="C33" s="266" t="s">
        <v>1390</v>
      </c>
      <c r="D33" s="291" t="s">
        <v>10736</v>
      </c>
      <c r="E33" s="380" t="s">
        <v>935</v>
      </c>
      <c r="F33" s="266"/>
      <c r="G33" s="266"/>
      <c r="H33" s="266" t="s">
        <v>9017</v>
      </c>
      <c r="I33" s="266" t="s">
        <v>2808</v>
      </c>
      <c r="J33" s="2" t="s">
        <v>829</v>
      </c>
      <c r="K33" s="2" t="s">
        <v>10681</v>
      </c>
      <c r="L33" s="2" t="s">
        <v>860</v>
      </c>
      <c r="M33" s="2" t="s">
        <v>17</v>
      </c>
      <c r="N33" s="2" t="s">
        <v>10732</v>
      </c>
      <c r="R33" s="2" t="s">
        <v>10680</v>
      </c>
      <c r="S33" s="2">
        <v>29.0</v>
      </c>
    </row>
    <row r="34">
      <c r="B34" s="2" t="s">
        <v>868</v>
      </c>
      <c r="C34" s="275" t="s">
        <v>1390</v>
      </c>
      <c r="D34" s="291" t="s">
        <v>10737</v>
      </c>
      <c r="E34" s="380" t="s">
        <v>935</v>
      </c>
      <c r="F34" s="266"/>
      <c r="G34" s="266"/>
      <c r="H34" s="266"/>
      <c r="I34" s="266"/>
      <c r="J34" s="2" t="s">
        <v>829</v>
      </c>
      <c r="K34" s="2" t="s">
        <v>10681</v>
      </c>
      <c r="L34" s="2" t="s">
        <v>860</v>
      </c>
      <c r="M34" s="2" t="s">
        <v>17</v>
      </c>
      <c r="N34" s="2" t="s">
        <v>10732</v>
      </c>
      <c r="S34" s="2">
        <v>29.0</v>
      </c>
    </row>
    <row r="35">
      <c r="C35" s="266"/>
      <c r="D35" s="357"/>
      <c r="E35" s="357"/>
      <c r="F35" s="266"/>
      <c r="G35" s="266"/>
      <c r="H35" s="266"/>
      <c r="I35" s="266"/>
      <c r="J35" s="195"/>
    </row>
    <row r="36">
      <c r="C36" s="275"/>
      <c r="D36" s="357"/>
      <c r="E36" s="357"/>
      <c r="F36" s="275"/>
      <c r="G36" s="275"/>
      <c r="H36" s="275"/>
      <c r="I36" s="275"/>
      <c r="J36" s="195"/>
    </row>
    <row r="37" ht="16.5" customHeight="1">
      <c r="A37" s="2"/>
      <c r="B37" s="2"/>
      <c r="C37" s="275"/>
      <c r="D37" s="275"/>
      <c r="E37" s="275" t="s">
        <v>9014</v>
      </c>
      <c r="F37" s="266"/>
      <c r="G37" s="266"/>
      <c r="H37" s="266"/>
      <c r="I37" s="266"/>
      <c r="J37" s="195"/>
    </row>
    <row r="38">
      <c r="A38" s="2" t="s">
        <v>9551</v>
      </c>
      <c r="B38" s="2" t="s">
        <v>3908</v>
      </c>
      <c r="C38" s="275" t="s">
        <v>10738</v>
      </c>
      <c r="D38" s="275"/>
      <c r="E38" s="380" t="s">
        <v>3987</v>
      </c>
      <c r="F38" s="275"/>
      <c r="G38" s="275"/>
      <c r="H38" s="275" t="s">
        <v>7243</v>
      </c>
      <c r="I38" s="275" t="s">
        <v>2123</v>
      </c>
      <c r="J38" s="2" t="s">
        <v>829</v>
      </c>
      <c r="K38" s="2" t="s">
        <v>10681</v>
      </c>
      <c r="L38" s="2" t="s">
        <v>860</v>
      </c>
      <c r="M38" s="2" t="s">
        <v>17</v>
      </c>
      <c r="N38" s="2" t="s">
        <v>10732</v>
      </c>
      <c r="R38" s="2" t="s">
        <v>10739</v>
      </c>
      <c r="S38" s="2">
        <v>29.0</v>
      </c>
    </row>
    <row r="39">
      <c r="A39" s="2"/>
      <c r="B39" s="2" t="s">
        <v>3908</v>
      </c>
      <c r="C39" s="275" t="s">
        <v>4099</v>
      </c>
      <c r="D39" s="275"/>
      <c r="E39" s="359" t="s">
        <v>3989</v>
      </c>
      <c r="F39" s="2"/>
      <c r="G39" s="2"/>
      <c r="H39" s="2" t="s">
        <v>7243</v>
      </c>
      <c r="J39" s="2" t="s">
        <v>829</v>
      </c>
      <c r="K39" s="2" t="s">
        <v>10681</v>
      </c>
      <c r="L39" s="2" t="s">
        <v>860</v>
      </c>
      <c r="M39" s="2" t="s">
        <v>17</v>
      </c>
      <c r="N39" s="2" t="s">
        <v>10732</v>
      </c>
      <c r="R39" s="2" t="s">
        <v>10739</v>
      </c>
      <c r="S39" s="2">
        <v>29.0</v>
      </c>
    </row>
    <row r="40">
      <c r="A40" s="2"/>
      <c r="B40" s="2" t="s">
        <v>3908</v>
      </c>
      <c r="C40" s="492" t="s">
        <v>5482</v>
      </c>
      <c r="D40" s="492"/>
      <c r="E40" s="492" t="s">
        <v>7169</v>
      </c>
      <c r="F40" s="2"/>
      <c r="G40" s="2"/>
      <c r="H40" s="2" t="s">
        <v>9857</v>
      </c>
      <c r="I40" s="2" t="s">
        <v>2124</v>
      </c>
      <c r="J40" s="2" t="s">
        <v>829</v>
      </c>
      <c r="K40" s="2" t="s">
        <v>10681</v>
      </c>
      <c r="L40" s="2" t="s">
        <v>860</v>
      </c>
      <c r="M40" s="2" t="s">
        <v>17</v>
      </c>
      <c r="N40" s="2" t="s">
        <v>10732</v>
      </c>
      <c r="R40" s="2" t="s">
        <v>10739</v>
      </c>
      <c r="S40" s="2">
        <v>29.0</v>
      </c>
    </row>
    <row r="41">
      <c r="A41" s="2"/>
      <c r="B41" s="2" t="s">
        <v>3908</v>
      </c>
      <c r="C41" s="275" t="s">
        <v>10740</v>
      </c>
      <c r="D41" s="266"/>
      <c r="E41" s="266" t="s">
        <v>3995</v>
      </c>
      <c r="F41" s="2"/>
      <c r="G41" s="2"/>
      <c r="H41" s="2"/>
      <c r="I41" s="2"/>
      <c r="J41" s="2" t="s">
        <v>829</v>
      </c>
      <c r="K41" s="2" t="s">
        <v>10681</v>
      </c>
      <c r="L41" s="2" t="s">
        <v>860</v>
      </c>
      <c r="M41" s="2" t="s">
        <v>17</v>
      </c>
      <c r="N41" s="2" t="s">
        <v>10732</v>
      </c>
      <c r="R41" s="2" t="s">
        <v>10739</v>
      </c>
      <c r="S41" s="2">
        <v>29.0</v>
      </c>
    </row>
    <row r="42">
      <c r="A42" s="2" t="s">
        <v>34</v>
      </c>
      <c r="B42" s="2" t="s">
        <v>3908</v>
      </c>
      <c r="C42" s="492" t="s">
        <v>5330</v>
      </c>
      <c r="D42" s="492"/>
      <c r="E42" s="492" t="s">
        <v>7170</v>
      </c>
      <c r="F42" s="2"/>
      <c r="G42" s="2"/>
      <c r="H42" s="2" t="s">
        <v>7243</v>
      </c>
      <c r="J42" s="2" t="s">
        <v>829</v>
      </c>
      <c r="K42" s="2" t="s">
        <v>10681</v>
      </c>
      <c r="L42" s="2" t="s">
        <v>860</v>
      </c>
      <c r="M42" s="2" t="s">
        <v>17</v>
      </c>
      <c r="N42" s="2" t="s">
        <v>10732</v>
      </c>
      <c r="R42" s="2" t="s">
        <v>10739</v>
      </c>
      <c r="S42" s="2">
        <v>29.0</v>
      </c>
    </row>
    <row r="43">
      <c r="A43" s="2"/>
      <c r="B43" s="2" t="s">
        <v>960</v>
      </c>
      <c r="C43" s="492" t="s">
        <v>1556</v>
      </c>
      <c r="D43" s="275"/>
      <c r="E43" s="275" t="s">
        <v>947</v>
      </c>
      <c r="F43" s="2"/>
      <c r="G43" s="2"/>
      <c r="H43" s="2" t="s">
        <v>10741</v>
      </c>
      <c r="I43" s="2" t="s">
        <v>2125</v>
      </c>
      <c r="J43" s="2" t="s">
        <v>829</v>
      </c>
      <c r="K43" s="2" t="s">
        <v>10681</v>
      </c>
      <c r="L43" s="2" t="s">
        <v>860</v>
      </c>
      <c r="M43" s="2" t="s">
        <v>6538</v>
      </c>
      <c r="N43" s="2" t="s">
        <v>10742</v>
      </c>
      <c r="R43" s="2" t="s">
        <v>7140</v>
      </c>
      <c r="S43" s="312">
        <v>253165.0</v>
      </c>
    </row>
    <row r="44">
      <c r="A44" s="2"/>
      <c r="B44" s="2" t="s">
        <v>960</v>
      </c>
      <c r="C44" s="492" t="s">
        <v>1556</v>
      </c>
      <c r="D44" s="275"/>
      <c r="E44" s="275" t="s">
        <v>947</v>
      </c>
      <c r="F44" s="2"/>
      <c r="G44" s="2"/>
      <c r="H44" s="2" t="s">
        <v>7269</v>
      </c>
      <c r="I44" s="2" t="s">
        <v>2127</v>
      </c>
      <c r="J44" s="2" t="s">
        <v>829</v>
      </c>
      <c r="K44" s="2" t="s">
        <v>10681</v>
      </c>
      <c r="L44" s="2" t="s">
        <v>860</v>
      </c>
      <c r="M44" s="2" t="s">
        <v>6538</v>
      </c>
      <c r="N44" s="2" t="s">
        <v>10742</v>
      </c>
      <c r="R44" s="2" t="s">
        <v>7140</v>
      </c>
      <c r="S44" s="312">
        <v>253165.0</v>
      </c>
    </row>
    <row r="45">
      <c r="A45" s="2"/>
      <c r="B45" s="2" t="s">
        <v>960</v>
      </c>
      <c r="C45" s="492" t="s">
        <v>1556</v>
      </c>
      <c r="D45" s="275"/>
      <c r="E45" s="275" t="s">
        <v>947</v>
      </c>
      <c r="F45" s="2"/>
      <c r="G45" s="2"/>
      <c r="H45" s="2" t="s">
        <v>10743</v>
      </c>
      <c r="I45" s="2" t="s">
        <v>2128</v>
      </c>
      <c r="J45" s="2" t="s">
        <v>829</v>
      </c>
      <c r="K45" s="2" t="s">
        <v>10681</v>
      </c>
      <c r="L45" s="2" t="s">
        <v>860</v>
      </c>
      <c r="M45" s="2" t="s">
        <v>17</v>
      </c>
      <c r="N45" s="2" t="s">
        <v>10687</v>
      </c>
      <c r="R45" s="2" t="s">
        <v>7140</v>
      </c>
      <c r="S45" s="2">
        <v>253.0</v>
      </c>
    </row>
    <row r="46">
      <c r="A46" s="2"/>
      <c r="B46" s="2" t="s">
        <v>960</v>
      </c>
      <c r="C46" s="492" t="s">
        <v>1556</v>
      </c>
      <c r="D46" s="275"/>
      <c r="E46" s="275" t="s">
        <v>947</v>
      </c>
      <c r="F46" s="2"/>
      <c r="G46" s="2"/>
      <c r="H46" s="2" t="s">
        <v>10744</v>
      </c>
      <c r="I46" s="2" t="s">
        <v>2129</v>
      </c>
      <c r="J46" s="2" t="s">
        <v>829</v>
      </c>
      <c r="K46" s="2" t="s">
        <v>10681</v>
      </c>
      <c r="L46" s="2" t="s">
        <v>860</v>
      </c>
      <c r="M46" s="2" t="s">
        <v>17</v>
      </c>
      <c r="N46" s="2" t="s">
        <v>10687</v>
      </c>
      <c r="R46" s="2" t="s">
        <v>7140</v>
      </c>
      <c r="S46" s="2">
        <v>253.0</v>
      </c>
    </row>
    <row r="47">
      <c r="A47" s="2"/>
      <c r="B47" s="2" t="s">
        <v>960</v>
      </c>
      <c r="C47" s="492" t="s">
        <v>1556</v>
      </c>
      <c r="D47" s="275"/>
      <c r="E47" s="275" t="s">
        <v>947</v>
      </c>
      <c r="F47" s="2"/>
      <c r="G47" s="2"/>
      <c r="H47" s="2" t="s">
        <v>160</v>
      </c>
      <c r="I47" s="2" t="s">
        <v>2130</v>
      </c>
      <c r="J47" s="2" t="s">
        <v>829</v>
      </c>
      <c r="K47" s="2" t="s">
        <v>10681</v>
      </c>
      <c r="L47" s="2" t="s">
        <v>860</v>
      </c>
      <c r="M47" s="2" t="s">
        <v>17</v>
      </c>
      <c r="N47" s="2" t="s">
        <v>10687</v>
      </c>
      <c r="R47" s="2" t="s">
        <v>7140</v>
      </c>
      <c r="S47" s="2">
        <v>253.0</v>
      </c>
    </row>
    <row r="48">
      <c r="A48" s="2"/>
      <c r="B48" s="2" t="s">
        <v>960</v>
      </c>
      <c r="C48" s="492" t="s">
        <v>1055</v>
      </c>
      <c r="D48" s="494"/>
      <c r="E48" s="494" t="s">
        <v>1056</v>
      </c>
      <c r="F48" s="2"/>
      <c r="G48" s="2"/>
      <c r="H48" s="2" t="s">
        <v>1240</v>
      </c>
      <c r="I48" s="2" t="s">
        <v>2131</v>
      </c>
      <c r="J48" s="2" t="s">
        <v>829</v>
      </c>
      <c r="K48" s="2" t="s">
        <v>10681</v>
      </c>
      <c r="L48" s="2" t="s">
        <v>860</v>
      </c>
      <c r="M48" s="2" t="s">
        <v>17</v>
      </c>
      <c r="N48" s="2" t="s">
        <v>10732</v>
      </c>
      <c r="R48" s="2" t="s">
        <v>10745</v>
      </c>
      <c r="S48" s="2">
        <v>29.0</v>
      </c>
    </row>
    <row r="49">
      <c r="A49" s="2"/>
      <c r="B49" s="2" t="s">
        <v>960</v>
      </c>
      <c r="C49" s="492" t="s">
        <v>1055</v>
      </c>
      <c r="D49" s="494"/>
      <c r="E49" s="494" t="s">
        <v>1056</v>
      </c>
      <c r="F49" s="2"/>
      <c r="G49" s="2"/>
      <c r="H49" s="2" t="s">
        <v>1240</v>
      </c>
      <c r="I49" s="2" t="s">
        <v>2132</v>
      </c>
      <c r="J49" s="2" t="s">
        <v>829</v>
      </c>
      <c r="K49" s="2" t="s">
        <v>10681</v>
      </c>
      <c r="L49" s="2" t="s">
        <v>860</v>
      </c>
      <c r="M49" s="2" t="s">
        <v>17</v>
      </c>
      <c r="N49" s="2" t="s">
        <v>10732</v>
      </c>
      <c r="R49" s="2" t="s">
        <v>10745</v>
      </c>
      <c r="S49" s="2">
        <v>29.0</v>
      </c>
    </row>
    <row r="50">
      <c r="A50" s="2"/>
      <c r="B50" s="2" t="s">
        <v>960</v>
      </c>
      <c r="C50" s="492" t="s">
        <v>1055</v>
      </c>
      <c r="D50" s="494"/>
      <c r="E50" s="494" t="s">
        <v>1056</v>
      </c>
      <c r="F50" s="2"/>
      <c r="G50" s="2"/>
      <c r="H50" s="2" t="s">
        <v>1240</v>
      </c>
      <c r="I50" s="2" t="s">
        <v>2133</v>
      </c>
      <c r="J50" s="2" t="s">
        <v>829</v>
      </c>
      <c r="K50" s="2" t="s">
        <v>10681</v>
      </c>
      <c r="L50" s="2" t="s">
        <v>860</v>
      </c>
      <c r="M50" s="2" t="s">
        <v>17</v>
      </c>
      <c r="N50" s="2" t="s">
        <v>10732</v>
      </c>
      <c r="R50" s="2" t="s">
        <v>10745</v>
      </c>
      <c r="S50" s="2">
        <v>29.0</v>
      </c>
    </row>
    <row r="51">
      <c r="A51" s="2"/>
      <c r="B51" s="2" t="s">
        <v>960</v>
      </c>
      <c r="C51" s="492" t="s">
        <v>1055</v>
      </c>
      <c r="D51" s="494"/>
      <c r="E51" s="494" t="s">
        <v>1056</v>
      </c>
      <c r="F51" s="2"/>
      <c r="G51" s="2"/>
      <c r="H51" s="2" t="s">
        <v>1240</v>
      </c>
      <c r="I51" s="2" t="s">
        <v>2134</v>
      </c>
      <c r="J51" s="2" t="s">
        <v>829</v>
      </c>
      <c r="K51" s="2" t="s">
        <v>10681</v>
      </c>
      <c r="L51" s="2" t="s">
        <v>860</v>
      </c>
      <c r="M51" s="2" t="s">
        <v>17</v>
      </c>
      <c r="N51" s="2" t="s">
        <v>10732</v>
      </c>
      <c r="R51" s="2" t="s">
        <v>10745</v>
      </c>
      <c r="S51" s="2">
        <v>29.0</v>
      </c>
    </row>
    <row r="52">
      <c r="A52" s="2"/>
      <c r="B52" s="2" t="s">
        <v>960</v>
      </c>
      <c r="C52" s="492" t="s">
        <v>1055</v>
      </c>
      <c r="D52" s="494"/>
      <c r="E52" s="494" t="s">
        <v>1056</v>
      </c>
      <c r="F52" s="2"/>
      <c r="G52" s="2"/>
      <c r="H52" s="2" t="s">
        <v>1240</v>
      </c>
      <c r="I52" s="2" t="s">
        <v>2135</v>
      </c>
      <c r="J52" s="2" t="s">
        <v>829</v>
      </c>
      <c r="K52" s="2" t="s">
        <v>10681</v>
      </c>
      <c r="L52" s="2" t="s">
        <v>860</v>
      </c>
      <c r="M52" s="2" t="s">
        <v>17</v>
      </c>
      <c r="N52" s="2" t="s">
        <v>10732</v>
      </c>
      <c r="R52" s="2" t="s">
        <v>10745</v>
      </c>
      <c r="S52" s="2">
        <v>29.0</v>
      </c>
    </row>
    <row r="53">
      <c r="A53" s="2"/>
      <c r="B53" s="2" t="s">
        <v>960</v>
      </c>
      <c r="C53" s="492" t="s">
        <v>1055</v>
      </c>
      <c r="D53" s="494"/>
      <c r="E53" s="494" t="s">
        <v>1056</v>
      </c>
      <c r="F53" s="2"/>
      <c r="G53" s="2"/>
      <c r="H53" s="2" t="s">
        <v>1240</v>
      </c>
      <c r="I53" s="2" t="s">
        <v>2136</v>
      </c>
      <c r="J53" s="2" t="s">
        <v>829</v>
      </c>
      <c r="K53" s="2" t="s">
        <v>10681</v>
      </c>
      <c r="L53" s="2" t="s">
        <v>860</v>
      </c>
      <c r="M53" s="2" t="s">
        <v>17</v>
      </c>
      <c r="N53" s="2" t="s">
        <v>10732</v>
      </c>
      <c r="R53" s="2" t="s">
        <v>10745</v>
      </c>
      <c r="S53" s="2">
        <v>29.0</v>
      </c>
    </row>
    <row r="54">
      <c r="A54" s="2"/>
      <c r="B54" s="2" t="s">
        <v>960</v>
      </c>
      <c r="C54" s="492" t="s">
        <v>1055</v>
      </c>
      <c r="D54" s="494"/>
      <c r="E54" s="494" t="s">
        <v>1056</v>
      </c>
      <c r="F54" s="2"/>
      <c r="G54" s="2"/>
      <c r="H54" s="2" t="s">
        <v>1247</v>
      </c>
      <c r="I54" s="2" t="s">
        <v>2140</v>
      </c>
      <c r="J54" s="2" t="s">
        <v>829</v>
      </c>
      <c r="K54" s="2" t="s">
        <v>10681</v>
      </c>
      <c r="L54" s="2" t="s">
        <v>860</v>
      </c>
      <c r="M54" s="2" t="s">
        <v>17</v>
      </c>
      <c r="N54" s="2" t="s">
        <v>10732</v>
      </c>
      <c r="R54" s="2" t="s">
        <v>10745</v>
      </c>
      <c r="S54" s="2">
        <v>29.0</v>
      </c>
    </row>
    <row r="55">
      <c r="A55" s="2"/>
      <c r="B55" s="2" t="s">
        <v>960</v>
      </c>
      <c r="C55" s="492" t="s">
        <v>1055</v>
      </c>
      <c r="D55" s="494"/>
      <c r="E55" s="494" t="s">
        <v>1056</v>
      </c>
      <c r="F55" s="2"/>
      <c r="G55" s="2"/>
      <c r="H55" s="2" t="s">
        <v>1247</v>
      </c>
      <c r="I55" s="2" t="s">
        <v>2141</v>
      </c>
      <c r="L55" s="2" t="s">
        <v>860</v>
      </c>
      <c r="M55" s="2" t="s">
        <v>1152</v>
      </c>
      <c r="N55" s="2" t="s">
        <v>10746</v>
      </c>
      <c r="R55" s="2" t="s">
        <v>10747</v>
      </c>
      <c r="S55" s="2">
        <v>29.0</v>
      </c>
    </row>
    <row r="56">
      <c r="A56" s="2"/>
      <c r="B56" s="357"/>
      <c r="C56" s="359" t="s">
        <v>2936</v>
      </c>
      <c r="D56" s="357"/>
      <c r="E56" s="380" t="s">
        <v>885</v>
      </c>
      <c r="F56" s="2"/>
      <c r="G56" s="2"/>
      <c r="H56" s="2" t="s">
        <v>1247</v>
      </c>
      <c r="I56" s="2" t="s">
        <v>2126</v>
      </c>
      <c r="L56" s="2" t="s">
        <v>860</v>
      </c>
      <c r="M56" s="2" t="s">
        <v>2386</v>
      </c>
      <c r="N56" s="2" t="s">
        <v>10748</v>
      </c>
      <c r="S56" s="2">
        <v>29.0</v>
      </c>
    </row>
    <row r="57">
      <c r="A57" s="2"/>
      <c r="B57" s="357"/>
      <c r="C57" s="359" t="s">
        <v>2936</v>
      </c>
      <c r="D57" s="357"/>
      <c r="E57" s="380" t="s">
        <v>885</v>
      </c>
      <c r="F57" s="2"/>
      <c r="G57" s="2"/>
      <c r="H57" s="2" t="s">
        <v>1247</v>
      </c>
      <c r="I57" s="2" t="s">
        <v>2142</v>
      </c>
      <c r="L57" s="2" t="s">
        <v>860</v>
      </c>
      <c r="M57" s="2" t="s">
        <v>2386</v>
      </c>
      <c r="N57" s="2" t="s">
        <v>10748</v>
      </c>
      <c r="S57" s="2">
        <v>29.0</v>
      </c>
    </row>
    <row r="58">
      <c r="A58" s="2"/>
      <c r="B58" s="357"/>
      <c r="C58" s="359" t="s">
        <v>2936</v>
      </c>
      <c r="D58" s="357"/>
      <c r="E58" s="380" t="s">
        <v>885</v>
      </c>
      <c r="F58" s="2"/>
      <c r="G58" s="2"/>
      <c r="H58" s="2" t="s">
        <v>1247</v>
      </c>
      <c r="I58" s="2" t="s">
        <v>2143</v>
      </c>
      <c r="L58" s="2" t="s">
        <v>860</v>
      </c>
      <c r="M58" s="2" t="s">
        <v>2386</v>
      </c>
      <c r="N58" s="2" t="s">
        <v>10748</v>
      </c>
      <c r="R58" s="2"/>
      <c r="S58" s="2">
        <v>29.0</v>
      </c>
    </row>
    <row r="59">
      <c r="B59" s="2" t="s">
        <v>3908</v>
      </c>
      <c r="C59" s="492" t="s">
        <v>7172</v>
      </c>
      <c r="D59" s="492"/>
      <c r="E59" s="359" t="s">
        <v>3998</v>
      </c>
      <c r="F59" s="2"/>
      <c r="G59" s="2"/>
      <c r="H59" s="2" t="s">
        <v>7243</v>
      </c>
      <c r="J59" s="2" t="s">
        <v>829</v>
      </c>
      <c r="K59" s="2" t="s">
        <v>10681</v>
      </c>
      <c r="L59" s="2" t="s">
        <v>860</v>
      </c>
      <c r="M59" s="2" t="s">
        <v>17</v>
      </c>
      <c r="N59" s="2" t="s">
        <v>10732</v>
      </c>
      <c r="R59" s="2" t="s">
        <v>10739</v>
      </c>
      <c r="S59" s="2">
        <v>29.0</v>
      </c>
    </row>
    <row r="60">
      <c r="B60" s="2" t="s">
        <v>3908</v>
      </c>
      <c r="C60" s="275" t="s">
        <v>6193</v>
      </c>
      <c r="D60" s="494"/>
      <c r="E60" s="359" t="s">
        <v>955</v>
      </c>
      <c r="J60" s="2" t="s">
        <v>829</v>
      </c>
      <c r="K60" s="2" t="s">
        <v>10681</v>
      </c>
      <c r="L60" s="2" t="s">
        <v>860</v>
      </c>
      <c r="M60" s="2" t="s">
        <v>17</v>
      </c>
      <c r="N60" s="2" t="s">
        <v>10732</v>
      </c>
      <c r="R60" s="2" t="s">
        <v>10745</v>
      </c>
      <c r="S60" s="2">
        <v>29.0</v>
      </c>
    </row>
    <row r="61">
      <c r="B61" s="2"/>
      <c r="C61" s="2" t="s">
        <v>7175</v>
      </c>
      <c r="D61" s="275"/>
      <c r="E61" s="359" t="s">
        <v>890</v>
      </c>
      <c r="F61" s="2"/>
      <c r="G61" s="2"/>
      <c r="H61" s="2" t="s">
        <v>7243</v>
      </c>
      <c r="J61" s="2" t="s">
        <v>829</v>
      </c>
      <c r="K61" s="2" t="s">
        <v>10681</v>
      </c>
      <c r="L61" s="2" t="s">
        <v>860</v>
      </c>
      <c r="M61" s="2" t="s">
        <v>17</v>
      </c>
      <c r="N61" s="2" t="s">
        <v>10732</v>
      </c>
      <c r="R61" s="2" t="s">
        <v>10739</v>
      </c>
      <c r="S61" s="2">
        <v>29.0</v>
      </c>
    </row>
    <row r="62">
      <c r="B62" s="2" t="s">
        <v>3908</v>
      </c>
      <c r="C62" s="359" t="s">
        <v>3992</v>
      </c>
      <c r="D62" s="275"/>
      <c r="E62" s="359" t="s">
        <v>3993</v>
      </c>
      <c r="F62" s="2"/>
      <c r="G62" s="2"/>
      <c r="H62" s="2" t="s">
        <v>7243</v>
      </c>
      <c r="J62" s="2" t="s">
        <v>829</v>
      </c>
      <c r="K62" s="2" t="s">
        <v>10681</v>
      </c>
      <c r="L62" s="2" t="s">
        <v>860</v>
      </c>
      <c r="M62" s="2" t="s">
        <v>17</v>
      </c>
      <c r="N62" s="2" t="s">
        <v>10732</v>
      </c>
      <c r="R62" s="2" t="s">
        <v>10739</v>
      </c>
      <c r="S62" s="2">
        <v>29.0</v>
      </c>
    </row>
    <row r="63">
      <c r="C63" s="359" t="s">
        <v>1559</v>
      </c>
      <c r="E63" s="380" t="s">
        <v>10749</v>
      </c>
      <c r="J63" s="2" t="s">
        <v>829</v>
      </c>
      <c r="K63" s="2" t="s">
        <v>10681</v>
      </c>
      <c r="M63" s="2" t="s">
        <v>17</v>
      </c>
      <c r="N63" s="2" t="s">
        <v>10687</v>
      </c>
      <c r="S63" s="2">
        <v>253.0</v>
      </c>
    </row>
    <row r="64">
      <c r="C64" s="359" t="s">
        <v>1559</v>
      </c>
      <c r="E64" s="380" t="s">
        <v>10749</v>
      </c>
      <c r="J64" s="2" t="s">
        <v>829</v>
      </c>
      <c r="K64" s="2" t="s">
        <v>10681</v>
      </c>
      <c r="M64" s="2" t="s">
        <v>17</v>
      </c>
      <c r="N64" s="2" t="s">
        <v>10687</v>
      </c>
      <c r="S64" s="2">
        <v>253.0</v>
      </c>
    </row>
    <row r="65">
      <c r="C65" s="359" t="s">
        <v>4102</v>
      </c>
      <c r="E65" s="414" t="s">
        <v>4103</v>
      </c>
      <c r="F65" s="414"/>
      <c r="G65" s="414"/>
      <c r="H65" s="414"/>
      <c r="J65" s="2" t="s">
        <v>829</v>
      </c>
      <c r="K65" s="2" t="s">
        <v>10681</v>
      </c>
      <c r="M65" s="2" t="s">
        <v>17</v>
      </c>
      <c r="N65" s="2" t="s">
        <v>10732</v>
      </c>
      <c r="S65" s="2">
        <v>29.0</v>
      </c>
    </row>
    <row r="66">
      <c r="C66" s="359" t="s">
        <v>1387</v>
      </c>
      <c r="E66" s="359" t="s">
        <v>1388</v>
      </c>
      <c r="F66" s="383"/>
      <c r="G66" s="383"/>
      <c r="H66" s="383"/>
      <c r="J66" s="2" t="s">
        <v>829</v>
      </c>
      <c r="K66" s="2" t="s">
        <v>10681</v>
      </c>
      <c r="M66" s="2" t="s">
        <v>17</v>
      </c>
      <c r="N66" s="2" t="s">
        <v>10732</v>
      </c>
      <c r="S66" s="2">
        <v>29.0</v>
      </c>
    </row>
    <row r="67">
      <c r="E67" s="383"/>
    </row>
    <row r="68">
      <c r="A68" s="2" t="s">
        <v>995</v>
      </c>
      <c r="B68" s="359" t="s">
        <v>862</v>
      </c>
      <c r="C68" s="359" t="s">
        <v>1412</v>
      </c>
      <c r="D68" s="291" t="s">
        <v>10750</v>
      </c>
      <c r="E68" s="359" t="s">
        <v>895</v>
      </c>
      <c r="J68" s="2" t="s">
        <v>829</v>
      </c>
      <c r="K68" s="2" t="s">
        <v>10681</v>
      </c>
      <c r="L68" s="2" t="s">
        <v>860</v>
      </c>
      <c r="M68" s="2" t="s">
        <v>17</v>
      </c>
      <c r="N68" s="2" t="s">
        <v>10732</v>
      </c>
      <c r="R68" s="2" t="s">
        <v>4980</v>
      </c>
      <c r="S68" s="2">
        <v>29.0</v>
      </c>
    </row>
    <row r="69">
      <c r="B69" s="359" t="s">
        <v>862</v>
      </c>
      <c r="C69" s="359" t="s">
        <v>1409</v>
      </c>
      <c r="D69" s="291" t="s">
        <v>10751</v>
      </c>
      <c r="E69" s="380" t="s">
        <v>893</v>
      </c>
      <c r="J69" s="2" t="s">
        <v>829</v>
      </c>
      <c r="K69" s="2" t="s">
        <v>10681</v>
      </c>
      <c r="L69" s="2" t="s">
        <v>860</v>
      </c>
      <c r="M69" s="2" t="s">
        <v>17</v>
      </c>
      <c r="N69" s="2" t="s">
        <v>10732</v>
      </c>
      <c r="R69" s="2" t="s">
        <v>4980</v>
      </c>
      <c r="S69" s="2">
        <v>29.0</v>
      </c>
    </row>
    <row r="70">
      <c r="E70" s="383"/>
    </row>
    <row r="73">
      <c r="A73" s="2" t="s">
        <v>3819</v>
      </c>
    </row>
    <row r="74">
      <c r="A74" s="2" t="s">
        <v>10752</v>
      </c>
      <c r="B74" s="359"/>
      <c r="C74" s="359" t="s">
        <v>10753</v>
      </c>
      <c r="D74" s="494"/>
      <c r="E74" s="494"/>
      <c r="K74" s="2" t="s">
        <v>10754</v>
      </c>
      <c r="L74" s="2" t="s">
        <v>1019</v>
      </c>
      <c r="M74" s="2" t="s">
        <v>17</v>
      </c>
      <c r="N74" s="2" t="s">
        <v>7523</v>
      </c>
      <c r="S74" s="2">
        <v>288.0</v>
      </c>
    </row>
    <row r="75">
      <c r="A75" s="2" t="s">
        <v>10752</v>
      </c>
      <c r="B75" s="359"/>
      <c r="C75" s="359" t="s">
        <v>10755</v>
      </c>
      <c r="D75" s="494"/>
      <c r="E75" s="494"/>
      <c r="K75" s="2" t="s">
        <v>10754</v>
      </c>
      <c r="L75" s="2" t="s">
        <v>1019</v>
      </c>
      <c r="M75" s="2" t="s">
        <v>17</v>
      </c>
      <c r="N75" s="2" t="s">
        <v>7523</v>
      </c>
      <c r="S75" s="2">
        <v>288.0</v>
      </c>
    </row>
    <row r="76">
      <c r="B76" s="359"/>
      <c r="C76" s="359" t="s">
        <v>10756</v>
      </c>
      <c r="D76" s="494"/>
      <c r="E76" s="494"/>
      <c r="L76" s="2" t="s">
        <v>1019</v>
      </c>
      <c r="M76" s="2" t="s">
        <v>17</v>
      </c>
      <c r="N76" s="2" t="s">
        <v>7756</v>
      </c>
      <c r="S76" s="2">
        <v>96.0</v>
      </c>
    </row>
    <row r="77">
      <c r="B77" s="380"/>
      <c r="C77" s="359" t="s">
        <v>5859</v>
      </c>
      <c r="D77" s="494"/>
      <c r="E77" s="359"/>
      <c r="L77" s="2" t="s">
        <v>1019</v>
      </c>
      <c r="M77" s="2" t="s">
        <v>2386</v>
      </c>
      <c r="N77" s="2" t="s">
        <v>6873</v>
      </c>
      <c r="S77" s="2">
        <v>140.0</v>
      </c>
    </row>
    <row r="78">
      <c r="B78" s="380"/>
      <c r="C78" s="384" t="s">
        <v>10757</v>
      </c>
      <c r="D78" s="494"/>
      <c r="E78" s="359"/>
      <c r="L78" s="2" t="s">
        <v>1019</v>
      </c>
      <c r="M78" s="2" t="s">
        <v>17</v>
      </c>
      <c r="N78" s="2" t="s">
        <v>6873</v>
      </c>
      <c r="S78" s="2">
        <v>140.0</v>
      </c>
    </row>
    <row r="79">
      <c r="B79" s="380"/>
      <c r="C79" s="359" t="s">
        <v>6052</v>
      </c>
      <c r="D79" s="494"/>
      <c r="E79" s="359"/>
      <c r="L79" s="2" t="s">
        <v>1019</v>
      </c>
      <c r="M79" s="2" t="s">
        <v>17</v>
      </c>
      <c r="N79" s="2" t="s">
        <v>7383</v>
      </c>
      <c r="S79" s="2">
        <v>171.0</v>
      </c>
    </row>
    <row r="80">
      <c r="B80" s="380"/>
      <c r="C80" s="380" t="s">
        <v>6280</v>
      </c>
      <c r="D80" s="494"/>
      <c r="E80" s="380" t="s">
        <v>6281</v>
      </c>
      <c r="L80" s="2" t="s">
        <v>1019</v>
      </c>
      <c r="M80" s="2" t="s">
        <v>17</v>
      </c>
      <c r="N80" s="2" t="s">
        <v>10732</v>
      </c>
      <c r="S80" s="2">
        <v>29.0</v>
      </c>
    </row>
    <row r="81">
      <c r="B81" s="359"/>
      <c r="C81" s="359" t="s">
        <v>1623</v>
      </c>
      <c r="D81" s="494"/>
      <c r="E81" s="359">
        <v>1213.0</v>
      </c>
      <c r="L81" s="2" t="s">
        <v>1019</v>
      </c>
      <c r="M81" s="2" t="s">
        <v>17</v>
      </c>
      <c r="N81" s="2" t="s">
        <v>10693</v>
      </c>
      <c r="S81" s="2">
        <v>380.0</v>
      </c>
    </row>
    <row r="82">
      <c r="C82" s="359" t="s">
        <v>1623</v>
      </c>
      <c r="D82" s="494"/>
      <c r="E82" s="359">
        <v>1213.0</v>
      </c>
      <c r="L82" s="2" t="s">
        <v>1019</v>
      </c>
      <c r="M82" s="2" t="s">
        <v>17</v>
      </c>
      <c r="N82" s="2" t="s">
        <v>10693</v>
      </c>
      <c r="S82" s="2">
        <v>397.0</v>
      </c>
    </row>
    <row r="83">
      <c r="C83" s="359" t="s">
        <v>10758</v>
      </c>
      <c r="D83" s="494"/>
      <c r="E83" s="359" t="s">
        <v>1054</v>
      </c>
      <c r="L83" s="2" t="s">
        <v>1019</v>
      </c>
      <c r="M83" s="2" t="s">
        <v>17</v>
      </c>
      <c r="N83" s="2" t="s">
        <v>10693</v>
      </c>
      <c r="S83" s="2">
        <v>380.0</v>
      </c>
    </row>
    <row r="84">
      <c r="C84" s="359" t="s">
        <v>1020</v>
      </c>
      <c r="D84" s="494"/>
      <c r="E84" s="359" t="s">
        <v>1021</v>
      </c>
      <c r="L84" s="2" t="s">
        <v>1019</v>
      </c>
      <c r="M84" s="2" t="s">
        <v>17</v>
      </c>
      <c r="N84" s="2" t="s">
        <v>10693</v>
      </c>
      <c r="S84" s="2">
        <v>380.0</v>
      </c>
    </row>
    <row r="85">
      <c r="C85" s="359" t="s">
        <v>1020</v>
      </c>
      <c r="D85" s="494"/>
      <c r="E85" s="359" t="s">
        <v>1021</v>
      </c>
      <c r="L85" s="2" t="s">
        <v>1019</v>
      </c>
      <c r="M85" s="2" t="s">
        <v>17</v>
      </c>
      <c r="N85" s="2" t="s">
        <v>10693</v>
      </c>
      <c r="S85" s="2">
        <v>380.0</v>
      </c>
    </row>
    <row r="86">
      <c r="C86" s="359" t="s">
        <v>1020</v>
      </c>
      <c r="D86" s="494"/>
      <c r="E86" s="359" t="s">
        <v>1021</v>
      </c>
      <c r="L86" s="2" t="s">
        <v>1019</v>
      </c>
      <c r="M86" s="2" t="s">
        <v>17</v>
      </c>
      <c r="N86" s="2" t="s">
        <v>10693</v>
      </c>
      <c r="S86" s="2">
        <v>380.0</v>
      </c>
    </row>
    <row r="87">
      <c r="C87" s="359" t="s">
        <v>1020</v>
      </c>
      <c r="D87" s="494"/>
      <c r="E87" s="359" t="s">
        <v>1021</v>
      </c>
      <c r="L87" s="2" t="s">
        <v>1019</v>
      </c>
      <c r="M87" s="2" t="s">
        <v>17</v>
      </c>
      <c r="N87" s="2" t="s">
        <v>10693</v>
      </c>
      <c r="S87" s="2">
        <v>380.0</v>
      </c>
    </row>
    <row r="88">
      <c r="C88" s="359" t="s">
        <v>1020</v>
      </c>
      <c r="D88" s="494"/>
      <c r="E88" s="359" t="s">
        <v>1021</v>
      </c>
      <c r="L88" s="2" t="s">
        <v>1019</v>
      </c>
      <c r="M88" s="2" t="s">
        <v>17</v>
      </c>
      <c r="N88" s="2" t="s">
        <v>10693</v>
      </c>
      <c r="S88" s="2">
        <v>380.0</v>
      </c>
    </row>
    <row r="89">
      <c r="C89" s="359" t="s">
        <v>1020</v>
      </c>
      <c r="D89" s="494"/>
      <c r="E89" s="359" t="s">
        <v>1021</v>
      </c>
      <c r="L89" s="2" t="s">
        <v>1019</v>
      </c>
      <c r="M89" s="2" t="s">
        <v>17</v>
      </c>
      <c r="N89" s="2" t="s">
        <v>10693</v>
      </c>
      <c r="S89" s="2">
        <v>380.0</v>
      </c>
    </row>
    <row r="90">
      <c r="C90" s="359" t="s">
        <v>1020</v>
      </c>
      <c r="D90" s="494"/>
      <c r="E90" s="359" t="s">
        <v>1021</v>
      </c>
      <c r="L90" s="2" t="s">
        <v>1019</v>
      </c>
      <c r="M90" s="2" t="s">
        <v>17</v>
      </c>
      <c r="N90" s="2" t="s">
        <v>10693</v>
      </c>
      <c r="S90" s="2">
        <v>380.0</v>
      </c>
    </row>
    <row r="91">
      <c r="C91" s="359" t="s">
        <v>8586</v>
      </c>
      <c r="D91" s="494"/>
      <c r="E91" s="494"/>
      <c r="L91" s="2" t="s">
        <v>1019</v>
      </c>
      <c r="M91" s="2" t="s">
        <v>17</v>
      </c>
      <c r="N91" s="2" t="s">
        <v>10732</v>
      </c>
      <c r="S91" s="2">
        <v>29.0</v>
      </c>
    </row>
    <row r="92">
      <c r="C92" s="359" t="s">
        <v>8586</v>
      </c>
      <c r="D92" s="494"/>
      <c r="E92" s="494"/>
      <c r="L92" s="2" t="s">
        <v>1019</v>
      </c>
      <c r="M92" s="2" t="s">
        <v>17</v>
      </c>
      <c r="N92" s="2" t="s">
        <v>10732</v>
      </c>
      <c r="S92" s="2">
        <v>29.0</v>
      </c>
    </row>
    <row r="93">
      <c r="C93" s="359" t="s">
        <v>8586</v>
      </c>
      <c r="D93" s="494"/>
      <c r="E93" s="494"/>
      <c r="L93" s="2" t="s">
        <v>1019</v>
      </c>
      <c r="M93" s="2" t="s">
        <v>17</v>
      </c>
      <c r="N93" s="2" t="s">
        <v>10732</v>
      </c>
      <c r="S93" s="2">
        <v>29.0</v>
      </c>
    </row>
    <row r="94">
      <c r="C94" s="359" t="s">
        <v>8586</v>
      </c>
      <c r="D94" s="494"/>
      <c r="E94" s="494"/>
      <c r="L94" s="2" t="s">
        <v>1019</v>
      </c>
      <c r="M94" s="2" t="s">
        <v>17</v>
      </c>
      <c r="N94" s="2" t="s">
        <v>10732</v>
      </c>
      <c r="S94" s="2">
        <v>29.0</v>
      </c>
    </row>
    <row r="95">
      <c r="C95" s="359" t="s">
        <v>8586</v>
      </c>
      <c r="D95" s="494"/>
      <c r="E95" s="494"/>
      <c r="L95" s="2" t="s">
        <v>1019</v>
      </c>
      <c r="M95" s="2" t="s">
        <v>17</v>
      </c>
      <c r="N95" s="2" t="s">
        <v>10732</v>
      </c>
      <c r="S95" s="2">
        <v>29.0</v>
      </c>
    </row>
    <row r="96">
      <c r="C96" s="359" t="s">
        <v>8586</v>
      </c>
      <c r="D96" s="494"/>
      <c r="E96" s="494"/>
      <c r="L96" s="2" t="s">
        <v>1019</v>
      </c>
      <c r="M96" s="2" t="s">
        <v>17</v>
      </c>
      <c r="N96" s="2" t="s">
        <v>10732</v>
      </c>
      <c r="S96" s="2">
        <v>29.0</v>
      </c>
    </row>
    <row r="97">
      <c r="C97" s="359" t="s">
        <v>8586</v>
      </c>
      <c r="D97" s="494"/>
      <c r="E97" s="494"/>
      <c r="L97" s="2" t="s">
        <v>1019</v>
      </c>
      <c r="M97" s="2" t="s">
        <v>17</v>
      </c>
      <c r="N97" s="2" t="s">
        <v>10732</v>
      </c>
      <c r="S97" s="2">
        <v>29.0</v>
      </c>
    </row>
    <row r="98">
      <c r="C98" s="359" t="s">
        <v>8586</v>
      </c>
      <c r="D98" s="275"/>
      <c r="E98" s="275"/>
      <c r="L98" s="2" t="s">
        <v>1019</v>
      </c>
      <c r="M98" s="2" t="s">
        <v>17</v>
      </c>
      <c r="N98" s="2" t="s">
        <v>10732</v>
      </c>
      <c r="S98" s="2">
        <v>29.0</v>
      </c>
    </row>
    <row r="99">
      <c r="C99" s="359" t="s">
        <v>8586</v>
      </c>
      <c r="D99" s="275"/>
      <c r="E99" s="275"/>
      <c r="L99" s="2" t="s">
        <v>1019</v>
      </c>
      <c r="M99" s="2" t="s">
        <v>17</v>
      </c>
      <c r="N99" s="2" t="s">
        <v>10732</v>
      </c>
      <c r="S99" s="2">
        <v>29.0</v>
      </c>
    </row>
    <row r="100" ht="15.0" customHeight="1">
      <c r="C100" s="359" t="s">
        <v>8586</v>
      </c>
      <c r="L100" s="2" t="s">
        <v>1019</v>
      </c>
      <c r="M100" s="2" t="s">
        <v>17</v>
      </c>
      <c r="N100" s="2" t="s">
        <v>10732</v>
      </c>
      <c r="S100" s="2">
        <v>29.0</v>
      </c>
    </row>
    <row r="101" ht="15.0" customHeight="1">
      <c r="C101" s="359" t="s">
        <v>8586</v>
      </c>
      <c r="L101" s="2" t="s">
        <v>1019</v>
      </c>
      <c r="M101" s="2" t="s">
        <v>17</v>
      </c>
      <c r="N101" s="2" t="s">
        <v>10732</v>
      </c>
      <c r="S101" s="2">
        <v>29.0</v>
      </c>
    </row>
    <row r="102" ht="15.0" customHeight="1">
      <c r="C102" s="359" t="s">
        <v>8586</v>
      </c>
      <c r="L102" s="2" t="s">
        <v>1019</v>
      </c>
      <c r="M102" s="2" t="s">
        <v>17</v>
      </c>
      <c r="N102" s="2" t="s">
        <v>10732</v>
      </c>
      <c r="S102" s="2">
        <v>29.0</v>
      </c>
    </row>
    <row r="103">
      <c r="C103" s="359" t="s">
        <v>1233</v>
      </c>
      <c r="D103" s="291">
        <v>7009973.0</v>
      </c>
      <c r="E103" s="380" t="s">
        <v>1234</v>
      </c>
      <c r="L103" s="2" t="s">
        <v>1019</v>
      </c>
      <c r="M103" s="2" t="s">
        <v>17</v>
      </c>
      <c r="N103" s="2" t="s">
        <v>10732</v>
      </c>
      <c r="S103" s="2">
        <v>29.0</v>
      </c>
    </row>
    <row r="104">
      <c r="B104" s="2" t="s">
        <v>3908</v>
      </c>
      <c r="C104" s="384" t="s">
        <v>4102</v>
      </c>
      <c r="E104" s="359" t="s">
        <v>4103</v>
      </c>
      <c r="L104" s="2" t="s">
        <v>1019</v>
      </c>
      <c r="M104" s="2" t="s">
        <v>17</v>
      </c>
      <c r="N104" s="2" t="s">
        <v>6786</v>
      </c>
      <c r="R104" s="2" t="s">
        <v>6768</v>
      </c>
      <c r="S104" s="2">
        <v>353.0</v>
      </c>
    </row>
    <row r="105">
      <c r="C105" s="359" t="s">
        <v>1510</v>
      </c>
      <c r="L105" s="2" t="s">
        <v>1019</v>
      </c>
      <c r="M105" s="2" t="s">
        <v>17</v>
      </c>
      <c r="N105" s="2" t="s">
        <v>10732</v>
      </c>
      <c r="S105" s="2">
        <v>29.0</v>
      </c>
    </row>
    <row r="106">
      <c r="C106" s="359" t="s">
        <v>5746</v>
      </c>
      <c r="L106" s="2" t="s">
        <v>1019</v>
      </c>
      <c r="M106" s="2" t="s">
        <v>2386</v>
      </c>
      <c r="N106" s="2" t="s">
        <v>10759</v>
      </c>
      <c r="S106" s="2">
        <v>380.0</v>
      </c>
    </row>
    <row r="107">
      <c r="C107" s="359" t="s">
        <v>1182</v>
      </c>
      <c r="J107" s="2" t="s">
        <v>2245</v>
      </c>
      <c r="K107" s="2" t="s">
        <v>10693</v>
      </c>
      <c r="L107" s="2" t="s">
        <v>1019</v>
      </c>
      <c r="M107" s="2" t="s">
        <v>17</v>
      </c>
      <c r="N107" s="2" t="s">
        <v>10693</v>
      </c>
      <c r="R107" s="2" t="s">
        <v>8942</v>
      </c>
      <c r="S107" s="2">
        <v>397.0</v>
      </c>
    </row>
    <row r="108">
      <c r="C108" s="359" t="s">
        <v>1182</v>
      </c>
      <c r="J108" s="2" t="s">
        <v>2245</v>
      </c>
      <c r="K108" s="2" t="s">
        <v>10693</v>
      </c>
      <c r="L108" s="2" t="s">
        <v>1019</v>
      </c>
      <c r="M108" s="2" t="s">
        <v>17</v>
      </c>
      <c r="N108" s="2" t="s">
        <v>10693</v>
      </c>
      <c r="R108" s="2" t="s">
        <v>8942</v>
      </c>
      <c r="S108" s="2">
        <v>397.0</v>
      </c>
    </row>
    <row r="109">
      <c r="C109" s="359" t="s">
        <v>10760</v>
      </c>
      <c r="E109" s="359" t="s">
        <v>1528</v>
      </c>
      <c r="M109" s="2" t="s">
        <v>17</v>
      </c>
      <c r="N109" s="2" t="s">
        <v>10732</v>
      </c>
      <c r="S109" s="2">
        <v>29.0</v>
      </c>
    </row>
    <row r="110">
      <c r="C110" s="359" t="s">
        <v>10761</v>
      </c>
      <c r="E110" s="380" t="s">
        <v>10762</v>
      </c>
      <c r="M110" s="2" t="s">
        <v>17</v>
      </c>
      <c r="N110" s="2" t="s">
        <v>10732</v>
      </c>
      <c r="S110" s="2">
        <v>29.0</v>
      </c>
    </row>
    <row r="111">
      <c r="C111" s="359" t="s">
        <v>6280</v>
      </c>
      <c r="E111" s="380" t="s">
        <v>6281</v>
      </c>
      <c r="M111" s="2" t="s">
        <v>2386</v>
      </c>
      <c r="N111" s="2" t="s">
        <v>10732</v>
      </c>
      <c r="S111" s="2">
        <v>29.0</v>
      </c>
    </row>
    <row r="112">
      <c r="C112" s="359" t="s">
        <v>6725</v>
      </c>
      <c r="E112" s="383"/>
      <c r="M112" s="2" t="s">
        <v>17</v>
      </c>
      <c r="N112" s="2" t="s">
        <v>10763</v>
      </c>
      <c r="S112" s="2">
        <v>48.0</v>
      </c>
    </row>
    <row r="113">
      <c r="C113" s="359" t="s">
        <v>6725</v>
      </c>
      <c r="M113" s="2" t="s">
        <v>2386</v>
      </c>
      <c r="N113" s="2" t="s">
        <v>10763</v>
      </c>
      <c r="S113" s="2">
        <v>48.0</v>
      </c>
      <c r="T113" s="2" t="s">
        <v>10764</v>
      </c>
    </row>
    <row r="114">
      <c r="C114" s="359" t="s">
        <v>6725</v>
      </c>
      <c r="M114" s="2" t="s">
        <v>1152</v>
      </c>
      <c r="N114" s="2" t="s">
        <v>10763</v>
      </c>
      <c r="S114" s="2">
        <v>48.0</v>
      </c>
    </row>
    <row r="115">
      <c r="C115" s="388" t="s">
        <v>10765</v>
      </c>
      <c r="J115" s="2"/>
      <c r="K115" s="2"/>
      <c r="L115" s="2"/>
      <c r="M115" s="2" t="s">
        <v>2386</v>
      </c>
      <c r="N115" s="2" t="s">
        <v>7130</v>
      </c>
      <c r="R115" s="2"/>
      <c r="S115" s="2">
        <v>155.0</v>
      </c>
    </row>
    <row r="116">
      <c r="C116" s="359" t="s">
        <v>2643</v>
      </c>
      <c r="J116" s="2"/>
      <c r="K116" s="2"/>
      <c r="L116" s="2"/>
      <c r="M116" s="2" t="s">
        <v>17</v>
      </c>
      <c r="N116" s="2" t="s">
        <v>7130</v>
      </c>
      <c r="R116" s="2"/>
      <c r="S116" s="2">
        <v>156.0</v>
      </c>
    </row>
    <row r="117">
      <c r="C117" s="359" t="s">
        <v>2643</v>
      </c>
      <c r="J117" s="2"/>
      <c r="K117" s="2"/>
      <c r="L117" s="2"/>
      <c r="M117" s="2" t="s">
        <v>17</v>
      </c>
      <c r="N117" s="2" t="s">
        <v>7130</v>
      </c>
      <c r="R117" s="2"/>
      <c r="S117" s="2">
        <v>156.0</v>
      </c>
    </row>
    <row r="118">
      <c r="C118" s="359" t="s">
        <v>2643</v>
      </c>
      <c r="J118" s="2"/>
      <c r="K118" s="2"/>
      <c r="L118" s="2" t="s">
        <v>1019</v>
      </c>
      <c r="M118" s="2" t="s">
        <v>2386</v>
      </c>
      <c r="N118" s="2" t="s">
        <v>10766</v>
      </c>
      <c r="R118" s="2"/>
      <c r="S118" s="2">
        <v>156.0</v>
      </c>
    </row>
    <row r="119">
      <c r="C119" s="359" t="s">
        <v>4259</v>
      </c>
      <c r="J119" s="2"/>
      <c r="K119" s="2"/>
      <c r="L119" s="2"/>
      <c r="M119" s="2" t="s">
        <v>2386</v>
      </c>
      <c r="N119" s="2" t="s">
        <v>5533</v>
      </c>
      <c r="R119" s="2"/>
      <c r="S119" s="2">
        <v>158.0</v>
      </c>
    </row>
    <row r="120">
      <c r="C120" s="359" t="s">
        <v>5387</v>
      </c>
      <c r="J120" s="2" t="s">
        <v>10767</v>
      </c>
      <c r="K120" s="2" t="s">
        <v>596</v>
      </c>
      <c r="L120" s="2" t="s">
        <v>1019</v>
      </c>
      <c r="M120" s="2" t="s">
        <v>17</v>
      </c>
      <c r="N120" s="2" t="s">
        <v>596</v>
      </c>
      <c r="R120" s="2" t="s">
        <v>4977</v>
      </c>
      <c r="S120" s="2">
        <v>166.0</v>
      </c>
    </row>
    <row r="121">
      <c r="C121" s="359" t="s">
        <v>946</v>
      </c>
      <c r="J121" s="2" t="s">
        <v>10767</v>
      </c>
      <c r="K121" s="2" t="s">
        <v>596</v>
      </c>
      <c r="L121" s="2" t="s">
        <v>1019</v>
      </c>
      <c r="M121" s="2" t="s">
        <v>17</v>
      </c>
      <c r="N121" s="2" t="s">
        <v>596</v>
      </c>
      <c r="R121" s="2" t="s">
        <v>4977</v>
      </c>
      <c r="S121" s="2">
        <v>166.0</v>
      </c>
    </row>
    <row r="125">
      <c r="A125" s="239"/>
      <c r="B125" s="239"/>
    </row>
    <row r="126">
      <c r="A126" s="2"/>
      <c r="I126" s="2"/>
    </row>
    <row r="127">
      <c r="A127" s="2"/>
      <c r="I127" s="2"/>
    </row>
    <row r="128">
      <c r="A128" s="2"/>
      <c r="I128" s="2"/>
    </row>
    <row r="130">
      <c r="A130" s="239"/>
      <c r="B130" s="239"/>
    </row>
    <row r="131">
      <c r="A131" s="2"/>
    </row>
    <row r="132">
      <c r="A132" s="2"/>
    </row>
    <row r="133">
      <c r="A133" s="2"/>
    </row>
    <row r="134">
      <c r="A134" s="2"/>
    </row>
    <row r="1115">
      <c r="K1115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9" width="17.5"/>
    <col customWidth="1" min="10" max="10" width="9.13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/>
      <c r="B1" s="215" t="s">
        <v>5</v>
      </c>
      <c r="C1" s="219" t="s">
        <v>10768</v>
      </c>
      <c r="D1" s="411" t="s">
        <v>7037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  <c r="T1" s="2" t="s">
        <v>6058</v>
      </c>
      <c r="U1" s="2" t="s">
        <v>6216</v>
      </c>
      <c r="V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26" t="s">
        <v>11</v>
      </c>
      <c r="L2" s="469"/>
      <c r="M2" s="490"/>
      <c r="O2" s="2">
        <v>1.0</v>
      </c>
      <c r="P2" s="2" t="s">
        <v>10769</v>
      </c>
      <c r="Q2" s="2" t="s">
        <v>10770</v>
      </c>
      <c r="R2" s="2" t="s">
        <v>10771</v>
      </c>
      <c r="T2" s="2">
        <v>13.0</v>
      </c>
      <c r="U2" s="2" t="s">
        <v>9110</v>
      </c>
      <c r="V2" s="2" t="s">
        <v>10772</v>
      </c>
    </row>
    <row r="3">
      <c r="A3" s="2"/>
      <c r="B3" s="229" t="s">
        <v>811</v>
      </c>
      <c r="C3" s="2" t="s">
        <v>80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  <c r="O3" s="2">
        <v>2.0</v>
      </c>
      <c r="P3" s="2" t="s">
        <v>10769</v>
      </c>
      <c r="Q3" s="2" t="s">
        <v>10773</v>
      </c>
      <c r="R3" s="2" t="s">
        <v>10771</v>
      </c>
      <c r="T3" s="2">
        <v>14.0</v>
      </c>
      <c r="U3" s="2" t="s">
        <v>10774</v>
      </c>
      <c r="V3" s="2" t="s">
        <v>10775</v>
      </c>
    </row>
    <row r="4">
      <c r="A4" s="2"/>
      <c r="B4" s="229" t="s">
        <v>816</v>
      </c>
      <c r="D4" s="230"/>
      <c r="E4" s="2"/>
      <c r="F4" s="2"/>
      <c r="G4" s="2" t="s">
        <v>817</v>
      </c>
      <c r="H4" s="2"/>
      <c r="J4" s="2"/>
      <c r="K4" s="229" t="s">
        <v>13</v>
      </c>
      <c r="M4" s="230"/>
      <c r="O4" s="2">
        <v>3.0</v>
      </c>
      <c r="P4" s="2" t="s">
        <v>10776</v>
      </c>
      <c r="Q4" s="2" t="s">
        <v>10777</v>
      </c>
      <c r="R4" s="2" t="s">
        <v>10778</v>
      </c>
      <c r="T4" s="2">
        <v>15.0</v>
      </c>
      <c r="U4" s="2" t="s">
        <v>10779</v>
      </c>
      <c r="V4" s="2" t="s">
        <v>9729</v>
      </c>
    </row>
    <row r="5">
      <c r="A5" s="2"/>
      <c r="B5" s="229" t="s">
        <v>818</v>
      </c>
      <c r="D5" s="230"/>
      <c r="E5" s="2"/>
      <c r="F5" s="2"/>
      <c r="G5" s="2" t="s">
        <v>819</v>
      </c>
      <c r="H5" s="2"/>
      <c r="J5" s="2"/>
      <c r="K5" s="229" t="s">
        <v>14</v>
      </c>
      <c r="M5" s="237"/>
      <c r="O5" s="2">
        <v>4.0</v>
      </c>
      <c r="P5" s="2" t="s">
        <v>10780</v>
      </c>
      <c r="Q5" s="2" t="s">
        <v>10777</v>
      </c>
      <c r="R5" s="2" t="s">
        <v>10781</v>
      </c>
      <c r="T5" s="2">
        <v>16.0</v>
      </c>
      <c r="U5" s="2" t="s">
        <v>10782</v>
      </c>
      <c r="V5" s="2" t="s">
        <v>372</v>
      </c>
    </row>
    <row r="6">
      <c r="A6" s="2"/>
      <c r="B6" s="229" t="s">
        <v>820</v>
      </c>
      <c r="D6" s="237"/>
      <c r="E6" s="2"/>
      <c r="F6" s="2"/>
      <c r="G6" s="2" t="s">
        <v>821</v>
      </c>
      <c r="J6" s="2"/>
      <c r="K6" s="229" t="s">
        <v>15</v>
      </c>
      <c r="M6" s="237"/>
      <c r="O6" s="2">
        <v>5.0</v>
      </c>
      <c r="P6" s="2" t="s">
        <v>10783</v>
      </c>
      <c r="Q6" s="2" t="s">
        <v>10784</v>
      </c>
      <c r="R6" s="2" t="s">
        <v>1568</v>
      </c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29" t="s">
        <v>17</v>
      </c>
      <c r="M7" s="237"/>
      <c r="O7" s="2">
        <v>6.0</v>
      </c>
      <c r="P7" s="2" t="s">
        <v>10785</v>
      </c>
      <c r="Q7" s="2" t="s">
        <v>10786</v>
      </c>
      <c r="R7" s="2" t="s">
        <v>1568</v>
      </c>
    </row>
    <row r="8">
      <c r="A8" s="2"/>
      <c r="B8" s="229" t="s">
        <v>824</v>
      </c>
      <c r="D8" s="230"/>
      <c r="E8" s="2"/>
      <c r="F8" s="2"/>
      <c r="G8" s="2" t="s">
        <v>825</v>
      </c>
      <c r="H8" s="2"/>
      <c r="J8" s="2"/>
      <c r="K8" s="229" t="s">
        <v>18</v>
      </c>
      <c r="M8" s="237"/>
      <c r="O8" s="2">
        <v>7.0</v>
      </c>
      <c r="P8" s="2" t="s">
        <v>10787</v>
      </c>
      <c r="Q8" s="2" t="s">
        <v>10788</v>
      </c>
      <c r="R8" s="2" t="s">
        <v>1568</v>
      </c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">
        <v>8.0</v>
      </c>
      <c r="P9" s="2" t="s">
        <v>10226</v>
      </c>
      <c r="Q9" s="2" t="s">
        <v>10789</v>
      </c>
      <c r="R9" s="2" t="s">
        <v>1568</v>
      </c>
    </row>
    <row r="10">
      <c r="A10" s="2"/>
      <c r="B10" s="241" t="s">
        <v>828</v>
      </c>
      <c r="C10" s="242"/>
      <c r="D10" s="243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">
        <v>9.0</v>
      </c>
      <c r="P10" s="2" t="s">
        <v>10790</v>
      </c>
      <c r="Q10" s="2" t="s">
        <v>10559</v>
      </c>
      <c r="R10" s="2" t="s">
        <v>1568</v>
      </c>
    </row>
    <row r="11">
      <c r="A11" s="2"/>
      <c r="B11" s="2" t="s">
        <v>830</v>
      </c>
      <c r="C11" s="2"/>
      <c r="D11" s="2"/>
      <c r="E11" s="2"/>
      <c r="F11" s="2"/>
      <c r="G11" s="229" t="s">
        <v>831</v>
      </c>
      <c r="H11" s="2"/>
      <c r="I11" s="2"/>
      <c r="J11" s="2"/>
      <c r="K11" s="229" t="s">
        <v>21</v>
      </c>
      <c r="L11" s="2"/>
      <c r="M11" s="237"/>
      <c r="O11" s="2">
        <v>10.0</v>
      </c>
      <c r="P11" s="2" t="s">
        <v>10791</v>
      </c>
      <c r="Q11" s="2" t="s">
        <v>10792</v>
      </c>
      <c r="R11" s="2"/>
    </row>
    <row r="12">
      <c r="A12" s="2"/>
      <c r="B12" s="2"/>
      <c r="C12" s="2"/>
      <c r="D12" s="2"/>
      <c r="E12" s="2"/>
      <c r="F12" s="2"/>
      <c r="G12" s="229" t="s">
        <v>833</v>
      </c>
      <c r="H12" s="2"/>
      <c r="I12" s="2"/>
      <c r="J12" s="2"/>
      <c r="K12" s="229" t="s">
        <v>23</v>
      </c>
      <c r="L12" s="2"/>
      <c r="M12" s="237"/>
      <c r="O12" s="2">
        <v>11.0</v>
      </c>
      <c r="P12" s="2" t="s">
        <v>10793</v>
      </c>
      <c r="Q12" s="2" t="s">
        <v>10794</v>
      </c>
      <c r="R12" s="2" t="s">
        <v>7280</v>
      </c>
    </row>
    <row r="13">
      <c r="A13" s="2"/>
      <c r="B13" s="2"/>
      <c r="C13" s="2"/>
      <c r="D13" s="2"/>
      <c r="E13" s="2"/>
      <c r="F13" s="2"/>
      <c r="G13" s="229" t="s">
        <v>835</v>
      </c>
      <c r="H13" s="2"/>
      <c r="I13" s="2"/>
      <c r="J13" s="237"/>
      <c r="K13" s="241" t="s">
        <v>24</v>
      </c>
      <c r="L13" s="242"/>
      <c r="M13" s="243"/>
      <c r="N13" s="2"/>
      <c r="O13" s="2">
        <v>12.0</v>
      </c>
      <c r="P13" s="2" t="s">
        <v>7981</v>
      </c>
      <c r="Q13" s="2" t="s">
        <v>10795</v>
      </c>
      <c r="R13" s="2" t="s">
        <v>1568</v>
      </c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9592</v>
      </c>
      <c r="B17" s="2" t="s">
        <v>30</v>
      </c>
      <c r="C17" s="2" t="s">
        <v>7623</v>
      </c>
      <c r="D17" s="2" t="s">
        <v>6646</v>
      </c>
      <c r="E17" s="2"/>
      <c r="F17" s="2"/>
      <c r="G17" s="2" t="s">
        <v>7241</v>
      </c>
      <c r="H17" s="2" t="s">
        <v>2097</v>
      </c>
      <c r="I17" s="2" t="s">
        <v>4506</v>
      </c>
      <c r="J17" s="2" t="s">
        <v>10786</v>
      </c>
      <c r="K17" s="2" t="s">
        <v>17</v>
      </c>
      <c r="L17" s="2" t="s">
        <v>10666</v>
      </c>
      <c r="P17" s="2" t="s">
        <v>10785</v>
      </c>
      <c r="Q17" s="2">
        <v>814.0</v>
      </c>
    </row>
    <row r="18">
      <c r="A18" s="2"/>
      <c r="B18" s="2" t="s">
        <v>30</v>
      </c>
      <c r="C18" s="2" t="s">
        <v>7623</v>
      </c>
      <c r="D18" s="2" t="s">
        <v>6646</v>
      </c>
      <c r="E18" s="2"/>
      <c r="F18" s="2"/>
      <c r="G18" s="2" t="s">
        <v>10796</v>
      </c>
      <c r="H18" s="2" t="s">
        <v>2100</v>
      </c>
      <c r="I18" s="2" t="s">
        <v>4506</v>
      </c>
      <c r="J18" s="2" t="s">
        <v>10786</v>
      </c>
      <c r="K18" s="2" t="s">
        <v>17</v>
      </c>
      <c r="L18" s="2" t="s">
        <v>10666</v>
      </c>
      <c r="P18" s="2" t="s">
        <v>10785</v>
      </c>
      <c r="Q18" s="2">
        <v>814.0</v>
      </c>
    </row>
    <row r="19">
      <c r="A19" s="2"/>
      <c r="B19" s="2" t="s">
        <v>30</v>
      </c>
      <c r="C19" s="2" t="s">
        <v>7623</v>
      </c>
      <c r="D19" s="2" t="s">
        <v>6646</v>
      </c>
      <c r="E19" s="2"/>
      <c r="F19" s="2"/>
      <c r="G19" s="2" t="s">
        <v>10797</v>
      </c>
      <c r="H19" s="2" t="s">
        <v>2102</v>
      </c>
      <c r="I19" s="2" t="s">
        <v>4506</v>
      </c>
      <c r="J19" s="2" t="s">
        <v>10786</v>
      </c>
      <c r="K19" s="2" t="s">
        <v>17</v>
      </c>
      <c r="L19" s="2" t="s">
        <v>10666</v>
      </c>
      <c r="P19" s="2" t="s">
        <v>10785</v>
      </c>
      <c r="Q19" s="2">
        <v>814.0</v>
      </c>
    </row>
    <row r="20">
      <c r="A20" s="2"/>
      <c r="B20" s="2" t="s">
        <v>30</v>
      </c>
      <c r="C20" s="2" t="s">
        <v>7623</v>
      </c>
      <c r="D20" s="2" t="s">
        <v>6646</v>
      </c>
      <c r="E20" s="2"/>
      <c r="F20" s="2"/>
      <c r="G20" s="2" t="s">
        <v>10798</v>
      </c>
      <c r="H20" s="2" t="s">
        <v>2103</v>
      </c>
      <c r="I20" s="2" t="s">
        <v>4506</v>
      </c>
      <c r="J20" s="2" t="s">
        <v>10786</v>
      </c>
      <c r="K20" s="2" t="s">
        <v>17</v>
      </c>
      <c r="L20" s="2" t="s">
        <v>10666</v>
      </c>
      <c r="P20" s="2" t="s">
        <v>10785</v>
      </c>
      <c r="Q20" s="2">
        <v>814.0</v>
      </c>
    </row>
    <row r="21">
      <c r="A21" s="2"/>
      <c r="B21" s="2" t="s">
        <v>30</v>
      </c>
      <c r="C21" s="2" t="s">
        <v>7623</v>
      </c>
      <c r="D21" s="2" t="s">
        <v>6646</v>
      </c>
      <c r="E21" s="2"/>
      <c r="F21" s="2"/>
      <c r="G21" s="2" t="s">
        <v>10799</v>
      </c>
      <c r="H21" s="2" t="s">
        <v>2104</v>
      </c>
      <c r="I21" s="2" t="s">
        <v>4506</v>
      </c>
      <c r="J21" s="2" t="s">
        <v>10786</v>
      </c>
      <c r="K21" s="2" t="s">
        <v>17</v>
      </c>
      <c r="L21" s="2" t="s">
        <v>10666</v>
      </c>
      <c r="P21" s="2" t="s">
        <v>10785</v>
      </c>
      <c r="Q21" s="2">
        <v>814.0</v>
      </c>
    </row>
    <row r="22">
      <c r="A22" s="2"/>
      <c r="B22" s="2" t="s">
        <v>30</v>
      </c>
      <c r="C22" s="2" t="s">
        <v>10800</v>
      </c>
      <c r="H22" s="2" t="s">
        <v>3819</v>
      </c>
      <c r="I22" s="2" t="s">
        <v>4506</v>
      </c>
      <c r="J22" s="2" t="s">
        <v>10786</v>
      </c>
      <c r="K22" s="2" t="s">
        <v>17</v>
      </c>
      <c r="L22" s="2" t="s">
        <v>10666</v>
      </c>
      <c r="P22" s="2" t="s">
        <v>10785</v>
      </c>
      <c r="Q22" s="2">
        <v>814.0</v>
      </c>
    </row>
    <row r="23">
      <c r="A23" s="2"/>
      <c r="B23" s="2" t="s">
        <v>30</v>
      </c>
      <c r="C23" s="2" t="s">
        <v>7623</v>
      </c>
      <c r="D23" s="2" t="s">
        <v>6646</v>
      </c>
      <c r="E23" s="2"/>
      <c r="F23" s="2"/>
      <c r="G23" s="2" t="s">
        <v>10801</v>
      </c>
      <c r="H23" s="2" t="s">
        <v>2112</v>
      </c>
      <c r="I23" s="2" t="s">
        <v>4506</v>
      </c>
      <c r="J23" s="2" t="s">
        <v>10786</v>
      </c>
      <c r="K23" s="2" t="s">
        <v>17</v>
      </c>
      <c r="L23" s="2" t="s">
        <v>10802</v>
      </c>
      <c r="P23" s="2" t="s">
        <v>10785</v>
      </c>
      <c r="Q23" s="2">
        <v>948.0</v>
      </c>
    </row>
    <row r="24">
      <c r="A24" s="2"/>
      <c r="B24" s="2" t="s">
        <v>30</v>
      </c>
      <c r="C24" s="2" t="s">
        <v>7623</v>
      </c>
      <c r="D24" s="2" t="s">
        <v>6646</v>
      </c>
      <c r="E24" s="2"/>
      <c r="F24" s="2"/>
      <c r="G24" s="2" t="s">
        <v>10803</v>
      </c>
      <c r="H24" s="2" t="s">
        <v>2118</v>
      </c>
      <c r="I24" s="2" t="s">
        <v>4506</v>
      </c>
      <c r="J24" s="2" t="s">
        <v>10788</v>
      </c>
      <c r="K24" s="2" t="s">
        <v>17</v>
      </c>
      <c r="L24" s="2" t="s">
        <v>10802</v>
      </c>
      <c r="P24" s="2" t="s">
        <v>10787</v>
      </c>
      <c r="Q24" s="2">
        <v>948.0</v>
      </c>
    </row>
    <row r="25">
      <c r="A25" s="2"/>
      <c r="B25" s="2" t="s">
        <v>30</v>
      </c>
      <c r="C25" s="2" t="s">
        <v>7623</v>
      </c>
      <c r="D25" s="2" t="s">
        <v>6646</v>
      </c>
      <c r="E25" s="2"/>
      <c r="F25" s="2"/>
      <c r="G25" s="2" t="s">
        <v>10804</v>
      </c>
      <c r="H25" s="2" t="s">
        <v>2117</v>
      </c>
      <c r="I25" s="2" t="s">
        <v>4506</v>
      </c>
      <c r="J25" s="2" t="s">
        <v>10559</v>
      </c>
      <c r="K25" s="2" t="s">
        <v>17</v>
      </c>
      <c r="L25" s="2" t="s">
        <v>10802</v>
      </c>
      <c r="P25" s="2" t="s">
        <v>10790</v>
      </c>
      <c r="Q25" s="2">
        <v>948.0</v>
      </c>
    </row>
    <row r="26">
      <c r="A26" s="2"/>
      <c r="B26" s="2" t="s">
        <v>30</v>
      </c>
      <c r="C26" s="2" t="s">
        <v>7623</v>
      </c>
      <c r="D26" s="2" t="s">
        <v>6646</v>
      </c>
      <c r="E26" s="2"/>
      <c r="F26" s="2"/>
      <c r="G26" s="2" t="s">
        <v>10805</v>
      </c>
      <c r="H26" s="2" t="s">
        <v>2805</v>
      </c>
      <c r="I26" s="2" t="s">
        <v>4506</v>
      </c>
      <c r="J26" s="2" t="s">
        <v>10806</v>
      </c>
      <c r="K26" s="2" t="s">
        <v>17</v>
      </c>
      <c r="L26" s="2" t="s">
        <v>10802</v>
      </c>
      <c r="P26" s="2" t="s">
        <v>7981</v>
      </c>
      <c r="Q26" s="2">
        <v>948.0</v>
      </c>
    </row>
    <row r="27">
      <c r="A27" s="2"/>
      <c r="B27" s="2" t="s">
        <v>30</v>
      </c>
      <c r="C27" s="2" t="s">
        <v>7623</v>
      </c>
      <c r="D27" s="2" t="s">
        <v>6646</v>
      </c>
      <c r="E27" s="2"/>
      <c r="F27" s="2"/>
      <c r="G27" s="2" t="s">
        <v>10807</v>
      </c>
      <c r="H27" s="2" t="s">
        <v>2804</v>
      </c>
      <c r="I27" s="2" t="s">
        <v>4506</v>
      </c>
      <c r="J27" s="2" t="s">
        <v>10806</v>
      </c>
      <c r="K27" s="2" t="s">
        <v>17</v>
      </c>
      <c r="L27" s="2" t="s">
        <v>10802</v>
      </c>
      <c r="P27" s="2" t="s">
        <v>7981</v>
      </c>
      <c r="Q27" s="2">
        <v>948.0</v>
      </c>
    </row>
    <row r="28">
      <c r="A28" s="2"/>
      <c r="B28" s="2" t="s">
        <v>30</v>
      </c>
      <c r="C28" s="2" t="s">
        <v>7623</v>
      </c>
      <c r="D28" s="2" t="s">
        <v>6646</v>
      </c>
      <c r="E28" s="2"/>
      <c r="F28" s="2"/>
      <c r="G28" s="2" t="s">
        <v>10808</v>
      </c>
      <c r="H28" s="2" t="s">
        <v>2785</v>
      </c>
      <c r="I28" s="2" t="s">
        <v>4506</v>
      </c>
      <c r="J28" s="2" t="s">
        <v>10806</v>
      </c>
      <c r="K28" s="2" t="s">
        <v>17</v>
      </c>
      <c r="L28" s="2" t="s">
        <v>10802</v>
      </c>
      <c r="P28" s="2" t="s">
        <v>7981</v>
      </c>
      <c r="Q28" s="2">
        <v>948.0</v>
      </c>
    </row>
    <row r="29">
      <c r="A29" s="2"/>
      <c r="B29" s="2" t="s">
        <v>30</v>
      </c>
      <c r="C29" s="2" t="s">
        <v>7623</v>
      </c>
      <c r="D29" s="2" t="s">
        <v>6646</v>
      </c>
      <c r="E29" s="2"/>
      <c r="F29" s="2"/>
      <c r="G29" s="2" t="s">
        <v>10809</v>
      </c>
      <c r="H29" s="2" t="s">
        <v>2786</v>
      </c>
      <c r="I29" s="2" t="s">
        <v>4506</v>
      </c>
      <c r="J29" s="2" t="s">
        <v>10806</v>
      </c>
      <c r="K29" s="2" t="s">
        <v>17</v>
      </c>
      <c r="L29" s="2" t="s">
        <v>10810</v>
      </c>
      <c r="P29" s="2" t="s">
        <v>7981</v>
      </c>
      <c r="Q29" s="2">
        <v>1077.0</v>
      </c>
    </row>
    <row r="30">
      <c r="A30" s="2"/>
      <c r="B30" s="2" t="s">
        <v>30</v>
      </c>
      <c r="C30" s="2" t="s">
        <v>7623</v>
      </c>
      <c r="D30" s="2"/>
      <c r="E30" s="2"/>
      <c r="F30" s="2"/>
      <c r="G30" s="2"/>
      <c r="H30" s="2" t="s">
        <v>3819</v>
      </c>
      <c r="I30" s="2" t="s">
        <v>4506</v>
      </c>
      <c r="J30" s="2" t="s">
        <v>10772</v>
      </c>
      <c r="K30" s="2" t="s">
        <v>17</v>
      </c>
      <c r="L30" s="2" t="s">
        <v>10810</v>
      </c>
      <c r="P30" s="2" t="s">
        <v>9110</v>
      </c>
      <c r="Q30" s="2">
        <v>1077.0</v>
      </c>
    </row>
    <row r="31">
      <c r="A31" s="2"/>
      <c r="B31" s="2" t="s">
        <v>30</v>
      </c>
      <c r="C31" s="2" t="s">
        <v>7623</v>
      </c>
      <c r="D31" s="2"/>
      <c r="E31" s="2"/>
      <c r="F31" s="2"/>
      <c r="G31" s="2"/>
      <c r="H31" s="2" t="s">
        <v>3819</v>
      </c>
      <c r="I31" s="2" t="s">
        <v>4506</v>
      </c>
      <c r="J31" s="2" t="s">
        <v>10772</v>
      </c>
      <c r="K31" s="2" t="s">
        <v>17</v>
      </c>
      <c r="L31" s="2" t="s">
        <v>10810</v>
      </c>
      <c r="P31" s="2" t="s">
        <v>9110</v>
      </c>
      <c r="Q31" s="2">
        <v>1077.0</v>
      </c>
    </row>
    <row r="32">
      <c r="A32" s="2"/>
      <c r="B32" s="2" t="s">
        <v>30</v>
      </c>
      <c r="C32" s="2" t="s">
        <v>7623</v>
      </c>
      <c r="D32" s="2"/>
      <c r="E32" s="2"/>
      <c r="F32" s="2"/>
      <c r="G32" s="2"/>
      <c r="H32" s="2" t="s">
        <v>3819</v>
      </c>
      <c r="I32" s="2"/>
      <c r="J32" s="2"/>
      <c r="K32" s="2" t="s">
        <v>17</v>
      </c>
      <c r="L32" s="2" t="s">
        <v>10810</v>
      </c>
      <c r="Q32" s="2">
        <v>1077.0</v>
      </c>
    </row>
    <row r="33">
      <c r="A33" s="2"/>
      <c r="B33" s="2" t="s">
        <v>30</v>
      </c>
      <c r="C33" s="2" t="s">
        <v>7623</v>
      </c>
      <c r="D33" s="2"/>
      <c r="E33" s="2"/>
      <c r="F33" s="2"/>
      <c r="G33" s="2"/>
      <c r="H33" s="2" t="s">
        <v>3819</v>
      </c>
      <c r="I33" s="2"/>
      <c r="J33" s="2"/>
      <c r="K33" s="2" t="s">
        <v>17</v>
      </c>
      <c r="L33" s="2" t="s">
        <v>10810</v>
      </c>
      <c r="Q33" s="2">
        <v>1077.0</v>
      </c>
    </row>
    <row r="34">
      <c r="A34" s="2"/>
      <c r="B34" s="2" t="s">
        <v>30</v>
      </c>
      <c r="C34" s="2" t="s">
        <v>7623</v>
      </c>
      <c r="D34" s="2"/>
      <c r="E34" s="2"/>
      <c r="F34" s="2"/>
      <c r="G34" s="2"/>
      <c r="H34" s="2" t="s">
        <v>3819</v>
      </c>
      <c r="I34" s="2"/>
      <c r="J34" s="2"/>
      <c r="K34" s="2" t="s">
        <v>17</v>
      </c>
      <c r="L34" s="2" t="s">
        <v>10810</v>
      </c>
      <c r="Q34" s="2">
        <v>1077.0</v>
      </c>
    </row>
    <row r="35">
      <c r="A35" s="2"/>
      <c r="B35" s="2" t="s">
        <v>10811</v>
      </c>
      <c r="C35" s="2" t="s">
        <v>5283</v>
      </c>
      <c r="E35" s="2"/>
      <c r="F35" s="2"/>
      <c r="G35" s="2" t="s">
        <v>10812</v>
      </c>
      <c r="I35" s="2"/>
      <c r="K35" s="2" t="s">
        <v>1152</v>
      </c>
      <c r="L35" s="2" t="s">
        <v>10813</v>
      </c>
      <c r="Q35" s="2">
        <v>876.0</v>
      </c>
    </row>
    <row r="36">
      <c r="B36" s="2"/>
      <c r="C36" s="2" t="s">
        <v>4876</v>
      </c>
      <c r="D36" s="2"/>
      <c r="E36" s="2"/>
      <c r="F36" s="2"/>
      <c r="G36" s="2"/>
      <c r="I36" s="2" t="s">
        <v>4506</v>
      </c>
      <c r="J36" s="2" t="s">
        <v>10772</v>
      </c>
      <c r="K36" s="2" t="s">
        <v>17</v>
      </c>
      <c r="L36" s="2" t="s">
        <v>10813</v>
      </c>
      <c r="P36" s="2" t="s">
        <v>9110</v>
      </c>
      <c r="Q36" s="2">
        <v>876.0</v>
      </c>
    </row>
    <row r="37">
      <c r="B37" s="2" t="s">
        <v>7867</v>
      </c>
      <c r="C37" s="2" t="s">
        <v>9088</v>
      </c>
      <c r="D37" s="2" t="s">
        <v>10814</v>
      </c>
      <c r="I37" s="2" t="s">
        <v>4506</v>
      </c>
      <c r="J37" s="2" t="s">
        <v>10786</v>
      </c>
      <c r="K37" s="2" t="s">
        <v>17</v>
      </c>
      <c r="L37" s="2" t="s">
        <v>10666</v>
      </c>
      <c r="Q37" s="2">
        <v>814.0</v>
      </c>
    </row>
    <row r="38">
      <c r="B38" s="2" t="s">
        <v>6455</v>
      </c>
      <c r="C38" s="2" t="s">
        <v>10815</v>
      </c>
      <c r="E38" s="2"/>
      <c r="F38" s="2"/>
      <c r="G38" s="2" t="s">
        <v>7243</v>
      </c>
      <c r="I38" s="2" t="s">
        <v>4506</v>
      </c>
      <c r="J38" s="2" t="s">
        <v>10786</v>
      </c>
      <c r="K38" s="2" t="s">
        <v>17</v>
      </c>
      <c r="L38" s="2" t="s">
        <v>10813</v>
      </c>
      <c r="P38" s="2">
        <v>995.0</v>
      </c>
      <c r="Q38" s="2">
        <v>876.0</v>
      </c>
    </row>
    <row r="39">
      <c r="A39" s="2"/>
      <c r="B39" s="2"/>
      <c r="C39" s="275" t="s">
        <v>10816</v>
      </c>
      <c r="E39" s="2"/>
      <c r="F39" s="2"/>
      <c r="G39" s="2" t="s">
        <v>1098</v>
      </c>
      <c r="H39" s="2" t="s">
        <v>3819</v>
      </c>
      <c r="I39" s="2" t="s">
        <v>2245</v>
      </c>
      <c r="J39" s="2" t="s">
        <v>10806</v>
      </c>
      <c r="K39" s="2" t="s">
        <v>17</v>
      </c>
      <c r="L39" s="2" t="s">
        <v>10810</v>
      </c>
      <c r="Q39" s="2">
        <v>1077.0</v>
      </c>
    </row>
    <row r="40">
      <c r="A40" s="2"/>
      <c r="B40" s="2"/>
      <c r="C40" s="275" t="s">
        <v>5782</v>
      </c>
      <c r="I40" s="2" t="s">
        <v>2245</v>
      </c>
      <c r="J40" s="2" t="s">
        <v>10784</v>
      </c>
      <c r="K40" s="2" t="s">
        <v>17</v>
      </c>
      <c r="L40" s="2" t="s">
        <v>10666</v>
      </c>
      <c r="P40" s="2">
        <v>995.0</v>
      </c>
      <c r="Q40" s="2">
        <v>814.0</v>
      </c>
    </row>
    <row r="41">
      <c r="A41" s="2"/>
      <c r="B41" s="2"/>
      <c r="C41" s="275"/>
    </row>
    <row r="42">
      <c r="A42" s="2" t="s">
        <v>336</v>
      </c>
      <c r="B42" s="2" t="s">
        <v>3881</v>
      </c>
      <c r="C42" s="275" t="s">
        <v>7719</v>
      </c>
      <c r="D42" s="275" t="s">
        <v>9018</v>
      </c>
      <c r="E42" s="2"/>
      <c r="F42" s="2"/>
      <c r="G42" s="2" t="s">
        <v>7205</v>
      </c>
      <c r="H42" s="2" t="s">
        <v>10817</v>
      </c>
      <c r="I42" s="2" t="s">
        <v>4506</v>
      </c>
      <c r="J42" s="2" t="s">
        <v>10559</v>
      </c>
      <c r="K42" s="589" t="s">
        <v>17</v>
      </c>
      <c r="L42" s="2" t="s">
        <v>10802</v>
      </c>
      <c r="Q42" s="2">
        <v>951.0</v>
      </c>
    </row>
    <row r="43">
      <c r="B43" s="2" t="s">
        <v>3881</v>
      </c>
      <c r="C43" s="275" t="s">
        <v>7719</v>
      </c>
      <c r="D43" s="275" t="s">
        <v>9018</v>
      </c>
      <c r="E43" s="2"/>
      <c r="F43" s="2"/>
      <c r="G43" s="2" t="s">
        <v>7205</v>
      </c>
      <c r="H43" s="2" t="s">
        <v>10818</v>
      </c>
      <c r="I43" s="2" t="s">
        <v>4506</v>
      </c>
      <c r="J43" s="2" t="s">
        <v>10559</v>
      </c>
      <c r="K43" s="589" t="s">
        <v>17</v>
      </c>
      <c r="L43" s="2" t="s">
        <v>10802</v>
      </c>
      <c r="Q43" s="2">
        <v>951.0</v>
      </c>
    </row>
    <row r="44">
      <c r="B44" s="2" t="s">
        <v>3881</v>
      </c>
      <c r="C44" s="275" t="s">
        <v>7719</v>
      </c>
      <c r="D44" s="275" t="s">
        <v>9018</v>
      </c>
      <c r="E44" s="2"/>
      <c r="F44" s="2"/>
      <c r="G44" s="2" t="s">
        <v>9763</v>
      </c>
      <c r="H44" s="2" t="s">
        <v>10819</v>
      </c>
      <c r="I44" s="2" t="s">
        <v>4506</v>
      </c>
      <c r="J44" s="2" t="s">
        <v>10559</v>
      </c>
      <c r="K44" s="589" t="s">
        <v>17</v>
      </c>
      <c r="L44" s="2" t="s">
        <v>10802</v>
      </c>
      <c r="Q44" s="2">
        <v>951.0</v>
      </c>
    </row>
    <row r="45">
      <c r="B45" s="2" t="s">
        <v>3881</v>
      </c>
      <c r="C45" s="275" t="s">
        <v>7719</v>
      </c>
      <c r="D45" s="275" t="s">
        <v>9018</v>
      </c>
      <c r="E45" s="2"/>
      <c r="F45" s="2"/>
      <c r="G45" s="2" t="s">
        <v>9857</v>
      </c>
      <c r="H45" s="2" t="s">
        <v>10820</v>
      </c>
      <c r="I45" s="2" t="s">
        <v>4506</v>
      </c>
      <c r="J45" s="2" t="s">
        <v>10559</v>
      </c>
      <c r="K45" s="589" t="s">
        <v>17</v>
      </c>
      <c r="L45" s="2" t="s">
        <v>10802</v>
      </c>
      <c r="Q45" s="2">
        <v>951.0</v>
      </c>
    </row>
    <row r="46">
      <c r="B46" s="2" t="s">
        <v>3881</v>
      </c>
      <c r="C46" s="275" t="s">
        <v>7719</v>
      </c>
      <c r="D46" s="275" t="s">
        <v>9018</v>
      </c>
      <c r="E46" s="2"/>
      <c r="F46" s="2"/>
      <c r="G46" s="2" t="s">
        <v>9852</v>
      </c>
      <c r="H46" s="2" t="s">
        <v>10821</v>
      </c>
      <c r="I46" s="2" t="s">
        <v>4506</v>
      </c>
      <c r="J46" s="2" t="s">
        <v>10559</v>
      </c>
      <c r="K46" s="589" t="s">
        <v>17</v>
      </c>
      <c r="L46" s="2" t="s">
        <v>10802</v>
      </c>
      <c r="Q46" s="2">
        <v>951.0</v>
      </c>
    </row>
    <row r="47">
      <c r="B47" s="2" t="s">
        <v>3881</v>
      </c>
      <c r="C47" s="275" t="s">
        <v>7719</v>
      </c>
      <c r="D47" s="275" t="s">
        <v>9018</v>
      </c>
      <c r="E47" s="2"/>
      <c r="F47" s="2"/>
      <c r="G47" s="2" t="s">
        <v>9852</v>
      </c>
      <c r="H47" s="2" t="s">
        <v>10822</v>
      </c>
      <c r="I47" s="2" t="s">
        <v>4506</v>
      </c>
      <c r="J47" s="2" t="s">
        <v>10559</v>
      </c>
      <c r="K47" s="589" t="s">
        <v>17</v>
      </c>
      <c r="L47" s="2" t="s">
        <v>10802</v>
      </c>
      <c r="Q47" s="2">
        <v>951.0</v>
      </c>
    </row>
    <row r="48">
      <c r="B48" s="2" t="s">
        <v>3881</v>
      </c>
      <c r="C48" s="275" t="s">
        <v>7719</v>
      </c>
      <c r="D48" s="275" t="s">
        <v>9018</v>
      </c>
      <c r="E48" s="2"/>
      <c r="F48" s="2"/>
      <c r="G48" s="2" t="s">
        <v>238</v>
      </c>
      <c r="H48" s="2" t="s">
        <v>10823</v>
      </c>
      <c r="I48" s="2" t="s">
        <v>4506</v>
      </c>
      <c r="J48" s="2" t="s">
        <v>10559</v>
      </c>
      <c r="K48" s="589" t="s">
        <v>17</v>
      </c>
      <c r="L48" s="2" t="s">
        <v>10802</v>
      </c>
      <c r="Q48" s="2">
        <v>951.0</v>
      </c>
    </row>
    <row r="49">
      <c r="B49" s="2" t="s">
        <v>3881</v>
      </c>
      <c r="C49" s="275" t="s">
        <v>7719</v>
      </c>
      <c r="D49" s="275" t="s">
        <v>9018</v>
      </c>
      <c r="E49" s="2"/>
      <c r="F49" s="2"/>
      <c r="G49" s="2" t="s">
        <v>10824</v>
      </c>
      <c r="H49" s="2" t="s">
        <v>10825</v>
      </c>
      <c r="I49" s="2" t="s">
        <v>4506</v>
      </c>
      <c r="J49" s="2" t="s">
        <v>10559</v>
      </c>
      <c r="K49" s="589" t="s">
        <v>17</v>
      </c>
      <c r="L49" s="2" t="s">
        <v>10802</v>
      </c>
      <c r="Q49" s="2">
        <v>951.0</v>
      </c>
    </row>
    <row r="50">
      <c r="B50" s="2" t="s">
        <v>3881</v>
      </c>
      <c r="C50" s="275" t="s">
        <v>7719</v>
      </c>
      <c r="D50" s="275" t="s">
        <v>9018</v>
      </c>
      <c r="E50" s="2"/>
      <c r="F50" s="2"/>
      <c r="G50" s="2" t="s">
        <v>160</v>
      </c>
      <c r="H50" s="2" t="s">
        <v>10826</v>
      </c>
      <c r="K50" s="589"/>
    </row>
    <row r="51">
      <c r="B51" s="2" t="s">
        <v>3881</v>
      </c>
      <c r="C51" s="275" t="s">
        <v>7719</v>
      </c>
      <c r="D51" s="275" t="s">
        <v>9018</v>
      </c>
      <c r="E51" s="2"/>
      <c r="F51" s="2"/>
      <c r="G51" s="2" t="s">
        <v>10827</v>
      </c>
      <c r="H51" s="2" t="s">
        <v>10828</v>
      </c>
      <c r="K51" s="589"/>
    </row>
    <row r="52">
      <c r="B52" s="2" t="s">
        <v>3881</v>
      </c>
      <c r="C52" s="275" t="s">
        <v>7719</v>
      </c>
      <c r="D52" s="275" t="s">
        <v>9018</v>
      </c>
      <c r="E52" s="2"/>
      <c r="F52" s="2"/>
      <c r="G52" s="2" t="s">
        <v>10829</v>
      </c>
      <c r="H52" s="2" t="s">
        <v>10830</v>
      </c>
      <c r="K52" s="589"/>
    </row>
    <row r="53">
      <c r="B53" s="2" t="s">
        <v>3881</v>
      </c>
      <c r="C53" s="275" t="s">
        <v>7719</v>
      </c>
      <c r="D53" s="275" t="s">
        <v>9018</v>
      </c>
      <c r="E53" s="2"/>
      <c r="F53" s="2"/>
      <c r="G53" s="2" t="s">
        <v>10829</v>
      </c>
      <c r="H53" s="2" t="s">
        <v>10831</v>
      </c>
      <c r="K53" s="589"/>
    </row>
    <row r="54">
      <c r="B54" s="2" t="s">
        <v>3881</v>
      </c>
      <c r="C54" s="275" t="s">
        <v>7719</v>
      </c>
      <c r="D54" s="275" t="s">
        <v>9018</v>
      </c>
      <c r="E54" s="2"/>
      <c r="F54" s="2"/>
      <c r="G54" s="2" t="s">
        <v>10832</v>
      </c>
      <c r="H54" s="2" t="s">
        <v>10833</v>
      </c>
      <c r="K54" s="589"/>
    </row>
    <row r="55">
      <c r="B55" s="2" t="s">
        <v>3881</v>
      </c>
      <c r="C55" s="275" t="s">
        <v>7719</v>
      </c>
      <c r="D55" s="275" t="s">
        <v>9018</v>
      </c>
      <c r="E55" s="2"/>
      <c r="F55" s="2"/>
      <c r="G55" s="2" t="s">
        <v>10834</v>
      </c>
      <c r="H55" s="2" t="s">
        <v>10835</v>
      </c>
      <c r="K55" s="589"/>
    </row>
    <row r="56">
      <c r="B56" s="2" t="s">
        <v>3881</v>
      </c>
      <c r="C56" s="275" t="s">
        <v>7719</v>
      </c>
      <c r="D56" s="275" t="s">
        <v>9018</v>
      </c>
    </row>
    <row r="57">
      <c r="B57" s="2" t="s">
        <v>3881</v>
      </c>
      <c r="C57" s="275" t="s">
        <v>7719</v>
      </c>
      <c r="D57" s="275" t="s">
        <v>9018</v>
      </c>
    </row>
    <row r="58">
      <c r="B58" s="2" t="s">
        <v>3881</v>
      </c>
      <c r="C58" s="275" t="s">
        <v>7719</v>
      </c>
      <c r="D58" s="275" t="s">
        <v>9018</v>
      </c>
    </row>
    <row r="59">
      <c r="B59" s="2" t="s">
        <v>3881</v>
      </c>
      <c r="C59" s="275" t="s">
        <v>7719</v>
      </c>
      <c r="D59" s="275" t="s">
        <v>9018</v>
      </c>
    </row>
    <row r="60">
      <c r="B60" s="2" t="s">
        <v>10836</v>
      </c>
      <c r="C60" s="2" t="s">
        <v>5717</v>
      </c>
      <c r="E60" s="2"/>
      <c r="F60" s="2"/>
      <c r="G60" s="2" t="s">
        <v>1240</v>
      </c>
      <c r="I60" s="2" t="s">
        <v>825</v>
      </c>
      <c r="K60" s="2" t="s">
        <v>17</v>
      </c>
      <c r="L60" s="2" t="s">
        <v>10802</v>
      </c>
      <c r="Q60" s="2">
        <v>948.0</v>
      </c>
    </row>
    <row r="61">
      <c r="B61" s="2" t="s">
        <v>10836</v>
      </c>
      <c r="C61" s="2" t="s">
        <v>5717</v>
      </c>
      <c r="E61" s="2"/>
      <c r="F61" s="2"/>
      <c r="G61" s="2" t="s">
        <v>1247</v>
      </c>
      <c r="I61" s="2" t="s">
        <v>825</v>
      </c>
      <c r="K61" s="2" t="s">
        <v>17</v>
      </c>
      <c r="L61" s="2" t="s">
        <v>10802</v>
      </c>
      <c r="Q61" s="2">
        <v>948.0</v>
      </c>
    </row>
    <row r="62">
      <c r="B62" s="2" t="s">
        <v>10836</v>
      </c>
      <c r="C62" s="2" t="s">
        <v>5717</v>
      </c>
      <c r="E62" s="2"/>
      <c r="F62" s="2"/>
      <c r="G62" s="2" t="s">
        <v>1247</v>
      </c>
      <c r="I62" s="2" t="s">
        <v>825</v>
      </c>
      <c r="K62" s="2" t="s">
        <v>17</v>
      </c>
      <c r="L62" s="2" t="s">
        <v>10802</v>
      </c>
      <c r="Q62" s="2">
        <v>948.0</v>
      </c>
    </row>
    <row r="63">
      <c r="B63" s="2" t="s">
        <v>10836</v>
      </c>
      <c r="C63" s="2" t="s">
        <v>5717</v>
      </c>
      <c r="E63" s="2"/>
      <c r="F63" s="2"/>
      <c r="G63" s="2" t="s">
        <v>1247</v>
      </c>
      <c r="I63" s="2" t="s">
        <v>825</v>
      </c>
      <c r="K63" s="2" t="s">
        <v>17</v>
      </c>
      <c r="L63" s="2" t="s">
        <v>10802</v>
      </c>
      <c r="Q63" s="2">
        <v>948.0</v>
      </c>
    </row>
    <row r="64">
      <c r="B64" s="2" t="s">
        <v>3881</v>
      </c>
      <c r="C64" s="2" t="s">
        <v>10837</v>
      </c>
    </row>
    <row r="65">
      <c r="B65" s="2" t="s">
        <v>3881</v>
      </c>
      <c r="C65" s="2" t="s">
        <v>10425</v>
      </c>
      <c r="I65" s="2" t="s">
        <v>825</v>
      </c>
    </row>
    <row r="66">
      <c r="B66" s="2" t="s">
        <v>10838</v>
      </c>
      <c r="C66" s="2" t="s">
        <v>10839</v>
      </c>
      <c r="E66" s="2"/>
      <c r="F66" s="2"/>
      <c r="G66" s="2" t="s">
        <v>7205</v>
      </c>
      <c r="I66" s="2" t="s">
        <v>10318</v>
      </c>
      <c r="K66" s="2" t="s">
        <v>17</v>
      </c>
    </row>
    <row r="67">
      <c r="B67" s="2" t="s">
        <v>10838</v>
      </c>
      <c r="C67" s="2" t="s">
        <v>10839</v>
      </c>
      <c r="I67" s="2" t="s">
        <v>10840</v>
      </c>
    </row>
    <row r="68">
      <c r="B68" s="2" t="s">
        <v>10838</v>
      </c>
      <c r="C68" s="2" t="s">
        <v>10839</v>
      </c>
      <c r="I68" s="2" t="s">
        <v>10840</v>
      </c>
    </row>
    <row r="69">
      <c r="A69" s="2"/>
      <c r="B69" s="2" t="s">
        <v>10838</v>
      </c>
      <c r="C69" s="275" t="s">
        <v>10839</v>
      </c>
      <c r="I69" s="2" t="s">
        <v>10840</v>
      </c>
    </row>
    <row r="70">
      <c r="A70" s="2"/>
      <c r="B70" s="2" t="s">
        <v>2412</v>
      </c>
      <c r="C70" s="275" t="s">
        <v>10841</v>
      </c>
      <c r="I70" s="2" t="s">
        <v>835</v>
      </c>
      <c r="K70" s="2" t="s">
        <v>10842</v>
      </c>
    </row>
    <row r="71">
      <c r="A71" s="2"/>
      <c r="B71" s="2" t="s">
        <v>3881</v>
      </c>
      <c r="C71" s="275" t="s">
        <v>10843</v>
      </c>
    </row>
    <row r="72">
      <c r="A72" s="2"/>
      <c r="B72" s="2" t="s">
        <v>3881</v>
      </c>
      <c r="C72" s="275" t="s">
        <v>10843</v>
      </c>
    </row>
    <row r="73">
      <c r="A73" s="2"/>
      <c r="B73" s="2" t="s">
        <v>3881</v>
      </c>
      <c r="C73" s="275" t="s">
        <v>10844</v>
      </c>
      <c r="I73" s="2" t="s">
        <v>819</v>
      </c>
      <c r="K73" s="2" t="s">
        <v>17</v>
      </c>
    </row>
    <row r="74">
      <c r="A74" s="2"/>
      <c r="B74" s="2" t="s">
        <v>3881</v>
      </c>
      <c r="C74" s="275" t="s">
        <v>10845</v>
      </c>
      <c r="E74" s="2"/>
      <c r="F74" s="2"/>
      <c r="G74" s="2" t="s">
        <v>7205</v>
      </c>
      <c r="K74" s="2" t="s">
        <v>1152</v>
      </c>
      <c r="L74" s="2" t="s">
        <v>10802</v>
      </c>
      <c r="Q74" s="2">
        <v>948.0</v>
      </c>
    </row>
    <row r="75">
      <c r="A75" s="2"/>
      <c r="B75" s="2" t="s">
        <v>10846</v>
      </c>
      <c r="C75" s="275" t="s">
        <v>9579</v>
      </c>
      <c r="I75" s="2" t="s">
        <v>7649</v>
      </c>
      <c r="J75" s="2" t="s">
        <v>10788</v>
      </c>
      <c r="K75" s="2" t="s">
        <v>17</v>
      </c>
      <c r="L75" s="2" t="s">
        <v>10802</v>
      </c>
      <c r="P75" s="2" t="s">
        <v>10787</v>
      </c>
      <c r="Q75" s="2">
        <v>948.0</v>
      </c>
    </row>
    <row r="76">
      <c r="A76" s="2"/>
      <c r="B76" s="2"/>
      <c r="C76" s="275" t="s">
        <v>8136</v>
      </c>
      <c r="K76" s="2" t="s">
        <v>17</v>
      </c>
      <c r="L76" s="2" t="s">
        <v>10802</v>
      </c>
      <c r="Q76" s="2">
        <v>948.0</v>
      </c>
    </row>
    <row r="77">
      <c r="A77" s="2"/>
      <c r="B77" s="2"/>
      <c r="C77" s="275" t="s">
        <v>8136</v>
      </c>
      <c r="K77" s="2" t="s">
        <v>17</v>
      </c>
      <c r="L77" s="2" t="s">
        <v>10802</v>
      </c>
      <c r="Q77" s="2">
        <v>948.0</v>
      </c>
    </row>
    <row r="78">
      <c r="A78" s="2"/>
      <c r="B78" s="2"/>
      <c r="C78" s="275" t="s">
        <v>8136</v>
      </c>
      <c r="K78" s="2" t="s">
        <v>17</v>
      </c>
      <c r="L78" s="2" t="s">
        <v>10802</v>
      </c>
      <c r="Q78" s="2">
        <v>948.0</v>
      </c>
    </row>
    <row r="79">
      <c r="A79" s="2"/>
      <c r="B79" s="2"/>
      <c r="C79" s="275" t="s">
        <v>8136</v>
      </c>
      <c r="K79" s="2" t="s">
        <v>17</v>
      </c>
      <c r="L79" s="2" t="s">
        <v>10802</v>
      </c>
      <c r="Q79" s="2">
        <v>948.0</v>
      </c>
    </row>
    <row r="80">
      <c r="A80" s="2"/>
      <c r="B80" s="2"/>
      <c r="C80" s="275"/>
      <c r="K80" s="2" t="s">
        <v>9014</v>
      </c>
    </row>
    <row r="81">
      <c r="A81" s="2" t="s">
        <v>7267</v>
      </c>
      <c r="B81" s="2" t="s">
        <v>3908</v>
      </c>
      <c r="C81" s="275" t="s">
        <v>3515</v>
      </c>
      <c r="E81" s="2"/>
      <c r="F81" s="2"/>
      <c r="G81" s="2" t="s">
        <v>10556</v>
      </c>
      <c r="I81" s="2" t="s">
        <v>10318</v>
      </c>
      <c r="J81" s="2" t="s">
        <v>10559</v>
      </c>
      <c r="K81" s="2" t="s">
        <v>17</v>
      </c>
      <c r="L81" s="2" t="s">
        <v>9577</v>
      </c>
      <c r="P81" s="2" t="s">
        <v>10790</v>
      </c>
      <c r="Q81" s="2">
        <v>1032.0</v>
      </c>
    </row>
    <row r="82">
      <c r="A82" s="2"/>
      <c r="B82" s="2" t="s">
        <v>3908</v>
      </c>
      <c r="C82" s="275" t="s">
        <v>4099</v>
      </c>
      <c r="I82" s="2" t="s">
        <v>10318</v>
      </c>
      <c r="J82" s="2" t="s">
        <v>10559</v>
      </c>
      <c r="K82" s="2" t="s">
        <v>17</v>
      </c>
      <c r="L82" s="2" t="s">
        <v>9577</v>
      </c>
      <c r="P82" s="2" t="s">
        <v>10790</v>
      </c>
      <c r="Q82" s="2">
        <v>1032.0</v>
      </c>
    </row>
    <row r="83">
      <c r="A83" s="2"/>
      <c r="B83" s="2" t="s">
        <v>3908</v>
      </c>
      <c r="C83" s="492" t="s">
        <v>5482</v>
      </c>
      <c r="E83" s="2"/>
      <c r="F83" s="2"/>
      <c r="G83" s="2" t="s">
        <v>7205</v>
      </c>
      <c r="I83" s="2" t="s">
        <v>10318</v>
      </c>
      <c r="J83" s="2" t="s">
        <v>10559</v>
      </c>
      <c r="K83" s="2" t="s">
        <v>17</v>
      </c>
      <c r="L83" s="2" t="s">
        <v>9577</v>
      </c>
      <c r="P83" s="2" t="s">
        <v>10790</v>
      </c>
      <c r="Q83" s="2">
        <v>1032.0</v>
      </c>
    </row>
    <row r="84">
      <c r="A84" s="2"/>
      <c r="B84" s="2" t="s">
        <v>3908</v>
      </c>
      <c r="C84" s="492" t="s">
        <v>5330</v>
      </c>
      <c r="I84" s="2" t="s">
        <v>10318</v>
      </c>
      <c r="J84" s="2" t="s">
        <v>10559</v>
      </c>
      <c r="K84" s="2" t="s">
        <v>17</v>
      </c>
      <c r="L84" s="2" t="s">
        <v>9577</v>
      </c>
      <c r="P84" s="2" t="s">
        <v>10790</v>
      </c>
      <c r="Q84" s="2">
        <v>1032.0</v>
      </c>
    </row>
    <row r="85">
      <c r="A85" s="357"/>
      <c r="B85" s="357" t="s">
        <v>3908</v>
      </c>
      <c r="C85" s="357" t="s">
        <v>7171</v>
      </c>
      <c r="I85" s="2" t="s">
        <v>10318</v>
      </c>
      <c r="J85" s="2" t="s">
        <v>10559</v>
      </c>
      <c r="K85" s="2" t="s">
        <v>17</v>
      </c>
      <c r="L85" s="2" t="s">
        <v>9577</v>
      </c>
      <c r="P85" s="2" t="s">
        <v>10790</v>
      </c>
      <c r="Q85" s="2">
        <v>1032.0</v>
      </c>
    </row>
    <row r="86">
      <c r="A86" s="2"/>
      <c r="B86" s="2" t="s">
        <v>3908</v>
      </c>
      <c r="C86" s="492" t="s">
        <v>7172</v>
      </c>
      <c r="I86" s="2" t="s">
        <v>10318</v>
      </c>
      <c r="J86" s="2" t="s">
        <v>10559</v>
      </c>
      <c r="K86" s="2" t="s">
        <v>17</v>
      </c>
      <c r="L86" s="2" t="s">
        <v>9577</v>
      </c>
      <c r="P86" s="2" t="s">
        <v>10790</v>
      </c>
      <c r="Q86" s="2">
        <v>1032.0</v>
      </c>
    </row>
    <row r="87">
      <c r="A87" s="2"/>
      <c r="B87" s="2" t="s">
        <v>3908</v>
      </c>
      <c r="C87" s="275" t="s">
        <v>6193</v>
      </c>
      <c r="E87" s="2"/>
      <c r="F87" s="2"/>
      <c r="G87" s="2" t="s">
        <v>10847</v>
      </c>
      <c r="I87" s="2" t="s">
        <v>10318</v>
      </c>
      <c r="J87" s="2" t="s">
        <v>10559</v>
      </c>
      <c r="K87" s="2" t="s">
        <v>17</v>
      </c>
      <c r="L87" s="2" t="s">
        <v>9577</v>
      </c>
      <c r="P87" s="2" t="s">
        <v>10790</v>
      </c>
      <c r="Q87" s="2">
        <v>1032.0</v>
      </c>
    </row>
    <row r="88">
      <c r="A88" s="2"/>
      <c r="B88" s="2" t="s">
        <v>3908</v>
      </c>
      <c r="C88" s="266" t="s">
        <v>3524</v>
      </c>
      <c r="H88" s="2"/>
      <c r="I88" s="2" t="s">
        <v>10318</v>
      </c>
      <c r="J88" s="2" t="s">
        <v>10559</v>
      </c>
      <c r="K88" s="2" t="s">
        <v>17</v>
      </c>
      <c r="L88" s="2" t="s">
        <v>9577</v>
      </c>
      <c r="P88" s="2" t="s">
        <v>10790</v>
      </c>
      <c r="Q88" s="2">
        <v>1032.0</v>
      </c>
    </row>
    <row r="89">
      <c r="A89" s="2"/>
      <c r="B89" s="2" t="s">
        <v>3908</v>
      </c>
      <c r="C89" s="275" t="s">
        <v>8139</v>
      </c>
      <c r="E89" s="2"/>
      <c r="F89" s="2"/>
      <c r="G89" s="2" t="s">
        <v>10848</v>
      </c>
      <c r="H89" s="2"/>
      <c r="I89" s="2" t="s">
        <v>10318</v>
      </c>
      <c r="J89" s="2" t="s">
        <v>10559</v>
      </c>
      <c r="K89" s="2" t="s">
        <v>17</v>
      </c>
      <c r="L89" s="2" t="s">
        <v>9577</v>
      </c>
      <c r="P89" s="2" t="s">
        <v>10790</v>
      </c>
      <c r="Q89" s="2">
        <v>1032.0</v>
      </c>
    </row>
    <row r="90">
      <c r="A90" s="2"/>
      <c r="B90" s="2" t="s">
        <v>3908</v>
      </c>
      <c r="C90" s="456" t="s">
        <v>878</v>
      </c>
      <c r="E90" s="2"/>
      <c r="F90" s="2"/>
      <c r="G90" s="2"/>
      <c r="H90" s="2"/>
      <c r="I90" s="2" t="s">
        <v>10318</v>
      </c>
      <c r="J90" s="2" t="s">
        <v>10559</v>
      </c>
      <c r="K90" s="2" t="s">
        <v>17</v>
      </c>
      <c r="L90" s="2" t="s">
        <v>9577</v>
      </c>
      <c r="P90" s="2" t="s">
        <v>10790</v>
      </c>
      <c r="Q90" s="2">
        <v>1032.0</v>
      </c>
    </row>
    <row r="91">
      <c r="A91" s="2"/>
      <c r="B91" s="2" t="s">
        <v>3908</v>
      </c>
      <c r="C91" s="492" t="s">
        <v>10606</v>
      </c>
      <c r="E91" s="644"/>
      <c r="F91" s="644"/>
      <c r="G91" s="644" t="s">
        <v>10849</v>
      </c>
      <c r="H91" s="2" t="s">
        <v>3819</v>
      </c>
      <c r="I91" s="2" t="s">
        <v>10318</v>
      </c>
      <c r="J91" s="2" t="s">
        <v>10789</v>
      </c>
      <c r="K91" s="2" t="s">
        <v>17</v>
      </c>
      <c r="L91" s="2" t="s">
        <v>10850</v>
      </c>
      <c r="P91" s="2" t="s">
        <v>10226</v>
      </c>
      <c r="Q91" s="2">
        <v>1033.0</v>
      </c>
    </row>
    <row r="92">
      <c r="A92" s="2"/>
      <c r="B92" s="2" t="s">
        <v>3908</v>
      </c>
      <c r="C92" s="492" t="s">
        <v>10606</v>
      </c>
      <c r="E92" s="644"/>
      <c r="F92" s="644"/>
      <c r="G92" s="644" t="s">
        <v>10851</v>
      </c>
      <c r="H92" s="2" t="s">
        <v>3819</v>
      </c>
      <c r="I92" s="2" t="s">
        <v>10318</v>
      </c>
      <c r="J92" s="2" t="s">
        <v>10789</v>
      </c>
      <c r="K92" s="2" t="s">
        <v>17</v>
      </c>
      <c r="L92" s="2" t="s">
        <v>10850</v>
      </c>
      <c r="P92" s="2" t="s">
        <v>10226</v>
      </c>
      <c r="Q92" s="2">
        <v>1033.0</v>
      </c>
    </row>
    <row r="93">
      <c r="A93" s="2"/>
      <c r="B93" s="2" t="s">
        <v>3908</v>
      </c>
      <c r="C93" s="492" t="s">
        <v>10606</v>
      </c>
      <c r="E93" s="644"/>
      <c r="F93" s="644"/>
      <c r="G93" s="644" t="s">
        <v>10852</v>
      </c>
      <c r="H93" s="2" t="s">
        <v>3819</v>
      </c>
      <c r="I93" s="2" t="s">
        <v>10318</v>
      </c>
      <c r="J93" s="2" t="s">
        <v>10789</v>
      </c>
      <c r="K93" s="2" t="s">
        <v>17</v>
      </c>
      <c r="L93" s="2" t="s">
        <v>10850</v>
      </c>
      <c r="P93" s="2" t="s">
        <v>10226</v>
      </c>
      <c r="Q93" s="2">
        <v>1033.0</v>
      </c>
    </row>
    <row r="94">
      <c r="A94" s="2"/>
      <c r="B94" s="2" t="s">
        <v>3908</v>
      </c>
      <c r="C94" s="492" t="s">
        <v>10606</v>
      </c>
      <c r="E94" s="644"/>
      <c r="F94" s="644"/>
      <c r="G94" s="644" t="s">
        <v>10853</v>
      </c>
      <c r="H94" s="2" t="s">
        <v>3819</v>
      </c>
      <c r="I94" s="2" t="s">
        <v>10318</v>
      </c>
      <c r="J94" s="2" t="s">
        <v>10789</v>
      </c>
      <c r="K94" s="2" t="s">
        <v>17</v>
      </c>
      <c r="L94" s="2" t="s">
        <v>10850</v>
      </c>
      <c r="P94" s="2" t="s">
        <v>10226</v>
      </c>
      <c r="Q94" s="2">
        <v>1033.0</v>
      </c>
    </row>
    <row r="95">
      <c r="A95" s="2"/>
      <c r="B95" s="2" t="s">
        <v>3908</v>
      </c>
      <c r="C95" s="492" t="s">
        <v>10606</v>
      </c>
      <c r="E95" s="644"/>
      <c r="F95" s="644"/>
      <c r="G95" s="644" t="s">
        <v>10854</v>
      </c>
      <c r="H95" s="2" t="s">
        <v>3819</v>
      </c>
      <c r="I95" s="2" t="s">
        <v>10318</v>
      </c>
      <c r="J95" s="2" t="s">
        <v>10789</v>
      </c>
      <c r="K95" s="2" t="s">
        <v>17</v>
      </c>
      <c r="L95" s="2" t="s">
        <v>10850</v>
      </c>
      <c r="P95" s="2" t="s">
        <v>10226</v>
      </c>
      <c r="Q95" s="2">
        <v>1033.0</v>
      </c>
    </row>
    <row r="96">
      <c r="A96" s="2"/>
      <c r="B96" s="2" t="s">
        <v>3908</v>
      </c>
      <c r="C96" s="492" t="s">
        <v>10606</v>
      </c>
      <c r="E96" s="644"/>
      <c r="F96" s="644"/>
      <c r="G96" s="644" t="s">
        <v>10855</v>
      </c>
      <c r="H96" s="2" t="s">
        <v>3819</v>
      </c>
      <c r="I96" s="2" t="s">
        <v>10318</v>
      </c>
      <c r="J96" s="2" t="s">
        <v>10789</v>
      </c>
      <c r="K96" s="2" t="s">
        <v>17</v>
      </c>
      <c r="L96" s="2" t="s">
        <v>10850</v>
      </c>
      <c r="P96" s="2" t="s">
        <v>10226</v>
      </c>
      <c r="Q96" s="2">
        <v>1033.0</v>
      </c>
    </row>
    <row r="97">
      <c r="A97" s="2"/>
      <c r="B97" s="2" t="s">
        <v>3908</v>
      </c>
      <c r="C97" s="492" t="s">
        <v>10606</v>
      </c>
      <c r="E97" s="644"/>
      <c r="F97" s="644"/>
      <c r="G97" s="644" t="s">
        <v>10856</v>
      </c>
      <c r="H97" s="2" t="s">
        <v>3819</v>
      </c>
      <c r="I97" s="2" t="s">
        <v>10318</v>
      </c>
      <c r="J97" s="2" t="s">
        <v>10789</v>
      </c>
      <c r="K97" s="2" t="s">
        <v>17</v>
      </c>
      <c r="L97" s="2" t="s">
        <v>10850</v>
      </c>
      <c r="P97" s="2" t="s">
        <v>10226</v>
      </c>
      <c r="Q97" s="2">
        <v>1033.0</v>
      </c>
    </row>
    <row r="98">
      <c r="A98" s="2"/>
      <c r="B98" s="2" t="s">
        <v>3908</v>
      </c>
      <c r="C98" s="492" t="s">
        <v>10606</v>
      </c>
      <c r="E98" s="644"/>
      <c r="F98" s="644"/>
      <c r="G98" s="644" t="s">
        <v>10857</v>
      </c>
      <c r="H98" s="2" t="s">
        <v>3819</v>
      </c>
      <c r="I98" s="2" t="s">
        <v>10318</v>
      </c>
      <c r="J98" s="2" t="s">
        <v>10789</v>
      </c>
      <c r="K98" s="2" t="s">
        <v>17</v>
      </c>
      <c r="L98" s="2" t="s">
        <v>10850</v>
      </c>
      <c r="P98" s="2" t="s">
        <v>10226</v>
      </c>
      <c r="Q98" s="2">
        <v>1033.0</v>
      </c>
    </row>
    <row r="99">
      <c r="A99" s="2"/>
      <c r="B99" s="2" t="s">
        <v>3908</v>
      </c>
      <c r="C99" s="492" t="s">
        <v>10606</v>
      </c>
      <c r="E99" s="644"/>
      <c r="F99" s="644"/>
      <c r="G99" s="644" t="s">
        <v>10858</v>
      </c>
      <c r="H99" s="2" t="s">
        <v>3819</v>
      </c>
      <c r="I99" s="2" t="s">
        <v>10318</v>
      </c>
      <c r="J99" s="2" t="s">
        <v>10789</v>
      </c>
      <c r="K99" s="2" t="s">
        <v>17</v>
      </c>
      <c r="L99" s="2" t="s">
        <v>10850</v>
      </c>
      <c r="P99" s="2" t="s">
        <v>10226</v>
      </c>
      <c r="Q99" s="2">
        <v>1033.0</v>
      </c>
    </row>
    <row r="100">
      <c r="A100" s="2"/>
      <c r="B100" s="2" t="s">
        <v>3908</v>
      </c>
      <c r="C100" s="492" t="s">
        <v>10606</v>
      </c>
      <c r="E100" s="644"/>
      <c r="F100" s="644"/>
      <c r="G100" s="644" t="s">
        <v>10859</v>
      </c>
      <c r="H100" s="2" t="s">
        <v>3819</v>
      </c>
      <c r="I100" s="2" t="s">
        <v>10318</v>
      </c>
      <c r="J100" s="2" t="s">
        <v>10789</v>
      </c>
      <c r="K100" s="2" t="s">
        <v>17</v>
      </c>
      <c r="L100" s="2" t="s">
        <v>10850</v>
      </c>
      <c r="P100" s="2" t="s">
        <v>10226</v>
      </c>
      <c r="Q100" s="2">
        <v>1033.0</v>
      </c>
    </row>
    <row r="101">
      <c r="A101" s="2"/>
      <c r="B101" s="2" t="s">
        <v>3908</v>
      </c>
      <c r="C101" s="492" t="s">
        <v>10606</v>
      </c>
      <c r="E101" s="644"/>
      <c r="F101" s="644"/>
      <c r="G101" s="644" t="s">
        <v>10860</v>
      </c>
      <c r="H101" s="2" t="s">
        <v>3819</v>
      </c>
      <c r="I101" s="2" t="s">
        <v>10318</v>
      </c>
      <c r="J101" s="2" t="s">
        <v>10789</v>
      </c>
      <c r="K101" s="2" t="s">
        <v>17</v>
      </c>
      <c r="L101" s="2" t="s">
        <v>10850</v>
      </c>
      <c r="P101" s="2" t="s">
        <v>10226</v>
      </c>
      <c r="Q101" s="2">
        <v>1033.0</v>
      </c>
    </row>
    <row r="102">
      <c r="A102" s="2"/>
      <c r="B102" s="2" t="s">
        <v>3908</v>
      </c>
      <c r="C102" s="492" t="s">
        <v>10606</v>
      </c>
      <c r="E102" s="644"/>
      <c r="F102" s="644"/>
      <c r="G102" s="644" t="s">
        <v>10861</v>
      </c>
      <c r="H102" s="2" t="s">
        <v>3819</v>
      </c>
      <c r="I102" s="2" t="s">
        <v>10318</v>
      </c>
      <c r="J102" s="2" t="s">
        <v>10789</v>
      </c>
      <c r="K102" s="2" t="s">
        <v>17</v>
      </c>
      <c r="L102" s="2" t="s">
        <v>10850</v>
      </c>
      <c r="P102" s="2" t="s">
        <v>10226</v>
      </c>
      <c r="Q102" s="2">
        <v>1033.0</v>
      </c>
    </row>
    <row r="103">
      <c r="A103" s="2"/>
      <c r="B103" s="2" t="s">
        <v>3908</v>
      </c>
      <c r="C103" s="492" t="s">
        <v>10606</v>
      </c>
      <c r="E103" s="644"/>
      <c r="F103" s="644"/>
      <c r="G103" s="644" t="s">
        <v>10862</v>
      </c>
      <c r="H103" s="2" t="s">
        <v>3819</v>
      </c>
      <c r="I103" s="2" t="s">
        <v>10318</v>
      </c>
      <c r="J103" s="2" t="s">
        <v>10789</v>
      </c>
      <c r="K103" s="2" t="s">
        <v>17</v>
      </c>
      <c r="L103" s="2" t="s">
        <v>10850</v>
      </c>
      <c r="P103" s="2" t="s">
        <v>10226</v>
      </c>
      <c r="Q103" s="2">
        <v>1033.0</v>
      </c>
    </row>
    <row r="104">
      <c r="A104" s="2"/>
      <c r="B104" s="2" t="s">
        <v>3908</v>
      </c>
      <c r="C104" s="492" t="s">
        <v>10606</v>
      </c>
      <c r="E104" s="644"/>
      <c r="F104" s="644"/>
      <c r="G104" s="644" t="s">
        <v>10863</v>
      </c>
      <c r="H104" s="2" t="s">
        <v>3819</v>
      </c>
      <c r="I104" s="2" t="s">
        <v>10318</v>
      </c>
      <c r="J104" s="2" t="s">
        <v>10789</v>
      </c>
      <c r="K104" s="2" t="s">
        <v>17</v>
      </c>
      <c r="L104" s="2" t="s">
        <v>10850</v>
      </c>
      <c r="P104" s="2" t="s">
        <v>10226</v>
      </c>
      <c r="Q104" s="2">
        <v>1033.0</v>
      </c>
    </row>
    <row r="105">
      <c r="A105" s="2"/>
      <c r="B105" s="2" t="s">
        <v>3908</v>
      </c>
      <c r="C105" s="492" t="s">
        <v>10606</v>
      </c>
      <c r="E105" s="644"/>
      <c r="F105" s="644"/>
      <c r="G105" s="644" t="s">
        <v>10864</v>
      </c>
      <c r="H105" s="2" t="s">
        <v>3819</v>
      </c>
      <c r="I105" s="2" t="s">
        <v>10318</v>
      </c>
      <c r="J105" s="2" t="s">
        <v>10789</v>
      </c>
      <c r="K105" s="2" t="s">
        <v>17</v>
      </c>
      <c r="L105" s="2" t="s">
        <v>10850</v>
      </c>
      <c r="P105" s="2" t="s">
        <v>10226</v>
      </c>
      <c r="Q105" s="2">
        <v>1033.0</v>
      </c>
    </row>
    <row r="106">
      <c r="A106" s="2"/>
      <c r="B106" s="2" t="s">
        <v>3908</v>
      </c>
      <c r="C106" s="492" t="s">
        <v>10606</v>
      </c>
      <c r="E106" s="644"/>
      <c r="F106" s="644"/>
      <c r="G106" s="644" t="s">
        <v>10865</v>
      </c>
      <c r="H106" s="2" t="s">
        <v>3819</v>
      </c>
      <c r="I106" s="2" t="s">
        <v>10318</v>
      </c>
      <c r="J106" s="2" t="s">
        <v>10789</v>
      </c>
      <c r="K106" s="2" t="s">
        <v>17</v>
      </c>
      <c r="L106" s="2" t="s">
        <v>10850</v>
      </c>
      <c r="P106" s="2" t="s">
        <v>10226</v>
      </c>
      <c r="Q106" s="2">
        <v>1033.0</v>
      </c>
    </row>
    <row r="107">
      <c r="A107" s="2"/>
      <c r="B107" s="2" t="s">
        <v>3908</v>
      </c>
      <c r="C107" s="492" t="s">
        <v>10606</v>
      </c>
      <c r="E107" s="644"/>
      <c r="F107" s="644"/>
      <c r="G107" s="644" t="s">
        <v>10866</v>
      </c>
      <c r="H107" s="2" t="s">
        <v>3819</v>
      </c>
      <c r="I107" s="2" t="s">
        <v>10318</v>
      </c>
      <c r="J107" s="2" t="s">
        <v>10789</v>
      </c>
      <c r="K107" s="2" t="s">
        <v>17</v>
      </c>
      <c r="L107" s="2" t="s">
        <v>10850</v>
      </c>
      <c r="P107" s="2" t="s">
        <v>10226</v>
      </c>
      <c r="Q107" s="2">
        <v>1033.0</v>
      </c>
    </row>
    <row r="108">
      <c r="B108" s="2" t="s">
        <v>3908</v>
      </c>
      <c r="C108" s="492" t="s">
        <v>10606</v>
      </c>
      <c r="E108" s="644"/>
      <c r="F108" s="644"/>
      <c r="G108" s="644" t="s">
        <v>10867</v>
      </c>
      <c r="H108" s="2" t="s">
        <v>3819</v>
      </c>
      <c r="I108" s="2" t="s">
        <v>10318</v>
      </c>
      <c r="J108" s="2" t="s">
        <v>10789</v>
      </c>
      <c r="K108" s="2" t="s">
        <v>17</v>
      </c>
      <c r="L108" s="2" t="s">
        <v>10850</v>
      </c>
      <c r="P108" s="2" t="s">
        <v>10226</v>
      </c>
      <c r="Q108" s="2">
        <v>1033.0</v>
      </c>
    </row>
    <row r="109">
      <c r="B109" s="2" t="s">
        <v>3908</v>
      </c>
      <c r="C109" s="492" t="s">
        <v>10606</v>
      </c>
      <c r="E109" s="644"/>
      <c r="F109" s="644"/>
      <c r="G109" s="644" t="s">
        <v>10868</v>
      </c>
      <c r="H109" s="2" t="s">
        <v>3819</v>
      </c>
      <c r="I109" s="2" t="s">
        <v>10318</v>
      </c>
      <c r="J109" s="2" t="s">
        <v>10789</v>
      </c>
      <c r="K109" s="2" t="s">
        <v>17</v>
      </c>
      <c r="L109" s="2" t="s">
        <v>10850</v>
      </c>
      <c r="P109" s="2" t="s">
        <v>10226</v>
      </c>
      <c r="Q109" s="2">
        <v>1033.0</v>
      </c>
    </row>
    <row r="110">
      <c r="B110" s="2" t="s">
        <v>3908</v>
      </c>
      <c r="C110" s="492" t="s">
        <v>10606</v>
      </c>
      <c r="E110" s="644"/>
      <c r="F110" s="644"/>
      <c r="G110" s="644" t="s">
        <v>10869</v>
      </c>
      <c r="H110" s="2" t="s">
        <v>3819</v>
      </c>
      <c r="I110" s="2" t="s">
        <v>10318</v>
      </c>
      <c r="J110" s="2" t="s">
        <v>10789</v>
      </c>
      <c r="K110" s="2" t="s">
        <v>17</v>
      </c>
      <c r="L110" s="2" t="s">
        <v>10850</v>
      </c>
      <c r="P110" s="2" t="s">
        <v>10226</v>
      </c>
      <c r="Q110" s="2">
        <v>1033.0</v>
      </c>
    </row>
    <row r="111">
      <c r="B111" s="2" t="s">
        <v>3908</v>
      </c>
      <c r="C111" s="492" t="s">
        <v>10606</v>
      </c>
      <c r="E111" s="644"/>
      <c r="F111" s="644"/>
      <c r="G111" s="644" t="s">
        <v>10870</v>
      </c>
      <c r="H111" s="2" t="s">
        <v>3819</v>
      </c>
      <c r="I111" s="2" t="s">
        <v>10318</v>
      </c>
      <c r="K111" s="2" t="s">
        <v>17</v>
      </c>
      <c r="L111" s="2" t="s">
        <v>10850</v>
      </c>
      <c r="Q111" s="2">
        <v>1033.0</v>
      </c>
    </row>
    <row r="112">
      <c r="B112" s="2" t="s">
        <v>3908</v>
      </c>
      <c r="C112" s="492" t="s">
        <v>10606</v>
      </c>
      <c r="E112" s="644"/>
      <c r="F112" s="644"/>
      <c r="G112" s="644" t="s">
        <v>10871</v>
      </c>
      <c r="H112" s="2" t="s">
        <v>3819</v>
      </c>
      <c r="I112" s="2" t="s">
        <v>10318</v>
      </c>
      <c r="K112" s="2" t="s">
        <v>17</v>
      </c>
      <c r="L112" s="2" t="s">
        <v>10850</v>
      </c>
      <c r="Q112" s="2">
        <v>1033.0</v>
      </c>
    </row>
    <row r="113">
      <c r="B113" s="2" t="s">
        <v>3908</v>
      </c>
      <c r="C113" s="492" t="s">
        <v>10606</v>
      </c>
      <c r="E113" s="644"/>
      <c r="F113" s="644"/>
      <c r="G113" s="644" t="s">
        <v>10872</v>
      </c>
      <c r="H113" s="2" t="s">
        <v>3819</v>
      </c>
      <c r="I113" s="2" t="s">
        <v>10318</v>
      </c>
      <c r="K113" s="2" t="s">
        <v>2245</v>
      </c>
    </row>
    <row r="114">
      <c r="B114" s="2" t="s">
        <v>3908</v>
      </c>
      <c r="C114" s="492" t="s">
        <v>10606</v>
      </c>
      <c r="E114" s="644"/>
      <c r="F114" s="644"/>
      <c r="G114" s="644" t="s">
        <v>10873</v>
      </c>
      <c r="H114" s="2" t="s">
        <v>3819</v>
      </c>
      <c r="I114" s="2" t="s">
        <v>10318</v>
      </c>
      <c r="K114" s="2" t="s">
        <v>2245</v>
      </c>
    </row>
    <row r="115">
      <c r="B115" s="2" t="s">
        <v>3908</v>
      </c>
      <c r="C115" s="492" t="s">
        <v>10606</v>
      </c>
      <c r="E115" s="644"/>
      <c r="F115" s="644"/>
      <c r="G115" s="644" t="s">
        <v>10874</v>
      </c>
      <c r="H115" s="2" t="s">
        <v>3819</v>
      </c>
      <c r="I115" s="2" t="s">
        <v>10318</v>
      </c>
      <c r="K115" s="2" t="s">
        <v>2245</v>
      </c>
    </row>
    <row r="116">
      <c r="B116" s="2" t="s">
        <v>3908</v>
      </c>
      <c r="C116" s="492" t="s">
        <v>10606</v>
      </c>
      <c r="E116" s="644"/>
      <c r="F116" s="644"/>
      <c r="G116" s="644" t="s">
        <v>10875</v>
      </c>
      <c r="H116" s="2" t="s">
        <v>3819</v>
      </c>
      <c r="I116" s="2" t="s">
        <v>10318</v>
      </c>
      <c r="K116" s="2" t="s">
        <v>2245</v>
      </c>
    </row>
    <row r="117">
      <c r="B117" s="2" t="s">
        <v>3908</v>
      </c>
      <c r="C117" s="492" t="s">
        <v>10606</v>
      </c>
      <c r="E117" s="644"/>
      <c r="F117" s="644"/>
      <c r="G117" s="644" t="s">
        <v>10876</v>
      </c>
      <c r="H117" s="2" t="s">
        <v>3819</v>
      </c>
      <c r="I117" s="2" t="s">
        <v>10318</v>
      </c>
      <c r="K117" s="2" t="s">
        <v>2245</v>
      </c>
    </row>
    <row r="118">
      <c r="B118" s="2" t="s">
        <v>3908</v>
      </c>
      <c r="C118" s="492" t="s">
        <v>10606</v>
      </c>
      <c r="E118" s="644"/>
      <c r="F118" s="644"/>
      <c r="G118" s="644" t="s">
        <v>10877</v>
      </c>
      <c r="H118" s="2" t="s">
        <v>3819</v>
      </c>
      <c r="I118" s="2" t="s">
        <v>10318</v>
      </c>
      <c r="K118" s="2" t="s">
        <v>2245</v>
      </c>
    </row>
    <row r="119">
      <c r="B119" s="2" t="s">
        <v>3908</v>
      </c>
      <c r="C119" s="492" t="s">
        <v>10606</v>
      </c>
      <c r="E119" s="644"/>
      <c r="F119" s="644"/>
      <c r="G119" s="644" t="s">
        <v>10878</v>
      </c>
      <c r="H119" s="2" t="s">
        <v>3819</v>
      </c>
      <c r="I119" s="2" t="s">
        <v>10318</v>
      </c>
      <c r="K119" s="2" t="s">
        <v>10879</v>
      </c>
    </row>
    <row r="120">
      <c r="B120" s="2" t="s">
        <v>3908</v>
      </c>
      <c r="C120" s="2" t="s">
        <v>10880</v>
      </c>
      <c r="K120" s="2" t="s">
        <v>17</v>
      </c>
      <c r="L120" s="2" t="s">
        <v>10850</v>
      </c>
      <c r="Q120" s="2">
        <v>1033.0</v>
      </c>
    </row>
    <row r="121">
      <c r="C121" s="2" t="s">
        <v>10881</v>
      </c>
      <c r="H121" s="2" t="s">
        <v>3819</v>
      </c>
      <c r="I121" s="2" t="s">
        <v>2173</v>
      </c>
      <c r="J121" s="2" t="s">
        <v>10788</v>
      </c>
      <c r="K121" s="2" t="s">
        <v>17</v>
      </c>
      <c r="L121" s="2" t="s">
        <v>10788</v>
      </c>
      <c r="P121" s="2" t="s">
        <v>10787</v>
      </c>
      <c r="Q121" s="2">
        <v>1056.0</v>
      </c>
    </row>
    <row r="124">
      <c r="B124" s="239" t="s">
        <v>43</v>
      </c>
    </row>
    <row r="125">
      <c r="B125" s="2" t="s">
        <v>7184</v>
      </c>
      <c r="E125" s="2"/>
      <c r="F125" s="2"/>
      <c r="G125" s="2" t="s">
        <v>7185</v>
      </c>
      <c r="H125" s="2" t="s">
        <v>3819</v>
      </c>
      <c r="I125" s="2" t="s">
        <v>10318</v>
      </c>
      <c r="J125" s="2" t="s">
        <v>9729</v>
      </c>
      <c r="K125" s="589" t="s">
        <v>17</v>
      </c>
      <c r="M125" s="2" t="s">
        <v>10514</v>
      </c>
      <c r="P125" s="2" t="s">
        <v>10779</v>
      </c>
      <c r="Q125" s="2">
        <v>1078.0</v>
      </c>
    </row>
    <row r="126">
      <c r="B126" s="2" t="s">
        <v>7188</v>
      </c>
      <c r="E126" s="2"/>
      <c r="F126" s="2"/>
      <c r="G126" s="2" t="s">
        <v>7189</v>
      </c>
      <c r="H126" s="2" t="s">
        <v>3819</v>
      </c>
      <c r="I126" s="2" t="s">
        <v>10318</v>
      </c>
      <c r="J126" s="2" t="s">
        <v>10775</v>
      </c>
      <c r="K126" s="589" t="s">
        <v>17</v>
      </c>
      <c r="M126" s="2" t="s">
        <v>10514</v>
      </c>
      <c r="P126" s="2" t="s">
        <v>10774</v>
      </c>
      <c r="Q126" s="2">
        <v>1078.0</v>
      </c>
    </row>
    <row r="127">
      <c r="K127" s="589"/>
    </row>
    <row r="128">
      <c r="K128" s="589"/>
    </row>
    <row r="129">
      <c r="K129" s="589"/>
    </row>
    <row r="130">
      <c r="K130" s="589"/>
    </row>
    <row r="131">
      <c r="K131" s="589"/>
    </row>
    <row r="132">
      <c r="B132" s="2" t="s">
        <v>3819</v>
      </c>
      <c r="K132" s="589"/>
    </row>
    <row r="133">
      <c r="B133" s="2" t="s">
        <v>6206</v>
      </c>
      <c r="K133" s="2" t="s">
        <v>17</v>
      </c>
      <c r="L133" s="2" t="s">
        <v>10777</v>
      </c>
      <c r="Q133" s="2">
        <v>820.0</v>
      </c>
    </row>
    <row r="134">
      <c r="B134" s="2" t="s">
        <v>6206</v>
      </c>
      <c r="K134" s="2" t="s">
        <v>17</v>
      </c>
      <c r="L134" s="2" t="s">
        <v>10777</v>
      </c>
      <c r="Q134" s="2">
        <v>820.0</v>
      </c>
    </row>
    <row r="135">
      <c r="B135" s="2" t="s">
        <v>6206</v>
      </c>
      <c r="K135" s="2" t="s">
        <v>17</v>
      </c>
      <c r="L135" s="2" t="s">
        <v>10777</v>
      </c>
      <c r="Q135" s="2">
        <v>820.0</v>
      </c>
    </row>
    <row r="136">
      <c r="B136" s="2" t="s">
        <v>6206</v>
      </c>
      <c r="K136" s="2" t="s">
        <v>17</v>
      </c>
      <c r="L136" s="2" t="s">
        <v>10777</v>
      </c>
      <c r="Q136" s="2">
        <v>820.0</v>
      </c>
    </row>
    <row r="137">
      <c r="B137" s="2" t="s">
        <v>6206</v>
      </c>
      <c r="K137" s="2" t="s">
        <v>17</v>
      </c>
      <c r="L137" s="2" t="s">
        <v>10777</v>
      </c>
      <c r="Q137" s="2">
        <v>820.0</v>
      </c>
    </row>
    <row r="138">
      <c r="B138" s="2" t="s">
        <v>6206</v>
      </c>
      <c r="K138" s="2" t="s">
        <v>17</v>
      </c>
      <c r="L138" s="2" t="s">
        <v>10777</v>
      </c>
      <c r="Q138" s="2">
        <v>820.0</v>
      </c>
    </row>
    <row r="139">
      <c r="B139" s="2" t="s">
        <v>10618</v>
      </c>
      <c r="K139" s="2" t="s">
        <v>17</v>
      </c>
      <c r="L139" s="2" t="s">
        <v>10882</v>
      </c>
      <c r="Q139" s="2">
        <v>1069.0</v>
      </c>
    </row>
    <row r="140">
      <c r="B140" s="2" t="s">
        <v>5776</v>
      </c>
      <c r="K140" s="2" t="s">
        <v>17</v>
      </c>
      <c r="L140" s="2" t="s">
        <v>10810</v>
      </c>
      <c r="Q140" s="2">
        <v>1077.0</v>
      </c>
    </row>
    <row r="141">
      <c r="B141" s="2" t="s">
        <v>5776</v>
      </c>
      <c r="K141" s="2" t="s">
        <v>17</v>
      </c>
      <c r="L141" s="2" t="s">
        <v>10810</v>
      </c>
      <c r="Q141" s="2">
        <v>1077.0</v>
      </c>
    </row>
    <row r="142">
      <c r="B142" s="2" t="s">
        <v>5776</v>
      </c>
      <c r="K142" s="2" t="s">
        <v>17</v>
      </c>
      <c r="L142" s="2" t="s">
        <v>10810</v>
      </c>
      <c r="Q142" s="2">
        <v>1077.0</v>
      </c>
    </row>
    <row r="143">
      <c r="B143" s="2" t="s">
        <v>5776</v>
      </c>
      <c r="K143" s="2" t="s">
        <v>17</v>
      </c>
      <c r="L143" s="2" t="s">
        <v>10810</v>
      </c>
      <c r="Q143" s="2">
        <v>1077.0</v>
      </c>
    </row>
    <row r="144">
      <c r="B144" s="2" t="s">
        <v>5776</v>
      </c>
      <c r="K144" s="2" t="s">
        <v>17</v>
      </c>
      <c r="L144" s="2" t="s">
        <v>10810</v>
      </c>
      <c r="Q144" s="2">
        <v>1077.0</v>
      </c>
    </row>
    <row r="145">
      <c r="B145" s="2" t="s">
        <v>5776</v>
      </c>
      <c r="D145" s="2" t="s">
        <v>34</v>
      </c>
      <c r="K145" s="2" t="s">
        <v>17</v>
      </c>
      <c r="L145" s="2" t="s">
        <v>10810</v>
      </c>
      <c r="Q145" s="2">
        <v>1077.0</v>
      </c>
    </row>
    <row r="146">
      <c r="B146" s="2" t="s">
        <v>4973</v>
      </c>
      <c r="K146" s="2" t="s">
        <v>17</v>
      </c>
      <c r="L146" s="2" t="s">
        <v>10810</v>
      </c>
      <c r="Q146" s="2">
        <v>1077.0</v>
      </c>
    </row>
    <row r="147">
      <c r="B147" s="2" t="s">
        <v>6741</v>
      </c>
      <c r="K147" s="2" t="s">
        <v>17</v>
      </c>
      <c r="L147" s="2" t="s">
        <v>10514</v>
      </c>
      <c r="Q147" s="2">
        <v>1078.0</v>
      </c>
    </row>
    <row r="148">
      <c r="B148" s="2" t="s">
        <v>10883</v>
      </c>
      <c r="K148" s="2" t="s">
        <v>17</v>
      </c>
      <c r="L148" s="2" t="s">
        <v>10884</v>
      </c>
      <c r="Q148" s="2">
        <v>1095.0</v>
      </c>
    </row>
    <row r="149">
      <c r="B149" s="2" t="s">
        <v>10885</v>
      </c>
      <c r="K149" s="2" t="s">
        <v>17</v>
      </c>
      <c r="L149" s="2" t="s">
        <v>10886</v>
      </c>
      <c r="Q149" s="2">
        <v>1095.0</v>
      </c>
    </row>
    <row r="150">
      <c r="B150" s="2" t="s">
        <v>10887</v>
      </c>
      <c r="K150" s="2" t="s">
        <v>17</v>
      </c>
      <c r="L150" s="2" t="s">
        <v>10884</v>
      </c>
      <c r="Q150" s="2">
        <v>1095.0</v>
      </c>
    </row>
    <row r="151">
      <c r="B151" s="2" t="s">
        <v>10740</v>
      </c>
      <c r="H151" s="2" t="s">
        <v>3819</v>
      </c>
      <c r="K151" s="2" t="s">
        <v>17</v>
      </c>
      <c r="L151" s="2" t="s">
        <v>10884</v>
      </c>
      <c r="Q151" s="2">
        <v>1095.0</v>
      </c>
    </row>
    <row r="152">
      <c r="B152" s="2" t="s">
        <v>10888</v>
      </c>
      <c r="H152" s="2" t="s">
        <v>3819</v>
      </c>
      <c r="I152" s="2" t="s">
        <v>2173</v>
      </c>
      <c r="J152" s="2" t="s">
        <v>10775</v>
      </c>
      <c r="K152" s="2" t="s">
        <v>17</v>
      </c>
      <c r="L152" s="2" t="s">
        <v>10775</v>
      </c>
      <c r="P152" s="2" t="s">
        <v>10774</v>
      </c>
      <c r="Q152" s="2">
        <v>1107.0</v>
      </c>
    </row>
    <row r="153">
      <c r="B153" s="2" t="s">
        <v>10888</v>
      </c>
      <c r="H153" s="2" t="s">
        <v>3819</v>
      </c>
      <c r="I153" s="2" t="s">
        <v>2173</v>
      </c>
      <c r="J153" s="2" t="s">
        <v>10775</v>
      </c>
      <c r="K153" s="2" t="s">
        <v>17</v>
      </c>
      <c r="L153" s="2" t="s">
        <v>10775</v>
      </c>
      <c r="P153" s="2" t="s">
        <v>10774</v>
      </c>
      <c r="Q153" s="2">
        <v>1107.0</v>
      </c>
    </row>
    <row r="154">
      <c r="B154" s="2" t="s">
        <v>10888</v>
      </c>
      <c r="H154" s="2" t="s">
        <v>3819</v>
      </c>
      <c r="I154" s="2" t="s">
        <v>2173</v>
      </c>
      <c r="J154" s="2" t="s">
        <v>10775</v>
      </c>
      <c r="K154" s="2" t="s">
        <v>17</v>
      </c>
      <c r="L154" s="2" t="s">
        <v>10775</v>
      </c>
      <c r="P154" s="2" t="s">
        <v>10774</v>
      </c>
      <c r="Q154" s="2">
        <v>1107.0</v>
      </c>
    </row>
    <row r="155">
      <c r="B155" s="2" t="s">
        <v>10888</v>
      </c>
      <c r="H155" s="2" t="s">
        <v>3819</v>
      </c>
      <c r="I155" s="2" t="s">
        <v>2173</v>
      </c>
      <c r="J155" s="2" t="s">
        <v>10775</v>
      </c>
      <c r="K155" s="2" t="s">
        <v>17</v>
      </c>
      <c r="L155" s="2" t="s">
        <v>10775</v>
      </c>
      <c r="P155" s="2" t="s">
        <v>10774</v>
      </c>
      <c r="Q155" s="2">
        <v>1107.0</v>
      </c>
    </row>
  </sheetData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10" width="17.5"/>
    <col customWidth="1" min="11" max="11" width="8.88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/>
      <c r="B1" s="215" t="s">
        <v>5</v>
      </c>
      <c r="C1" s="219" t="s">
        <v>417</v>
      </c>
      <c r="D1" s="578"/>
      <c r="E1" s="411">
        <v>9.447153929E9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00" t="s">
        <v>806</v>
      </c>
    </row>
    <row r="2">
      <c r="A2" s="239"/>
      <c r="B2" s="477" t="s">
        <v>807</v>
      </c>
      <c r="C2" s="2" t="s">
        <v>5942</v>
      </c>
      <c r="D2" s="231"/>
      <c r="E2" s="237"/>
      <c r="F2" s="2"/>
      <c r="G2" s="2"/>
      <c r="H2" s="227" t="s">
        <v>320</v>
      </c>
      <c r="I2" s="227"/>
      <c r="J2" s="469"/>
      <c r="K2" s="227"/>
      <c r="L2" s="226" t="s">
        <v>11</v>
      </c>
      <c r="M2" s="469"/>
      <c r="N2" s="490"/>
      <c r="P2" s="2">
        <v>1.0</v>
      </c>
      <c r="Q2" s="2" t="s">
        <v>10889</v>
      </c>
      <c r="R2" s="200" t="s">
        <v>10890</v>
      </c>
      <c r="S2" s="2" t="s">
        <v>10891</v>
      </c>
    </row>
    <row r="3">
      <c r="A3" s="2"/>
      <c r="B3" s="229" t="s">
        <v>811</v>
      </c>
      <c r="C3" s="2" t="s">
        <v>10892</v>
      </c>
      <c r="D3" s="240"/>
      <c r="E3" s="230"/>
      <c r="F3" s="2"/>
      <c r="G3" s="2"/>
      <c r="H3" s="2" t="s">
        <v>812</v>
      </c>
      <c r="I3" s="2"/>
      <c r="K3" s="2"/>
      <c r="L3" s="229" t="s">
        <v>12</v>
      </c>
      <c r="N3" s="230"/>
      <c r="P3" s="2">
        <v>2.0</v>
      </c>
      <c r="Q3" s="2" t="s">
        <v>7789</v>
      </c>
      <c r="R3" s="200" t="s">
        <v>8137</v>
      </c>
      <c r="S3" s="2" t="s">
        <v>1272</v>
      </c>
    </row>
    <row r="4">
      <c r="A4" s="2"/>
      <c r="B4" s="229" t="s">
        <v>816</v>
      </c>
      <c r="D4" s="240"/>
      <c r="E4" s="230"/>
      <c r="F4" s="2"/>
      <c r="G4" s="2"/>
      <c r="H4" s="2" t="s">
        <v>817</v>
      </c>
      <c r="I4" s="2"/>
      <c r="K4" s="2"/>
      <c r="L4" s="229" t="s">
        <v>13</v>
      </c>
      <c r="N4" s="230"/>
      <c r="P4" s="2">
        <v>3.0</v>
      </c>
      <c r="Q4" s="2" t="s">
        <v>10893</v>
      </c>
      <c r="R4" s="200" t="s">
        <v>10894</v>
      </c>
      <c r="S4" s="2" t="s">
        <v>1010</v>
      </c>
    </row>
    <row r="5">
      <c r="A5" s="2"/>
      <c r="B5" s="229" t="s">
        <v>818</v>
      </c>
      <c r="C5" s="2" t="s">
        <v>10895</v>
      </c>
      <c r="D5" s="240"/>
      <c r="E5" s="230"/>
      <c r="F5" s="2"/>
      <c r="G5" s="2"/>
      <c r="H5" s="2" t="s">
        <v>819</v>
      </c>
      <c r="I5" s="2"/>
      <c r="K5" s="2"/>
      <c r="L5" s="229" t="s">
        <v>14</v>
      </c>
      <c r="N5" s="237"/>
      <c r="P5" s="2">
        <v>4.0</v>
      </c>
      <c r="Q5" s="2" t="s">
        <v>10893</v>
      </c>
      <c r="R5" s="200" t="s">
        <v>10896</v>
      </c>
      <c r="S5" s="2" t="s">
        <v>1010</v>
      </c>
    </row>
    <row r="6">
      <c r="A6" s="2"/>
      <c r="B6" s="229" t="s">
        <v>820</v>
      </c>
      <c r="C6" s="2" t="s">
        <v>10897</v>
      </c>
      <c r="D6" s="231"/>
      <c r="E6" s="237">
        <v>9.895546146E9</v>
      </c>
      <c r="F6" s="2"/>
      <c r="G6" s="2"/>
      <c r="H6" s="2" t="s">
        <v>821</v>
      </c>
      <c r="K6" s="2"/>
      <c r="L6" s="229" t="s">
        <v>15</v>
      </c>
      <c r="N6" s="237"/>
      <c r="P6" s="2">
        <v>5.0</v>
      </c>
      <c r="Q6" s="2" t="s">
        <v>10898</v>
      </c>
      <c r="R6" s="200" t="s">
        <v>9634</v>
      </c>
      <c r="S6" s="2" t="s">
        <v>10899</v>
      </c>
    </row>
    <row r="7">
      <c r="A7" s="2"/>
      <c r="B7" s="229" t="s">
        <v>822</v>
      </c>
      <c r="C7" s="2" t="s">
        <v>10900</v>
      </c>
      <c r="D7" s="231"/>
      <c r="E7" s="237">
        <v>9.63350066E9</v>
      </c>
      <c r="F7" s="2"/>
      <c r="G7" s="2"/>
      <c r="H7" s="2" t="s">
        <v>823</v>
      </c>
      <c r="I7" s="2"/>
      <c r="K7" s="2"/>
      <c r="L7" s="229" t="s">
        <v>17</v>
      </c>
      <c r="N7" s="237"/>
      <c r="P7" s="2">
        <v>6.0</v>
      </c>
      <c r="Q7" s="2" t="s">
        <v>10901</v>
      </c>
      <c r="R7" s="200" t="s">
        <v>7733</v>
      </c>
      <c r="S7" s="2" t="s">
        <v>10902</v>
      </c>
    </row>
    <row r="8">
      <c r="A8" s="2"/>
      <c r="B8" s="229" t="s">
        <v>824</v>
      </c>
      <c r="D8" s="240"/>
      <c r="E8" s="230"/>
      <c r="F8" s="2"/>
      <c r="G8" s="2"/>
      <c r="H8" s="2" t="s">
        <v>825</v>
      </c>
      <c r="I8" s="2"/>
      <c r="K8" s="2"/>
      <c r="L8" s="229" t="s">
        <v>18</v>
      </c>
      <c r="N8" s="237"/>
      <c r="P8" s="2">
        <v>7.0</v>
      </c>
      <c r="Q8" s="2" t="s">
        <v>10903</v>
      </c>
      <c r="R8" s="200" t="s">
        <v>7452</v>
      </c>
      <c r="S8" s="2" t="s">
        <v>10904</v>
      </c>
    </row>
    <row r="9">
      <c r="A9" s="2"/>
      <c r="B9" s="229" t="s">
        <v>826</v>
      </c>
      <c r="C9" s="2"/>
      <c r="D9" s="231"/>
      <c r="E9" s="237"/>
      <c r="F9" s="2"/>
      <c r="G9" s="2"/>
      <c r="H9" s="2" t="s">
        <v>827</v>
      </c>
      <c r="I9" s="2"/>
      <c r="J9" s="2"/>
      <c r="K9" s="2"/>
      <c r="L9" s="229" t="s">
        <v>19</v>
      </c>
      <c r="M9" s="2"/>
      <c r="N9" s="237"/>
      <c r="P9" s="2">
        <v>8.0</v>
      </c>
      <c r="Q9" s="2" t="s">
        <v>10905</v>
      </c>
      <c r="R9" s="200" t="s">
        <v>10906</v>
      </c>
      <c r="S9" s="2" t="s">
        <v>10907</v>
      </c>
    </row>
    <row r="10">
      <c r="A10" s="2"/>
      <c r="B10" s="241" t="s">
        <v>828</v>
      </c>
      <c r="C10" s="242"/>
      <c r="D10" s="349"/>
      <c r="E10" s="243"/>
      <c r="F10" s="2"/>
      <c r="G10" s="2"/>
      <c r="H10" s="2" t="s">
        <v>829</v>
      </c>
      <c r="I10" s="2"/>
      <c r="J10" s="2"/>
      <c r="K10" s="2"/>
      <c r="L10" s="229" t="s">
        <v>20</v>
      </c>
      <c r="M10" s="2"/>
      <c r="N10" s="237"/>
      <c r="P10" s="2">
        <v>9.0</v>
      </c>
      <c r="Q10" s="2" t="s">
        <v>10908</v>
      </c>
      <c r="R10" s="200" t="s">
        <v>7772</v>
      </c>
      <c r="S10" s="2" t="s">
        <v>10909</v>
      </c>
    </row>
    <row r="11">
      <c r="A11" s="2"/>
      <c r="B11" s="2" t="s">
        <v>830</v>
      </c>
      <c r="C11" s="2"/>
      <c r="D11" s="231"/>
      <c r="E11" s="2"/>
      <c r="F11" s="2"/>
      <c r="G11" s="2"/>
      <c r="H11" s="229" t="s">
        <v>831</v>
      </c>
      <c r="I11" s="2"/>
      <c r="J11" s="2"/>
      <c r="K11" s="2"/>
      <c r="L11" s="229" t="s">
        <v>21</v>
      </c>
      <c r="M11" s="2"/>
      <c r="N11" s="237"/>
      <c r="P11" s="2">
        <v>10.0</v>
      </c>
      <c r="Q11" s="2" t="s">
        <v>5345</v>
      </c>
      <c r="R11" s="200" t="s">
        <v>3605</v>
      </c>
      <c r="S11" s="2" t="s">
        <v>10910</v>
      </c>
      <c r="T11" s="2" t="s">
        <v>10911</v>
      </c>
    </row>
    <row r="12">
      <c r="A12" s="2"/>
      <c r="B12" s="2"/>
      <c r="C12" s="2"/>
      <c r="D12" s="231"/>
      <c r="E12" s="2"/>
      <c r="F12" s="2"/>
      <c r="G12" s="2"/>
      <c r="H12" s="229" t="s">
        <v>833</v>
      </c>
      <c r="I12" s="2"/>
      <c r="J12" s="2"/>
      <c r="K12" s="2"/>
      <c r="L12" s="229" t="s">
        <v>23</v>
      </c>
      <c r="M12" s="2"/>
      <c r="N12" s="237"/>
      <c r="P12" s="2"/>
      <c r="Q12" s="2"/>
      <c r="R12" s="200"/>
      <c r="S12" s="2"/>
    </row>
    <row r="13">
      <c r="A13" s="2"/>
      <c r="B13" s="2"/>
      <c r="C13" s="2"/>
      <c r="D13" s="231"/>
      <c r="E13" s="2"/>
      <c r="F13" s="2"/>
      <c r="G13" s="2"/>
      <c r="H13" s="229" t="s">
        <v>835</v>
      </c>
      <c r="I13" s="2"/>
      <c r="J13" s="2"/>
      <c r="K13" s="237"/>
      <c r="L13" s="241" t="s">
        <v>24</v>
      </c>
      <c r="M13" s="242"/>
      <c r="N13" s="243"/>
      <c r="O13" s="2"/>
      <c r="P13" s="2"/>
      <c r="Q13" s="2"/>
      <c r="R13" s="200"/>
      <c r="S13" s="2"/>
    </row>
    <row r="14">
      <c r="A14" s="2"/>
      <c r="B14" s="2"/>
      <c r="C14" s="2"/>
      <c r="D14" s="231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00"/>
      <c r="S14" s="2"/>
    </row>
    <row r="15">
      <c r="A15" s="2"/>
      <c r="B15" s="2"/>
      <c r="C15" s="2"/>
      <c r="D15" s="231"/>
      <c r="E15" s="2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00"/>
    </row>
    <row r="16">
      <c r="A16" s="12"/>
      <c r="B16" s="12" t="s">
        <v>27</v>
      </c>
      <c r="C16" s="12" t="s">
        <v>28</v>
      </c>
      <c r="D16" s="404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460" t="s">
        <v>851</v>
      </c>
    </row>
    <row r="17">
      <c r="A17" s="2" t="s">
        <v>9592</v>
      </c>
      <c r="B17" s="357" t="s">
        <v>30</v>
      </c>
      <c r="C17" s="275" t="s">
        <v>5477</v>
      </c>
      <c r="D17" s="231">
        <v>8.801380799694E12</v>
      </c>
      <c r="E17" s="2" t="s">
        <v>5771</v>
      </c>
      <c r="F17" s="2"/>
      <c r="G17" s="2"/>
      <c r="H17" s="2" t="s">
        <v>7241</v>
      </c>
      <c r="I17" s="2" t="s">
        <v>2097</v>
      </c>
      <c r="J17" s="2" t="s">
        <v>829</v>
      </c>
      <c r="K17" s="2" t="s">
        <v>10894</v>
      </c>
      <c r="L17" s="2" t="s">
        <v>17</v>
      </c>
      <c r="M17" s="2" t="s">
        <v>9053</v>
      </c>
      <c r="Q17" s="2" t="s">
        <v>10893</v>
      </c>
      <c r="R17" s="200">
        <v>140.0</v>
      </c>
    </row>
    <row r="18">
      <c r="A18" s="2"/>
      <c r="B18" s="357" t="s">
        <v>30</v>
      </c>
      <c r="C18" s="275" t="s">
        <v>5477</v>
      </c>
      <c r="D18" s="231">
        <v>8.80114180801E12</v>
      </c>
      <c r="E18" s="2" t="s">
        <v>5771</v>
      </c>
      <c r="F18" s="2"/>
      <c r="G18" s="2"/>
      <c r="H18" s="2" t="s">
        <v>10912</v>
      </c>
      <c r="I18" s="2" t="s">
        <v>2100</v>
      </c>
      <c r="J18" s="2" t="s">
        <v>829</v>
      </c>
      <c r="K18" s="2" t="s">
        <v>10894</v>
      </c>
      <c r="L18" s="2" t="s">
        <v>17</v>
      </c>
      <c r="M18" s="2" t="s">
        <v>9053</v>
      </c>
      <c r="Q18" s="2" t="s">
        <v>10893</v>
      </c>
      <c r="R18" s="200">
        <v>140.0</v>
      </c>
    </row>
    <row r="19">
      <c r="A19" s="2"/>
      <c r="B19" s="357" t="s">
        <v>30</v>
      </c>
      <c r="C19" s="275" t="s">
        <v>5477</v>
      </c>
      <c r="D19" s="231">
        <v>8.80172236811E12</v>
      </c>
      <c r="E19" s="2" t="s">
        <v>5771</v>
      </c>
      <c r="F19" s="2"/>
      <c r="G19" s="2"/>
      <c r="H19" s="2" t="s">
        <v>10913</v>
      </c>
      <c r="I19" s="2" t="s">
        <v>2102</v>
      </c>
      <c r="J19" s="2" t="s">
        <v>829</v>
      </c>
      <c r="K19" s="2" t="s">
        <v>10894</v>
      </c>
      <c r="L19" s="2" t="s">
        <v>17</v>
      </c>
      <c r="M19" s="2" t="s">
        <v>9053</v>
      </c>
      <c r="Q19" s="2" t="s">
        <v>10893</v>
      </c>
      <c r="R19" s="200">
        <v>140.0</v>
      </c>
    </row>
    <row r="20">
      <c r="A20" s="2"/>
      <c r="B20" s="357" t="s">
        <v>30</v>
      </c>
      <c r="C20" s="275" t="s">
        <v>5477</v>
      </c>
      <c r="D20" s="231">
        <v>8.801024195667E12</v>
      </c>
      <c r="E20" s="2" t="s">
        <v>5771</v>
      </c>
      <c r="F20" s="2"/>
      <c r="G20" s="2"/>
      <c r="H20" s="2" t="s">
        <v>10914</v>
      </c>
      <c r="I20" s="2" t="s">
        <v>2103</v>
      </c>
      <c r="J20" s="2" t="s">
        <v>829</v>
      </c>
      <c r="K20" s="2" t="s">
        <v>10894</v>
      </c>
      <c r="L20" s="2" t="s">
        <v>17</v>
      </c>
      <c r="M20" s="2" t="s">
        <v>9053</v>
      </c>
      <c r="Q20" s="2" t="s">
        <v>10893</v>
      </c>
      <c r="R20" s="200">
        <v>140.0</v>
      </c>
    </row>
    <row r="21">
      <c r="A21" s="2"/>
      <c r="B21" s="357" t="s">
        <v>30</v>
      </c>
      <c r="C21" s="275" t="s">
        <v>5477</v>
      </c>
      <c r="D21" s="231">
        <v>8.801171792486E12</v>
      </c>
      <c r="E21" s="2" t="s">
        <v>5771</v>
      </c>
      <c r="F21" s="2"/>
      <c r="G21" s="2"/>
      <c r="H21" s="2" t="s">
        <v>10502</v>
      </c>
      <c r="I21" s="2" t="s">
        <v>2104</v>
      </c>
      <c r="J21" s="2" t="s">
        <v>829</v>
      </c>
      <c r="K21" s="2" t="s">
        <v>10894</v>
      </c>
      <c r="L21" s="2" t="s">
        <v>17</v>
      </c>
      <c r="M21" s="2" t="s">
        <v>9053</v>
      </c>
      <c r="Q21" s="2" t="s">
        <v>10893</v>
      </c>
      <c r="R21" s="200">
        <v>140.0</v>
      </c>
    </row>
    <row r="22">
      <c r="A22" s="2"/>
      <c r="B22" s="357" t="s">
        <v>30</v>
      </c>
      <c r="C22" s="275" t="s">
        <v>5477</v>
      </c>
      <c r="D22" s="231">
        <v>8.81291298359E11</v>
      </c>
      <c r="E22" s="2" t="s">
        <v>5771</v>
      </c>
      <c r="F22" s="2"/>
      <c r="G22" s="2"/>
      <c r="H22" s="2" t="s">
        <v>10915</v>
      </c>
      <c r="I22" s="2" t="s">
        <v>2105</v>
      </c>
      <c r="J22" s="2" t="s">
        <v>829</v>
      </c>
      <c r="K22" s="2" t="s">
        <v>10896</v>
      </c>
      <c r="L22" s="2" t="s">
        <v>17</v>
      </c>
      <c r="M22" s="2" t="s">
        <v>9053</v>
      </c>
      <c r="Q22" s="2" t="s">
        <v>10893</v>
      </c>
      <c r="R22" s="200">
        <v>140.0</v>
      </c>
    </row>
    <row r="23">
      <c r="A23" s="2"/>
      <c r="B23" s="357" t="s">
        <v>30</v>
      </c>
      <c r="C23" s="275" t="s">
        <v>5477</v>
      </c>
      <c r="D23" s="231">
        <v>8.801741258928E12</v>
      </c>
      <c r="E23" s="2" t="s">
        <v>5771</v>
      </c>
      <c r="F23" s="2"/>
      <c r="G23" s="2"/>
      <c r="H23" s="2" t="s">
        <v>10336</v>
      </c>
      <c r="I23" s="2" t="s">
        <v>2113</v>
      </c>
      <c r="J23" s="2" t="s">
        <v>829</v>
      </c>
      <c r="K23" s="2" t="s">
        <v>10896</v>
      </c>
      <c r="L23" s="2" t="s">
        <v>17</v>
      </c>
      <c r="M23" s="2" t="s">
        <v>9053</v>
      </c>
      <c r="Q23" s="2" t="s">
        <v>10893</v>
      </c>
      <c r="R23" s="200">
        <v>140.0</v>
      </c>
    </row>
    <row r="24">
      <c r="A24" s="2"/>
      <c r="B24" s="357" t="s">
        <v>30</v>
      </c>
      <c r="C24" s="275" t="s">
        <v>5477</v>
      </c>
      <c r="D24" s="231">
        <v>8.801335818994E12</v>
      </c>
      <c r="E24" s="2" t="s">
        <v>5771</v>
      </c>
      <c r="F24" s="2"/>
      <c r="G24" s="2"/>
      <c r="H24" s="2" t="s">
        <v>10809</v>
      </c>
      <c r="I24" s="2" t="s">
        <v>2114</v>
      </c>
      <c r="J24" s="2" t="s">
        <v>829</v>
      </c>
      <c r="K24" s="2" t="s">
        <v>10894</v>
      </c>
      <c r="L24" s="2" t="s">
        <v>17</v>
      </c>
      <c r="M24" s="2" t="s">
        <v>9053</v>
      </c>
      <c r="Q24" s="2" t="s">
        <v>10893</v>
      </c>
      <c r="R24" s="200">
        <v>140.0</v>
      </c>
    </row>
    <row r="25">
      <c r="A25" s="2"/>
      <c r="B25" s="357" t="s">
        <v>30</v>
      </c>
      <c r="C25" s="357" t="s">
        <v>10916</v>
      </c>
      <c r="D25" s="231">
        <v>8.701561177508E12</v>
      </c>
      <c r="E25" s="2" t="s">
        <v>5657</v>
      </c>
      <c r="F25" s="2"/>
      <c r="G25" s="2"/>
      <c r="H25" s="2"/>
      <c r="I25" s="2"/>
      <c r="J25" s="2" t="s">
        <v>829</v>
      </c>
      <c r="K25" s="2" t="s">
        <v>10917</v>
      </c>
      <c r="L25" s="2" t="s">
        <v>10918</v>
      </c>
      <c r="M25" s="2" t="s">
        <v>9053</v>
      </c>
      <c r="Q25" s="2" t="s">
        <v>10893</v>
      </c>
      <c r="R25" s="200">
        <v>140.0</v>
      </c>
    </row>
    <row r="26">
      <c r="B26" s="266" t="s">
        <v>30</v>
      </c>
      <c r="C26" s="357" t="s">
        <v>9088</v>
      </c>
      <c r="D26" s="231" t="s">
        <v>10919</v>
      </c>
      <c r="E26" s="2" t="s">
        <v>4839</v>
      </c>
      <c r="J26" s="2" t="s">
        <v>829</v>
      </c>
      <c r="K26" s="2" t="s">
        <v>10896</v>
      </c>
      <c r="L26" s="2" t="s">
        <v>17</v>
      </c>
      <c r="M26" s="2" t="s">
        <v>9053</v>
      </c>
      <c r="Q26" s="2" t="s">
        <v>10893</v>
      </c>
      <c r="R26" s="200">
        <v>140.0</v>
      </c>
    </row>
    <row r="27">
      <c r="B27" s="266" t="s">
        <v>8576</v>
      </c>
      <c r="C27" s="275" t="s">
        <v>10920</v>
      </c>
      <c r="D27" s="231" t="s">
        <v>10921</v>
      </c>
      <c r="E27" s="2" t="s">
        <v>1488</v>
      </c>
      <c r="J27" s="2" t="s">
        <v>829</v>
      </c>
      <c r="K27" s="2" t="s">
        <v>10894</v>
      </c>
      <c r="L27" s="2" t="s">
        <v>17</v>
      </c>
      <c r="M27" s="2" t="s">
        <v>9053</v>
      </c>
      <c r="Q27" s="2" t="s">
        <v>10893</v>
      </c>
      <c r="R27" s="200">
        <v>140.0</v>
      </c>
    </row>
    <row r="28">
      <c r="A28" s="2"/>
      <c r="B28" s="357"/>
      <c r="C28" s="275" t="s">
        <v>10922</v>
      </c>
      <c r="D28" s="553"/>
      <c r="E28" s="275" t="s">
        <v>10923</v>
      </c>
      <c r="I28" s="2"/>
      <c r="J28" s="2" t="s">
        <v>6623</v>
      </c>
      <c r="L28" s="2"/>
      <c r="M28" s="2" t="s">
        <v>9053</v>
      </c>
      <c r="R28" s="200">
        <v>140.0</v>
      </c>
    </row>
    <row r="29">
      <c r="A29" s="2"/>
      <c r="B29" s="357"/>
      <c r="C29" s="275"/>
      <c r="D29" s="553"/>
      <c r="E29" s="275"/>
      <c r="I29" s="2"/>
      <c r="L29" s="2"/>
      <c r="R29" s="461"/>
    </row>
    <row r="30">
      <c r="A30" s="239" t="s">
        <v>10924</v>
      </c>
      <c r="B30" s="357" t="s">
        <v>3908</v>
      </c>
      <c r="C30" s="357" t="s">
        <v>3515</v>
      </c>
      <c r="D30" s="553"/>
      <c r="E30" s="275" t="s">
        <v>3987</v>
      </c>
      <c r="I30" s="2" t="s">
        <v>9674</v>
      </c>
      <c r="J30" s="2" t="s">
        <v>829</v>
      </c>
      <c r="K30" s="2" t="s">
        <v>7452</v>
      </c>
      <c r="L30" s="2" t="s">
        <v>17</v>
      </c>
      <c r="M30" s="2" t="s">
        <v>7691</v>
      </c>
      <c r="R30" s="200">
        <v>157.0</v>
      </c>
    </row>
    <row r="31">
      <c r="A31" s="2"/>
      <c r="B31" s="357" t="s">
        <v>3908</v>
      </c>
      <c r="C31" s="357" t="s">
        <v>4099</v>
      </c>
      <c r="D31" s="553"/>
      <c r="E31" s="275" t="s">
        <v>3989</v>
      </c>
      <c r="J31" s="2" t="s">
        <v>829</v>
      </c>
      <c r="K31" s="2" t="s">
        <v>7452</v>
      </c>
      <c r="L31" s="2" t="s">
        <v>17</v>
      </c>
      <c r="M31" s="2" t="s">
        <v>7691</v>
      </c>
      <c r="R31" s="200">
        <v>157.0</v>
      </c>
    </row>
    <row r="32">
      <c r="A32" s="2"/>
      <c r="B32" s="357" t="s">
        <v>3908</v>
      </c>
      <c r="C32" s="645" t="s">
        <v>5482</v>
      </c>
      <c r="D32" s="646"/>
      <c r="E32" s="492" t="s">
        <v>3991</v>
      </c>
      <c r="I32" s="2" t="s">
        <v>9813</v>
      </c>
      <c r="J32" s="2" t="s">
        <v>829</v>
      </c>
      <c r="K32" s="2" t="s">
        <v>7674</v>
      </c>
      <c r="L32" s="2" t="s">
        <v>17</v>
      </c>
      <c r="M32" s="2" t="s">
        <v>7691</v>
      </c>
      <c r="Q32" s="2" t="s">
        <v>8160</v>
      </c>
      <c r="R32" s="200">
        <v>157.0</v>
      </c>
    </row>
    <row r="33">
      <c r="A33" s="2"/>
      <c r="B33" s="357" t="s">
        <v>3908</v>
      </c>
      <c r="C33" s="463" t="s">
        <v>5330</v>
      </c>
      <c r="D33" s="646"/>
      <c r="E33" s="492" t="s">
        <v>4101</v>
      </c>
      <c r="J33" s="2" t="s">
        <v>829</v>
      </c>
      <c r="K33" s="2" t="s">
        <v>7452</v>
      </c>
      <c r="L33" s="2" t="s">
        <v>17</v>
      </c>
      <c r="M33" s="2" t="s">
        <v>7691</v>
      </c>
      <c r="R33" s="200">
        <v>157.0</v>
      </c>
    </row>
    <row r="34">
      <c r="A34" s="357"/>
      <c r="B34" s="357" t="s">
        <v>3908</v>
      </c>
      <c r="C34" s="357" t="s">
        <v>7171</v>
      </c>
      <c r="D34" s="647"/>
      <c r="E34" s="275" t="s">
        <v>4103</v>
      </c>
      <c r="J34" s="2" t="s">
        <v>829</v>
      </c>
      <c r="K34" s="2" t="s">
        <v>7452</v>
      </c>
      <c r="L34" s="2" t="s">
        <v>17</v>
      </c>
      <c r="M34" s="2" t="s">
        <v>7691</v>
      </c>
      <c r="R34" s="200">
        <v>157.0</v>
      </c>
    </row>
    <row r="35">
      <c r="A35" s="2"/>
      <c r="B35" s="275" t="s">
        <v>3908</v>
      </c>
      <c r="C35" s="275" t="s">
        <v>7142</v>
      </c>
      <c r="D35" s="648"/>
      <c r="E35" s="456" t="s">
        <v>6744</v>
      </c>
      <c r="J35" s="2" t="s">
        <v>829</v>
      </c>
      <c r="K35" s="2" t="s">
        <v>7733</v>
      </c>
      <c r="L35" s="2" t="s">
        <v>17</v>
      </c>
      <c r="M35" s="2" t="s">
        <v>9634</v>
      </c>
      <c r="R35" s="200">
        <v>198.0</v>
      </c>
    </row>
    <row r="36">
      <c r="A36" s="2"/>
      <c r="B36" s="357" t="s">
        <v>3908</v>
      </c>
      <c r="C36" s="645" t="s">
        <v>7172</v>
      </c>
      <c r="D36" s="646"/>
      <c r="E36" s="492" t="s">
        <v>7445</v>
      </c>
      <c r="J36" s="2" t="s">
        <v>829</v>
      </c>
      <c r="K36" s="2" t="s">
        <v>7452</v>
      </c>
      <c r="L36" s="2" t="s">
        <v>17</v>
      </c>
      <c r="M36" s="2" t="s">
        <v>7691</v>
      </c>
      <c r="R36" s="200">
        <v>157.0</v>
      </c>
    </row>
    <row r="37">
      <c r="A37" s="2"/>
      <c r="B37" s="357" t="s">
        <v>3908</v>
      </c>
      <c r="C37" s="275" t="s">
        <v>954</v>
      </c>
      <c r="D37" s="553"/>
      <c r="E37" s="275" t="s">
        <v>955</v>
      </c>
      <c r="J37" s="2" t="s">
        <v>829</v>
      </c>
      <c r="K37" s="2" t="s">
        <v>7733</v>
      </c>
      <c r="L37" s="2" t="s">
        <v>17</v>
      </c>
      <c r="M37" s="2" t="s">
        <v>9634</v>
      </c>
      <c r="R37" s="200">
        <v>198.0</v>
      </c>
    </row>
    <row r="38">
      <c r="A38" s="2"/>
      <c r="B38" s="357" t="s">
        <v>3908</v>
      </c>
      <c r="C38" s="357" t="s">
        <v>3524</v>
      </c>
      <c r="D38" s="649"/>
      <c r="E38" s="275" t="s">
        <v>7540</v>
      </c>
      <c r="J38" s="2" t="s">
        <v>829</v>
      </c>
      <c r="K38" s="2" t="s">
        <v>7452</v>
      </c>
      <c r="L38" s="2" t="s">
        <v>17</v>
      </c>
      <c r="M38" s="2" t="s">
        <v>7691</v>
      </c>
      <c r="R38" s="200">
        <v>157.0</v>
      </c>
    </row>
    <row r="39">
      <c r="A39" s="2"/>
      <c r="B39" s="357" t="s">
        <v>3908</v>
      </c>
      <c r="C39" s="357" t="s">
        <v>8139</v>
      </c>
      <c r="D39" s="553"/>
      <c r="E39" s="275" t="s">
        <v>9171</v>
      </c>
      <c r="J39" s="2" t="s">
        <v>829</v>
      </c>
      <c r="K39" s="2" t="s">
        <v>7452</v>
      </c>
      <c r="L39" s="2" t="s">
        <v>17</v>
      </c>
      <c r="M39" s="2" t="s">
        <v>7691</v>
      </c>
      <c r="R39" s="200">
        <v>157.0</v>
      </c>
    </row>
    <row r="40">
      <c r="A40" s="2"/>
      <c r="B40" s="357" t="s">
        <v>3908</v>
      </c>
      <c r="C40" s="645" t="s">
        <v>10925</v>
      </c>
      <c r="D40" s="646"/>
      <c r="E40" s="492" t="s">
        <v>947</v>
      </c>
      <c r="F40" s="2"/>
      <c r="G40" s="2"/>
      <c r="H40" s="2" t="s">
        <v>10110</v>
      </c>
      <c r="I40" s="2" t="s">
        <v>9675</v>
      </c>
      <c r="J40" s="2" t="s">
        <v>829</v>
      </c>
      <c r="K40" s="2" t="s">
        <v>7452</v>
      </c>
      <c r="L40" s="2" t="s">
        <v>17</v>
      </c>
      <c r="M40" s="2" t="s">
        <v>8476</v>
      </c>
      <c r="R40" s="200">
        <v>75.0</v>
      </c>
    </row>
    <row r="41">
      <c r="A41" s="2"/>
      <c r="B41" s="357" t="s">
        <v>3908</v>
      </c>
      <c r="C41" s="645" t="s">
        <v>10925</v>
      </c>
      <c r="D41" s="646"/>
      <c r="E41" s="492" t="s">
        <v>947</v>
      </c>
      <c r="F41" s="2"/>
      <c r="G41" s="2"/>
      <c r="H41" s="2" t="s">
        <v>10926</v>
      </c>
      <c r="I41" s="2" t="s">
        <v>9676</v>
      </c>
      <c r="J41" s="2" t="s">
        <v>829</v>
      </c>
      <c r="K41" s="2" t="s">
        <v>7452</v>
      </c>
      <c r="L41" s="2" t="s">
        <v>17</v>
      </c>
      <c r="M41" s="2" t="s">
        <v>8476</v>
      </c>
      <c r="R41" s="200">
        <v>75.0</v>
      </c>
    </row>
    <row r="42">
      <c r="A42" s="2"/>
      <c r="B42" s="357" t="s">
        <v>3908</v>
      </c>
      <c r="C42" s="645" t="s">
        <v>10925</v>
      </c>
      <c r="D42" s="646"/>
      <c r="E42" s="492" t="s">
        <v>947</v>
      </c>
      <c r="F42" s="2"/>
      <c r="G42" s="2"/>
      <c r="H42" s="2" t="s">
        <v>10927</v>
      </c>
      <c r="I42" s="2" t="s">
        <v>9814</v>
      </c>
      <c r="J42" s="2" t="s">
        <v>829</v>
      </c>
      <c r="K42" s="2" t="s">
        <v>7452</v>
      </c>
      <c r="L42" s="2" t="s">
        <v>17</v>
      </c>
      <c r="M42" s="2" t="s">
        <v>8476</v>
      </c>
      <c r="R42" s="200">
        <v>75.0</v>
      </c>
    </row>
    <row r="43">
      <c r="A43" s="2"/>
      <c r="B43" s="357" t="s">
        <v>3908</v>
      </c>
      <c r="C43" s="645" t="s">
        <v>10925</v>
      </c>
      <c r="D43" s="646"/>
      <c r="E43" s="492" t="s">
        <v>947</v>
      </c>
      <c r="F43" s="2"/>
      <c r="G43" s="2"/>
      <c r="H43" s="2" t="s">
        <v>10928</v>
      </c>
      <c r="I43" s="2" t="s">
        <v>9678</v>
      </c>
      <c r="J43" s="2" t="s">
        <v>829</v>
      </c>
      <c r="K43" s="2" t="s">
        <v>7452</v>
      </c>
      <c r="L43" s="2" t="s">
        <v>17</v>
      </c>
      <c r="M43" s="2" t="s">
        <v>8476</v>
      </c>
      <c r="R43" s="200">
        <v>75.0</v>
      </c>
    </row>
    <row r="44">
      <c r="A44" s="2"/>
      <c r="B44" s="357" t="s">
        <v>3908</v>
      </c>
      <c r="C44" s="645" t="s">
        <v>10925</v>
      </c>
      <c r="D44" s="646"/>
      <c r="E44" s="492" t="s">
        <v>947</v>
      </c>
      <c r="F44" s="2"/>
      <c r="G44" s="2"/>
      <c r="H44" s="2" t="s">
        <v>9763</v>
      </c>
      <c r="I44" s="2" t="s">
        <v>9679</v>
      </c>
      <c r="J44" s="2" t="s">
        <v>829</v>
      </c>
      <c r="K44" s="2" t="s">
        <v>7452</v>
      </c>
      <c r="L44" s="2" t="s">
        <v>17</v>
      </c>
      <c r="M44" s="2" t="s">
        <v>8476</v>
      </c>
      <c r="R44" s="200">
        <v>75.0</v>
      </c>
    </row>
    <row r="45">
      <c r="A45" s="2"/>
      <c r="B45" s="357" t="s">
        <v>3908</v>
      </c>
      <c r="C45" s="639" t="s">
        <v>10929</v>
      </c>
      <c r="D45" s="646"/>
      <c r="E45" s="492" t="s">
        <v>10930</v>
      </c>
      <c r="F45" s="2"/>
      <c r="G45" s="2"/>
      <c r="H45" s="2" t="s">
        <v>10931</v>
      </c>
      <c r="I45" s="2" t="s">
        <v>2138</v>
      </c>
      <c r="J45" s="2" t="s">
        <v>829</v>
      </c>
      <c r="K45" s="2" t="s">
        <v>7452</v>
      </c>
      <c r="L45" s="2" t="s">
        <v>17</v>
      </c>
      <c r="M45" s="2" t="s">
        <v>10896</v>
      </c>
      <c r="R45" s="200">
        <v>157.0</v>
      </c>
    </row>
    <row r="46">
      <c r="A46" s="2"/>
      <c r="B46" s="357" t="s">
        <v>3908</v>
      </c>
      <c r="C46" s="639" t="s">
        <v>10929</v>
      </c>
      <c r="D46" s="646"/>
      <c r="E46" s="492" t="s">
        <v>10930</v>
      </c>
      <c r="F46" s="2"/>
      <c r="G46" s="2"/>
      <c r="H46" s="2" t="s">
        <v>10932</v>
      </c>
      <c r="I46" s="2" t="s">
        <v>2139</v>
      </c>
      <c r="J46" s="2" t="s">
        <v>829</v>
      </c>
      <c r="K46" s="2" t="s">
        <v>7452</v>
      </c>
      <c r="L46" s="2" t="s">
        <v>17</v>
      </c>
      <c r="M46" s="2" t="s">
        <v>10896</v>
      </c>
      <c r="R46" s="200">
        <v>157.0</v>
      </c>
    </row>
    <row r="47">
      <c r="B47" s="266" t="s">
        <v>3908</v>
      </c>
      <c r="C47" s="357" t="s">
        <v>10933</v>
      </c>
      <c r="D47" s="231" t="s">
        <v>10934</v>
      </c>
      <c r="E47" s="2" t="s">
        <v>1056</v>
      </c>
      <c r="F47" s="2"/>
      <c r="G47" s="2"/>
      <c r="H47" s="2" t="s">
        <v>10935</v>
      </c>
      <c r="I47" s="2" t="s">
        <v>9680</v>
      </c>
      <c r="J47" s="2" t="s">
        <v>829</v>
      </c>
      <c r="K47" s="2" t="s">
        <v>7674</v>
      </c>
      <c r="L47" s="2" t="s">
        <v>17</v>
      </c>
      <c r="M47" s="2" t="s">
        <v>10894</v>
      </c>
      <c r="Q47" s="2" t="s">
        <v>10893</v>
      </c>
      <c r="R47" s="200">
        <v>144.0</v>
      </c>
    </row>
    <row r="48">
      <c r="B48" s="266" t="s">
        <v>3908</v>
      </c>
      <c r="C48" s="357" t="s">
        <v>10933</v>
      </c>
      <c r="D48" s="231" t="s">
        <v>10936</v>
      </c>
      <c r="E48" s="2" t="s">
        <v>1056</v>
      </c>
      <c r="F48" s="2"/>
      <c r="G48" s="2"/>
      <c r="H48" s="2" t="s">
        <v>10937</v>
      </c>
      <c r="I48" s="2" t="s">
        <v>9681</v>
      </c>
      <c r="J48" s="2" t="s">
        <v>829</v>
      </c>
      <c r="K48" s="2" t="s">
        <v>7674</v>
      </c>
      <c r="L48" s="2" t="s">
        <v>17</v>
      </c>
      <c r="M48" s="2" t="s">
        <v>10894</v>
      </c>
      <c r="Q48" s="2" t="s">
        <v>10893</v>
      </c>
      <c r="R48" s="200">
        <v>144.0</v>
      </c>
    </row>
    <row r="49">
      <c r="B49" s="266" t="s">
        <v>3908</v>
      </c>
      <c r="C49" s="357" t="s">
        <v>10933</v>
      </c>
      <c r="D49" s="231">
        <v>150107.0</v>
      </c>
      <c r="E49" s="2" t="s">
        <v>1056</v>
      </c>
      <c r="F49" s="2"/>
      <c r="G49" s="2"/>
      <c r="H49" s="2" t="s">
        <v>10938</v>
      </c>
      <c r="I49" s="2" t="s">
        <v>2133</v>
      </c>
      <c r="J49" s="2" t="s">
        <v>829</v>
      </c>
      <c r="K49" s="2" t="s">
        <v>7674</v>
      </c>
      <c r="L49" s="2" t="s">
        <v>17</v>
      </c>
      <c r="M49" s="2" t="s">
        <v>10894</v>
      </c>
      <c r="Q49" s="2" t="s">
        <v>10893</v>
      </c>
      <c r="R49" s="200">
        <v>144.0</v>
      </c>
    </row>
    <row r="50">
      <c r="B50" s="266" t="s">
        <v>3908</v>
      </c>
      <c r="C50" s="357" t="s">
        <v>10933</v>
      </c>
      <c r="D50" s="231" t="s">
        <v>9332</v>
      </c>
      <c r="E50" s="2" t="s">
        <v>1056</v>
      </c>
      <c r="F50" s="2"/>
      <c r="G50" s="2"/>
      <c r="H50" s="2" t="s">
        <v>10938</v>
      </c>
      <c r="I50" s="2" t="s">
        <v>2134</v>
      </c>
      <c r="J50" s="2" t="s">
        <v>829</v>
      </c>
      <c r="K50" s="2" t="s">
        <v>7674</v>
      </c>
      <c r="L50" s="2" t="s">
        <v>17</v>
      </c>
      <c r="M50" s="2" t="s">
        <v>10894</v>
      </c>
      <c r="Q50" s="2" t="s">
        <v>8160</v>
      </c>
      <c r="R50" s="200">
        <v>144.0</v>
      </c>
    </row>
    <row r="51">
      <c r="B51" s="266" t="s">
        <v>3908</v>
      </c>
      <c r="C51" s="357" t="s">
        <v>10933</v>
      </c>
      <c r="D51" s="231" t="s">
        <v>10939</v>
      </c>
      <c r="E51" s="2" t="s">
        <v>1056</v>
      </c>
      <c r="F51" s="2"/>
      <c r="G51" s="2"/>
      <c r="H51" s="2" t="s">
        <v>10940</v>
      </c>
      <c r="I51" s="2" t="s">
        <v>2135</v>
      </c>
      <c r="J51" s="2" t="s">
        <v>829</v>
      </c>
      <c r="K51" s="2" t="s">
        <v>7674</v>
      </c>
      <c r="L51" s="2" t="s">
        <v>17</v>
      </c>
      <c r="M51" s="2" t="s">
        <v>10894</v>
      </c>
      <c r="Q51" s="2" t="s">
        <v>8160</v>
      </c>
      <c r="R51" s="200">
        <v>144.0</v>
      </c>
    </row>
    <row r="52">
      <c r="B52" s="266" t="s">
        <v>3908</v>
      </c>
      <c r="C52" s="357" t="s">
        <v>10933</v>
      </c>
      <c r="D52" s="231" t="s">
        <v>10941</v>
      </c>
      <c r="E52" s="2" t="s">
        <v>1056</v>
      </c>
      <c r="F52" s="2"/>
      <c r="G52" s="2"/>
      <c r="H52" s="2" t="s">
        <v>7205</v>
      </c>
      <c r="I52" s="2" t="s">
        <v>2136</v>
      </c>
      <c r="J52" s="2" t="s">
        <v>829</v>
      </c>
      <c r="K52" s="2" t="s">
        <v>7674</v>
      </c>
      <c r="L52" s="2" t="s">
        <v>17</v>
      </c>
      <c r="M52" s="2" t="s">
        <v>10894</v>
      </c>
      <c r="Q52" s="2" t="s">
        <v>8160</v>
      </c>
      <c r="R52" s="200">
        <v>144.0</v>
      </c>
    </row>
    <row r="53">
      <c r="B53" s="266" t="s">
        <v>3908</v>
      </c>
      <c r="C53" s="357" t="s">
        <v>10933</v>
      </c>
      <c r="D53" s="231" t="s">
        <v>10942</v>
      </c>
      <c r="E53" s="2" t="s">
        <v>1056</v>
      </c>
      <c r="F53" s="2"/>
      <c r="G53" s="2"/>
      <c r="H53" s="2" t="s">
        <v>10943</v>
      </c>
      <c r="I53" s="2" t="s">
        <v>2137</v>
      </c>
      <c r="J53" s="2" t="s">
        <v>829</v>
      </c>
      <c r="K53" s="2" t="s">
        <v>7674</v>
      </c>
      <c r="L53" s="2" t="s">
        <v>17</v>
      </c>
      <c r="M53" s="2" t="s">
        <v>10894</v>
      </c>
      <c r="Q53" s="2" t="s">
        <v>8160</v>
      </c>
      <c r="R53" s="200">
        <v>144.0</v>
      </c>
    </row>
    <row r="54">
      <c r="B54" s="266" t="s">
        <v>3908</v>
      </c>
      <c r="C54" s="357" t="s">
        <v>10933</v>
      </c>
      <c r="D54" s="231" t="s">
        <v>10944</v>
      </c>
      <c r="E54" s="2" t="s">
        <v>1056</v>
      </c>
      <c r="F54" s="2"/>
      <c r="G54" s="2"/>
      <c r="H54" s="2" t="s">
        <v>10945</v>
      </c>
      <c r="I54" s="2" t="s">
        <v>2140</v>
      </c>
      <c r="J54" s="2" t="s">
        <v>829</v>
      </c>
      <c r="K54" s="2" t="s">
        <v>7674</v>
      </c>
      <c r="L54" s="2" t="s">
        <v>17</v>
      </c>
      <c r="M54" s="2" t="s">
        <v>10894</v>
      </c>
      <c r="Q54" s="2" t="s">
        <v>8160</v>
      </c>
      <c r="R54" s="200">
        <v>144.0</v>
      </c>
    </row>
    <row r="55">
      <c r="B55" s="266" t="s">
        <v>3908</v>
      </c>
      <c r="C55" s="357" t="s">
        <v>10933</v>
      </c>
      <c r="D55" s="231">
        <v>150206.0</v>
      </c>
      <c r="E55" s="2" t="s">
        <v>1056</v>
      </c>
      <c r="F55" s="2"/>
      <c r="G55" s="2"/>
      <c r="H55" s="2" t="s">
        <v>10943</v>
      </c>
      <c r="I55" s="2" t="s">
        <v>2141</v>
      </c>
      <c r="J55" s="2" t="s">
        <v>829</v>
      </c>
      <c r="K55" s="2" t="s">
        <v>7674</v>
      </c>
      <c r="L55" s="2" t="s">
        <v>17</v>
      </c>
      <c r="M55" s="2" t="s">
        <v>10894</v>
      </c>
      <c r="Q55" s="2" t="s">
        <v>8160</v>
      </c>
      <c r="R55" s="200">
        <v>144.0</v>
      </c>
    </row>
    <row r="56">
      <c r="B56" s="266" t="s">
        <v>3908</v>
      </c>
      <c r="C56" s="357" t="s">
        <v>10933</v>
      </c>
      <c r="D56" s="231">
        <v>150213.0</v>
      </c>
      <c r="E56" s="2" t="s">
        <v>1056</v>
      </c>
      <c r="F56" s="2"/>
      <c r="G56" s="2"/>
      <c r="H56" s="2" t="s">
        <v>10202</v>
      </c>
      <c r="I56" s="2" t="s">
        <v>2126</v>
      </c>
      <c r="J56" s="2" t="s">
        <v>829</v>
      </c>
      <c r="K56" s="2" t="s">
        <v>7674</v>
      </c>
      <c r="L56" s="2" t="s">
        <v>17</v>
      </c>
      <c r="M56" s="2" t="s">
        <v>10894</v>
      </c>
      <c r="Q56" s="2" t="s">
        <v>8160</v>
      </c>
      <c r="R56" s="200">
        <v>144.0</v>
      </c>
    </row>
    <row r="57">
      <c r="B57" s="266" t="s">
        <v>3908</v>
      </c>
      <c r="C57" s="357" t="s">
        <v>10933</v>
      </c>
      <c r="D57" s="231" t="s">
        <v>10946</v>
      </c>
      <c r="E57" s="2" t="s">
        <v>1056</v>
      </c>
      <c r="F57" s="2"/>
      <c r="G57" s="2"/>
      <c r="H57" s="2" t="s">
        <v>10947</v>
      </c>
      <c r="I57" s="2" t="s">
        <v>2142</v>
      </c>
      <c r="J57" s="2" t="s">
        <v>829</v>
      </c>
      <c r="K57" s="2" t="s">
        <v>7674</v>
      </c>
      <c r="L57" s="2" t="s">
        <v>17</v>
      </c>
      <c r="M57" s="2" t="s">
        <v>10894</v>
      </c>
      <c r="Q57" s="2" t="s">
        <v>8160</v>
      </c>
      <c r="R57" s="200">
        <v>144.0</v>
      </c>
    </row>
    <row r="58">
      <c r="B58" s="266" t="s">
        <v>3908</v>
      </c>
      <c r="C58" s="357" t="s">
        <v>10933</v>
      </c>
      <c r="D58" s="231" t="s">
        <v>10948</v>
      </c>
      <c r="E58" s="2" t="s">
        <v>1056</v>
      </c>
      <c r="F58" s="2"/>
      <c r="G58" s="2"/>
      <c r="H58" s="2" t="s">
        <v>10949</v>
      </c>
      <c r="I58" s="2" t="s">
        <v>2143</v>
      </c>
      <c r="J58" s="2" t="s">
        <v>829</v>
      </c>
      <c r="K58" s="2" t="s">
        <v>7674</v>
      </c>
      <c r="L58" s="2" t="s">
        <v>17</v>
      </c>
      <c r="M58" s="2" t="s">
        <v>10894</v>
      </c>
      <c r="Q58" s="2" t="s">
        <v>8160</v>
      </c>
      <c r="R58" s="200">
        <v>144.0</v>
      </c>
    </row>
    <row r="59">
      <c r="B59" s="266" t="s">
        <v>3908</v>
      </c>
      <c r="C59" s="357" t="s">
        <v>10933</v>
      </c>
      <c r="D59" s="231">
        <v>150211.0</v>
      </c>
      <c r="E59" s="2" t="s">
        <v>1056</v>
      </c>
      <c r="F59" s="2"/>
      <c r="G59" s="2"/>
      <c r="H59" s="2"/>
      <c r="J59" s="2" t="s">
        <v>829</v>
      </c>
      <c r="K59" s="2" t="s">
        <v>7674</v>
      </c>
      <c r="L59" s="2" t="s">
        <v>17</v>
      </c>
      <c r="M59" s="2" t="s">
        <v>10894</v>
      </c>
      <c r="Q59" s="2" t="s">
        <v>8160</v>
      </c>
      <c r="R59" s="200">
        <v>144.0</v>
      </c>
    </row>
    <row r="60">
      <c r="B60" s="266" t="s">
        <v>3908</v>
      </c>
      <c r="C60" s="357" t="s">
        <v>10933</v>
      </c>
      <c r="D60" s="231" t="s">
        <v>10950</v>
      </c>
      <c r="E60" s="2" t="s">
        <v>1056</v>
      </c>
      <c r="F60" s="2"/>
      <c r="G60" s="2"/>
      <c r="H60" s="2"/>
      <c r="J60" s="2" t="s">
        <v>829</v>
      </c>
      <c r="K60" s="2" t="s">
        <v>7674</v>
      </c>
      <c r="L60" s="2" t="s">
        <v>17</v>
      </c>
      <c r="M60" s="2" t="s">
        <v>10894</v>
      </c>
      <c r="Q60" s="2" t="s">
        <v>8160</v>
      </c>
      <c r="R60" s="200">
        <v>144.0</v>
      </c>
    </row>
    <row r="61">
      <c r="B61" s="266" t="s">
        <v>3908</v>
      </c>
      <c r="C61" s="357" t="s">
        <v>10933</v>
      </c>
      <c r="D61" s="231" t="s">
        <v>10951</v>
      </c>
      <c r="E61" s="2" t="s">
        <v>1056</v>
      </c>
      <c r="F61" s="2"/>
      <c r="G61" s="2"/>
      <c r="H61" s="2"/>
      <c r="J61" s="2" t="s">
        <v>829</v>
      </c>
      <c r="K61" s="2" t="s">
        <v>7674</v>
      </c>
      <c r="L61" s="2" t="s">
        <v>17</v>
      </c>
      <c r="M61" s="2" t="s">
        <v>10894</v>
      </c>
      <c r="Q61" s="2" t="s">
        <v>8160</v>
      </c>
    </row>
    <row r="62">
      <c r="B62" s="266" t="s">
        <v>3908</v>
      </c>
      <c r="C62" s="357" t="s">
        <v>10933</v>
      </c>
      <c r="D62" s="231"/>
      <c r="E62" s="2" t="s">
        <v>1056</v>
      </c>
      <c r="F62" s="2"/>
      <c r="G62" s="2"/>
      <c r="H62" s="2"/>
      <c r="J62" s="2" t="s">
        <v>829</v>
      </c>
      <c r="K62" s="2" t="s">
        <v>7452</v>
      </c>
      <c r="L62" s="2" t="s">
        <v>17</v>
      </c>
      <c r="M62" s="2" t="s">
        <v>10894</v>
      </c>
      <c r="Q62" s="2" t="s">
        <v>8160</v>
      </c>
      <c r="R62" s="200">
        <v>144.0</v>
      </c>
    </row>
    <row r="63">
      <c r="B63" s="266" t="s">
        <v>3908</v>
      </c>
      <c r="C63" s="357" t="s">
        <v>10933</v>
      </c>
      <c r="D63" s="231"/>
      <c r="E63" s="2"/>
      <c r="F63" s="2"/>
      <c r="G63" s="2"/>
      <c r="H63" s="2"/>
      <c r="J63" s="2" t="s">
        <v>829</v>
      </c>
      <c r="K63" s="2"/>
      <c r="L63" s="2" t="s">
        <v>17</v>
      </c>
      <c r="M63" s="2"/>
      <c r="Q63" s="2"/>
      <c r="R63" s="200"/>
    </row>
    <row r="64">
      <c r="B64" s="266"/>
      <c r="C64" s="275" t="s">
        <v>9913</v>
      </c>
      <c r="D64" s="231"/>
      <c r="E64" s="2" t="s">
        <v>7141</v>
      </c>
      <c r="F64" s="2"/>
      <c r="G64" s="2"/>
      <c r="H64" s="2" t="s">
        <v>3819</v>
      </c>
      <c r="J64" s="2" t="s">
        <v>829</v>
      </c>
      <c r="K64" s="2" t="s">
        <v>10894</v>
      </c>
      <c r="L64" s="2" t="s">
        <v>17</v>
      </c>
      <c r="M64" s="2" t="s">
        <v>8476</v>
      </c>
      <c r="Q64" s="2" t="s">
        <v>10893</v>
      </c>
      <c r="R64" s="200">
        <v>75.0</v>
      </c>
    </row>
    <row r="65">
      <c r="B65" s="266"/>
      <c r="C65" s="275" t="s">
        <v>9913</v>
      </c>
      <c r="D65" s="231"/>
      <c r="E65" s="2" t="s">
        <v>7141</v>
      </c>
      <c r="F65" s="2"/>
      <c r="G65" s="2"/>
      <c r="H65" s="2" t="s">
        <v>3819</v>
      </c>
      <c r="J65" s="2" t="s">
        <v>829</v>
      </c>
      <c r="K65" s="2" t="s">
        <v>10894</v>
      </c>
      <c r="L65" s="2" t="s">
        <v>17</v>
      </c>
      <c r="M65" s="2" t="s">
        <v>8476</v>
      </c>
      <c r="Q65" s="2" t="s">
        <v>10893</v>
      </c>
      <c r="R65" s="200">
        <v>75.0</v>
      </c>
    </row>
    <row r="66">
      <c r="B66" s="266"/>
      <c r="C66" s="275" t="s">
        <v>6743</v>
      </c>
      <c r="D66" s="240"/>
      <c r="E66" s="2" t="s">
        <v>1388</v>
      </c>
      <c r="J66" s="2" t="s">
        <v>829</v>
      </c>
      <c r="K66" s="2" t="s">
        <v>7452</v>
      </c>
      <c r="L66" s="2" t="s">
        <v>17</v>
      </c>
      <c r="M66" s="2" t="s">
        <v>7691</v>
      </c>
      <c r="R66" s="200">
        <v>157.0</v>
      </c>
    </row>
    <row r="67">
      <c r="B67" s="266"/>
      <c r="C67" s="275" t="s">
        <v>10952</v>
      </c>
      <c r="D67" s="240"/>
      <c r="J67" s="2" t="s">
        <v>829</v>
      </c>
      <c r="K67" s="2" t="s">
        <v>7452</v>
      </c>
      <c r="L67" s="2" t="s">
        <v>17</v>
      </c>
      <c r="M67" s="2" t="s">
        <v>7691</v>
      </c>
      <c r="R67" s="200">
        <v>157.0</v>
      </c>
    </row>
    <row r="68">
      <c r="B68" s="266"/>
      <c r="C68" s="266"/>
      <c r="D68" s="240"/>
      <c r="R68" s="461"/>
    </row>
    <row r="69">
      <c r="A69" s="239" t="s">
        <v>995</v>
      </c>
      <c r="B69" s="275" t="s">
        <v>862</v>
      </c>
      <c r="C69" s="357" t="s">
        <v>10953</v>
      </c>
      <c r="D69" s="240"/>
      <c r="E69" s="2" t="s">
        <v>10954</v>
      </c>
      <c r="J69" s="2" t="s">
        <v>2173</v>
      </c>
      <c r="K69" s="2" t="s">
        <v>7733</v>
      </c>
      <c r="L69" s="2" t="s">
        <v>17</v>
      </c>
      <c r="M69" s="2" t="s">
        <v>9634</v>
      </c>
      <c r="Q69" s="2" t="s">
        <v>10901</v>
      </c>
      <c r="R69" s="200">
        <v>198.0</v>
      </c>
    </row>
    <row r="70">
      <c r="A70" s="450"/>
      <c r="B70" s="275" t="s">
        <v>862</v>
      </c>
      <c r="C70" s="357" t="s">
        <v>10953</v>
      </c>
      <c r="D70" s="240"/>
      <c r="E70" s="2" t="s">
        <v>10954</v>
      </c>
      <c r="J70" s="2" t="s">
        <v>2173</v>
      </c>
      <c r="K70" s="2" t="s">
        <v>7733</v>
      </c>
      <c r="L70" s="2" t="s">
        <v>17</v>
      </c>
      <c r="M70" s="2" t="s">
        <v>9634</v>
      </c>
      <c r="Q70" s="2" t="s">
        <v>10901</v>
      </c>
      <c r="R70" s="200">
        <v>198.0</v>
      </c>
    </row>
    <row r="71">
      <c r="A71" s="450"/>
      <c r="B71" s="275" t="s">
        <v>862</v>
      </c>
      <c r="C71" s="266" t="s">
        <v>8435</v>
      </c>
      <c r="D71" s="2" t="s">
        <v>10955</v>
      </c>
      <c r="E71" s="2" t="s">
        <v>7504</v>
      </c>
      <c r="J71" s="2" t="s">
        <v>2173</v>
      </c>
      <c r="K71" s="2" t="s">
        <v>7733</v>
      </c>
      <c r="L71" s="2" t="s">
        <v>17</v>
      </c>
      <c r="M71" s="2" t="s">
        <v>9634</v>
      </c>
      <c r="Q71" s="2" t="s">
        <v>10901</v>
      </c>
      <c r="R71" s="200">
        <v>198.0</v>
      </c>
    </row>
    <row r="72">
      <c r="A72" s="450"/>
      <c r="B72" s="266"/>
      <c r="C72" s="266"/>
      <c r="D72" s="240"/>
      <c r="R72" s="461"/>
    </row>
    <row r="73">
      <c r="A73" s="239" t="s">
        <v>2681</v>
      </c>
      <c r="B73" s="275" t="s">
        <v>868</v>
      </c>
      <c r="C73" s="492" t="s">
        <v>1390</v>
      </c>
      <c r="D73" s="231">
        <v>2.201361002031E12</v>
      </c>
      <c r="E73" s="2" t="s">
        <v>935</v>
      </c>
      <c r="J73" s="2" t="s">
        <v>2173</v>
      </c>
      <c r="K73" s="2" t="s">
        <v>7733</v>
      </c>
      <c r="L73" s="2" t="s">
        <v>17</v>
      </c>
      <c r="M73" s="2" t="s">
        <v>9053</v>
      </c>
      <c r="Q73" s="2" t="s">
        <v>10901</v>
      </c>
      <c r="R73" s="200">
        <v>140.0</v>
      </c>
    </row>
    <row r="74">
      <c r="B74" s="275" t="s">
        <v>868</v>
      </c>
      <c r="C74" s="492" t="s">
        <v>1390</v>
      </c>
      <c r="D74" s="231">
        <v>2.201361002038E12</v>
      </c>
      <c r="E74" s="2" t="s">
        <v>935</v>
      </c>
      <c r="J74" s="2" t="s">
        <v>2173</v>
      </c>
      <c r="K74" s="2" t="s">
        <v>7733</v>
      </c>
      <c r="L74" s="2" t="s">
        <v>17</v>
      </c>
      <c r="M74" s="2" t="s">
        <v>9053</v>
      </c>
      <c r="Q74" s="2" t="s">
        <v>10901</v>
      </c>
      <c r="R74" s="200">
        <v>140.0</v>
      </c>
    </row>
    <row r="75">
      <c r="B75" s="266"/>
      <c r="C75" s="266"/>
      <c r="D75" s="240"/>
      <c r="R75" s="200"/>
    </row>
    <row r="76">
      <c r="B76" s="266"/>
      <c r="C76" s="275" t="s">
        <v>10956</v>
      </c>
      <c r="D76" s="240"/>
      <c r="R76" s="461"/>
    </row>
    <row r="77">
      <c r="A77" s="239"/>
      <c r="B77" s="357"/>
      <c r="C77" s="275" t="s">
        <v>10956</v>
      </c>
      <c r="D77" s="240"/>
      <c r="R77" s="461"/>
    </row>
    <row r="78">
      <c r="A78" s="2"/>
      <c r="B78" s="357"/>
      <c r="C78" s="275" t="s">
        <v>10957</v>
      </c>
      <c r="D78" s="240"/>
      <c r="I78" s="2"/>
      <c r="R78" s="461"/>
    </row>
    <row r="79">
      <c r="A79" s="2"/>
      <c r="C79" s="275" t="s">
        <v>10957</v>
      </c>
      <c r="D79" s="240"/>
      <c r="I79" s="2"/>
      <c r="R79" s="461"/>
    </row>
    <row r="80">
      <c r="A80" s="2"/>
      <c r="C80" s="275" t="s">
        <v>10957</v>
      </c>
      <c r="D80" s="240"/>
      <c r="I80" s="2"/>
      <c r="R80" s="461"/>
    </row>
    <row r="81">
      <c r="A81" s="2"/>
      <c r="C81" s="275" t="s">
        <v>10957</v>
      </c>
      <c r="D81" s="240"/>
      <c r="R81" s="461"/>
    </row>
    <row r="82">
      <c r="A82" s="239"/>
      <c r="B82" s="239"/>
      <c r="C82" s="275" t="s">
        <v>10957</v>
      </c>
      <c r="D82" s="240"/>
      <c r="R82" s="461"/>
    </row>
    <row r="83">
      <c r="A83" s="2"/>
      <c r="C83" s="275" t="s">
        <v>10957</v>
      </c>
      <c r="D83" s="240"/>
      <c r="R83" s="461"/>
    </row>
    <row r="84">
      <c r="A84" s="2"/>
      <c r="C84" s="2" t="s">
        <v>10958</v>
      </c>
      <c r="D84" s="240"/>
      <c r="R84" s="461"/>
    </row>
    <row r="85">
      <c r="A85" s="2"/>
      <c r="C85" s="2" t="s">
        <v>10958</v>
      </c>
      <c r="D85" s="240"/>
      <c r="R85" s="461"/>
    </row>
    <row r="86">
      <c r="A86" s="2"/>
      <c r="D86" s="240"/>
      <c r="R86" s="461"/>
    </row>
    <row r="87">
      <c r="D87" s="240"/>
      <c r="R87" s="461"/>
    </row>
    <row r="88">
      <c r="D88" s="240"/>
      <c r="R88" s="461"/>
    </row>
    <row r="89">
      <c r="D89" s="240"/>
      <c r="R89" s="461"/>
    </row>
    <row r="90">
      <c r="D90" s="240"/>
      <c r="R90" s="461"/>
    </row>
    <row r="91">
      <c r="D91" s="240"/>
      <c r="R91" s="461"/>
    </row>
    <row r="92">
      <c r="D92" s="240"/>
      <c r="R92" s="461"/>
    </row>
    <row r="93">
      <c r="D93" s="240"/>
      <c r="R93" s="461"/>
    </row>
    <row r="94">
      <c r="D94" s="240"/>
      <c r="R94" s="461"/>
    </row>
    <row r="95">
      <c r="D95" s="240"/>
      <c r="R95" s="461"/>
    </row>
    <row r="96">
      <c r="D96" s="240"/>
      <c r="R96" s="461"/>
    </row>
    <row r="97">
      <c r="D97" s="240"/>
      <c r="R97" s="461"/>
    </row>
    <row r="98">
      <c r="D98" s="240"/>
      <c r="R98" s="461"/>
    </row>
    <row r="99">
      <c r="D99" s="240"/>
      <c r="R99" s="461"/>
    </row>
    <row r="100">
      <c r="D100" s="240"/>
      <c r="R100" s="461"/>
    </row>
    <row r="101">
      <c r="D101" s="240"/>
      <c r="R101" s="461"/>
    </row>
    <row r="102">
      <c r="D102" s="240"/>
      <c r="R102" s="461"/>
    </row>
    <row r="103">
      <c r="D103" s="240"/>
      <c r="R103" s="461"/>
    </row>
    <row r="104">
      <c r="D104" s="240"/>
      <c r="R104" s="461"/>
    </row>
    <row r="105">
      <c r="D105" s="240"/>
      <c r="R105" s="461"/>
    </row>
    <row r="106">
      <c r="D106" s="240"/>
      <c r="R106" s="461"/>
    </row>
    <row r="107">
      <c r="D107" s="240"/>
      <c r="R107" s="461"/>
    </row>
    <row r="108">
      <c r="D108" s="240"/>
      <c r="R108" s="461"/>
    </row>
    <row r="109">
      <c r="D109" s="240"/>
      <c r="R109" s="461"/>
    </row>
    <row r="110">
      <c r="D110" s="240"/>
      <c r="R110" s="461"/>
    </row>
    <row r="111">
      <c r="D111" s="240"/>
      <c r="R111" s="461"/>
    </row>
    <row r="112">
      <c r="D112" s="240"/>
      <c r="R112" s="461"/>
    </row>
    <row r="113">
      <c r="D113" s="240"/>
      <c r="R113" s="461"/>
    </row>
    <row r="114">
      <c r="D114" s="240"/>
      <c r="R114" s="461"/>
    </row>
    <row r="115">
      <c r="D115" s="240"/>
      <c r="R115" s="461"/>
    </row>
    <row r="116">
      <c r="D116" s="240"/>
      <c r="R116" s="461"/>
    </row>
    <row r="117">
      <c r="D117" s="240"/>
      <c r="R117" s="461"/>
    </row>
    <row r="118">
      <c r="D118" s="240"/>
      <c r="R118" s="461"/>
    </row>
    <row r="119">
      <c r="D119" s="240"/>
      <c r="R119" s="461"/>
    </row>
    <row r="120">
      <c r="D120" s="240"/>
      <c r="R120" s="461"/>
    </row>
    <row r="121">
      <c r="D121" s="240"/>
      <c r="R121" s="461"/>
    </row>
    <row r="122">
      <c r="D122" s="240"/>
      <c r="R122" s="461"/>
    </row>
    <row r="123">
      <c r="D123" s="240"/>
      <c r="R123" s="461"/>
    </row>
    <row r="124">
      <c r="D124" s="240"/>
      <c r="R124" s="461"/>
    </row>
    <row r="125">
      <c r="D125" s="240"/>
      <c r="R125" s="461"/>
    </row>
    <row r="126">
      <c r="D126" s="240"/>
      <c r="R126" s="461"/>
    </row>
    <row r="127">
      <c r="D127" s="240"/>
      <c r="R127" s="461"/>
    </row>
    <row r="128">
      <c r="D128" s="240"/>
      <c r="R128" s="461"/>
    </row>
    <row r="129">
      <c r="D129" s="240"/>
      <c r="R129" s="461"/>
    </row>
    <row r="130">
      <c r="D130" s="240"/>
      <c r="R130" s="461"/>
    </row>
    <row r="131">
      <c r="D131" s="240"/>
      <c r="R131" s="461"/>
    </row>
    <row r="132">
      <c r="D132" s="240"/>
      <c r="R132" s="461"/>
    </row>
    <row r="133">
      <c r="D133" s="240"/>
      <c r="R133" s="461"/>
    </row>
    <row r="134">
      <c r="D134" s="240"/>
      <c r="R134" s="461"/>
    </row>
    <row r="135">
      <c r="D135" s="240"/>
      <c r="R135" s="461"/>
    </row>
    <row r="136">
      <c r="D136" s="240"/>
      <c r="R136" s="461"/>
    </row>
    <row r="137">
      <c r="D137" s="240"/>
      <c r="R137" s="461"/>
    </row>
    <row r="138">
      <c r="D138" s="240"/>
      <c r="R138" s="461"/>
    </row>
    <row r="139">
      <c r="D139" s="240"/>
      <c r="R139" s="461"/>
    </row>
    <row r="140">
      <c r="D140" s="240"/>
      <c r="R140" s="461"/>
    </row>
    <row r="141">
      <c r="D141" s="240"/>
      <c r="R141" s="461"/>
    </row>
    <row r="142">
      <c r="D142" s="240"/>
      <c r="R142" s="461"/>
    </row>
    <row r="143">
      <c r="D143" s="240"/>
      <c r="R143" s="461"/>
    </row>
    <row r="144">
      <c r="D144" s="240"/>
      <c r="R144" s="461"/>
    </row>
    <row r="145">
      <c r="D145" s="240"/>
      <c r="R145" s="461"/>
    </row>
    <row r="146">
      <c r="D146" s="240"/>
      <c r="R146" s="461"/>
    </row>
    <row r="147">
      <c r="D147" s="240"/>
      <c r="R147" s="461"/>
    </row>
    <row r="148">
      <c r="D148" s="240"/>
      <c r="R148" s="461"/>
    </row>
    <row r="149">
      <c r="D149" s="240"/>
      <c r="R149" s="461"/>
    </row>
    <row r="150">
      <c r="D150" s="240"/>
      <c r="R150" s="461"/>
    </row>
    <row r="151">
      <c r="D151" s="240"/>
      <c r="R151" s="461"/>
    </row>
    <row r="152">
      <c r="D152" s="240"/>
      <c r="R152" s="461"/>
    </row>
    <row r="153">
      <c r="D153" s="240"/>
      <c r="R153" s="461"/>
    </row>
    <row r="154">
      <c r="D154" s="240"/>
      <c r="R154" s="461"/>
    </row>
    <row r="155">
      <c r="D155" s="240"/>
      <c r="R155" s="461"/>
    </row>
    <row r="156">
      <c r="D156" s="240"/>
      <c r="R156" s="461"/>
    </row>
    <row r="157">
      <c r="D157" s="240"/>
      <c r="R157" s="461"/>
    </row>
    <row r="158">
      <c r="D158" s="240"/>
      <c r="R158" s="461"/>
    </row>
    <row r="159">
      <c r="D159" s="240"/>
      <c r="R159" s="461"/>
    </row>
    <row r="160">
      <c r="D160" s="240"/>
      <c r="R160" s="461"/>
    </row>
    <row r="161">
      <c r="D161" s="240"/>
      <c r="R161" s="461"/>
    </row>
    <row r="162">
      <c r="D162" s="240"/>
      <c r="R162" s="461"/>
    </row>
    <row r="163">
      <c r="D163" s="240"/>
      <c r="R163" s="461"/>
    </row>
    <row r="164">
      <c r="D164" s="240"/>
      <c r="R164" s="461"/>
    </row>
    <row r="165">
      <c r="D165" s="240"/>
      <c r="R165" s="461"/>
    </row>
    <row r="166">
      <c r="D166" s="240"/>
      <c r="R166" s="461"/>
    </row>
    <row r="167">
      <c r="D167" s="240"/>
      <c r="R167" s="461"/>
    </row>
    <row r="168">
      <c r="D168" s="240"/>
      <c r="R168" s="461"/>
    </row>
    <row r="169">
      <c r="D169" s="240"/>
      <c r="R169" s="461"/>
    </row>
    <row r="170">
      <c r="D170" s="240"/>
      <c r="R170" s="461"/>
    </row>
    <row r="171">
      <c r="D171" s="240"/>
      <c r="R171" s="461"/>
    </row>
    <row r="172">
      <c r="D172" s="240"/>
      <c r="R172" s="461"/>
    </row>
    <row r="173">
      <c r="D173" s="240"/>
      <c r="R173" s="461"/>
    </row>
    <row r="174">
      <c r="D174" s="240"/>
      <c r="R174" s="461"/>
    </row>
    <row r="175">
      <c r="D175" s="240"/>
      <c r="R175" s="461"/>
    </row>
    <row r="176">
      <c r="D176" s="240"/>
      <c r="R176" s="461"/>
    </row>
    <row r="177">
      <c r="D177" s="240"/>
      <c r="R177" s="461"/>
    </row>
    <row r="178">
      <c r="D178" s="240"/>
      <c r="R178" s="461"/>
    </row>
    <row r="179">
      <c r="D179" s="240"/>
      <c r="R179" s="461"/>
    </row>
    <row r="180">
      <c r="D180" s="240"/>
      <c r="R180" s="461"/>
    </row>
    <row r="181">
      <c r="D181" s="240"/>
      <c r="R181" s="461"/>
    </row>
    <row r="182">
      <c r="D182" s="240"/>
      <c r="R182" s="461"/>
    </row>
    <row r="183">
      <c r="D183" s="240"/>
      <c r="R183" s="461"/>
    </row>
    <row r="184">
      <c r="D184" s="240"/>
      <c r="R184" s="461"/>
    </row>
    <row r="185">
      <c r="D185" s="240"/>
      <c r="R185" s="461"/>
    </row>
    <row r="186">
      <c r="D186" s="240"/>
      <c r="R186" s="461"/>
    </row>
    <row r="187">
      <c r="D187" s="240"/>
      <c r="R187" s="461"/>
    </row>
    <row r="188">
      <c r="D188" s="240"/>
      <c r="R188" s="461"/>
    </row>
    <row r="189">
      <c r="D189" s="240"/>
      <c r="R189" s="461"/>
    </row>
    <row r="190">
      <c r="D190" s="240"/>
      <c r="R190" s="461"/>
    </row>
    <row r="191">
      <c r="D191" s="240"/>
      <c r="R191" s="461"/>
    </row>
    <row r="192">
      <c r="D192" s="240"/>
      <c r="R192" s="461"/>
    </row>
    <row r="193">
      <c r="D193" s="240"/>
      <c r="R193" s="461"/>
    </row>
    <row r="194">
      <c r="D194" s="240"/>
      <c r="R194" s="461"/>
    </row>
    <row r="195">
      <c r="D195" s="240"/>
      <c r="R195" s="461"/>
    </row>
    <row r="196">
      <c r="D196" s="240"/>
      <c r="R196" s="461"/>
    </row>
    <row r="197">
      <c r="D197" s="240"/>
      <c r="R197" s="461"/>
    </row>
    <row r="198">
      <c r="D198" s="240"/>
      <c r="R198" s="461"/>
    </row>
    <row r="199">
      <c r="D199" s="240"/>
      <c r="R199" s="461"/>
    </row>
    <row r="200">
      <c r="D200" s="240"/>
      <c r="R200" s="461"/>
    </row>
    <row r="201">
      <c r="D201" s="240"/>
      <c r="R201" s="461"/>
    </row>
    <row r="202">
      <c r="D202" s="240"/>
      <c r="R202" s="461"/>
    </row>
    <row r="203">
      <c r="D203" s="240"/>
      <c r="R203" s="461"/>
    </row>
    <row r="204">
      <c r="D204" s="240"/>
      <c r="R204" s="461"/>
    </row>
    <row r="205">
      <c r="D205" s="240"/>
      <c r="R205" s="461"/>
    </row>
    <row r="206">
      <c r="D206" s="240"/>
      <c r="R206" s="461"/>
    </row>
    <row r="207">
      <c r="D207" s="240"/>
      <c r="R207" s="461"/>
    </row>
    <row r="208">
      <c r="D208" s="240"/>
      <c r="R208" s="461"/>
    </row>
    <row r="209">
      <c r="D209" s="240"/>
      <c r="R209" s="461"/>
    </row>
    <row r="210">
      <c r="D210" s="240"/>
      <c r="R210" s="461"/>
    </row>
    <row r="211">
      <c r="D211" s="240"/>
      <c r="R211" s="461"/>
    </row>
    <row r="212">
      <c r="D212" s="240"/>
      <c r="R212" s="461"/>
    </row>
    <row r="213">
      <c r="D213" s="240"/>
      <c r="R213" s="461"/>
    </row>
    <row r="214">
      <c r="D214" s="240"/>
      <c r="R214" s="461"/>
    </row>
    <row r="215">
      <c r="D215" s="240"/>
      <c r="R215" s="461"/>
    </row>
    <row r="216">
      <c r="D216" s="240"/>
      <c r="R216" s="461"/>
    </row>
    <row r="217">
      <c r="D217" s="240"/>
      <c r="R217" s="461"/>
    </row>
    <row r="218">
      <c r="D218" s="240"/>
      <c r="R218" s="461"/>
    </row>
    <row r="219">
      <c r="D219" s="240"/>
      <c r="R219" s="461"/>
    </row>
    <row r="220">
      <c r="D220" s="240"/>
      <c r="R220" s="461"/>
    </row>
    <row r="221">
      <c r="D221" s="240"/>
      <c r="R221" s="461"/>
    </row>
    <row r="222">
      <c r="D222" s="240"/>
      <c r="R222" s="461"/>
    </row>
    <row r="223">
      <c r="D223" s="240"/>
      <c r="R223" s="461"/>
    </row>
    <row r="224">
      <c r="D224" s="240"/>
      <c r="R224" s="461"/>
    </row>
    <row r="225">
      <c r="D225" s="240"/>
      <c r="R225" s="461"/>
    </row>
    <row r="226">
      <c r="D226" s="240"/>
      <c r="R226" s="461"/>
    </row>
    <row r="227">
      <c r="D227" s="240"/>
      <c r="R227" s="461"/>
    </row>
    <row r="228">
      <c r="D228" s="240"/>
      <c r="R228" s="461"/>
    </row>
    <row r="229">
      <c r="D229" s="240"/>
      <c r="R229" s="461"/>
    </row>
    <row r="230">
      <c r="D230" s="240"/>
      <c r="R230" s="461"/>
    </row>
    <row r="231">
      <c r="D231" s="240"/>
      <c r="R231" s="461"/>
    </row>
    <row r="232">
      <c r="D232" s="240"/>
      <c r="R232" s="461"/>
    </row>
    <row r="233">
      <c r="D233" s="240"/>
      <c r="R233" s="461"/>
    </row>
    <row r="234">
      <c r="D234" s="240"/>
      <c r="R234" s="461"/>
    </row>
    <row r="235">
      <c r="D235" s="240"/>
      <c r="R235" s="461"/>
    </row>
    <row r="236">
      <c r="D236" s="240"/>
      <c r="R236" s="461"/>
    </row>
    <row r="237">
      <c r="D237" s="240"/>
      <c r="R237" s="461"/>
    </row>
    <row r="238">
      <c r="D238" s="240"/>
      <c r="R238" s="461"/>
    </row>
    <row r="239">
      <c r="D239" s="240"/>
      <c r="R239" s="461"/>
    </row>
    <row r="240">
      <c r="D240" s="240"/>
      <c r="R240" s="461"/>
    </row>
    <row r="241">
      <c r="D241" s="240"/>
      <c r="R241" s="461"/>
    </row>
    <row r="242">
      <c r="D242" s="240"/>
      <c r="R242" s="461"/>
    </row>
    <row r="243">
      <c r="D243" s="240"/>
      <c r="R243" s="461"/>
    </row>
    <row r="244">
      <c r="D244" s="240"/>
      <c r="R244" s="461"/>
    </row>
    <row r="245">
      <c r="D245" s="240"/>
      <c r="R245" s="461"/>
    </row>
    <row r="246">
      <c r="D246" s="240"/>
      <c r="R246" s="461"/>
    </row>
    <row r="247">
      <c r="D247" s="240"/>
      <c r="R247" s="461"/>
    </row>
    <row r="248">
      <c r="D248" s="240"/>
      <c r="R248" s="461"/>
    </row>
    <row r="249">
      <c r="D249" s="240"/>
      <c r="R249" s="461"/>
    </row>
    <row r="250">
      <c r="D250" s="240"/>
      <c r="R250" s="461"/>
    </row>
    <row r="251">
      <c r="D251" s="240"/>
      <c r="R251" s="461"/>
    </row>
    <row r="252">
      <c r="D252" s="240"/>
      <c r="R252" s="461"/>
    </row>
    <row r="253">
      <c r="D253" s="240"/>
      <c r="R253" s="461"/>
    </row>
    <row r="254">
      <c r="D254" s="240"/>
      <c r="R254" s="461"/>
    </row>
    <row r="255">
      <c r="D255" s="240"/>
      <c r="R255" s="461"/>
    </row>
    <row r="256">
      <c r="D256" s="240"/>
      <c r="R256" s="461"/>
    </row>
    <row r="257">
      <c r="D257" s="240"/>
      <c r="R257" s="461"/>
    </row>
    <row r="258">
      <c r="D258" s="240"/>
      <c r="R258" s="461"/>
    </row>
    <row r="259">
      <c r="D259" s="240"/>
      <c r="R259" s="461"/>
    </row>
    <row r="260">
      <c r="D260" s="240"/>
      <c r="R260" s="461"/>
    </row>
    <row r="261">
      <c r="D261" s="240"/>
      <c r="R261" s="461"/>
    </row>
    <row r="262">
      <c r="D262" s="240"/>
      <c r="R262" s="461"/>
    </row>
    <row r="263">
      <c r="D263" s="240"/>
      <c r="R263" s="461"/>
    </row>
    <row r="264">
      <c r="D264" s="240"/>
      <c r="R264" s="461"/>
    </row>
    <row r="265">
      <c r="D265" s="240"/>
      <c r="R265" s="461"/>
    </row>
    <row r="266">
      <c r="D266" s="240"/>
      <c r="R266" s="461"/>
    </row>
    <row r="267">
      <c r="D267" s="240"/>
      <c r="R267" s="461"/>
    </row>
    <row r="268">
      <c r="D268" s="240"/>
      <c r="R268" s="461"/>
    </row>
    <row r="269">
      <c r="D269" s="240"/>
      <c r="R269" s="461"/>
    </row>
    <row r="270">
      <c r="D270" s="240"/>
      <c r="R270" s="461"/>
    </row>
    <row r="271">
      <c r="D271" s="240"/>
      <c r="R271" s="461"/>
    </row>
    <row r="272">
      <c r="D272" s="240"/>
      <c r="R272" s="461"/>
    </row>
    <row r="273">
      <c r="D273" s="240"/>
      <c r="R273" s="461"/>
    </row>
    <row r="274">
      <c r="D274" s="240"/>
      <c r="R274" s="461"/>
    </row>
    <row r="275">
      <c r="D275" s="240"/>
      <c r="R275" s="461"/>
    </row>
    <row r="276">
      <c r="D276" s="240"/>
      <c r="R276" s="461"/>
    </row>
    <row r="277">
      <c r="D277" s="240"/>
      <c r="R277" s="461"/>
    </row>
    <row r="278">
      <c r="D278" s="240"/>
      <c r="R278" s="461"/>
    </row>
    <row r="279">
      <c r="D279" s="240"/>
      <c r="R279" s="461"/>
    </row>
    <row r="280">
      <c r="D280" s="240"/>
      <c r="R280" s="461"/>
    </row>
    <row r="281">
      <c r="D281" s="240"/>
      <c r="R281" s="461"/>
    </row>
    <row r="282">
      <c r="D282" s="240"/>
      <c r="R282" s="461"/>
    </row>
    <row r="283">
      <c r="D283" s="240"/>
      <c r="R283" s="461"/>
    </row>
    <row r="284">
      <c r="D284" s="240"/>
      <c r="R284" s="461"/>
    </row>
    <row r="285">
      <c r="D285" s="240"/>
      <c r="R285" s="461"/>
    </row>
    <row r="286">
      <c r="D286" s="240"/>
      <c r="R286" s="461"/>
    </row>
    <row r="287">
      <c r="D287" s="240"/>
      <c r="R287" s="461"/>
    </row>
    <row r="288">
      <c r="D288" s="240"/>
      <c r="R288" s="461"/>
    </row>
    <row r="289">
      <c r="D289" s="240"/>
      <c r="R289" s="461"/>
    </row>
    <row r="290">
      <c r="D290" s="240"/>
      <c r="R290" s="461"/>
    </row>
    <row r="291">
      <c r="D291" s="240"/>
      <c r="R291" s="461"/>
    </row>
    <row r="292">
      <c r="D292" s="240"/>
      <c r="R292" s="461"/>
    </row>
    <row r="293">
      <c r="D293" s="240"/>
      <c r="R293" s="461"/>
    </row>
    <row r="294">
      <c r="D294" s="240"/>
      <c r="R294" s="461"/>
    </row>
    <row r="295">
      <c r="D295" s="240"/>
      <c r="R295" s="461"/>
    </row>
    <row r="296">
      <c r="D296" s="240"/>
      <c r="R296" s="461"/>
    </row>
    <row r="297">
      <c r="D297" s="240"/>
      <c r="R297" s="461"/>
    </row>
    <row r="298">
      <c r="D298" s="240"/>
      <c r="R298" s="461"/>
    </row>
    <row r="299">
      <c r="D299" s="240"/>
      <c r="R299" s="461"/>
    </row>
    <row r="300">
      <c r="D300" s="240"/>
      <c r="R300" s="461"/>
    </row>
    <row r="301">
      <c r="D301" s="240"/>
      <c r="R301" s="461"/>
    </row>
    <row r="302">
      <c r="D302" s="240"/>
      <c r="R302" s="461"/>
    </row>
    <row r="303">
      <c r="D303" s="240"/>
      <c r="R303" s="461"/>
    </row>
    <row r="304">
      <c r="D304" s="240"/>
      <c r="R304" s="461"/>
    </row>
    <row r="305">
      <c r="D305" s="240"/>
      <c r="R305" s="461"/>
    </row>
    <row r="306">
      <c r="D306" s="240"/>
      <c r="R306" s="461"/>
    </row>
    <row r="307">
      <c r="D307" s="240"/>
      <c r="R307" s="461"/>
    </row>
    <row r="308">
      <c r="D308" s="240"/>
      <c r="R308" s="461"/>
    </row>
    <row r="309">
      <c r="D309" s="240"/>
      <c r="R309" s="461"/>
    </row>
    <row r="310">
      <c r="D310" s="240"/>
      <c r="R310" s="461"/>
    </row>
    <row r="311">
      <c r="D311" s="240"/>
      <c r="R311" s="461"/>
    </row>
    <row r="312">
      <c r="D312" s="240"/>
      <c r="R312" s="461"/>
    </row>
    <row r="313">
      <c r="D313" s="240"/>
      <c r="R313" s="461"/>
    </row>
    <row r="314">
      <c r="D314" s="240"/>
      <c r="R314" s="461"/>
    </row>
    <row r="315">
      <c r="D315" s="240"/>
      <c r="R315" s="461"/>
    </row>
    <row r="316">
      <c r="D316" s="240"/>
      <c r="R316" s="461"/>
    </row>
    <row r="317">
      <c r="D317" s="240"/>
      <c r="R317" s="461"/>
    </row>
    <row r="318">
      <c r="D318" s="240"/>
      <c r="R318" s="461"/>
    </row>
    <row r="319">
      <c r="D319" s="240"/>
      <c r="R319" s="461"/>
    </row>
    <row r="320">
      <c r="D320" s="240"/>
      <c r="R320" s="461"/>
    </row>
    <row r="321">
      <c r="D321" s="240"/>
      <c r="R321" s="461"/>
    </row>
    <row r="322">
      <c r="D322" s="240"/>
      <c r="R322" s="461"/>
    </row>
    <row r="323">
      <c r="D323" s="240"/>
      <c r="R323" s="461"/>
    </row>
    <row r="324">
      <c r="D324" s="240"/>
      <c r="R324" s="461"/>
    </row>
    <row r="325">
      <c r="D325" s="240"/>
      <c r="R325" s="461"/>
    </row>
    <row r="326">
      <c r="D326" s="240"/>
      <c r="R326" s="461"/>
    </row>
    <row r="327">
      <c r="D327" s="240"/>
      <c r="R327" s="461"/>
    </row>
    <row r="328">
      <c r="D328" s="240"/>
      <c r="R328" s="461"/>
    </row>
    <row r="329">
      <c r="D329" s="240"/>
      <c r="R329" s="461"/>
    </row>
    <row r="330">
      <c r="D330" s="240"/>
      <c r="R330" s="461"/>
    </row>
    <row r="331">
      <c r="D331" s="240"/>
      <c r="R331" s="461"/>
    </row>
    <row r="332">
      <c r="D332" s="240"/>
      <c r="R332" s="461"/>
    </row>
    <row r="333">
      <c r="D333" s="240"/>
      <c r="R333" s="461"/>
    </row>
    <row r="334">
      <c r="D334" s="240"/>
      <c r="R334" s="461"/>
    </row>
    <row r="335">
      <c r="D335" s="240"/>
      <c r="R335" s="461"/>
    </row>
    <row r="336">
      <c r="D336" s="240"/>
      <c r="R336" s="461"/>
    </row>
    <row r="337">
      <c r="D337" s="240"/>
      <c r="R337" s="461"/>
    </row>
    <row r="338">
      <c r="D338" s="240"/>
      <c r="R338" s="461"/>
    </row>
    <row r="339">
      <c r="D339" s="240"/>
      <c r="R339" s="461"/>
    </row>
    <row r="340">
      <c r="D340" s="240"/>
      <c r="R340" s="461"/>
    </row>
    <row r="341">
      <c r="D341" s="240"/>
      <c r="R341" s="461"/>
    </row>
    <row r="342">
      <c r="D342" s="240"/>
      <c r="R342" s="461"/>
    </row>
    <row r="343">
      <c r="D343" s="240"/>
      <c r="R343" s="461"/>
    </row>
    <row r="344">
      <c r="D344" s="240"/>
      <c r="R344" s="461"/>
    </row>
    <row r="345">
      <c r="D345" s="240"/>
      <c r="R345" s="461"/>
    </row>
    <row r="346">
      <c r="D346" s="240"/>
      <c r="R346" s="461"/>
    </row>
    <row r="347">
      <c r="D347" s="240"/>
      <c r="R347" s="461"/>
    </row>
    <row r="348">
      <c r="D348" s="240"/>
      <c r="R348" s="461"/>
    </row>
    <row r="349">
      <c r="D349" s="240"/>
      <c r="R349" s="461"/>
    </row>
    <row r="350">
      <c r="D350" s="240"/>
      <c r="R350" s="461"/>
    </row>
    <row r="351">
      <c r="D351" s="240"/>
      <c r="R351" s="461"/>
    </row>
    <row r="352">
      <c r="D352" s="240"/>
      <c r="R352" s="461"/>
    </row>
    <row r="353">
      <c r="D353" s="240"/>
      <c r="R353" s="461"/>
    </row>
    <row r="354">
      <c r="D354" s="240"/>
      <c r="R354" s="461"/>
    </row>
    <row r="355">
      <c r="D355" s="240"/>
      <c r="R355" s="461"/>
    </row>
    <row r="356">
      <c r="D356" s="240"/>
      <c r="R356" s="461"/>
    </row>
    <row r="357">
      <c r="D357" s="240"/>
      <c r="R357" s="461"/>
    </row>
    <row r="358">
      <c r="D358" s="240"/>
      <c r="R358" s="461"/>
    </row>
    <row r="359">
      <c r="D359" s="240"/>
      <c r="R359" s="461"/>
    </row>
    <row r="360">
      <c r="D360" s="240"/>
      <c r="R360" s="461"/>
    </row>
    <row r="361">
      <c r="D361" s="240"/>
      <c r="R361" s="461"/>
    </row>
    <row r="362">
      <c r="D362" s="240"/>
      <c r="R362" s="461"/>
    </row>
    <row r="363">
      <c r="D363" s="240"/>
      <c r="R363" s="461"/>
    </row>
    <row r="364">
      <c r="D364" s="240"/>
      <c r="R364" s="461"/>
    </row>
    <row r="365">
      <c r="D365" s="240"/>
      <c r="R365" s="461"/>
    </row>
    <row r="366">
      <c r="D366" s="240"/>
      <c r="R366" s="461"/>
    </row>
    <row r="367">
      <c r="D367" s="240"/>
      <c r="R367" s="461"/>
    </row>
    <row r="368">
      <c r="D368" s="240"/>
      <c r="R368" s="461"/>
    </row>
    <row r="369">
      <c r="D369" s="240"/>
      <c r="R369" s="461"/>
    </row>
    <row r="370">
      <c r="D370" s="240"/>
      <c r="R370" s="461"/>
    </row>
    <row r="371">
      <c r="D371" s="240"/>
      <c r="R371" s="461"/>
    </row>
    <row r="372">
      <c r="D372" s="240"/>
      <c r="R372" s="461"/>
    </row>
    <row r="373">
      <c r="D373" s="240"/>
      <c r="R373" s="461"/>
    </row>
    <row r="374">
      <c r="D374" s="240"/>
      <c r="R374" s="461"/>
    </row>
    <row r="375">
      <c r="D375" s="240"/>
      <c r="R375" s="461"/>
    </row>
    <row r="376">
      <c r="D376" s="240"/>
      <c r="R376" s="461"/>
    </row>
    <row r="377">
      <c r="D377" s="240"/>
      <c r="R377" s="461"/>
    </row>
    <row r="378">
      <c r="D378" s="240"/>
      <c r="R378" s="461"/>
    </row>
    <row r="379">
      <c r="D379" s="240"/>
      <c r="R379" s="461"/>
    </row>
    <row r="380">
      <c r="D380" s="240"/>
      <c r="R380" s="461"/>
    </row>
    <row r="381">
      <c r="D381" s="240"/>
      <c r="R381" s="461"/>
    </row>
    <row r="382">
      <c r="D382" s="240"/>
      <c r="R382" s="461"/>
    </row>
    <row r="383">
      <c r="D383" s="240"/>
      <c r="R383" s="461"/>
    </row>
    <row r="384">
      <c r="D384" s="240"/>
      <c r="R384" s="461"/>
    </row>
    <row r="385">
      <c r="D385" s="240"/>
      <c r="R385" s="461"/>
    </row>
    <row r="386">
      <c r="D386" s="240"/>
      <c r="R386" s="461"/>
    </row>
    <row r="387">
      <c r="D387" s="240"/>
      <c r="R387" s="461"/>
    </row>
    <row r="388">
      <c r="D388" s="240"/>
      <c r="R388" s="461"/>
    </row>
    <row r="389">
      <c r="D389" s="240"/>
      <c r="R389" s="461"/>
    </row>
    <row r="390">
      <c r="D390" s="240"/>
      <c r="R390" s="461"/>
    </row>
    <row r="391">
      <c r="D391" s="240"/>
      <c r="R391" s="461"/>
    </row>
    <row r="392">
      <c r="D392" s="240"/>
      <c r="R392" s="461"/>
    </row>
    <row r="393">
      <c r="D393" s="240"/>
      <c r="R393" s="461"/>
    </row>
    <row r="394">
      <c r="D394" s="240"/>
      <c r="R394" s="461"/>
    </row>
    <row r="395">
      <c r="D395" s="240"/>
      <c r="R395" s="461"/>
    </row>
    <row r="396">
      <c r="D396" s="240"/>
      <c r="R396" s="461"/>
    </row>
    <row r="397">
      <c r="D397" s="240"/>
      <c r="R397" s="461"/>
    </row>
    <row r="398">
      <c r="D398" s="240"/>
      <c r="R398" s="461"/>
    </row>
    <row r="399">
      <c r="D399" s="240"/>
      <c r="R399" s="461"/>
    </row>
    <row r="400">
      <c r="D400" s="240"/>
      <c r="R400" s="461"/>
    </row>
    <row r="401">
      <c r="D401" s="240"/>
      <c r="R401" s="461"/>
    </row>
    <row r="402">
      <c r="D402" s="240"/>
      <c r="R402" s="461"/>
    </row>
    <row r="403">
      <c r="D403" s="240"/>
      <c r="R403" s="461"/>
    </row>
    <row r="404">
      <c r="D404" s="240"/>
      <c r="R404" s="461"/>
    </row>
    <row r="405">
      <c r="D405" s="240"/>
      <c r="R405" s="461"/>
    </row>
    <row r="406">
      <c r="D406" s="240"/>
      <c r="R406" s="461"/>
    </row>
    <row r="407">
      <c r="D407" s="240"/>
      <c r="R407" s="461"/>
    </row>
    <row r="408">
      <c r="D408" s="240"/>
      <c r="R408" s="461"/>
    </row>
    <row r="409">
      <c r="D409" s="240"/>
      <c r="R409" s="461"/>
    </row>
    <row r="410">
      <c r="D410" s="240"/>
      <c r="R410" s="461"/>
    </row>
    <row r="411">
      <c r="D411" s="240"/>
      <c r="R411" s="461"/>
    </row>
    <row r="412">
      <c r="D412" s="240"/>
      <c r="R412" s="461"/>
    </row>
    <row r="413">
      <c r="D413" s="240"/>
      <c r="R413" s="461"/>
    </row>
    <row r="414">
      <c r="D414" s="240"/>
      <c r="R414" s="461"/>
    </row>
    <row r="415">
      <c r="D415" s="240"/>
      <c r="R415" s="461"/>
    </row>
    <row r="416">
      <c r="D416" s="240"/>
      <c r="R416" s="461"/>
    </row>
    <row r="417">
      <c r="D417" s="240"/>
      <c r="R417" s="461"/>
    </row>
    <row r="418">
      <c r="D418" s="240"/>
      <c r="R418" s="461"/>
    </row>
    <row r="419">
      <c r="D419" s="240"/>
      <c r="R419" s="461"/>
    </row>
    <row r="420">
      <c r="D420" s="240"/>
      <c r="R420" s="461"/>
    </row>
    <row r="421">
      <c r="D421" s="240"/>
      <c r="R421" s="461"/>
    </row>
    <row r="422">
      <c r="D422" s="240"/>
      <c r="R422" s="461"/>
    </row>
    <row r="423">
      <c r="D423" s="240"/>
      <c r="R423" s="461"/>
    </row>
    <row r="424">
      <c r="D424" s="240"/>
      <c r="R424" s="461"/>
    </row>
    <row r="425">
      <c r="D425" s="240"/>
      <c r="R425" s="461"/>
    </row>
    <row r="426">
      <c r="D426" s="240"/>
      <c r="R426" s="461"/>
    </row>
    <row r="427">
      <c r="D427" s="240"/>
      <c r="R427" s="461"/>
    </row>
    <row r="428">
      <c r="D428" s="240"/>
      <c r="R428" s="461"/>
    </row>
    <row r="429">
      <c r="D429" s="240"/>
      <c r="R429" s="461"/>
    </row>
    <row r="430">
      <c r="D430" s="240"/>
      <c r="R430" s="461"/>
    </row>
    <row r="431">
      <c r="D431" s="240"/>
      <c r="R431" s="461"/>
    </row>
    <row r="432">
      <c r="D432" s="240"/>
      <c r="R432" s="461"/>
    </row>
    <row r="433">
      <c r="D433" s="240"/>
      <c r="R433" s="461"/>
    </row>
    <row r="434">
      <c r="D434" s="240"/>
      <c r="R434" s="461"/>
    </row>
    <row r="435">
      <c r="D435" s="240"/>
      <c r="R435" s="461"/>
    </row>
    <row r="436">
      <c r="D436" s="240"/>
      <c r="R436" s="461"/>
    </row>
    <row r="437">
      <c r="D437" s="240"/>
      <c r="R437" s="461"/>
    </row>
    <row r="438">
      <c r="D438" s="240"/>
      <c r="R438" s="461"/>
    </row>
    <row r="439">
      <c r="D439" s="240"/>
      <c r="R439" s="461"/>
    </row>
    <row r="440">
      <c r="D440" s="240"/>
      <c r="R440" s="461"/>
    </row>
    <row r="441">
      <c r="D441" s="240"/>
      <c r="R441" s="461"/>
    </row>
    <row r="442">
      <c r="D442" s="240"/>
      <c r="R442" s="461"/>
    </row>
    <row r="443">
      <c r="D443" s="240"/>
      <c r="R443" s="461"/>
    </row>
    <row r="444">
      <c r="D444" s="240"/>
      <c r="R444" s="461"/>
    </row>
    <row r="445">
      <c r="D445" s="240"/>
      <c r="R445" s="461"/>
    </row>
    <row r="446">
      <c r="D446" s="240"/>
      <c r="R446" s="461"/>
    </row>
    <row r="447">
      <c r="D447" s="240"/>
      <c r="R447" s="461"/>
    </row>
    <row r="448">
      <c r="D448" s="240"/>
      <c r="R448" s="461"/>
    </row>
    <row r="449">
      <c r="D449" s="240"/>
      <c r="R449" s="461"/>
    </row>
    <row r="450">
      <c r="D450" s="240"/>
      <c r="R450" s="461"/>
    </row>
    <row r="451">
      <c r="D451" s="240"/>
      <c r="R451" s="461"/>
    </row>
    <row r="452">
      <c r="D452" s="240"/>
      <c r="R452" s="461"/>
    </row>
    <row r="453">
      <c r="D453" s="240"/>
      <c r="R453" s="461"/>
    </row>
    <row r="454">
      <c r="D454" s="240"/>
      <c r="R454" s="461"/>
    </row>
    <row r="455">
      <c r="D455" s="240"/>
      <c r="R455" s="461"/>
    </row>
    <row r="456">
      <c r="D456" s="240"/>
      <c r="R456" s="461"/>
    </row>
    <row r="457">
      <c r="D457" s="240"/>
      <c r="R457" s="461"/>
    </row>
    <row r="458">
      <c r="D458" s="240"/>
      <c r="R458" s="461"/>
    </row>
    <row r="459">
      <c r="D459" s="240"/>
      <c r="R459" s="461"/>
    </row>
    <row r="460">
      <c r="D460" s="240"/>
      <c r="R460" s="461"/>
    </row>
    <row r="461">
      <c r="D461" s="240"/>
      <c r="R461" s="461"/>
    </row>
    <row r="462">
      <c r="D462" s="240"/>
      <c r="R462" s="461"/>
    </row>
    <row r="463">
      <c r="D463" s="240"/>
      <c r="R463" s="461"/>
    </row>
    <row r="464">
      <c r="D464" s="240"/>
      <c r="R464" s="461"/>
    </row>
    <row r="465">
      <c r="D465" s="240"/>
      <c r="R465" s="461"/>
    </row>
    <row r="466">
      <c r="D466" s="240"/>
      <c r="R466" s="461"/>
    </row>
    <row r="467">
      <c r="D467" s="240"/>
      <c r="R467" s="461"/>
    </row>
    <row r="468">
      <c r="D468" s="240"/>
      <c r="R468" s="461"/>
    </row>
    <row r="469">
      <c r="D469" s="240"/>
      <c r="R469" s="461"/>
    </row>
    <row r="470">
      <c r="D470" s="240"/>
      <c r="R470" s="461"/>
    </row>
    <row r="471">
      <c r="D471" s="240"/>
      <c r="R471" s="461"/>
    </row>
    <row r="472">
      <c r="D472" s="240"/>
      <c r="R472" s="461"/>
    </row>
    <row r="473">
      <c r="D473" s="240"/>
      <c r="R473" s="461"/>
    </row>
    <row r="474">
      <c r="D474" s="240"/>
      <c r="R474" s="461"/>
    </row>
    <row r="475">
      <c r="D475" s="240"/>
      <c r="R475" s="461"/>
    </row>
    <row r="476">
      <c r="D476" s="240"/>
      <c r="R476" s="461"/>
    </row>
    <row r="477">
      <c r="D477" s="240"/>
      <c r="R477" s="461"/>
    </row>
    <row r="478">
      <c r="D478" s="240"/>
      <c r="R478" s="461"/>
    </row>
    <row r="479">
      <c r="D479" s="240"/>
      <c r="R479" s="461"/>
    </row>
    <row r="480">
      <c r="D480" s="240"/>
      <c r="R480" s="461"/>
    </row>
    <row r="481">
      <c r="D481" s="240"/>
      <c r="R481" s="461"/>
    </row>
    <row r="482">
      <c r="D482" s="240"/>
      <c r="R482" s="461"/>
    </row>
    <row r="483">
      <c r="D483" s="240"/>
      <c r="R483" s="461"/>
    </row>
    <row r="484">
      <c r="D484" s="240"/>
      <c r="R484" s="461"/>
    </row>
    <row r="485">
      <c r="D485" s="240"/>
      <c r="R485" s="461"/>
    </row>
    <row r="486">
      <c r="D486" s="240"/>
      <c r="R486" s="461"/>
    </row>
    <row r="487">
      <c r="D487" s="240"/>
      <c r="R487" s="461"/>
    </row>
    <row r="488">
      <c r="D488" s="240"/>
      <c r="R488" s="461"/>
    </row>
    <row r="489">
      <c r="D489" s="240"/>
      <c r="R489" s="461"/>
    </row>
    <row r="490">
      <c r="D490" s="240"/>
      <c r="R490" s="461"/>
    </row>
    <row r="491">
      <c r="D491" s="240"/>
      <c r="R491" s="461"/>
    </row>
    <row r="492">
      <c r="D492" s="240"/>
      <c r="R492" s="461"/>
    </row>
    <row r="493">
      <c r="D493" s="240"/>
      <c r="R493" s="461"/>
    </row>
    <row r="494">
      <c r="D494" s="240"/>
      <c r="R494" s="461"/>
    </row>
    <row r="495">
      <c r="D495" s="240"/>
      <c r="R495" s="461"/>
    </row>
    <row r="496">
      <c r="D496" s="240"/>
      <c r="R496" s="461"/>
    </row>
    <row r="497">
      <c r="D497" s="240"/>
      <c r="R497" s="461"/>
    </row>
    <row r="498">
      <c r="D498" s="240"/>
      <c r="R498" s="461"/>
    </row>
    <row r="499">
      <c r="D499" s="240"/>
      <c r="R499" s="461"/>
    </row>
    <row r="500">
      <c r="D500" s="240"/>
      <c r="R500" s="461"/>
    </row>
    <row r="501">
      <c r="D501" s="240"/>
      <c r="R501" s="461"/>
    </row>
    <row r="502">
      <c r="D502" s="240"/>
      <c r="R502" s="461"/>
    </row>
    <row r="503">
      <c r="D503" s="240"/>
      <c r="R503" s="461"/>
    </row>
    <row r="504">
      <c r="D504" s="240"/>
      <c r="R504" s="461"/>
    </row>
    <row r="505">
      <c r="D505" s="240"/>
      <c r="R505" s="461"/>
    </row>
    <row r="506">
      <c r="D506" s="240"/>
      <c r="R506" s="461"/>
    </row>
    <row r="507">
      <c r="D507" s="240"/>
      <c r="R507" s="461"/>
    </row>
    <row r="508">
      <c r="D508" s="240"/>
      <c r="R508" s="461"/>
    </row>
    <row r="509">
      <c r="D509" s="240"/>
      <c r="R509" s="461"/>
    </row>
    <row r="510">
      <c r="D510" s="240"/>
      <c r="R510" s="461"/>
    </row>
    <row r="511">
      <c r="D511" s="240"/>
      <c r="R511" s="461"/>
    </row>
    <row r="512">
      <c r="D512" s="240"/>
      <c r="R512" s="461"/>
    </row>
    <row r="513">
      <c r="D513" s="240"/>
      <c r="R513" s="461"/>
    </row>
    <row r="514">
      <c r="D514" s="240"/>
      <c r="R514" s="461"/>
    </row>
    <row r="515">
      <c r="D515" s="240"/>
      <c r="R515" s="461"/>
    </row>
    <row r="516">
      <c r="D516" s="240"/>
      <c r="R516" s="461"/>
    </row>
    <row r="517">
      <c r="D517" s="240"/>
      <c r="R517" s="461"/>
    </row>
    <row r="518">
      <c r="D518" s="240"/>
      <c r="R518" s="461"/>
    </row>
    <row r="519">
      <c r="D519" s="240"/>
      <c r="R519" s="461"/>
    </row>
    <row r="520">
      <c r="D520" s="240"/>
      <c r="R520" s="461"/>
    </row>
    <row r="521">
      <c r="D521" s="240"/>
      <c r="R521" s="461"/>
    </row>
    <row r="522">
      <c r="D522" s="240"/>
      <c r="R522" s="461"/>
    </row>
    <row r="523">
      <c r="D523" s="240"/>
      <c r="R523" s="461"/>
    </row>
    <row r="524">
      <c r="D524" s="240"/>
      <c r="R524" s="461"/>
    </row>
    <row r="525">
      <c r="D525" s="240"/>
      <c r="R525" s="461"/>
    </row>
    <row r="526">
      <c r="D526" s="240"/>
      <c r="R526" s="461"/>
    </row>
    <row r="527">
      <c r="D527" s="240"/>
      <c r="R527" s="461"/>
    </row>
    <row r="528">
      <c r="D528" s="240"/>
      <c r="R528" s="461"/>
    </row>
    <row r="529">
      <c r="D529" s="240"/>
      <c r="R529" s="461"/>
    </row>
    <row r="530">
      <c r="D530" s="240"/>
      <c r="R530" s="461"/>
    </row>
    <row r="531">
      <c r="D531" s="240"/>
      <c r="R531" s="461"/>
    </row>
    <row r="532">
      <c r="D532" s="240"/>
      <c r="R532" s="461"/>
    </row>
    <row r="533">
      <c r="D533" s="240"/>
      <c r="R533" s="461"/>
    </row>
    <row r="534">
      <c r="D534" s="240"/>
      <c r="R534" s="461"/>
    </row>
    <row r="535">
      <c r="D535" s="240"/>
      <c r="R535" s="461"/>
    </row>
    <row r="536">
      <c r="D536" s="240"/>
      <c r="R536" s="461"/>
    </row>
    <row r="537">
      <c r="D537" s="240"/>
      <c r="R537" s="461"/>
    </row>
    <row r="538">
      <c r="D538" s="240"/>
      <c r="R538" s="461"/>
    </row>
    <row r="539">
      <c r="D539" s="240"/>
      <c r="R539" s="461"/>
    </row>
    <row r="540">
      <c r="D540" s="240"/>
      <c r="R540" s="461"/>
    </row>
    <row r="541">
      <c r="D541" s="240"/>
      <c r="R541" s="461"/>
    </row>
    <row r="542">
      <c r="D542" s="240"/>
      <c r="R542" s="461"/>
    </row>
    <row r="543">
      <c r="D543" s="240"/>
      <c r="R543" s="461"/>
    </row>
    <row r="544">
      <c r="D544" s="240"/>
      <c r="R544" s="461"/>
    </row>
    <row r="545">
      <c r="D545" s="240"/>
      <c r="R545" s="461"/>
    </row>
    <row r="546">
      <c r="D546" s="240"/>
      <c r="R546" s="461"/>
    </row>
    <row r="547">
      <c r="D547" s="240"/>
      <c r="R547" s="461"/>
    </row>
    <row r="548">
      <c r="D548" s="240"/>
      <c r="R548" s="461"/>
    </row>
    <row r="549">
      <c r="D549" s="240"/>
      <c r="R549" s="461"/>
    </row>
    <row r="550">
      <c r="D550" s="240"/>
      <c r="R550" s="461"/>
    </row>
    <row r="551">
      <c r="D551" s="240"/>
      <c r="R551" s="461"/>
    </row>
    <row r="552">
      <c r="D552" s="240"/>
      <c r="R552" s="461"/>
    </row>
    <row r="553">
      <c r="D553" s="240"/>
      <c r="R553" s="461"/>
    </row>
    <row r="554">
      <c r="D554" s="240"/>
      <c r="R554" s="461"/>
    </row>
    <row r="555">
      <c r="D555" s="240"/>
      <c r="R555" s="461"/>
    </row>
    <row r="556">
      <c r="D556" s="240"/>
      <c r="R556" s="461"/>
    </row>
    <row r="557">
      <c r="D557" s="240"/>
      <c r="R557" s="461"/>
    </row>
    <row r="558">
      <c r="D558" s="240"/>
      <c r="R558" s="461"/>
    </row>
    <row r="559">
      <c r="D559" s="240"/>
      <c r="R559" s="461"/>
    </row>
    <row r="560">
      <c r="D560" s="240"/>
      <c r="R560" s="461"/>
    </row>
    <row r="561">
      <c r="D561" s="240"/>
      <c r="R561" s="461"/>
    </row>
    <row r="562">
      <c r="D562" s="240"/>
      <c r="R562" s="461"/>
    </row>
    <row r="563">
      <c r="D563" s="240"/>
      <c r="R563" s="461"/>
    </row>
    <row r="564">
      <c r="D564" s="240"/>
      <c r="R564" s="461"/>
    </row>
    <row r="565">
      <c r="D565" s="240"/>
      <c r="R565" s="461"/>
    </row>
    <row r="566">
      <c r="D566" s="240"/>
      <c r="R566" s="461"/>
    </row>
    <row r="567">
      <c r="D567" s="240"/>
      <c r="R567" s="461"/>
    </row>
    <row r="568">
      <c r="D568" s="240"/>
      <c r="R568" s="461"/>
    </row>
    <row r="569">
      <c r="D569" s="240"/>
      <c r="R569" s="461"/>
    </row>
    <row r="570">
      <c r="D570" s="240"/>
      <c r="R570" s="461"/>
    </row>
    <row r="571">
      <c r="D571" s="240"/>
      <c r="R571" s="461"/>
    </row>
    <row r="572">
      <c r="D572" s="240"/>
      <c r="R572" s="461"/>
    </row>
    <row r="573">
      <c r="D573" s="240"/>
      <c r="R573" s="461"/>
    </row>
    <row r="574">
      <c r="D574" s="240"/>
      <c r="R574" s="461"/>
    </row>
    <row r="575">
      <c r="D575" s="240"/>
      <c r="R575" s="461"/>
    </row>
    <row r="576">
      <c r="D576" s="240"/>
      <c r="R576" s="461"/>
    </row>
    <row r="577">
      <c r="D577" s="240"/>
      <c r="R577" s="461"/>
    </row>
    <row r="578">
      <c r="D578" s="240"/>
      <c r="R578" s="461"/>
    </row>
    <row r="579">
      <c r="D579" s="240"/>
      <c r="R579" s="461"/>
    </row>
    <row r="580">
      <c r="D580" s="240"/>
      <c r="R580" s="461"/>
    </row>
    <row r="581">
      <c r="D581" s="240"/>
      <c r="R581" s="461"/>
    </row>
    <row r="582">
      <c r="D582" s="240"/>
      <c r="R582" s="461"/>
    </row>
    <row r="583">
      <c r="D583" s="240"/>
      <c r="R583" s="461"/>
    </row>
    <row r="584">
      <c r="D584" s="240"/>
      <c r="R584" s="461"/>
    </row>
    <row r="585">
      <c r="D585" s="240"/>
      <c r="R585" s="461"/>
    </row>
    <row r="586">
      <c r="D586" s="240"/>
      <c r="R586" s="461"/>
    </row>
    <row r="587">
      <c r="D587" s="240"/>
      <c r="R587" s="461"/>
    </row>
    <row r="588">
      <c r="D588" s="240"/>
      <c r="R588" s="461"/>
    </row>
    <row r="589">
      <c r="D589" s="240"/>
      <c r="R589" s="461"/>
    </row>
    <row r="590">
      <c r="D590" s="240"/>
      <c r="R590" s="461"/>
    </row>
    <row r="591">
      <c r="D591" s="240"/>
      <c r="R591" s="461"/>
    </row>
    <row r="592">
      <c r="D592" s="240"/>
      <c r="R592" s="461"/>
    </row>
    <row r="593">
      <c r="D593" s="240"/>
      <c r="R593" s="461"/>
    </row>
    <row r="594">
      <c r="D594" s="240"/>
      <c r="R594" s="461"/>
    </row>
    <row r="595">
      <c r="D595" s="240"/>
      <c r="R595" s="461"/>
    </row>
    <row r="596">
      <c r="D596" s="240"/>
      <c r="R596" s="461"/>
    </row>
    <row r="597">
      <c r="D597" s="240"/>
      <c r="R597" s="461"/>
    </row>
    <row r="598">
      <c r="D598" s="240"/>
      <c r="R598" s="461"/>
    </row>
    <row r="599">
      <c r="D599" s="240"/>
      <c r="R599" s="461"/>
    </row>
    <row r="600">
      <c r="D600" s="240"/>
      <c r="R600" s="461"/>
    </row>
    <row r="601">
      <c r="D601" s="240"/>
      <c r="R601" s="461"/>
    </row>
    <row r="602">
      <c r="D602" s="240"/>
      <c r="R602" s="461"/>
    </row>
    <row r="603">
      <c r="D603" s="240"/>
      <c r="R603" s="461"/>
    </row>
    <row r="604">
      <c r="D604" s="240"/>
      <c r="R604" s="461"/>
    </row>
    <row r="605">
      <c r="D605" s="240"/>
      <c r="R605" s="461"/>
    </row>
    <row r="606">
      <c r="D606" s="240"/>
      <c r="R606" s="461"/>
    </row>
    <row r="607">
      <c r="D607" s="240"/>
      <c r="R607" s="461"/>
    </row>
    <row r="608">
      <c r="D608" s="240"/>
      <c r="R608" s="461"/>
    </row>
    <row r="609">
      <c r="D609" s="240"/>
      <c r="R609" s="461"/>
    </row>
    <row r="610">
      <c r="D610" s="240"/>
      <c r="R610" s="461"/>
    </row>
    <row r="611">
      <c r="D611" s="240"/>
      <c r="R611" s="461"/>
    </row>
    <row r="612">
      <c r="D612" s="240"/>
      <c r="R612" s="461"/>
    </row>
    <row r="613">
      <c r="D613" s="240"/>
      <c r="R613" s="461"/>
    </row>
    <row r="614">
      <c r="D614" s="240"/>
      <c r="R614" s="461"/>
    </row>
    <row r="615">
      <c r="D615" s="240"/>
      <c r="R615" s="461"/>
    </row>
    <row r="616">
      <c r="D616" s="240"/>
      <c r="R616" s="461"/>
    </row>
    <row r="617">
      <c r="D617" s="240"/>
      <c r="R617" s="461"/>
    </row>
    <row r="618">
      <c r="D618" s="240"/>
      <c r="R618" s="461"/>
    </row>
    <row r="619">
      <c r="D619" s="240"/>
      <c r="R619" s="461"/>
    </row>
    <row r="620">
      <c r="D620" s="240"/>
      <c r="R620" s="461"/>
    </row>
    <row r="621">
      <c r="D621" s="240"/>
      <c r="R621" s="461"/>
    </row>
    <row r="622">
      <c r="D622" s="240"/>
      <c r="R622" s="461"/>
    </row>
    <row r="623">
      <c r="D623" s="240"/>
      <c r="R623" s="461"/>
    </row>
    <row r="624">
      <c r="D624" s="240"/>
      <c r="R624" s="461"/>
    </row>
    <row r="625">
      <c r="D625" s="240"/>
      <c r="R625" s="461"/>
    </row>
    <row r="626">
      <c r="D626" s="240"/>
      <c r="R626" s="461"/>
    </row>
    <row r="627">
      <c r="D627" s="240"/>
      <c r="R627" s="461"/>
    </row>
    <row r="628">
      <c r="D628" s="240"/>
      <c r="R628" s="461"/>
    </row>
    <row r="629">
      <c r="D629" s="240"/>
      <c r="R629" s="461"/>
    </row>
    <row r="630">
      <c r="D630" s="240"/>
      <c r="R630" s="461"/>
    </row>
    <row r="631">
      <c r="D631" s="240"/>
      <c r="R631" s="461"/>
    </row>
    <row r="632">
      <c r="D632" s="240"/>
      <c r="R632" s="461"/>
    </row>
    <row r="633">
      <c r="D633" s="240"/>
      <c r="R633" s="461"/>
    </row>
    <row r="634">
      <c r="D634" s="240"/>
      <c r="R634" s="461"/>
    </row>
    <row r="635">
      <c r="D635" s="240"/>
      <c r="R635" s="461"/>
    </row>
    <row r="636">
      <c r="D636" s="240"/>
      <c r="R636" s="461"/>
    </row>
    <row r="637">
      <c r="D637" s="240"/>
      <c r="R637" s="461"/>
    </row>
    <row r="638">
      <c r="D638" s="240"/>
      <c r="R638" s="461"/>
    </row>
    <row r="639">
      <c r="D639" s="240"/>
      <c r="R639" s="461"/>
    </row>
    <row r="640">
      <c r="D640" s="240"/>
      <c r="R640" s="461"/>
    </row>
    <row r="641">
      <c r="D641" s="240"/>
      <c r="R641" s="461"/>
    </row>
    <row r="642">
      <c r="D642" s="240"/>
      <c r="R642" s="461"/>
    </row>
    <row r="643">
      <c r="D643" s="240"/>
      <c r="R643" s="461"/>
    </row>
    <row r="644">
      <c r="D644" s="240"/>
      <c r="R644" s="461"/>
    </row>
    <row r="645">
      <c r="D645" s="240"/>
      <c r="R645" s="461"/>
    </row>
    <row r="646">
      <c r="D646" s="240"/>
      <c r="R646" s="461"/>
    </row>
    <row r="647">
      <c r="D647" s="240"/>
      <c r="R647" s="461"/>
    </row>
    <row r="648">
      <c r="D648" s="240"/>
      <c r="R648" s="461"/>
    </row>
    <row r="649">
      <c r="D649" s="240"/>
      <c r="R649" s="461"/>
    </row>
    <row r="650">
      <c r="D650" s="240"/>
      <c r="R650" s="461"/>
    </row>
    <row r="651">
      <c r="D651" s="240"/>
      <c r="R651" s="461"/>
    </row>
    <row r="652">
      <c r="D652" s="240"/>
      <c r="R652" s="461"/>
    </row>
    <row r="653">
      <c r="D653" s="240"/>
      <c r="R653" s="461"/>
    </row>
    <row r="654">
      <c r="D654" s="240"/>
      <c r="R654" s="461"/>
    </row>
    <row r="655">
      <c r="D655" s="240"/>
      <c r="R655" s="461"/>
    </row>
    <row r="656">
      <c r="D656" s="240"/>
      <c r="R656" s="461"/>
    </row>
    <row r="657">
      <c r="D657" s="240"/>
      <c r="R657" s="461"/>
    </row>
    <row r="658">
      <c r="D658" s="240"/>
      <c r="R658" s="461"/>
    </row>
    <row r="659">
      <c r="D659" s="240"/>
      <c r="R659" s="461"/>
    </row>
    <row r="660">
      <c r="D660" s="240"/>
      <c r="R660" s="461"/>
    </row>
    <row r="661">
      <c r="D661" s="240"/>
      <c r="R661" s="461"/>
    </row>
    <row r="662">
      <c r="D662" s="240"/>
      <c r="R662" s="461"/>
    </row>
    <row r="663">
      <c r="D663" s="240"/>
      <c r="R663" s="461"/>
    </row>
    <row r="664">
      <c r="D664" s="240"/>
      <c r="R664" s="461"/>
    </row>
    <row r="665">
      <c r="D665" s="240"/>
      <c r="R665" s="461"/>
    </row>
    <row r="666">
      <c r="D666" s="240"/>
      <c r="R666" s="461"/>
    </row>
    <row r="667">
      <c r="D667" s="240"/>
      <c r="R667" s="461"/>
    </row>
    <row r="668">
      <c r="D668" s="240"/>
      <c r="R668" s="461"/>
    </row>
    <row r="669">
      <c r="D669" s="240"/>
      <c r="R669" s="461"/>
    </row>
    <row r="670">
      <c r="D670" s="240"/>
      <c r="R670" s="461"/>
    </row>
    <row r="671">
      <c r="D671" s="240"/>
      <c r="R671" s="461"/>
    </row>
    <row r="672">
      <c r="D672" s="240"/>
      <c r="R672" s="461"/>
    </row>
    <row r="673">
      <c r="D673" s="240"/>
      <c r="R673" s="461"/>
    </row>
    <row r="674">
      <c r="D674" s="240"/>
      <c r="R674" s="461"/>
    </row>
    <row r="675">
      <c r="D675" s="240"/>
      <c r="R675" s="461"/>
    </row>
    <row r="676">
      <c r="D676" s="240"/>
      <c r="R676" s="461"/>
    </row>
    <row r="677">
      <c r="D677" s="240"/>
      <c r="R677" s="461"/>
    </row>
    <row r="678">
      <c r="D678" s="240"/>
      <c r="R678" s="461"/>
    </row>
    <row r="679">
      <c r="D679" s="240"/>
      <c r="R679" s="461"/>
    </row>
    <row r="680">
      <c r="D680" s="240"/>
      <c r="R680" s="461"/>
    </row>
    <row r="681">
      <c r="D681" s="240"/>
      <c r="R681" s="461"/>
    </row>
    <row r="682">
      <c r="D682" s="240"/>
      <c r="R682" s="461"/>
    </row>
    <row r="683">
      <c r="D683" s="240"/>
      <c r="R683" s="461"/>
    </row>
    <row r="684">
      <c r="D684" s="240"/>
      <c r="R684" s="461"/>
    </row>
    <row r="685">
      <c r="D685" s="240"/>
      <c r="R685" s="461"/>
    </row>
    <row r="686">
      <c r="D686" s="240"/>
      <c r="R686" s="461"/>
    </row>
    <row r="687">
      <c r="D687" s="240"/>
      <c r="R687" s="461"/>
    </row>
    <row r="688">
      <c r="D688" s="240"/>
      <c r="R688" s="461"/>
    </row>
    <row r="689">
      <c r="D689" s="240"/>
      <c r="R689" s="461"/>
    </row>
    <row r="690">
      <c r="D690" s="240"/>
      <c r="R690" s="461"/>
    </row>
    <row r="691">
      <c r="D691" s="240"/>
      <c r="R691" s="461"/>
    </row>
    <row r="692">
      <c r="D692" s="240"/>
      <c r="R692" s="461"/>
    </row>
    <row r="693">
      <c r="D693" s="240"/>
      <c r="R693" s="461"/>
    </row>
    <row r="694">
      <c r="D694" s="240"/>
      <c r="R694" s="461"/>
    </row>
    <row r="695">
      <c r="D695" s="240"/>
      <c r="R695" s="461"/>
    </row>
    <row r="696">
      <c r="D696" s="240"/>
      <c r="R696" s="461"/>
    </row>
    <row r="697">
      <c r="D697" s="240"/>
      <c r="R697" s="461"/>
    </row>
    <row r="698">
      <c r="D698" s="240"/>
      <c r="R698" s="461"/>
    </row>
    <row r="699">
      <c r="D699" s="240"/>
      <c r="R699" s="461"/>
    </row>
    <row r="700">
      <c r="D700" s="240"/>
      <c r="R700" s="461"/>
    </row>
    <row r="701">
      <c r="D701" s="240"/>
      <c r="R701" s="461"/>
    </row>
    <row r="702">
      <c r="D702" s="240"/>
      <c r="R702" s="461"/>
    </row>
    <row r="703">
      <c r="D703" s="240"/>
      <c r="R703" s="461"/>
    </row>
    <row r="704">
      <c r="D704" s="240"/>
      <c r="R704" s="461"/>
    </row>
    <row r="705">
      <c r="D705" s="240"/>
      <c r="R705" s="461"/>
    </row>
    <row r="706">
      <c r="D706" s="240"/>
      <c r="R706" s="461"/>
    </row>
    <row r="707">
      <c r="D707" s="240"/>
      <c r="R707" s="461"/>
    </row>
    <row r="708">
      <c r="D708" s="240"/>
      <c r="R708" s="461"/>
    </row>
    <row r="709">
      <c r="D709" s="240"/>
      <c r="R709" s="461"/>
    </row>
    <row r="710">
      <c r="D710" s="240"/>
      <c r="R710" s="461"/>
    </row>
    <row r="711">
      <c r="D711" s="240"/>
      <c r="R711" s="461"/>
    </row>
    <row r="712">
      <c r="D712" s="240"/>
      <c r="R712" s="461"/>
    </row>
    <row r="713">
      <c r="D713" s="240"/>
      <c r="R713" s="461"/>
    </row>
    <row r="714">
      <c r="D714" s="240"/>
      <c r="R714" s="461"/>
    </row>
    <row r="715">
      <c r="D715" s="240"/>
      <c r="R715" s="461"/>
    </row>
    <row r="716">
      <c r="D716" s="240"/>
      <c r="R716" s="461"/>
    </row>
    <row r="717">
      <c r="D717" s="240"/>
      <c r="R717" s="461"/>
    </row>
    <row r="718">
      <c r="D718" s="240"/>
      <c r="R718" s="461"/>
    </row>
    <row r="719">
      <c r="D719" s="240"/>
      <c r="R719" s="461"/>
    </row>
    <row r="720">
      <c r="D720" s="240"/>
      <c r="R720" s="461"/>
    </row>
    <row r="721">
      <c r="D721" s="240"/>
      <c r="R721" s="461"/>
    </row>
    <row r="722">
      <c r="D722" s="240"/>
      <c r="R722" s="461"/>
    </row>
    <row r="723">
      <c r="D723" s="240"/>
      <c r="R723" s="461"/>
    </row>
    <row r="724">
      <c r="D724" s="240"/>
      <c r="R724" s="461"/>
    </row>
    <row r="725">
      <c r="D725" s="240"/>
      <c r="R725" s="461"/>
    </row>
    <row r="726">
      <c r="D726" s="240"/>
      <c r="R726" s="461"/>
    </row>
    <row r="727">
      <c r="D727" s="240"/>
      <c r="R727" s="461"/>
    </row>
    <row r="728">
      <c r="D728" s="240"/>
      <c r="R728" s="461"/>
    </row>
    <row r="729">
      <c r="D729" s="240"/>
      <c r="R729" s="461"/>
    </row>
    <row r="730">
      <c r="D730" s="240"/>
      <c r="R730" s="461"/>
    </row>
    <row r="731">
      <c r="D731" s="240"/>
      <c r="R731" s="461"/>
    </row>
    <row r="732">
      <c r="D732" s="240"/>
      <c r="R732" s="461"/>
    </row>
    <row r="733">
      <c r="D733" s="240"/>
      <c r="R733" s="461"/>
    </row>
    <row r="734">
      <c r="D734" s="240"/>
      <c r="R734" s="461"/>
    </row>
    <row r="735">
      <c r="D735" s="240"/>
      <c r="R735" s="461"/>
    </row>
    <row r="736">
      <c r="D736" s="240"/>
      <c r="R736" s="461"/>
    </row>
    <row r="737">
      <c r="D737" s="240"/>
      <c r="R737" s="461"/>
    </row>
    <row r="738">
      <c r="D738" s="240"/>
      <c r="R738" s="461"/>
    </row>
    <row r="739">
      <c r="D739" s="240"/>
      <c r="R739" s="461"/>
    </row>
    <row r="740">
      <c r="D740" s="240"/>
      <c r="R740" s="461"/>
    </row>
    <row r="741">
      <c r="D741" s="240"/>
      <c r="R741" s="461"/>
    </row>
    <row r="742">
      <c r="D742" s="240"/>
      <c r="R742" s="461"/>
    </row>
    <row r="743">
      <c r="D743" s="240"/>
      <c r="R743" s="461"/>
    </row>
    <row r="744">
      <c r="D744" s="240"/>
      <c r="R744" s="461"/>
    </row>
    <row r="745">
      <c r="D745" s="240"/>
      <c r="R745" s="461"/>
    </row>
    <row r="746">
      <c r="D746" s="240"/>
      <c r="R746" s="461"/>
    </row>
    <row r="747">
      <c r="D747" s="240"/>
      <c r="R747" s="461"/>
    </row>
    <row r="748">
      <c r="D748" s="240"/>
      <c r="R748" s="461"/>
    </row>
    <row r="749">
      <c r="D749" s="240"/>
      <c r="R749" s="461"/>
    </row>
    <row r="750">
      <c r="D750" s="240"/>
      <c r="R750" s="461"/>
    </row>
    <row r="751">
      <c r="D751" s="240"/>
      <c r="R751" s="461"/>
    </row>
    <row r="752">
      <c r="D752" s="240"/>
      <c r="R752" s="461"/>
    </row>
    <row r="753">
      <c r="D753" s="240"/>
      <c r="R753" s="461"/>
    </row>
    <row r="754">
      <c r="D754" s="240"/>
      <c r="R754" s="461"/>
    </row>
    <row r="755">
      <c r="D755" s="240"/>
      <c r="R755" s="461"/>
    </row>
    <row r="756">
      <c r="D756" s="240"/>
      <c r="R756" s="461"/>
    </row>
    <row r="757">
      <c r="D757" s="240"/>
      <c r="R757" s="461"/>
    </row>
    <row r="758">
      <c r="D758" s="240"/>
      <c r="R758" s="461"/>
    </row>
    <row r="759">
      <c r="D759" s="240"/>
      <c r="R759" s="461"/>
    </row>
    <row r="760">
      <c r="D760" s="240"/>
      <c r="R760" s="461"/>
    </row>
    <row r="761">
      <c r="D761" s="240"/>
      <c r="R761" s="461"/>
    </row>
    <row r="762">
      <c r="D762" s="240"/>
      <c r="R762" s="461"/>
    </row>
    <row r="763">
      <c r="D763" s="240"/>
      <c r="R763" s="461"/>
    </row>
    <row r="764">
      <c r="D764" s="240"/>
      <c r="R764" s="461"/>
    </row>
    <row r="765">
      <c r="D765" s="240"/>
      <c r="R765" s="461"/>
    </row>
    <row r="766">
      <c r="D766" s="240"/>
      <c r="R766" s="461"/>
    </row>
    <row r="767">
      <c r="D767" s="240"/>
      <c r="R767" s="461"/>
    </row>
    <row r="768">
      <c r="D768" s="240"/>
      <c r="R768" s="461"/>
    </row>
    <row r="769">
      <c r="D769" s="240"/>
      <c r="R769" s="461"/>
    </row>
    <row r="770">
      <c r="D770" s="240"/>
      <c r="R770" s="461"/>
    </row>
    <row r="771">
      <c r="D771" s="240"/>
      <c r="R771" s="461"/>
    </row>
    <row r="772">
      <c r="D772" s="240"/>
      <c r="R772" s="461"/>
    </row>
    <row r="773">
      <c r="D773" s="240"/>
      <c r="R773" s="461"/>
    </row>
    <row r="774">
      <c r="D774" s="240"/>
      <c r="R774" s="461"/>
    </row>
    <row r="775">
      <c r="D775" s="240"/>
      <c r="R775" s="461"/>
    </row>
    <row r="776">
      <c r="D776" s="240"/>
      <c r="R776" s="461"/>
    </row>
    <row r="777">
      <c r="D777" s="240"/>
      <c r="R777" s="461"/>
    </row>
    <row r="778">
      <c r="D778" s="240"/>
      <c r="R778" s="461"/>
    </row>
    <row r="779">
      <c r="D779" s="240"/>
      <c r="R779" s="461"/>
    </row>
    <row r="780">
      <c r="D780" s="240"/>
      <c r="R780" s="461"/>
    </row>
    <row r="781">
      <c r="D781" s="240"/>
      <c r="R781" s="461"/>
    </row>
    <row r="782">
      <c r="D782" s="240"/>
      <c r="R782" s="461"/>
    </row>
    <row r="783">
      <c r="D783" s="240"/>
      <c r="R783" s="461"/>
    </row>
    <row r="784">
      <c r="D784" s="240"/>
      <c r="R784" s="461"/>
    </row>
    <row r="785">
      <c r="D785" s="240"/>
      <c r="R785" s="461"/>
    </row>
    <row r="786">
      <c r="D786" s="240"/>
      <c r="R786" s="461"/>
    </row>
    <row r="787">
      <c r="D787" s="240"/>
      <c r="R787" s="461"/>
    </row>
    <row r="788">
      <c r="D788" s="240"/>
      <c r="R788" s="461"/>
    </row>
    <row r="789">
      <c r="D789" s="240"/>
      <c r="R789" s="461"/>
    </row>
    <row r="790">
      <c r="D790" s="240"/>
      <c r="R790" s="461"/>
    </row>
    <row r="791">
      <c r="D791" s="240"/>
      <c r="R791" s="461"/>
    </row>
    <row r="792">
      <c r="D792" s="240"/>
      <c r="R792" s="461"/>
    </row>
    <row r="793">
      <c r="D793" s="240"/>
      <c r="R793" s="461"/>
    </row>
    <row r="794">
      <c r="D794" s="240"/>
      <c r="R794" s="461"/>
    </row>
    <row r="795">
      <c r="D795" s="240"/>
      <c r="R795" s="461"/>
    </row>
    <row r="796">
      <c r="D796" s="240"/>
      <c r="R796" s="461"/>
    </row>
    <row r="797">
      <c r="D797" s="240"/>
      <c r="R797" s="461"/>
    </row>
    <row r="798">
      <c r="D798" s="240"/>
      <c r="R798" s="461"/>
    </row>
    <row r="799">
      <c r="D799" s="240"/>
      <c r="R799" s="461"/>
    </row>
    <row r="800">
      <c r="D800" s="240"/>
      <c r="R800" s="461"/>
    </row>
    <row r="801">
      <c r="D801" s="240"/>
      <c r="R801" s="461"/>
    </row>
    <row r="802">
      <c r="D802" s="240"/>
      <c r="R802" s="461"/>
    </row>
    <row r="803">
      <c r="D803" s="240"/>
      <c r="R803" s="461"/>
    </row>
    <row r="804">
      <c r="D804" s="240"/>
      <c r="R804" s="461"/>
    </row>
    <row r="805">
      <c r="D805" s="240"/>
      <c r="R805" s="461"/>
    </row>
    <row r="806">
      <c r="D806" s="240"/>
      <c r="R806" s="461"/>
    </row>
    <row r="807">
      <c r="D807" s="240"/>
      <c r="R807" s="461"/>
    </row>
    <row r="808">
      <c r="D808" s="240"/>
      <c r="R808" s="461"/>
    </row>
    <row r="809">
      <c r="D809" s="240"/>
      <c r="R809" s="461"/>
    </row>
    <row r="810">
      <c r="D810" s="240"/>
      <c r="R810" s="461"/>
    </row>
    <row r="811">
      <c r="D811" s="240"/>
      <c r="R811" s="461"/>
    </row>
    <row r="812">
      <c r="D812" s="240"/>
      <c r="R812" s="461"/>
    </row>
    <row r="813">
      <c r="D813" s="240"/>
      <c r="R813" s="461"/>
    </row>
    <row r="814">
      <c r="D814" s="240"/>
      <c r="R814" s="461"/>
    </row>
    <row r="815">
      <c r="D815" s="240"/>
      <c r="R815" s="461"/>
    </row>
    <row r="816">
      <c r="D816" s="240"/>
      <c r="R816" s="461"/>
    </row>
    <row r="817">
      <c r="D817" s="240"/>
      <c r="R817" s="461"/>
    </row>
    <row r="818">
      <c r="D818" s="240"/>
      <c r="R818" s="461"/>
    </row>
    <row r="819">
      <c r="D819" s="240"/>
      <c r="R819" s="461"/>
    </row>
    <row r="820">
      <c r="D820" s="240"/>
      <c r="R820" s="461"/>
    </row>
    <row r="821">
      <c r="D821" s="240"/>
      <c r="R821" s="461"/>
    </row>
    <row r="822">
      <c r="D822" s="240"/>
      <c r="R822" s="461"/>
    </row>
    <row r="823">
      <c r="D823" s="240"/>
      <c r="R823" s="461"/>
    </row>
    <row r="824">
      <c r="D824" s="240"/>
      <c r="R824" s="461"/>
    </row>
    <row r="825">
      <c r="D825" s="240"/>
      <c r="R825" s="461"/>
    </row>
    <row r="826">
      <c r="D826" s="240"/>
      <c r="R826" s="461"/>
    </row>
    <row r="827">
      <c r="D827" s="240"/>
      <c r="R827" s="461"/>
    </row>
    <row r="828">
      <c r="D828" s="240"/>
      <c r="R828" s="461"/>
    </row>
    <row r="829">
      <c r="D829" s="240"/>
      <c r="R829" s="461"/>
    </row>
    <row r="830">
      <c r="D830" s="240"/>
      <c r="R830" s="461"/>
    </row>
    <row r="831">
      <c r="D831" s="240"/>
      <c r="R831" s="461"/>
    </row>
    <row r="832">
      <c r="D832" s="240"/>
      <c r="R832" s="461"/>
    </row>
    <row r="833">
      <c r="D833" s="240"/>
      <c r="R833" s="461"/>
    </row>
    <row r="834">
      <c r="D834" s="240"/>
      <c r="R834" s="461"/>
    </row>
    <row r="835">
      <c r="D835" s="240"/>
      <c r="R835" s="461"/>
    </row>
    <row r="836">
      <c r="D836" s="240"/>
      <c r="R836" s="461"/>
    </row>
    <row r="837">
      <c r="D837" s="240"/>
      <c r="R837" s="461"/>
    </row>
    <row r="838">
      <c r="D838" s="240"/>
      <c r="R838" s="461"/>
    </row>
    <row r="839">
      <c r="D839" s="240"/>
      <c r="R839" s="461"/>
    </row>
    <row r="840">
      <c r="D840" s="240"/>
      <c r="R840" s="461"/>
    </row>
    <row r="841">
      <c r="D841" s="240"/>
      <c r="R841" s="461"/>
    </row>
    <row r="842">
      <c r="D842" s="240"/>
      <c r="R842" s="461"/>
    </row>
    <row r="843">
      <c r="D843" s="240"/>
      <c r="R843" s="461"/>
    </row>
    <row r="844">
      <c r="D844" s="240"/>
      <c r="R844" s="461"/>
    </row>
    <row r="845">
      <c r="D845" s="240"/>
      <c r="R845" s="461"/>
    </row>
    <row r="846">
      <c r="D846" s="240"/>
      <c r="R846" s="461"/>
    </row>
    <row r="847">
      <c r="D847" s="240"/>
      <c r="R847" s="461"/>
    </row>
    <row r="848">
      <c r="D848" s="240"/>
      <c r="R848" s="461"/>
    </row>
    <row r="849">
      <c r="D849" s="240"/>
      <c r="R849" s="461"/>
    </row>
    <row r="850">
      <c r="D850" s="240"/>
      <c r="R850" s="461"/>
    </row>
    <row r="851">
      <c r="D851" s="240"/>
      <c r="R851" s="461"/>
    </row>
    <row r="852">
      <c r="D852" s="240"/>
      <c r="R852" s="461"/>
    </row>
    <row r="853">
      <c r="D853" s="240"/>
      <c r="R853" s="461"/>
    </row>
    <row r="854">
      <c r="D854" s="240"/>
      <c r="R854" s="461"/>
    </row>
    <row r="855">
      <c r="D855" s="240"/>
      <c r="R855" s="461"/>
    </row>
    <row r="856">
      <c r="D856" s="240"/>
      <c r="R856" s="461"/>
    </row>
    <row r="857">
      <c r="D857" s="240"/>
      <c r="R857" s="461"/>
    </row>
    <row r="858">
      <c r="D858" s="240"/>
      <c r="R858" s="461"/>
    </row>
    <row r="859">
      <c r="D859" s="240"/>
      <c r="R859" s="461"/>
    </row>
    <row r="860">
      <c r="D860" s="240"/>
      <c r="R860" s="461"/>
    </row>
    <row r="861">
      <c r="D861" s="240"/>
      <c r="R861" s="461"/>
    </row>
    <row r="862">
      <c r="D862" s="240"/>
      <c r="R862" s="461"/>
    </row>
    <row r="863">
      <c r="D863" s="240"/>
      <c r="R863" s="461"/>
    </row>
    <row r="864">
      <c r="D864" s="240"/>
      <c r="R864" s="461"/>
    </row>
    <row r="865">
      <c r="D865" s="240"/>
      <c r="R865" s="461"/>
    </row>
    <row r="866">
      <c r="D866" s="240"/>
      <c r="R866" s="461"/>
    </row>
    <row r="867">
      <c r="D867" s="240"/>
      <c r="R867" s="461"/>
    </row>
    <row r="868">
      <c r="D868" s="240"/>
      <c r="R868" s="461"/>
    </row>
    <row r="869">
      <c r="D869" s="240"/>
      <c r="R869" s="461"/>
    </row>
    <row r="870">
      <c r="D870" s="240"/>
      <c r="R870" s="461"/>
    </row>
    <row r="871">
      <c r="D871" s="240"/>
      <c r="R871" s="461"/>
    </row>
    <row r="872">
      <c r="D872" s="240"/>
      <c r="R872" s="461"/>
    </row>
    <row r="873">
      <c r="D873" s="240"/>
      <c r="R873" s="461"/>
    </row>
    <row r="874">
      <c r="D874" s="240"/>
      <c r="R874" s="461"/>
    </row>
    <row r="875">
      <c r="D875" s="240"/>
      <c r="R875" s="461"/>
    </row>
    <row r="876">
      <c r="D876" s="240"/>
      <c r="R876" s="461"/>
    </row>
    <row r="877">
      <c r="D877" s="240"/>
      <c r="R877" s="461"/>
    </row>
    <row r="878">
      <c r="D878" s="240"/>
      <c r="R878" s="461"/>
    </row>
    <row r="879">
      <c r="D879" s="240"/>
      <c r="R879" s="461"/>
    </row>
    <row r="880">
      <c r="D880" s="240"/>
      <c r="R880" s="461"/>
    </row>
    <row r="881">
      <c r="D881" s="240"/>
      <c r="R881" s="461"/>
    </row>
    <row r="882">
      <c r="D882" s="240"/>
      <c r="R882" s="461"/>
    </row>
    <row r="883">
      <c r="D883" s="240"/>
      <c r="R883" s="461"/>
    </row>
    <row r="884">
      <c r="D884" s="240"/>
      <c r="R884" s="461"/>
    </row>
    <row r="885">
      <c r="D885" s="240"/>
      <c r="R885" s="461"/>
    </row>
    <row r="886">
      <c r="D886" s="240"/>
      <c r="R886" s="461"/>
    </row>
    <row r="887">
      <c r="D887" s="240"/>
      <c r="R887" s="461"/>
    </row>
    <row r="888">
      <c r="D888" s="240"/>
      <c r="R888" s="461"/>
    </row>
    <row r="889">
      <c r="D889" s="240"/>
      <c r="R889" s="461"/>
    </row>
    <row r="890">
      <c r="D890" s="240"/>
      <c r="R890" s="461"/>
    </row>
    <row r="891">
      <c r="D891" s="240"/>
      <c r="R891" s="461"/>
    </row>
    <row r="892">
      <c r="D892" s="240"/>
      <c r="R892" s="461"/>
    </row>
    <row r="893">
      <c r="D893" s="240"/>
      <c r="R893" s="461"/>
    </row>
    <row r="894">
      <c r="D894" s="240"/>
      <c r="R894" s="461"/>
    </row>
    <row r="895">
      <c r="D895" s="240"/>
      <c r="R895" s="461"/>
    </row>
    <row r="896">
      <c r="D896" s="240"/>
      <c r="R896" s="461"/>
    </row>
    <row r="897">
      <c r="D897" s="240"/>
      <c r="R897" s="461"/>
    </row>
    <row r="898">
      <c r="D898" s="240"/>
      <c r="R898" s="461"/>
    </row>
    <row r="899">
      <c r="D899" s="240"/>
      <c r="R899" s="461"/>
    </row>
    <row r="900">
      <c r="D900" s="240"/>
      <c r="R900" s="461"/>
    </row>
    <row r="901">
      <c r="D901" s="240"/>
      <c r="R901" s="461"/>
    </row>
    <row r="902">
      <c r="D902" s="240"/>
      <c r="R902" s="461"/>
    </row>
    <row r="903">
      <c r="D903" s="240"/>
      <c r="R903" s="461"/>
    </row>
    <row r="904">
      <c r="D904" s="240"/>
      <c r="R904" s="461"/>
    </row>
    <row r="905">
      <c r="D905" s="240"/>
      <c r="R905" s="461"/>
    </row>
    <row r="906">
      <c r="D906" s="240"/>
      <c r="R906" s="461"/>
    </row>
    <row r="907">
      <c r="D907" s="240"/>
      <c r="R907" s="461"/>
    </row>
    <row r="908">
      <c r="D908" s="240"/>
      <c r="R908" s="461"/>
    </row>
    <row r="909">
      <c r="D909" s="240"/>
      <c r="R909" s="461"/>
    </row>
    <row r="910">
      <c r="D910" s="240"/>
      <c r="R910" s="461"/>
    </row>
    <row r="911">
      <c r="D911" s="240"/>
      <c r="R911" s="461"/>
    </row>
    <row r="912">
      <c r="D912" s="240"/>
      <c r="R912" s="461"/>
    </row>
    <row r="913">
      <c r="D913" s="240"/>
      <c r="R913" s="461"/>
    </row>
    <row r="914">
      <c r="D914" s="240"/>
      <c r="R914" s="461"/>
    </row>
    <row r="915">
      <c r="D915" s="240"/>
      <c r="R915" s="461"/>
    </row>
    <row r="916">
      <c r="D916" s="240"/>
      <c r="R916" s="461"/>
    </row>
    <row r="917">
      <c r="D917" s="240"/>
      <c r="R917" s="461"/>
    </row>
    <row r="918">
      <c r="D918" s="240"/>
      <c r="R918" s="461"/>
    </row>
    <row r="919">
      <c r="D919" s="240"/>
      <c r="R919" s="461"/>
    </row>
    <row r="920">
      <c r="D920" s="240"/>
      <c r="R920" s="461"/>
    </row>
    <row r="921">
      <c r="D921" s="240"/>
      <c r="R921" s="461"/>
    </row>
    <row r="922">
      <c r="D922" s="240"/>
      <c r="R922" s="461"/>
    </row>
    <row r="923">
      <c r="D923" s="240"/>
      <c r="R923" s="461"/>
    </row>
    <row r="924">
      <c r="D924" s="240"/>
      <c r="R924" s="461"/>
    </row>
    <row r="925">
      <c r="D925" s="240"/>
      <c r="R925" s="461"/>
    </row>
    <row r="926">
      <c r="D926" s="240"/>
      <c r="R926" s="461"/>
    </row>
    <row r="927">
      <c r="D927" s="240"/>
      <c r="R927" s="461"/>
    </row>
    <row r="928">
      <c r="D928" s="240"/>
      <c r="R928" s="461"/>
    </row>
    <row r="929">
      <c r="D929" s="240"/>
      <c r="R929" s="461"/>
    </row>
    <row r="930">
      <c r="D930" s="240"/>
      <c r="R930" s="461"/>
    </row>
    <row r="931">
      <c r="D931" s="240"/>
      <c r="R931" s="461"/>
    </row>
    <row r="932">
      <c r="D932" s="240"/>
      <c r="R932" s="461"/>
    </row>
    <row r="933">
      <c r="D933" s="240"/>
      <c r="R933" s="461"/>
    </row>
    <row r="934">
      <c r="D934" s="240"/>
      <c r="R934" s="461"/>
    </row>
    <row r="935">
      <c r="D935" s="240"/>
      <c r="R935" s="461"/>
    </row>
    <row r="936">
      <c r="D936" s="240"/>
      <c r="R936" s="461"/>
    </row>
    <row r="937">
      <c r="D937" s="240"/>
      <c r="R937" s="461"/>
    </row>
    <row r="938">
      <c r="D938" s="240"/>
      <c r="R938" s="461"/>
    </row>
    <row r="939">
      <c r="D939" s="240"/>
      <c r="R939" s="461"/>
    </row>
    <row r="940">
      <c r="D940" s="240"/>
      <c r="R940" s="461"/>
    </row>
    <row r="941">
      <c r="D941" s="240"/>
      <c r="R941" s="461"/>
    </row>
    <row r="942">
      <c r="D942" s="240"/>
      <c r="R942" s="461"/>
    </row>
    <row r="943">
      <c r="D943" s="240"/>
      <c r="R943" s="461"/>
    </row>
    <row r="944">
      <c r="D944" s="240"/>
      <c r="R944" s="461"/>
    </row>
    <row r="945">
      <c r="D945" s="240"/>
      <c r="R945" s="461"/>
    </row>
    <row r="946">
      <c r="D946" s="240"/>
      <c r="R946" s="461"/>
    </row>
    <row r="947">
      <c r="D947" s="240"/>
      <c r="R947" s="461"/>
    </row>
    <row r="948">
      <c r="D948" s="240"/>
      <c r="R948" s="461"/>
    </row>
    <row r="949">
      <c r="D949" s="240"/>
      <c r="R949" s="461"/>
    </row>
    <row r="950">
      <c r="D950" s="240"/>
      <c r="R950" s="461"/>
    </row>
    <row r="951">
      <c r="D951" s="240"/>
      <c r="R951" s="461"/>
    </row>
    <row r="952">
      <c r="D952" s="240"/>
      <c r="R952" s="461"/>
    </row>
    <row r="953">
      <c r="D953" s="240"/>
      <c r="R953" s="461"/>
    </row>
    <row r="954">
      <c r="D954" s="240"/>
      <c r="R954" s="461"/>
    </row>
    <row r="955">
      <c r="D955" s="240"/>
      <c r="R955" s="461"/>
    </row>
    <row r="956">
      <c r="D956" s="240"/>
      <c r="R956" s="461"/>
    </row>
    <row r="957">
      <c r="D957" s="240"/>
      <c r="R957" s="461"/>
    </row>
    <row r="958">
      <c r="D958" s="240"/>
      <c r="R958" s="461"/>
    </row>
    <row r="959">
      <c r="D959" s="240"/>
      <c r="R959" s="461"/>
    </row>
    <row r="960">
      <c r="D960" s="240"/>
      <c r="R960" s="461"/>
    </row>
    <row r="961">
      <c r="D961" s="240"/>
      <c r="R961" s="461"/>
    </row>
    <row r="962">
      <c r="D962" s="240"/>
      <c r="R962" s="461"/>
    </row>
    <row r="963">
      <c r="D963" s="240"/>
      <c r="R963" s="461"/>
    </row>
    <row r="964">
      <c r="D964" s="240"/>
      <c r="R964" s="461"/>
    </row>
    <row r="965">
      <c r="D965" s="240"/>
      <c r="R965" s="461"/>
    </row>
    <row r="966">
      <c r="D966" s="240"/>
      <c r="R966" s="461"/>
    </row>
    <row r="967">
      <c r="D967" s="240"/>
      <c r="R967" s="461"/>
    </row>
    <row r="968">
      <c r="D968" s="240"/>
      <c r="R968" s="461"/>
    </row>
    <row r="969">
      <c r="D969" s="240"/>
      <c r="R969" s="461"/>
    </row>
    <row r="970">
      <c r="D970" s="240"/>
      <c r="R970" s="461"/>
    </row>
    <row r="971">
      <c r="D971" s="240"/>
      <c r="R971" s="461"/>
    </row>
    <row r="972">
      <c r="D972" s="240"/>
      <c r="R972" s="461"/>
    </row>
    <row r="973">
      <c r="D973" s="240"/>
      <c r="R973" s="461"/>
    </row>
    <row r="974">
      <c r="D974" s="240"/>
      <c r="R974" s="461"/>
    </row>
    <row r="975">
      <c r="D975" s="240"/>
      <c r="R975" s="461"/>
    </row>
    <row r="976">
      <c r="D976" s="240"/>
      <c r="R976" s="461"/>
    </row>
    <row r="977">
      <c r="D977" s="240"/>
      <c r="R977" s="461"/>
    </row>
    <row r="978">
      <c r="D978" s="240"/>
      <c r="R978" s="461"/>
    </row>
    <row r="979">
      <c r="D979" s="240"/>
      <c r="R979" s="461"/>
    </row>
    <row r="980">
      <c r="D980" s="240"/>
      <c r="R980" s="461"/>
    </row>
    <row r="981">
      <c r="D981" s="240"/>
      <c r="R981" s="461"/>
    </row>
    <row r="982">
      <c r="D982" s="240"/>
      <c r="R982" s="461"/>
    </row>
    <row r="983">
      <c r="D983" s="240"/>
      <c r="R983" s="461"/>
    </row>
    <row r="984">
      <c r="D984" s="240"/>
      <c r="R984" s="461"/>
    </row>
    <row r="985">
      <c r="D985" s="240"/>
      <c r="R985" s="461"/>
    </row>
    <row r="986">
      <c r="D986" s="240"/>
      <c r="R986" s="461"/>
    </row>
    <row r="987">
      <c r="D987" s="240"/>
      <c r="R987" s="461"/>
    </row>
    <row r="988">
      <c r="D988" s="240"/>
      <c r="R988" s="461"/>
    </row>
    <row r="989">
      <c r="D989" s="240"/>
      <c r="R989" s="461"/>
    </row>
    <row r="990">
      <c r="D990" s="240"/>
      <c r="R990" s="461"/>
    </row>
    <row r="991">
      <c r="D991" s="240"/>
      <c r="R991" s="461"/>
    </row>
    <row r="992">
      <c r="D992" s="240"/>
      <c r="R992" s="461"/>
    </row>
    <row r="993">
      <c r="D993" s="240"/>
      <c r="R993" s="461"/>
    </row>
    <row r="994">
      <c r="D994" s="240"/>
      <c r="R994" s="461"/>
    </row>
    <row r="995">
      <c r="D995" s="240"/>
      <c r="R995" s="461"/>
    </row>
    <row r="996">
      <c r="D996" s="240"/>
      <c r="R996" s="461"/>
    </row>
    <row r="997">
      <c r="D997" s="240"/>
      <c r="R997" s="461"/>
    </row>
    <row r="998">
      <c r="D998" s="240"/>
      <c r="R998" s="461"/>
    </row>
    <row r="999">
      <c r="D999" s="240"/>
      <c r="R999" s="461"/>
    </row>
    <row r="1000">
      <c r="D1000" s="240"/>
      <c r="R1000" s="461"/>
    </row>
    <row r="1001">
      <c r="D1001" s="240"/>
      <c r="R1001" s="461"/>
    </row>
    <row r="1002">
      <c r="D1002" s="240"/>
      <c r="R1002" s="461"/>
    </row>
    <row r="1003">
      <c r="D1003" s="240"/>
      <c r="R1003" s="461"/>
    </row>
    <row r="1004">
      <c r="D1004" s="240"/>
      <c r="R1004" s="461"/>
    </row>
    <row r="1005">
      <c r="D1005" s="240"/>
      <c r="R1005" s="461"/>
    </row>
    <row r="1006">
      <c r="D1006" s="240"/>
      <c r="R1006" s="461"/>
    </row>
    <row r="1007">
      <c r="D1007" s="240"/>
      <c r="R1007" s="461"/>
    </row>
    <row r="1008">
      <c r="D1008" s="240"/>
      <c r="R1008" s="461"/>
    </row>
    <row r="1009">
      <c r="D1009" s="240"/>
      <c r="R1009" s="461"/>
    </row>
    <row r="1010">
      <c r="D1010" s="240"/>
      <c r="R1010" s="461"/>
    </row>
    <row r="1011">
      <c r="D1011" s="240"/>
      <c r="R1011" s="461"/>
    </row>
    <row r="1012">
      <c r="D1012" s="240"/>
      <c r="R1012" s="461"/>
    </row>
    <row r="1013">
      <c r="D1013" s="240"/>
      <c r="R1013" s="461"/>
    </row>
    <row r="1014">
      <c r="D1014" s="240"/>
      <c r="R1014" s="461"/>
    </row>
    <row r="1015">
      <c r="D1015" s="240"/>
      <c r="R1015" s="461"/>
    </row>
    <row r="1016">
      <c r="D1016" s="240"/>
      <c r="R1016" s="461"/>
    </row>
    <row r="1017">
      <c r="D1017" s="240"/>
      <c r="R1017" s="461"/>
    </row>
    <row r="1018">
      <c r="D1018" s="240"/>
      <c r="R1018" s="461"/>
    </row>
    <row r="1019">
      <c r="D1019" s="240"/>
      <c r="R1019" s="461"/>
    </row>
    <row r="1020">
      <c r="D1020" s="240"/>
      <c r="R1020" s="461"/>
    </row>
    <row r="1021">
      <c r="D1021" s="240"/>
      <c r="R1021" s="461"/>
    </row>
    <row r="1022">
      <c r="D1022" s="240"/>
      <c r="R1022" s="461"/>
    </row>
    <row r="1023">
      <c r="D1023" s="240"/>
      <c r="R1023" s="461"/>
    </row>
    <row r="1024">
      <c r="D1024" s="240"/>
      <c r="R1024" s="461"/>
    </row>
    <row r="1025">
      <c r="D1025" s="240"/>
      <c r="R1025" s="461"/>
    </row>
    <row r="1026">
      <c r="D1026" s="240"/>
      <c r="R1026" s="461"/>
    </row>
    <row r="1027">
      <c r="D1027" s="240"/>
      <c r="R1027" s="461"/>
    </row>
    <row r="1028">
      <c r="D1028" s="240"/>
      <c r="R1028" s="461"/>
    </row>
    <row r="1029">
      <c r="D1029" s="240"/>
      <c r="R1029" s="461"/>
    </row>
    <row r="1030">
      <c r="D1030" s="240"/>
      <c r="R1030" s="461"/>
    </row>
    <row r="1031">
      <c r="D1031" s="240"/>
      <c r="R1031" s="461"/>
    </row>
    <row r="1032">
      <c r="D1032" s="240"/>
      <c r="R1032" s="461"/>
    </row>
    <row r="1033">
      <c r="D1033" s="240"/>
      <c r="R1033" s="461"/>
    </row>
    <row r="1034">
      <c r="D1034" s="240"/>
      <c r="R1034" s="461"/>
    </row>
    <row r="1035">
      <c r="D1035" s="240"/>
      <c r="R1035" s="461"/>
    </row>
    <row r="1036">
      <c r="D1036" s="240"/>
      <c r="R1036" s="461"/>
    </row>
    <row r="1037">
      <c r="D1037" s="240"/>
      <c r="R1037" s="461"/>
    </row>
    <row r="1038">
      <c r="D1038" s="240"/>
      <c r="R1038" s="461"/>
    </row>
    <row r="1039">
      <c r="D1039" s="240"/>
      <c r="R1039" s="461"/>
    </row>
    <row r="1040">
      <c r="D1040" s="240"/>
      <c r="R1040" s="461"/>
    </row>
    <row r="1041">
      <c r="D1041" s="240"/>
      <c r="R1041" s="461"/>
    </row>
    <row r="1042">
      <c r="D1042" s="240"/>
      <c r="R1042" s="461"/>
    </row>
    <row r="1043">
      <c r="D1043" s="240"/>
      <c r="R1043" s="461"/>
    </row>
    <row r="1044">
      <c r="D1044" s="240"/>
      <c r="R1044" s="461"/>
    </row>
    <row r="1045">
      <c r="D1045" s="240"/>
      <c r="R1045" s="461"/>
    </row>
    <row r="1046">
      <c r="D1046" s="240"/>
      <c r="R1046" s="461"/>
    </row>
    <row r="1047">
      <c r="D1047" s="240"/>
      <c r="R1047" s="461"/>
    </row>
    <row r="1048">
      <c r="D1048" s="240"/>
      <c r="R1048" s="461"/>
    </row>
    <row r="1049">
      <c r="D1049" s="240"/>
      <c r="R1049" s="461"/>
    </row>
    <row r="1050">
      <c r="D1050" s="240"/>
      <c r="R1050" s="461"/>
    </row>
    <row r="1051">
      <c r="D1051" s="240"/>
      <c r="R1051" s="461"/>
    </row>
    <row r="1052">
      <c r="D1052" s="240"/>
      <c r="R1052" s="461"/>
    </row>
    <row r="1053">
      <c r="D1053" s="240"/>
      <c r="R1053" s="461"/>
    </row>
    <row r="1054">
      <c r="D1054" s="240"/>
      <c r="R1054" s="461"/>
    </row>
    <row r="1055">
      <c r="D1055" s="240"/>
      <c r="R1055" s="461"/>
    </row>
    <row r="1056">
      <c r="D1056" s="240"/>
      <c r="R1056" s="461"/>
    </row>
    <row r="1057">
      <c r="D1057" s="240"/>
      <c r="R1057" s="461"/>
    </row>
    <row r="1058">
      <c r="D1058" s="240"/>
      <c r="R1058" s="461"/>
    </row>
    <row r="1059">
      <c r="D1059" s="240"/>
      <c r="R1059" s="461"/>
    </row>
    <row r="1060">
      <c r="D1060" s="240"/>
      <c r="R1060" s="461"/>
    </row>
    <row r="1061">
      <c r="D1061" s="240"/>
      <c r="R1061" s="461"/>
    </row>
    <row r="1062">
      <c r="D1062" s="240"/>
      <c r="R1062" s="461"/>
    </row>
    <row r="1063">
      <c r="D1063" s="240"/>
      <c r="R1063" s="461"/>
    </row>
    <row r="1064">
      <c r="D1064" s="240"/>
      <c r="R1064" s="461"/>
    </row>
    <row r="1065">
      <c r="D1065" s="240"/>
      <c r="R1065" s="461"/>
    </row>
    <row r="1066">
      <c r="D1066" s="240"/>
      <c r="R1066" s="461"/>
    </row>
    <row r="1067">
      <c r="D1067" s="240"/>
      <c r="R1067" s="461"/>
    </row>
  </sheetData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5.63"/>
    <col customWidth="1" min="6" max="8" width="20.63"/>
    <col customWidth="1" min="9" max="9" width="17.5"/>
    <col customWidth="1" min="10" max="10" width="19.75"/>
    <col customWidth="1" min="11" max="11" width="6.5"/>
    <col customWidth="1" min="12" max="12" width="20.75"/>
    <col customWidth="1" min="13" max="13" width="6.88"/>
    <col customWidth="1" min="14" max="14" width="12.88"/>
    <col customWidth="1" min="15" max="15" width="4.13"/>
    <col customWidth="1" min="16" max="16" width="8.88"/>
    <col customWidth="1" min="17" max="17" width="21.38"/>
    <col customWidth="1" min="18" max="19" width="13.0"/>
  </cols>
  <sheetData>
    <row r="1">
      <c r="A1" s="220"/>
      <c r="B1" s="215" t="s">
        <v>5</v>
      </c>
      <c r="C1" s="219" t="s">
        <v>10959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5" t="s">
        <v>803</v>
      </c>
      <c r="M1" s="219" t="s">
        <v>801</v>
      </c>
      <c r="N1" s="221" t="s">
        <v>802</v>
      </c>
      <c r="P1" s="2" t="s">
        <v>6058</v>
      </c>
      <c r="Q1" s="2" t="s">
        <v>6216</v>
      </c>
      <c r="R1" s="2" t="s">
        <v>806</v>
      </c>
      <c r="T1" s="2" t="s">
        <v>6058</v>
      </c>
      <c r="U1" s="2" t="s">
        <v>6216</v>
      </c>
      <c r="V1" s="2" t="s">
        <v>806</v>
      </c>
    </row>
    <row r="2">
      <c r="A2" s="239"/>
      <c r="B2" s="477" t="s">
        <v>807</v>
      </c>
      <c r="C2" s="2" t="s">
        <v>8635</v>
      </c>
      <c r="D2" s="2"/>
      <c r="E2" s="237"/>
      <c r="F2" s="2"/>
      <c r="G2" s="2"/>
      <c r="H2" s="227" t="s">
        <v>320</v>
      </c>
      <c r="I2" s="227"/>
      <c r="J2" s="469"/>
      <c r="K2" s="227"/>
      <c r="L2" s="226" t="s">
        <v>11</v>
      </c>
      <c r="M2" s="469"/>
      <c r="N2" s="490"/>
      <c r="P2" s="2">
        <v>1.0</v>
      </c>
      <c r="R2" s="2" t="s">
        <v>10960</v>
      </c>
      <c r="S2" s="2" t="s">
        <v>10961</v>
      </c>
      <c r="T2" s="2">
        <v>12.0</v>
      </c>
      <c r="U2" s="2" t="s">
        <v>10962</v>
      </c>
      <c r="V2" s="2" t="s">
        <v>415</v>
      </c>
      <c r="W2" s="2" t="s">
        <v>10963</v>
      </c>
    </row>
    <row r="3">
      <c r="A3" s="2"/>
      <c r="B3" s="229" t="s">
        <v>811</v>
      </c>
      <c r="C3" s="2" t="s">
        <v>54</v>
      </c>
      <c r="E3" s="230"/>
      <c r="F3" s="2"/>
      <c r="G3" s="2"/>
      <c r="H3" s="2" t="s">
        <v>812</v>
      </c>
      <c r="I3" s="2"/>
      <c r="K3" s="2"/>
      <c r="L3" s="229" t="s">
        <v>12</v>
      </c>
      <c r="N3" s="230"/>
      <c r="P3" s="2">
        <v>2.0</v>
      </c>
      <c r="Q3" s="2" t="s">
        <v>10964</v>
      </c>
      <c r="R3" s="2" t="s">
        <v>10965</v>
      </c>
      <c r="S3" s="2" t="s">
        <v>10966</v>
      </c>
      <c r="T3" s="2">
        <v>13.0</v>
      </c>
      <c r="U3" s="2" t="s">
        <v>10967</v>
      </c>
      <c r="V3" s="2" t="s">
        <v>8048</v>
      </c>
      <c r="W3" s="2" t="s">
        <v>10968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29" t="s">
        <v>13</v>
      </c>
      <c r="N4" s="230"/>
      <c r="P4" s="2">
        <v>3.0</v>
      </c>
      <c r="R4" s="2" t="s">
        <v>10969</v>
      </c>
      <c r="S4" s="2" t="s">
        <v>1568</v>
      </c>
      <c r="T4" s="2">
        <v>14.0</v>
      </c>
      <c r="U4" s="2" t="s">
        <v>10970</v>
      </c>
      <c r="V4" s="2" t="s">
        <v>8592</v>
      </c>
      <c r="W4" s="2" t="s">
        <v>10971</v>
      </c>
    </row>
    <row r="5">
      <c r="A5" s="2"/>
      <c r="B5" s="229" t="s">
        <v>818</v>
      </c>
      <c r="E5" s="230"/>
      <c r="F5" s="2"/>
      <c r="G5" s="2"/>
      <c r="H5" s="2" t="s">
        <v>819</v>
      </c>
      <c r="I5" s="2"/>
      <c r="K5" s="2"/>
      <c r="L5" s="229" t="s">
        <v>14</v>
      </c>
      <c r="N5" s="237"/>
      <c r="P5" s="2">
        <v>4.0</v>
      </c>
      <c r="Q5" s="2" t="s">
        <v>10972</v>
      </c>
      <c r="R5" s="2" t="s">
        <v>10973</v>
      </c>
      <c r="S5" s="2" t="s">
        <v>1568</v>
      </c>
      <c r="T5" s="2">
        <v>15.0</v>
      </c>
      <c r="U5" s="2" t="s">
        <v>10640</v>
      </c>
      <c r="V5" s="2" t="s">
        <v>449</v>
      </c>
      <c r="W5" s="2" t="s">
        <v>10974</v>
      </c>
    </row>
    <row r="6">
      <c r="A6" s="2"/>
      <c r="B6" s="229" t="s">
        <v>10975</v>
      </c>
      <c r="C6" s="2" t="s">
        <v>10976</v>
      </c>
      <c r="D6" s="2"/>
      <c r="E6" s="2">
        <v>9.99499666E9</v>
      </c>
      <c r="F6" s="2"/>
      <c r="G6" s="2"/>
      <c r="H6" s="2" t="s">
        <v>821</v>
      </c>
      <c r="K6" s="2"/>
      <c r="L6" s="229" t="s">
        <v>15</v>
      </c>
      <c r="N6" s="237"/>
      <c r="P6" s="2">
        <v>5.0</v>
      </c>
      <c r="Q6" s="2" t="s">
        <v>10977</v>
      </c>
      <c r="R6" s="2" t="s">
        <v>10978</v>
      </c>
      <c r="S6" s="2" t="s">
        <v>1568</v>
      </c>
      <c r="T6" s="2">
        <v>16.0</v>
      </c>
      <c r="U6" s="2" t="s">
        <v>10979</v>
      </c>
      <c r="V6" s="2" t="s">
        <v>9130</v>
      </c>
      <c r="W6" s="2" t="s">
        <v>10980</v>
      </c>
    </row>
    <row r="7">
      <c r="A7" s="2"/>
      <c r="B7" s="229" t="s">
        <v>822</v>
      </c>
      <c r="D7" s="2"/>
      <c r="E7" s="2">
        <v>8.526567051E9</v>
      </c>
      <c r="F7" s="2"/>
      <c r="G7" s="2"/>
      <c r="H7" s="2" t="s">
        <v>823</v>
      </c>
      <c r="I7" s="2"/>
      <c r="K7" s="2"/>
      <c r="L7" s="229" t="s">
        <v>17</v>
      </c>
      <c r="N7" s="237"/>
      <c r="P7" s="2">
        <v>6.0</v>
      </c>
      <c r="Q7" s="2" t="s">
        <v>10981</v>
      </c>
      <c r="R7" s="2" t="s">
        <v>10982</v>
      </c>
      <c r="S7" s="2" t="s">
        <v>1568</v>
      </c>
      <c r="T7" s="2">
        <v>17.0</v>
      </c>
      <c r="U7" s="2" t="s">
        <v>10983</v>
      </c>
      <c r="V7" s="2" t="s">
        <v>5347</v>
      </c>
      <c r="W7" s="2" t="s">
        <v>10984</v>
      </c>
    </row>
    <row r="8">
      <c r="A8" s="2"/>
      <c r="B8" s="229" t="s">
        <v>824</v>
      </c>
      <c r="E8" s="230"/>
      <c r="F8" s="2"/>
      <c r="G8" s="2"/>
      <c r="H8" s="2" t="s">
        <v>825</v>
      </c>
      <c r="I8" s="2"/>
      <c r="K8" s="2"/>
      <c r="L8" s="229" t="s">
        <v>18</v>
      </c>
      <c r="N8" s="237"/>
      <c r="P8" s="2">
        <v>7.0</v>
      </c>
      <c r="Q8" s="2" t="s">
        <v>9716</v>
      </c>
      <c r="R8" s="2" t="s">
        <v>10309</v>
      </c>
      <c r="S8" s="2" t="s">
        <v>6172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29" t="s">
        <v>19</v>
      </c>
      <c r="M9" s="2"/>
      <c r="N9" s="237"/>
      <c r="P9" s="2">
        <v>8.0</v>
      </c>
      <c r="Q9" s="2"/>
      <c r="R9" s="2" t="s">
        <v>10985</v>
      </c>
      <c r="S9" s="2" t="s">
        <v>1568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" t="s">
        <v>829</v>
      </c>
      <c r="I10" s="2"/>
      <c r="J10" s="2"/>
      <c r="K10" s="2"/>
      <c r="L10" s="229" t="s">
        <v>20</v>
      </c>
      <c r="M10" s="2"/>
      <c r="N10" s="237"/>
      <c r="P10" s="2">
        <v>9.0</v>
      </c>
      <c r="Q10" s="2"/>
      <c r="R10" s="2" t="s">
        <v>9738</v>
      </c>
      <c r="S10" s="2" t="s">
        <v>1568</v>
      </c>
    </row>
    <row r="11">
      <c r="A11" s="2"/>
      <c r="B11" s="2" t="s">
        <v>830</v>
      </c>
      <c r="C11" s="2"/>
      <c r="D11" s="2"/>
      <c r="E11" s="2"/>
      <c r="F11" s="2"/>
      <c r="G11" s="2"/>
      <c r="H11" s="229" t="s">
        <v>831</v>
      </c>
      <c r="I11" s="2"/>
      <c r="J11" s="2"/>
      <c r="K11" s="2"/>
      <c r="L11" s="229" t="s">
        <v>21</v>
      </c>
      <c r="M11" s="2"/>
      <c r="N11" s="237"/>
      <c r="P11" s="2">
        <v>10.0</v>
      </c>
      <c r="Q11" s="2"/>
      <c r="R11" s="2" t="s">
        <v>9946</v>
      </c>
      <c r="S11" s="2" t="s">
        <v>1345</v>
      </c>
    </row>
    <row r="12">
      <c r="A12" s="2"/>
      <c r="B12" s="2"/>
      <c r="C12" s="2"/>
      <c r="D12" s="2"/>
      <c r="E12" s="2"/>
      <c r="F12" s="2"/>
      <c r="G12" s="2"/>
      <c r="H12" s="229" t="s">
        <v>833</v>
      </c>
      <c r="I12" s="2"/>
      <c r="J12" s="2"/>
      <c r="K12" s="2"/>
      <c r="L12" s="229" t="s">
        <v>23</v>
      </c>
      <c r="M12" s="2"/>
      <c r="N12" s="237"/>
      <c r="P12" s="2">
        <v>11.0</v>
      </c>
      <c r="Q12" s="2"/>
      <c r="R12" s="2" t="s">
        <v>8459</v>
      </c>
      <c r="S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41" t="s">
        <v>24</v>
      </c>
      <c r="M13" s="242"/>
      <c r="N13" s="243"/>
      <c r="O13" s="2">
        <v>0.0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4235</v>
      </c>
      <c r="O15" s="2"/>
      <c r="P15" s="2"/>
      <c r="Q15" s="2"/>
      <c r="R15" s="2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845</v>
      </c>
      <c r="M16" s="12" t="s">
        <v>846</v>
      </c>
      <c r="N16" s="12" t="s">
        <v>847</v>
      </c>
      <c r="O16" s="12" t="s">
        <v>848</v>
      </c>
      <c r="P16" s="12" t="s">
        <v>849</v>
      </c>
      <c r="Q16" s="12" t="s">
        <v>850</v>
      </c>
      <c r="R16" s="12" t="s">
        <v>851</v>
      </c>
    </row>
    <row r="17">
      <c r="A17" s="2" t="s">
        <v>9592</v>
      </c>
      <c r="B17" s="2" t="s">
        <v>30</v>
      </c>
      <c r="C17" s="2" t="s">
        <v>5477</v>
      </c>
      <c r="D17" s="291">
        <v>9.890720772158E12</v>
      </c>
      <c r="E17" s="359" t="s">
        <v>5478</v>
      </c>
      <c r="F17" s="2"/>
      <c r="G17" s="2"/>
      <c r="H17" s="2" t="s">
        <v>10986</v>
      </c>
      <c r="I17" s="2" t="s">
        <v>2097</v>
      </c>
      <c r="J17" s="2" t="s">
        <v>829</v>
      </c>
      <c r="K17" s="2" t="s">
        <v>10969</v>
      </c>
      <c r="L17" s="2" t="s">
        <v>17</v>
      </c>
      <c r="M17" s="2" t="s">
        <v>10306</v>
      </c>
      <c r="Q17" s="2" t="s">
        <v>10987</v>
      </c>
      <c r="R17" s="2">
        <v>939.0</v>
      </c>
    </row>
    <row r="18">
      <c r="A18" s="2"/>
      <c r="B18" s="2" t="s">
        <v>30</v>
      </c>
      <c r="C18" s="2" t="s">
        <v>5477</v>
      </c>
      <c r="D18" s="291">
        <v>9.890720792692E12</v>
      </c>
      <c r="E18" s="359" t="s">
        <v>5478</v>
      </c>
      <c r="F18" s="2"/>
      <c r="G18" s="2"/>
      <c r="H18" s="2" t="s">
        <v>10988</v>
      </c>
      <c r="I18" s="2" t="s">
        <v>2100</v>
      </c>
      <c r="J18" s="2" t="s">
        <v>829</v>
      </c>
      <c r="K18" s="2" t="s">
        <v>10969</v>
      </c>
      <c r="L18" s="2" t="s">
        <v>17</v>
      </c>
      <c r="M18" s="2" t="s">
        <v>10306</v>
      </c>
      <c r="Q18" s="2" t="s">
        <v>10987</v>
      </c>
      <c r="R18" s="2">
        <v>939.0</v>
      </c>
    </row>
    <row r="19">
      <c r="A19" s="2"/>
      <c r="B19" s="2" t="s">
        <v>30</v>
      </c>
      <c r="C19" s="2" t="s">
        <v>5477</v>
      </c>
      <c r="D19" s="291">
        <v>9.899018586125E12</v>
      </c>
      <c r="E19" s="359" t="s">
        <v>5478</v>
      </c>
      <c r="F19" s="2"/>
      <c r="G19" s="2"/>
      <c r="H19" s="2" t="s">
        <v>10989</v>
      </c>
      <c r="I19" s="2" t="s">
        <v>2102</v>
      </c>
      <c r="J19" s="2" t="s">
        <v>829</v>
      </c>
      <c r="K19" s="2" t="s">
        <v>10969</v>
      </c>
      <c r="L19" s="2" t="s">
        <v>17</v>
      </c>
      <c r="M19" s="2" t="s">
        <v>10306</v>
      </c>
      <c r="Q19" s="2" t="s">
        <v>10987</v>
      </c>
      <c r="R19" s="2">
        <v>939.0</v>
      </c>
    </row>
    <row r="20">
      <c r="A20" s="2"/>
      <c r="B20" s="2" t="s">
        <v>30</v>
      </c>
      <c r="C20" s="2" t="s">
        <v>5477</v>
      </c>
      <c r="D20" s="291">
        <v>9.89907989073E11</v>
      </c>
      <c r="E20" s="359" t="s">
        <v>5478</v>
      </c>
      <c r="F20" s="2"/>
      <c r="G20" s="2"/>
      <c r="H20" s="2" t="s">
        <v>10990</v>
      </c>
      <c r="I20" s="2" t="s">
        <v>2103</v>
      </c>
      <c r="J20" s="2" t="s">
        <v>829</v>
      </c>
      <c r="K20" s="2" t="s">
        <v>10969</v>
      </c>
      <c r="L20" s="2" t="s">
        <v>17</v>
      </c>
      <c r="M20" s="2" t="s">
        <v>10306</v>
      </c>
      <c r="Q20" s="2" t="s">
        <v>10987</v>
      </c>
      <c r="R20" s="2">
        <v>939.0</v>
      </c>
    </row>
    <row r="21">
      <c r="A21" s="2"/>
      <c r="B21" s="2" t="s">
        <v>30</v>
      </c>
      <c r="C21" s="2" t="s">
        <v>5477</v>
      </c>
      <c r="D21" s="291">
        <v>9.89901022003E11</v>
      </c>
      <c r="E21" s="359" t="s">
        <v>5478</v>
      </c>
      <c r="F21" s="2"/>
      <c r="G21" s="2"/>
      <c r="H21" s="2" t="s">
        <v>10990</v>
      </c>
      <c r="I21" s="2" t="s">
        <v>2104</v>
      </c>
      <c r="J21" s="2" t="s">
        <v>829</v>
      </c>
      <c r="K21" s="2" t="s">
        <v>10969</v>
      </c>
      <c r="L21" s="2" t="s">
        <v>17</v>
      </c>
      <c r="M21" s="2" t="s">
        <v>10306</v>
      </c>
      <c r="Q21" s="2" t="s">
        <v>10987</v>
      </c>
      <c r="R21" s="2">
        <v>939.0</v>
      </c>
    </row>
    <row r="22">
      <c r="A22" s="2"/>
      <c r="B22" s="2" t="s">
        <v>30</v>
      </c>
      <c r="C22" s="2" t="s">
        <v>5477</v>
      </c>
      <c r="D22" s="291">
        <v>9.89920877192E11</v>
      </c>
      <c r="E22" s="359" t="s">
        <v>5478</v>
      </c>
      <c r="F22" s="2"/>
      <c r="G22" s="2"/>
      <c r="H22" s="2" t="s">
        <v>10990</v>
      </c>
      <c r="I22" s="2" t="s">
        <v>2105</v>
      </c>
      <c r="J22" s="2" t="s">
        <v>829</v>
      </c>
      <c r="K22" s="2" t="s">
        <v>10969</v>
      </c>
      <c r="L22" s="2" t="s">
        <v>17</v>
      </c>
      <c r="M22" s="2" t="s">
        <v>10306</v>
      </c>
      <c r="Q22" s="2" t="s">
        <v>10987</v>
      </c>
      <c r="R22" s="2">
        <v>939.0</v>
      </c>
    </row>
    <row r="23">
      <c r="B23" s="2" t="s">
        <v>30</v>
      </c>
      <c r="C23" s="2" t="s">
        <v>5477</v>
      </c>
      <c r="D23" s="291">
        <v>9.89953562658E11</v>
      </c>
      <c r="E23" s="359" t="s">
        <v>5478</v>
      </c>
      <c r="F23" s="2"/>
      <c r="G23" s="2"/>
      <c r="H23" s="2" t="s">
        <v>10990</v>
      </c>
      <c r="I23" s="2" t="s">
        <v>2112</v>
      </c>
      <c r="J23" s="2" t="s">
        <v>829</v>
      </c>
      <c r="K23" s="2" t="s">
        <v>10969</v>
      </c>
      <c r="L23" s="2" t="s">
        <v>17</v>
      </c>
      <c r="M23" s="2" t="s">
        <v>10306</v>
      </c>
      <c r="Q23" s="2" t="s">
        <v>10987</v>
      </c>
      <c r="R23" s="2">
        <v>939.0</v>
      </c>
    </row>
    <row r="24">
      <c r="B24" s="2" t="s">
        <v>30</v>
      </c>
      <c r="C24" s="2" t="s">
        <v>5477</v>
      </c>
      <c r="D24" s="291">
        <v>9.89911913169E11</v>
      </c>
      <c r="E24" s="359" t="s">
        <v>5478</v>
      </c>
      <c r="F24" s="2"/>
      <c r="G24" s="2"/>
      <c r="H24" s="2" t="s">
        <v>10990</v>
      </c>
      <c r="I24" s="2" t="s">
        <v>2118</v>
      </c>
      <c r="J24" s="2" t="s">
        <v>829</v>
      </c>
      <c r="K24" s="2" t="s">
        <v>10969</v>
      </c>
      <c r="L24" s="2" t="s">
        <v>17</v>
      </c>
      <c r="M24" s="2" t="s">
        <v>10306</v>
      </c>
      <c r="Q24" s="2" t="s">
        <v>10987</v>
      </c>
      <c r="R24" s="2">
        <v>939.0</v>
      </c>
    </row>
    <row r="25">
      <c r="B25" s="2" t="s">
        <v>30</v>
      </c>
      <c r="C25" s="2" t="s">
        <v>5477</v>
      </c>
      <c r="D25" s="291">
        <v>9.89924389169E11</v>
      </c>
      <c r="E25" s="359" t="s">
        <v>5478</v>
      </c>
      <c r="F25" s="2"/>
      <c r="G25" s="2"/>
      <c r="H25" s="2" t="s">
        <v>10990</v>
      </c>
      <c r="I25" s="2" t="s">
        <v>2117</v>
      </c>
      <c r="J25" s="2" t="s">
        <v>829</v>
      </c>
      <c r="K25" s="2" t="s">
        <v>10969</v>
      </c>
      <c r="L25" s="2" t="s">
        <v>17</v>
      </c>
      <c r="M25" s="2" t="s">
        <v>10306</v>
      </c>
      <c r="Q25" s="2" t="s">
        <v>10987</v>
      </c>
      <c r="R25" s="2">
        <v>939.0</v>
      </c>
    </row>
    <row r="26">
      <c r="B26" s="2" t="s">
        <v>30</v>
      </c>
      <c r="C26" s="2" t="s">
        <v>5477</v>
      </c>
      <c r="D26" s="650">
        <v>9.89722237269E11</v>
      </c>
      <c r="E26" s="359" t="s">
        <v>5478</v>
      </c>
      <c r="F26" s="2"/>
      <c r="G26" s="2"/>
      <c r="H26" s="2" t="s">
        <v>10991</v>
      </c>
      <c r="I26" s="2" t="s">
        <v>2113</v>
      </c>
      <c r="J26" s="2" t="s">
        <v>829</v>
      </c>
      <c r="K26" s="2" t="s">
        <v>10969</v>
      </c>
      <c r="L26" s="2" t="s">
        <v>17</v>
      </c>
      <c r="M26" s="2" t="s">
        <v>10306</v>
      </c>
      <c r="Q26" s="2" t="s">
        <v>10987</v>
      </c>
      <c r="R26" s="2">
        <v>939.0</v>
      </c>
    </row>
    <row r="27">
      <c r="B27" s="2" t="s">
        <v>30</v>
      </c>
      <c r="C27" s="2" t="s">
        <v>5477</v>
      </c>
      <c r="D27" s="291">
        <v>9.89912177158E11</v>
      </c>
      <c r="E27" s="359" t="s">
        <v>5478</v>
      </c>
      <c r="F27" s="2"/>
      <c r="G27" s="2"/>
      <c r="H27" s="2" t="s">
        <v>10992</v>
      </c>
      <c r="I27" s="2" t="s">
        <v>2114</v>
      </c>
      <c r="J27" s="2" t="s">
        <v>829</v>
      </c>
      <c r="L27" s="2" t="s">
        <v>17</v>
      </c>
      <c r="M27" s="2" t="s">
        <v>10306</v>
      </c>
      <c r="Q27" s="2"/>
      <c r="R27" s="2">
        <v>939.0</v>
      </c>
    </row>
    <row r="28">
      <c r="B28" s="2" t="s">
        <v>30</v>
      </c>
      <c r="C28" s="2" t="s">
        <v>5477</v>
      </c>
      <c r="D28" s="291">
        <v>9.89913673192E11</v>
      </c>
      <c r="E28" s="359" t="s">
        <v>5478</v>
      </c>
      <c r="F28" s="2"/>
      <c r="G28" s="2"/>
      <c r="H28" s="2" t="s">
        <v>10993</v>
      </c>
      <c r="I28" s="2" t="s">
        <v>2115</v>
      </c>
      <c r="J28" s="2" t="s">
        <v>829</v>
      </c>
      <c r="K28" s="2" t="s">
        <v>10969</v>
      </c>
      <c r="L28" s="2" t="s">
        <v>17</v>
      </c>
      <c r="M28" s="2" t="s">
        <v>10306</v>
      </c>
      <c r="Q28" s="2" t="s">
        <v>10987</v>
      </c>
      <c r="R28" s="2">
        <v>939.0</v>
      </c>
    </row>
    <row r="29">
      <c r="B29" s="2" t="s">
        <v>30</v>
      </c>
      <c r="C29" s="2" t="s">
        <v>5477</v>
      </c>
      <c r="D29" s="291">
        <v>9.89978712547E11</v>
      </c>
      <c r="E29" s="359" t="s">
        <v>5478</v>
      </c>
      <c r="F29" s="2"/>
      <c r="G29" s="2"/>
      <c r="H29" s="2" t="s">
        <v>10993</v>
      </c>
      <c r="I29" s="2" t="s">
        <v>2119</v>
      </c>
      <c r="J29" s="2" t="s">
        <v>829</v>
      </c>
      <c r="K29" s="2" t="s">
        <v>10969</v>
      </c>
      <c r="L29" s="2" t="s">
        <v>17</v>
      </c>
      <c r="M29" s="2" t="s">
        <v>10306</v>
      </c>
      <c r="Q29" s="2" t="s">
        <v>10987</v>
      </c>
      <c r="R29" s="2">
        <v>939.0</v>
      </c>
    </row>
    <row r="30">
      <c r="B30" s="2" t="s">
        <v>30</v>
      </c>
      <c r="C30" s="2" t="s">
        <v>5477</v>
      </c>
      <c r="D30" s="291">
        <v>1.4897258E7</v>
      </c>
      <c r="E30" s="359" t="s">
        <v>5478</v>
      </c>
      <c r="F30" s="2"/>
      <c r="G30" s="2"/>
      <c r="H30" s="2" t="s">
        <v>10993</v>
      </c>
      <c r="I30" s="2" t="s">
        <v>2807</v>
      </c>
      <c r="J30" s="2" t="s">
        <v>829</v>
      </c>
      <c r="K30" s="2" t="s">
        <v>10969</v>
      </c>
      <c r="L30" s="2" t="s">
        <v>17</v>
      </c>
      <c r="M30" s="2" t="s">
        <v>10306</v>
      </c>
      <c r="Q30" s="2" t="s">
        <v>10987</v>
      </c>
      <c r="R30" s="2">
        <v>939.0</v>
      </c>
    </row>
    <row r="31">
      <c r="B31" s="2" t="s">
        <v>30</v>
      </c>
      <c r="C31" s="2" t="s">
        <v>5477</v>
      </c>
      <c r="D31" s="291">
        <v>2.3437103E7</v>
      </c>
      <c r="E31" s="359" t="s">
        <v>5478</v>
      </c>
      <c r="F31" s="2"/>
      <c r="G31" s="2"/>
      <c r="H31" s="2" t="s">
        <v>10993</v>
      </c>
      <c r="I31" s="2" t="s">
        <v>2808</v>
      </c>
      <c r="J31" s="2" t="s">
        <v>829</v>
      </c>
      <c r="K31" s="2" t="s">
        <v>10969</v>
      </c>
      <c r="L31" s="2" t="s">
        <v>17</v>
      </c>
      <c r="M31" s="2" t="s">
        <v>10306</v>
      </c>
      <c r="Q31" s="2" t="s">
        <v>10987</v>
      </c>
      <c r="R31" s="2">
        <v>939.0</v>
      </c>
    </row>
    <row r="32">
      <c r="B32" s="2" t="s">
        <v>30</v>
      </c>
      <c r="C32" s="2" t="s">
        <v>5477</v>
      </c>
      <c r="D32" s="291">
        <v>1.0547258E7</v>
      </c>
      <c r="E32" s="359" t="s">
        <v>5478</v>
      </c>
      <c r="F32" s="2"/>
      <c r="G32" s="2"/>
      <c r="H32" s="2" t="s">
        <v>238</v>
      </c>
      <c r="I32" s="2" t="s">
        <v>2805</v>
      </c>
      <c r="J32" s="2" t="s">
        <v>829</v>
      </c>
      <c r="L32" s="2" t="s">
        <v>17</v>
      </c>
      <c r="M32" s="2" t="s">
        <v>10306</v>
      </c>
      <c r="Q32" s="2"/>
      <c r="R32" s="2">
        <v>939.0</v>
      </c>
    </row>
    <row r="33">
      <c r="B33" s="2" t="s">
        <v>30</v>
      </c>
      <c r="C33" s="2" t="s">
        <v>5477</v>
      </c>
      <c r="D33" s="291">
        <v>1.0443269E7</v>
      </c>
      <c r="E33" s="359" t="s">
        <v>5478</v>
      </c>
      <c r="F33" s="2"/>
      <c r="G33" s="2"/>
      <c r="H33" s="2" t="s">
        <v>10994</v>
      </c>
      <c r="I33" s="2" t="s">
        <v>2804</v>
      </c>
      <c r="J33" s="2" t="s">
        <v>2173</v>
      </c>
      <c r="K33" s="2" t="s">
        <v>10973</v>
      </c>
      <c r="L33" s="2" t="s">
        <v>17</v>
      </c>
      <c r="M33" s="2" t="s">
        <v>10306</v>
      </c>
      <c r="Q33" s="2" t="s">
        <v>10972</v>
      </c>
      <c r="R33" s="2">
        <v>939.0</v>
      </c>
    </row>
    <row r="34">
      <c r="B34" s="2" t="s">
        <v>30</v>
      </c>
      <c r="C34" s="2" t="s">
        <v>5477</v>
      </c>
      <c r="D34" s="291">
        <v>2.4169136E7</v>
      </c>
      <c r="E34" s="359" t="s">
        <v>5478</v>
      </c>
      <c r="F34" s="2"/>
      <c r="G34" s="2"/>
      <c r="H34" s="2" t="s">
        <v>10995</v>
      </c>
      <c r="I34" s="2" t="s">
        <v>2783</v>
      </c>
      <c r="J34" s="2" t="s">
        <v>10996</v>
      </c>
      <c r="K34" s="2" t="s">
        <v>10969</v>
      </c>
      <c r="L34" s="2" t="s">
        <v>17</v>
      </c>
      <c r="M34" s="2" t="s">
        <v>10306</v>
      </c>
      <c r="Q34" s="2" t="s">
        <v>10987</v>
      </c>
      <c r="R34" s="2">
        <v>939.0</v>
      </c>
    </row>
    <row r="35">
      <c r="B35" s="2" t="s">
        <v>30</v>
      </c>
      <c r="C35" s="2" t="s">
        <v>5477</v>
      </c>
      <c r="D35" s="650">
        <v>9.2277003E7</v>
      </c>
      <c r="E35" s="359" t="s">
        <v>5478</v>
      </c>
      <c r="F35" s="2"/>
      <c r="G35" s="2"/>
      <c r="H35" s="2" t="s">
        <v>10990</v>
      </c>
      <c r="I35" s="2" t="s">
        <v>2784</v>
      </c>
      <c r="J35" s="2" t="s">
        <v>829</v>
      </c>
      <c r="K35" s="2" t="s">
        <v>10969</v>
      </c>
      <c r="L35" s="2" t="s">
        <v>17</v>
      </c>
      <c r="M35" s="2" t="s">
        <v>10306</v>
      </c>
      <c r="Q35" s="2" t="s">
        <v>10987</v>
      </c>
      <c r="R35" s="2">
        <v>939.0</v>
      </c>
    </row>
    <row r="36">
      <c r="B36" s="2" t="s">
        <v>30</v>
      </c>
      <c r="C36" s="2" t="s">
        <v>5477</v>
      </c>
      <c r="D36" s="291">
        <v>2.0115292E7</v>
      </c>
      <c r="E36" s="359" t="s">
        <v>5478</v>
      </c>
      <c r="F36" s="2"/>
      <c r="G36" s="2"/>
      <c r="H36" s="2" t="s">
        <v>10990</v>
      </c>
      <c r="I36" s="2" t="s">
        <v>2785</v>
      </c>
      <c r="J36" s="2" t="s">
        <v>829</v>
      </c>
      <c r="K36" s="2" t="s">
        <v>10969</v>
      </c>
      <c r="L36" s="2" t="s">
        <v>17</v>
      </c>
      <c r="M36" s="2" t="s">
        <v>10306</v>
      </c>
      <c r="Q36" s="2" t="s">
        <v>10987</v>
      </c>
      <c r="R36" s="2">
        <v>939.0</v>
      </c>
    </row>
    <row r="37">
      <c r="B37" s="2" t="s">
        <v>30</v>
      </c>
      <c r="C37" s="2" t="s">
        <v>5477</v>
      </c>
      <c r="D37" s="291">
        <v>1.9277225E7</v>
      </c>
      <c r="E37" s="359" t="s">
        <v>5478</v>
      </c>
      <c r="F37" s="2"/>
      <c r="G37" s="2"/>
      <c r="H37" s="2" t="s">
        <v>10990</v>
      </c>
      <c r="I37" s="2" t="s">
        <v>2786</v>
      </c>
      <c r="J37" s="2" t="s">
        <v>829</v>
      </c>
      <c r="K37" s="2" t="s">
        <v>10969</v>
      </c>
      <c r="L37" s="2" t="s">
        <v>17</v>
      </c>
      <c r="M37" s="2" t="s">
        <v>10306</v>
      </c>
      <c r="Q37" s="2" t="s">
        <v>10987</v>
      </c>
      <c r="R37" s="2">
        <v>939.0</v>
      </c>
    </row>
    <row r="38">
      <c r="B38" s="2" t="s">
        <v>30</v>
      </c>
      <c r="C38" s="2" t="s">
        <v>5477</v>
      </c>
      <c r="D38" s="291">
        <v>2.6427125E7</v>
      </c>
      <c r="E38" s="359" t="s">
        <v>5478</v>
      </c>
      <c r="F38" s="2"/>
      <c r="G38" s="2"/>
      <c r="H38" s="2" t="s">
        <v>10990</v>
      </c>
      <c r="I38" s="2" t="s">
        <v>2809</v>
      </c>
      <c r="J38" s="2" t="s">
        <v>829</v>
      </c>
      <c r="K38" s="2" t="s">
        <v>10969</v>
      </c>
      <c r="L38" s="2" t="s">
        <v>17</v>
      </c>
      <c r="M38" s="2" t="s">
        <v>10306</v>
      </c>
      <c r="Q38" s="2" t="s">
        <v>10987</v>
      </c>
      <c r="R38" s="2">
        <v>939.0</v>
      </c>
    </row>
    <row r="39">
      <c r="B39" s="2" t="s">
        <v>30</v>
      </c>
      <c r="C39" s="2" t="s">
        <v>5477</v>
      </c>
      <c r="D39" s="291">
        <v>1.3702714E7</v>
      </c>
      <c r="E39" s="359" t="s">
        <v>5478</v>
      </c>
      <c r="F39" s="2"/>
      <c r="G39" s="2"/>
      <c r="H39" s="2" t="s">
        <v>10990</v>
      </c>
      <c r="I39" s="2" t="s">
        <v>2810</v>
      </c>
      <c r="J39" s="2" t="s">
        <v>829</v>
      </c>
      <c r="K39" s="2" t="s">
        <v>10969</v>
      </c>
      <c r="L39" s="2" t="s">
        <v>17</v>
      </c>
      <c r="M39" s="2" t="s">
        <v>10306</v>
      </c>
      <c r="Q39" s="2" t="s">
        <v>10987</v>
      </c>
      <c r="R39" s="2">
        <v>939.0</v>
      </c>
    </row>
    <row r="40">
      <c r="B40" s="2" t="s">
        <v>30</v>
      </c>
      <c r="C40" s="2" t="s">
        <v>5477</v>
      </c>
      <c r="D40" s="291">
        <v>1.0367103E7</v>
      </c>
      <c r="E40" s="359" t="s">
        <v>5478</v>
      </c>
      <c r="F40" s="2"/>
      <c r="G40" s="2"/>
      <c r="H40" s="2" t="s">
        <v>10990</v>
      </c>
      <c r="I40" s="2" t="s">
        <v>2806</v>
      </c>
      <c r="J40" s="2" t="s">
        <v>829</v>
      </c>
      <c r="K40" s="2" t="s">
        <v>10969</v>
      </c>
      <c r="L40" s="2" t="s">
        <v>17</v>
      </c>
      <c r="M40" s="2" t="s">
        <v>10306</v>
      </c>
      <c r="Q40" s="2" t="s">
        <v>10987</v>
      </c>
      <c r="R40" s="2">
        <v>939.0</v>
      </c>
    </row>
    <row r="41">
      <c r="B41" s="2" t="s">
        <v>30</v>
      </c>
      <c r="C41" s="2" t="s">
        <v>5477</v>
      </c>
      <c r="D41" s="291">
        <v>3.2228292E7</v>
      </c>
      <c r="E41" s="359" t="s">
        <v>5478</v>
      </c>
      <c r="F41" s="2"/>
      <c r="G41" s="2"/>
      <c r="H41" s="2" t="s">
        <v>10990</v>
      </c>
      <c r="I41" s="2" t="s">
        <v>2788</v>
      </c>
      <c r="J41" s="2" t="s">
        <v>829</v>
      </c>
      <c r="K41" s="2" t="s">
        <v>10973</v>
      </c>
      <c r="L41" s="2" t="s">
        <v>17</v>
      </c>
      <c r="M41" s="2" t="s">
        <v>10306</v>
      </c>
      <c r="Q41" s="2" t="s">
        <v>10972</v>
      </c>
      <c r="R41" s="2">
        <v>939.0</v>
      </c>
    </row>
    <row r="42">
      <c r="B42" s="2" t="s">
        <v>30</v>
      </c>
      <c r="C42" s="2" t="s">
        <v>5477</v>
      </c>
      <c r="D42" s="291">
        <v>1.0988636E7</v>
      </c>
      <c r="E42" s="359" t="s">
        <v>5478</v>
      </c>
      <c r="F42" s="2"/>
      <c r="G42" s="2"/>
      <c r="H42" s="2" t="s">
        <v>10997</v>
      </c>
      <c r="I42" s="2" t="s">
        <v>2789</v>
      </c>
      <c r="J42" s="2" t="s">
        <v>829</v>
      </c>
      <c r="K42" s="2" t="s">
        <v>10973</v>
      </c>
      <c r="L42" s="2" t="s">
        <v>17</v>
      </c>
      <c r="M42" s="2" t="s">
        <v>10306</v>
      </c>
      <c r="Q42" s="2" t="s">
        <v>10972</v>
      </c>
      <c r="R42" s="2">
        <v>939.0</v>
      </c>
    </row>
    <row r="43">
      <c r="B43" s="2" t="s">
        <v>30</v>
      </c>
      <c r="C43" s="2" t="s">
        <v>5477</v>
      </c>
      <c r="D43" s="291">
        <v>7.5610188E7</v>
      </c>
      <c r="E43" s="359" t="s">
        <v>5478</v>
      </c>
      <c r="F43" s="2"/>
      <c r="G43" s="2"/>
      <c r="H43" s="2" t="s">
        <v>10998</v>
      </c>
      <c r="I43" s="2" t="s">
        <v>2790</v>
      </c>
      <c r="J43" s="2" t="s">
        <v>829</v>
      </c>
      <c r="K43" s="2" t="s">
        <v>10973</v>
      </c>
      <c r="L43" s="2" t="s">
        <v>17</v>
      </c>
      <c r="M43" s="2" t="s">
        <v>10306</v>
      </c>
      <c r="Q43" s="2" t="s">
        <v>10972</v>
      </c>
      <c r="R43" s="2">
        <v>939.0</v>
      </c>
    </row>
    <row r="44">
      <c r="B44" s="2" t="s">
        <v>30</v>
      </c>
      <c r="C44" s="2" t="s">
        <v>5477</v>
      </c>
      <c r="D44" s="291">
        <v>3.2192625E7</v>
      </c>
      <c r="E44" s="359" t="s">
        <v>5478</v>
      </c>
      <c r="F44" s="2"/>
      <c r="G44" s="2"/>
      <c r="H44" s="2" t="s">
        <v>10999</v>
      </c>
      <c r="I44" s="2" t="s">
        <v>11000</v>
      </c>
      <c r="J44" s="2" t="s">
        <v>829</v>
      </c>
      <c r="K44" s="2" t="s">
        <v>10973</v>
      </c>
      <c r="L44" s="2" t="s">
        <v>17</v>
      </c>
      <c r="M44" s="2" t="s">
        <v>10306</v>
      </c>
      <c r="Q44" s="2" t="s">
        <v>10972</v>
      </c>
      <c r="R44" s="2">
        <v>939.0</v>
      </c>
    </row>
    <row r="45">
      <c r="B45" s="2" t="s">
        <v>30</v>
      </c>
      <c r="C45" s="2" t="s">
        <v>5477</v>
      </c>
      <c r="D45" s="291">
        <v>1.1924403E7</v>
      </c>
      <c r="E45" s="359" t="s">
        <v>5478</v>
      </c>
      <c r="F45" s="2"/>
      <c r="G45" s="2"/>
      <c r="H45" s="2" t="s">
        <v>11001</v>
      </c>
      <c r="I45" s="2" t="s">
        <v>11002</v>
      </c>
      <c r="J45" s="2" t="s">
        <v>829</v>
      </c>
      <c r="K45" s="2" t="s">
        <v>9738</v>
      </c>
      <c r="L45" s="2" t="s">
        <v>17</v>
      </c>
      <c r="M45" s="2" t="s">
        <v>10306</v>
      </c>
      <c r="Q45" s="2" t="s">
        <v>11003</v>
      </c>
      <c r="R45" s="2">
        <v>939.0</v>
      </c>
    </row>
    <row r="46">
      <c r="B46" s="2" t="s">
        <v>30</v>
      </c>
      <c r="C46" s="2" t="s">
        <v>5477</v>
      </c>
      <c r="D46" s="291">
        <v>1.6796314E7</v>
      </c>
      <c r="E46" s="359" t="s">
        <v>5478</v>
      </c>
      <c r="F46" s="2"/>
      <c r="G46" s="2"/>
      <c r="H46" s="2" t="s">
        <v>11004</v>
      </c>
      <c r="I46" s="2" t="s">
        <v>11005</v>
      </c>
      <c r="J46" s="2" t="s">
        <v>829</v>
      </c>
      <c r="K46" s="2" t="s">
        <v>9738</v>
      </c>
      <c r="L46" s="2" t="s">
        <v>17</v>
      </c>
      <c r="M46" s="2" t="s">
        <v>10306</v>
      </c>
      <c r="Q46" s="2" t="s">
        <v>11003</v>
      </c>
      <c r="R46" s="2">
        <v>939.0</v>
      </c>
    </row>
    <row r="47">
      <c r="B47" s="2" t="s">
        <v>30</v>
      </c>
      <c r="C47" s="2" t="s">
        <v>5477</v>
      </c>
      <c r="D47" s="291">
        <v>2.6030136E7</v>
      </c>
      <c r="E47" s="359" t="s">
        <v>5478</v>
      </c>
      <c r="F47" s="2"/>
      <c r="G47" s="2"/>
      <c r="H47" s="2" t="s">
        <v>10988</v>
      </c>
      <c r="I47" s="2" t="s">
        <v>11006</v>
      </c>
      <c r="J47" s="2" t="s">
        <v>829</v>
      </c>
      <c r="K47" s="2" t="s">
        <v>9738</v>
      </c>
      <c r="L47" s="2" t="s">
        <v>17</v>
      </c>
      <c r="M47" s="2" t="s">
        <v>10306</v>
      </c>
      <c r="Q47" s="2" t="s">
        <v>11003</v>
      </c>
      <c r="R47" s="2">
        <v>939.0</v>
      </c>
    </row>
    <row r="48">
      <c r="B48" s="2" t="s">
        <v>30</v>
      </c>
      <c r="C48" s="2" t="s">
        <v>5477</v>
      </c>
      <c r="D48" s="291" t="s">
        <v>11007</v>
      </c>
      <c r="E48" s="359" t="s">
        <v>5478</v>
      </c>
      <c r="F48" s="2"/>
      <c r="G48" s="2"/>
      <c r="H48" s="2" t="s">
        <v>10988</v>
      </c>
      <c r="I48" s="2" t="s">
        <v>11008</v>
      </c>
      <c r="J48" s="2" t="s">
        <v>829</v>
      </c>
      <c r="K48" s="2" t="s">
        <v>9738</v>
      </c>
      <c r="L48" s="2" t="s">
        <v>17</v>
      </c>
      <c r="M48" s="2" t="s">
        <v>10306</v>
      </c>
      <c r="Q48" s="2" t="s">
        <v>11003</v>
      </c>
      <c r="R48" s="2">
        <v>939.0</v>
      </c>
    </row>
    <row r="49">
      <c r="B49" s="2" t="s">
        <v>30</v>
      </c>
      <c r="C49" s="2" t="s">
        <v>11009</v>
      </c>
      <c r="D49" s="291">
        <v>8.701638356799E12</v>
      </c>
      <c r="E49" s="359" t="s">
        <v>6453</v>
      </c>
      <c r="F49" s="2"/>
      <c r="G49" s="2"/>
      <c r="H49" s="2" t="s">
        <v>3515</v>
      </c>
      <c r="J49" s="2" t="s">
        <v>829</v>
      </c>
      <c r="K49" s="2" t="s">
        <v>8048</v>
      </c>
      <c r="L49" s="2" t="s">
        <v>17</v>
      </c>
      <c r="M49" s="2" t="s">
        <v>10306</v>
      </c>
      <c r="Q49" s="2" t="s">
        <v>10967</v>
      </c>
      <c r="R49" s="2">
        <v>940.0</v>
      </c>
    </row>
    <row r="50">
      <c r="B50" s="2" t="s">
        <v>8576</v>
      </c>
      <c r="C50" s="2" t="s">
        <v>11010</v>
      </c>
      <c r="D50" s="291" t="s">
        <v>11011</v>
      </c>
      <c r="E50" s="359" t="s">
        <v>7444</v>
      </c>
      <c r="F50" s="2"/>
      <c r="G50" s="2"/>
      <c r="H50" s="2" t="s">
        <v>3515</v>
      </c>
      <c r="J50" s="2" t="s">
        <v>829</v>
      </c>
      <c r="K50" s="2" t="s">
        <v>10978</v>
      </c>
      <c r="L50" s="2" t="s">
        <v>17</v>
      </c>
      <c r="M50" s="2" t="s">
        <v>10973</v>
      </c>
      <c r="Q50" s="2" t="s">
        <v>10977</v>
      </c>
      <c r="R50" s="2">
        <v>961.0</v>
      </c>
    </row>
    <row r="51">
      <c r="B51" s="2" t="s">
        <v>8576</v>
      </c>
      <c r="C51" s="2" t="s">
        <v>11010</v>
      </c>
      <c r="D51" s="291" t="s">
        <v>11012</v>
      </c>
      <c r="E51" s="359" t="s">
        <v>7444</v>
      </c>
      <c r="F51" s="2"/>
      <c r="G51" s="2"/>
      <c r="H51" s="2" t="s">
        <v>3515</v>
      </c>
      <c r="J51" s="2" t="s">
        <v>829</v>
      </c>
      <c r="K51" s="2" t="s">
        <v>9738</v>
      </c>
      <c r="L51" s="2" t="s">
        <v>17</v>
      </c>
      <c r="M51" s="2" t="s">
        <v>10973</v>
      </c>
      <c r="Q51" s="2" t="s">
        <v>11003</v>
      </c>
      <c r="R51" s="2">
        <v>961.0</v>
      </c>
    </row>
    <row r="52">
      <c r="C52" s="266" t="s">
        <v>1408</v>
      </c>
      <c r="D52" s="651" t="s">
        <v>11013</v>
      </c>
      <c r="J52" s="2" t="s">
        <v>829</v>
      </c>
      <c r="L52" s="2" t="s">
        <v>17</v>
      </c>
      <c r="M52" s="2" t="s">
        <v>10306</v>
      </c>
      <c r="Q52" s="2"/>
      <c r="R52" s="2">
        <v>940.0</v>
      </c>
    </row>
    <row r="53">
      <c r="C53" s="357" t="s">
        <v>1408</v>
      </c>
      <c r="D53" s="652" t="s">
        <v>11013</v>
      </c>
      <c r="J53" s="2"/>
      <c r="K53" s="2"/>
      <c r="L53" s="2" t="s">
        <v>17</v>
      </c>
      <c r="M53" s="2" t="s">
        <v>10306</v>
      </c>
      <c r="Q53" s="2"/>
      <c r="R53" s="2">
        <v>940.0</v>
      </c>
    </row>
    <row r="54">
      <c r="C54" s="2" t="s">
        <v>11014</v>
      </c>
      <c r="L54" s="2" t="s">
        <v>17</v>
      </c>
      <c r="M54" s="2" t="s">
        <v>10969</v>
      </c>
      <c r="R54" s="2">
        <v>952.0</v>
      </c>
    </row>
    <row r="55">
      <c r="C55" s="2" t="s">
        <v>11014</v>
      </c>
      <c r="L55" s="2" t="s">
        <v>17</v>
      </c>
      <c r="M55" s="2" t="s">
        <v>10969</v>
      </c>
      <c r="R55" s="2">
        <v>952.0</v>
      </c>
    </row>
    <row r="56">
      <c r="A56" s="2" t="s">
        <v>933</v>
      </c>
      <c r="C56" s="2" t="s">
        <v>1390</v>
      </c>
      <c r="D56" s="291" t="s">
        <v>11015</v>
      </c>
      <c r="E56" s="2" t="s">
        <v>11016</v>
      </c>
      <c r="J56" s="2" t="s">
        <v>2173</v>
      </c>
      <c r="K56" s="2" t="s">
        <v>9897</v>
      </c>
      <c r="L56" s="2" t="s">
        <v>17</v>
      </c>
      <c r="M56" s="2" t="s">
        <v>10969</v>
      </c>
      <c r="Q56" s="2" t="s">
        <v>11017</v>
      </c>
      <c r="R56" s="2">
        <v>952.0</v>
      </c>
    </row>
    <row r="57">
      <c r="C57" s="2" t="s">
        <v>1390</v>
      </c>
      <c r="D57" s="291" t="s">
        <v>11018</v>
      </c>
      <c r="E57" s="2" t="s">
        <v>11016</v>
      </c>
      <c r="J57" s="2" t="s">
        <v>2173</v>
      </c>
      <c r="K57" s="2" t="s">
        <v>9897</v>
      </c>
      <c r="L57" s="2" t="s">
        <v>17</v>
      </c>
      <c r="M57" s="2" t="s">
        <v>10969</v>
      </c>
      <c r="Q57" s="2" t="s">
        <v>11017</v>
      </c>
      <c r="R57" s="2">
        <v>952.0</v>
      </c>
    </row>
    <row r="58">
      <c r="C58" s="2" t="s">
        <v>1390</v>
      </c>
      <c r="D58" s="291" t="s">
        <v>11019</v>
      </c>
      <c r="E58" s="2" t="s">
        <v>11016</v>
      </c>
      <c r="J58" s="2" t="s">
        <v>2173</v>
      </c>
      <c r="K58" s="2" t="s">
        <v>9897</v>
      </c>
      <c r="L58" s="2" t="s">
        <v>17</v>
      </c>
      <c r="M58" s="2" t="s">
        <v>10969</v>
      </c>
      <c r="Q58" s="2" t="s">
        <v>11017</v>
      </c>
      <c r="R58" s="2">
        <v>952.0</v>
      </c>
    </row>
    <row r="59">
      <c r="C59" s="2" t="s">
        <v>6206</v>
      </c>
      <c r="L59" s="2" t="s">
        <v>17</v>
      </c>
      <c r="M59" s="2" t="s">
        <v>11020</v>
      </c>
      <c r="R59" s="2">
        <v>912.0</v>
      </c>
    </row>
    <row r="60">
      <c r="A60" s="2"/>
      <c r="C60" s="2" t="s">
        <v>6206</v>
      </c>
      <c r="L60" s="2" t="s">
        <v>17</v>
      </c>
      <c r="M60" s="2" t="s">
        <v>11020</v>
      </c>
      <c r="R60" s="2">
        <v>912.0</v>
      </c>
    </row>
    <row r="61">
      <c r="A61" s="2"/>
      <c r="C61" s="2" t="s">
        <v>6206</v>
      </c>
      <c r="L61" s="2" t="s">
        <v>17</v>
      </c>
      <c r="M61" s="2" t="s">
        <v>11020</v>
      </c>
      <c r="R61" s="2">
        <v>912.0</v>
      </c>
    </row>
    <row r="62">
      <c r="A62" s="2"/>
      <c r="C62" s="2" t="s">
        <v>6206</v>
      </c>
      <c r="L62" s="2" t="s">
        <v>17</v>
      </c>
      <c r="M62" s="2" t="s">
        <v>11020</v>
      </c>
      <c r="R62" s="2">
        <v>912.0</v>
      </c>
    </row>
    <row r="63">
      <c r="A63" s="2"/>
      <c r="C63" s="2" t="s">
        <v>6206</v>
      </c>
      <c r="L63" s="2" t="s">
        <v>17</v>
      </c>
      <c r="M63" s="2" t="s">
        <v>11020</v>
      </c>
      <c r="R63" s="2">
        <v>912.0</v>
      </c>
    </row>
    <row r="64">
      <c r="A64" s="2"/>
      <c r="C64" s="2" t="s">
        <v>6206</v>
      </c>
      <c r="L64" s="2" t="s">
        <v>17</v>
      </c>
      <c r="M64" s="2" t="s">
        <v>11020</v>
      </c>
      <c r="R64" s="2">
        <v>912.0</v>
      </c>
    </row>
    <row r="65">
      <c r="A65" s="2"/>
      <c r="C65" s="2" t="s">
        <v>6206</v>
      </c>
      <c r="L65" s="2" t="s">
        <v>17</v>
      </c>
      <c r="M65" s="2" t="s">
        <v>11020</v>
      </c>
      <c r="R65" s="2">
        <v>912.0</v>
      </c>
    </row>
    <row r="66">
      <c r="A66" s="2"/>
      <c r="C66" s="2" t="s">
        <v>6206</v>
      </c>
      <c r="L66" s="2" t="s">
        <v>17</v>
      </c>
      <c r="M66" s="2" t="s">
        <v>11020</v>
      </c>
      <c r="R66" s="2">
        <v>912.0</v>
      </c>
    </row>
    <row r="67">
      <c r="A67" s="2"/>
      <c r="C67" s="2" t="s">
        <v>6206</v>
      </c>
      <c r="L67" s="2" t="s">
        <v>17</v>
      </c>
      <c r="M67" s="2" t="s">
        <v>11020</v>
      </c>
      <c r="R67" s="2">
        <v>912.0</v>
      </c>
    </row>
    <row r="68">
      <c r="A68" s="2"/>
      <c r="C68" s="2" t="s">
        <v>6206</v>
      </c>
      <c r="L68" s="2" t="s">
        <v>17</v>
      </c>
      <c r="M68" s="2" t="s">
        <v>11020</v>
      </c>
      <c r="R68" s="2">
        <v>912.0</v>
      </c>
    </row>
    <row r="69">
      <c r="A69" s="2"/>
      <c r="C69" s="2" t="s">
        <v>6206</v>
      </c>
      <c r="L69" s="2" t="s">
        <v>17</v>
      </c>
      <c r="M69" s="2" t="s">
        <v>11020</v>
      </c>
      <c r="R69" s="2">
        <v>912.0</v>
      </c>
    </row>
    <row r="70">
      <c r="A70" s="2"/>
      <c r="C70" s="2" t="s">
        <v>6206</v>
      </c>
      <c r="L70" s="2" t="s">
        <v>17</v>
      </c>
      <c r="M70" s="2" t="s">
        <v>11020</v>
      </c>
      <c r="R70" s="2">
        <v>912.0</v>
      </c>
    </row>
    <row r="71">
      <c r="A71" s="2"/>
      <c r="C71" s="2" t="s">
        <v>6206</v>
      </c>
      <c r="L71" s="2" t="s">
        <v>17</v>
      </c>
      <c r="M71" s="2" t="s">
        <v>11020</v>
      </c>
      <c r="R71" s="2">
        <v>912.0</v>
      </c>
    </row>
    <row r="72">
      <c r="A72" s="2"/>
      <c r="C72" s="2" t="s">
        <v>6206</v>
      </c>
      <c r="L72" s="2" t="s">
        <v>17</v>
      </c>
      <c r="M72" s="2" t="s">
        <v>11020</v>
      </c>
      <c r="R72" s="2">
        <v>912.0</v>
      </c>
    </row>
    <row r="73">
      <c r="A73" s="2"/>
      <c r="C73" s="2" t="s">
        <v>6206</v>
      </c>
      <c r="L73" s="2" t="s">
        <v>17</v>
      </c>
      <c r="M73" s="2" t="s">
        <v>11020</v>
      </c>
      <c r="R73" s="2">
        <v>912.0</v>
      </c>
    </row>
    <row r="74">
      <c r="A74" s="2"/>
      <c r="C74" s="2" t="s">
        <v>6206</v>
      </c>
      <c r="L74" s="2" t="s">
        <v>17</v>
      </c>
      <c r="M74" s="2" t="s">
        <v>11020</v>
      </c>
      <c r="R74" s="2">
        <v>912.0</v>
      </c>
    </row>
    <row r="75">
      <c r="A75" s="2"/>
      <c r="C75" s="2" t="s">
        <v>6206</v>
      </c>
      <c r="L75" s="2" t="s">
        <v>17</v>
      </c>
      <c r="M75" s="2" t="s">
        <v>11020</v>
      </c>
      <c r="R75" s="2">
        <v>912.0</v>
      </c>
    </row>
    <row r="76">
      <c r="A76" s="2"/>
      <c r="C76" s="2" t="s">
        <v>6206</v>
      </c>
      <c r="L76" s="2" t="s">
        <v>17</v>
      </c>
      <c r="M76" s="2" t="s">
        <v>11020</v>
      </c>
      <c r="R76" s="2">
        <v>912.0</v>
      </c>
    </row>
    <row r="77">
      <c r="A77" s="2"/>
      <c r="C77" s="2" t="s">
        <v>6206</v>
      </c>
      <c r="L77" s="2" t="s">
        <v>17</v>
      </c>
      <c r="M77" s="2" t="s">
        <v>11020</v>
      </c>
      <c r="R77" s="2">
        <v>912.0</v>
      </c>
    </row>
    <row r="78">
      <c r="A78" s="2"/>
      <c r="C78" s="2" t="s">
        <v>6206</v>
      </c>
      <c r="L78" s="2" t="s">
        <v>17</v>
      </c>
      <c r="M78" s="2" t="s">
        <v>11020</v>
      </c>
      <c r="R78" s="2">
        <v>912.0</v>
      </c>
    </row>
    <row r="79">
      <c r="A79" s="2"/>
      <c r="C79" s="2" t="s">
        <v>6206</v>
      </c>
      <c r="L79" s="2" t="s">
        <v>17</v>
      </c>
      <c r="M79" s="2" t="s">
        <v>11020</v>
      </c>
      <c r="R79" s="2">
        <v>912.0</v>
      </c>
    </row>
    <row r="80">
      <c r="A80" s="2"/>
      <c r="C80" s="2" t="s">
        <v>6206</v>
      </c>
      <c r="L80" s="2" t="s">
        <v>17</v>
      </c>
      <c r="M80" s="2" t="s">
        <v>11020</v>
      </c>
      <c r="R80" s="2">
        <v>912.0</v>
      </c>
    </row>
    <row r="81">
      <c r="A81" s="2"/>
      <c r="C81" s="2" t="s">
        <v>6206</v>
      </c>
      <c r="L81" s="2" t="s">
        <v>17</v>
      </c>
      <c r="M81" s="2" t="s">
        <v>11020</v>
      </c>
      <c r="R81" s="2">
        <v>912.0</v>
      </c>
    </row>
    <row r="82">
      <c r="A82" s="2"/>
      <c r="C82" s="2" t="s">
        <v>6206</v>
      </c>
      <c r="L82" s="2" t="s">
        <v>17</v>
      </c>
      <c r="M82" s="2" t="s">
        <v>11020</v>
      </c>
      <c r="R82" s="2">
        <v>912.0</v>
      </c>
    </row>
    <row r="83">
      <c r="A83" s="2"/>
      <c r="C83" s="2" t="s">
        <v>6206</v>
      </c>
      <c r="L83" s="2" t="s">
        <v>17</v>
      </c>
      <c r="M83" s="2" t="s">
        <v>11020</v>
      </c>
      <c r="R83" s="2">
        <v>912.0</v>
      </c>
    </row>
    <row r="84">
      <c r="A84" s="2"/>
      <c r="C84" s="2" t="s">
        <v>6206</v>
      </c>
      <c r="L84" s="2" t="s">
        <v>17</v>
      </c>
      <c r="M84" s="2" t="s">
        <v>11020</v>
      </c>
      <c r="R84" s="2">
        <v>912.0</v>
      </c>
    </row>
    <row r="85">
      <c r="A85" s="2"/>
      <c r="C85" s="2" t="s">
        <v>6206</v>
      </c>
      <c r="L85" s="2" t="s">
        <v>17</v>
      </c>
      <c r="M85" s="2" t="s">
        <v>11020</v>
      </c>
      <c r="R85" s="2">
        <v>912.0</v>
      </c>
    </row>
    <row r="86">
      <c r="A86" s="2"/>
      <c r="C86" s="2" t="s">
        <v>6206</v>
      </c>
      <c r="L86" s="2" t="s">
        <v>17</v>
      </c>
      <c r="M86" s="2" t="s">
        <v>11020</v>
      </c>
      <c r="R86" s="2">
        <v>912.0</v>
      </c>
    </row>
    <row r="87">
      <c r="A87" s="2"/>
      <c r="C87" s="2" t="s">
        <v>6206</v>
      </c>
      <c r="L87" s="2" t="s">
        <v>17</v>
      </c>
      <c r="M87" s="2" t="s">
        <v>11020</v>
      </c>
      <c r="R87" s="2">
        <v>912.0</v>
      </c>
    </row>
    <row r="88">
      <c r="A88" s="2"/>
      <c r="C88" s="2" t="s">
        <v>6206</v>
      </c>
      <c r="L88" s="2" t="s">
        <v>17</v>
      </c>
      <c r="M88" s="2" t="s">
        <v>11020</v>
      </c>
      <c r="R88" s="2">
        <v>912.0</v>
      </c>
    </row>
    <row r="89">
      <c r="A89" s="2"/>
      <c r="C89" s="2" t="s">
        <v>6206</v>
      </c>
      <c r="L89" s="2" t="s">
        <v>17</v>
      </c>
      <c r="M89" s="2" t="s">
        <v>11020</v>
      </c>
      <c r="R89" s="2">
        <v>912.0</v>
      </c>
    </row>
    <row r="90">
      <c r="C90" s="2" t="s">
        <v>6206</v>
      </c>
      <c r="L90" s="2" t="s">
        <v>17</v>
      </c>
      <c r="M90" s="2" t="s">
        <v>11020</v>
      </c>
      <c r="R90" s="2">
        <v>912.0</v>
      </c>
    </row>
    <row r="91">
      <c r="A91" s="357"/>
      <c r="B91" s="357" t="s">
        <v>30</v>
      </c>
      <c r="C91" s="266" t="s">
        <v>5477</v>
      </c>
      <c r="D91" s="357"/>
      <c r="E91" s="357" t="s">
        <v>6646</v>
      </c>
      <c r="F91" s="266"/>
      <c r="G91" s="266"/>
      <c r="H91" s="266"/>
      <c r="I91" s="357" t="s">
        <v>3819</v>
      </c>
      <c r="J91" s="357"/>
      <c r="K91" s="357"/>
      <c r="L91" s="266" t="s">
        <v>17</v>
      </c>
      <c r="M91" s="463" t="s">
        <v>11021</v>
      </c>
      <c r="N91" s="357"/>
      <c r="O91" s="266"/>
      <c r="P91" s="266"/>
      <c r="Q91" s="266"/>
      <c r="R91" s="437">
        <v>1198.0</v>
      </c>
    </row>
    <row r="92">
      <c r="A92" s="357"/>
      <c r="B92" s="357" t="s">
        <v>30</v>
      </c>
      <c r="C92" s="495" t="s">
        <v>4423</v>
      </c>
      <c r="D92" s="357"/>
      <c r="E92" s="359" t="s">
        <v>4424</v>
      </c>
      <c r="F92" s="266"/>
      <c r="G92" s="266"/>
      <c r="H92" s="266"/>
      <c r="I92" s="357" t="s">
        <v>3819</v>
      </c>
      <c r="J92" s="357"/>
      <c r="K92" s="357"/>
      <c r="L92" s="266" t="s">
        <v>17</v>
      </c>
      <c r="M92" s="463" t="s">
        <v>11021</v>
      </c>
      <c r="N92" s="357"/>
      <c r="O92" s="266"/>
      <c r="P92" s="266"/>
      <c r="Q92" s="266"/>
      <c r="R92" s="437">
        <v>1198.0</v>
      </c>
    </row>
    <row r="93">
      <c r="A93" s="2"/>
      <c r="C93" s="2" t="s">
        <v>11022</v>
      </c>
      <c r="E93" s="359" t="s">
        <v>1021</v>
      </c>
      <c r="F93" s="2"/>
      <c r="G93" s="2"/>
      <c r="H93" s="2"/>
      <c r="I93" s="2" t="s">
        <v>3819</v>
      </c>
      <c r="J93" s="2"/>
      <c r="L93" s="2" t="s">
        <v>17</v>
      </c>
      <c r="M93" s="2" t="s">
        <v>11021</v>
      </c>
      <c r="Q93" s="2"/>
      <c r="R93" s="2">
        <v>1198.0</v>
      </c>
    </row>
    <row r="94">
      <c r="A94" s="2"/>
      <c r="C94" s="2" t="s">
        <v>11022</v>
      </c>
      <c r="E94" s="359" t="s">
        <v>1021</v>
      </c>
      <c r="F94" s="2"/>
      <c r="G94" s="2"/>
      <c r="H94" s="2"/>
      <c r="I94" s="2" t="s">
        <v>3819</v>
      </c>
      <c r="J94" s="2"/>
      <c r="L94" s="2" t="s">
        <v>17</v>
      </c>
      <c r="M94" s="2" t="s">
        <v>11021</v>
      </c>
      <c r="Q94" s="2"/>
      <c r="R94" s="2">
        <v>1198.0</v>
      </c>
    </row>
    <row r="95">
      <c r="A95" s="2"/>
      <c r="C95" s="2" t="s">
        <v>11022</v>
      </c>
      <c r="E95" s="359" t="s">
        <v>1021</v>
      </c>
      <c r="F95" s="2"/>
      <c r="G95" s="2"/>
      <c r="H95" s="2"/>
      <c r="I95" s="2" t="s">
        <v>3819</v>
      </c>
      <c r="J95" s="2"/>
      <c r="L95" s="2" t="s">
        <v>17</v>
      </c>
      <c r="M95" s="2" t="s">
        <v>11021</v>
      </c>
      <c r="Q95" s="2"/>
      <c r="R95" s="2">
        <v>1198.0</v>
      </c>
    </row>
    <row r="96">
      <c r="A96" s="2"/>
      <c r="C96" s="2" t="s">
        <v>11022</v>
      </c>
      <c r="E96" s="359" t="s">
        <v>1021</v>
      </c>
      <c r="F96" s="2"/>
      <c r="G96" s="2"/>
      <c r="H96" s="2"/>
      <c r="I96" s="2" t="s">
        <v>3819</v>
      </c>
      <c r="J96" s="2"/>
      <c r="L96" s="2" t="s">
        <v>17</v>
      </c>
      <c r="M96" s="2" t="s">
        <v>11021</v>
      </c>
      <c r="Q96" s="2"/>
      <c r="R96" s="2">
        <v>1198.0</v>
      </c>
    </row>
    <row r="97">
      <c r="A97" s="2"/>
      <c r="C97" s="2" t="s">
        <v>11022</v>
      </c>
      <c r="E97" s="359" t="s">
        <v>1021</v>
      </c>
      <c r="F97" s="2"/>
      <c r="G97" s="2"/>
      <c r="H97" s="2"/>
      <c r="I97" s="2" t="s">
        <v>3819</v>
      </c>
      <c r="J97" s="2"/>
      <c r="L97" s="2" t="s">
        <v>17</v>
      </c>
      <c r="M97" s="2" t="s">
        <v>11021</v>
      </c>
      <c r="Q97" s="2"/>
      <c r="R97" s="2">
        <v>1198.0</v>
      </c>
    </row>
    <row r="98">
      <c r="A98" s="2"/>
      <c r="C98" s="2" t="s">
        <v>11022</v>
      </c>
      <c r="E98" s="359" t="s">
        <v>1021</v>
      </c>
      <c r="F98" s="2"/>
      <c r="G98" s="2"/>
      <c r="H98" s="2"/>
      <c r="I98" s="2" t="s">
        <v>3819</v>
      </c>
      <c r="J98" s="2"/>
      <c r="L98" s="2" t="s">
        <v>17</v>
      </c>
      <c r="M98" s="2" t="s">
        <v>11021</v>
      </c>
      <c r="Q98" s="2"/>
      <c r="R98" s="2">
        <v>1198.0</v>
      </c>
    </row>
    <row r="99">
      <c r="A99" s="2"/>
      <c r="C99" s="2" t="s">
        <v>11022</v>
      </c>
      <c r="E99" s="359" t="s">
        <v>1021</v>
      </c>
      <c r="F99" s="2"/>
      <c r="G99" s="2"/>
      <c r="H99" s="2"/>
      <c r="I99" s="2" t="s">
        <v>3819</v>
      </c>
      <c r="J99" s="2"/>
      <c r="L99" s="2" t="s">
        <v>17</v>
      </c>
      <c r="M99" s="2" t="s">
        <v>11021</v>
      </c>
      <c r="Q99" s="2"/>
      <c r="R99" s="2">
        <v>1198.0</v>
      </c>
    </row>
    <row r="100">
      <c r="C100" s="2" t="s">
        <v>11022</v>
      </c>
      <c r="E100" s="359" t="s">
        <v>1021</v>
      </c>
      <c r="F100" s="2"/>
      <c r="G100" s="2"/>
      <c r="H100" s="2"/>
      <c r="I100" s="2" t="s">
        <v>3819</v>
      </c>
      <c r="J100" s="2"/>
      <c r="L100" s="2" t="s">
        <v>17</v>
      </c>
      <c r="M100" s="2" t="s">
        <v>11021</v>
      </c>
      <c r="Q100" s="2"/>
      <c r="R100" s="2">
        <v>1198.0</v>
      </c>
    </row>
    <row r="101">
      <c r="A101" s="2"/>
      <c r="C101" s="2" t="s">
        <v>11022</v>
      </c>
      <c r="E101" s="359" t="s">
        <v>1021</v>
      </c>
      <c r="F101" s="2"/>
      <c r="G101" s="2"/>
      <c r="H101" s="2"/>
      <c r="I101" s="2" t="s">
        <v>3819</v>
      </c>
      <c r="J101" s="2"/>
      <c r="L101" s="2" t="s">
        <v>17</v>
      </c>
      <c r="M101" s="2" t="s">
        <v>11021</v>
      </c>
      <c r="Q101" s="2"/>
      <c r="R101" s="2">
        <v>1198.0</v>
      </c>
    </row>
    <row r="102">
      <c r="A102" s="2"/>
      <c r="C102" s="2" t="s">
        <v>11022</v>
      </c>
      <c r="E102" s="359" t="s">
        <v>1021</v>
      </c>
      <c r="F102" s="2"/>
      <c r="G102" s="2"/>
      <c r="H102" s="2"/>
      <c r="I102" s="2" t="s">
        <v>3819</v>
      </c>
      <c r="J102" s="2"/>
      <c r="L102" s="2" t="s">
        <v>17</v>
      </c>
      <c r="M102" s="2" t="s">
        <v>11021</v>
      </c>
      <c r="Q102" s="2"/>
      <c r="R102" s="2">
        <v>1198.0</v>
      </c>
    </row>
    <row r="103">
      <c r="A103" s="2"/>
      <c r="C103" s="2" t="s">
        <v>11023</v>
      </c>
      <c r="E103" s="359" t="s">
        <v>11024</v>
      </c>
      <c r="F103" s="2"/>
      <c r="G103" s="2"/>
      <c r="H103" s="2"/>
      <c r="I103" s="2" t="s">
        <v>3819</v>
      </c>
      <c r="J103" s="2"/>
      <c r="L103" s="2" t="s">
        <v>17</v>
      </c>
      <c r="M103" s="2" t="s">
        <v>11021</v>
      </c>
      <c r="Q103" s="2"/>
      <c r="R103" s="2">
        <v>1198.0</v>
      </c>
    </row>
    <row r="104">
      <c r="A104" s="2"/>
      <c r="C104" s="2" t="s">
        <v>11025</v>
      </c>
      <c r="E104" s="359" t="s">
        <v>7547</v>
      </c>
      <c r="F104" s="2"/>
      <c r="G104" s="2"/>
      <c r="H104" s="2"/>
      <c r="I104" s="2" t="s">
        <v>3819</v>
      </c>
      <c r="J104" s="2"/>
      <c r="L104" s="2" t="s">
        <v>17</v>
      </c>
      <c r="M104" s="2" t="s">
        <v>11026</v>
      </c>
      <c r="R104" s="2">
        <v>1217.0</v>
      </c>
    </row>
    <row r="105">
      <c r="A105" s="2"/>
      <c r="C105" s="2" t="s">
        <v>11027</v>
      </c>
      <c r="E105" s="359" t="s">
        <v>5933</v>
      </c>
      <c r="F105" s="2"/>
      <c r="G105" s="2"/>
      <c r="H105" s="2"/>
      <c r="I105" s="2" t="s">
        <v>3819</v>
      </c>
      <c r="J105" s="2"/>
      <c r="L105" s="2" t="s">
        <v>17</v>
      </c>
      <c r="M105" s="2" t="s">
        <v>11026</v>
      </c>
      <c r="Q105" s="2"/>
      <c r="R105" s="2">
        <v>1217.0</v>
      </c>
    </row>
    <row r="106">
      <c r="A106" s="2"/>
      <c r="C106" s="2" t="s">
        <v>7245</v>
      </c>
      <c r="F106" s="2"/>
      <c r="G106" s="2"/>
      <c r="H106" s="2"/>
      <c r="I106" s="2" t="s">
        <v>3819</v>
      </c>
      <c r="J106" s="2" t="s">
        <v>2173</v>
      </c>
      <c r="K106" s="2" t="s">
        <v>9738</v>
      </c>
      <c r="L106" s="2" t="s">
        <v>17</v>
      </c>
      <c r="M106" s="2" t="s">
        <v>9761</v>
      </c>
      <c r="Q106" s="2">
        <v>72.0</v>
      </c>
      <c r="R106" s="2">
        <v>1230.0</v>
      </c>
    </row>
    <row r="107">
      <c r="A107" s="2"/>
      <c r="C107" s="2" t="s">
        <v>4127</v>
      </c>
      <c r="D107" s="291">
        <v>9.81230715381E11</v>
      </c>
      <c r="E107" s="359" t="s">
        <v>4128</v>
      </c>
      <c r="F107" s="2"/>
      <c r="G107" s="2"/>
      <c r="H107" s="2"/>
      <c r="I107" s="2" t="s">
        <v>3819</v>
      </c>
      <c r="J107" s="2" t="s">
        <v>2173</v>
      </c>
      <c r="K107" s="2" t="s">
        <v>9738</v>
      </c>
      <c r="L107" s="2" t="s">
        <v>17</v>
      </c>
      <c r="M107" s="2" t="s">
        <v>9761</v>
      </c>
      <c r="Q107" s="2">
        <v>72.0</v>
      </c>
      <c r="R107" s="2">
        <v>1230.0</v>
      </c>
    </row>
    <row r="108">
      <c r="A108" s="2"/>
      <c r="C108" s="2" t="s">
        <v>4127</v>
      </c>
      <c r="D108" s="291">
        <v>9.81210828303E11</v>
      </c>
      <c r="E108" s="359" t="s">
        <v>4128</v>
      </c>
      <c r="F108" s="2"/>
      <c r="G108" s="2"/>
      <c r="H108" s="2"/>
      <c r="I108" s="2" t="s">
        <v>3819</v>
      </c>
      <c r="J108" s="2" t="s">
        <v>2173</v>
      </c>
      <c r="K108" s="2" t="s">
        <v>9738</v>
      </c>
      <c r="L108" s="2" t="s">
        <v>17</v>
      </c>
      <c r="M108" s="2" t="s">
        <v>9761</v>
      </c>
      <c r="Q108" s="2">
        <v>72.0</v>
      </c>
      <c r="R108" s="2">
        <v>1230.0</v>
      </c>
    </row>
    <row r="109">
      <c r="A109" s="2"/>
      <c r="C109" s="2" t="s">
        <v>4127</v>
      </c>
      <c r="D109" s="291">
        <v>9.891211111303E12</v>
      </c>
      <c r="E109" s="359" t="s">
        <v>4128</v>
      </c>
      <c r="F109" s="2"/>
      <c r="G109" s="2"/>
      <c r="H109" s="2"/>
      <c r="I109" s="2" t="s">
        <v>3819</v>
      </c>
      <c r="J109" s="2" t="s">
        <v>2173</v>
      </c>
      <c r="K109" s="2" t="s">
        <v>9738</v>
      </c>
      <c r="L109" s="2" t="s">
        <v>17</v>
      </c>
      <c r="M109" s="2" t="s">
        <v>9761</v>
      </c>
      <c r="Q109" s="2">
        <v>72.0</v>
      </c>
      <c r="R109" s="2">
        <v>1230.0</v>
      </c>
    </row>
    <row r="110">
      <c r="A110" s="2"/>
      <c r="C110" s="359" t="s">
        <v>11028</v>
      </c>
      <c r="D110" s="291">
        <v>8.701708357516E12</v>
      </c>
      <c r="E110" s="380" t="s">
        <v>6985</v>
      </c>
      <c r="F110" s="2"/>
      <c r="G110" s="2"/>
      <c r="H110" s="2"/>
      <c r="J110" s="2"/>
      <c r="L110" s="2" t="s">
        <v>1152</v>
      </c>
      <c r="M110" s="2" t="s">
        <v>6751</v>
      </c>
      <c r="R110" s="2">
        <v>221.0</v>
      </c>
    </row>
    <row r="111">
      <c r="A111" s="2"/>
      <c r="C111" s="2"/>
      <c r="E111" s="383"/>
      <c r="F111" s="2"/>
      <c r="G111" s="2"/>
      <c r="H111" s="2"/>
      <c r="J111" s="2"/>
      <c r="L111" s="2"/>
      <c r="Q111" s="2"/>
      <c r="R111" s="2"/>
    </row>
    <row r="112">
      <c r="A112" s="2"/>
      <c r="C112" s="2"/>
      <c r="F112" s="2"/>
      <c r="G112" s="2"/>
      <c r="H112" s="2"/>
      <c r="J112" s="2"/>
      <c r="L112" s="2"/>
    </row>
    <row r="113">
      <c r="A113" s="2" t="s">
        <v>11029</v>
      </c>
      <c r="C113" s="2" t="s">
        <v>11030</v>
      </c>
      <c r="F113" s="2"/>
      <c r="G113" s="2"/>
      <c r="H113" s="2" t="s">
        <v>7243</v>
      </c>
      <c r="J113" s="2" t="s">
        <v>817</v>
      </c>
      <c r="L113" s="229" t="s">
        <v>13</v>
      </c>
    </row>
    <row r="114">
      <c r="C114" s="2" t="s">
        <v>11031</v>
      </c>
      <c r="F114" s="2"/>
      <c r="G114" s="2"/>
      <c r="H114" s="2" t="s">
        <v>7243</v>
      </c>
      <c r="J114" s="2" t="s">
        <v>817</v>
      </c>
      <c r="L114" s="229" t="s">
        <v>13</v>
      </c>
    </row>
    <row r="115">
      <c r="C115" s="2" t="s">
        <v>11031</v>
      </c>
      <c r="F115" s="2"/>
      <c r="G115" s="2"/>
      <c r="H115" s="2" t="s">
        <v>7243</v>
      </c>
      <c r="J115" s="2" t="s">
        <v>817</v>
      </c>
      <c r="L115" s="229" t="s">
        <v>13</v>
      </c>
    </row>
    <row r="116">
      <c r="C116" s="2" t="s">
        <v>11032</v>
      </c>
      <c r="F116" s="2"/>
      <c r="G116" s="2"/>
      <c r="H116" s="2" t="s">
        <v>7243</v>
      </c>
      <c r="J116" s="2" t="s">
        <v>817</v>
      </c>
      <c r="L116" s="229" t="s">
        <v>13</v>
      </c>
    </row>
    <row r="117">
      <c r="C117" s="2" t="s">
        <v>11032</v>
      </c>
      <c r="F117" s="2"/>
      <c r="G117" s="2"/>
      <c r="H117" s="2" t="s">
        <v>7243</v>
      </c>
      <c r="J117" s="2" t="s">
        <v>817</v>
      </c>
      <c r="L117" s="229" t="s">
        <v>13</v>
      </c>
    </row>
    <row r="118">
      <c r="C118" s="2" t="s">
        <v>11032</v>
      </c>
      <c r="F118" s="2"/>
      <c r="G118" s="2"/>
      <c r="H118" s="2" t="s">
        <v>7243</v>
      </c>
      <c r="J118" s="2" t="s">
        <v>817</v>
      </c>
      <c r="L118" s="229" t="s">
        <v>13</v>
      </c>
    </row>
    <row r="119">
      <c r="C119" s="2" t="s">
        <v>11032</v>
      </c>
      <c r="F119" s="2"/>
      <c r="G119" s="2"/>
      <c r="H119" s="2" t="s">
        <v>7243</v>
      </c>
      <c r="J119" s="2" t="s">
        <v>817</v>
      </c>
      <c r="L119" s="229" t="s">
        <v>13</v>
      </c>
    </row>
    <row r="120">
      <c r="C120" s="2" t="s">
        <v>11033</v>
      </c>
      <c r="D120" s="275"/>
      <c r="E120" s="275"/>
      <c r="F120" s="2"/>
      <c r="G120" s="2"/>
      <c r="H120" s="2" t="s">
        <v>7243</v>
      </c>
      <c r="J120" s="2" t="s">
        <v>817</v>
      </c>
      <c r="L120" s="229" t="s">
        <v>13</v>
      </c>
    </row>
    <row r="121">
      <c r="C121" s="2" t="s">
        <v>11033</v>
      </c>
      <c r="F121" s="2"/>
      <c r="G121" s="2"/>
      <c r="H121" s="2" t="s">
        <v>7243</v>
      </c>
      <c r="I121" s="2"/>
      <c r="J121" s="2" t="s">
        <v>817</v>
      </c>
      <c r="L121" s="229" t="s">
        <v>13</v>
      </c>
    </row>
    <row r="122">
      <c r="C122" s="2" t="s">
        <v>11034</v>
      </c>
      <c r="F122" s="2"/>
      <c r="G122" s="2"/>
      <c r="H122" s="2" t="s">
        <v>11035</v>
      </c>
      <c r="J122" s="2" t="s">
        <v>4808</v>
      </c>
      <c r="K122" s="2" t="s">
        <v>10973</v>
      </c>
      <c r="L122" s="2" t="s">
        <v>17</v>
      </c>
      <c r="R122" s="2">
        <v>954.0</v>
      </c>
    </row>
    <row r="123">
      <c r="C123" s="2" t="s">
        <v>11034</v>
      </c>
      <c r="F123" s="2"/>
      <c r="G123" s="2"/>
      <c r="H123" s="2" t="s">
        <v>11035</v>
      </c>
      <c r="J123" s="2" t="s">
        <v>4808</v>
      </c>
      <c r="L123" s="2" t="s">
        <v>17</v>
      </c>
      <c r="R123" s="2">
        <v>954.0</v>
      </c>
    </row>
    <row r="124">
      <c r="C124" s="2" t="s">
        <v>11036</v>
      </c>
      <c r="F124" s="2"/>
      <c r="G124" s="2"/>
      <c r="H124" s="2" t="s">
        <v>11035</v>
      </c>
      <c r="J124" s="2" t="s">
        <v>817</v>
      </c>
      <c r="L124" s="229" t="s">
        <v>13</v>
      </c>
    </row>
    <row r="125">
      <c r="C125" s="2" t="s">
        <v>11036</v>
      </c>
      <c r="F125" s="2"/>
      <c r="G125" s="2"/>
      <c r="H125" s="2" t="s">
        <v>11035</v>
      </c>
      <c r="J125" s="2" t="s">
        <v>817</v>
      </c>
      <c r="L125" s="229" t="s">
        <v>13</v>
      </c>
    </row>
    <row r="126">
      <c r="C126" s="2" t="s">
        <v>11036</v>
      </c>
      <c r="F126" s="2"/>
      <c r="G126" s="2"/>
      <c r="H126" s="2" t="s">
        <v>11035</v>
      </c>
      <c r="J126" s="2" t="s">
        <v>817</v>
      </c>
      <c r="L126" s="229" t="s">
        <v>13</v>
      </c>
    </row>
    <row r="127">
      <c r="C127" s="2" t="s">
        <v>11036</v>
      </c>
      <c r="F127" s="2"/>
      <c r="G127" s="2"/>
      <c r="H127" s="2" t="s">
        <v>11035</v>
      </c>
      <c r="J127" s="2" t="s">
        <v>817</v>
      </c>
      <c r="L127" s="229" t="s">
        <v>13</v>
      </c>
    </row>
    <row r="128">
      <c r="C128" s="2" t="s">
        <v>11037</v>
      </c>
      <c r="E128" s="359" t="s">
        <v>6463</v>
      </c>
      <c r="F128" s="2"/>
      <c r="G128" s="2"/>
      <c r="H128" s="2" t="s">
        <v>11035</v>
      </c>
      <c r="J128" s="2" t="s">
        <v>4808</v>
      </c>
      <c r="L128" s="2" t="s">
        <v>17</v>
      </c>
      <c r="M128" s="2" t="s">
        <v>10969</v>
      </c>
      <c r="R128" s="2">
        <v>954.0</v>
      </c>
    </row>
    <row r="129">
      <c r="C129" s="2" t="s">
        <v>11037</v>
      </c>
      <c r="E129" s="359" t="s">
        <v>6463</v>
      </c>
      <c r="F129" s="2"/>
      <c r="G129" s="2"/>
      <c r="H129" s="2" t="s">
        <v>11035</v>
      </c>
      <c r="J129" s="2" t="s">
        <v>4808</v>
      </c>
      <c r="L129" s="2" t="s">
        <v>17</v>
      </c>
      <c r="M129" s="2" t="s">
        <v>10969</v>
      </c>
      <c r="R129" s="2">
        <v>954.0</v>
      </c>
    </row>
    <row r="130">
      <c r="C130" s="2" t="s">
        <v>11037</v>
      </c>
      <c r="E130" s="359" t="s">
        <v>6463</v>
      </c>
      <c r="F130" s="2"/>
      <c r="G130" s="2"/>
      <c r="H130" s="2" t="s">
        <v>11035</v>
      </c>
      <c r="J130" s="2" t="s">
        <v>4808</v>
      </c>
      <c r="L130" s="2" t="s">
        <v>17</v>
      </c>
      <c r="M130" s="2" t="s">
        <v>10969</v>
      </c>
      <c r="R130" s="2">
        <v>954.0</v>
      </c>
    </row>
    <row r="131">
      <c r="C131" s="2" t="s">
        <v>11037</v>
      </c>
      <c r="E131" s="359" t="s">
        <v>6463</v>
      </c>
      <c r="F131" s="2"/>
      <c r="G131" s="2"/>
      <c r="H131" s="2" t="s">
        <v>11035</v>
      </c>
      <c r="J131" s="2" t="s">
        <v>4808</v>
      </c>
      <c r="L131" s="2" t="s">
        <v>17</v>
      </c>
      <c r="M131" s="2" t="s">
        <v>10969</v>
      </c>
      <c r="R131" s="2">
        <v>954.0</v>
      </c>
    </row>
    <row r="132">
      <c r="C132" s="2" t="s">
        <v>11037</v>
      </c>
      <c r="E132" s="359" t="s">
        <v>6463</v>
      </c>
      <c r="F132" s="2"/>
      <c r="G132" s="2"/>
      <c r="H132" s="2" t="s">
        <v>11035</v>
      </c>
      <c r="J132" s="2" t="s">
        <v>4808</v>
      </c>
      <c r="L132" s="2" t="s">
        <v>17</v>
      </c>
      <c r="M132" s="2" t="s">
        <v>10969</v>
      </c>
      <c r="R132" s="2">
        <v>954.0</v>
      </c>
    </row>
    <row r="133">
      <c r="C133" s="2" t="s">
        <v>11037</v>
      </c>
      <c r="E133" s="359" t="s">
        <v>6463</v>
      </c>
      <c r="F133" s="2"/>
      <c r="G133" s="2"/>
      <c r="H133" s="2" t="s">
        <v>11035</v>
      </c>
      <c r="J133" s="2" t="s">
        <v>4808</v>
      </c>
      <c r="L133" s="2" t="s">
        <v>17</v>
      </c>
      <c r="M133" s="2" t="s">
        <v>10969</v>
      </c>
      <c r="R133" s="2">
        <v>954.0</v>
      </c>
    </row>
    <row r="134">
      <c r="C134" s="2" t="s">
        <v>11037</v>
      </c>
      <c r="E134" s="359" t="s">
        <v>6463</v>
      </c>
      <c r="F134" s="2"/>
      <c r="G134" s="2"/>
      <c r="H134" s="2" t="s">
        <v>11035</v>
      </c>
      <c r="J134" s="2" t="s">
        <v>4808</v>
      </c>
      <c r="L134" s="2" t="s">
        <v>17</v>
      </c>
      <c r="M134" s="2" t="s">
        <v>10969</v>
      </c>
      <c r="R134" s="2">
        <v>954.0</v>
      </c>
    </row>
    <row r="135">
      <c r="C135" s="2" t="s">
        <v>11037</v>
      </c>
      <c r="E135" s="359" t="s">
        <v>6463</v>
      </c>
      <c r="F135" s="2"/>
      <c r="G135" s="2"/>
      <c r="H135" s="2" t="s">
        <v>11035</v>
      </c>
      <c r="J135" s="2" t="s">
        <v>4808</v>
      </c>
      <c r="L135" s="2" t="s">
        <v>17</v>
      </c>
      <c r="M135" s="2" t="s">
        <v>10969</v>
      </c>
      <c r="R135" s="2">
        <v>954.0</v>
      </c>
    </row>
    <row r="136">
      <c r="C136" s="2" t="s">
        <v>11037</v>
      </c>
      <c r="E136" s="359" t="s">
        <v>6463</v>
      </c>
      <c r="F136" s="2"/>
      <c r="G136" s="2"/>
      <c r="H136" s="2" t="s">
        <v>11035</v>
      </c>
      <c r="J136" s="2" t="s">
        <v>4808</v>
      </c>
      <c r="L136" s="2" t="s">
        <v>17</v>
      </c>
      <c r="M136" s="2" t="s">
        <v>10969</v>
      </c>
      <c r="R136" s="2">
        <v>954.0</v>
      </c>
    </row>
    <row r="137">
      <c r="C137" s="2" t="s">
        <v>11037</v>
      </c>
      <c r="E137" s="359" t="s">
        <v>6463</v>
      </c>
      <c r="F137" s="2"/>
      <c r="G137" s="2"/>
      <c r="H137" s="2" t="s">
        <v>11035</v>
      </c>
      <c r="J137" s="2" t="s">
        <v>4808</v>
      </c>
      <c r="L137" s="2" t="s">
        <v>17</v>
      </c>
      <c r="M137" s="2" t="s">
        <v>10969</v>
      </c>
      <c r="R137" s="2">
        <v>954.0</v>
      </c>
    </row>
    <row r="138">
      <c r="C138" s="2" t="s">
        <v>11037</v>
      </c>
      <c r="E138" s="359" t="s">
        <v>6463</v>
      </c>
      <c r="F138" s="2"/>
      <c r="G138" s="2"/>
      <c r="H138" s="2" t="s">
        <v>11035</v>
      </c>
      <c r="J138" s="2" t="s">
        <v>4808</v>
      </c>
      <c r="L138" s="2" t="s">
        <v>17</v>
      </c>
      <c r="M138" s="2" t="s">
        <v>10969</v>
      </c>
      <c r="R138" s="2">
        <v>954.0</v>
      </c>
    </row>
    <row r="139">
      <c r="C139" s="2" t="s">
        <v>11037</v>
      </c>
      <c r="E139" s="359" t="s">
        <v>6463</v>
      </c>
      <c r="F139" s="2"/>
      <c r="G139" s="2"/>
      <c r="H139" s="2" t="s">
        <v>11035</v>
      </c>
      <c r="J139" s="2" t="s">
        <v>4808</v>
      </c>
      <c r="L139" s="2" t="s">
        <v>17</v>
      </c>
      <c r="M139" s="2" t="s">
        <v>10969</v>
      </c>
      <c r="R139" s="2">
        <v>954.0</v>
      </c>
    </row>
    <row r="140">
      <c r="C140" s="2" t="s">
        <v>11037</v>
      </c>
      <c r="E140" s="359" t="s">
        <v>6463</v>
      </c>
      <c r="F140" s="2"/>
      <c r="G140" s="2"/>
      <c r="H140" s="2" t="s">
        <v>11035</v>
      </c>
      <c r="J140" s="2" t="s">
        <v>4808</v>
      </c>
      <c r="L140" s="2" t="s">
        <v>17</v>
      </c>
      <c r="M140" s="2" t="s">
        <v>10969</v>
      </c>
      <c r="R140" s="2">
        <v>954.0</v>
      </c>
    </row>
    <row r="141">
      <c r="C141" s="2" t="s">
        <v>11037</v>
      </c>
      <c r="E141" s="359" t="s">
        <v>6463</v>
      </c>
      <c r="F141" s="2"/>
      <c r="G141" s="2"/>
      <c r="H141" s="2" t="s">
        <v>11035</v>
      </c>
      <c r="J141" s="2" t="s">
        <v>4808</v>
      </c>
      <c r="L141" s="2" t="s">
        <v>17</v>
      </c>
      <c r="M141" s="2" t="s">
        <v>10969</v>
      </c>
      <c r="R141" s="2">
        <v>954.0</v>
      </c>
    </row>
    <row r="142">
      <c r="C142" s="2" t="s">
        <v>11037</v>
      </c>
      <c r="E142" s="359" t="s">
        <v>6463</v>
      </c>
      <c r="F142" s="2"/>
      <c r="G142" s="2"/>
      <c r="H142" s="2" t="s">
        <v>11035</v>
      </c>
      <c r="J142" s="2" t="s">
        <v>4808</v>
      </c>
      <c r="L142" s="2" t="s">
        <v>17</v>
      </c>
      <c r="M142" s="2" t="s">
        <v>10969</v>
      </c>
      <c r="R142" s="2">
        <v>954.0</v>
      </c>
    </row>
    <row r="143">
      <c r="C143" s="2" t="s">
        <v>11037</v>
      </c>
      <c r="E143" s="359" t="s">
        <v>6463</v>
      </c>
      <c r="F143" s="2"/>
      <c r="G143" s="2"/>
      <c r="H143" s="2" t="s">
        <v>11035</v>
      </c>
      <c r="J143" s="2" t="s">
        <v>4808</v>
      </c>
      <c r="L143" s="2" t="s">
        <v>17</v>
      </c>
      <c r="M143" s="2" t="s">
        <v>10969</v>
      </c>
      <c r="R143" s="2">
        <v>954.0</v>
      </c>
    </row>
    <row r="144">
      <c r="C144" s="2" t="s">
        <v>11037</v>
      </c>
      <c r="E144" s="359" t="s">
        <v>6463</v>
      </c>
      <c r="F144" s="2"/>
      <c r="G144" s="2"/>
      <c r="H144" s="2" t="s">
        <v>11035</v>
      </c>
      <c r="J144" s="2" t="s">
        <v>4808</v>
      </c>
      <c r="L144" s="2" t="s">
        <v>17</v>
      </c>
      <c r="M144" s="2" t="s">
        <v>10969</v>
      </c>
      <c r="R144" s="2">
        <v>954.0</v>
      </c>
    </row>
    <row r="145">
      <c r="C145" s="2" t="s">
        <v>11037</v>
      </c>
      <c r="E145" s="359" t="s">
        <v>6463</v>
      </c>
      <c r="F145" s="2"/>
      <c r="G145" s="2"/>
      <c r="H145" s="2" t="s">
        <v>11035</v>
      </c>
      <c r="J145" s="2" t="s">
        <v>4808</v>
      </c>
      <c r="L145" s="2" t="s">
        <v>17</v>
      </c>
      <c r="M145" s="2" t="s">
        <v>10969</v>
      </c>
      <c r="R145" s="2">
        <v>954.0</v>
      </c>
    </row>
    <row r="146">
      <c r="C146" s="2" t="s">
        <v>11037</v>
      </c>
      <c r="E146" s="359" t="s">
        <v>6463</v>
      </c>
      <c r="F146" s="2"/>
      <c r="G146" s="2"/>
      <c r="H146" s="2" t="s">
        <v>11035</v>
      </c>
      <c r="J146" s="2" t="s">
        <v>4808</v>
      </c>
      <c r="L146" s="2" t="s">
        <v>17</v>
      </c>
      <c r="M146" s="2" t="s">
        <v>10969</v>
      </c>
      <c r="R146" s="2">
        <v>954.0</v>
      </c>
    </row>
    <row r="147">
      <c r="C147" s="2" t="s">
        <v>11037</v>
      </c>
      <c r="E147" s="359" t="s">
        <v>6463</v>
      </c>
      <c r="F147" s="2"/>
      <c r="G147" s="2"/>
      <c r="H147" s="2" t="s">
        <v>11035</v>
      </c>
      <c r="J147" s="2" t="s">
        <v>4808</v>
      </c>
      <c r="L147" s="2" t="s">
        <v>17</v>
      </c>
      <c r="M147" s="2" t="s">
        <v>10969</v>
      </c>
      <c r="R147" s="2">
        <v>954.0</v>
      </c>
    </row>
    <row r="148">
      <c r="C148" s="2" t="s">
        <v>11037</v>
      </c>
      <c r="E148" s="359" t="s">
        <v>6463</v>
      </c>
      <c r="F148" s="2"/>
      <c r="G148" s="2"/>
      <c r="H148" s="2" t="s">
        <v>11035</v>
      </c>
      <c r="J148" s="2" t="s">
        <v>4808</v>
      </c>
      <c r="L148" s="2" t="s">
        <v>17</v>
      </c>
      <c r="M148" s="2" t="s">
        <v>10969</v>
      </c>
      <c r="R148" s="2">
        <v>954.0</v>
      </c>
    </row>
    <row r="149">
      <c r="C149" s="2" t="s">
        <v>11037</v>
      </c>
      <c r="E149" s="359" t="s">
        <v>6463</v>
      </c>
      <c r="F149" s="2"/>
      <c r="G149" s="2"/>
      <c r="H149" s="2" t="s">
        <v>11035</v>
      </c>
      <c r="J149" s="2" t="s">
        <v>4808</v>
      </c>
      <c r="L149" s="2" t="s">
        <v>17</v>
      </c>
      <c r="M149" s="2" t="s">
        <v>10969</v>
      </c>
      <c r="R149" s="2">
        <v>954.0</v>
      </c>
    </row>
    <row r="150">
      <c r="C150" s="2" t="s">
        <v>11037</v>
      </c>
      <c r="E150" s="359" t="s">
        <v>6463</v>
      </c>
      <c r="F150" s="2"/>
      <c r="G150" s="2"/>
      <c r="H150" s="2" t="s">
        <v>11035</v>
      </c>
      <c r="J150" s="2" t="s">
        <v>4808</v>
      </c>
      <c r="L150" s="2" t="s">
        <v>17</v>
      </c>
      <c r="M150" s="2" t="s">
        <v>10969</v>
      </c>
      <c r="R150" s="2">
        <v>954.0</v>
      </c>
    </row>
    <row r="151">
      <c r="C151" s="2" t="s">
        <v>11037</v>
      </c>
      <c r="E151" s="359" t="s">
        <v>6463</v>
      </c>
      <c r="F151" s="2"/>
      <c r="G151" s="2"/>
      <c r="H151" s="2" t="s">
        <v>11035</v>
      </c>
      <c r="J151" s="2" t="s">
        <v>4808</v>
      </c>
      <c r="L151" s="2" t="s">
        <v>17</v>
      </c>
      <c r="M151" s="2" t="s">
        <v>10969</v>
      </c>
      <c r="R151" s="2">
        <v>954.0</v>
      </c>
    </row>
    <row r="152">
      <c r="C152" s="2" t="s">
        <v>11037</v>
      </c>
      <c r="E152" s="359" t="s">
        <v>6463</v>
      </c>
      <c r="F152" s="2"/>
      <c r="G152" s="2"/>
      <c r="H152" s="2" t="s">
        <v>11035</v>
      </c>
      <c r="J152" s="2" t="s">
        <v>4808</v>
      </c>
      <c r="L152" s="2" t="s">
        <v>17</v>
      </c>
      <c r="M152" s="2" t="s">
        <v>10969</v>
      </c>
      <c r="R152" s="2">
        <v>954.0</v>
      </c>
    </row>
    <row r="153">
      <c r="C153" s="2" t="s">
        <v>11037</v>
      </c>
      <c r="E153" s="359" t="s">
        <v>6463</v>
      </c>
      <c r="F153" s="2"/>
      <c r="G153" s="2"/>
      <c r="H153" s="2" t="s">
        <v>11035</v>
      </c>
      <c r="J153" s="2" t="s">
        <v>4808</v>
      </c>
      <c r="L153" s="2" t="s">
        <v>17</v>
      </c>
      <c r="M153" s="2" t="s">
        <v>10969</v>
      </c>
      <c r="R153" s="2">
        <v>954.0</v>
      </c>
    </row>
    <row r="154">
      <c r="C154" s="2" t="s">
        <v>11037</v>
      </c>
      <c r="E154" s="359" t="s">
        <v>6463</v>
      </c>
      <c r="F154" s="2"/>
      <c r="G154" s="2"/>
      <c r="H154" s="2" t="s">
        <v>11035</v>
      </c>
      <c r="J154" s="2" t="s">
        <v>4808</v>
      </c>
      <c r="L154" s="2" t="s">
        <v>17</v>
      </c>
      <c r="M154" s="2" t="s">
        <v>10969</v>
      </c>
      <c r="R154" s="2">
        <v>954.0</v>
      </c>
    </row>
    <row r="155">
      <c r="C155" s="2" t="s">
        <v>11037</v>
      </c>
      <c r="E155" s="359" t="s">
        <v>6463</v>
      </c>
      <c r="F155" s="2"/>
      <c r="G155" s="2"/>
      <c r="H155" s="2" t="s">
        <v>11035</v>
      </c>
      <c r="J155" s="2" t="s">
        <v>4808</v>
      </c>
      <c r="L155" s="2" t="s">
        <v>17</v>
      </c>
      <c r="M155" s="2" t="s">
        <v>10969</v>
      </c>
      <c r="R155" s="2">
        <v>954.0</v>
      </c>
    </row>
    <row r="156">
      <c r="C156" s="2" t="s">
        <v>11037</v>
      </c>
      <c r="E156" s="359" t="s">
        <v>6463</v>
      </c>
      <c r="F156" s="2"/>
      <c r="G156" s="2"/>
      <c r="H156" s="2" t="s">
        <v>11035</v>
      </c>
      <c r="J156" s="2" t="s">
        <v>4808</v>
      </c>
      <c r="L156" s="2" t="s">
        <v>17</v>
      </c>
      <c r="M156" s="2" t="s">
        <v>10969</v>
      </c>
      <c r="R156" s="2">
        <v>954.0</v>
      </c>
    </row>
    <row r="157">
      <c r="C157" s="2" t="s">
        <v>11037</v>
      </c>
      <c r="E157" s="359" t="s">
        <v>6463</v>
      </c>
      <c r="F157" s="2"/>
      <c r="G157" s="2"/>
      <c r="H157" s="2" t="s">
        <v>11035</v>
      </c>
      <c r="J157" s="2" t="s">
        <v>4808</v>
      </c>
      <c r="L157" s="2" t="s">
        <v>17</v>
      </c>
      <c r="M157" s="2" t="s">
        <v>10969</v>
      </c>
      <c r="R157" s="2">
        <v>954.0</v>
      </c>
    </row>
    <row r="158">
      <c r="C158" s="2" t="s">
        <v>11037</v>
      </c>
      <c r="E158" s="359" t="s">
        <v>6463</v>
      </c>
      <c r="F158" s="2"/>
      <c r="G158" s="2"/>
      <c r="H158" s="2" t="s">
        <v>11035</v>
      </c>
      <c r="J158" s="2" t="s">
        <v>4808</v>
      </c>
      <c r="L158" s="2" t="s">
        <v>17</v>
      </c>
      <c r="M158" s="2" t="s">
        <v>10969</v>
      </c>
      <c r="R158" s="2">
        <v>954.0</v>
      </c>
    </row>
    <row r="159">
      <c r="C159" s="2" t="s">
        <v>11037</v>
      </c>
      <c r="E159" s="359" t="s">
        <v>6463</v>
      </c>
      <c r="F159" s="2"/>
      <c r="G159" s="2"/>
      <c r="H159" s="2" t="s">
        <v>11035</v>
      </c>
      <c r="J159" s="2" t="s">
        <v>4808</v>
      </c>
      <c r="L159" s="2" t="s">
        <v>17</v>
      </c>
      <c r="M159" s="2" t="s">
        <v>10969</v>
      </c>
      <c r="R159" s="2">
        <v>954.0</v>
      </c>
    </row>
    <row r="160">
      <c r="C160" s="2" t="s">
        <v>11037</v>
      </c>
      <c r="E160" s="359" t="s">
        <v>6463</v>
      </c>
      <c r="F160" s="2"/>
      <c r="G160" s="2"/>
      <c r="H160" s="2" t="s">
        <v>11035</v>
      </c>
      <c r="J160" s="2" t="s">
        <v>4808</v>
      </c>
      <c r="L160" s="2" t="s">
        <v>17</v>
      </c>
      <c r="M160" s="2" t="s">
        <v>10969</v>
      </c>
      <c r="R160" s="2">
        <v>954.0</v>
      </c>
    </row>
    <row r="161">
      <c r="C161" s="2" t="s">
        <v>11037</v>
      </c>
      <c r="E161" s="359" t="s">
        <v>6463</v>
      </c>
      <c r="F161" s="2"/>
      <c r="G161" s="2"/>
      <c r="H161" s="2" t="s">
        <v>11035</v>
      </c>
      <c r="J161" s="2" t="s">
        <v>4808</v>
      </c>
      <c r="L161" s="2" t="s">
        <v>17</v>
      </c>
      <c r="M161" s="2" t="s">
        <v>10969</v>
      </c>
      <c r="R161" s="2">
        <v>954.0</v>
      </c>
    </row>
    <row r="162">
      <c r="C162" s="2" t="s">
        <v>11037</v>
      </c>
      <c r="E162" s="359" t="s">
        <v>6463</v>
      </c>
      <c r="F162" s="2"/>
      <c r="G162" s="2"/>
      <c r="H162" s="2" t="s">
        <v>11035</v>
      </c>
      <c r="J162" s="2" t="s">
        <v>4808</v>
      </c>
      <c r="L162" s="2" t="s">
        <v>17</v>
      </c>
      <c r="M162" s="2" t="s">
        <v>10969</v>
      </c>
      <c r="R162" s="2">
        <v>954.0</v>
      </c>
    </row>
    <row r="163">
      <c r="C163" s="2" t="s">
        <v>11037</v>
      </c>
      <c r="E163" s="359" t="s">
        <v>6463</v>
      </c>
      <c r="F163" s="2"/>
      <c r="G163" s="2"/>
      <c r="H163" s="2" t="s">
        <v>11035</v>
      </c>
      <c r="J163" s="2" t="s">
        <v>4808</v>
      </c>
      <c r="L163" s="2" t="s">
        <v>17</v>
      </c>
      <c r="M163" s="2" t="s">
        <v>10969</v>
      </c>
      <c r="R163" s="2">
        <v>954.0</v>
      </c>
    </row>
    <row r="164">
      <c r="C164" s="2" t="s">
        <v>11037</v>
      </c>
      <c r="E164" s="359" t="s">
        <v>6463</v>
      </c>
      <c r="F164" s="2"/>
      <c r="G164" s="2"/>
      <c r="H164" s="2" t="s">
        <v>11035</v>
      </c>
      <c r="J164" s="2" t="s">
        <v>4808</v>
      </c>
      <c r="L164" s="2" t="s">
        <v>17</v>
      </c>
      <c r="M164" s="2" t="s">
        <v>10969</v>
      </c>
      <c r="R164" s="2">
        <v>954.0</v>
      </c>
    </row>
    <row r="165">
      <c r="C165" s="2" t="s">
        <v>11037</v>
      </c>
      <c r="E165" s="359" t="s">
        <v>6463</v>
      </c>
      <c r="F165" s="2"/>
      <c r="G165" s="2"/>
      <c r="H165" s="2" t="s">
        <v>11035</v>
      </c>
      <c r="J165" s="2" t="s">
        <v>4808</v>
      </c>
      <c r="L165" s="2" t="s">
        <v>17</v>
      </c>
      <c r="M165" s="2" t="s">
        <v>10969</v>
      </c>
      <c r="R165" s="2">
        <v>954.0</v>
      </c>
    </row>
    <row r="166">
      <c r="C166" s="2" t="s">
        <v>11037</v>
      </c>
      <c r="E166" s="359" t="s">
        <v>6463</v>
      </c>
      <c r="F166" s="2"/>
      <c r="G166" s="2"/>
      <c r="H166" s="2" t="s">
        <v>11035</v>
      </c>
      <c r="J166" s="2" t="s">
        <v>4808</v>
      </c>
      <c r="L166" s="2" t="s">
        <v>17</v>
      </c>
      <c r="M166" s="2" t="s">
        <v>10969</v>
      </c>
      <c r="R166" s="2">
        <v>954.0</v>
      </c>
    </row>
    <row r="167">
      <c r="C167" s="2" t="s">
        <v>11037</v>
      </c>
      <c r="E167" s="359" t="s">
        <v>6463</v>
      </c>
      <c r="F167" s="2"/>
      <c r="G167" s="2"/>
      <c r="H167" s="2" t="s">
        <v>11035</v>
      </c>
      <c r="J167" s="2" t="s">
        <v>4808</v>
      </c>
      <c r="L167" s="2" t="s">
        <v>17</v>
      </c>
      <c r="M167" s="2" t="s">
        <v>10969</v>
      </c>
      <c r="R167" s="2">
        <v>954.0</v>
      </c>
    </row>
    <row r="168">
      <c r="C168" s="2" t="s">
        <v>11037</v>
      </c>
      <c r="E168" s="359" t="s">
        <v>6463</v>
      </c>
      <c r="F168" s="2"/>
      <c r="G168" s="2"/>
      <c r="H168" s="2" t="s">
        <v>11035</v>
      </c>
      <c r="J168" s="2" t="s">
        <v>4808</v>
      </c>
      <c r="L168" s="2" t="s">
        <v>17</v>
      </c>
      <c r="M168" s="2" t="s">
        <v>10969</v>
      </c>
      <c r="R168" s="2">
        <v>954.0</v>
      </c>
    </row>
    <row r="169">
      <c r="C169" s="2" t="s">
        <v>11037</v>
      </c>
      <c r="E169" s="359" t="s">
        <v>6463</v>
      </c>
      <c r="F169" s="2"/>
      <c r="G169" s="2"/>
      <c r="H169" s="2" t="s">
        <v>11035</v>
      </c>
      <c r="J169" s="2" t="s">
        <v>4808</v>
      </c>
      <c r="L169" s="2" t="s">
        <v>17</v>
      </c>
      <c r="M169" s="2" t="s">
        <v>10969</v>
      </c>
      <c r="R169" s="2">
        <v>954.0</v>
      </c>
    </row>
    <row r="170">
      <c r="C170" s="2" t="s">
        <v>11037</v>
      </c>
      <c r="E170" s="359" t="s">
        <v>6463</v>
      </c>
      <c r="F170" s="2"/>
      <c r="G170" s="2"/>
      <c r="H170" s="2" t="s">
        <v>11035</v>
      </c>
      <c r="J170" s="2" t="s">
        <v>4808</v>
      </c>
      <c r="L170" s="2" t="s">
        <v>17</v>
      </c>
      <c r="M170" s="2" t="s">
        <v>10969</v>
      </c>
      <c r="R170" s="2">
        <v>954.0</v>
      </c>
    </row>
    <row r="171">
      <c r="C171" s="2" t="s">
        <v>11037</v>
      </c>
      <c r="E171" s="359" t="s">
        <v>6463</v>
      </c>
      <c r="F171" s="2"/>
      <c r="G171" s="2"/>
      <c r="H171" s="2" t="s">
        <v>11035</v>
      </c>
      <c r="J171" s="2" t="s">
        <v>4808</v>
      </c>
      <c r="L171" s="2" t="s">
        <v>17</v>
      </c>
      <c r="M171" s="2" t="s">
        <v>10969</v>
      </c>
      <c r="R171" s="2">
        <v>954.0</v>
      </c>
    </row>
    <row r="172">
      <c r="C172" s="2" t="s">
        <v>11037</v>
      </c>
      <c r="E172" s="359" t="s">
        <v>6463</v>
      </c>
      <c r="F172" s="2"/>
      <c r="G172" s="2"/>
      <c r="H172" s="2" t="s">
        <v>11035</v>
      </c>
      <c r="J172" s="2" t="s">
        <v>4808</v>
      </c>
      <c r="L172" s="2" t="s">
        <v>17</v>
      </c>
      <c r="M172" s="2" t="s">
        <v>10969</v>
      </c>
      <c r="R172" s="2">
        <v>954.0</v>
      </c>
    </row>
    <row r="173">
      <c r="C173" s="2" t="s">
        <v>11037</v>
      </c>
      <c r="E173" s="359" t="s">
        <v>6463</v>
      </c>
      <c r="F173" s="2"/>
      <c r="G173" s="2"/>
      <c r="H173" s="2" t="s">
        <v>11035</v>
      </c>
      <c r="J173" s="2" t="s">
        <v>4808</v>
      </c>
      <c r="L173" s="2" t="s">
        <v>17</v>
      </c>
      <c r="M173" s="2" t="s">
        <v>10969</v>
      </c>
      <c r="R173" s="2">
        <v>954.0</v>
      </c>
    </row>
    <row r="174">
      <c r="C174" s="2" t="s">
        <v>11037</v>
      </c>
      <c r="E174" s="359" t="s">
        <v>6463</v>
      </c>
      <c r="F174" s="2"/>
      <c r="G174" s="2"/>
      <c r="H174" s="2" t="s">
        <v>11035</v>
      </c>
      <c r="J174" s="2" t="s">
        <v>4808</v>
      </c>
      <c r="L174" s="2" t="s">
        <v>17</v>
      </c>
      <c r="M174" s="2" t="s">
        <v>10969</v>
      </c>
      <c r="R174" s="2">
        <v>954.0</v>
      </c>
    </row>
    <row r="175">
      <c r="C175" s="2" t="s">
        <v>11037</v>
      </c>
      <c r="E175" s="359" t="s">
        <v>6463</v>
      </c>
      <c r="F175" s="2"/>
      <c r="G175" s="2"/>
      <c r="H175" s="2" t="s">
        <v>11035</v>
      </c>
      <c r="J175" s="2" t="s">
        <v>4808</v>
      </c>
      <c r="L175" s="2" t="s">
        <v>17</v>
      </c>
      <c r="M175" s="2" t="s">
        <v>10969</v>
      </c>
      <c r="R175" s="2">
        <v>954.0</v>
      </c>
    </row>
    <row r="176">
      <c r="C176" s="2" t="s">
        <v>11038</v>
      </c>
      <c r="D176" s="291" t="s">
        <v>11039</v>
      </c>
      <c r="F176" s="2"/>
      <c r="G176" s="2"/>
      <c r="H176" s="2" t="s">
        <v>7243</v>
      </c>
      <c r="J176" s="2" t="s">
        <v>4808</v>
      </c>
      <c r="L176" s="2" t="s">
        <v>17</v>
      </c>
      <c r="M176" s="2" t="s">
        <v>10370</v>
      </c>
      <c r="R176" s="2">
        <v>984.0</v>
      </c>
    </row>
    <row r="177">
      <c r="C177" s="2" t="s">
        <v>11038</v>
      </c>
      <c r="D177" s="566" t="s">
        <v>11040</v>
      </c>
      <c r="F177" s="2"/>
      <c r="G177" s="2"/>
      <c r="H177" s="2" t="s">
        <v>7243</v>
      </c>
      <c r="J177" s="2" t="s">
        <v>4808</v>
      </c>
      <c r="L177" s="2" t="s">
        <v>17</v>
      </c>
      <c r="M177" s="2" t="s">
        <v>10370</v>
      </c>
      <c r="R177" s="2">
        <v>984.0</v>
      </c>
    </row>
    <row r="178">
      <c r="C178" s="2" t="s">
        <v>11038</v>
      </c>
      <c r="D178" s="566" t="s">
        <v>11041</v>
      </c>
      <c r="F178" s="2"/>
      <c r="G178" s="2"/>
      <c r="H178" s="2" t="s">
        <v>7243</v>
      </c>
      <c r="J178" s="2" t="s">
        <v>4808</v>
      </c>
      <c r="L178" s="2" t="s">
        <v>17</v>
      </c>
      <c r="M178" s="2" t="s">
        <v>10370</v>
      </c>
      <c r="R178" s="2">
        <v>984.0</v>
      </c>
    </row>
    <row r="179">
      <c r="C179" s="2" t="s">
        <v>11038</v>
      </c>
      <c r="D179" s="566" t="s">
        <v>11042</v>
      </c>
      <c r="F179" s="2"/>
      <c r="G179" s="2"/>
      <c r="H179" s="2" t="s">
        <v>7243</v>
      </c>
      <c r="J179" s="2" t="s">
        <v>4808</v>
      </c>
      <c r="L179" s="2" t="s">
        <v>17</v>
      </c>
      <c r="M179" s="2" t="s">
        <v>10370</v>
      </c>
      <c r="R179" s="2">
        <v>984.0</v>
      </c>
    </row>
    <row r="180">
      <c r="C180" s="2" t="s">
        <v>11038</v>
      </c>
      <c r="D180" s="566" t="s">
        <v>11043</v>
      </c>
      <c r="F180" s="2"/>
      <c r="G180" s="2"/>
      <c r="H180" s="2" t="s">
        <v>7243</v>
      </c>
      <c r="J180" s="2" t="s">
        <v>4808</v>
      </c>
      <c r="L180" s="2" t="s">
        <v>17</v>
      </c>
      <c r="M180" s="2" t="s">
        <v>10370</v>
      </c>
      <c r="R180" s="2">
        <v>984.0</v>
      </c>
    </row>
    <row r="181">
      <c r="C181" s="2" t="s">
        <v>11038</v>
      </c>
      <c r="D181" s="566" t="s">
        <v>11044</v>
      </c>
      <c r="F181" s="2"/>
      <c r="G181" s="2"/>
      <c r="H181" s="2" t="s">
        <v>7243</v>
      </c>
      <c r="J181" s="2" t="s">
        <v>4808</v>
      </c>
      <c r="L181" s="2" t="s">
        <v>17</v>
      </c>
      <c r="M181" s="2" t="s">
        <v>10370</v>
      </c>
      <c r="R181" s="2">
        <v>984.0</v>
      </c>
    </row>
    <row r="182">
      <c r="C182" s="2" t="s">
        <v>11038</v>
      </c>
      <c r="D182" s="566" t="s">
        <v>11045</v>
      </c>
      <c r="F182" s="2"/>
      <c r="G182" s="2"/>
      <c r="H182" s="2" t="s">
        <v>7243</v>
      </c>
      <c r="J182" s="2" t="s">
        <v>4808</v>
      </c>
      <c r="L182" s="2" t="s">
        <v>17</v>
      </c>
      <c r="M182" s="2" t="s">
        <v>10370</v>
      </c>
      <c r="R182" s="2">
        <v>984.0</v>
      </c>
    </row>
    <row r="183">
      <c r="C183" s="2" t="s">
        <v>11046</v>
      </c>
      <c r="D183" s="291" t="s">
        <v>11047</v>
      </c>
      <c r="E183" s="359" t="s">
        <v>7933</v>
      </c>
      <c r="L183" s="2" t="s">
        <v>17</v>
      </c>
      <c r="M183" s="2" t="s">
        <v>10969</v>
      </c>
      <c r="R183" s="2">
        <v>952.0</v>
      </c>
    </row>
    <row r="184">
      <c r="A184" s="266"/>
      <c r="B184" s="266"/>
      <c r="C184" s="357" t="s">
        <v>11048</v>
      </c>
      <c r="D184" s="266"/>
      <c r="E184" s="266"/>
      <c r="F184" s="266"/>
      <c r="G184" s="266"/>
      <c r="H184" s="266"/>
      <c r="I184" s="266"/>
      <c r="J184" s="266"/>
      <c r="K184" s="266"/>
      <c r="L184" s="275" t="s">
        <v>17</v>
      </c>
      <c r="M184" s="2" t="s">
        <v>10969</v>
      </c>
      <c r="N184" s="266"/>
      <c r="O184" s="266"/>
      <c r="P184" s="266"/>
      <c r="Q184" s="266"/>
      <c r="R184" s="275">
        <v>952.0</v>
      </c>
      <c r="S184" s="266"/>
      <c r="T184" s="266"/>
      <c r="U184" s="266"/>
      <c r="V184" s="266"/>
      <c r="W184" s="266"/>
      <c r="X184" s="266"/>
      <c r="Y184" s="266"/>
      <c r="Z184" s="266"/>
      <c r="AA184" s="266"/>
      <c r="AB184" s="266"/>
      <c r="AC184" s="266"/>
      <c r="AD184" s="266"/>
      <c r="AE184" s="266"/>
    </row>
    <row r="185">
      <c r="A185" s="266"/>
      <c r="B185" s="266"/>
      <c r="C185" s="357" t="s">
        <v>11048</v>
      </c>
      <c r="D185" s="266"/>
      <c r="E185" s="266"/>
      <c r="F185" s="266"/>
      <c r="G185" s="266"/>
      <c r="H185" s="266"/>
      <c r="I185" s="266"/>
      <c r="J185" s="266"/>
      <c r="K185" s="266"/>
      <c r="L185" s="275" t="s">
        <v>17</v>
      </c>
      <c r="M185" s="2" t="s">
        <v>10969</v>
      </c>
      <c r="N185" s="266"/>
      <c r="O185" s="266"/>
      <c r="P185" s="266"/>
      <c r="Q185" s="266"/>
      <c r="R185" s="275">
        <v>952.0</v>
      </c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  <c r="AC185" s="266"/>
      <c r="AD185" s="266"/>
      <c r="AE185" s="266"/>
    </row>
    <row r="186">
      <c r="A186" s="266"/>
      <c r="B186" s="266"/>
      <c r="C186" s="565" t="s">
        <v>2302</v>
      </c>
      <c r="D186" s="386" t="s">
        <v>11048</v>
      </c>
      <c r="E186" s="653" t="s">
        <v>3063</v>
      </c>
      <c r="F186" s="266"/>
      <c r="G186" s="266"/>
      <c r="H186" s="266"/>
      <c r="I186" s="266"/>
      <c r="J186" s="266" t="s">
        <v>2173</v>
      </c>
      <c r="K186" s="266" t="s">
        <v>10969</v>
      </c>
      <c r="L186" s="357" t="s">
        <v>17</v>
      </c>
      <c r="M186" s="463" t="s">
        <v>10969</v>
      </c>
      <c r="N186" s="266"/>
      <c r="O186" s="266"/>
      <c r="P186" s="266"/>
      <c r="Q186" s="266" t="s">
        <v>10987</v>
      </c>
      <c r="R186" s="437">
        <v>952.0</v>
      </c>
      <c r="S186" s="266"/>
      <c r="T186" s="266"/>
      <c r="U186" s="266"/>
      <c r="V186" s="266"/>
      <c r="W186" s="266"/>
      <c r="X186" s="266"/>
      <c r="Y186" s="266"/>
      <c r="Z186" s="266"/>
      <c r="AA186" s="266"/>
      <c r="AB186" s="266"/>
      <c r="AC186" s="266"/>
      <c r="AD186" s="266"/>
      <c r="AE186" s="266"/>
    </row>
    <row r="187">
      <c r="A187" s="266"/>
      <c r="B187" s="266"/>
      <c r="C187" s="565" t="s">
        <v>2302</v>
      </c>
      <c r="D187" s="386" t="s">
        <v>11048</v>
      </c>
      <c r="E187" s="653" t="s">
        <v>3063</v>
      </c>
      <c r="F187" s="266"/>
      <c r="G187" s="266"/>
      <c r="H187" s="266"/>
      <c r="I187" s="266"/>
      <c r="J187" s="266" t="s">
        <v>2173</v>
      </c>
      <c r="K187" s="266" t="s">
        <v>10969</v>
      </c>
      <c r="L187" s="357" t="s">
        <v>17</v>
      </c>
      <c r="M187" s="463" t="s">
        <v>10969</v>
      </c>
      <c r="N187" s="266"/>
      <c r="O187" s="266"/>
      <c r="P187" s="266"/>
      <c r="Q187" s="266" t="s">
        <v>10987</v>
      </c>
      <c r="R187" s="437">
        <v>952.0</v>
      </c>
      <c r="S187" s="266"/>
      <c r="T187" s="266"/>
      <c r="U187" s="266"/>
      <c r="V187" s="266"/>
      <c r="W187" s="266"/>
      <c r="X187" s="266"/>
      <c r="Y187" s="266"/>
      <c r="Z187" s="266"/>
      <c r="AA187" s="266"/>
      <c r="AB187" s="266"/>
      <c r="AC187" s="266"/>
      <c r="AD187" s="266"/>
      <c r="AE187" s="266"/>
    </row>
    <row r="188">
      <c r="C188" s="2" t="s">
        <v>5794</v>
      </c>
      <c r="D188" s="291" t="s">
        <v>11049</v>
      </c>
      <c r="J188" s="2" t="s">
        <v>2173</v>
      </c>
      <c r="L188" s="2" t="s">
        <v>17</v>
      </c>
      <c r="M188" s="2" t="s">
        <v>11050</v>
      </c>
      <c r="R188" s="2">
        <v>51.0</v>
      </c>
    </row>
    <row r="189">
      <c r="C189" s="2" t="s">
        <v>11051</v>
      </c>
      <c r="D189" s="291">
        <v>1.0001073E7</v>
      </c>
      <c r="E189" s="380" t="s">
        <v>979</v>
      </c>
      <c r="J189" s="2" t="s">
        <v>2173</v>
      </c>
      <c r="L189" s="2" t="s">
        <v>17</v>
      </c>
      <c r="M189" s="2" t="s">
        <v>11050</v>
      </c>
      <c r="R189" s="2">
        <v>51.0</v>
      </c>
    </row>
    <row r="190">
      <c r="C190" s="359" t="s">
        <v>11052</v>
      </c>
      <c r="D190" s="291">
        <v>8.701272870539E12</v>
      </c>
      <c r="E190" s="359" t="s">
        <v>6453</v>
      </c>
      <c r="L190" s="2" t="s">
        <v>4644</v>
      </c>
      <c r="M190" s="2" t="s">
        <v>8048</v>
      </c>
      <c r="R190" s="313" t="s">
        <v>11053</v>
      </c>
    </row>
    <row r="191">
      <c r="C191" s="359" t="s">
        <v>11054</v>
      </c>
      <c r="E191" s="359" t="s">
        <v>11055</v>
      </c>
      <c r="L191" s="2" t="s">
        <v>4644</v>
      </c>
      <c r="M191" s="2" t="s">
        <v>8048</v>
      </c>
      <c r="R191" s="2">
        <v>286.0</v>
      </c>
    </row>
    <row r="193">
      <c r="A193" s="239" t="s">
        <v>10616</v>
      </c>
      <c r="C193" s="2" t="s">
        <v>10001</v>
      </c>
      <c r="F193" s="2"/>
      <c r="G193" s="2"/>
      <c r="H193" s="2" t="s">
        <v>11056</v>
      </c>
      <c r="J193" s="2" t="s">
        <v>2173</v>
      </c>
      <c r="L193" s="2" t="s">
        <v>17</v>
      </c>
      <c r="R193" s="2">
        <v>1230.0</v>
      </c>
    </row>
    <row r="194">
      <c r="C194" s="2" t="s">
        <v>10001</v>
      </c>
      <c r="F194" s="2"/>
      <c r="G194" s="2"/>
      <c r="H194" s="2" t="s">
        <v>11057</v>
      </c>
      <c r="J194" s="2" t="s">
        <v>2173</v>
      </c>
      <c r="L194" s="2" t="s">
        <v>17</v>
      </c>
      <c r="R194" s="2">
        <v>1230.0</v>
      </c>
    </row>
    <row r="195">
      <c r="C195" s="2" t="s">
        <v>10001</v>
      </c>
      <c r="J195" s="2" t="s">
        <v>2173</v>
      </c>
      <c r="L195" s="2" t="s">
        <v>17</v>
      </c>
      <c r="R195" s="2">
        <v>1230.0</v>
      </c>
    </row>
    <row r="196">
      <c r="C196" s="2" t="s">
        <v>11058</v>
      </c>
      <c r="J196" s="2" t="s">
        <v>2245</v>
      </c>
    </row>
    <row r="197">
      <c r="C197" s="2" t="s">
        <v>11059</v>
      </c>
      <c r="F197" s="2"/>
      <c r="G197" s="2"/>
      <c r="H197" s="2" t="s">
        <v>11060</v>
      </c>
      <c r="J197" s="2" t="s">
        <v>2173</v>
      </c>
      <c r="K197" s="2" t="s">
        <v>9738</v>
      </c>
      <c r="L197" s="2" t="s">
        <v>2245</v>
      </c>
    </row>
    <row r="198">
      <c r="C198" s="2" t="s">
        <v>11061</v>
      </c>
      <c r="F198" s="2"/>
      <c r="G198" s="2"/>
      <c r="H198" s="2" t="s">
        <v>11060</v>
      </c>
      <c r="J198" s="2" t="s">
        <v>2245</v>
      </c>
      <c r="K198" s="2" t="s">
        <v>9738</v>
      </c>
      <c r="L198" s="2" t="s">
        <v>2245</v>
      </c>
      <c r="R198" s="2">
        <v>1230.0</v>
      </c>
    </row>
    <row r="199">
      <c r="C199" s="359" t="s">
        <v>11062</v>
      </c>
      <c r="E199" s="359" t="s">
        <v>11063</v>
      </c>
      <c r="J199" s="2"/>
      <c r="K199" s="2"/>
      <c r="L199" s="2" t="s">
        <v>1152</v>
      </c>
      <c r="M199" s="2" t="s">
        <v>11021</v>
      </c>
      <c r="Q199" s="2"/>
      <c r="R199" s="2">
        <v>1199.0</v>
      </c>
    </row>
    <row r="200">
      <c r="C200" s="359" t="s">
        <v>11064</v>
      </c>
      <c r="J200" s="2"/>
      <c r="K200" s="2"/>
      <c r="L200" s="2" t="s">
        <v>17</v>
      </c>
      <c r="M200" s="2" t="s">
        <v>11021</v>
      </c>
      <c r="Q200" s="2"/>
      <c r="R200" s="2">
        <v>1198.0</v>
      </c>
    </row>
    <row r="202">
      <c r="B202" s="2" t="s">
        <v>9738</v>
      </c>
      <c r="C202" s="2" t="s">
        <v>11065</v>
      </c>
    </row>
    <row r="203">
      <c r="B203" s="2" t="s">
        <v>11066</v>
      </c>
      <c r="C203" s="2" t="s">
        <v>11067</v>
      </c>
    </row>
    <row r="204">
      <c r="C204" s="2" t="s">
        <v>11068</v>
      </c>
    </row>
    <row r="205">
      <c r="A205" s="2" t="s">
        <v>4151</v>
      </c>
      <c r="C205" s="2" t="s">
        <v>11069</v>
      </c>
      <c r="D205" s="291" t="s">
        <v>11070</v>
      </c>
      <c r="E205" s="2" t="s">
        <v>11071</v>
      </c>
      <c r="L205" s="2" t="s">
        <v>17</v>
      </c>
      <c r="M205" s="2" t="s">
        <v>8459</v>
      </c>
      <c r="R205" s="2">
        <v>70.0</v>
      </c>
    </row>
    <row r="206">
      <c r="B206" s="2"/>
      <c r="C206" s="2" t="s">
        <v>11069</v>
      </c>
      <c r="D206" s="566" t="s">
        <v>11072</v>
      </c>
      <c r="E206" s="2" t="s">
        <v>11071</v>
      </c>
      <c r="L206" s="2" t="s">
        <v>17</v>
      </c>
      <c r="M206" s="2" t="s">
        <v>8459</v>
      </c>
      <c r="R206" s="2">
        <v>70.0</v>
      </c>
    </row>
    <row r="207">
      <c r="B207" s="2"/>
      <c r="C207" s="2" t="s">
        <v>11069</v>
      </c>
      <c r="D207" s="566" t="s">
        <v>11073</v>
      </c>
      <c r="E207" s="2" t="s">
        <v>11071</v>
      </c>
      <c r="L207" s="2" t="s">
        <v>17</v>
      </c>
      <c r="M207" s="2" t="s">
        <v>8459</v>
      </c>
      <c r="R207" s="2">
        <v>70.0</v>
      </c>
    </row>
    <row r="208">
      <c r="B208" s="2"/>
      <c r="C208" s="2" t="s">
        <v>11069</v>
      </c>
      <c r="D208" s="566" t="s">
        <v>11074</v>
      </c>
      <c r="E208" s="2" t="s">
        <v>11071</v>
      </c>
      <c r="L208" s="2" t="s">
        <v>17</v>
      </c>
      <c r="M208" s="2" t="s">
        <v>8459</v>
      </c>
      <c r="R208" s="2">
        <v>70.0</v>
      </c>
    </row>
    <row r="209">
      <c r="B209" s="2"/>
      <c r="C209" s="2" t="s">
        <v>11069</v>
      </c>
      <c r="D209" s="566" t="s">
        <v>11075</v>
      </c>
      <c r="E209" s="2" t="s">
        <v>11071</v>
      </c>
      <c r="L209" s="2" t="s">
        <v>17</v>
      </c>
      <c r="M209" s="2" t="s">
        <v>8459</v>
      </c>
      <c r="R209" s="2">
        <v>70.0</v>
      </c>
    </row>
    <row r="210">
      <c r="B210" s="2"/>
      <c r="C210" s="2" t="s">
        <v>11069</v>
      </c>
      <c r="D210" s="566" t="s">
        <v>11076</v>
      </c>
      <c r="E210" s="2" t="s">
        <v>11071</v>
      </c>
      <c r="L210" s="2" t="s">
        <v>17</v>
      </c>
      <c r="M210" s="2" t="s">
        <v>8459</v>
      </c>
      <c r="R210" s="2">
        <v>70.0</v>
      </c>
    </row>
    <row r="211">
      <c r="A211" s="2" t="s">
        <v>335</v>
      </c>
      <c r="C211" s="2" t="s">
        <v>11077</v>
      </c>
      <c r="D211" s="291">
        <v>2.02007030001E11</v>
      </c>
      <c r="E211" s="2" t="s">
        <v>6618</v>
      </c>
      <c r="L211" s="2" t="s">
        <v>17</v>
      </c>
      <c r="M211" s="2" t="s">
        <v>8459</v>
      </c>
      <c r="R211" s="2">
        <v>70.0</v>
      </c>
    </row>
    <row r="212">
      <c r="C212" s="2" t="s">
        <v>11077</v>
      </c>
      <c r="D212" s="291">
        <v>2.0200703002E11</v>
      </c>
      <c r="E212" s="2" t="s">
        <v>6618</v>
      </c>
      <c r="L212" s="2" t="s">
        <v>17</v>
      </c>
      <c r="M212" s="2" t="s">
        <v>8459</v>
      </c>
      <c r="R212" s="2">
        <v>70.0</v>
      </c>
    </row>
    <row r="213">
      <c r="A213" s="2"/>
      <c r="C213" s="359" t="s">
        <v>7931</v>
      </c>
      <c r="D213" s="291" t="s">
        <v>11078</v>
      </c>
      <c r="E213" s="359" t="s">
        <v>7933</v>
      </c>
      <c r="L213" s="2" t="s">
        <v>17</v>
      </c>
      <c r="M213" s="2" t="s">
        <v>11079</v>
      </c>
      <c r="R213" s="2">
        <v>97.0</v>
      </c>
    </row>
    <row r="214">
      <c r="C214" s="359" t="s">
        <v>11080</v>
      </c>
      <c r="E214" s="359" t="s">
        <v>7933</v>
      </c>
      <c r="J214" s="2" t="s">
        <v>7548</v>
      </c>
      <c r="K214" s="2" t="s">
        <v>8048</v>
      </c>
      <c r="L214" s="2" t="s">
        <v>17</v>
      </c>
      <c r="M214" s="2" t="s">
        <v>8048</v>
      </c>
      <c r="Q214" s="2" t="s">
        <v>10967</v>
      </c>
      <c r="R214" s="2">
        <v>286.0</v>
      </c>
    </row>
    <row r="215">
      <c r="C215" s="388" t="s">
        <v>11081</v>
      </c>
      <c r="D215" s="419" t="s">
        <v>11082</v>
      </c>
      <c r="E215" s="359" t="s">
        <v>11083</v>
      </c>
      <c r="J215" s="2" t="s">
        <v>2173</v>
      </c>
      <c r="K215" s="2" t="s">
        <v>7765</v>
      </c>
      <c r="L215" s="2" t="s">
        <v>17</v>
      </c>
      <c r="M215" s="2" t="s">
        <v>7765</v>
      </c>
      <c r="Q215" s="2" t="s">
        <v>10967</v>
      </c>
      <c r="R215" s="2">
        <v>99.0</v>
      </c>
    </row>
    <row r="216">
      <c r="C216" s="359" t="s">
        <v>5450</v>
      </c>
      <c r="E216" s="359" t="s">
        <v>5451</v>
      </c>
      <c r="J216" s="2" t="s">
        <v>2173</v>
      </c>
      <c r="K216" s="2" t="s">
        <v>7677</v>
      </c>
      <c r="L216" s="2" t="s">
        <v>17</v>
      </c>
      <c r="M216" s="2" t="s">
        <v>549</v>
      </c>
      <c r="Q216" s="2" t="s">
        <v>6861</v>
      </c>
      <c r="R216" s="2">
        <v>384.0</v>
      </c>
    </row>
    <row r="217">
      <c r="C217" s="359" t="s">
        <v>5450</v>
      </c>
      <c r="E217" s="359" t="s">
        <v>5451</v>
      </c>
      <c r="J217" s="2" t="s">
        <v>2173</v>
      </c>
      <c r="K217" s="2" t="s">
        <v>7677</v>
      </c>
      <c r="L217" s="2" t="s">
        <v>17</v>
      </c>
      <c r="M217" s="2" t="s">
        <v>549</v>
      </c>
      <c r="Q217" s="2" t="s">
        <v>6861</v>
      </c>
      <c r="R217" s="2">
        <v>384.0</v>
      </c>
    </row>
    <row r="218">
      <c r="C218" s="359" t="s">
        <v>11080</v>
      </c>
      <c r="D218" s="291" t="s">
        <v>11084</v>
      </c>
      <c r="E218" s="380" t="s">
        <v>11055</v>
      </c>
      <c r="J218" s="2" t="s">
        <v>2173</v>
      </c>
      <c r="K218" s="2" t="s">
        <v>7677</v>
      </c>
      <c r="L218" s="2" t="s">
        <v>17</v>
      </c>
      <c r="M218" s="2" t="s">
        <v>7677</v>
      </c>
      <c r="Q218" s="2" t="s">
        <v>6861</v>
      </c>
      <c r="R218" s="2">
        <v>384.0</v>
      </c>
    </row>
    <row r="219">
      <c r="E219" s="383"/>
    </row>
    <row r="230">
      <c r="A230" s="239"/>
      <c r="B230" s="239"/>
    </row>
    <row r="231">
      <c r="I231" s="2"/>
    </row>
    <row r="232">
      <c r="I232" s="2"/>
    </row>
    <row r="233">
      <c r="I233" s="2"/>
    </row>
    <row r="235">
      <c r="A235" s="239"/>
      <c r="B235" s="239"/>
    </row>
    <row r="236">
      <c r="A236" s="2"/>
    </row>
    <row r="237">
      <c r="A237" s="2"/>
    </row>
    <row r="238">
      <c r="A238" s="2"/>
    </row>
    <row r="239">
      <c r="A239" s="2"/>
    </row>
  </sheetData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9.13"/>
    <col customWidth="1" min="4" max="4" width="13.88"/>
    <col customWidth="1" min="5" max="9" width="17.5"/>
    <col customWidth="1" min="10" max="10" width="6.5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/>
      <c r="B1" s="215" t="s">
        <v>5</v>
      </c>
      <c r="C1" s="219" t="s">
        <v>11085</v>
      </c>
      <c r="D1" s="411">
        <v>9.894045619E9</v>
      </c>
      <c r="E1" s="219"/>
      <c r="F1" s="219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  <c r="S1" s="2" t="s">
        <v>6058</v>
      </c>
      <c r="T1" s="2" t="s">
        <v>6216</v>
      </c>
      <c r="U1" s="2" t="s">
        <v>806</v>
      </c>
    </row>
    <row r="2">
      <c r="A2" s="239"/>
      <c r="B2" s="477" t="s">
        <v>807</v>
      </c>
      <c r="C2" s="2" t="s">
        <v>238</v>
      </c>
      <c r="D2" s="237"/>
      <c r="E2" s="2"/>
      <c r="F2" s="2"/>
      <c r="G2" s="2" t="s">
        <v>320</v>
      </c>
      <c r="H2" s="2"/>
      <c r="J2" s="237"/>
      <c r="K2" s="229" t="s">
        <v>11</v>
      </c>
      <c r="M2" s="230"/>
      <c r="O2" s="2">
        <v>1.0</v>
      </c>
      <c r="P2" s="2" t="s">
        <v>11086</v>
      </c>
      <c r="Q2" s="2" t="s">
        <v>11087</v>
      </c>
      <c r="R2" s="2" t="s">
        <v>2081</v>
      </c>
      <c r="S2" s="2">
        <v>13.0</v>
      </c>
      <c r="T2" s="2" t="s">
        <v>9719</v>
      </c>
      <c r="U2" s="2" t="s">
        <v>11088</v>
      </c>
      <c r="V2" s="2" t="s">
        <v>1010</v>
      </c>
    </row>
    <row r="3">
      <c r="A3" s="2"/>
      <c r="B3" s="229" t="s">
        <v>811</v>
      </c>
      <c r="C3" s="2" t="s">
        <v>177</v>
      </c>
      <c r="D3" s="230"/>
      <c r="E3" s="2"/>
      <c r="F3" s="2"/>
      <c r="G3" s="2" t="s">
        <v>11089</v>
      </c>
      <c r="H3" s="2"/>
      <c r="J3" s="237"/>
      <c r="K3" s="229" t="s">
        <v>12</v>
      </c>
      <c r="M3" s="230"/>
      <c r="O3" s="2">
        <v>2.0</v>
      </c>
      <c r="P3" s="2" t="s">
        <v>11090</v>
      </c>
      <c r="Q3" s="2" t="s">
        <v>11091</v>
      </c>
      <c r="R3" s="2" t="s">
        <v>1272</v>
      </c>
      <c r="S3" s="2">
        <v>14.0</v>
      </c>
      <c r="T3" s="2" t="s">
        <v>1039</v>
      </c>
      <c r="U3" s="2" t="s">
        <v>11092</v>
      </c>
      <c r="V3" s="2" t="s">
        <v>1010</v>
      </c>
    </row>
    <row r="4">
      <c r="A4" s="2"/>
      <c r="B4" s="229" t="s">
        <v>816</v>
      </c>
      <c r="C4" s="2"/>
      <c r="D4" s="230"/>
      <c r="E4" s="2"/>
      <c r="F4" s="2"/>
      <c r="G4" s="2" t="s">
        <v>11093</v>
      </c>
      <c r="H4" s="2"/>
      <c r="J4" s="237"/>
      <c r="K4" s="229" t="s">
        <v>13</v>
      </c>
      <c r="M4" s="230"/>
      <c r="O4" s="2">
        <v>3.0</v>
      </c>
      <c r="P4" s="2" t="s">
        <v>10401</v>
      </c>
      <c r="Q4" s="2" t="s">
        <v>10549</v>
      </c>
      <c r="R4" s="2" t="s">
        <v>1272</v>
      </c>
      <c r="S4" s="2">
        <v>15.0</v>
      </c>
      <c r="T4" s="2" t="s">
        <v>3303</v>
      </c>
      <c r="U4" s="2" t="s">
        <v>11094</v>
      </c>
      <c r="V4" s="2" t="s">
        <v>1010</v>
      </c>
    </row>
    <row r="5">
      <c r="A5" s="2"/>
      <c r="B5" s="229" t="s">
        <v>818</v>
      </c>
      <c r="D5" s="230"/>
      <c r="E5" s="2"/>
      <c r="F5" s="2"/>
      <c r="G5" s="2" t="s">
        <v>7167</v>
      </c>
      <c r="H5" s="2"/>
      <c r="J5" s="237"/>
      <c r="K5" s="229" t="s">
        <v>14</v>
      </c>
      <c r="M5" s="237"/>
      <c r="O5" s="2">
        <v>4.0</v>
      </c>
      <c r="P5" s="2" t="s">
        <v>9945</v>
      </c>
      <c r="Q5" s="2" t="s">
        <v>11095</v>
      </c>
      <c r="R5" s="2" t="s">
        <v>814</v>
      </c>
      <c r="S5" s="2">
        <v>16.0</v>
      </c>
      <c r="T5" s="2" t="s">
        <v>11096</v>
      </c>
      <c r="U5" s="2" t="s">
        <v>11097</v>
      </c>
      <c r="V5" s="2" t="s">
        <v>1010</v>
      </c>
    </row>
    <row r="6">
      <c r="A6" s="2"/>
      <c r="B6" s="229" t="s">
        <v>820</v>
      </c>
      <c r="D6" s="237"/>
      <c r="E6" s="2"/>
      <c r="F6" s="2"/>
      <c r="G6" s="2" t="s">
        <v>7166</v>
      </c>
      <c r="H6" s="2"/>
      <c r="J6" s="237"/>
      <c r="K6" s="229" t="s">
        <v>7157</v>
      </c>
      <c r="M6" s="237"/>
      <c r="O6" s="2">
        <v>5.0</v>
      </c>
      <c r="P6" s="2" t="s">
        <v>11098</v>
      </c>
      <c r="Q6" s="2" t="s">
        <v>11099</v>
      </c>
      <c r="R6" s="2" t="s">
        <v>4865</v>
      </c>
      <c r="S6" s="2">
        <v>17.0</v>
      </c>
      <c r="T6" s="2" t="s">
        <v>11100</v>
      </c>
      <c r="U6" s="2" t="s">
        <v>11101</v>
      </c>
      <c r="V6" s="2" t="s">
        <v>1010</v>
      </c>
    </row>
    <row r="7">
      <c r="A7" s="2"/>
      <c r="B7" s="229" t="s">
        <v>822</v>
      </c>
      <c r="C7" s="2" t="s">
        <v>11102</v>
      </c>
      <c r="D7" s="237">
        <v>9.443701956E9</v>
      </c>
      <c r="E7" s="2"/>
      <c r="F7" s="2"/>
      <c r="G7" s="2" t="s">
        <v>11103</v>
      </c>
      <c r="H7" s="2"/>
      <c r="J7" s="237"/>
      <c r="K7" s="229" t="s">
        <v>17</v>
      </c>
      <c r="M7" s="237"/>
      <c r="O7" s="2">
        <v>6.0</v>
      </c>
      <c r="P7" s="2" t="s">
        <v>9942</v>
      </c>
      <c r="Q7" s="2" t="s">
        <v>9584</v>
      </c>
      <c r="R7" s="2" t="s">
        <v>1568</v>
      </c>
      <c r="S7" s="2">
        <v>18.0</v>
      </c>
      <c r="T7" s="2" t="s">
        <v>11104</v>
      </c>
      <c r="U7" s="2" t="s">
        <v>11105</v>
      </c>
      <c r="V7" s="2" t="s">
        <v>1010</v>
      </c>
    </row>
    <row r="8">
      <c r="A8" s="2"/>
      <c r="B8" s="229" t="s">
        <v>824</v>
      </c>
      <c r="D8" s="230"/>
      <c r="E8" s="2"/>
      <c r="F8" s="2"/>
      <c r="G8" s="242" t="s">
        <v>11106</v>
      </c>
      <c r="H8" s="242"/>
      <c r="I8" s="245"/>
      <c r="J8" s="243"/>
      <c r="K8" s="229" t="s">
        <v>1214</v>
      </c>
      <c r="M8" s="237"/>
      <c r="O8" s="2">
        <v>7.0</v>
      </c>
      <c r="P8" s="2" t="s">
        <v>1341</v>
      </c>
      <c r="Q8" s="2" t="s">
        <v>11107</v>
      </c>
      <c r="R8" s="2" t="s">
        <v>11108</v>
      </c>
      <c r="S8" s="2">
        <v>19.0</v>
      </c>
      <c r="T8" s="2" t="s">
        <v>11109</v>
      </c>
      <c r="U8" s="2" t="s">
        <v>8459</v>
      </c>
      <c r="V8" s="2" t="s">
        <v>1010</v>
      </c>
    </row>
    <row r="9">
      <c r="A9" s="2"/>
      <c r="B9" s="229" t="s">
        <v>826</v>
      </c>
      <c r="C9" s="2" t="s">
        <v>11110</v>
      </c>
      <c r="D9" s="237">
        <v>9.443376391E9</v>
      </c>
      <c r="E9" s="2"/>
      <c r="F9" s="2"/>
      <c r="G9" s="2"/>
      <c r="H9" s="2"/>
      <c r="I9" s="2"/>
      <c r="J9" s="2"/>
      <c r="K9" s="229" t="s">
        <v>19</v>
      </c>
      <c r="L9" s="2"/>
      <c r="M9" s="237"/>
      <c r="O9" s="2">
        <v>8.0</v>
      </c>
      <c r="P9" s="2" t="s">
        <v>3657</v>
      </c>
      <c r="Q9" s="2" t="s">
        <v>11111</v>
      </c>
      <c r="R9" s="2" t="s">
        <v>1568</v>
      </c>
      <c r="S9" s="2">
        <v>20.0</v>
      </c>
      <c r="T9" s="2" t="s">
        <v>11112</v>
      </c>
      <c r="U9" s="2" t="s">
        <v>428</v>
      </c>
      <c r="V9" s="2" t="s">
        <v>3081</v>
      </c>
    </row>
    <row r="10">
      <c r="A10" s="2"/>
      <c r="B10" s="241" t="s">
        <v>828</v>
      </c>
      <c r="C10" s="242"/>
      <c r="D10" s="243"/>
      <c r="E10" s="2"/>
      <c r="F10" s="2"/>
      <c r="G10" s="2"/>
      <c r="H10" s="2"/>
      <c r="I10" s="2"/>
      <c r="J10" s="2"/>
      <c r="K10" s="229" t="s">
        <v>20</v>
      </c>
      <c r="L10" s="2"/>
      <c r="M10" s="237"/>
      <c r="O10" s="2">
        <v>9.0</v>
      </c>
      <c r="P10" s="2" t="s">
        <v>7847</v>
      </c>
      <c r="Q10" s="2" t="s">
        <v>11113</v>
      </c>
      <c r="R10" s="2" t="s">
        <v>1010</v>
      </c>
      <c r="S10" s="2">
        <v>21.0</v>
      </c>
      <c r="T10" s="2" t="s">
        <v>11114</v>
      </c>
      <c r="U10" s="2" t="s">
        <v>7523</v>
      </c>
      <c r="V10" s="2" t="s">
        <v>11115</v>
      </c>
    </row>
    <row r="11">
      <c r="A11" s="2"/>
      <c r="B11" s="2" t="s">
        <v>830</v>
      </c>
      <c r="C11" s="2"/>
      <c r="D11" s="2"/>
      <c r="E11" s="2"/>
      <c r="F11" s="2"/>
      <c r="G11" s="2"/>
      <c r="H11" s="2"/>
      <c r="I11" s="2"/>
      <c r="J11" s="2"/>
      <c r="K11" s="229" t="s">
        <v>21</v>
      </c>
      <c r="L11" s="2"/>
      <c r="M11" s="237"/>
      <c r="O11" s="2">
        <v>10.0</v>
      </c>
      <c r="P11" s="2" t="s">
        <v>8553</v>
      </c>
      <c r="Q11" s="2" t="s">
        <v>10443</v>
      </c>
      <c r="R11" s="2" t="s">
        <v>1010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41" t="s">
        <v>2238</v>
      </c>
      <c r="L12" s="242"/>
      <c r="M12" s="243"/>
      <c r="O12" s="2">
        <v>11.0</v>
      </c>
      <c r="P12" s="2" t="s">
        <v>11116</v>
      </c>
      <c r="Q12" s="2" t="s">
        <v>11117</v>
      </c>
      <c r="R12" s="2" t="s">
        <v>1010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>
        <v>12.0</v>
      </c>
      <c r="P13" s="2" t="s">
        <v>11118</v>
      </c>
      <c r="Q13" s="2" t="s">
        <v>7236</v>
      </c>
      <c r="R13" s="2" t="s">
        <v>11119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/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336</v>
      </c>
      <c r="B17" s="2" t="s">
        <v>3881</v>
      </c>
      <c r="C17" s="275" t="s">
        <v>7719</v>
      </c>
      <c r="D17" s="2" t="s">
        <v>11120</v>
      </c>
      <c r="E17" s="2"/>
      <c r="F17" s="2"/>
      <c r="G17" s="2" t="s">
        <v>9881</v>
      </c>
      <c r="I17" s="2" t="s">
        <v>829</v>
      </c>
      <c r="J17" s="2" t="s">
        <v>9584</v>
      </c>
      <c r="K17" s="2" t="s">
        <v>11121</v>
      </c>
      <c r="L17" s="2" t="s">
        <v>11122</v>
      </c>
      <c r="P17" s="2" t="s">
        <v>9942</v>
      </c>
      <c r="Q17" s="2">
        <v>1005.0</v>
      </c>
    </row>
    <row r="18">
      <c r="B18" s="2" t="s">
        <v>3881</v>
      </c>
      <c r="C18" s="275" t="s">
        <v>7719</v>
      </c>
      <c r="D18" s="2" t="s">
        <v>11120</v>
      </c>
      <c r="E18" s="2"/>
      <c r="F18" s="2"/>
      <c r="G18" s="2" t="s">
        <v>11123</v>
      </c>
      <c r="I18" s="2" t="s">
        <v>829</v>
      </c>
      <c r="J18" s="2" t="s">
        <v>9584</v>
      </c>
      <c r="K18" s="2" t="s">
        <v>11121</v>
      </c>
      <c r="L18" s="2" t="s">
        <v>11122</v>
      </c>
      <c r="P18" s="2" t="s">
        <v>9942</v>
      </c>
      <c r="Q18" s="2">
        <v>1005.0</v>
      </c>
    </row>
    <row r="19">
      <c r="B19" s="2" t="s">
        <v>3881</v>
      </c>
      <c r="C19" s="275" t="s">
        <v>7719</v>
      </c>
      <c r="D19" s="2" t="s">
        <v>11120</v>
      </c>
      <c r="E19" s="2"/>
      <c r="F19" s="2"/>
      <c r="G19" s="2" t="s">
        <v>11124</v>
      </c>
      <c r="I19" s="2" t="s">
        <v>829</v>
      </c>
      <c r="J19" s="2" t="s">
        <v>9584</v>
      </c>
      <c r="K19" s="2" t="s">
        <v>11121</v>
      </c>
      <c r="L19" s="2" t="s">
        <v>11122</v>
      </c>
      <c r="P19" s="2" t="s">
        <v>9942</v>
      </c>
      <c r="Q19" s="2">
        <v>1005.0</v>
      </c>
    </row>
    <row r="20">
      <c r="B20" s="2" t="s">
        <v>3881</v>
      </c>
      <c r="C20" s="275" t="s">
        <v>7719</v>
      </c>
      <c r="D20" s="2" t="s">
        <v>11120</v>
      </c>
      <c r="E20" s="2"/>
      <c r="F20" s="2"/>
      <c r="G20" s="2" t="s">
        <v>11125</v>
      </c>
      <c r="I20" s="2" t="s">
        <v>829</v>
      </c>
      <c r="J20" s="2" t="s">
        <v>9584</v>
      </c>
      <c r="K20" s="2" t="s">
        <v>11121</v>
      </c>
      <c r="L20" s="2" t="s">
        <v>11122</v>
      </c>
      <c r="P20" s="2" t="s">
        <v>9942</v>
      </c>
      <c r="Q20" s="2">
        <v>1005.0</v>
      </c>
    </row>
    <row r="21">
      <c r="B21" s="2" t="s">
        <v>3881</v>
      </c>
      <c r="C21" s="275" t="s">
        <v>7719</v>
      </c>
      <c r="D21" s="2" t="s">
        <v>11120</v>
      </c>
      <c r="E21" s="2"/>
      <c r="F21" s="2"/>
      <c r="G21" s="2" t="s">
        <v>11126</v>
      </c>
      <c r="I21" s="2" t="s">
        <v>829</v>
      </c>
      <c r="J21" s="2" t="s">
        <v>11111</v>
      </c>
      <c r="K21" s="2" t="s">
        <v>11121</v>
      </c>
      <c r="L21" s="2" t="s">
        <v>11122</v>
      </c>
      <c r="P21" s="2" t="s">
        <v>3657</v>
      </c>
      <c r="Q21" s="2">
        <v>1005.0</v>
      </c>
    </row>
    <row r="22">
      <c r="B22" s="2" t="s">
        <v>3881</v>
      </c>
      <c r="C22" s="275" t="s">
        <v>7719</v>
      </c>
      <c r="D22" s="2" t="s">
        <v>11120</v>
      </c>
      <c r="E22" s="2"/>
      <c r="F22" s="2"/>
      <c r="G22" s="2" t="s">
        <v>11127</v>
      </c>
      <c r="H22" s="2"/>
      <c r="I22" s="2" t="s">
        <v>829</v>
      </c>
      <c r="J22" s="2" t="s">
        <v>11111</v>
      </c>
      <c r="K22" s="2" t="s">
        <v>11121</v>
      </c>
      <c r="L22" s="2" t="s">
        <v>11111</v>
      </c>
      <c r="P22" s="2" t="s">
        <v>3657</v>
      </c>
      <c r="Q22" s="2">
        <v>1070.0</v>
      </c>
    </row>
    <row r="23">
      <c r="B23" s="2" t="s">
        <v>3881</v>
      </c>
      <c r="C23" s="275" t="s">
        <v>7719</v>
      </c>
      <c r="D23" s="2" t="s">
        <v>11120</v>
      </c>
      <c r="E23" s="2"/>
      <c r="F23" s="2"/>
      <c r="G23" s="2" t="s">
        <v>11128</v>
      </c>
      <c r="I23" s="2" t="s">
        <v>2173</v>
      </c>
      <c r="J23" s="2" t="s">
        <v>429</v>
      </c>
      <c r="K23" s="2" t="s">
        <v>11121</v>
      </c>
      <c r="L23" s="2" t="s">
        <v>11111</v>
      </c>
      <c r="P23" s="2" t="s">
        <v>11116</v>
      </c>
      <c r="Q23" s="2">
        <v>1070.0</v>
      </c>
    </row>
    <row r="24">
      <c r="B24" s="2" t="s">
        <v>3881</v>
      </c>
      <c r="C24" s="275" t="s">
        <v>7719</v>
      </c>
      <c r="D24" s="2" t="s">
        <v>11120</v>
      </c>
      <c r="E24" s="2"/>
      <c r="F24" s="2"/>
      <c r="G24" s="2" t="s">
        <v>11129</v>
      </c>
      <c r="I24" s="2" t="s">
        <v>2173</v>
      </c>
      <c r="J24" s="2" t="s">
        <v>429</v>
      </c>
      <c r="K24" s="2" t="s">
        <v>11121</v>
      </c>
      <c r="L24" s="2" t="s">
        <v>11111</v>
      </c>
      <c r="P24" s="2" t="s">
        <v>11116</v>
      </c>
      <c r="Q24" s="2">
        <v>1070.0</v>
      </c>
    </row>
    <row r="25">
      <c r="B25" s="2" t="s">
        <v>3881</v>
      </c>
      <c r="C25" s="275" t="s">
        <v>7719</v>
      </c>
      <c r="D25" s="2" t="s">
        <v>11120</v>
      </c>
      <c r="E25" s="2"/>
      <c r="F25" s="2"/>
      <c r="G25" s="2" t="s">
        <v>11130</v>
      </c>
      <c r="I25" s="2" t="s">
        <v>2173</v>
      </c>
      <c r="J25" s="2" t="s">
        <v>429</v>
      </c>
      <c r="K25" s="2" t="s">
        <v>11121</v>
      </c>
      <c r="L25" s="2" t="s">
        <v>11111</v>
      </c>
      <c r="P25" s="2" t="s">
        <v>11116</v>
      </c>
      <c r="Q25" s="2">
        <v>1070.0</v>
      </c>
    </row>
    <row r="26">
      <c r="B26" s="2" t="s">
        <v>3881</v>
      </c>
      <c r="C26" s="275" t="s">
        <v>7719</v>
      </c>
      <c r="D26" s="2" t="s">
        <v>11120</v>
      </c>
      <c r="E26" s="2"/>
      <c r="F26" s="2"/>
      <c r="G26" s="2" t="s">
        <v>11131</v>
      </c>
      <c r="I26" s="2" t="s">
        <v>2173</v>
      </c>
      <c r="J26" s="2" t="s">
        <v>429</v>
      </c>
      <c r="K26" s="2" t="s">
        <v>11121</v>
      </c>
      <c r="L26" s="2" t="s">
        <v>11111</v>
      </c>
      <c r="P26" s="2" t="s">
        <v>11116</v>
      </c>
      <c r="Q26" s="2">
        <v>1070.0</v>
      </c>
    </row>
    <row r="27">
      <c r="B27" s="2" t="s">
        <v>3881</v>
      </c>
      <c r="C27" s="275" t="s">
        <v>7719</v>
      </c>
      <c r="D27" s="2" t="s">
        <v>11120</v>
      </c>
      <c r="E27" s="2"/>
      <c r="F27" s="2"/>
      <c r="G27" s="2" t="s">
        <v>11132</v>
      </c>
      <c r="I27" s="2" t="s">
        <v>2173</v>
      </c>
      <c r="J27" s="2" t="s">
        <v>8459</v>
      </c>
      <c r="K27" s="2" t="s">
        <v>17</v>
      </c>
      <c r="L27" s="2" t="s">
        <v>9899</v>
      </c>
      <c r="P27" s="2" t="s">
        <v>11109</v>
      </c>
      <c r="Q27" s="2">
        <v>1112.0</v>
      </c>
    </row>
    <row r="28">
      <c r="B28" s="2" t="s">
        <v>3881</v>
      </c>
      <c r="C28" s="275" t="s">
        <v>7719</v>
      </c>
      <c r="D28" s="2" t="s">
        <v>11120</v>
      </c>
      <c r="E28" s="2"/>
      <c r="F28" s="2"/>
      <c r="G28" s="2" t="s">
        <v>11133</v>
      </c>
      <c r="I28" s="2" t="s">
        <v>2173</v>
      </c>
      <c r="J28" s="2" t="s">
        <v>8459</v>
      </c>
      <c r="K28" s="2" t="s">
        <v>17</v>
      </c>
      <c r="L28" s="2" t="s">
        <v>9899</v>
      </c>
      <c r="P28" s="2" t="s">
        <v>11109</v>
      </c>
      <c r="Q28" s="2">
        <v>1112.0</v>
      </c>
    </row>
    <row r="29">
      <c r="B29" s="2" t="s">
        <v>3881</v>
      </c>
      <c r="C29" s="275" t="s">
        <v>7719</v>
      </c>
      <c r="D29" s="2" t="s">
        <v>11120</v>
      </c>
      <c r="E29" s="2"/>
      <c r="F29" s="2"/>
      <c r="G29" s="2" t="s">
        <v>11134</v>
      </c>
      <c r="K29" s="2" t="s">
        <v>17</v>
      </c>
      <c r="L29" s="2" t="s">
        <v>9899</v>
      </c>
      <c r="Q29" s="2">
        <v>1112.0</v>
      </c>
    </row>
    <row r="30">
      <c r="A30" s="239"/>
      <c r="B30" s="2" t="s">
        <v>3881</v>
      </c>
      <c r="C30" s="275" t="s">
        <v>7719</v>
      </c>
      <c r="D30" s="2" t="s">
        <v>11120</v>
      </c>
      <c r="E30" s="2"/>
      <c r="F30" s="2"/>
      <c r="G30" s="2" t="s">
        <v>11135</v>
      </c>
      <c r="K30" s="2" t="s">
        <v>17</v>
      </c>
      <c r="L30" s="2" t="s">
        <v>9899</v>
      </c>
      <c r="Q30" s="2">
        <v>1112.0</v>
      </c>
    </row>
    <row r="31">
      <c r="A31" s="239"/>
      <c r="B31" s="2" t="s">
        <v>3881</v>
      </c>
      <c r="C31" s="275" t="s">
        <v>7719</v>
      </c>
      <c r="D31" s="2" t="s">
        <v>11120</v>
      </c>
      <c r="E31" s="2"/>
      <c r="F31" s="2"/>
      <c r="G31" s="2" t="s">
        <v>11136</v>
      </c>
      <c r="K31" s="2" t="s">
        <v>17</v>
      </c>
      <c r="L31" s="2" t="s">
        <v>9899</v>
      </c>
      <c r="Q31" s="2">
        <v>1112.0</v>
      </c>
    </row>
    <row r="32">
      <c r="A32" s="239"/>
      <c r="B32" s="2" t="s">
        <v>3881</v>
      </c>
      <c r="C32" s="275" t="s">
        <v>7719</v>
      </c>
      <c r="D32" s="2" t="s">
        <v>11120</v>
      </c>
      <c r="E32" s="2"/>
      <c r="F32" s="2"/>
      <c r="G32" s="2" t="s">
        <v>11137</v>
      </c>
      <c r="K32" s="2" t="s">
        <v>17</v>
      </c>
      <c r="L32" s="2" t="s">
        <v>9899</v>
      </c>
      <c r="Q32" s="2">
        <v>1112.0</v>
      </c>
    </row>
    <row r="33">
      <c r="A33" s="239"/>
      <c r="B33" s="2" t="s">
        <v>3881</v>
      </c>
      <c r="C33" s="275" t="s">
        <v>7719</v>
      </c>
      <c r="D33" s="2" t="s">
        <v>11120</v>
      </c>
      <c r="E33" s="2"/>
      <c r="F33" s="2"/>
      <c r="G33" s="2" t="s">
        <v>11138</v>
      </c>
      <c r="K33" s="2" t="s">
        <v>17</v>
      </c>
      <c r="L33" s="2" t="s">
        <v>9899</v>
      </c>
      <c r="Q33" s="2">
        <v>1112.0</v>
      </c>
    </row>
    <row r="34">
      <c r="A34" s="239"/>
      <c r="B34" s="2" t="s">
        <v>3881</v>
      </c>
      <c r="C34" s="275" t="s">
        <v>7719</v>
      </c>
      <c r="D34" s="2" t="s">
        <v>11120</v>
      </c>
      <c r="E34" s="2"/>
      <c r="F34" s="2"/>
      <c r="G34" s="2" t="s">
        <v>11139</v>
      </c>
    </row>
    <row r="35">
      <c r="A35" s="239"/>
      <c r="B35" s="2" t="s">
        <v>3881</v>
      </c>
      <c r="C35" s="275" t="s">
        <v>7719</v>
      </c>
      <c r="D35" s="2" t="s">
        <v>11120</v>
      </c>
      <c r="E35" s="2"/>
      <c r="F35" s="2"/>
      <c r="G35" s="2"/>
    </row>
    <row r="36">
      <c r="A36" s="239"/>
      <c r="B36" s="2" t="s">
        <v>3881</v>
      </c>
      <c r="C36" s="2" t="s">
        <v>9606</v>
      </c>
      <c r="D36" s="2"/>
      <c r="I36" s="2" t="s">
        <v>829</v>
      </c>
      <c r="J36" s="2" t="s">
        <v>9584</v>
      </c>
      <c r="K36" s="2" t="s">
        <v>11121</v>
      </c>
      <c r="L36" s="2" t="s">
        <v>11122</v>
      </c>
      <c r="P36" s="2" t="s">
        <v>9942</v>
      </c>
      <c r="Q36" s="2">
        <v>1005.0</v>
      </c>
    </row>
    <row r="37">
      <c r="A37" s="239"/>
      <c r="B37" s="2" t="s">
        <v>3881</v>
      </c>
      <c r="C37" s="2" t="s">
        <v>9606</v>
      </c>
      <c r="D37" s="2"/>
      <c r="I37" s="2" t="s">
        <v>829</v>
      </c>
      <c r="J37" s="2" t="s">
        <v>9584</v>
      </c>
      <c r="K37" s="2" t="s">
        <v>11121</v>
      </c>
      <c r="L37" s="2" t="s">
        <v>11122</v>
      </c>
      <c r="P37" s="2" t="s">
        <v>9942</v>
      </c>
      <c r="Q37" s="2">
        <v>1005.0</v>
      </c>
    </row>
    <row r="38">
      <c r="A38" s="239"/>
      <c r="B38" s="2" t="s">
        <v>3881</v>
      </c>
      <c r="C38" s="2" t="s">
        <v>9606</v>
      </c>
      <c r="D38" s="2"/>
      <c r="I38" s="2" t="s">
        <v>829</v>
      </c>
      <c r="J38" s="2" t="s">
        <v>9584</v>
      </c>
      <c r="K38" s="2" t="s">
        <v>11121</v>
      </c>
      <c r="L38" s="2" t="s">
        <v>11122</v>
      </c>
      <c r="P38" s="2" t="s">
        <v>9942</v>
      </c>
      <c r="Q38" s="2">
        <v>1005.0</v>
      </c>
    </row>
    <row r="39">
      <c r="A39" s="239"/>
      <c r="B39" s="2" t="s">
        <v>3881</v>
      </c>
      <c r="C39" s="2" t="s">
        <v>9606</v>
      </c>
      <c r="D39" s="2"/>
      <c r="I39" s="2" t="s">
        <v>829</v>
      </c>
      <c r="J39" s="2" t="s">
        <v>9584</v>
      </c>
      <c r="K39" s="2" t="s">
        <v>11121</v>
      </c>
      <c r="L39" s="2" t="s">
        <v>11122</v>
      </c>
      <c r="P39" s="2" t="s">
        <v>9942</v>
      </c>
      <c r="Q39" s="2">
        <v>1005.0</v>
      </c>
    </row>
    <row r="40">
      <c r="A40" s="239"/>
      <c r="B40" s="2" t="s">
        <v>3881</v>
      </c>
      <c r="C40" s="2" t="s">
        <v>9606</v>
      </c>
      <c r="D40" s="2"/>
      <c r="I40" s="2" t="s">
        <v>829</v>
      </c>
      <c r="J40" s="2" t="s">
        <v>11111</v>
      </c>
      <c r="K40" s="2" t="s">
        <v>17</v>
      </c>
      <c r="L40" s="2" t="s">
        <v>11122</v>
      </c>
      <c r="P40" s="2" t="s">
        <v>3657</v>
      </c>
      <c r="Q40" s="2">
        <v>1005.0</v>
      </c>
    </row>
    <row r="41">
      <c r="A41" s="239"/>
      <c r="B41" s="2" t="s">
        <v>3881</v>
      </c>
      <c r="C41" s="2" t="s">
        <v>9606</v>
      </c>
      <c r="D41" s="2"/>
      <c r="I41" s="2" t="s">
        <v>829</v>
      </c>
      <c r="J41" s="2" t="s">
        <v>11111</v>
      </c>
      <c r="K41" s="2" t="s">
        <v>17</v>
      </c>
      <c r="L41" s="2" t="s">
        <v>11122</v>
      </c>
      <c r="P41" s="2" t="s">
        <v>3657</v>
      </c>
      <c r="Q41" s="2">
        <v>1005.0</v>
      </c>
    </row>
    <row r="42">
      <c r="A42" s="239"/>
      <c r="B42" s="2" t="s">
        <v>3881</v>
      </c>
      <c r="C42" s="2" t="s">
        <v>9606</v>
      </c>
      <c r="D42" s="2"/>
      <c r="I42" s="2" t="s">
        <v>829</v>
      </c>
      <c r="J42" s="2" t="s">
        <v>11111</v>
      </c>
      <c r="K42" s="2" t="s">
        <v>17</v>
      </c>
      <c r="L42" s="2" t="s">
        <v>11122</v>
      </c>
      <c r="P42" s="2" t="s">
        <v>3657</v>
      </c>
      <c r="Q42" s="2">
        <v>1005.0</v>
      </c>
    </row>
    <row r="43">
      <c r="A43" s="239"/>
      <c r="B43" s="2" t="s">
        <v>3881</v>
      </c>
      <c r="C43" s="2" t="s">
        <v>9606</v>
      </c>
      <c r="D43" s="2"/>
      <c r="I43" s="2" t="s">
        <v>829</v>
      </c>
      <c r="J43" s="2" t="s">
        <v>11111</v>
      </c>
      <c r="K43" s="2" t="s">
        <v>17</v>
      </c>
      <c r="L43" s="2" t="s">
        <v>11122</v>
      </c>
      <c r="P43" s="2" t="s">
        <v>3657</v>
      </c>
      <c r="Q43" s="2">
        <v>1005.0</v>
      </c>
    </row>
    <row r="44">
      <c r="A44" s="239"/>
      <c r="B44" s="2" t="s">
        <v>3881</v>
      </c>
      <c r="C44" s="2" t="s">
        <v>9606</v>
      </c>
      <c r="D44" s="2"/>
      <c r="I44" s="2" t="s">
        <v>829</v>
      </c>
      <c r="J44" s="2" t="s">
        <v>11111</v>
      </c>
      <c r="K44" s="2" t="s">
        <v>17</v>
      </c>
      <c r="L44" s="2" t="s">
        <v>11111</v>
      </c>
      <c r="P44" s="2" t="s">
        <v>3657</v>
      </c>
      <c r="Q44" s="2">
        <v>1070.0</v>
      </c>
    </row>
    <row r="45">
      <c r="A45" s="239"/>
      <c r="B45" s="2" t="s">
        <v>3881</v>
      </c>
      <c r="C45" s="2" t="s">
        <v>9606</v>
      </c>
      <c r="D45" s="2"/>
      <c r="I45" s="2" t="s">
        <v>2173</v>
      </c>
      <c r="J45" s="2" t="s">
        <v>9899</v>
      </c>
      <c r="K45" s="2" t="s">
        <v>17</v>
      </c>
      <c r="L45" s="2" t="s">
        <v>11111</v>
      </c>
      <c r="P45" s="2" t="s">
        <v>11116</v>
      </c>
      <c r="Q45" s="2">
        <v>1070.0</v>
      </c>
    </row>
    <row r="46">
      <c r="A46" s="239"/>
      <c r="B46" s="2" t="s">
        <v>3881</v>
      </c>
      <c r="C46" s="2" t="s">
        <v>9606</v>
      </c>
      <c r="D46" s="2"/>
      <c r="I46" s="2" t="s">
        <v>2173</v>
      </c>
      <c r="J46" s="2" t="s">
        <v>9899</v>
      </c>
      <c r="K46" s="2" t="s">
        <v>17</v>
      </c>
      <c r="L46" s="2" t="s">
        <v>11111</v>
      </c>
      <c r="P46" s="2" t="s">
        <v>11116</v>
      </c>
      <c r="Q46" s="2">
        <v>1070.0</v>
      </c>
    </row>
    <row r="47">
      <c r="A47" s="239"/>
      <c r="B47" s="2" t="s">
        <v>3881</v>
      </c>
      <c r="C47" s="2" t="s">
        <v>9606</v>
      </c>
      <c r="D47" s="2"/>
      <c r="I47" s="2" t="s">
        <v>2173</v>
      </c>
      <c r="J47" s="2" t="s">
        <v>9899</v>
      </c>
      <c r="K47" s="2" t="s">
        <v>17</v>
      </c>
      <c r="L47" s="2" t="s">
        <v>11111</v>
      </c>
      <c r="P47" s="2" t="s">
        <v>11116</v>
      </c>
      <c r="Q47" s="2">
        <v>1070.0</v>
      </c>
    </row>
    <row r="48">
      <c r="A48" s="239"/>
      <c r="B48" s="2" t="s">
        <v>3881</v>
      </c>
      <c r="C48" s="2" t="s">
        <v>9606</v>
      </c>
      <c r="D48" s="2"/>
      <c r="I48" s="2" t="s">
        <v>2173</v>
      </c>
      <c r="J48" s="2" t="s">
        <v>9899</v>
      </c>
      <c r="K48" s="2" t="s">
        <v>17</v>
      </c>
      <c r="L48" s="2" t="s">
        <v>11111</v>
      </c>
      <c r="P48" s="2" t="s">
        <v>11116</v>
      </c>
      <c r="Q48" s="2">
        <v>1070.0</v>
      </c>
    </row>
    <row r="49">
      <c r="A49" s="239"/>
      <c r="B49" s="2" t="s">
        <v>3881</v>
      </c>
      <c r="C49" s="2" t="s">
        <v>9606</v>
      </c>
      <c r="D49" s="2"/>
      <c r="K49" s="2" t="s">
        <v>17</v>
      </c>
      <c r="L49" s="2" t="s">
        <v>11111</v>
      </c>
      <c r="Q49" s="2">
        <v>1070.0</v>
      </c>
    </row>
    <row r="50">
      <c r="A50" s="239"/>
      <c r="B50" s="2" t="s">
        <v>3881</v>
      </c>
      <c r="C50" s="2" t="s">
        <v>9606</v>
      </c>
      <c r="D50" s="2"/>
      <c r="K50" s="2" t="s">
        <v>17</v>
      </c>
      <c r="L50" s="2" t="s">
        <v>11111</v>
      </c>
      <c r="Q50" s="2">
        <v>1070.0</v>
      </c>
    </row>
    <row r="51">
      <c r="A51" s="239"/>
      <c r="B51" s="2" t="s">
        <v>3881</v>
      </c>
      <c r="C51" s="2" t="s">
        <v>9606</v>
      </c>
      <c r="D51" s="2"/>
      <c r="K51" s="2" t="s">
        <v>17</v>
      </c>
      <c r="L51" s="2" t="s">
        <v>11111</v>
      </c>
      <c r="Q51" s="2">
        <v>1070.0</v>
      </c>
    </row>
    <row r="52">
      <c r="A52" s="239"/>
      <c r="B52" s="2" t="s">
        <v>3881</v>
      </c>
      <c r="C52" s="2" t="s">
        <v>9606</v>
      </c>
      <c r="D52" s="2"/>
      <c r="K52" s="2" t="s">
        <v>17</v>
      </c>
      <c r="L52" s="2" t="s">
        <v>11111</v>
      </c>
      <c r="Q52" s="2">
        <v>1070.0</v>
      </c>
    </row>
    <row r="53">
      <c r="A53" s="239"/>
      <c r="B53" s="2" t="s">
        <v>3881</v>
      </c>
      <c r="C53" s="2" t="s">
        <v>9606</v>
      </c>
      <c r="D53" s="2"/>
      <c r="K53" s="2" t="s">
        <v>17</v>
      </c>
      <c r="L53" s="2" t="s">
        <v>11111</v>
      </c>
      <c r="Q53" s="2">
        <v>1070.0</v>
      </c>
    </row>
    <row r="54">
      <c r="A54" s="239"/>
      <c r="B54" s="2" t="s">
        <v>11140</v>
      </c>
      <c r="C54" s="2" t="s">
        <v>11141</v>
      </c>
      <c r="D54" s="2" t="s">
        <v>974</v>
      </c>
      <c r="I54" s="2" t="s">
        <v>7649</v>
      </c>
      <c r="J54" s="2" t="s">
        <v>8459</v>
      </c>
      <c r="K54" s="2" t="s">
        <v>17</v>
      </c>
      <c r="L54" s="2" t="s">
        <v>11122</v>
      </c>
      <c r="P54" s="2" t="s">
        <v>11109</v>
      </c>
      <c r="Q54" s="2">
        <v>1005.0</v>
      </c>
    </row>
    <row r="55">
      <c r="A55" s="239"/>
      <c r="B55" s="2" t="s">
        <v>11140</v>
      </c>
      <c r="C55" s="2" t="s">
        <v>11141</v>
      </c>
      <c r="D55" s="2" t="s">
        <v>974</v>
      </c>
      <c r="I55" s="2" t="s">
        <v>7649</v>
      </c>
      <c r="J55" s="2" t="s">
        <v>8459</v>
      </c>
      <c r="K55" s="2" t="s">
        <v>17</v>
      </c>
      <c r="L55" s="2" t="s">
        <v>11122</v>
      </c>
      <c r="P55" s="2" t="s">
        <v>11109</v>
      </c>
      <c r="Q55" s="2">
        <v>1005.0</v>
      </c>
    </row>
    <row r="56">
      <c r="A56" s="239"/>
      <c r="B56" s="2" t="s">
        <v>11140</v>
      </c>
      <c r="C56" s="2" t="s">
        <v>11141</v>
      </c>
      <c r="D56" s="2" t="s">
        <v>974</v>
      </c>
      <c r="I56" s="2" t="s">
        <v>7649</v>
      </c>
      <c r="J56" s="2" t="s">
        <v>8459</v>
      </c>
      <c r="K56" s="2" t="s">
        <v>17</v>
      </c>
      <c r="L56" s="2" t="s">
        <v>11122</v>
      </c>
      <c r="P56" s="2" t="s">
        <v>11109</v>
      </c>
      <c r="Q56" s="2">
        <v>1005.0</v>
      </c>
    </row>
    <row r="57">
      <c r="A57" s="239"/>
      <c r="B57" s="2" t="s">
        <v>11140</v>
      </c>
      <c r="C57" s="2" t="s">
        <v>11141</v>
      </c>
      <c r="D57" s="2" t="s">
        <v>974</v>
      </c>
      <c r="I57" s="2" t="s">
        <v>7649</v>
      </c>
      <c r="J57" s="2" t="s">
        <v>8459</v>
      </c>
      <c r="K57" s="2" t="s">
        <v>17</v>
      </c>
      <c r="L57" s="2" t="s">
        <v>11122</v>
      </c>
      <c r="P57" s="2" t="s">
        <v>11109</v>
      </c>
      <c r="Q57" s="2">
        <v>1005.0</v>
      </c>
    </row>
    <row r="58">
      <c r="A58" s="239"/>
      <c r="B58" s="2" t="s">
        <v>11140</v>
      </c>
      <c r="C58" s="2" t="s">
        <v>11141</v>
      </c>
      <c r="D58" s="2" t="s">
        <v>974</v>
      </c>
      <c r="I58" s="2" t="s">
        <v>7649</v>
      </c>
      <c r="J58" s="2" t="s">
        <v>8459</v>
      </c>
      <c r="K58" s="2" t="s">
        <v>17</v>
      </c>
      <c r="L58" s="2" t="s">
        <v>11122</v>
      </c>
      <c r="P58" s="2" t="s">
        <v>11109</v>
      </c>
      <c r="Q58" s="2">
        <v>1005.0</v>
      </c>
    </row>
    <row r="59">
      <c r="A59" s="239"/>
      <c r="B59" s="2" t="s">
        <v>11140</v>
      </c>
      <c r="C59" s="2" t="s">
        <v>11141</v>
      </c>
      <c r="D59" s="2" t="s">
        <v>974</v>
      </c>
      <c r="I59" s="2" t="s">
        <v>7649</v>
      </c>
      <c r="J59" s="2" t="s">
        <v>8459</v>
      </c>
      <c r="K59" s="2" t="s">
        <v>17</v>
      </c>
      <c r="L59" s="2" t="s">
        <v>11122</v>
      </c>
      <c r="P59" s="2" t="s">
        <v>11109</v>
      </c>
      <c r="Q59" s="2">
        <v>1005.0</v>
      </c>
    </row>
    <row r="60">
      <c r="A60" s="239"/>
      <c r="B60" s="2" t="s">
        <v>11140</v>
      </c>
      <c r="C60" s="2" t="s">
        <v>11141</v>
      </c>
      <c r="D60" s="2" t="s">
        <v>974</v>
      </c>
      <c r="I60" s="2" t="s">
        <v>7649</v>
      </c>
      <c r="J60" s="2" t="s">
        <v>8459</v>
      </c>
      <c r="K60" s="2" t="s">
        <v>17</v>
      </c>
      <c r="L60" s="2" t="s">
        <v>11111</v>
      </c>
      <c r="P60" s="2" t="s">
        <v>11109</v>
      </c>
      <c r="Q60" s="2">
        <v>1070.0</v>
      </c>
    </row>
    <row r="61">
      <c r="A61" s="239"/>
      <c r="B61" s="2" t="s">
        <v>11140</v>
      </c>
      <c r="C61" s="2" t="s">
        <v>11141</v>
      </c>
      <c r="D61" s="2" t="s">
        <v>974</v>
      </c>
      <c r="I61" s="2" t="s">
        <v>7649</v>
      </c>
      <c r="J61" s="2" t="s">
        <v>8459</v>
      </c>
      <c r="K61" s="2" t="s">
        <v>17</v>
      </c>
      <c r="L61" s="2" t="s">
        <v>11111</v>
      </c>
      <c r="P61" s="2" t="s">
        <v>11109</v>
      </c>
      <c r="Q61" s="2">
        <v>1070.0</v>
      </c>
    </row>
    <row r="62">
      <c r="A62" s="239"/>
      <c r="B62" s="2" t="s">
        <v>11140</v>
      </c>
      <c r="C62" s="2" t="s">
        <v>11141</v>
      </c>
      <c r="D62" s="2" t="s">
        <v>974</v>
      </c>
      <c r="I62" s="2" t="s">
        <v>7649</v>
      </c>
      <c r="J62" s="2" t="s">
        <v>8459</v>
      </c>
      <c r="K62" s="2" t="s">
        <v>17</v>
      </c>
      <c r="L62" s="2" t="s">
        <v>11111</v>
      </c>
      <c r="P62" s="2" t="s">
        <v>11109</v>
      </c>
      <c r="Q62" s="2">
        <v>1070.0</v>
      </c>
    </row>
    <row r="63">
      <c r="A63" s="239"/>
      <c r="B63" s="2" t="s">
        <v>11140</v>
      </c>
      <c r="C63" s="2" t="s">
        <v>11141</v>
      </c>
      <c r="D63" s="2" t="s">
        <v>974</v>
      </c>
      <c r="I63" s="2" t="s">
        <v>2173</v>
      </c>
      <c r="K63" s="2" t="s">
        <v>17</v>
      </c>
      <c r="L63" s="2" t="s">
        <v>11111</v>
      </c>
      <c r="Q63" s="2">
        <v>1070.0</v>
      </c>
    </row>
    <row r="64">
      <c r="A64" s="239"/>
      <c r="B64" s="2" t="s">
        <v>11140</v>
      </c>
      <c r="C64" s="2" t="s">
        <v>11141</v>
      </c>
      <c r="D64" s="2" t="s">
        <v>974</v>
      </c>
      <c r="I64" s="2" t="s">
        <v>2173</v>
      </c>
      <c r="K64" s="2" t="s">
        <v>17</v>
      </c>
      <c r="L64" s="2" t="s">
        <v>11111</v>
      </c>
      <c r="Q64" s="2">
        <v>1070.0</v>
      </c>
    </row>
    <row r="65">
      <c r="A65" s="239"/>
      <c r="B65" s="2" t="s">
        <v>11140</v>
      </c>
      <c r="C65" s="2" t="s">
        <v>11141</v>
      </c>
      <c r="D65" s="2" t="s">
        <v>974</v>
      </c>
      <c r="I65" s="2" t="s">
        <v>2173</v>
      </c>
      <c r="K65" s="2" t="s">
        <v>17</v>
      </c>
      <c r="L65" s="2" t="s">
        <v>11111</v>
      </c>
      <c r="Q65" s="2">
        <v>1070.0</v>
      </c>
    </row>
    <row r="66">
      <c r="A66" s="239"/>
      <c r="B66" s="2" t="s">
        <v>11140</v>
      </c>
      <c r="C66" s="2" t="s">
        <v>11141</v>
      </c>
      <c r="D66" s="2" t="s">
        <v>974</v>
      </c>
      <c r="I66" s="2" t="s">
        <v>2173</v>
      </c>
      <c r="K66" s="2" t="s">
        <v>17</v>
      </c>
      <c r="L66" s="2" t="s">
        <v>11111</v>
      </c>
      <c r="Q66" s="2">
        <v>1070.0</v>
      </c>
    </row>
    <row r="67">
      <c r="A67" s="239"/>
      <c r="B67" s="2" t="s">
        <v>11140</v>
      </c>
      <c r="C67" s="2" t="s">
        <v>11141</v>
      </c>
      <c r="D67" s="2" t="s">
        <v>974</v>
      </c>
      <c r="I67" s="2" t="s">
        <v>2173</v>
      </c>
      <c r="K67" s="2" t="s">
        <v>17</v>
      </c>
      <c r="L67" s="2" t="s">
        <v>11111</v>
      </c>
      <c r="Q67" s="2">
        <v>1070.0</v>
      </c>
    </row>
    <row r="68">
      <c r="A68" s="239"/>
      <c r="B68" s="2" t="s">
        <v>11140</v>
      </c>
      <c r="C68" s="2" t="s">
        <v>11141</v>
      </c>
      <c r="D68" s="2" t="s">
        <v>974</v>
      </c>
      <c r="K68" s="2" t="s">
        <v>17</v>
      </c>
      <c r="L68" s="2" t="s">
        <v>11111</v>
      </c>
      <c r="Q68" s="2">
        <v>1070.0</v>
      </c>
    </row>
    <row r="69">
      <c r="A69" s="239"/>
      <c r="B69" s="2" t="s">
        <v>3881</v>
      </c>
      <c r="C69" s="2" t="s">
        <v>3887</v>
      </c>
      <c r="I69" s="2" t="s">
        <v>2173</v>
      </c>
      <c r="J69" s="2" t="s">
        <v>7523</v>
      </c>
      <c r="K69" s="2" t="s">
        <v>17</v>
      </c>
      <c r="L69" s="2" t="s">
        <v>11122</v>
      </c>
      <c r="P69" s="2" t="s">
        <v>11114</v>
      </c>
      <c r="Q69" s="2">
        <v>1005.0</v>
      </c>
    </row>
    <row r="70">
      <c r="A70" s="239"/>
      <c r="B70" s="2" t="s">
        <v>3881</v>
      </c>
      <c r="C70" s="2" t="s">
        <v>3887</v>
      </c>
      <c r="K70" s="2" t="s">
        <v>17</v>
      </c>
      <c r="L70" s="2" t="s">
        <v>11111</v>
      </c>
      <c r="Q70" s="2">
        <v>1070.0</v>
      </c>
    </row>
    <row r="71">
      <c r="A71" s="239"/>
      <c r="B71" s="2" t="s">
        <v>3881</v>
      </c>
      <c r="C71" s="2" t="s">
        <v>3887</v>
      </c>
    </row>
    <row r="72">
      <c r="A72" s="239"/>
      <c r="B72" s="2" t="s">
        <v>3881</v>
      </c>
      <c r="C72" s="2" t="s">
        <v>3887</v>
      </c>
    </row>
    <row r="73">
      <c r="A73" s="239"/>
      <c r="B73" s="2" t="s">
        <v>3881</v>
      </c>
      <c r="C73" s="2" t="s">
        <v>3887</v>
      </c>
    </row>
    <row r="74">
      <c r="A74" s="239"/>
      <c r="B74" s="239"/>
      <c r="C74" s="2" t="s">
        <v>5794</v>
      </c>
    </row>
    <row r="75">
      <c r="A75" s="239"/>
      <c r="B75" s="239"/>
      <c r="C75" s="2" t="s">
        <v>11142</v>
      </c>
      <c r="D75" s="2" t="s">
        <v>7265</v>
      </c>
      <c r="K75" s="2" t="s">
        <v>17</v>
      </c>
      <c r="L75" s="2" t="s">
        <v>11122</v>
      </c>
      <c r="Q75" s="2">
        <v>1005.0</v>
      </c>
    </row>
    <row r="76">
      <c r="A76" s="239"/>
      <c r="B76" s="239"/>
      <c r="C76" s="2" t="s">
        <v>11142</v>
      </c>
      <c r="D76" s="2" t="s">
        <v>7265</v>
      </c>
    </row>
    <row r="77">
      <c r="A77" s="239"/>
      <c r="B77" s="239"/>
      <c r="C77" s="2" t="s">
        <v>11142</v>
      </c>
      <c r="D77" s="2" t="s">
        <v>7265</v>
      </c>
    </row>
    <row r="78">
      <c r="A78" s="239"/>
      <c r="B78" s="239"/>
      <c r="C78" s="2" t="s">
        <v>906</v>
      </c>
      <c r="D78" s="2" t="s">
        <v>5412</v>
      </c>
      <c r="I78" s="2" t="s">
        <v>2173</v>
      </c>
      <c r="J78" s="2" t="s">
        <v>10443</v>
      </c>
      <c r="K78" s="2" t="s">
        <v>17</v>
      </c>
      <c r="L78" s="2" t="s">
        <v>11122</v>
      </c>
      <c r="P78" s="2" t="s">
        <v>8553</v>
      </c>
      <c r="Q78" s="2">
        <v>1005.0</v>
      </c>
    </row>
    <row r="79">
      <c r="A79" s="239"/>
      <c r="B79" s="239"/>
      <c r="C79" s="2" t="s">
        <v>906</v>
      </c>
      <c r="D79" s="2" t="s">
        <v>5412</v>
      </c>
      <c r="I79" s="2" t="s">
        <v>2173</v>
      </c>
      <c r="J79" s="2" t="s">
        <v>11143</v>
      </c>
      <c r="K79" s="2" t="s">
        <v>17</v>
      </c>
      <c r="L79" s="2" t="s">
        <v>11111</v>
      </c>
      <c r="P79" s="2" t="s">
        <v>11144</v>
      </c>
      <c r="Q79" s="2">
        <v>1070.0</v>
      </c>
    </row>
    <row r="80">
      <c r="A80" s="239"/>
      <c r="B80" s="239"/>
      <c r="C80" s="2" t="s">
        <v>906</v>
      </c>
      <c r="D80" s="2" t="s">
        <v>5412</v>
      </c>
      <c r="K80" s="2" t="s">
        <v>17</v>
      </c>
      <c r="L80" s="2" t="s">
        <v>11111</v>
      </c>
      <c r="Q80" s="2">
        <v>1070.0</v>
      </c>
    </row>
    <row r="81">
      <c r="A81" s="239"/>
      <c r="B81" s="239"/>
      <c r="C81" s="2" t="s">
        <v>11145</v>
      </c>
      <c r="D81" s="2"/>
      <c r="H81" s="2"/>
      <c r="K81" s="2"/>
      <c r="L81" s="2"/>
      <c r="Q81" s="2"/>
    </row>
    <row r="82">
      <c r="A82" s="239"/>
      <c r="B82" s="239"/>
      <c r="C82" s="2" t="s">
        <v>11145</v>
      </c>
      <c r="D82" s="2"/>
      <c r="H82" s="2"/>
      <c r="K82" s="2"/>
      <c r="L82" s="2"/>
      <c r="Q82" s="2"/>
    </row>
    <row r="83">
      <c r="A83" s="239"/>
      <c r="B83" s="239"/>
      <c r="C83" s="2" t="s">
        <v>11145</v>
      </c>
      <c r="D83" s="2"/>
      <c r="H83" s="2"/>
      <c r="K83" s="2"/>
      <c r="L83" s="2"/>
      <c r="Q83" s="2"/>
    </row>
    <row r="84">
      <c r="A84" s="239"/>
      <c r="B84" s="239"/>
      <c r="C84" s="2" t="s">
        <v>8753</v>
      </c>
      <c r="D84" s="2" t="s">
        <v>4953</v>
      </c>
      <c r="H84" s="2" t="s">
        <v>3819</v>
      </c>
      <c r="K84" s="2" t="s">
        <v>17</v>
      </c>
      <c r="L84" s="2" t="s">
        <v>11146</v>
      </c>
      <c r="Q84" s="2">
        <v>1211.0</v>
      </c>
    </row>
    <row r="85">
      <c r="A85" s="239"/>
      <c r="B85" s="239"/>
      <c r="C85" s="2" t="s">
        <v>8753</v>
      </c>
      <c r="D85" s="2" t="s">
        <v>4953</v>
      </c>
      <c r="H85" s="2" t="s">
        <v>3819</v>
      </c>
      <c r="K85" s="2" t="s">
        <v>17</v>
      </c>
      <c r="L85" s="2" t="s">
        <v>11146</v>
      </c>
      <c r="Q85" s="2">
        <v>1211.0</v>
      </c>
    </row>
    <row r="86">
      <c r="A86" s="239"/>
      <c r="B86" s="239"/>
      <c r="C86" s="2" t="s">
        <v>8753</v>
      </c>
      <c r="D86" s="2" t="s">
        <v>4953</v>
      </c>
      <c r="H86" s="2" t="s">
        <v>3819</v>
      </c>
      <c r="K86" s="2" t="s">
        <v>17</v>
      </c>
      <c r="L86" s="2" t="s">
        <v>11146</v>
      </c>
      <c r="Q86" s="2">
        <v>1211.0</v>
      </c>
    </row>
    <row r="87">
      <c r="A87" s="239"/>
      <c r="B87" s="239"/>
      <c r="C87" s="2" t="s">
        <v>8753</v>
      </c>
      <c r="D87" s="2" t="s">
        <v>4953</v>
      </c>
      <c r="H87" s="2" t="s">
        <v>3819</v>
      </c>
      <c r="K87" s="2" t="s">
        <v>17</v>
      </c>
      <c r="L87" s="2" t="s">
        <v>11146</v>
      </c>
      <c r="Q87" s="2">
        <v>1211.0</v>
      </c>
    </row>
    <row r="88">
      <c r="A88" s="239"/>
      <c r="B88" s="239"/>
      <c r="C88" s="2" t="s">
        <v>8753</v>
      </c>
      <c r="D88" s="2" t="s">
        <v>4953</v>
      </c>
      <c r="H88" s="2" t="s">
        <v>3819</v>
      </c>
      <c r="K88" s="2" t="s">
        <v>17</v>
      </c>
      <c r="L88" s="2" t="s">
        <v>11146</v>
      </c>
      <c r="Q88" s="2">
        <v>1211.0</v>
      </c>
    </row>
    <row r="89">
      <c r="A89" s="239"/>
      <c r="B89" s="239"/>
      <c r="C89" s="2" t="s">
        <v>8753</v>
      </c>
      <c r="D89" s="2" t="s">
        <v>4953</v>
      </c>
      <c r="H89" s="2" t="s">
        <v>3819</v>
      </c>
      <c r="K89" s="2" t="s">
        <v>17</v>
      </c>
      <c r="L89" s="2" t="s">
        <v>11146</v>
      </c>
      <c r="Q89" s="2">
        <v>1211.0</v>
      </c>
    </row>
    <row r="90">
      <c r="A90" s="239"/>
      <c r="B90" s="239"/>
      <c r="C90" s="2" t="s">
        <v>11147</v>
      </c>
      <c r="D90" s="2" t="s">
        <v>7020</v>
      </c>
      <c r="I90" s="229" t="s">
        <v>2173</v>
      </c>
      <c r="J90" s="2" t="s">
        <v>11148</v>
      </c>
      <c r="K90" s="2" t="s">
        <v>17</v>
      </c>
      <c r="L90" s="2" t="s">
        <v>11111</v>
      </c>
      <c r="P90" s="2" t="s">
        <v>11149</v>
      </c>
      <c r="Q90" s="2">
        <v>1070.0</v>
      </c>
    </row>
    <row r="91">
      <c r="A91" s="239"/>
      <c r="B91" s="239"/>
      <c r="C91" s="2" t="s">
        <v>11147</v>
      </c>
      <c r="D91" s="2" t="s">
        <v>7020</v>
      </c>
      <c r="I91" s="229" t="s">
        <v>2173</v>
      </c>
      <c r="J91" s="2" t="s">
        <v>11148</v>
      </c>
      <c r="K91" s="2" t="s">
        <v>17</v>
      </c>
      <c r="L91" s="2" t="s">
        <v>11111</v>
      </c>
      <c r="P91" s="2" t="s">
        <v>11149</v>
      </c>
      <c r="Q91" s="2">
        <v>1070.0</v>
      </c>
    </row>
    <row r="92">
      <c r="A92" s="239"/>
      <c r="B92" s="239"/>
      <c r="C92" s="2" t="s">
        <v>11147</v>
      </c>
      <c r="D92" s="2" t="s">
        <v>7020</v>
      </c>
      <c r="I92" s="229" t="s">
        <v>2173</v>
      </c>
      <c r="J92" s="2" t="s">
        <v>11148</v>
      </c>
      <c r="K92" s="2" t="s">
        <v>17</v>
      </c>
      <c r="L92" s="2" t="s">
        <v>11111</v>
      </c>
      <c r="P92" s="2" t="s">
        <v>11149</v>
      </c>
      <c r="Q92" s="2">
        <v>1070.0</v>
      </c>
    </row>
    <row r="93">
      <c r="A93" s="239"/>
      <c r="B93" s="239"/>
      <c r="C93" s="2" t="s">
        <v>11147</v>
      </c>
      <c r="D93" s="2" t="s">
        <v>7020</v>
      </c>
      <c r="I93" s="229" t="s">
        <v>2173</v>
      </c>
      <c r="J93" s="2" t="s">
        <v>11148</v>
      </c>
      <c r="K93" s="2" t="s">
        <v>17</v>
      </c>
      <c r="L93" s="2" t="s">
        <v>11111</v>
      </c>
      <c r="P93" s="2" t="s">
        <v>11149</v>
      </c>
      <c r="Q93" s="2">
        <v>36.0</v>
      </c>
    </row>
    <row r="94">
      <c r="A94" s="239"/>
      <c r="B94" s="239"/>
      <c r="C94" s="2" t="s">
        <v>11147</v>
      </c>
      <c r="D94" s="2" t="s">
        <v>7020</v>
      </c>
      <c r="I94" s="229" t="s">
        <v>2173</v>
      </c>
      <c r="J94" s="2" t="s">
        <v>11148</v>
      </c>
      <c r="K94" s="2" t="s">
        <v>17</v>
      </c>
      <c r="L94" s="2" t="s">
        <v>11111</v>
      </c>
      <c r="P94" s="2" t="s">
        <v>11149</v>
      </c>
      <c r="Q94" s="2">
        <v>36.0</v>
      </c>
    </row>
    <row r="95">
      <c r="A95" s="239"/>
      <c r="B95" s="239"/>
      <c r="C95" s="2" t="s">
        <v>11147</v>
      </c>
      <c r="D95" s="2" t="s">
        <v>7020</v>
      </c>
      <c r="I95" s="229" t="s">
        <v>2173</v>
      </c>
      <c r="J95" s="2" t="s">
        <v>11148</v>
      </c>
      <c r="K95" s="2" t="s">
        <v>17</v>
      </c>
      <c r="L95" s="2" t="s">
        <v>11111</v>
      </c>
      <c r="P95" s="2" t="s">
        <v>11149</v>
      </c>
      <c r="Q95" s="2">
        <v>36.0</v>
      </c>
    </row>
    <row r="96">
      <c r="A96" s="239"/>
      <c r="B96" s="239"/>
      <c r="C96" s="2" t="s">
        <v>11147</v>
      </c>
      <c r="D96" s="2" t="s">
        <v>7020</v>
      </c>
      <c r="I96" s="229" t="s">
        <v>2173</v>
      </c>
      <c r="J96" s="2" t="s">
        <v>11148</v>
      </c>
      <c r="K96" s="2" t="s">
        <v>17</v>
      </c>
      <c r="L96" s="2" t="s">
        <v>11111</v>
      </c>
      <c r="P96" s="2" t="s">
        <v>11149</v>
      </c>
      <c r="Q96" s="2">
        <v>36.0</v>
      </c>
    </row>
    <row r="97">
      <c r="A97" s="239"/>
      <c r="B97" s="239"/>
      <c r="C97" s="2" t="s">
        <v>6634</v>
      </c>
      <c r="D97" s="2" t="s">
        <v>1093</v>
      </c>
      <c r="H97" s="2" t="s">
        <v>3819</v>
      </c>
      <c r="I97" s="229"/>
      <c r="J97" s="2" t="s">
        <v>11148</v>
      </c>
      <c r="K97" s="2" t="s">
        <v>17</v>
      </c>
      <c r="L97" s="2" t="s">
        <v>11111</v>
      </c>
      <c r="P97" s="2" t="s">
        <v>11149</v>
      </c>
      <c r="Q97" s="2">
        <v>36.0</v>
      </c>
    </row>
    <row r="98">
      <c r="A98" s="239"/>
      <c r="B98" s="239"/>
      <c r="I98" s="229"/>
    </row>
    <row r="99">
      <c r="A99" s="239"/>
      <c r="B99" s="239"/>
      <c r="C99" s="2"/>
      <c r="I99" s="2"/>
      <c r="J99" s="2"/>
    </row>
    <row r="100">
      <c r="A100" s="239" t="s">
        <v>7278</v>
      </c>
      <c r="B100" s="239"/>
      <c r="C100" s="2" t="s">
        <v>7176</v>
      </c>
      <c r="D100" s="2" t="s">
        <v>11150</v>
      </c>
      <c r="I100" s="2" t="s">
        <v>2173</v>
      </c>
      <c r="J100" s="2" t="s">
        <v>11113</v>
      </c>
      <c r="K100" s="2" t="s">
        <v>17</v>
      </c>
      <c r="L100" s="2" t="s">
        <v>10772</v>
      </c>
      <c r="P100" s="2" t="s">
        <v>7847</v>
      </c>
      <c r="Q100" s="2">
        <v>1082.0</v>
      </c>
    </row>
    <row r="101">
      <c r="A101" s="239"/>
      <c r="B101" s="239"/>
      <c r="C101" s="2" t="s">
        <v>7176</v>
      </c>
      <c r="D101" s="2" t="s">
        <v>11150</v>
      </c>
      <c r="I101" s="2" t="s">
        <v>2173</v>
      </c>
      <c r="J101" s="2" t="s">
        <v>11113</v>
      </c>
      <c r="K101" s="2" t="s">
        <v>17</v>
      </c>
      <c r="L101" s="2" t="s">
        <v>10772</v>
      </c>
      <c r="P101" s="2" t="s">
        <v>7847</v>
      </c>
      <c r="Q101" s="2">
        <v>1082.0</v>
      </c>
    </row>
    <row r="102">
      <c r="A102" s="239"/>
      <c r="B102" s="239"/>
      <c r="C102" s="2" t="s">
        <v>7176</v>
      </c>
      <c r="D102" s="2" t="s">
        <v>11150</v>
      </c>
      <c r="I102" s="2" t="s">
        <v>2173</v>
      </c>
      <c r="J102" s="2" t="s">
        <v>11113</v>
      </c>
      <c r="K102" s="2" t="s">
        <v>17</v>
      </c>
      <c r="L102" s="2" t="s">
        <v>10772</v>
      </c>
      <c r="P102" s="2" t="s">
        <v>7847</v>
      </c>
      <c r="Q102" s="2">
        <v>1082.0</v>
      </c>
    </row>
    <row r="103">
      <c r="A103" s="239"/>
      <c r="B103" s="239"/>
      <c r="C103" s="2" t="s">
        <v>7176</v>
      </c>
      <c r="D103" s="2" t="s">
        <v>11150</v>
      </c>
      <c r="I103" s="2" t="s">
        <v>2173</v>
      </c>
      <c r="J103" s="2" t="s">
        <v>11113</v>
      </c>
      <c r="K103" s="2" t="s">
        <v>17</v>
      </c>
      <c r="L103" s="2" t="s">
        <v>10772</v>
      </c>
      <c r="P103" s="2" t="s">
        <v>7847</v>
      </c>
      <c r="Q103" s="2">
        <v>1082.0</v>
      </c>
    </row>
    <row r="104">
      <c r="A104" s="239"/>
      <c r="B104" s="239"/>
      <c r="C104" s="2" t="s">
        <v>7176</v>
      </c>
      <c r="D104" s="2" t="s">
        <v>11150</v>
      </c>
      <c r="I104" s="2" t="s">
        <v>2173</v>
      </c>
      <c r="J104" s="2" t="s">
        <v>11113</v>
      </c>
      <c r="K104" s="2" t="s">
        <v>17</v>
      </c>
      <c r="L104" s="2" t="s">
        <v>10772</v>
      </c>
      <c r="P104" s="2" t="s">
        <v>7847</v>
      </c>
      <c r="Q104" s="2">
        <v>1082.0</v>
      </c>
    </row>
    <row r="105">
      <c r="A105" s="239"/>
      <c r="B105" s="239"/>
      <c r="C105" s="2" t="s">
        <v>9364</v>
      </c>
    </row>
    <row r="106">
      <c r="A106" s="239"/>
      <c r="B106" s="239"/>
      <c r="C106" s="2" t="s">
        <v>9555</v>
      </c>
      <c r="I106" s="2" t="s">
        <v>2173</v>
      </c>
      <c r="K106" s="2" t="s">
        <v>17</v>
      </c>
      <c r="L106" s="2" t="s">
        <v>7275</v>
      </c>
      <c r="Q106" s="2">
        <v>1219.0</v>
      </c>
    </row>
    <row r="107">
      <c r="A107" s="239"/>
      <c r="B107" s="239"/>
    </row>
    <row r="108">
      <c r="A108" s="239" t="s">
        <v>5446</v>
      </c>
      <c r="B108" s="239" t="s">
        <v>977</v>
      </c>
      <c r="C108" s="2" t="s">
        <v>11151</v>
      </c>
      <c r="D108" s="2" t="s">
        <v>11152</v>
      </c>
      <c r="I108" s="2" t="s">
        <v>2173</v>
      </c>
      <c r="J108" s="2" t="s">
        <v>11153</v>
      </c>
      <c r="K108" s="2" t="s">
        <v>17</v>
      </c>
      <c r="L108" s="2" t="s">
        <v>11154</v>
      </c>
      <c r="P108" s="2" t="s">
        <v>1039</v>
      </c>
      <c r="Q108" s="2">
        <v>1242.0</v>
      </c>
    </row>
    <row r="109">
      <c r="A109" s="239"/>
      <c r="B109" s="239" t="s">
        <v>977</v>
      </c>
      <c r="C109" s="2" t="s">
        <v>11151</v>
      </c>
      <c r="D109" s="2" t="s">
        <v>11152</v>
      </c>
      <c r="I109" s="2" t="s">
        <v>2173</v>
      </c>
      <c r="J109" s="2" t="s">
        <v>11153</v>
      </c>
      <c r="K109" s="2" t="s">
        <v>17</v>
      </c>
      <c r="L109" s="2" t="s">
        <v>11154</v>
      </c>
      <c r="P109" s="2" t="s">
        <v>1039</v>
      </c>
      <c r="Q109" s="2">
        <v>1242.0</v>
      </c>
    </row>
    <row r="110">
      <c r="A110" s="239"/>
      <c r="B110" s="239" t="s">
        <v>977</v>
      </c>
      <c r="C110" s="2" t="s">
        <v>11151</v>
      </c>
      <c r="D110" s="2" t="s">
        <v>11152</v>
      </c>
      <c r="I110" s="2" t="s">
        <v>11155</v>
      </c>
      <c r="J110" s="2" t="s">
        <v>11156</v>
      </c>
      <c r="K110" s="2" t="s">
        <v>17</v>
      </c>
      <c r="L110" s="2" t="s">
        <v>11154</v>
      </c>
      <c r="P110" s="2" t="s">
        <v>1039</v>
      </c>
      <c r="Q110" s="2">
        <v>1242.0</v>
      </c>
    </row>
    <row r="111">
      <c r="A111" s="239"/>
      <c r="B111" s="239" t="s">
        <v>977</v>
      </c>
      <c r="C111" s="2" t="s">
        <v>11151</v>
      </c>
      <c r="D111" s="2" t="s">
        <v>11152</v>
      </c>
      <c r="I111" s="2" t="s">
        <v>2173</v>
      </c>
      <c r="J111" s="2" t="s">
        <v>11153</v>
      </c>
      <c r="K111" s="2" t="s">
        <v>17</v>
      </c>
      <c r="L111" s="2" t="s">
        <v>11154</v>
      </c>
      <c r="P111" s="2" t="s">
        <v>1039</v>
      </c>
      <c r="Q111" s="2">
        <v>1242.0</v>
      </c>
    </row>
    <row r="112">
      <c r="A112" s="239"/>
      <c r="B112" s="239" t="s">
        <v>977</v>
      </c>
      <c r="C112" s="2" t="s">
        <v>11151</v>
      </c>
      <c r="D112" s="2" t="s">
        <v>11152</v>
      </c>
      <c r="I112" s="2" t="s">
        <v>2173</v>
      </c>
      <c r="J112" s="2" t="s">
        <v>11153</v>
      </c>
      <c r="K112" s="2" t="s">
        <v>17</v>
      </c>
      <c r="L112" s="2" t="s">
        <v>11154</v>
      </c>
      <c r="P112" s="2" t="s">
        <v>1039</v>
      </c>
      <c r="Q112" s="2">
        <v>1242.0</v>
      </c>
    </row>
    <row r="113">
      <c r="A113" s="239"/>
      <c r="B113" s="239" t="s">
        <v>977</v>
      </c>
      <c r="C113" s="2" t="s">
        <v>11151</v>
      </c>
      <c r="D113" s="2" t="s">
        <v>11152</v>
      </c>
      <c r="I113" s="2" t="s">
        <v>2173</v>
      </c>
      <c r="J113" s="2" t="s">
        <v>11153</v>
      </c>
      <c r="K113" s="2" t="s">
        <v>17</v>
      </c>
      <c r="L113" s="2" t="s">
        <v>11154</v>
      </c>
      <c r="P113" s="2" t="s">
        <v>11116</v>
      </c>
      <c r="Q113" s="2">
        <v>1242.0</v>
      </c>
    </row>
    <row r="114">
      <c r="A114" s="239"/>
      <c r="B114" s="239" t="s">
        <v>977</v>
      </c>
      <c r="C114" s="2" t="s">
        <v>11157</v>
      </c>
      <c r="D114" s="2" t="s">
        <v>11158</v>
      </c>
      <c r="I114" s="2" t="s">
        <v>2173</v>
      </c>
      <c r="J114" s="2" t="s">
        <v>11156</v>
      </c>
      <c r="K114" s="2" t="s">
        <v>17</v>
      </c>
      <c r="L114" s="2" t="s">
        <v>11154</v>
      </c>
      <c r="P114" s="2" t="s">
        <v>11116</v>
      </c>
      <c r="Q114" s="2">
        <v>1242.0</v>
      </c>
    </row>
    <row r="115">
      <c r="A115" s="239"/>
      <c r="B115" s="239" t="s">
        <v>977</v>
      </c>
      <c r="C115" s="2" t="s">
        <v>11159</v>
      </c>
      <c r="D115" s="2" t="s">
        <v>11160</v>
      </c>
      <c r="I115" s="2" t="s">
        <v>2173</v>
      </c>
      <c r="J115" s="2" t="s">
        <v>11161</v>
      </c>
      <c r="K115" s="2" t="s">
        <v>17</v>
      </c>
      <c r="L115" s="2" t="s">
        <v>11154</v>
      </c>
      <c r="Q115" s="2">
        <v>1242.0</v>
      </c>
    </row>
    <row r="116">
      <c r="A116" s="239"/>
      <c r="B116" s="239" t="s">
        <v>977</v>
      </c>
      <c r="C116" s="2" t="s">
        <v>11162</v>
      </c>
      <c r="D116" s="2" t="s">
        <v>11163</v>
      </c>
      <c r="I116" s="2" t="s">
        <v>2173</v>
      </c>
      <c r="J116" s="2" t="s">
        <v>11161</v>
      </c>
      <c r="K116" s="2" t="s">
        <v>17</v>
      </c>
      <c r="L116" s="2" t="s">
        <v>11154</v>
      </c>
      <c r="Q116" s="2">
        <v>1242.0</v>
      </c>
    </row>
    <row r="117">
      <c r="A117" s="239"/>
      <c r="B117" s="239" t="s">
        <v>977</v>
      </c>
      <c r="C117" s="2" t="s">
        <v>11164</v>
      </c>
      <c r="D117" s="2" t="s">
        <v>11165</v>
      </c>
      <c r="I117" s="2" t="s">
        <v>2173</v>
      </c>
      <c r="J117" s="2" t="s">
        <v>11161</v>
      </c>
      <c r="K117" s="2" t="s">
        <v>17</v>
      </c>
      <c r="L117" s="2" t="s">
        <v>11154</v>
      </c>
      <c r="Q117" s="2">
        <v>1243.0</v>
      </c>
    </row>
    <row r="118">
      <c r="A118" s="239"/>
      <c r="B118" s="239" t="s">
        <v>977</v>
      </c>
      <c r="C118" s="2" t="s">
        <v>11166</v>
      </c>
      <c r="D118" s="2" t="s">
        <v>11167</v>
      </c>
      <c r="I118" s="2" t="s">
        <v>2173</v>
      </c>
      <c r="J118" s="2" t="s">
        <v>11161</v>
      </c>
      <c r="K118" s="2" t="s">
        <v>17</v>
      </c>
      <c r="L118" s="2" t="s">
        <v>11154</v>
      </c>
      <c r="Q118" s="2">
        <v>1243.0</v>
      </c>
    </row>
    <row r="119">
      <c r="A119" s="239"/>
      <c r="B119" s="239" t="s">
        <v>977</v>
      </c>
      <c r="C119" s="2" t="s">
        <v>11166</v>
      </c>
      <c r="D119" s="2" t="s">
        <v>11167</v>
      </c>
      <c r="I119" s="2" t="s">
        <v>2173</v>
      </c>
      <c r="J119" s="2" t="s">
        <v>11161</v>
      </c>
      <c r="K119" s="2" t="s">
        <v>17</v>
      </c>
      <c r="L119" s="2" t="s">
        <v>11154</v>
      </c>
      <c r="Q119" s="2">
        <v>1243.0</v>
      </c>
    </row>
    <row r="120">
      <c r="A120" s="239"/>
      <c r="B120" s="239" t="s">
        <v>977</v>
      </c>
      <c r="C120" s="2" t="s">
        <v>11168</v>
      </c>
      <c r="D120" s="2" t="s">
        <v>11169</v>
      </c>
      <c r="I120" s="2" t="s">
        <v>2173</v>
      </c>
      <c r="J120" s="2" t="s">
        <v>11161</v>
      </c>
      <c r="K120" s="2" t="s">
        <v>17</v>
      </c>
      <c r="L120" s="2" t="s">
        <v>11154</v>
      </c>
      <c r="Q120" s="2">
        <v>1243.0</v>
      </c>
    </row>
    <row r="121">
      <c r="A121" s="239"/>
      <c r="B121" s="239" t="s">
        <v>977</v>
      </c>
      <c r="C121" s="2" t="s">
        <v>11168</v>
      </c>
      <c r="D121" s="2" t="s">
        <v>11169</v>
      </c>
      <c r="I121" s="2" t="s">
        <v>2173</v>
      </c>
      <c r="J121" s="2" t="s">
        <v>11161</v>
      </c>
      <c r="K121" s="2" t="s">
        <v>17</v>
      </c>
      <c r="L121" s="2" t="s">
        <v>11154</v>
      </c>
      <c r="Q121" s="2">
        <v>1243.0</v>
      </c>
    </row>
    <row r="122">
      <c r="A122" s="239"/>
      <c r="B122" s="239" t="s">
        <v>977</v>
      </c>
      <c r="C122" s="2" t="s">
        <v>11170</v>
      </c>
      <c r="D122" s="2" t="s">
        <v>11171</v>
      </c>
      <c r="I122" s="2" t="s">
        <v>2173</v>
      </c>
      <c r="J122" s="2" t="s">
        <v>11161</v>
      </c>
      <c r="K122" s="2" t="s">
        <v>17</v>
      </c>
      <c r="L122" s="2" t="s">
        <v>11154</v>
      </c>
      <c r="Q122" s="2">
        <v>1243.0</v>
      </c>
    </row>
    <row r="123">
      <c r="A123" s="239"/>
      <c r="B123" s="239" t="s">
        <v>977</v>
      </c>
      <c r="C123" s="2" t="s">
        <v>11170</v>
      </c>
      <c r="D123" s="2" t="s">
        <v>11171</v>
      </c>
      <c r="K123" s="2" t="s">
        <v>17</v>
      </c>
      <c r="L123" s="2" t="s">
        <v>11154</v>
      </c>
      <c r="Q123" s="2">
        <v>1243.0</v>
      </c>
    </row>
    <row r="124">
      <c r="A124" s="239"/>
      <c r="B124" s="239" t="s">
        <v>977</v>
      </c>
      <c r="C124" s="2" t="s">
        <v>11172</v>
      </c>
      <c r="D124" s="2" t="s">
        <v>11173</v>
      </c>
      <c r="I124" s="2" t="s">
        <v>2173</v>
      </c>
      <c r="J124" s="2" t="s">
        <v>11161</v>
      </c>
      <c r="K124" s="2" t="s">
        <v>17</v>
      </c>
      <c r="L124" s="2" t="s">
        <v>11154</v>
      </c>
      <c r="Q124" s="2">
        <v>1242.0</v>
      </c>
    </row>
    <row r="125">
      <c r="A125" s="239"/>
      <c r="B125" s="239"/>
      <c r="C125" s="2" t="s">
        <v>3938</v>
      </c>
      <c r="D125" s="2" t="s">
        <v>3939</v>
      </c>
      <c r="I125" s="2" t="s">
        <v>2173</v>
      </c>
      <c r="J125" s="2" t="s">
        <v>11156</v>
      </c>
      <c r="K125" s="2" t="s">
        <v>17</v>
      </c>
      <c r="L125" s="2" t="s">
        <v>11174</v>
      </c>
      <c r="P125" s="2" t="s">
        <v>1039</v>
      </c>
      <c r="Q125" s="2">
        <v>1052.0</v>
      </c>
    </row>
    <row r="126">
      <c r="A126" s="239"/>
      <c r="B126" s="239"/>
      <c r="C126" s="2" t="s">
        <v>3938</v>
      </c>
      <c r="D126" s="2" t="s">
        <v>3939</v>
      </c>
      <c r="I126" s="2" t="s">
        <v>2173</v>
      </c>
      <c r="J126" s="2" t="s">
        <v>11156</v>
      </c>
      <c r="K126" s="2" t="s">
        <v>17</v>
      </c>
      <c r="L126" s="2" t="s">
        <v>11175</v>
      </c>
      <c r="P126" s="2" t="s">
        <v>1039</v>
      </c>
      <c r="Q126" s="2">
        <v>1156.0</v>
      </c>
    </row>
    <row r="127">
      <c r="A127" s="239"/>
      <c r="B127" s="239"/>
      <c r="C127" s="2" t="s">
        <v>3938</v>
      </c>
      <c r="D127" s="2" t="s">
        <v>3939</v>
      </c>
      <c r="I127" s="2" t="s">
        <v>2173</v>
      </c>
      <c r="J127" s="2" t="s">
        <v>11176</v>
      </c>
      <c r="K127" s="2" t="s">
        <v>17</v>
      </c>
      <c r="L127" s="2" t="s">
        <v>11175</v>
      </c>
      <c r="P127" s="2" t="s">
        <v>1039</v>
      </c>
      <c r="Q127" s="2">
        <v>1156.0</v>
      </c>
    </row>
    <row r="128">
      <c r="A128" s="239"/>
      <c r="B128" s="239"/>
      <c r="C128" s="2" t="s">
        <v>3938</v>
      </c>
      <c r="D128" s="2" t="s">
        <v>3939</v>
      </c>
      <c r="I128" s="2" t="s">
        <v>2173</v>
      </c>
      <c r="J128" s="2" t="s">
        <v>11156</v>
      </c>
      <c r="K128" s="2" t="s">
        <v>17</v>
      </c>
      <c r="L128" s="2" t="s">
        <v>11175</v>
      </c>
      <c r="P128" s="2" t="s">
        <v>1039</v>
      </c>
      <c r="Q128" s="2">
        <v>1156.0</v>
      </c>
    </row>
    <row r="129">
      <c r="A129" s="239"/>
      <c r="B129" s="239"/>
      <c r="C129" s="2" t="s">
        <v>3938</v>
      </c>
      <c r="D129" s="2" t="s">
        <v>3939</v>
      </c>
      <c r="I129" s="2" t="s">
        <v>2173</v>
      </c>
      <c r="J129" s="2" t="s">
        <v>11156</v>
      </c>
      <c r="K129" s="2" t="s">
        <v>17</v>
      </c>
      <c r="L129" s="2" t="s">
        <v>11175</v>
      </c>
      <c r="P129" s="2" t="s">
        <v>1039</v>
      </c>
      <c r="Q129" s="2">
        <v>1156.0</v>
      </c>
    </row>
    <row r="130">
      <c r="A130" s="239"/>
      <c r="B130" s="239"/>
      <c r="C130" s="2" t="s">
        <v>3938</v>
      </c>
      <c r="D130" s="2" t="s">
        <v>3939</v>
      </c>
      <c r="I130" s="2" t="s">
        <v>2173</v>
      </c>
      <c r="J130" s="2" t="s">
        <v>11156</v>
      </c>
      <c r="K130" s="2" t="s">
        <v>17</v>
      </c>
      <c r="L130" s="2" t="s">
        <v>11175</v>
      </c>
      <c r="P130" s="2" t="s">
        <v>1039</v>
      </c>
      <c r="Q130" s="2">
        <v>1156.0</v>
      </c>
    </row>
    <row r="131">
      <c r="A131" s="239"/>
      <c r="B131" s="239"/>
      <c r="C131" s="2" t="s">
        <v>1514</v>
      </c>
    </row>
    <row r="132">
      <c r="A132" s="239"/>
      <c r="B132" s="239"/>
      <c r="C132" s="2" t="s">
        <v>1514</v>
      </c>
    </row>
    <row r="133">
      <c r="A133" s="239"/>
      <c r="B133" s="239"/>
      <c r="C133" s="2" t="s">
        <v>1514</v>
      </c>
    </row>
    <row r="134">
      <c r="A134" s="239"/>
      <c r="B134" s="239"/>
      <c r="C134" s="2" t="s">
        <v>1514</v>
      </c>
    </row>
    <row r="135">
      <c r="A135" s="239"/>
      <c r="B135" s="239"/>
      <c r="C135" s="2" t="s">
        <v>1514</v>
      </c>
    </row>
    <row r="136">
      <c r="A136" s="357"/>
      <c r="B136" s="357"/>
      <c r="C136" s="266"/>
      <c r="D136" s="266"/>
      <c r="E136" s="266"/>
      <c r="F136" s="266"/>
      <c r="G136" s="266"/>
      <c r="H136" s="266"/>
      <c r="I136" s="266"/>
      <c r="J136" s="266"/>
      <c r="K136" s="266"/>
      <c r="L136" s="416"/>
      <c r="M136" s="266"/>
      <c r="N136" s="266"/>
      <c r="O136" s="266"/>
      <c r="P136" s="266"/>
      <c r="Q136" s="358"/>
      <c r="R136" s="266"/>
    </row>
    <row r="137">
      <c r="A137" s="357"/>
      <c r="B137" s="357"/>
      <c r="C137" s="266" t="s">
        <v>6902</v>
      </c>
      <c r="D137" s="275" t="s">
        <v>11177</v>
      </c>
      <c r="E137" s="266"/>
      <c r="F137" s="266"/>
      <c r="G137" s="266"/>
      <c r="H137" s="266" t="s">
        <v>3819</v>
      </c>
      <c r="I137" s="266"/>
      <c r="J137" s="266"/>
      <c r="K137" s="266" t="s">
        <v>17</v>
      </c>
      <c r="L137" s="495" t="s">
        <v>10775</v>
      </c>
      <c r="M137" s="266"/>
      <c r="N137" s="266"/>
      <c r="O137" s="266"/>
      <c r="P137" s="266"/>
      <c r="Q137" s="358">
        <v>1109.0</v>
      </c>
      <c r="R137" s="266"/>
    </row>
    <row r="138">
      <c r="A138" s="239"/>
      <c r="B138" s="239"/>
      <c r="C138" s="266" t="s">
        <v>6902</v>
      </c>
      <c r="D138" s="2" t="s">
        <v>11177</v>
      </c>
      <c r="H138" s="2" t="s">
        <v>3819</v>
      </c>
      <c r="K138" s="266" t="s">
        <v>17</v>
      </c>
      <c r="L138" s="495" t="s">
        <v>10775</v>
      </c>
      <c r="M138" s="266"/>
      <c r="N138" s="266"/>
      <c r="O138" s="266"/>
      <c r="P138" s="266"/>
      <c r="Q138" s="358">
        <v>1109.0</v>
      </c>
    </row>
    <row r="139">
      <c r="A139" s="239"/>
      <c r="B139" s="239"/>
      <c r="C139" s="266" t="s">
        <v>6902</v>
      </c>
      <c r="D139" s="275" t="s">
        <v>11177</v>
      </c>
      <c r="H139" s="2" t="s">
        <v>3819</v>
      </c>
      <c r="K139" s="266" t="s">
        <v>17</v>
      </c>
      <c r="L139" s="495" t="s">
        <v>10775</v>
      </c>
      <c r="M139" s="266"/>
      <c r="N139" s="266"/>
      <c r="O139" s="266"/>
      <c r="P139" s="266"/>
      <c r="Q139" s="358">
        <v>1109.0</v>
      </c>
    </row>
    <row r="140">
      <c r="A140" s="239"/>
      <c r="B140" s="239"/>
      <c r="C140" s="2" t="s">
        <v>11178</v>
      </c>
      <c r="D140" s="2" t="s">
        <v>3063</v>
      </c>
      <c r="H140" s="2" t="s">
        <v>3819</v>
      </c>
      <c r="K140" s="2" t="s">
        <v>17</v>
      </c>
      <c r="L140" s="2" t="s">
        <v>9229</v>
      </c>
      <c r="Q140" s="2">
        <v>43.0</v>
      </c>
    </row>
    <row r="141">
      <c r="A141" s="239"/>
      <c r="B141" s="239"/>
      <c r="C141" s="2" t="s">
        <v>11178</v>
      </c>
      <c r="D141" s="2" t="s">
        <v>3063</v>
      </c>
      <c r="H141" s="2" t="s">
        <v>3819</v>
      </c>
      <c r="K141" s="2" t="s">
        <v>17</v>
      </c>
      <c r="L141" s="2" t="s">
        <v>9229</v>
      </c>
      <c r="Q141" s="2">
        <v>43.0</v>
      </c>
    </row>
    <row r="142">
      <c r="A142" s="239"/>
      <c r="B142" s="239"/>
      <c r="C142" s="2" t="s">
        <v>11178</v>
      </c>
      <c r="D142" s="2" t="s">
        <v>3063</v>
      </c>
      <c r="H142" s="2" t="s">
        <v>3819</v>
      </c>
      <c r="K142" s="2" t="s">
        <v>17</v>
      </c>
      <c r="L142" s="2" t="s">
        <v>9229</v>
      </c>
      <c r="Q142" s="2">
        <v>43.0</v>
      </c>
    </row>
    <row r="143">
      <c r="C143" s="2" t="s">
        <v>11179</v>
      </c>
      <c r="D143" s="2" t="s">
        <v>7690</v>
      </c>
      <c r="H143" s="2" t="s">
        <v>3819</v>
      </c>
      <c r="I143" s="2" t="s">
        <v>2245</v>
      </c>
      <c r="J143" s="2" t="s">
        <v>11180</v>
      </c>
      <c r="K143" s="2" t="s">
        <v>17</v>
      </c>
      <c r="L143" s="2" t="s">
        <v>10775</v>
      </c>
      <c r="P143" s="2" t="s">
        <v>11116</v>
      </c>
      <c r="Q143" s="2">
        <v>1109.0</v>
      </c>
    </row>
    <row r="144">
      <c r="C144" s="2" t="s">
        <v>7689</v>
      </c>
      <c r="D144" s="2" t="s">
        <v>7690</v>
      </c>
      <c r="H144" s="2" t="s">
        <v>3819</v>
      </c>
      <c r="I144" s="2" t="s">
        <v>2245</v>
      </c>
      <c r="J144" s="2" t="s">
        <v>9899</v>
      </c>
      <c r="K144" s="2" t="s">
        <v>17</v>
      </c>
      <c r="L144" s="2" t="s">
        <v>10775</v>
      </c>
      <c r="P144" s="2" t="s">
        <v>11116</v>
      </c>
      <c r="Q144" s="2">
        <v>1109.0</v>
      </c>
    </row>
    <row r="145">
      <c r="C145" s="2" t="s">
        <v>7689</v>
      </c>
      <c r="D145" s="2" t="s">
        <v>7690</v>
      </c>
      <c r="H145" s="2" t="s">
        <v>3819</v>
      </c>
      <c r="I145" s="2" t="s">
        <v>2245</v>
      </c>
      <c r="J145" s="2" t="s">
        <v>9899</v>
      </c>
      <c r="K145" s="2" t="s">
        <v>17</v>
      </c>
      <c r="L145" s="2" t="s">
        <v>10775</v>
      </c>
      <c r="P145" s="2" t="s">
        <v>11116</v>
      </c>
      <c r="Q145" s="2">
        <v>1109.0</v>
      </c>
    </row>
    <row r="146">
      <c r="A146" s="239"/>
      <c r="B146" s="239"/>
      <c r="C146" s="2" t="s">
        <v>4317</v>
      </c>
      <c r="D146" s="2" t="s">
        <v>7247</v>
      </c>
      <c r="H146" s="2" t="s">
        <v>3819</v>
      </c>
    </row>
    <row r="147">
      <c r="C147" s="2" t="s">
        <v>4317</v>
      </c>
      <c r="D147" s="2" t="s">
        <v>7247</v>
      </c>
      <c r="H147" s="2" t="s">
        <v>3819</v>
      </c>
    </row>
    <row r="148">
      <c r="C148" s="2" t="s">
        <v>4317</v>
      </c>
      <c r="D148" s="2" t="s">
        <v>7247</v>
      </c>
      <c r="H148" s="2" t="s">
        <v>3819</v>
      </c>
    </row>
    <row r="149">
      <c r="C149" s="2" t="s">
        <v>4317</v>
      </c>
      <c r="D149" s="2" t="s">
        <v>7247</v>
      </c>
      <c r="H149" s="2" t="s">
        <v>3819</v>
      </c>
    </row>
    <row r="150">
      <c r="C150" s="2" t="s">
        <v>4317</v>
      </c>
      <c r="D150" s="2" t="s">
        <v>7247</v>
      </c>
      <c r="H150" s="2" t="s">
        <v>3819</v>
      </c>
    </row>
    <row r="151">
      <c r="C151" s="2" t="s">
        <v>11147</v>
      </c>
      <c r="D151" s="2" t="s">
        <v>11181</v>
      </c>
      <c r="H151" s="2" t="s">
        <v>3819</v>
      </c>
      <c r="I151" s="2" t="s">
        <v>2173</v>
      </c>
      <c r="J151" s="2" t="s">
        <v>11097</v>
      </c>
      <c r="K151" s="2" t="s">
        <v>17</v>
      </c>
      <c r="L151" s="2" t="s">
        <v>11097</v>
      </c>
      <c r="P151" s="2" t="s">
        <v>11096</v>
      </c>
      <c r="Q151" s="2">
        <v>36.0</v>
      </c>
    </row>
    <row r="152">
      <c r="A152" s="239"/>
      <c r="C152" s="2" t="s">
        <v>11147</v>
      </c>
      <c r="D152" s="2" t="s">
        <v>11181</v>
      </c>
      <c r="H152" s="2" t="s">
        <v>3819</v>
      </c>
      <c r="I152" s="2" t="s">
        <v>2173</v>
      </c>
      <c r="J152" s="2" t="s">
        <v>11097</v>
      </c>
      <c r="K152" s="2" t="s">
        <v>17</v>
      </c>
      <c r="L152" s="2" t="s">
        <v>11097</v>
      </c>
      <c r="P152" s="2" t="s">
        <v>11096</v>
      </c>
      <c r="Q152" s="2">
        <v>36.0</v>
      </c>
    </row>
    <row r="153">
      <c r="C153" s="2" t="s">
        <v>3941</v>
      </c>
      <c r="H153" s="2" t="s">
        <v>3819</v>
      </c>
      <c r="I153" s="2" t="s">
        <v>3651</v>
      </c>
      <c r="K153" s="2" t="s">
        <v>17</v>
      </c>
      <c r="L153" s="2" t="s">
        <v>11182</v>
      </c>
      <c r="Q153" s="2">
        <v>118.0</v>
      </c>
    </row>
    <row r="154">
      <c r="A154" s="2" t="s">
        <v>11183</v>
      </c>
      <c r="C154" s="2" t="s">
        <v>11184</v>
      </c>
      <c r="H154" s="2" t="s">
        <v>3819</v>
      </c>
    </row>
    <row r="155">
      <c r="A155" s="2" t="s">
        <v>11183</v>
      </c>
      <c r="C155" s="2" t="s">
        <v>11184</v>
      </c>
      <c r="H155" s="2" t="s">
        <v>3819</v>
      </c>
    </row>
    <row r="169">
      <c r="D169" s="2" t="s">
        <v>34</v>
      </c>
    </row>
    <row r="174">
      <c r="A174" s="239"/>
      <c r="B174" s="239"/>
    </row>
  </sheetData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26.13"/>
    <col customWidth="1" min="4" max="4" width="13.88"/>
    <col customWidth="1" min="5" max="7" width="20.38"/>
    <col customWidth="1" min="8" max="9" width="17.5"/>
    <col customWidth="1" min="10" max="10" width="9.5"/>
    <col customWidth="1" min="11" max="11" width="20.75"/>
    <col customWidth="1" min="12" max="12" width="7.38"/>
    <col customWidth="1" min="13" max="13" width="12.88"/>
    <col customWidth="1" min="14" max="14" width="4.13"/>
    <col customWidth="1" min="15" max="15" width="8.88"/>
    <col customWidth="1" min="16" max="16" width="13.88"/>
    <col customWidth="1" min="17" max="18" width="13.0"/>
  </cols>
  <sheetData>
    <row r="1">
      <c r="A1" s="220"/>
      <c r="B1" s="215" t="s">
        <v>5</v>
      </c>
      <c r="C1" s="219" t="s">
        <v>11185</v>
      </c>
      <c r="D1" s="411">
        <v>9.894332115E9</v>
      </c>
      <c r="E1" s="219"/>
      <c r="F1" s="219"/>
      <c r="G1" s="219" t="s">
        <v>800</v>
      </c>
      <c r="H1" s="219"/>
      <c r="I1" s="219" t="s">
        <v>801</v>
      </c>
      <c r="J1" s="219" t="s">
        <v>802</v>
      </c>
      <c r="K1" s="591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  <c r="T1" s="2" t="s">
        <v>6058</v>
      </c>
      <c r="U1" s="2" t="s">
        <v>6216</v>
      </c>
      <c r="V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00" t="s">
        <v>11</v>
      </c>
      <c r="L2" s="469"/>
      <c r="M2" s="490"/>
      <c r="O2" s="2">
        <v>1.0</v>
      </c>
      <c r="P2" s="2" t="s">
        <v>11186</v>
      </c>
      <c r="Q2" s="2" t="s">
        <v>11187</v>
      </c>
      <c r="R2" s="2" t="s">
        <v>273</v>
      </c>
      <c r="S2" s="2">
        <v>13.0</v>
      </c>
      <c r="T2" s="2" t="s">
        <v>10972</v>
      </c>
      <c r="U2" s="2" t="s">
        <v>11188</v>
      </c>
      <c r="V2" s="2" t="s">
        <v>1568</v>
      </c>
    </row>
    <row r="3">
      <c r="A3" s="2"/>
      <c r="B3" s="229" t="s">
        <v>811</v>
      </c>
      <c r="C3" s="2" t="s">
        <v>177</v>
      </c>
      <c r="D3" s="230"/>
      <c r="E3" s="2"/>
      <c r="F3" s="2"/>
      <c r="G3" s="2" t="s">
        <v>812</v>
      </c>
      <c r="H3" s="2"/>
      <c r="J3" s="2"/>
      <c r="K3" s="200" t="s">
        <v>12</v>
      </c>
      <c r="M3" s="230"/>
      <c r="O3" s="2">
        <v>2.0</v>
      </c>
      <c r="P3" s="2" t="s">
        <v>11189</v>
      </c>
      <c r="Q3" s="2" t="s">
        <v>11190</v>
      </c>
      <c r="R3" s="2" t="s">
        <v>273</v>
      </c>
      <c r="S3" s="2">
        <v>14.0</v>
      </c>
      <c r="T3" s="2" t="s">
        <v>11118</v>
      </c>
      <c r="U3" s="2" t="s">
        <v>10311</v>
      </c>
      <c r="V3" s="2" t="s">
        <v>1328</v>
      </c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00" t="s">
        <v>13</v>
      </c>
      <c r="M4" s="230"/>
      <c r="O4" s="2">
        <v>3.0</v>
      </c>
      <c r="P4" s="2" t="s">
        <v>3308</v>
      </c>
      <c r="Q4" s="2" t="s">
        <v>11191</v>
      </c>
      <c r="R4" s="2" t="s">
        <v>6500</v>
      </c>
      <c r="S4" s="2">
        <v>15.0</v>
      </c>
      <c r="T4" s="2" t="s">
        <v>11192</v>
      </c>
      <c r="U4" s="2" t="s">
        <v>9226</v>
      </c>
      <c r="V4" s="2" t="s">
        <v>1568</v>
      </c>
    </row>
    <row r="5">
      <c r="A5" s="2"/>
      <c r="B5" s="229" t="s">
        <v>818</v>
      </c>
      <c r="C5" s="2" t="s">
        <v>9718</v>
      </c>
      <c r="D5" s="237">
        <v>9.894322822E9</v>
      </c>
      <c r="E5" s="2"/>
      <c r="F5" s="2"/>
      <c r="G5" s="2" t="s">
        <v>819</v>
      </c>
      <c r="H5" s="2"/>
      <c r="J5" s="2"/>
      <c r="K5" s="200" t="s">
        <v>14</v>
      </c>
      <c r="M5" s="237"/>
      <c r="O5" s="2">
        <v>4.0</v>
      </c>
      <c r="P5" s="2" t="s">
        <v>10964</v>
      </c>
      <c r="Q5" s="2" t="s">
        <v>11193</v>
      </c>
      <c r="R5" s="2" t="s">
        <v>1010</v>
      </c>
      <c r="S5" s="2">
        <v>16.0</v>
      </c>
      <c r="T5" s="2" t="s">
        <v>10344</v>
      </c>
      <c r="U5" s="2" t="s">
        <v>11194</v>
      </c>
      <c r="V5" s="2" t="s">
        <v>1568</v>
      </c>
    </row>
    <row r="6">
      <c r="A6" s="2"/>
      <c r="B6" s="229" t="s">
        <v>820</v>
      </c>
      <c r="C6" s="2" t="s">
        <v>11195</v>
      </c>
      <c r="D6" s="237">
        <v>8.122308103E9</v>
      </c>
      <c r="E6" s="2"/>
      <c r="F6" s="2"/>
      <c r="G6" s="2" t="s">
        <v>821</v>
      </c>
      <c r="J6" s="2"/>
      <c r="K6" s="200" t="s">
        <v>15</v>
      </c>
      <c r="M6" s="237"/>
      <c r="O6" s="2">
        <v>5.0</v>
      </c>
      <c r="P6" s="2" t="s">
        <v>10987</v>
      </c>
      <c r="Q6" s="2" t="s">
        <v>11196</v>
      </c>
      <c r="R6" s="2" t="s">
        <v>1010</v>
      </c>
      <c r="S6" s="2">
        <v>17.0</v>
      </c>
      <c r="T6" s="2" t="s">
        <v>11197</v>
      </c>
      <c r="U6" s="2" t="s">
        <v>11198</v>
      </c>
      <c r="V6" s="2" t="s">
        <v>1568</v>
      </c>
    </row>
    <row r="7">
      <c r="A7" s="2"/>
      <c r="B7" s="229" t="s">
        <v>822</v>
      </c>
      <c r="C7" s="2" t="s">
        <v>1937</v>
      </c>
      <c r="D7" s="237">
        <v>8.778993707E9</v>
      </c>
      <c r="E7" s="2"/>
      <c r="F7" s="2"/>
      <c r="G7" s="2" t="s">
        <v>823</v>
      </c>
      <c r="H7" s="2"/>
      <c r="J7" s="2"/>
      <c r="K7" s="200" t="s">
        <v>17</v>
      </c>
      <c r="M7" s="237"/>
      <c r="O7" s="2">
        <v>6.0</v>
      </c>
      <c r="P7" s="2" t="s">
        <v>11199</v>
      </c>
      <c r="Q7" s="2" t="s">
        <v>9352</v>
      </c>
      <c r="R7" s="2" t="s">
        <v>1010</v>
      </c>
      <c r="S7" s="2">
        <v>18.0</v>
      </c>
      <c r="T7" s="2" t="s">
        <v>10977</v>
      </c>
      <c r="U7" s="2" t="s">
        <v>11200</v>
      </c>
      <c r="V7" s="2" t="s">
        <v>1568</v>
      </c>
    </row>
    <row r="8">
      <c r="A8" s="2"/>
      <c r="B8" s="229" t="s">
        <v>824</v>
      </c>
      <c r="D8" s="230"/>
      <c r="E8" s="2"/>
      <c r="F8" s="2"/>
      <c r="G8" s="2" t="s">
        <v>825</v>
      </c>
      <c r="H8" s="2"/>
      <c r="J8" s="2"/>
      <c r="K8" s="200" t="s">
        <v>18</v>
      </c>
      <c r="M8" s="237"/>
      <c r="O8" s="2">
        <v>7.0</v>
      </c>
      <c r="P8" s="2" t="s">
        <v>10365</v>
      </c>
      <c r="Q8" s="2" t="s">
        <v>7234</v>
      </c>
      <c r="R8" s="2" t="s">
        <v>1010</v>
      </c>
      <c r="S8" s="2">
        <v>19.0</v>
      </c>
      <c r="T8" s="2" t="s">
        <v>1343</v>
      </c>
      <c r="U8" s="2" t="s">
        <v>11201</v>
      </c>
      <c r="V8" s="2" t="s">
        <v>1568</v>
      </c>
    </row>
    <row r="9">
      <c r="A9" s="2"/>
      <c r="B9" s="229" t="s">
        <v>826</v>
      </c>
      <c r="C9" s="2" t="s">
        <v>11202</v>
      </c>
      <c r="D9" s="237">
        <v>9.894388399E9</v>
      </c>
      <c r="E9" s="2"/>
      <c r="F9" s="2"/>
      <c r="G9" s="2" t="s">
        <v>827</v>
      </c>
      <c r="H9" s="2"/>
      <c r="I9" s="2"/>
      <c r="J9" s="2"/>
      <c r="K9" s="200" t="s">
        <v>19</v>
      </c>
      <c r="L9" s="2"/>
      <c r="M9" s="237"/>
      <c r="O9" s="2">
        <v>8.0</v>
      </c>
      <c r="P9" s="2" t="s">
        <v>10399</v>
      </c>
      <c r="Q9" s="2" t="s">
        <v>10400</v>
      </c>
      <c r="R9" s="2" t="s">
        <v>1010</v>
      </c>
      <c r="S9" s="2">
        <v>20.0</v>
      </c>
      <c r="T9" s="2" t="s">
        <v>11203</v>
      </c>
      <c r="U9" s="2" t="s">
        <v>11204</v>
      </c>
      <c r="V9" s="2" t="s">
        <v>7218</v>
      </c>
    </row>
    <row r="10">
      <c r="A10" s="2"/>
      <c r="B10" s="241" t="s">
        <v>828</v>
      </c>
      <c r="C10" s="242"/>
      <c r="D10" s="243"/>
      <c r="E10" s="2"/>
      <c r="F10" s="2"/>
      <c r="G10" s="2" t="s">
        <v>829</v>
      </c>
      <c r="H10" s="2"/>
      <c r="I10" s="2"/>
      <c r="J10" s="2"/>
      <c r="K10" s="200" t="s">
        <v>20</v>
      </c>
      <c r="L10" s="2"/>
      <c r="M10" s="237"/>
      <c r="O10" s="2">
        <v>9.0</v>
      </c>
      <c r="P10" s="2" t="s">
        <v>11205</v>
      </c>
      <c r="Q10" s="2" t="s">
        <v>11206</v>
      </c>
      <c r="R10" s="2" t="s">
        <v>1010</v>
      </c>
      <c r="S10" s="2">
        <v>21.0</v>
      </c>
      <c r="T10" s="2" t="s">
        <v>11207</v>
      </c>
      <c r="U10" s="2" t="s">
        <v>9236</v>
      </c>
      <c r="V10" s="2" t="s">
        <v>7218</v>
      </c>
    </row>
    <row r="11">
      <c r="A11" s="2"/>
      <c r="B11" s="2" t="s">
        <v>830</v>
      </c>
      <c r="C11" s="357" t="s">
        <v>5837</v>
      </c>
      <c r="D11" s="511">
        <v>9.04757325E9</v>
      </c>
      <c r="E11" s="2"/>
      <c r="F11" s="2"/>
      <c r="G11" s="229" t="s">
        <v>831</v>
      </c>
      <c r="H11" s="2"/>
      <c r="I11" s="2"/>
      <c r="J11" s="2"/>
      <c r="K11" s="200" t="s">
        <v>21</v>
      </c>
      <c r="L11" s="2"/>
      <c r="M11" s="237"/>
      <c r="O11" s="2">
        <v>10.0</v>
      </c>
      <c r="P11" s="2" t="s">
        <v>11208</v>
      </c>
      <c r="Q11" s="2" t="s">
        <v>10426</v>
      </c>
      <c r="R11" s="2" t="s">
        <v>1010</v>
      </c>
      <c r="S11" s="2">
        <v>22.0</v>
      </c>
      <c r="T11" s="2" t="s">
        <v>11209</v>
      </c>
      <c r="U11" s="2" t="s">
        <v>7982</v>
      </c>
      <c r="V11" s="2" t="s">
        <v>7218</v>
      </c>
    </row>
    <row r="12">
      <c r="A12" s="2"/>
      <c r="B12" s="2" t="s">
        <v>11210</v>
      </c>
      <c r="C12" s="2" t="s">
        <v>1683</v>
      </c>
      <c r="D12" s="2">
        <v>9.600902023E9</v>
      </c>
      <c r="E12" s="2"/>
      <c r="F12" s="2"/>
      <c r="G12" s="229" t="s">
        <v>833</v>
      </c>
      <c r="H12" s="2"/>
      <c r="I12" s="2"/>
      <c r="J12" s="2"/>
      <c r="K12" s="200" t="s">
        <v>23</v>
      </c>
      <c r="L12" s="2"/>
      <c r="M12" s="237"/>
      <c r="O12" s="2">
        <v>11.0</v>
      </c>
      <c r="P12" s="2" t="s">
        <v>10972</v>
      </c>
      <c r="Q12" s="2" t="s">
        <v>11211</v>
      </c>
      <c r="R12" s="2" t="s">
        <v>1010</v>
      </c>
    </row>
    <row r="13">
      <c r="A13" s="2"/>
      <c r="B13" s="2"/>
      <c r="C13" s="2"/>
      <c r="D13" s="2"/>
      <c r="E13" s="2"/>
      <c r="F13" s="2"/>
      <c r="G13" s="229" t="s">
        <v>835</v>
      </c>
      <c r="H13" s="2"/>
      <c r="I13" s="2"/>
      <c r="J13" s="2"/>
      <c r="K13" s="200" t="s">
        <v>24</v>
      </c>
      <c r="L13" s="242"/>
      <c r="M13" s="243"/>
      <c r="N13" s="2"/>
      <c r="O13" s="2">
        <v>12.0</v>
      </c>
      <c r="P13" s="2" t="s">
        <v>10972</v>
      </c>
      <c r="Q13" s="2" t="s">
        <v>11188</v>
      </c>
      <c r="R13" s="2" t="s">
        <v>1568</v>
      </c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2"/>
      <c r="K14" s="200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00"/>
      <c r="L15" s="2"/>
      <c r="M15" s="2" t="s">
        <v>4235</v>
      </c>
      <c r="N15" s="2"/>
      <c r="O15" s="2"/>
      <c r="P15" s="2"/>
      <c r="Q15" s="2"/>
    </row>
    <row r="16">
      <c r="A16" s="460"/>
      <c r="B16" s="460" t="s">
        <v>27</v>
      </c>
      <c r="C16" s="460" t="s">
        <v>28</v>
      </c>
      <c r="D16" s="460" t="s">
        <v>29</v>
      </c>
      <c r="E16" s="12" t="s">
        <v>839</v>
      </c>
      <c r="F16" s="12" t="s">
        <v>840</v>
      </c>
      <c r="G16" s="460" t="s">
        <v>811</v>
      </c>
      <c r="H16" s="460" t="s">
        <v>841</v>
      </c>
      <c r="I16" s="460" t="s">
        <v>842</v>
      </c>
      <c r="J16" s="460" t="s">
        <v>843</v>
      </c>
      <c r="K16" s="460" t="s">
        <v>845</v>
      </c>
      <c r="L16" s="460" t="s">
        <v>846</v>
      </c>
      <c r="M16" s="460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00" t="s">
        <v>9592</v>
      </c>
      <c r="B17" s="200" t="s">
        <v>862</v>
      </c>
      <c r="C17" s="200" t="s">
        <v>11212</v>
      </c>
      <c r="D17" s="200" t="s">
        <v>6646</v>
      </c>
      <c r="E17" s="200"/>
      <c r="F17" s="200"/>
      <c r="G17" s="200" t="s">
        <v>10312</v>
      </c>
      <c r="H17" s="200" t="s">
        <v>2097</v>
      </c>
      <c r="I17" s="200" t="s">
        <v>829</v>
      </c>
      <c r="J17" s="200" t="s">
        <v>11193</v>
      </c>
      <c r="K17" s="200" t="s">
        <v>17</v>
      </c>
      <c r="L17" s="200" t="s">
        <v>11213</v>
      </c>
      <c r="M17" s="461"/>
      <c r="P17" s="2">
        <v>155.0</v>
      </c>
      <c r="Q17" s="2">
        <v>1186.0</v>
      </c>
    </row>
    <row r="18">
      <c r="A18" s="200"/>
      <c r="B18" s="200" t="s">
        <v>862</v>
      </c>
      <c r="C18" s="200" t="s">
        <v>11212</v>
      </c>
      <c r="D18" s="200" t="s">
        <v>11214</v>
      </c>
      <c r="E18" s="200"/>
      <c r="F18" s="200"/>
      <c r="G18" s="200" t="s">
        <v>11215</v>
      </c>
      <c r="H18" s="200" t="s">
        <v>2100</v>
      </c>
      <c r="I18" s="200" t="s">
        <v>829</v>
      </c>
      <c r="J18" s="200" t="s">
        <v>11193</v>
      </c>
      <c r="K18" s="200" t="s">
        <v>17</v>
      </c>
      <c r="L18" s="200" t="s">
        <v>11213</v>
      </c>
      <c r="M18" s="461"/>
      <c r="P18" s="2">
        <v>155.0</v>
      </c>
      <c r="Q18" s="2">
        <v>1186.0</v>
      </c>
    </row>
    <row r="19">
      <c r="A19" s="200"/>
      <c r="B19" s="200" t="s">
        <v>862</v>
      </c>
      <c r="C19" s="200" t="s">
        <v>11212</v>
      </c>
      <c r="D19" s="200" t="s">
        <v>11214</v>
      </c>
      <c r="E19" s="200"/>
      <c r="F19" s="200"/>
      <c r="G19" s="200" t="s">
        <v>10803</v>
      </c>
      <c r="H19" s="200" t="s">
        <v>2102</v>
      </c>
      <c r="I19" s="200" t="s">
        <v>829</v>
      </c>
      <c r="J19" s="200" t="s">
        <v>11193</v>
      </c>
      <c r="K19" s="200" t="s">
        <v>17</v>
      </c>
      <c r="L19" s="200" t="s">
        <v>11213</v>
      </c>
      <c r="M19" s="461"/>
      <c r="P19" s="2">
        <v>155.0</v>
      </c>
      <c r="Q19" s="2">
        <v>1186.0</v>
      </c>
    </row>
    <row r="20">
      <c r="A20" s="200"/>
      <c r="B20" s="200" t="s">
        <v>862</v>
      </c>
      <c r="C20" s="200" t="s">
        <v>11212</v>
      </c>
      <c r="D20" s="200" t="s">
        <v>11214</v>
      </c>
      <c r="E20" s="200"/>
      <c r="F20" s="200"/>
      <c r="G20" s="200" t="s">
        <v>9972</v>
      </c>
      <c r="H20" s="200" t="s">
        <v>2103</v>
      </c>
      <c r="I20" s="200" t="s">
        <v>829</v>
      </c>
      <c r="J20" s="200" t="s">
        <v>11193</v>
      </c>
      <c r="K20" s="200" t="s">
        <v>17</v>
      </c>
      <c r="L20" s="200" t="s">
        <v>11213</v>
      </c>
      <c r="M20" s="461"/>
      <c r="P20" s="2">
        <v>155.0</v>
      </c>
      <c r="Q20" s="2">
        <v>1186.0</v>
      </c>
    </row>
    <row r="21">
      <c r="A21" s="200"/>
      <c r="B21" s="200" t="s">
        <v>862</v>
      </c>
      <c r="C21" s="200" t="s">
        <v>11212</v>
      </c>
      <c r="D21" s="200" t="s">
        <v>11214</v>
      </c>
      <c r="E21" s="200"/>
      <c r="F21" s="200"/>
      <c r="G21" s="200" t="s">
        <v>11216</v>
      </c>
      <c r="H21" s="200" t="s">
        <v>2104</v>
      </c>
      <c r="I21" s="200" t="s">
        <v>829</v>
      </c>
      <c r="J21" s="200" t="s">
        <v>11193</v>
      </c>
      <c r="K21" s="200" t="s">
        <v>17</v>
      </c>
      <c r="L21" s="200" t="s">
        <v>11213</v>
      </c>
      <c r="M21" s="461"/>
      <c r="P21" s="2">
        <v>155.0</v>
      </c>
      <c r="Q21" s="2">
        <v>1186.0</v>
      </c>
    </row>
    <row r="22">
      <c r="A22" s="461"/>
      <c r="B22" s="200" t="s">
        <v>862</v>
      </c>
      <c r="C22" s="200" t="s">
        <v>11212</v>
      </c>
      <c r="D22" s="200" t="s">
        <v>11214</v>
      </c>
      <c r="E22" s="200"/>
      <c r="F22" s="200"/>
      <c r="G22" s="200" t="s">
        <v>11217</v>
      </c>
      <c r="H22" s="200" t="s">
        <v>2105</v>
      </c>
      <c r="I22" s="200" t="s">
        <v>829</v>
      </c>
      <c r="J22" s="200" t="s">
        <v>11193</v>
      </c>
      <c r="K22" s="200" t="s">
        <v>17</v>
      </c>
      <c r="L22" s="200" t="s">
        <v>11213</v>
      </c>
      <c r="M22" s="461"/>
      <c r="P22" s="2">
        <v>155.0</v>
      </c>
      <c r="Q22" s="2">
        <v>1186.0</v>
      </c>
    </row>
    <row r="23">
      <c r="A23" s="200"/>
      <c r="B23" s="200" t="s">
        <v>862</v>
      </c>
      <c r="C23" s="200" t="s">
        <v>11212</v>
      </c>
      <c r="D23" s="200" t="s">
        <v>11214</v>
      </c>
      <c r="E23" s="200"/>
      <c r="F23" s="200"/>
      <c r="G23" s="200" t="s">
        <v>11218</v>
      </c>
      <c r="H23" s="200" t="s">
        <v>2112</v>
      </c>
      <c r="I23" s="200" t="s">
        <v>829</v>
      </c>
      <c r="J23" s="200" t="s">
        <v>11196</v>
      </c>
      <c r="K23" s="200" t="s">
        <v>17</v>
      </c>
      <c r="L23" s="200" t="s">
        <v>11213</v>
      </c>
      <c r="M23" s="461"/>
      <c r="P23" s="2">
        <v>157.0</v>
      </c>
      <c r="Q23" s="2">
        <v>1186.0</v>
      </c>
    </row>
    <row r="24">
      <c r="A24" s="200"/>
      <c r="B24" s="200" t="s">
        <v>862</v>
      </c>
      <c r="C24" s="200" t="s">
        <v>11212</v>
      </c>
      <c r="D24" s="200" t="s">
        <v>11214</v>
      </c>
      <c r="E24" s="200"/>
      <c r="F24" s="200"/>
      <c r="G24" s="200" t="s">
        <v>11219</v>
      </c>
      <c r="H24" s="200" t="s">
        <v>2118</v>
      </c>
      <c r="I24" s="200" t="s">
        <v>829</v>
      </c>
      <c r="J24" s="200" t="s">
        <v>11196</v>
      </c>
      <c r="K24" s="200" t="s">
        <v>17</v>
      </c>
      <c r="L24" s="200" t="s">
        <v>11213</v>
      </c>
      <c r="M24" s="461"/>
      <c r="P24" s="2">
        <v>157.0</v>
      </c>
      <c r="Q24" s="2">
        <v>1186.0</v>
      </c>
    </row>
    <row r="25">
      <c r="A25" s="200"/>
      <c r="B25" s="200" t="s">
        <v>862</v>
      </c>
      <c r="C25" s="200" t="s">
        <v>11212</v>
      </c>
      <c r="D25" s="200" t="s">
        <v>11214</v>
      </c>
      <c r="E25" s="200"/>
      <c r="F25" s="200"/>
      <c r="G25" s="200" t="s">
        <v>11220</v>
      </c>
      <c r="H25" s="200" t="s">
        <v>2117</v>
      </c>
      <c r="I25" s="200" t="s">
        <v>829</v>
      </c>
      <c r="J25" s="200" t="s">
        <v>11196</v>
      </c>
      <c r="K25" s="200" t="s">
        <v>17</v>
      </c>
      <c r="L25" s="200" t="s">
        <v>11213</v>
      </c>
      <c r="M25" s="461"/>
      <c r="P25" s="2">
        <v>157.0</v>
      </c>
      <c r="Q25" s="2">
        <v>1186.0</v>
      </c>
    </row>
    <row r="26">
      <c r="A26" s="200"/>
      <c r="B26" s="200" t="s">
        <v>862</v>
      </c>
      <c r="C26" s="200" t="s">
        <v>11212</v>
      </c>
      <c r="D26" s="200" t="s">
        <v>11214</v>
      </c>
      <c r="E26" s="200"/>
      <c r="F26" s="200"/>
      <c r="G26" s="200" t="s">
        <v>11221</v>
      </c>
      <c r="H26" s="200" t="s">
        <v>2113</v>
      </c>
      <c r="I26" s="200" t="s">
        <v>829</v>
      </c>
      <c r="J26" s="200" t="s">
        <v>11196</v>
      </c>
      <c r="K26" s="200" t="s">
        <v>17</v>
      </c>
      <c r="L26" s="200" t="s">
        <v>11213</v>
      </c>
      <c r="M26" s="461"/>
      <c r="P26" s="2">
        <v>157.0</v>
      </c>
      <c r="Q26" s="2">
        <v>1186.0</v>
      </c>
    </row>
    <row r="27">
      <c r="A27" s="461"/>
      <c r="B27" s="200" t="s">
        <v>862</v>
      </c>
      <c r="C27" s="200" t="s">
        <v>11212</v>
      </c>
      <c r="D27" s="200" t="s">
        <v>11214</v>
      </c>
      <c r="E27" s="200"/>
      <c r="F27" s="200"/>
      <c r="G27" s="200" t="s">
        <v>11222</v>
      </c>
      <c r="H27" s="200" t="s">
        <v>2114</v>
      </c>
      <c r="I27" s="200" t="s">
        <v>829</v>
      </c>
      <c r="J27" s="200" t="s">
        <v>11196</v>
      </c>
      <c r="K27" s="200" t="s">
        <v>17</v>
      </c>
      <c r="L27" s="200" t="s">
        <v>11213</v>
      </c>
      <c r="M27" s="461"/>
      <c r="P27" s="2">
        <v>157.0</v>
      </c>
      <c r="Q27" s="2">
        <v>1186.0</v>
      </c>
    </row>
    <row r="28">
      <c r="A28" s="200"/>
      <c r="B28" s="200" t="s">
        <v>862</v>
      </c>
      <c r="C28" s="200" t="s">
        <v>11212</v>
      </c>
      <c r="D28" s="200" t="s">
        <v>11214</v>
      </c>
      <c r="E28" s="200"/>
      <c r="F28" s="200"/>
      <c r="G28" s="200" t="s">
        <v>11223</v>
      </c>
      <c r="H28" s="200" t="s">
        <v>2115</v>
      </c>
      <c r="I28" s="200" t="s">
        <v>829</v>
      </c>
      <c r="J28" s="200" t="s">
        <v>9352</v>
      </c>
      <c r="K28" s="200" t="s">
        <v>17</v>
      </c>
      <c r="L28" s="200" t="s">
        <v>11213</v>
      </c>
      <c r="M28" s="461"/>
      <c r="P28" s="2">
        <v>86.0</v>
      </c>
      <c r="Q28" s="2">
        <v>1186.0</v>
      </c>
    </row>
    <row r="29">
      <c r="A29" s="200"/>
      <c r="B29" s="200" t="s">
        <v>862</v>
      </c>
      <c r="C29" s="200" t="s">
        <v>11212</v>
      </c>
      <c r="D29" s="200" t="s">
        <v>11214</v>
      </c>
      <c r="E29" s="200"/>
      <c r="F29" s="200"/>
      <c r="G29" s="200" t="s">
        <v>11224</v>
      </c>
      <c r="H29" s="200" t="s">
        <v>2119</v>
      </c>
      <c r="I29" s="200" t="s">
        <v>2173</v>
      </c>
      <c r="J29" s="200" t="s">
        <v>11188</v>
      </c>
      <c r="K29" s="200" t="s">
        <v>17</v>
      </c>
      <c r="L29" s="200" t="s">
        <v>11213</v>
      </c>
      <c r="M29" s="461"/>
      <c r="Q29" s="2">
        <v>1186.0</v>
      </c>
    </row>
    <row r="30">
      <c r="A30" s="200"/>
      <c r="B30" s="200" t="s">
        <v>862</v>
      </c>
      <c r="C30" s="200" t="s">
        <v>11212</v>
      </c>
      <c r="D30" s="200" t="s">
        <v>11214</v>
      </c>
      <c r="E30" s="200"/>
      <c r="F30" s="200"/>
      <c r="G30" s="200" t="s">
        <v>11225</v>
      </c>
      <c r="H30" s="200" t="s">
        <v>2807</v>
      </c>
      <c r="I30" s="200" t="s">
        <v>829</v>
      </c>
      <c r="J30" s="200" t="s">
        <v>11196</v>
      </c>
      <c r="K30" s="200" t="s">
        <v>17</v>
      </c>
      <c r="L30" s="200" t="s">
        <v>11213</v>
      </c>
      <c r="M30" s="461"/>
      <c r="P30" s="2">
        <v>157.0</v>
      </c>
      <c r="Q30" s="2">
        <v>1186.0</v>
      </c>
    </row>
    <row r="31">
      <c r="A31" s="200"/>
      <c r="B31" s="200" t="s">
        <v>862</v>
      </c>
      <c r="C31" s="200" t="s">
        <v>11212</v>
      </c>
      <c r="D31" s="200" t="s">
        <v>11214</v>
      </c>
      <c r="E31" s="200"/>
      <c r="F31" s="200"/>
      <c r="G31" s="200" t="s">
        <v>9984</v>
      </c>
      <c r="H31" s="200" t="s">
        <v>2808</v>
      </c>
      <c r="I31" s="200" t="s">
        <v>829</v>
      </c>
      <c r="J31" s="200" t="s">
        <v>11196</v>
      </c>
      <c r="K31" s="200" t="s">
        <v>17</v>
      </c>
      <c r="L31" s="200" t="s">
        <v>11213</v>
      </c>
      <c r="M31" s="461"/>
      <c r="P31" s="2">
        <v>157.0</v>
      </c>
      <c r="Q31" s="2">
        <v>1186.0</v>
      </c>
    </row>
    <row r="32">
      <c r="A32" s="200"/>
      <c r="B32" s="200" t="s">
        <v>862</v>
      </c>
      <c r="C32" s="200" t="s">
        <v>11212</v>
      </c>
      <c r="D32" s="200" t="s">
        <v>11214</v>
      </c>
      <c r="E32" s="200"/>
      <c r="F32" s="200"/>
      <c r="G32" s="200" t="s">
        <v>9875</v>
      </c>
      <c r="H32" s="200" t="s">
        <v>11226</v>
      </c>
      <c r="I32" s="200" t="s">
        <v>829</v>
      </c>
      <c r="J32" s="200" t="s">
        <v>11196</v>
      </c>
      <c r="K32" s="200" t="s">
        <v>17</v>
      </c>
      <c r="L32" s="200" t="s">
        <v>11213</v>
      </c>
      <c r="M32" s="461"/>
      <c r="P32" s="2">
        <v>157.0</v>
      </c>
      <c r="Q32" s="2">
        <v>1186.0</v>
      </c>
    </row>
    <row r="33">
      <c r="A33" s="200"/>
      <c r="B33" s="200" t="s">
        <v>862</v>
      </c>
      <c r="C33" s="200" t="s">
        <v>11212</v>
      </c>
      <c r="D33" s="200" t="s">
        <v>11214</v>
      </c>
      <c r="E33" s="200"/>
      <c r="F33" s="200"/>
      <c r="G33" s="200" t="s">
        <v>7189</v>
      </c>
      <c r="H33" s="200" t="s">
        <v>11227</v>
      </c>
      <c r="I33" s="200" t="s">
        <v>2173</v>
      </c>
      <c r="J33" s="200" t="s">
        <v>11188</v>
      </c>
      <c r="K33" s="200" t="s">
        <v>17</v>
      </c>
      <c r="L33" s="200" t="s">
        <v>11213</v>
      </c>
      <c r="M33" s="461"/>
      <c r="Q33" s="2">
        <v>1186.0</v>
      </c>
    </row>
    <row r="34">
      <c r="A34" s="461"/>
      <c r="B34" s="200" t="s">
        <v>862</v>
      </c>
      <c r="C34" s="200" t="s">
        <v>11212</v>
      </c>
      <c r="D34" s="200" t="s">
        <v>11214</v>
      </c>
      <c r="E34" s="200"/>
      <c r="F34" s="200"/>
      <c r="G34" s="200"/>
      <c r="H34" s="200"/>
      <c r="I34" s="200" t="s">
        <v>2173</v>
      </c>
      <c r="J34" s="200" t="s">
        <v>11196</v>
      </c>
      <c r="K34" s="200" t="s">
        <v>17</v>
      </c>
      <c r="L34" s="200" t="s">
        <v>11213</v>
      </c>
      <c r="M34" s="461"/>
      <c r="P34" s="2">
        <v>157.0</v>
      </c>
      <c r="Q34" s="2">
        <v>1186.0</v>
      </c>
    </row>
    <row r="35">
      <c r="A35" s="461"/>
      <c r="B35" s="200" t="s">
        <v>11228</v>
      </c>
      <c r="C35" s="200" t="s">
        <v>11229</v>
      </c>
      <c r="D35" s="200" t="s">
        <v>11230</v>
      </c>
      <c r="E35" s="200"/>
      <c r="F35" s="200"/>
      <c r="G35" s="200" t="s">
        <v>7250</v>
      </c>
      <c r="H35" s="200" t="s">
        <v>2805</v>
      </c>
      <c r="I35" s="200" t="s">
        <v>829</v>
      </c>
      <c r="J35" s="200" t="s">
        <v>11188</v>
      </c>
      <c r="K35" s="631" t="s">
        <v>17</v>
      </c>
      <c r="L35" s="608" t="s">
        <v>11213</v>
      </c>
      <c r="M35" s="266"/>
      <c r="N35" s="266"/>
      <c r="O35" s="266"/>
      <c r="P35" s="275">
        <v>162.0</v>
      </c>
      <c r="Q35" s="358">
        <v>1206.0</v>
      </c>
      <c r="R35" s="266"/>
    </row>
    <row r="36">
      <c r="A36" s="461"/>
      <c r="B36" s="200" t="s">
        <v>11228</v>
      </c>
      <c r="C36" s="200" t="s">
        <v>11229</v>
      </c>
      <c r="D36" s="200" t="s">
        <v>11230</v>
      </c>
      <c r="E36" s="200"/>
      <c r="F36" s="200"/>
      <c r="G36" s="200" t="s">
        <v>11231</v>
      </c>
      <c r="H36" s="200" t="s">
        <v>2804</v>
      </c>
      <c r="I36" s="200" t="s">
        <v>829</v>
      </c>
      <c r="J36" s="200" t="s">
        <v>11188</v>
      </c>
      <c r="K36" s="631" t="s">
        <v>17</v>
      </c>
      <c r="L36" s="608" t="s">
        <v>11213</v>
      </c>
      <c r="M36" s="266"/>
      <c r="N36" s="266"/>
      <c r="O36" s="266"/>
      <c r="P36" s="275">
        <v>162.0</v>
      </c>
      <c r="Q36" s="358">
        <v>1206.0</v>
      </c>
      <c r="R36" s="266"/>
    </row>
    <row r="37">
      <c r="A37" s="200"/>
      <c r="B37" s="200" t="s">
        <v>11228</v>
      </c>
      <c r="C37" s="200" t="s">
        <v>11229</v>
      </c>
      <c r="D37" s="200" t="s">
        <v>11230</v>
      </c>
      <c r="E37" s="200"/>
      <c r="F37" s="200"/>
      <c r="G37" s="200" t="s">
        <v>11232</v>
      </c>
      <c r="H37" s="200" t="s">
        <v>2783</v>
      </c>
      <c r="I37" s="200" t="s">
        <v>829</v>
      </c>
      <c r="J37" s="200" t="s">
        <v>11188</v>
      </c>
      <c r="K37" s="631" t="s">
        <v>17</v>
      </c>
      <c r="L37" s="620" t="s">
        <v>7249</v>
      </c>
      <c r="M37" s="266"/>
      <c r="N37" s="266"/>
      <c r="O37" s="266"/>
      <c r="P37" s="275">
        <v>162.0</v>
      </c>
      <c r="Q37" s="358">
        <v>1206.0</v>
      </c>
      <c r="R37" s="266"/>
    </row>
    <row r="38">
      <c r="A38" s="200"/>
      <c r="B38" s="200" t="s">
        <v>30</v>
      </c>
      <c r="C38" s="200" t="s">
        <v>4347</v>
      </c>
      <c r="D38" s="461"/>
      <c r="E38" s="200"/>
      <c r="F38" s="200"/>
      <c r="G38" s="200" t="s">
        <v>11233</v>
      </c>
      <c r="H38" s="200"/>
      <c r="I38" s="200" t="s">
        <v>2173</v>
      </c>
      <c r="J38" s="200" t="s">
        <v>9352</v>
      </c>
      <c r="K38" s="200" t="s">
        <v>17</v>
      </c>
      <c r="L38" s="200" t="s">
        <v>11213</v>
      </c>
      <c r="M38" s="461"/>
      <c r="P38" s="2">
        <v>86.0</v>
      </c>
      <c r="Q38" s="2">
        <v>1186.0</v>
      </c>
    </row>
    <row r="39">
      <c r="A39" s="461"/>
      <c r="B39" s="200" t="s">
        <v>7867</v>
      </c>
      <c r="C39" s="200" t="s">
        <v>11234</v>
      </c>
      <c r="D39" s="461"/>
      <c r="E39" s="200"/>
      <c r="F39" s="200"/>
      <c r="G39" s="200" t="s">
        <v>11235</v>
      </c>
      <c r="H39" s="461"/>
      <c r="I39" s="200" t="s">
        <v>2173</v>
      </c>
      <c r="J39" s="200" t="s">
        <v>11196</v>
      </c>
      <c r="K39" s="200" t="s">
        <v>17</v>
      </c>
      <c r="L39" s="200" t="s">
        <v>11213</v>
      </c>
      <c r="M39" s="461"/>
      <c r="P39" s="2">
        <v>86.0</v>
      </c>
      <c r="Q39" s="2">
        <v>1186.0</v>
      </c>
    </row>
    <row r="40">
      <c r="A40" s="461"/>
      <c r="B40" s="200" t="s">
        <v>6455</v>
      </c>
      <c r="C40" s="200" t="s">
        <v>10815</v>
      </c>
      <c r="D40" s="461"/>
      <c r="E40" s="200"/>
      <c r="F40" s="200"/>
      <c r="G40" s="200" t="s">
        <v>7243</v>
      </c>
      <c r="H40" s="461"/>
      <c r="I40" s="200" t="s">
        <v>2173</v>
      </c>
      <c r="J40" s="200" t="s">
        <v>9352</v>
      </c>
      <c r="K40" s="200" t="s">
        <v>1152</v>
      </c>
      <c r="L40" s="200" t="s">
        <v>11213</v>
      </c>
      <c r="M40" s="461"/>
      <c r="P40" s="2">
        <v>86.0</v>
      </c>
      <c r="Q40" s="2">
        <v>1186.0</v>
      </c>
    </row>
    <row r="41">
      <c r="A41" s="200"/>
      <c r="B41" s="200" t="s">
        <v>862</v>
      </c>
      <c r="C41" s="608" t="s">
        <v>5711</v>
      </c>
      <c r="D41" s="608"/>
      <c r="E41" s="200"/>
      <c r="F41" s="200"/>
      <c r="G41" s="200"/>
      <c r="H41" s="200" t="s">
        <v>3819</v>
      </c>
      <c r="I41" s="200"/>
      <c r="J41" s="461"/>
      <c r="K41" s="200" t="s">
        <v>17</v>
      </c>
      <c r="L41" s="200" t="s">
        <v>9226</v>
      </c>
      <c r="M41" s="461"/>
      <c r="Q41" s="2">
        <v>1245.0</v>
      </c>
    </row>
    <row r="42">
      <c r="A42" s="200"/>
      <c r="B42" s="631"/>
      <c r="C42" s="654" t="s">
        <v>11236</v>
      </c>
      <c r="D42" s="357" t="s">
        <v>11237</v>
      </c>
      <c r="E42" s="357"/>
      <c r="F42" s="357"/>
      <c r="G42" s="357"/>
      <c r="H42" s="266"/>
      <c r="I42" s="357"/>
      <c r="J42" s="620"/>
      <c r="K42" s="631" t="s">
        <v>17</v>
      </c>
      <c r="L42" s="631" t="s">
        <v>7235</v>
      </c>
      <c r="M42" s="266"/>
      <c r="N42" s="266"/>
      <c r="O42" s="266"/>
      <c r="P42" s="266"/>
      <c r="Q42" s="358">
        <v>1215.0</v>
      </c>
    </row>
    <row r="43">
      <c r="A43" s="200"/>
      <c r="B43" s="200"/>
      <c r="C43" s="608"/>
      <c r="D43" s="608"/>
      <c r="E43" s="200"/>
      <c r="F43" s="200"/>
      <c r="G43" s="200"/>
      <c r="H43" s="461"/>
      <c r="I43" s="200"/>
      <c r="J43" s="461"/>
      <c r="K43" s="200"/>
      <c r="L43" s="200"/>
      <c r="M43" s="461"/>
    </row>
    <row r="44">
      <c r="A44" s="200" t="s">
        <v>336</v>
      </c>
      <c r="B44" s="200" t="s">
        <v>3881</v>
      </c>
      <c r="C44" s="608" t="s">
        <v>7719</v>
      </c>
      <c r="D44" s="608" t="s">
        <v>9018</v>
      </c>
      <c r="E44" s="200"/>
      <c r="F44" s="200"/>
      <c r="G44" s="200" t="s">
        <v>9881</v>
      </c>
      <c r="H44" s="461"/>
      <c r="I44" s="200" t="s">
        <v>2173</v>
      </c>
      <c r="J44" s="200" t="s">
        <v>11211</v>
      </c>
      <c r="K44" s="200" t="s">
        <v>17</v>
      </c>
      <c r="L44" s="200" t="s">
        <v>7249</v>
      </c>
      <c r="M44" s="461"/>
      <c r="P44" s="2">
        <v>162.0</v>
      </c>
    </row>
    <row r="45">
      <c r="A45" s="461"/>
      <c r="B45" s="200" t="s">
        <v>3881</v>
      </c>
      <c r="C45" s="608" t="s">
        <v>7719</v>
      </c>
      <c r="D45" s="608" t="s">
        <v>9018</v>
      </c>
      <c r="E45" s="200"/>
      <c r="F45" s="200"/>
      <c r="G45" s="200" t="s">
        <v>11238</v>
      </c>
      <c r="H45" s="461"/>
      <c r="I45" s="200" t="s">
        <v>2173</v>
      </c>
      <c r="J45" s="200" t="s">
        <v>11211</v>
      </c>
      <c r="K45" s="200" t="s">
        <v>17</v>
      </c>
      <c r="L45" s="200" t="s">
        <v>7249</v>
      </c>
      <c r="M45" s="461"/>
      <c r="P45" s="2">
        <v>162.0</v>
      </c>
      <c r="Q45" s="2">
        <v>1205.0</v>
      </c>
    </row>
    <row r="46">
      <c r="A46" s="461"/>
      <c r="B46" s="200" t="s">
        <v>3881</v>
      </c>
      <c r="C46" s="608" t="s">
        <v>7719</v>
      </c>
      <c r="D46" s="608" t="s">
        <v>9018</v>
      </c>
      <c r="E46" s="200"/>
      <c r="F46" s="200"/>
      <c r="G46" s="200" t="s">
        <v>11238</v>
      </c>
      <c r="H46" s="461"/>
      <c r="I46" s="200" t="s">
        <v>2173</v>
      </c>
      <c r="J46" s="200" t="s">
        <v>11211</v>
      </c>
      <c r="K46" s="200" t="s">
        <v>17</v>
      </c>
      <c r="L46" s="200" t="s">
        <v>7249</v>
      </c>
      <c r="M46" s="461"/>
      <c r="P46" s="2">
        <v>162.0</v>
      </c>
      <c r="Q46" s="2">
        <v>1205.0</v>
      </c>
    </row>
    <row r="47">
      <c r="A47" s="461"/>
      <c r="B47" s="200" t="s">
        <v>3881</v>
      </c>
      <c r="C47" s="608" t="s">
        <v>7719</v>
      </c>
      <c r="D47" s="608" t="s">
        <v>9018</v>
      </c>
      <c r="E47" s="200"/>
      <c r="F47" s="200"/>
      <c r="G47" s="200" t="s">
        <v>9857</v>
      </c>
      <c r="H47" s="461"/>
      <c r="I47" s="200" t="s">
        <v>2173</v>
      </c>
      <c r="J47" s="200" t="s">
        <v>11211</v>
      </c>
      <c r="K47" s="200" t="s">
        <v>17</v>
      </c>
      <c r="L47" s="200" t="s">
        <v>7249</v>
      </c>
      <c r="M47" s="461"/>
      <c r="P47" s="2">
        <v>162.0</v>
      </c>
      <c r="Q47" s="2">
        <v>1205.0</v>
      </c>
    </row>
    <row r="48">
      <c r="A48" s="461"/>
      <c r="B48" s="200" t="s">
        <v>3881</v>
      </c>
      <c r="C48" s="608" t="s">
        <v>7719</v>
      </c>
      <c r="D48" s="608" t="s">
        <v>9018</v>
      </c>
      <c r="E48" s="200"/>
      <c r="F48" s="200"/>
      <c r="G48" s="200" t="s">
        <v>9857</v>
      </c>
      <c r="H48" s="461"/>
      <c r="I48" s="200" t="s">
        <v>2173</v>
      </c>
      <c r="J48" s="200" t="s">
        <v>11211</v>
      </c>
      <c r="K48" s="200" t="s">
        <v>17</v>
      </c>
      <c r="L48" s="200" t="s">
        <v>7249</v>
      </c>
      <c r="M48" s="461"/>
      <c r="P48" s="2">
        <v>162.0</v>
      </c>
      <c r="Q48" s="2">
        <v>1205.0</v>
      </c>
    </row>
    <row r="49">
      <c r="A49" s="461"/>
      <c r="B49" s="200" t="s">
        <v>3881</v>
      </c>
      <c r="C49" s="608" t="s">
        <v>7719</v>
      </c>
      <c r="D49" s="608" t="s">
        <v>9018</v>
      </c>
      <c r="E49" s="200"/>
      <c r="F49" s="200"/>
      <c r="G49" s="200" t="s">
        <v>11233</v>
      </c>
      <c r="H49" s="461"/>
      <c r="I49" s="200" t="s">
        <v>2173</v>
      </c>
      <c r="J49" s="200" t="s">
        <v>11211</v>
      </c>
      <c r="K49" s="200" t="s">
        <v>17</v>
      </c>
      <c r="L49" s="200" t="s">
        <v>7249</v>
      </c>
      <c r="M49" s="461"/>
      <c r="P49" s="2">
        <v>162.0</v>
      </c>
      <c r="Q49" s="2">
        <v>1205.0</v>
      </c>
    </row>
    <row r="50">
      <c r="A50" s="461"/>
      <c r="B50" s="200" t="s">
        <v>3881</v>
      </c>
      <c r="C50" s="608" t="s">
        <v>7719</v>
      </c>
      <c r="D50" s="608" t="s">
        <v>9018</v>
      </c>
      <c r="E50" s="200"/>
      <c r="F50" s="200"/>
      <c r="G50" s="200" t="s">
        <v>11233</v>
      </c>
      <c r="H50" s="461"/>
      <c r="I50" s="200" t="s">
        <v>2173</v>
      </c>
      <c r="J50" s="200" t="s">
        <v>11211</v>
      </c>
      <c r="K50" s="200" t="s">
        <v>17</v>
      </c>
      <c r="L50" s="200" t="s">
        <v>7249</v>
      </c>
      <c r="M50" s="461"/>
      <c r="P50" s="2">
        <v>162.0</v>
      </c>
      <c r="Q50" s="2">
        <v>1205.0</v>
      </c>
    </row>
    <row r="51">
      <c r="A51" s="461"/>
      <c r="B51" s="200" t="s">
        <v>3881</v>
      </c>
      <c r="C51" s="608" t="s">
        <v>7719</v>
      </c>
      <c r="D51" s="608" t="s">
        <v>9018</v>
      </c>
      <c r="E51" s="200"/>
      <c r="F51" s="200"/>
      <c r="G51" s="200" t="s">
        <v>11233</v>
      </c>
      <c r="H51" s="461"/>
      <c r="I51" s="200" t="s">
        <v>2173</v>
      </c>
      <c r="J51" s="200" t="s">
        <v>11211</v>
      </c>
      <c r="K51" s="200" t="s">
        <v>17</v>
      </c>
      <c r="L51" s="200" t="s">
        <v>7249</v>
      </c>
      <c r="M51" s="461"/>
      <c r="P51" s="2">
        <v>162.0</v>
      </c>
      <c r="Q51" s="2">
        <v>1205.0</v>
      </c>
    </row>
    <row r="52">
      <c r="A52" s="461"/>
      <c r="B52" s="200" t="s">
        <v>3881</v>
      </c>
      <c r="C52" s="608" t="s">
        <v>7719</v>
      </c>
      <c r="D52" s="608" t="s">
        <v>9018</v>
      </c>
      <c r="E52" s="200"/>
      <c r="F52" s="200"/>
      <c r="G52" s="200" t="s">
        <v>11233</v>
      </c>
      <c r="H52" s="461"/>
      <c r="I52" s="200" t="s">
        <v>2173</v>
      </c>
      <c r="J52" s="200" t="s">
        <v>11211</v>
      </c>
      <c r="K52" s="200" t="s">
        <v>17</v>
      </c>
      <c r="L52" s="200" t="s">
        <v>7249</v>
      </c>
      <c r="M52" s="461"/>
      <c r="P52" s="2">
        <v>162.0</v>
      </c>
      <c r="Q52" s="2">
        <v>1205.0</v>
      </c>
    </row>
    <row r="53">
      <c r="A53" s="461"/>
      <c r="B53" s="200" t="s">
        <v>3881</v>
      </c>
      <c r="C53" s="608" t="s">
        <v>7719</v>
      </c>
      <c r="D53" s="608" t="s">
        <v>9018</v>
      </c>
      <c r="E53" s="200"/>
      <c r="F53" s="200"/>
      <c r="G53" s="200" t="s">
        <v>11239</v>
      </c>
      <c r="H53" s="461"/>
      <c r="I53" s="200" t="s">
        <v>2173</v>
      </c>
      <c r="J53" s="200" t="s">
        <v>11206</v>
      </c>
      <c r="K53" s="200" t="s">
        <v>17</v>
      </c>
      <c r="L53" s="200" t="s">
        <v>7249</v>
      </c>
      <c r="M53" s="461"/>
      <c r="P53" s="2">
        <v>169.0</v>
      </c>
      <c r="Q53" s="2">
        <v>1205.0</v>
      </c>
    </row>
    <row r="54">
      <c r="A54" s="461"/>
      <c r="B54" s="200" t="s">
        <v>3881</v>
      </c>
      <c r="C54" s="608" t="s">
        <v>7719</v>
      </c>
      <c r="D54" s="608" t="s">
        <v>9018</v>
      </c>
      <c r="E54" s="200"/>
      <c r="F54" s="200"/>
      <c r="G54" s="200" t="s">
        <v>11239</v>
      </c>
      <c r="H54" s="461"/>
      <c r="I54" s="200" t="s">
        <v>2173</v>
      </c>
      <c r="J54" s="200" t="s">
        <v>11206</v>
      </c>
      <c r="K54" s="200" t="s">
        <v>17</v>
      </c>
      <c r="L54" s="200" t="s">
        <v>7249</v>
      </c>
      <c r="M54" s="461"/>
      <c r="P54" s="2">
        <v>169.0</v>
      </c>
      <c r="Q54" s="2">
        <v>1205.0</v>
      </c>
    </row>
    <row r="55">
      <c r="A55" s="461"/>
      <c r="B55" s="200" t="s">
        <v>3881</v>
      </c>
      <c r="C55" s="608" t="s">
        <v>7719</v>
      </c>
      <c r="D55" s="608" t="s">
        <v>9018</v>
      </c>
      <c r="E55" s="200"/>
      <c r="F55" s="200"/>
      <c r="G55" s="200" t="s">
        <v>9865</v>
      </c>
      <c r="H55" s="461"/>
      <c r="I55" s="200" t="s">
        <v>2173</v>
      </c>
      <c r="J55" s="200" t="s">
        <v>11211</v>
      </c>
      <c r="K55" s="200" t="s">
        <v>17</v>
      </c>
      <c r="L55" s="200" t="s">
        <v>7249</v>
      </c>
      <c r="M55" s="461"/>
      <c r="P55" s="2">
        <v>162.0</v>
      </c>
      <c r="Q55" s="2">
        <v>1205.0</v>
      </c>
    </row>
    <row r="56">
      <c r="A56" s="461"/>
      <c r="B56" s="200" t="s">
        <v>3881</v>
      </c>
      <c r="C56" s="608" t="s">
        <v>7719</v>
      </c>
      <c r="D56" s="608" t="s">
        <v>9018</v>
      </c>
      <c r="E56" s="200"/>
      <c r="F56" s="200"/>
      <c r="G56" s="200" t="s">
        <v>9865</v>
      </c>
      <c r="H56" s="461"/>
      <c r="I56" s="200" t="s">
        <v>2173</v>
      </c>
      <c r="J56" s="200" t="s">
        <v>11211</v>
      </c>
      <c r="K56" s="200" t="s">
        <v>17</v>
      </c>
      <c r="L56" s="200" t="s">
        <v>7249</v>
      </c>
      <c r="M56" s="461"/>
      <c r="P56" s="2">
        <v>162.0</v>
      </c>
      <c r="Q56" s="2">
        <v>1205.0</v>
      </c>
    </row>
    <row r="57">
      <c r="A57" s="461"/>
      <c r="B57" s="200" t="s">
        <v>3881</v>
      </c>
      <c r="C57" s="608" t="s">
        <v>7719</v>
      </c>
      <c r="D57" s="608" t="s">
        <v>9018</v>
      </c>
      <c r="E57" s="200"/>
      <c r="F57" s="200"/>
      <c r="G57" s="200" t="s">
        <v>9763</v>
      </c>
      <c r="H57" s="461"/>
      <c r="I57" s="200" t="s">
        <v>2173</v>
      </c>
      <c r="J57" s="200" t="s">
        <v>11206</v>
      </c>
      <c r="K57" s="200" t="s">
        <v>17</v>
      </c>
      <c r="L57" s="200" t="s">
        <v>7249</v>
      </c>
      <c r="M57" s="461"/>
      <c r="P57" s="2">
        <v>169.0</v>
      </c>
      <c r="Q57" s="2">
        <v>1205.0</v>
      </c>
    </row>
    <row r="58">
      <c r="A58" s="461"/>
      <c r="B58" s="200" t="s">
        <v>3881</v>
      </c>
      <c r="C58" s="608" t="s">
        <v>7719</v>
      </c>
      <c r="D58" s="608" t="s">
        <v>9018</v>
      </c>
      <c r="E58" s="200"/>
      <c r="F58" s="200"/>
      <c r="G58" s="200" t="s">
        <v>9763</v>
      </c>
      <c r="H58" s="461"/>
      <c r="I58" s="200" t="s">
        <v>2173</v>
      </c>
      <c r="J58" s="200" t="s">
        <v>11206</v>
      </c>
      <c r="K58" s="200" t="s">
        <v>17</v>
      </c>
      <c r="L58" s="200" t="s">
        <v>7249</v>
      </c>
      <c r="M58" s="461"/>
      <c r="P58" s="2">
        <v>169.0</v>
      </c>
      <c r="Q58" s="2">
        <v>1205.0</v>
      </c>
    </row>
    <row r="59">
      <c r="A59" s="461"/>
      <c r="B59" s="200" t="s">
        <v>3881</v>
      </c>
      <c r="C59" s="608" t="s">
        <v>7719</v>
      </c>
      <c r="D59" s="608" t="s">
        <v>9018</v>
      </c>
      <c r="E59" s="200"/>
      <c r="F59" s="200"/>
      <c r="G59" s="200" t="s">
        <v>9763</v>
      </c>
      <c r="H59" s="461"/>
      <c r="I59" s="200" t="s">
        <v>2173</v>
      </c>
      <c r="J59" s="200" t="s">
        <v>11026</v>
      </c>
      <c r="K59" s="200" t="s">
        <v>17</v>
      </c>
      <c r="L59" s="200" t="s">
        <v>7249</v>
      </c>
      <c r="M59" s="461"/>
      <c r="P59" s="2">
        <v>162.0</v>
      </c>
      <c r="Q59" s="2">
        <v>1205.0</v>
      </c>
    </row>
    <row r="60">
      <c r="A60" s="461"/>
      <c r="B60" s="200" t="s">
        <v>3881</v>
      </c>
      <c r="C60" s="608" t="s">
        <v>7719</v>
      </c>
      <c r="D60" s="608" t="s">
        <v>9018</v>
      </c>
      <c r="E60" s="200"/>
      <c r="F60" s="200"/>
      <c r="G60" s="200" t="s">
        <v>9763</v>
      </c>
      <c r="H60" s="461"/>
      <c r="I60" s="200" t="s">
        <v>2173</v>
      </c>
      <c r="J60" s="200" t="s">
        <v>11026</v>
      </c>
      <c r="K60" s="200" t="s">
        <v>17</v>
      </c>
      <c r="L60" s="200" t="s">
        <v>7249</v>
      </c>
      <c r="M60" s="461"/>
      <c r="P60" s="2">
        <v>162.0</v>
      </c>
      <c r="Q60" s="2">
        <v>1205.0</v>
      </c>
    </row>
    <row r="61">
      <c r="A61" s="461"/>
      <c r="B61" s="200" t="s">
        <v>3881</v>
      </c>
      <c r="C61" s="608" t="s">
        <v>7719</v>
      </c>
      <c r="D61" s="608" t="s">
        <v>9018</v>
      </c>
      <c r="E61" s="200"/>
      <c r="F61" s="200"/>
      <c r="G61" s="200" t="s">
        <v>9875</v>
      </c>
      <c r="H61" s="461"/>
      <c r="I61" s="200" t="s">
        <v>2173</v>
      </c>
      <c r="J61" s="200" t="s">
        <v>11026</v>
      </c>
      <c r="K61" s="200" t="s">
        <v>17</v>
      </c>
      <c r="L61" s="200" t="s">
        <v>7249</v>
      </c>
      <c r="M61" s="461"/>
      <c r="P61" s="2">
        <v>162.0</v>
      </c>
      <c r="Q61" s="2">
        <v>1205.0</v>
      </c>
    </row>
    <row r="62">
      <c r="A62" s="461"/>
      <c r="B62" s="200" t="s">
        <v>3881</v>
      </c>
      <c r="C62" s="608" t="s">
        <v>7719</v>
      </c>
      <c r="D62" s="608" t="s">
        <v>9018</v>
      </c>
      <c r="E62" s="200"/>
      <c r="F62" s="200"/>
      <c r="G62" s="200" t="s">
        <v>9875</v>
      </c>
      <c r="H62" s="461"/>
      <c r="I62" s="200" t="s">
        <v>2173</v>
      </c>
      <c r="J62" s="200" t="s">
        <v>10426</v>
      </c>
      <c r="K62" s="200" t="s">
        <v>17</v>
      </c>
      <c r="L62" s="200" t="s">
        <v>7249</v>
      </c>
      <c r="M62" s="461"/>
      <c r="Q62" s="2">
        <v>1205.0</v>
      </c>
    </row>
    <row r="63">
      <c r="A63" s="461"/>
      <c r="B63" s="200" t="s">
        <v>3881</v>
      </c>
      <c r="C63" s="608" t="s">
        <v>7719</v>
      </c>
      <c r="D63" s="608" t="s">
        <v>9018</v>
      </c>
      <c r="E63" s="461"/>
      <c r="F63" s="461"/>
      <c r="G63" s="461"/>
      <c r="H63" s="461"/>
      <c r="I63" s="200" t="s">
        <v>2173</v>
      </c>
      <c r="J63" s="200" t="s">
        <v>11204</v>
      </c>
      <c r="K63" s="200" t="s">
        <v>17</v>
      </c>
      <c r="L63" s="200" t="s">
        <v>7249</v>
      </c>
      <c r="M63" s="461"/>
      <c r="P63" s="2">
        <v>195.0</v>
      </c>
      <c r="Q63" s="2"/>
    </row>
    <row r="64">
      <c r="A64" s="461"/>
      <c r="B64" s="200" t="s">
        <v>3881</v>
      </c>
      <c r="C64" s="608" t="s">
        <v>7719</v>
      </c>
      <c r="D64" s="608" t="s">
        <v>9018</v>
      </c>
      <c r="E64" s="461"/>
      <c r="F64" s="461"/>
      <c r="G64" s="461"/>
      <c r="H64" s="461"/>
      <c r="I64" s="200"/>
      <c r="J64" s="200"/>
      <c r="K64" s="200" t="s">
        <v>17</v>
      </c>
      <c r="L64" s="200" t="s">
        <v>7249</v>
      </c>
      <c r="M64" s="461"/>
      <c r="Q64" s="2"/>
    </row>
    <row r="65">
      <c r="A65" s="461"/>
      <c r="B65" s="200" t="s">
        <v>3881</v>
      </c>
      <c r="C65" s="608" t="s">
        <v>7719</v>
      </c>
      <c r="D65" s="608" t="s">
        <v>9018</v>
      </c>
      <c r="E65" s="461"/>
      <c r="F65" s="461"/>
      <c r="G65" s="461"/>
      <c r="H65" s="461"/>
      <c r="I65" s="200"/>
      <c r="J65" s="200"/>
      <c r="K65" s="200" t="s">
        <v>17</v>
      </c>
      <c r="L65" s="200" t="s">
        <v>7249</v>
      </c>
      <c r="M65" s="461"/>
      <c r="Q65" s="2"/>
    </row>
    <row r="66">
      <c r="A66" s="461"/>
      <c r="B66" s="200" t="s">
        <v>10836</v>
      </c>
      <c r="C66" s="200" t="s">
        <v>8002</v>
      </c>
      <c r="D66" s="461"/>
      <c r="E66" s="461"/>
      <c r="F66" s="461"/>
      <c r="G66" s="461"/>
      <c r="H66" s="461"/>
      <c r="I66" s="200" t="s">
        <v>2173</v>
      </c>
      <c r="J66" s="200" t="s">
        <v>10426</v>
      </c>
      <c r="K66" s="200" t="s">
        <v>17</v>
      </c>
      <c r="L66" s="200" t="s">
        <v>7249</v>
      </c>
      <c r="M66" s="461"/>
      <c r="Q66" s="2">
        <v>1205.0</v>
      </c>
    </row>
    <row r="67">
      <c r="A67" s="461"/>
      <c r="B67" s="200" t="s">
        <v>10836</v>
      </c>
      <c r="C67" s="200" t="s">
        <v>8002</v>
      </c>
      <c r="D67" s="461"/>
      <c r="E67" s="461"/>
      <c r="F67" s="461"/>
      <c r="G67" s="461"/>
      <c r="H67" s="461"/>
      <c r="I67" s="200" t="s">
        <v>2173</v>
      </c>
      <c r="J67" s="200" t="s">
        <v>10426</v>
      </c>
      <c r="K67" s="200" t="s">
        <v>17</v>
      </c>
      <c r="L67" s="200" t="s">
        <v>7249</v>
      </c>
      <c r="M67" s="461"/>
      <c r="Q67" s="2">
        <v>1205.0</v>
      </c>
    </row>
    <row r="68">
      <c r="A68" s="461"/>
      <c r="B68" s="200" t="s">
        <v>10836</v>
      </c>
      <c r="C68" s="200" t="s">
        <v>8002</v>
      </c>
      <c r="D68" s="461"/>
      <c r="E68" s="461"/>
      <c r="F68" s="461"/>
      <c r="G68" s="461"/>
      <c r="H68" s="461"/>
      <c r="I68" s="200" t="s">
        <v>2173</v>
      </c>
      <c r="J68" s="200" t="s">
        <v>10426</v>
      </c>
      <c r="K68" s="200" t="s">
        <v>17</v>
      </c>
      <c r="L68" s="200" t="s">
        <v>7249</v>
      </c>
      <c r="M68" s="461"/>
      <c r="Q68" s="2">
        <v>1205.0</v>
      </c>
    </row>
    <row r="69">
      <c r="A69" s="461"/>
      <c r="B69" s="200" t="s">
        <v>10836</v>
      </c>
      <c r="C69" s="200" t="s">
        <v>8002</v>
      </c>
      <c r="D69" s="461"/>
      <c r="E69" s="461"/>
      <c r="F69" s="461"/>
      <c r="G69" s="461"/>
      <c r="H69" s="461"/>
      <c r="I69" s="200" t="s">
        <v>2173</v>
      </c>
      <c r="J69" s="200" t="s">
        <v>10426</v>
      </c>
      <c r="K69" s="200" t="s">
        <v>17</v>
      </c>
      <c r="L69" s="200" t="s">
        <v>7249</v>
      </c>
      <c r="M69" s="461"/>
      <c r="Q69" s="2">
        <v>1205.0</v>
      </c>
    </row>
    <row r="70">
      <c r="A70" s="461"/>
      <c r="B70" s="200" t="s">
        <v>3881</v>
      </c>
      <c r="C70" s="200" t="s">
        <v>7264</v>
      </c>
      <c r="D70" s="461"/>
      <c r="E70" s="461"/>
      <c r="F70" s="461"/>
      <c r="G70" s="461"/>
      <c r="H70" s="461"/>
      <c r="I70" s="200" t="s">
        <v>2173</v>
      </c>
      <c r="J70" s="200" t="s">
        <v>10426</v>
      </c>
      <c r="K70" s="200" t="s">
        <v>17</v>
      </c>
      <c r="L70" s="200" t="s">
        <v>7249</v>
      </c>
      <c r="M70" s="461"/>
      <c r="Q70" s="2">
        <v>1205.0</v>
      </c>
    </row>
    <row r="71">
      <c r="A71" s="461"/>
      <c r="B71" s="200" t="s">
        <v>3881</v>
      </c>
      <c r="C71" s="200" t="s">
        <v>10203</v>
      </c>
      <c r="D71" s="200" t="s">
        <v>7088</v>
      </c>
      <c r="E71" s="461"/>
      <c r="F71" s="461"/>
      <c r="G71" s="461"/>
      <c r="H71" s="461"/>
      <c r="I71" s="200" t="s">
        <v>2173</v>
      </c>
      <c r="J71" s="200"/>
      <c r="K71" s="200" t="s">
        <v>17</v>
      </c>
      <c r="L71" s="200" t="s">
        <v>7249</v>
      </c>
      <c r="M71" s="461"/>
      <c r="Q71" s="2">
        <v>1205.0</v>
      </c>
    </row>
    <row r="72">
      <c r="A72" s="461"/>
      <c r="B72" s="200" t="s">
        <v>3881</v>
      </c>
      <c r="C72" s="200" t="s">
        <v>10203</v>
      </c>
      <c r="D72" s="200" t="s">
        <v>7088</v>
      </c>
      <c r="E72" s="461"/>
      <c r="F72" s="461"/>
      <c r="G72" s="461"/>
      <c r="H72" s="461"/>
      <c r="I72" s="200" t="s">
        <v>7279</v>
      </c>
      <c r="J72" s="200"/>
      <c r="K72" s="200"/>
      <c r="L72" s="200"/>
      <c r="M72" s="461"/>
    </row>
    <row r="73">
      <c r="A73" s="461"/>
      <c r="B73" s="200" t="s">
        <v>3881</v>
      </c>
      <c r="C73" s="200" t="s">
        <v>4742</v>
      </c>
      <c r="D73" s="200" t="s">
        <v>6126</v>
      </c>
      <c r="E73" s="461"/>
      <c r="F73" s="461"/>
      <c r="G73" s="461"/>
      <c r="H73" s="461"/>
      <c r="I73" s="200" t="s">
        <v>2173</v>
      </c>
      <c r="J73" s="200" t="s">
        <v>10426</v>
      </c>
      <c r="K73" s="200" t="s">
        <v>17</v>
      </c>
      <c r="L73" s="200" t="s">
        <v>7249</v>
      </c>
      <c r="M73" s="461"/>
      <c r="Q73" s="2">
        <v>1205.0</v>
      </c>
    </row>
    <row r="74">
      <c r="A74" s="461"/>
      <c r="B74" s="200" t="s">
        <v>3881</v>
      </c>
      <c r="C74" s="200" t="s">
        <v>4742</v>
      </c>
      <c r="D74" s="200" t="s">
        <v>6126</v>
      </c>
      <c r="E74" s="461"/>
      <c r="F74" s="461"/>
      <c r="G74" s="461"/>
      <c r="H74" s="461"/>
      <c r="I74" s="200" t="s">
        <v>2173</v>
      </c>
      <c r="J74" s="200" t="s">
        <v>10426</v>
      </c>
      <c r="K74" s="200" t="s">
        <v>17</v>
      </c>
      <c r="L74" s="200" t="s">
        <v>7249</v>
      </c>
      <c r="M74" s="461"/>
      <c r="Q74" s="2">
        <v>1205.0</v>
      </c>
    </row>
    <row r="75">
      <c r="A75" s="461"/>
      <c r="B75" s="200" t="s">
        <v>3881</v>
      </c>
      <c r="C75" s="200" t="s">
        <v>4742</v>
      </c>
      <c r="D75" s="200" t="s">
        <v>6126</v>
      </c>
      <c r="E75" s="461"/>
      <c r="F75" s="461"/>
      <c r="G75" s="461"/>
      <c r="H75" s="461"/>
      <c r="I75" s="200" t="s">
        <v>2173</v>
      </c>
      <c r="J75" s="200" t="s">
        <v>10426</v>
      </c>
      <c r="K75" s="200" t="s">
        <v>17</v>
      </c>
      <c r="L75" s="200" t="s">
        <v>7249</v>
      </c>
      <c r="M75" s="461"/>
      <c r="Q75" s="2">
        <v>1205.0</v>
      </c>
    </row>
    <row r="76">
      <c r="A76" s="461"/>
      <c r="B76" s="200" t="s">
        <v>3881</v>
      </c>
      <c r="C76" s="200" t="s">
        <v>4742</v>
      </c>
      <c r="D76" s="200" t="s">
        <v>6126</v>
      </c>
      <c r="E76" s="461"/>
      <c r="F76" s="461"/>
      <c r="G76" s="461"/>
      <c r="H76" s="461"/>
      <c r="I76" s="200" t="s">
        <v>2173</v>
      </c>
      <c r="J76" s="200" t="s">
        <v>10426</v>
      </c>
      <c r="K76" s="200" t="s">
        <v>17</v>
      </c>
      <c r="L76" s="200" t="s">
        <v>7249</v>
      </c>
      <c r="M76" s="461"/>
      <c r="Q76" s="2">
        <v>1205.0</v>
      </c>
    </row>
    <row r="77">
      <c r="A77" s="461"/>
      <c r="B77" s="200" t="s">
        <v>3881</v>
      </c>
      <c r="C77" s="200" t="s">
        <v>4742</v>
      </c>
      <c r="D77" s="200" t="s">
        <v>6126</v>
      </c>
      <c r="E77" s="461"/>
      <c r="F77" s="461"/>
      <c r="G77" s="461"/>
      <c r="H77" s="461"/>
      <c r="I77" s="200" t="s">
        <v>2173</v>
      </c>
      <c r="J77" s="200" t="s">
        <v>10426</v>
      </c>
      <c r="K77" s="200" t="s">
        <v>17</v>
      </c>
      <c r="L77" s="200" t="s">
        <v>7249</v>
      </c>
      <c r="M77" s="461"/>
      <c r="Q77" s="2">
        <v>1205.0</v>
      </c>
    </row>
    <row r="78">
      <c r="A78" s="461"/>
      <c r="B78" s="200" t="s">
        <v>3881</v>
      </c>
      <c r="C78" s="200" t="s">
        <v>4742</v>
      </c>
      <c r="D78" s="200" t="s">
        <v>6126</v>
      </c>
      <c r="E78" s="461"/>
      <c r="F78" s="461"/>
      <c r="G78" s="461"/>
      <c r="H78" s="461"/>
      <c r="I78" s="200" t="s">
        <v>2173</v>
      </c>
      <c r="J78" s="200" t="s">
        <v>10426</v>
      </c>
      <c r="K78" s="200" t="s">
        <v>17</v>
      </c>
      <c r="L78" s="200" t="s">
        <v>7249</v>
      </c>
      <c r="M78" s="461"/>
      <c r="Q78" s="2">
        <v>1205.0</v>
      </c>
    </row>
    <row r="79">
      <c r="A79" s="461"/>
      <c r="B79" s="200" t="s">
        <v>3881</v>
      </c>
      <c r="C79" s="200" t="s">
        <v>4742</v>
      </c>
      <c r="D79" s="200" t="s">
        <v>6126</v>
      </c>
      <c r="E79" s="461"/>
      <c r="F79" s="461"/>
      <c r="G79" s="461"/>
      <c r="H79" s="461"/>
      <c r="I79" s="200"/>
      <c r="J79" s="461"/>
      <c r="K79" s="200" t="s">
        <v>2238</v>
      </c>
      <c r="L79" s="200" t="s">
        <v>11240</v>
      </c>
      <c r="M79" s="461"/>
      <c r="Q79" s="2">
        <v>1218.0</v>
      </c>
    </row>
    <row r="80">
      <c r="A80" s="461"/>
      <c r="B80" s="200" t="s">
        <v>3881</v>
      </c>
      <c r="C80" s="200" t="s">
        <v>4742</v>
      </c>
      <c r="D80" s="200" t="s">
        <v>6126</v>
      </c>
      <c r="E80" s="461"/>
      <c r="F80" s="461"/>
      <c r="G80" s="461"/>
      <c r="H80" s="200" t="s">
        <v>3819</v>
      </c>
      <c r="I80" s="200"/>
      <c r="J80" s="461"/>
      <c r="K80" s="200"/>
      <c r="L80" s="200" t="s">
        <v>10405</v>
      </c>
      <c r="M80" s="461"/>
      <c r="Q80" s="2">
        <v>7.0</v>
      </c>
    </row>
    <row r="81">
      <c r="A81" s="461"/>
      <c r="B81" s="200" t="s">
        <v>3881</v>
      </c>
      <c r="C81" s="200" t="s">
        <v>4742</v>
      </c>
      <c r="D81" s="200" t="s">
        <v>6126</v>
      </c>
      <c r="E81" s="461"/>
      <c r="F81" s="461"/>
      <c r="G81" s="461"/>
      <c r="H81" s="200" t="s">
        <v>3819</v>
      </c>
      <c r="I81" s="200"/>
      <c r="J81" s="461"/>
      <c r="K81" s="200"/>
      <c r="L81" s="200" t="s">
        <v>10405</v>
      </c>
      <c r="M81" s="461"/>
      <c r="Q81" s="2">
        <v>7.0</v>
      </c>
    </row>
    <row r="82">
      <c r="A82" s="461"/>
      <c r="B82" s="200"/>
      <c r="C82" s="200" t="s">
        <v>11241</v>
      </c>
      <c r="D82" s="461"/>
      <c r="E82" s="461"/>
      <c r="F82" s="461"/>
      <c r="G82" s="461"/>
      <c r="H82" s="461"/>
      <c r="I82" s="200"/>
      <c r="J82" s="461"/>
      <c r="K82" s="200" t="s">
        <v>2238</v>
      </c>
      <c r="L82" s="200" t="s">
        <v>11240</v>
      </c>
      <c r="M82" s="461"/>
      <c r="Q82" s="2">
        <v>1218.0</v>
      </c>
    </row>
    <row r="83">
      <c r="A83" s="461"/>
      <c r="B83" s="200" t="s">
        <v>3881</v>
      </c>
      <c r="C83" s="200" t="s">
        <v>10844</v>
      </c>
      <c r="D83" s="461"/>
      <c r="E83" s="461"/>
      <c r="F83" s="461"/>
      <c r="G83" s="461"/>
      <c r="H83" s="461"/>
      <c r="I83" s="200"/>
      <c r="J83" s="461"/>
      <c r="K83" s="200"/>
      <c r="L83" s="200"/>
      <c r="M83" s="461"/>
    </row>
    <row r="84">
      <c r="A84" s="461"/>
      <c r="B84" s="200" t="s">
        <v>11242</v>
      </c>
      <c r="C84" s="200" t="s">
        <v>906</v>
      </c>
      <c r="D84" s="461"/>
      <c r="E84" s="461"/>
      <c r="F84" s="461"/>
      <c r="G84" s="461"/>
      <c r="H84" s="461"/>
      <c r="I84" s="200" t="s">
        <v>2173</v>
      </c>
      <c r="J84" s="200" t="s">
        <v>10402</v>
      </c>
      <c r="K84" s="200" t="s">
        <v>17</v>
      </c>
      <c r="L84" s="200" t="s">
        <v>7249</v>
      </c>
      <c r="M84" s="461"/>
      <c r="Q84" s="2">
        <v>1205.0</v>
      </c>
    </row>
    <row r="85">
      <c r="A85" s="200"/>
      <c r="B85" s="200"/>
      <c r="C85" s="608" t="s">
        <v>8753</v>
      </c>
      <c r="D85" s="461"/>
      <c r="E85" s="461"/>
      <c r="F85" s="461"/>
      <c r="G85" s="461"/>
      <c r="H85" s="461"/>
      <c r="I85" s="200" t="s">
        <v>2173</v>
      </c>
      <c r="J85" s="200"/>
      <c r="K85" s="200" t="s">
        <v>17</v>
      </c>
      <c r="L85" s="200" t="s">
        <v>7249</v>
      </c>
      <c r="M85" s="461"/>
      <c r="Q85" s="2">
        <v>1206.0</v>
      </c>
    </row>
    <row r="86">
      <c r="A86" s="200"/>
      <c r="B86" s="200"/>
      <c r="C86" s="608" t="s">
        <v>8753</v>
      </c>
      <c r="D86" s="2"/>
      <c r="E86" s="461"/>
      <c r="F86" s="461"/>
      <c r="G86" s="461"/>
      <c r="H86" s="461"/>
      <c r="I86" s="200" t="s">
        <v>2173</v>
      </c>
      <c r="J86" s="200"/>
      <c r="K86" s="200" t="s">
        <v>17</v>
      </c>
      <c r="L86" s="200" t="s">
        <v>7249</v>
      </c>
      <c r="M86" s="461"/>
      <c r="Q86" s="2">
        <v>1206.0</v>
      </c>
    </row>
    <row r="87">
      <c r="A87" s="200"/>
      <c r="B87" s="200"/>
      <c r="C87" s="608" t="s">
        <v>8753</v>
      </c>
      <c r="D87" s="2"/>
      <c r="E87" s="461"/>
      <c r="F87" s="461"/>
      <c r="G87" s="461"/>
      <c r="H87" s="461"/>
      <c r="I87" s="200" t="s">
        <v>2173</v>
      </c>
      <c r="J87" s="200"/>
      <c r="K87" s="200" t="s">
        <v>17</v>
      </c>
      <c r="L87" s="200" t="s">
        <v>7249</v>
      </c>
      <c r="M87" s="461"/>
      <c r="Q87" s="2">
        <v>1206.0</v>
      </c>
    </row>
    <row r="88">
      <c r="A88" s="200"/>
      <c r="B88" s="200"/>
      <c r="C88" s="608" t="s">
        <v>8753</v>
      </c>
      <c r="D88" s="2"/>
      <c r="E88" s="461"/>
      <c r="F88" s="461"/>
      <c r="G88" s="461"/>
      <c r="H88" s="461"/>
      <c r="I88" s="200" t="s">
        <v>2173</v>
      </c>
      <c r="J88" s="200"/>
      <c r="K88" s="200" t="s">
        <v>17</v>
      </c>
      <c r="L88" s="200" t="s">
        <v>7249</v>
      </c>
      <c r="M88" s="461"/>
      <c r="Q88" s="2">
        <v>1206.0</v>
      </c>
    </row>
    <row r="89">
      <c r="A89" s="200"/>
      <c r="B89" s="200"/>
      <c r="C89" s="608" t="s">
        <v>10429</v>
      </c>
      <c r="D89" s="2"/>
      <c r="E89" s="461"/>
      <c r="F89" s="461"/>
      <c r="G89" s="461"/>
      <c r="H89" s="461"/>
      <c r="I89" s="200"/>
      <c r="J89" s="200"/>
      <c r="K89" s="200" t="s">
        <v>17</v>
      </c>
      <c r="L89" s="200" t="s">
        <v>7249</v>
      </c>
      <c r="M89" s="461"/>
      <c r="Q89" s="2">
        <v>1206.0</v>
      </c>
    </row>
    <row r="90">
      <c r="A90" s="200"/>
      <c r="B90" s="200"/>
      <c r="C90" s="608" t="s">
        <v>10429</v>
      </c>
      <c r="D90" s="2"/>
      <c r="E90" s="461"/>
      <c r="F90" s="461"/>
      <c r="G90" s="461"/>
      <c r="H90" s="461"/>
      <c r="I90" s="200"/>
      <c r="J90" s="200"/>
      <c r="K90" s="200" t="s">
        <v>17</v>
      </c>
      <c r="L90" s="200" t="s">
        <v>7249</v>
      </c>
      <c r="M90" s="461"/>
      <c r="Q90" s="2">
        <v>1206.0</v>
      </c>
    </row>
    <row r="91">
      <c r="A91" s="200"/>
      <c r="B91" s="200"/>
      <c r="C91" s="608" t="s">
        <v>10429</v>
      </c>
      <c r="D91" s="2"/>
      <c r="E91" s="461"/>
      <c r="F91" s="461"/>
      <c r="G91" s="461"/>
      <c r="H91" s="461"/>
      <c r="I91" s="200"/>
      <c r="J91" s="200"/>
      <c r="K91" s="200" t="s">
        <v>17</v>
      </c>
      <c r="L91" s="200" t="s">
        <v>7249</v>
      </c>
      <c r="M91" s="461"/>
      <c r="Q91" s="2">
        <v>1206.0</v>
      </c>
    </row>
    <row r="92">
      <c r="A92" s="200"/>
      <c r="B92" s="200" t="s">
        <v>3881</v>
      </c>
      <c r="C92" s="608" t="s">
        <v>11243</v>
      </c>
      <c r="D92" s="2"/>
      <c r="E92" s="461"/>
      <c r="F92" s="461"/>
      <c r="G92" s="461"/>
      <c r="H92" s="200" t="s">
        <v>3819</v>
      </c>
      <c r="I92" s="200"/>
      <c r="J92" s="200"/>
      <c r="K92" s="200" t="s">
        <v>17</v>
      </c>
      <c r="L92" s="200" t="s">
        <v>10405</v>
      </c>
      <c r="M92" s="461"/>
      <c r="Q92" s="2">
        <v>7.0</v>
      </c>
    </row>
    <row r="93">
      <c r="A93" s="200"/>
      <c r="B93" s="200" t="s">
        <v>3881</v>
      </c>
      <c r="C93" s="608" t="s">
        <v>7258</v>
      </c>
      <c r="D93" s="200" t="s">
        <v>11120</v>
      </c>
      <c r="E93" s="200"/>
      <c r="F93" s="200"/>
      <c r="G93" s="200"/>
      <c r="H93" s="200" t="s">
        <v>3819</v>
      </c>
      <c r="I93" s="200"/>
      <c r="J93" s="200"/>
      <c r="K93" s="200" t="s">
        <v>17</v>
      </c>
      <c r="L93" s="200" t="s">
        <v>11244</v>
      </c>
      <c r="M93" s="461"/>
      <c r="Q93" s="2">
        <v>9.0</v>
      </c>
    </row>
    <row r="94">
      <c r="A94" s="200"/>
      <c r="B94" s="200" t="s">
        <v>3881</v>
      </c>
      <c r="C94" s="608" t="s">
        <v>7258</v>
      </c>
      <c r="D94" s="200" t="s">
        <v>11120</v>
      </c>
      <c r="E94" s="200"/>
      <c r="F94" s="200"/>
      <c r="G94" s="200"/>
      <c r="H94" s="200" t="s">
        <v>3819</v>
      </c>
      <c r="I94" s="200"/>
      <c r="J94" s="200"/>
      <c r="K94" s="200" t="s">
        <v>17</v>
      </c>
      <c r="L94" s="200" t="s">
        <v>11244</v>
      </c>
      <c r="M94" s="461"/>
      <c r="Q94" s="2">
        <v>9.0</v>
      </c>
    </row>
    <row r="95">
      <c r="A95" s="200"/>
      <c r="B95" s="200"/>
      <c r="C95" s="608"/>
      <c r="D95" s="2"/>
      <c r="E95" s="461"/>
      <c r="F95" s="461"/>
      <c r="G95" s="461"/>
      <c r="H95" s="461"/>
      <c r="I95" s="200"/>
      <c r="J95" s="200"/>
      <c r="K95" s="200"/>
      <c r="L95" s="200"/>
      <c r="M95" s="461"/>
    </row>
    <row r="96">
      <c r="A96" s="200" t="s">
        <v>7267</v>
      </c>
      <c r="B96" s="200" t="s">
        <v>3908</v>
      </c>
      <c r="C96" s="608" t="s">
        <v>3515</v>
      </c>
      <c r="D96" s="2" t="s">
        <v>3987</v>
      </c>
      <c r="E96" s="461"/>
      <c r="F96" s="461"/>
      <c r="G96" s="461"/>
      <c r="H96" s="461"/>
      <c r="I96" s="200" t="s">
        <v>9152</v>
      </c>
      <c r="J96" s="200" t="s">
        <v>11194</v>
      </c>
      <c r="K96" s="200" t="s">
        <v>17</v>
      </c>
      <c r="L96" s="200" t="s">
        <v>11245</v>
      </c>
      <c r="M96" s="461"/>
      <c r="Q96" s="2">
        <v>1183.0</v>
      </c>
    </row>
    <row r="97">
      <c r="A97" s="200"/>
      <c r="B97" s="200" t="s">
        <v>3908</v>
      </c>
      <c r="C97" s="608" t="s">
        <v>4099</v>
      </c>
      <c r="D97" s="2" t="s">
        <v>3987</v>
      </c>
      <c r="E97" s="461"/>
      <c r="F97" s="461"/>
      <c r="G97" s="461"/>
      <c r="H97" s="461"/>
      <c r="I97" s="200" t="s">
        <v>9152</v>
      </c>
      <c r="J97" s="200" t="s">
        <v>11194</v>
      </c>
      <c r="K97" s="200" t="s">
        <v>17</v>
      </c>
      <c r="L97" s="200" t="s">
        <v>11245</v>
      </c>
      <c r="M97" s="461"/>
      <c r="Q97" s="2">
        <v>1183.0</v>
      </c>
    </row>
    <row r="98">
      <c r="A98" s="200"/>
      <c r="B98" s="200" t="s">
        <v>3908</v>
      </c>
      <c r="C98" s="633" t="s">
        <v>5482</v>
      </c>
      <c r="D98" s="2" t="s">
        <v>8031</v>
      </c>
      <c r="E98" s="461"/>
      <c r="F98" s="461"/>
      <c r="G98" s="461"/>
      <c r="H98" s="461"/>
      <c r="I98" s="200" t="s">
        <v>9152</v>
      </c>
      <c r="J98" s="200" t="s">
        <v>11194</v>
      </c>
      <c r="K98" s="200" t="s">
        <v>17</v>
      </c>
      <c r="L98" s="200" t="s">
        <v>11245</v>
      </c>
      <c r="M98" s="461"/>
      <c r="Q98" s="2">
        <v>1183.0</v>
      </c>
    </row>
    <row r="99">
      <c r="A99" s="200"/>
      <c r="B99" s="200" t="s">
        <v>3908</v>
      </c>
      <c r="C99" s="633" t="s">
        <v>5330</v>
      </c>
      <c r="D99" s="2" t="s">
        <v>4101</v>
      </c>
      <c r="E99" s="461"/>
      <c r="F99" s="461"/>
      <c r="G99" s="461"/>
      <c r="H99" s="461"/>
      <c r="I99" s="200" t="s">
        <v>9152</v>
      </c>
      <c r="J99" s="200" t="s">
        <v>11194</v>
      </c>
      <c r="K99" s="200" t="s">
        <v>17</v>
      </c>
      <c r="L99" s="200" t="s">
        <v>11245</v>
      </c>
      <c r="M99" s="461"/>
      <c r="Q99" s="2">
        <v>1183.0</v>
      </c>
    </row>
    <row r="100">
      <c r="A100" s="631"/>
      <c r="B100" s="631" t="s">
        <v>3908</v>
      </c>
      <c r="C100" s="608" t="s">
        <v>878</v>
      </c>
      <c r="D100" s="2" t="s">
        <v>6744</v>
      </c>
      <c r="H100" s="461"/>
      <c r="I100" s="200" t="s">
        <v>9152</v>
      </c>
      <c r="J100" s="200" t="s">
        <v>11194</v>
      </c>
      <c r="K100" s="200" t="s">
        <v>17</v>
      </c>
      <c r="L100" s="200" t="s">
        <v>11245</v>
      </c>
      <c r="M100" s="461"/>
      <c r="Q100" s="2">
        <v>1183.0</v>
      </c>
    </row>
    <row r="101">
      <c r="A101" s="200"/>
      <c r="B101" s="200" t="s">
        <v>3908</v>
      </c>
      <c r="C101" s="632" t="s">
        <v>7171</v>
      </c>
      <c r="D101" s="2"/>
      <c r="H101" s="461"/>
      <c r="I101" s="200" t="s">
        <v>2173</v>
      </c>
      <c r="J101" s="200" t="s">
        <v>11194</v>
      </c>
      <c r="K101" s="200" t="s">
        <v>17</v>
      </c>
      <c r="L101" s="200" t="s">
        <v>11245</v>
      </c>
      <c r="M101" s="461"/>
      <c r="Q101" s="2">
        <v>1184.0</v>
      </c>
    </row>
    <row r="102">
      <c r="A102" s="200"/>
      <c r="B102" s="200" t="s">
        <v>3908</v>
      </c>
      <c r="C102" s="633" t="s">
        <v>7172</v>
      </c>
      <c r="D102" s="2" t="s">
        <v>8032</v>
      </c>
      <c r="H102" s="461"/>
      <c r="I102" s="200" t="s">
        <v>9152</v>
      </c>
      <c r="J102" s="200" t="s">
        <v>11194</v>
      </c>
      <c r="K102" s="200" t="s">
        <v>17</v>
      </c>
      <c r="L102" s="200" t="s">
        <v>11245</v>
      </c>
      <c r="M102" s="461"/>
      <c r="Q102" s="2">
        <v>1183.0</v>
      </c>
    </row>
    <row r="103">
      <c r="A103" s="200"/>
      <c r="B103" s="200" t="s">
        <v>3908</v>
      </c>
      <c r="C103" s="608" t="s">
        <v>6193</v>
      </c>
      <c r="D103" s="2" t="s">
        <v>2569</v>
      </c>
      <c r="H103" s="461"/>
      <c r="I103" s="200" t="s">
        <v>2173</v>
      </c>
      <c r="J103" s="200" t="s">
        <v>11198</v>
      </c>
      <c r="K103" s="200" t="s">
        <v>17</v>
      </c>
      <c r="L103" s="200" t="s">
        <v>11245</v>
      </c>
      <c r="M103" s="461"/>
      <c r="Q103" s="2">
        <v>1183.0</v>
      </c>
    </row>
    <row r="104">
      <c r="A104" s="200"/>
      <c r="B104" s="200" t="s">
        <v>3908</v>
      </c>
      <c r="C104" s="620" t="s">
        <v>3524</v>
      </c>
      <c r="D104" s="2" t="s">
        <v>7502</v>
      </c>
      <c r="E104" s="461"/>
      <c r="F104" s="461"/>
      <c r="G104" s="461"/>
      <c r="H104" s="461"/>
      <c r="I104" s="200" t="s">
        <v>9152</v>
      </c>
      <c r="J104" s="200" t="s">
        <v>11194</v>
      </c>
      <c r="K104" s="200" t="s">
        <v>17</v>
      </c>
      <c r="L104" s="200" t="s">
        <v>11245</v>
      </c>
      <c r="M104" s="461"/>
      <c r="Q104" s="2">
        <v>1183.0</v>
      </c>
    </row>
    <row r="105">
      <c r="A105" s="200"/>
      <c r="B105" s="200" t="s">
        <v>960</v>
      </c>
      <c r="C105" s="633" t="s">
        <v>5387</v>
      </c>
      <c r="D105" s="200" t="s">
        <v>9173</v>
      </c>
      <c r="E105" s="200"/>
      <c r="F105" s="200"/>
      <c r="G105" s="200" t="s">
        <v>7269</v>
      </c>
      <c r="H105" s="200" t="s">
        <v>3819</v>
      </c>
      <c r="I105" s="200" t="s">
        <v>9152</v>
      </c>
      <c r="J105" s="200" t="s">
        <v>11194</v>
      </c>
      <c r="K105" s="200" t="s">
        <v>17</v>
      </c>
      <c r="L105" s="200" t="s">
        <v>11245</v>
      </c>
      <c r="M105" s="461"/>
      <c r="Q105" s="2">
        <v>1184.0</v>
      </c>
    </row>
    <row r="106">
      <c r="A106" s="200"/>
      <c r="B106" s="200" t="s">
        <v>960</v>
      </c>
      <c r="C106" s="633" t="s">
        <v>5387</v>
      </c>
      <c r="D106" s="200" t="s">
        <v>9173</v>
      </c>
      <c r="E106" s="200"/>
      <c r="F106" s="200"/>
      <c r="G106" s="200" t="s">
        <v>10926</v>
      </c>
      <c r="H106" s="200" t="s">
        <v>3819</v>
      </c>
      <c r="I106" s="200" t="s">
        <v>9152</v>
      </c>
      <c r="J106" s="200" t="s">
        <v>11194</v>
      </c>
      <c r="K106" s="200" t="s">
        <v>17</v>
      </c>
      <c r="L106" s="200" t="s">
        <v>11245</v>
      </c>
      <c r="M106" s="461"/>
      <c r="Q106" s="2">
        <v>1184.0</v>
      </c>
    </row>
    <row r="107">
      <c r="A107" s="458"/>
      <c r="B107" s="200" t="s">
        <v>960</v>
      </c>
      <c r="C107" s="633" t="s">
        <v>11246</v>
      </c>
      <c r="D107" s="200" t="s">
        <v>6897</v>
      </c>
      <c r="E107" s="200"/>
      <c r="F107" s="200"/>
      <c r="G107" s="200" t="s">
        <v>11224</v>
      </c>
      <c r="H107" s="200" t="s">
        <v>3819</v>
      </c>
      <c r="I107" s="200" t="s">
        <v>9152</v>
      </c>
      <c r="J107" s="200" t="s">
        <v>11206</v>
      </c>
      <c r="K107" s="200" t="s">
        <v>17</v>
      </c>
      <c r="L107" s="200" t="s">
        <v>11245</v>
      </c>
      <c r="M107" s="461"/>
      <c r="P107" s="2">
        <v>168.0</v>
      </c>
      <c r="Q107" s="2">
        <v>1184.0</v>
      </c>
    </row>
    <row r="108">
      <c r="A108" s="458"/>
      <c r="B108" s="200" t="s">
        <v>960</v>
      </c>
      <c r="C108" s="633" t="s">
        <v>11246</v>
      </c>
      <c r="D108" s="200" t="s">
        <v>6897</v>
      </c>
      <c r="E108" s="200"/>
      <c r="F108" s="200"/>
      <c r="G108" s="200" t="s">
        <v>11247</v>
      </c>
      <c r="H108" s="200" t="s">
        <v>3819</v>
      </c>
      <c r="I108" s="200" t="s">
        <v>9152</v>
      </c>
      <c r="J108" s="200" t="s">
        <v>11206</v>
      </c>
      <c r="K108" s="200" t="s">
        <v>17</v>
      </c>
      <c r="L108" s="200" t="s">
        <v>11245</v>
      </c>
      <c r="M108" s="461"/>
      <c r="P108" s="2">
        <v>168.0</v>
      </c>
      <c r="Q108" s="2">
        <v>1184.0</v>
      </c>
    </row>
    <row r="109">
      <c r="A109" s="458"/>
      <c r="B109" s="200" t="s">
        <v>960</v>
      </c>
      <c r="C109" s="633" t="s">
        <v>11246</v>
      </c>
      <c r="D109" s="200" t="s">
        <v>6897</v>
      </c>
      <c r="E109" s="200"/>
      <c r="F109" s="200"/>
      <c r="G109" s="200" t="s">
        <v>11248</v>
      </c>
      <c r="H109" s="200" t="s">
        <v>3819</v>
      </c>
      <c r="I109" s="200" t="s">
        <v>9152</v>
      </c>
      <c r="J109" s="200" t="s">
        <v>11206</v>
      </c>
      <c r="K109" s="200" t="s">
        <v>17</v>
      </c>
      <c r="L109" s="200" t="s">
        <v>11245</v>
      </c>
      <c r="M109" s="461"/>
      <c r="P109" s="2">
        <v>168.0</v>
      </c>
      <c r="Q109" s="2">
        <v>1184.0</v>
      </c>
    </row>
    <row r="110">
      <c r="A110" s="458"/>
      <c r="B110" s="200" t="s">
        <v>960</v>
      </c>
      <c r="C110" s="633" t="s">
        <v>11246</v>
      </c>
      <c r="D110" s="200" t="s">
        <v>6897</v>
      </c>
      <c r="E110" s="200"/>
      <c r="F110" s="200"/>
      <c r="G110" s="200" t="s">
        <v>11248</v>
      </c>
      <c r="H110" s="200" t="s">
        <v>3819</v>
      </c>
      <c r="I110" s="200" t="s">
        <v>9152</v>
      </c>
      <c r="J110" s="200" t="s">
        <v>11194</v>
      </c>
      <c r="K110" s="200" t="s">
        <v>17</v>
      </c>
      <c r="L110" s="200" t="s">
        <v>11245</v>
      </c>
      <c r="M110" s="461"/>
      <c r="Q110" s="2">
        <v>1184.0</v>
      </c>
    </row>
    <row r="111">
      <c r="A111" s="458"/>
      <c r="B111" s="200" t="s">
        <v>10552</v>
      </c>
      <c r="C111" s="200" t="s">
        <v>7174</v>
      </c>
      <c r="D111" s="200" t="s">
        <v>3995</v>
      </c>
      <c r="E111" s="200"/>
      <c r="F111" s="200"/>
      <c r="G111" s="200" t="s">
        <v>7250</v>
      </c>
      <c r="H111" s="200" t="s">
        <v>3819</v>
      </c>
      <c r="I111" s="200" t="s">
        <v>9152</v>
      </c>
      <c r="J111" s="200" t="s">
        <v>11194</v>
      </c>
      <c r="K111" s="200" t="s">
        <v>17</v>
      </c>
      <c r="L111" s="200" t="s">
        <v>11245</v>
      </c>
      <c r="M111" s="461"/>
      <c r="Q111" s="2">
        <v>1184.0</v>
      </c>
    </row>
    <row r="112">
      <c r="A112" s="458"/>
      <c r="B112" s="200" t="s">
        <v>10552</v>
      </c>
      <c r="C112" s="200" t="s">
        <v>11249</v>
      </c>
      <c r="D112" s="200" t="s">
        <v>1056</v>
      </c>
      <c r="E112" s="200"/>
      <c r="F112" s="200"/>
      <c r="G112" s="200" t="s">
        <v>7250</v>
      </c>
      <c r="H112" s="200" t="s">
        <v>2130</v>
      </c>
      <c r="I112" s="200" t="s">
        <v>9152</v>
      </c>
      <c r="J112" s="200" t="s">
        <v>11194</v>
      </c>
      <c r="K112" s="200" t="s">
        <v>17</v>
      </c>
      <c r="L112" s="200" t="s">
        <v>11245</v>
      </c>
      <c r="M112" s="461"/>
      <c r="Q112" s="2">
        <v>1184.0</v>
      </c>
    </row>
    <row r="113">
      <c r="A113" s="458"/>
      <c r="B113" s="200" t="s">
        <v>10552</v>
      </c>
      <c r="C113" s="200" t="s">
        <v>11249</v>
      </c>
      <c r="D113" s="200" t="s">
        <v>1056</v>
      </c>
      <c r="E113" s="200"/>
      <c r="F113" s="200"/>
      <c r="G113" s="200" t="s">
        <v>7250</v>
      </c>
      <c r="H113" s="200" t="s">
        <v>2131</v>
      </c>
      <c r="I113" s="200" t="s">
        <v>9152</v>
      </c>
      <c r="J113" s="200" t="s">
        <v>11194</v>
      </c>
      <c r="K113" s="200" t="s">
        <v>17</v>
      </c>
      <c r="L113" s="200" t="s">
        <v>11245</v>
      </c>
      <c r="M113" s="461"/>
      <c r="Q113" s="2">
        <v>1184.0</v>
      </c>
    </row>
    <row r="114">
      <c r="A114" s="458"/>
      <c r="B114" s="200" t="s">
        <v>10552</v>
      </c>
      <c r="C114" s="200" t="s">
        <v>11249</v>
      </c>
      <c r="D114" s="200" t="s">
        <v>1056</v>
      </c>
      <c r="E114" s="200"/>
      <c r="F114" s="200"/>
      <c r="G114" s="200" t="s">
        <v>7250</v>
      </c>
      <c r="H114" s="200" t="s">
        <v>2132</v>
      </c>
      <c r="I114" s="200" t="s">
        <v>9152</v>
      </c>
      <c r="J114" s="200" t="s">
        <v>11194</v>
      </c>
      <c r="K114" s="200" t="s">
        <v>17</v>
      </c>
      <c r="L114" s="200" t="s">
        <v>11245</v>
      </c>
      <c r="M114" s="461"/>
      <c r="Q114" s="2">
        <v>1184.0</v>
      </c>
    </row>
    <row r="115">
      <c r="A115" s="458"/>
      <c r="B115" s="200" t="s">
        <v>10552</v>
      </c>
      <c r="C115" s="200" t="s">
        <v>11249</v>
      </c>
      <c r="D115" s="200" t="s">
        <v>1056</v>
      </c>
      <c r="E115" s="200"/>
      <c r="F115" s="200"/>
      <c r="G115" s="200" t="s">
        <v>7250</v>
      </c>
      <c r="H115" s="200" t="s">
        <v>2133</v>
      </c>
      <c r="I115" s="200" t="s">
        <v>9152</v>
      </c>
      <c r="J115" s="200" t="s">
        <v>11194</v>
      </c>
      <c r="K115" s="200" t="s">
        <v>17</v>
      </c>
      <c r="L115" s="200" t="s">
        <v>11245</v>
      </c>
      <c r="M115" s="461"/>
      <c r="Q115" s="2">
        <v>1184.0</v>
      </c>
    </row>
    <row r="116">
      <c r="A116" s="458"/>
      <c r="B116" s="200" t="s">
        <v>10552</v>
      </c>
      <c r="C116" s="200" t="s">
        <v>11249</v>
      </c>
      <c r="D116" s="200" t="s">
        <v>1056</v>
      </c>
      <c r="E116" s="200"/>
      <c r="F116" s="200"/>
      <c r="G116" s="200" t="s">
        <v>11250</v>
      </c>
      <c r="H116" s="200" t="s">
        <v>2134</v>
      </c>
      <c r="I116" s="200" t="s">
        <v>9152</v>
      </c>
      <c r="J116" s="200" t="s">
        <v>11194</v>
      </c>
      <c r="K116" s="200" t="s">
        <v>17</v>
      </c>
      <c r="L116" s="200" t="s">
        <v>11245</v>
      </c>
      <c r="M116" s="461"/>
      <c r="Q116" s="2">
        <v>1184.0</v>
      </c>
    </row>
    <row r="117">
      <c r="A117" s="458"/>
      <c r="B117" s="200" t="s">
        <v>10552</v>
      </c>
      <c r="C117" s="200" t="s">
        <v>11249</v>
      </c>
      <c r="D117" s="200" t="s">
        <v>1056</v>
      </c>
      <c r="E117" s="200"/>
      <c r="F117" s="200"/>
      <c r="G117" s="200" t="s">
        <v>11250</v>
      </c>
      <c r="H117" s="200" t="s">
        <v>2135</v>
      </c>
      <c r="I117" s="200" t="s">
        <v>9152</v>
      </c>
      <c r="J117" s="200" t="s">
        <v>11194</v>
      </c>
      <c r="K117" s="200" t="s">
        <v>17</v>
      </c>
      <c r="L117" s="200" t="s">
        <v>11245</v>
      </c>
      <c r="M117" s="461"/>
      <c r="Q117" s="2">
        <v>1184.0</v>
      </c>
    </row>
    <row r="118">
      <c r="A118" s="458"/>
      <c r="B118" s="200" t="s">
        <v>10552</v>
      </c>
      <c r="C118" s="200" t="s">
        <v>11249</v>
      </c>
      <c r="D118" s="200" t="s">
        <v>1056</v>
      </c>
      <c r="E118" s="200"/>
      <c r="F118" s="200"/>
      <c r="G118" s="200" t="s">
        <v>11250</v>
      </c>
      <c r="H118" s="200" t="s">
        <v>2136</v>
      </c>
      <c r="I118" s="200" t="s">
        <v>9152</v>
      </c>
      <c r="J118" s="200" t="s">
        <v>11194</v>
      </c>
      <c r="K118" s="200" t="s">
        <v>17</v>
      </c>
      <c r="L118" s="200" t="s">
        <v>11245</v>
      </c>
      <c r="M118" s="461"/>
      <c r="Q118" s="2">
        <v>1184.0</v>
      </c>
    </row>
    <row r="119">
      <c r="A119" s="458"/>
      <c r="B119" s="200" t="s">
        <v>10552</v>
      </c>
      <c r="C119" s="200" t="s">
        <v>11249</v>
      </c>
      <c r="D119" s="200" t="s">
        <v>1056</v>
      </c>
      <c r="E119" s="200"/>
      <c r="F119" s="200"/>
      <c r="G119" s="200" t="s">
        <v>11251</v>
      </c>
      <c r="H119" s="200" t="s">
        <v>2137</v>
      </c>
      <c r="I119" s="200" t="s">
        <v>9152</v>
      </c>
      <c r="J119" s="200" t="s">
        <v>11194</v>
      </c>
      <c r="K119" s="200" t="s">
        <v>17</v>
      </c>
      <c r="L119" s="200" t="s">
        <v>11245</v>
      </c>
      <c r="M119" s="461"/>
      <c r="Q119" s="2">
        <v>1184.0</v>
      </c>
    </row>
    <row r="120">
      <c r="A120" s="458"/>
      <c r="B120" s="200" t="s">
        <v>10552</v>
      </c>
      <c r="C120" s="200" t="s">
        <v>11249</v>
      </c>
      <c r="D120" s="200" t="s">
        <v>1056</v>
      </c>
      <c r="E120" s="200"/>
      <c r="F120" s="200"/>
      <c r="G120" s="200" t="s">
        <v>11251</v>
      </c>
      <c r="H120" s="200" t="s">
        <v>2138</v>
      </c>
      <c r="I120" s="200" t="s">
        <v>9152</v>
      </c>
      <c r="J120" s="200" t="s">
        <v>11194</v>
      </c>
      <c r="K120" s="200" t="s">
        <v>17</v>
      </c>
      <c r="L120" s="200" t="s">
        <v>11245</v>
      </c>
      <c r="M120" s="461"/>
      <c r="Q120" s="2">
        <v>1184.0</v>
      </c>
    </row>
    <row r="121">
      <c r="A121" s="458"/>
      <c r="B121" s="200" t="s">
        <v>10552</v>
      </c>
      <c r="C121" s="200" t="s">
        <v>11249</v>
      </c>
      <c r="D121" s="200" t="s">
        <v>1056</v>
      </c>
      <c r="E121" s="200"/>
      <c r="F121" s="200"/>
      <c r="G121" s="200" t="s">
        <v>11247</v>
      </c>
      <c r="H121" s="200" t="s">
        <v>2139</v>
      </c>
      <c r="I121" s="200" t="s">
        <v>9152</v>
      </c>
      <c r="J121" s="200" t="s">
        <v>11194</v>
      </c>
      <c r="K121" s="200" t="s">
        <v>17</v>
      </c>
      <c r="L121" s="200" t="s">
        <v>11245</v>
      </c>
      <c r="M121" s="461"/>
      <c r="Q121" s="2">
        <v>1184.0</v>
      </c>
    </row>
    <row r="122">
      <c r="A122" s="458"/>
      <c r="B122" s="200" t="s">
        <v>10552</v>
      </c>
      <c r="C122" s="200" t="s">
        <v>11249</v>
      </c>
      <c r="D122" s="200" t="s">
        <v>1056</v>
      </c>
      <c r="E122" s="200"/>
      <c r="F122" s="200"/>
      <c r="G122" s="200" t="s">
        <v>11247</v>
      </c>
      <c r="H122" s="200" t="s">
        <v>2140</v>
      </c>
      <c r="I122" s="200" t="s">
        <v>9152</v>
      </c>
      <c r="J122" s="200" t="s">
        <v>11194</v>
      </c>
      <c r="K122" s="200" t="s">
        <v>17</v>
      </c>
      <c r="L122" s="200" t="s">
        <v>11245</v>
      </c>
      <c r="M122" s="461"/>
      <c r="Q122" s="2">
        <v>1184.0</v>
      </c>
    </row>
    <row r="123">
      <c r="A123" s="458"/>
      <c r="B123" s="200" t="s">
        <v>10552</v>
      </c>
      <c r="C123" s="200" t="s">
        <v>11249</v>
      </c>
      <c r="D123" s="200" t="s">
        <v>1056</v>
      </c>
      <c r="E123" s="200"/>
      <c r="F123" s="200"/>
      <c r="G123" s="200" t="s">
        <v>11247</v>
      </c>
      <c r="H123" s="200" t="s">
        <v>2141</v>
      </c>
      <c r="I123" s="200" t="s">
        <v>9152</v>
      </c>
      <c r="J123" s="200" t="s">
        <v>11194</v>
      </c>
      <c r="K123" s="200" t="s">
        <v>17</v>
      </c>
      <c r="L123" s="200" t="s">
        <v>11245</v>
      </c>
      <c r="M123" s="461"/>
      <c r="Q123" s="2">
        <v>1184.0</v>
      </c>
    </row>
    <row r="124">
      <c r="A124" s="458"/>
      <c r="B124" s="200" t="s">
        <v>10552</v>
      </c>
      <c r="C124" s="200" t="s">
        <v>11249</v>
      </c>
      <c r="D124" s="200" t="s">
        <v>1056</v>
      </c>
      <c r="E124" s="200"/>
      <c r="F124" s="200"/>
      <c r="G124" s="200" t="s">
        <v>11247</v>
      </c>
      <c r="H124" s="200" t="s">
        <v>2126</v>
      </c>
      <c r="I124" s="200" t="s">
        <v>9152</v>
      </c>
      <c r="J124" s="200" t="s">
        <v>11194</v>
      </c>
      <c r="K124" s="200" t="s">
        <v>17</v>
      </c>
      <c r="L124" s="200" t="s">
        <v>11245</v>
      </c>
      <c r="M124" s="461"/>
      <c r="Q124" s="2">
        <v>1184.0</v>
      </c>
    </row>
    <row r="125">
      <c r="A125" s="458"/>
      <c r="B125" s="200" t="s">
        <v>10552</v>
      </c>
      <c r="C125" s="200" t="s">
        <v>11249</v>
      </c>
      <c r="D125" s="200" t="s">
        <v>1056</v>
      </c>
      <c r="E125" s="200"/>
      <c r="F125" s="200"/>
      <c r="G125" s="200" t="s">
        <v>9875</v>
      </c>
      <c r="H125" s="200" t="s">
        <v>2142</v>
      </c>
      <c r="I125" s="200" t="s">
        <v>9152</v>
      </c>
      <c r="J125" s="200" t="s">
        <v>11194</v>
      </c>
      <c r="K125" s="200" t="s">
        <v>17</v>
      </c>
      <c r="L125" s="200" t="s">
        <v>11245</v>
      </c>
      <c r="M125" s="461"/>
      <c r="Q125" s="2">
        <v>1184.0</v>
      </c>
    </row>
    <row r="126">
      <c r="A126" s="458"/>
      <c r="B126" s="200" t="s">
        <v>10552</v>
      </c>
      <c r="C126" s="200" t="s">
        <v>11249</v>
      </c>
      <c r="D126" s="200" t="s">
        <v>1056</v>
      </c>
      <c r="E126" s="200"/>
      <c r="F126" s="200"/>
      <c r="G126" s="200" t="s">
        <v>9875</v>
      </c>
      <c r="H126" s="200" t="s">
        <v>2143</v>
      </c>
      <c r="I126" s="200" t="s">
        <v>9152</v>
      </c>
      <c r="J126" s="200" t="s">
        <v>11194</v>
      </c>
      <c r="K126" s="200" t="s">
        <v>17</v>
      </c>
      <c r="L126" s="200" t="s">
        <v>11245</v>
      </c>
      <c r="M126" s="461"/>
      <c r="Q126" s="2">
        <v>1184.0</v>
      </c>
    </row>
    <row r="127">
      <c r="A127" s="458"/>
      <c r="B127" s="200" t="s">
        <v>10552</v>
      </c>
      <c r="C127" s="200" t="s">
        <v>11249</v>
      </c>
      <c r="D127" s="200" t="s">
        <v>1056</v>
      </c>
      <c r="E127" s="200"/>
      <c r="F127" s="200"/>
      <c r="G127" s="200" t="s">
        <v>9875</v>
      </c>
      <c r="H127" s="200" t="s">
        <v>2144</v>
      </c>
      <c r="I127" s="200" t="s">
        <v>9152</v>
      </c>
      <c r="J127" s="200" t="s">
        <v>11194</v>
      </c>
      <c r="K127" s="200" t="s">
        <v>17</v>
      </c>
      <c r="L127" s="200" t="s">
        <v>11245</v>
      </c>
      <c r="M127" s="461"/>
      <c r="Q127" s="2">
        <v>1184.0</v>
      </c>
    </row>
    <row r="128">
      <c r="A128" s="458"/>
      <c r="B128" s="200" t="s">
        <v>10552</v>
      </c>
      <c r="C128" s="200" t="s">
        <v>11249</v>
      </c>
      <c r="D128" s="200" t="s">
        <v>1056</v>
      </c>
      <c r="E128" s="200"/>
      <c r="F128" s="200"/>
      <c r="G128" s="200" t="s">
        <v>9875</v>
      </c>
      <c r="H128" s="200" t="s">
        <v>2145</v>
      </c>
      <c r="I128" s="200" t="s">
        <v>9152</v>
      </c>
      <c r="J128" s="200" t="s">
        <v>11194</v>
      </c>
      <c r="K128" s="200" t="s">
        <v>17</v>
      </c>
      <c r="L128" s="200" t="s">
        <v>11245</v>
      </c>
      <c r="M128" s="461"/>
      <c r="Q128" s="2">
        <v>1184.0</v>
      </c>
    </row>
    <row r="129">
      <c r="A129" s="458"/>
      <c r="B129" s="200" t="s">
        <v>10552</v>
      </c>
      <c r="C129" s="200" t="s">
        <v>11249</v>
      </c>
      <c r="D129" s="200" t="s">
        <v>1056</v>
      </c>
      <c r="E129" s="200"/>
      <c r="F129" s="200"/>
      <c r="G129" s="200" t="s">
        <v>9875</v>
      </c>
      <c r="H129" s="200" t="s">
        <v>2146</v>
      </c>
      <c r="I129" s="200" t="s">
        <v>9152</v>
      </c>
      <c r="J129" s="200" t="s">
        <v>11194</v>
      </c>
      <c r="K129" s="200" t="s">
        <v>17</v>
      </c>
      <c r="L129" s="200" t="s">
        <v>11245</v>
      </c>
      <c r="M129" s="461"/>
      <c r="Q129" s="2">
        <v>1184.0</v>
      </c>
    </row>
    <row r="130">
      <c r="A130" s="458"/>
      <c r="B130" s="200" t="s">
        <v>10605</v>
      </c>
      <c r="C130" s="200" t="s">
        <v>11252</v>
      </c>
      <c r="D130" s="461"/>
      <c r="E130" s="461"/>
      <c r="F130" s="461"/>
      <c r="G130" s="461"/>
      <c r="H130" s="461"/>
      <c r="I130" s="200" t="s">
        <v>9152</v>
      </c>
      <c r="J130" s="200" t="s">
        <v>11194</v>
      </c>
      <c r="K130" s="200" t="s">
        <v>2245</v>
      </c>
      <c r="L130" s="461"/>
      <c r="M130" s="461"/>
    </row>
    <row r="131">
      <c r="A131" s="458"/>
      <c r="B131" s="458" t="s">
        <v>960</v>
      </c>
      <c r="C131" s="200" t="s">
        <v>3887</v>
      </c>
      <c r="D131" s="200" t="s">
        <v>947</v>
      </c>
      <c r="E131" s="200"/>
      <c r="F131" s="200"/>
      <c r="G131" s="200" t="s">
        <v>3819</v>
      </c>
      <c r="H131" s="461"/>
      <c r="I131" s="200" t="s">
        <v>2173</v>
      </c>
      <c r="J131" s="200" t="s">
        <v>11193</v>
      </c>
      <c r="K131" s="200" t="s">
        <v>17</v>
      </c>
      <c r="L131" s="200" t="s">
        <v>11253</v>
      </c>
      <c r="M131" s="461"/>
      <c r="P131" s="2">
        <v>155.0</v>
      </c>
      <c r="Q131" s="2">
        <v>1189.0</v>
      </c>
    </row>
    <row r="132">
      <c r="A132" s="458"/>
      <c r="B132" s="458" t="s">
        <v>960</v>
      </c>
      <c r="C132" s="200" t="s">
        <v>3887</v>
      </c>
      <c r="D132" s="200" t="s">
        <v>947</v>
      </c>
      <c r="E132" s="200"/>
      <c r="F132" s="200"/>
      <c r="G132" s="200" t="s">
        <v>3819</v>
      </c>
      <c r="H132" s="461"/>
      <c r="I132" s="200" t="s">
        <v>2173</v>
      </c>
      <c r="J132" s="200" t="s">
        <v>7234</v>
      </c>
      <c r="K132" s="200" t="s">
        <v>17</v>
      </c>
      <c r="L132" s="200" t="s">
        <v>11253</v>
      </c>
      <c r="M132" s="461"/>
      <c r="P132" s="2">
        <v>165.0</v>
      </c>
      <c r="Q132" s="2">
        <v>1189.0</v>
      </c>
    </row>
    <row r="133">
      <c r="A133" s="458"/>
      <c r="B133" s="458" t="s">
        <v>960</v>
      </c>
      <c r="C133" s="200" t="s">
        <v>3887</v>
      </c>
      <c r="D133" s="200" t="s">
        <v>947</v>
      </c>
      <c r="E133" s="200"/>
      <c r="F133" s="200"/>
      <c r="G133" s="200" t="s">
        <v>3819</v>
      </c>
      <c r="H133" s="461"/>
      <c r="I133" s="200"/>
      <c r="J133" s="461"/>
      <c r="K133" s="200" t="s">
        <v>11254</v>
      </c>
      <c r="L133" s="200" t="s">
        <v>11253</v>
      </c>
      <c r="M133" s="461"/>
      <c r="Q133" s="2">
        <v>1189.0</v>
      </c>
    </row>
    <row r="134">
      <c r="A134" s="458"/>
      <c r="B134" s="458" t="s">
        <v>960</v>
      </c>
      <c r="C134" s="200" t="s">
        <v>3887</v>
      </c>
      <c r="D134" s="200" t="s">
        <v>947</v>
      </c>
      <c r="E134" s="200"/>
      <c r="F134" s="200"/>
      <c r="G134" s="200" t="s">
        <v>3819</v>
      </c>
      <c r="H134" s="461"/>
      <c r="I134" s="200"/>
      <c r="J134" s="461"/>
      <c r="K134" s="200" t="s">
        <v>11254</v>
      </c>
      <c r="L134" s="200" t="s">
        <v>11253</v>
      </c>
      <c r="M134" s="461"/>
      <c r="Q134" s="2">
        <v>1189.0</v>
      </c>
    </row>
    <row r="135">
      <c r="A135" s="458"/>
      <c r="B135" s="458" t="s">
        <v>960</v>
      </c>
      <c r="C135" s="200" t="s">
        <v>3887</v>
      </c>
      <c r="D135" s="200" t="s">
        <v>947</v>
      </c>
      <c r="E135" s="200"/>
      <c r="F135" s="200"/>
      <c r="G135" s="200" t="s">
        <v>3819</v>
      </c>
      <c r="H135" s="461"/>
      <c r="I135" s="200"/>
      <c r="J135" s="461"/>
      <c r="K135" s="200" t="s">
        <v>11254</v>
      </c>
      <c r="L135" s="200" t="s">
        <v>11253</v>
      </c>
      <c r="M135" s="461"/>
      <c r="Q135" s="2">
        <v>1189.0</v>
      </c>
    </row>
    <row r="136">
      <c r="A136" s="458"/>
      <c r="B136" s="458" t="s">
        <v>960</v>
      </c>
      <c r="C136" s="200" t="s">
        <v>3887</v>
      </c>
      <c r="D136" s="200" t="s">
        <v>947</v>
      </c>
      <c r="E136" s="200"/>
      <c r="F136" s="200"/>
      <c r="G136" s="200" t="s">
        <v>3819</v>
      </c>
      <c r="H136" s="461"/>
      <c r="I136" s="200"/>
      <c r="J136" s="461"/>
      <c r="K136" s="200" t="s">
        <v>11254</v>
      </c>
      <c r="L136" s="200" t="s">
        <v>11253</v>
      </c>
      <c r="M136" s="461"/>
      <c r="Q136" s="2">
        <v>1189.0</v>
      </c>
    </row>
    <row r="137">
      <c r="A137" s="458"/>
      <c r="B137" s="458"/>
      <c r="C137" s="461"/>
      <c r="D137" s="461"/>
      <c r="E137" s="461"/>
      <c r="F137" s="461"/>
      <c r="G137" s="461"/>
      <c r="H137" s="461"/>
      <c r="I137" s="461"/>
      <c r="J137" s="461"/>
      <c r="K137" s="461"/>
      <c r="L137" s="461"/>
      <c r="M137" s="461"/>
    </row>
    <row r="138">
      <c r="A138" s="458"/>
      <c r="B138" s="458"/>
      <c r="C138" s="461"/>
      <c r="D138" s="461"/>
      <c r="E138" s="461"/>
      <c r="F138" s="461"/>
      <c r="G138" s="461"/>
      <c r="H138" s="461"/>
      <c r="I138" s="461"/>
      <c r="J138" s="461"/>
      <c r="K138" s="461"/>
      <c r="L138" s="461"/>
      <c r="M138" s="461"/>
    </row>
    <row r="139">
      <c r="A139" s="458"/>
      <c r="B139" s="458"/>
      <c r="C139" s="461"/>
      <c r="D139" s="461"/>
      <c r="E139" s="461"/>
      <c r="F139" s="461"/>
      <c r="G139" s="461"/>
      <c r="H139" s="461"/>
      <c r="I139" s="461"/>
      <c r="J139" s="461"/>
      <c r="K139" s="461"/>
      <c r="L139" s="461"/>
      <c r="M139" s="461"/>
    </row>
    <row r="140">
      <c r="A140" s="458"/>
      <c r="B140" s="458"/>
      <c r="C140" s="461"/>
      <c r="D140" s="461"/>
      <c r="E140" s="461"/>
      <c r="F140" s="461"/>
      <c r="G140" s="461"/>
      <c r="H140" s="461"/>
      <c r="I140" s="461"/>
      <c r="J140" s="461"/>
      <c r="K140" s="461"/>
      <c r="L140" s="461"/>
      <c r="M140" s="461"/>
    </row>
    <row r="141">
      <c r="A141" s="458"/>
      <c r="B141" s="458" t="s">
        <v>11255</v>
      </c>
      <c r="C141" s="461"/>
      <c r="D141" s="461"/>
      <c r="E141" s="461"/>
      <c r="F141" s="461"/>
      <c r="G141" s="461"/>
      <c r="H141" s="461"/>
      <c r="I141" s="461"/>
      <c r="J141" s="461"/>
      <c r="K141" s="461"/>
      <c r="L141" s="461"/>
      <c r="M141" s="461"/>
    </row>
    <row r="142">
      <c r="A142" s="458"/>
      <c r="B142" s="200" t="s">
        <v>11256</v>
      </c>
      <c r="C142" s="200" t="s">
        <v>11257</v>
      </c>
      <c r="D142" s="200"/>
      <c r="E142" s="200"/>
      <c r="F142" s="200"/>
      <c r="G142" s="200"/>
      <c r="H142" s="461"/>
      <c r="I142" s="461"/>
      <c r="J142" s="461"/>
      <c r="K142" s="461"/>
      <c r="L142" s="461"/>
      <c r="M142" s="461"/>
    </row>
    <row r="143">
      <c r="A143" s="458"/>
      <c r="B143" s="200" t="s">
        <v>11258</v>
      </c>
      <c r="C143" s="200" t="s">
        <v>11257</v>
      </c>
      <c r="D143" s="200" t="s">
        <v>11259</v>
      </c>
      <c r="E143" s="461"/>
      <c r="F143" s="461"/>
      <c r="G143" s="461"/>
      <c r="H143" s="461"/>
      <c r="I143" s="461"/>
      <c r="J143" s="461"/>
      <c r="K143" s="461"/>
      <c r="L143" s="461"/>
      <c r="M143" s="461"/>
    </row>
    <row r="144">
      <c r="A144" s="458" t="s">
        <v>11260</v>
      </c>
      <c r="B144" s="200" t="s">
        <v>30</v>
      </c>
      <c r="C144" s="200" t="s">
        <v>11261</v>
      </c>
      <c r="D144" s="200" t="s">
        <v>6646</v>
      </c>
      <c r="E144" s="461"/>
      <c r="F144" s="461"/>
      <c r="G144" s="461"/>
      <c r="H144" s="461"/>
      <c r="I144" s="461"/>
      <c r="J144" s="461"/>
      <c r="K144" s="461"/>
      <c r="L144" s="461"/>
      <c r="M144" s="461"/>
    </row>
    <row r="145">
      <c r="A145" s="458" t="s">
        <v>11196</v>
      </c>
      <c r="B145" s="200" t="s">
        <v>862</v>
      </c>
      <c r="C145" s="200" t="s">
        <v>11262</v>
      </c>
      <c r="D145" s="461"/>
      <c r="E145" s="2"/>
      <c r="F145" s="2"/>
      <c r="G145" s="2" t="s">
        <v>11263</v>
      </c>
      <c r="H145" s="461"/>
      <c r="I145" s="461"/>
      <c r="J145" s="461"/>
      <c r="K145" s="461"/>
      <c r="L145" s="461"/>
      <c r="M145" s="461"/>
    </row>
    <row r="146">
      <c r="A146" s="239"/>
      <c r="B146" s="239"/>
      <c r="C146" s="200" t="s">
        <v>11264</v>
      </c>
      <c r="E146" s="2"/>
      <c r="F146" s="2"/>
      <c r="G146" s="2" t="s">
        <v>11265</v>
      </c>
      <c r="K146" s="461"/>
    </row>
    <row r="147">
      <c r="A147" s="239"/>
      <c r="B147" s="239"/>
      <c r="C147" s="2" t="s">
        <v>11266</v>
      </c>
      <c r="E147" s="2"/>
      <c r="F147" s="2"/>
      <c r="G147" s="2" t="s">
        <v>11267</v>
      </c>
      <c r="K147" s="200" t="s">
        <v>2245</v>
      </c>
    </row>
    <row r="148">
      <c r="A148" s="239"/>
      <c r="B148" s="239"/>
      <c r="C148" s="2"/>
      <c r="E148" s="2"/>
      <c r="F148" s="2"/>
      <c r="G148" s="2" t="s">
        <v>11267</v>
      </c>
      <c r="K148" s="200" t="s">
        <v>2245</v>
      </c>
    </row>
    <row r="149">
      <c r="A149" s="239" t="s">
        <v>9226</v>
      </c>
      <c r="B149" s="239"/>
      <c r="C149" s="2" t="s">
        <v>11268</v>
      </c>
      <c r="K149" s="461"/>
    </row>
    <row r="150">
      <c r="A150" s="239"/>
      <c r="B150" s="239"/>
      <c r="C150" s="2" t="s">
        <v>11269</v>
      </c>
      <c r="K150" s="461"/>
    </row>
    <row r="151">
      <c r="A151" s="239" t="s">
        <v>7286</v>
      </c>
      <c r="B151" s="239" t="s">
        <v>4599</v>
      </c>
      <c r="C151" s="2" t="s">
        <v>11270</v>
      </c>
      <c r="D151" s="2" t="s">
        <v>11271</v>
      </c>
      <c r="E151" s="2"/>
      <c r="F151" s="2"/>
      <c r="G151" s="2" t="s">
        <v>11272</v>
      </c>
      <c r="K151" s="461"/>
    </row>
    <row r="152">
      <c r="A152" s="239"/>
      <c r="B152" s="239"/>
      <c r="K152" s="461"/>
    </row>
    <row r="153">
      <c r="A153" s="239"/>
      <c r="B153" s="239"/>
      <c r="K153" s="461"/>
    </row>
    <row r="154">
      <c r="A154" s="239"/>
      <c r="B154" s="239"/>
      <c r="K154" s="461"/>
    </row>
    <row r="155">
      <c r="A155" s="239"/>
      <c r="B155" s="239"/>
      <c r="K155" s="461"/>
    </row>
    <row r="156">
      <c r="A156" s="239"/>
      <c r="B156" s="239"/>
      <c r="K156" s="461"/>
    </row>
    <row r="157">
      <c r="A157" s="239"/>
      <c r="B157" s="239"/>
      <c r="K157" s="461"/>
    </row>
    <row r="158">
      <c r="A158" s="239"/>
      <c r="B158" s="239"/>
      <c r="K158" s="461"/>
    </row>
    <row r="159">
      <c r="A159" s="239"/>
      <c r="B159" s="239"/>
      <c r="K159" s="461"/>
    </row>
    <row r="160">
      <c r="A160" s="239"/>
      <c r="B160" s="239"/>
      <c r="K160" s="461"/>
    </row>
    <row r="161">
      <c r="A161" s="239"/>
      <c r="B161" s="239"/>
      <c r="K161" s="461"/>
    </row>
    <row r="162">
      <c r="A162" s="239"/>
      <c r="B162" s="239"/>
      <c r="K162" s="461"/>
    </row>
    <row r="163">
      <c r="A163" s="239"/>
      <c r="B163" s="239"/>
      <c r="K163" s="461"/>
    </row>
    <row r="164">
      <c r="A164" s="239"/>
      <c r="B164" s="239" t="s">
        <v>43</v>
      </c>
      <c r="K164" s="461"/>
    </row>
    <row r="165">
      <c r="A165" s="2"/>
      <c r="B165" s="2" t="s">
        <v>7177</v>
      </c>
      <c r="E165" s="2"/>
      <c r="F165" s="2"/>
      <c r="G165" s="2" t="s">
        <v>7178</v>
      </c>
      <c r="H165" s="2"/>
      <c r="K165" s="461"/>
    </row>
    <row r="166">
      <c r="A166" s="2"/>
      <c r="B166" s="2" t="s">
        <v>7179</v>
      </c>
      <c r="E166" s="2"/>
      <c r="F166" s="2"/>
      <c r="G166" s="2" t="s">
        <v>7180</v>
      </c>
      <c r="H166" s="2"/>
      <c r="K166" s="461"/>
    </row>
    <row r="167">
      <c r="A167" s="2"/>
      <c r="B167" s="2" t="s">
        <v>7181</v>
      </c>
      <c r="E167" s="2"/>
      <c r="F167" s="2"/>
      <c r="G167" s="2" t="s">
        <v>7182</v>
      </c>
      <c r="H167" s="2"/>
      <c r="K167" s="461"/>
    </row>
    <row r="168">
      <c r="K168" s="461"/>
    </row>
    <row r="169">
      <c r="A169" s="239"/>
      <c r="B169" s="239" t="s">
        <v>1057</v>
      </c>
      <c r="K169" s="461"/>
    </row>
    <row r="170">
      <c r="A170" s="2"/>
      <c r="B170" s="2" t="s">
        <v>2016</v>
      </c>
      <c r="K170" s="461"/>
    </row>
    <row r="171">
      <c r="A171" s="2"/>
      <c r="B171" s="2" t="s">
        <v>11273</v>
      </c>
      <c r="K171" s="461"/>
    </row>
    <row r="172">
      <c r="A172" s="2"/>
      <c r="B172" s="2" t="s">
        <v>11274</v>
      </c>
      <c r="K172" s="461"/>
    </row>
    <row r="173">
      <c r="A173" s="2"/>
      <c r="B173" s="2" t="s">
        <v>7196</v>
      </c>
      <c r="K173" s="461"/>
    </row>
    <row r="174">
      <c r="K174" s="461"/>
    </row>
    <row r="175">
      <c r="K175" s="461"/>
    </row>
    <row r="176">
      <c r="K176" s="461"/>
    </row>
    <row r="177">
      <c r="K177" s="461"/>
    </row>
    <row r="178">
      <c r="K178" s="461"/>
    </row>
    <row r="179">
      <c r="K179" s="461"/>
    </row>
    <row r="180">
      <c r="K180" s="461"/>
    </row>
    <row r="181">
      <c r="K181" s="461"/>
    </row>
    <row r="182">
      <c r="K182" s="461"/>
    </row>
    <row r="183">
      <c r="K183" s="461"/>
    </row>
    <row r="184">
      <c r="K184" s="461"/>
    </row>
    <row r="185">
      <c r="K185" s="461"/>
    </row>
    <row r="186">
      <c r="K186" s="461"/>
    </row>
    <row r="187">
      <c r="K187" s="461"/>
    </row>
    <row r="188">
      <c r="K188" s="461"/>
    </row>
    <row r="189">
      <c r="K189" s="461"/>
    </row>
    <row r="190">
      <c r="K190" s="461"/>
    </row>
    <row r="191">
      <c r="K191" s="461"/>
    </row>
    <row r="192">
      <c r="K192" s="461"/>
    </row>
    <row r="193">
      <c r="K193" s="461"/>
    </row>
    <row r="194">
      <c r="K194" s="461"/>
    </row>
    <row r="195">
      <c r="K195" s="461"/>
    </row>
    <row r="196">
      <c r="K196" s="461"/>
    </row>
    <row r="197">
      <c r="K197" s="461"/>
    </row>
    <row r="198">
      <c r="K198" s="461"/>
    </row>
    <row r="199">
      <c r="K199" s="461"/>
    </row>
    <row r="200">
      <c r="K200" s="461"/>
    </row>
    <row r="201">
      <c r="K201" s="461"/>
    </row>
    <row r="202">
      <c r="K202" s="461"/>
    </row>
    <row r="203">
      <c r="K203" s="461"/>
    </row>
    <row r="204">
      <c r="K204" s="461"/>
    </row>
    <row r="205">
      <c r="K205" s="461"/>
    </row>
    <row r="206">
      <c r="K206" s="461"/>
    </row>
    <row r="207">
      <c r="K207" s="461"/>
    </row>
    <row r="208">
      <c r="K208" s="461"/>
    </row>
    <row r="209">
      <c r="K209" s="461"/>
    </row>
    <row r="210">
      <c r="K210" s="461"/>
    </row>
    <row r="211">
      <c r="K211" s="461"/>
    </row>
    <row r="212">
      <c r="K212" s="461"/>
    </row>
    <row r="213">
      <c r="K213" s="461"/>
    </row>
    <row r="214">
      <c r="K214" s="461"/>
    </row>
    <row r="215">
      <c r="K215" s="461"/>
    </row>
    <row r="216">
      <c r="K216" s="461"/>
    </row>
    <row r="217">
      <c r="K217" s="461"/>
    </row>
    <row r="218">
      <c r="K218" s="461"/>
    </row>
    <row r="219">
      <c r="K219" s="461"/>
    </row>
    <row r="220">
      <c r="K220" s="461"/>
    </row>
    <row r="221">
      <c r="K221" s="461"/>
    </row>
    <row r="222">
      <c r="K222" s="461"/>
    </row>
    <row r="223">
      <c r="K223" s="461"/>
    </row>
    <row r="224">
      <c r="K224" s="461"/>
    </row>
    <row r="225">
      <c r="K225" s="461"/>
    </row>
    <row r="226">
      <c r="K226" s="461"/>
    </row>
    <row r="227">
      <c r="K227" s="461"/>
    </row>
    <row r="228">
      <c r="K228" s="461"/>
    </row>
    <row r="229">
      <c r="K229" s="461"/>
    </row>
    <row r="230">
      <c r="K230" s="461"/>
    </row>
    <row r="231">
      <c r="K231" s="461"/>
    </row>
    <row r="232">
      <c r="K232" s="461"/>
    </row>
    <row r="233">
      <c r="K233" s="461"/>
    </row>
    <row r="234">
      <c r="K234" s="461"/>
    </row>
    <row r="235">
      <c r="K235" s="461"/>
    </row>
    <row r="236">
      <c r="K236" s="461"/>
    </row>
    <row r="237">
      <c r="K237" s="461"/>
    </row>
    <row r="238">
      <c r="K238" s="461"/>
    </row>
    <row r="239">
      <c r="K239" s="461"/>
    </row>
    <row r="240">
      <c r="K240" s="461"/>
    </row>
    <row r="241">
      <c r="K241" s="461"/>
    </row>
    <row r="242">
      <c r="K242" s="461"/>
    </row>
    <row r="243">
      <c r="K243" s="461"/>
    </row>
    <row r="244">
      <c r="K244" s="461"/>
    </row>
    <row r="245">
      <c r="K245" s="461"/>
    </row>
    <row r="246">
      <c r="K246" s="461"/>
    </row>
    <row r="247">
      <c r="K247" s="461"/>
    </row>
    <row r="248">
      <c r="K248" s="461"/>
    </row>
    <row r="249">
      <c r="K249" s="461"/>
    </row>
    <row r="250">
      <c r="K250" s="461"/>
    </row>
    <row r="251">
      <c r="K251" s="461"/>
    </row>
    <row r="252">
      <c r="K252" s="461"/>
    </row>
    <row r="253">
      <c r="K253" s="461"/>
    </row>
    <row r="254">
      <c r="K254" s="461"/>
    </row>
    <row r="255">
      <c r="K255" s="461"/>
    </row>
    <row r="256">
      <c r="K256" s="461"/>
    </row>
    <row r="257">
      <c r="K257" s="461"/>
    </row>
    <row r="258">
      <c r="K258" s="461"/>
    </row>
    <row r="259">
      <c r="K259" s="461"/>
    </row>
    <row r="260">
      <c r="K260" s="461"/>
    </row>
    <row r="261">
      <c r="K261" s="461"/>
    </row>
    <row r="262">
      <c r="K262" s="461"/>
    </row>
    <row r="263">
      <c r="K263" s="461"/>
    </row>
    <row r="264">
      <c r="K264" s="461"/>
    </row>
    <row r="265">
      <c r="K265" s="461"/>
    </row>
    <row r="266">
      <c r="K266" s="461"/>
    </row>
    <row r="267">
      <c r="K267" s="461"/>
    </row>
    <row r="268">
      <c r="K268" s="461"/>
    </row>
    <row r="269">
      <c r="K269" s="461"/>
    </row>
    <row r="270">
      <c r="K270" s="461"/>
    </row>
    <row r="271">
      <c r="K271" s="461"/>
    </row>
    <row r="272">
      <c r="K272" s="461"/>
    </row>
    <row r="273">
      <c r="K273" s="461"/>
    </row>
    <row r="274">
      <c r="K274" s="461"/>
    </row>
    <row r="275">
      <c r="K275" s="461"/>
    </row>
    <row r="276">
      <c r="K276" s="461"/>
    </row>
    <row r="277">
      <c r="K277" s="461"/>
    </row>
    <row r="278">
      <c r="K278" s="461"/>
    </row>
    <row r="279">
      <c r="K279" s="461"/>
    </row>
    <row r="280">
      <c r="K280" s="461"/>
    </row>
    <row r="281">
      <c r="K281" s="461"/>
    </row>
    <row r="282">
      <c r="K282" s="461"/>
    </row>
    <row r="283">
      <c r="K283" s="461"/>
    </row>
    <row r="284">
      <c r="K284" s="461"/>
    </row>
    <row r="285">
      <c r="K285" s="461"/>
    </row>
    <row r="286">
      <c r="K286" s="461"/>
    </row>
    <row r="287">
      <c r="K287" s="461"/>
    </row>
    <row r="288">
      <c r="K288" s="461"/>
    </row>
    <row r="289">
      <c r="K289" s="461"/>
    </row>
    <row r="290">
      <c r="K290" s="461"/>
    </row>
    <row r="291">
      <c r="K291" s="461"/>
    </row>
    <row r="292">
      <c r="K292" s="461"/>
    </row>
    <row r="293">
      <c r="K293" s="461"/>
    </row>
    <row r="294">
      <c r="K294" s="461"/>
    </row>
    <row r="295">
      <c r="K295" s="461"/>
    </row>
    <row r="296">
      <c r="K296" s="461"/>
    </row>
    <row r="297">
      <c r="K297" s="461"/>
    </row>
    <row r="298">
      <c r="K298" s="461"/>
    </row>
    <row r="299">
      <c r="K299" s="461"/>
    </row>
    <row r="300">
      <c r="K300" s="461"/>
    </row>
    <row r="301">
      <c r="K301" s="461"/>
    </row>
    <row r="302">
      <c r="K302" s="461"/>
    </row>
    <row r="303">
      <c r="K303" s="461"/>
    </row>
    <row r="304">
      <c r="K304" s="461"/>
    </row>
    <row r="305">
      <c r="K305" s="461"/>
    </row>
    <row r="306">
      <c r="K306" s="461"/>
    </row>
    <row r="307">
      <c r="K307" s="461"/>
    </row>
    <row r="308">
      <c r="K308" s="461"/>
    </row>
    <row r="309">
      <c r="K309" s="461"/>
    </row>
    <row r="310">
      <c r="K310" s="461"/>
    </row>
    <row r="311">
      <c r="K311" s="461"/>
    </row>
    <row r="312">
      <c r="K312" s="461"/>
    </row>
    <row r="313">
      <c r="K313" s="461"/>
    </row>
    <row r="314">
      <c r="K314" s="461"/>
    </row>
    <row r="315">
      <c r="K315" s="461"/>
    </row>
    <row r="316">
      <c r="K316" s="461"/>
    </row>
    <row r="317">
      <c r="K317" s="461"/>
    </row>
    <row r="318">
      <c r="K318" s="461"/>
    </row>
    <row r="319">
      <c r="K319" s="461"/>
    </row>
    <row r="320">
      <c r="K320" s="461"/>
    </row>
    <row r="321">
      <c r="K321" s="461"/>
    </row>
    <row r="322">
      <c r="K322" s="461"/>
    </row>
    <row r="323">
      <c r="K323" s="461"/>
    </row>
    <row r="324">
      <c r="K324" s="461"/>
    </row>
    <row r="325">
      <c r="K325" s="461"/>
    </row>
    <row r="326">
      <c r="K326" s="461"/>
    </row>
    <row r="327">
      <c r="K327" s="461"/>
    </row>
    <row r="328">
      <c r="K328" s="461"/>
    </row>
    <row r="329">
      <c r="K329" s="461"/>
    </row>
    <row r="330">
      <c r="K330" s="461"/>
    </row>
    <row r="331">
      <c r="K331" s="461"/>
    </row>
    <row r="332">
      <c r="K332" s="461"/>
    </row>
    <row r="333">
      <c r="K333" s="461"/>
    </row>
    <row r="334">
      <c r="K334" s="461"/>
    </row>
    <row r="335">
      <c r="K335" s="461"/>
    </row>
    <row r="336">
      <c r="K336" s="461"/>
    </row>
    <row r="337">
      <c r="K337" s="461"/>
    </row>
    <row r="338">
      <c r="K338" s="461"/>
    </row>
    <row r="339">
      <c r="K339" s="461"/>
    </row>
    <row r="340">
      <c r="K340" s="461"/>
    </row>
    <row r="341">
      <c r="K341" s="461"/>
    </row>
    <row r="342">
      <c r="K342" s="461"/>
    </row>
    <row r="343">
      <c r="K343" s="461"/>
    </row>
    <row r="344">
      <c r="K344" s="461"/>
    </row>
    <row r="345">
      <c r="K345" s="461"/>
    </row>
    <row r="346">
      <c r="K346" s="461"/>
    </row>
    <row r="347">
      <c r="K347" s="461"/>
    </row>
    <row r="348">
      <c r="K348" s="461"/>
    </row>
    <row r="349">
      <c r="K349" s="461"/>
    </row>
    <row r="350">
      <c r="K350" s="461"/>
    </row>
    <row r="351">
      <c r="K351" s="461"/>
    </row>
    <row r="352">
      <c r="K352" s="461"/>
    </row>
    <row r="353">
      <c r="K353" s="461"/>
    </row>
    <row r="354">
      <c r="K354" s="461"/>
    </row>
    <row r="355">
      <c r="K355" s="461"/>
    </row>
    <row r="356">
      <c r="K356" s="461"/>
    </row>
    <row r="357">
      <c r="K357" s="461"/>
    </row>
    <row r="358">
      <c r="K358" s="461"/>
    </row>
    <row r="359">
      <c r="K359" s="461"/>
    </row>
    <row r="360">
      <c r="K360" s="461"/>
    </row>
    <row r="361">
      <c r="K361" s="461"/>
    </row>
    <row r="362">
      <c r="K362" s="461"/>
    </row>
    <row r="363">
      <c r="K363" s="461"/>
    </row>
    <row r="364">
      <c r="K364" s="461"/>
    </row>
    <row r="365">
      <c r="K365" s="461"/>
    </row>
    <row r="366">
      <c r="K366" s="461"/>
    </row>
    <row r="367">
      <c r="K367" s="461"/>
    </row>
    <row r="368">
      <c r="K368" s="461"/>
    </row>
    <row r="369">
      <c r="K369" s="461"/>
    </row>
    <row r="370">
      <c r="K370" s="461"/>
    </row>
    <row r="371">
      <c r="K371" s="461"/>
    </row>
    <row r="372">
      <c r="K372" s="461"/>
    </row>
    <row r="373">
      <c r="K373" s="461"/>
    </row>
    <row r="374">
      <c r="K374" s="461"/>
    </row>
    <row r="375">
      <c r="K375" s="461"/>
    </row>
    <row r="376">
      <c r="K376" s="461"/>
    </row>
    <row r="377">
      <c r="K377" s="461"/>
    </row>
    <row r="378">
      <c r="K378" s="461"/>
    </row>
    <row r="379">
      <c r="K379" s="461"/>
    </row>
    <row r="380">
      <c r="K380" s="461"/>
    </row>
    <row r="381">
      <c r="K381" s="461"/>
    </row>
    <row r="382">
      <c r="K382" s="461"/>
    </row>
    <row r="383">
      <c r="K383" s="461"/>
    </row>
    <row r="384">
      <c r="K384" s="461"/>
    </row>
    <row r="385">
      <c r="K385" s="461"/>
    </row>
    <row r="386">
      <c r="K386" s="461"/>
    </row>
    <row r="387">
      <c r="K387" s="461"/>
    </row>
    <row r="388">
      <c r="K388" s="461"/>
    </row>
    <row r="389">
      <c r="K389" s="461"/>
    </row>
    <row r="390">
      <c r="K390" s="461"/>
    </row>
    <row r="391">
      <c r="K391" s="461"/>
    </row>
    <row r="392">
      <c r="K392" s="461"/>
    </row>
    <row r="393">
      <c r="K393" s="461"/>
    </row>
    <row r="394">
      <c r="K394" s="461"/>
    </row>
    <row r="395">
      <c r="K395" s="461"/>
    </row>
    <row r="396">
      <c r="K396" s="461"/>
    </row>
    <row r="397">
      <c r="K397" s="461"/>
    </row>
    <row r="398">
      <c r="K398" s="461"/>
    </row>
    <row r="399">
      <c r="K399" s="461"/>
    </row>
    <row r="400">
      <c r="K400" s="461"/>
    </row>
    <row r="401">
      <c r="K401" s="461"/>
    </row>
    <row r="402">
      <c r="K402" s="461"/>
    </row>
    <row r="403">
      <c r="K403" s="461"/>
    </row>
    <row r="404">
      <c r="K404" s="461"/>
    </row>
    <row r="405">
      <c r="K405" s="461"/>
    </row>
    <row r="406">
      <c r="K406" s="461"/>
    </row>
    <row r="407">
      <c r="K407" s="461"/>
    </row>
    <row r="408">
      <c r="K408" s="461"/>
    </row>
    <row r="409">
      <c r="K409" s="461"/>
    </row>
    <row r="410">
      <c r="K410" s="461"/>
    </row>
    <row r="411">
      <c r="K411" s="461"/>
    </row>
    <row r="412">
      <c r="K412" s="461"/>
    </row>
    <row r="413">
      <c r="K413" s="461"/>
    </row>
    <row r="414">
      <c r="K414" s="461"/>
    </row>
    <row r="415">
      <c r="K415" s="461"/>
    </row>
    <row r="416">
      <c r="K416" s="461"/>
    </row>
    <row r="417">
      <c r="K417" s="461"/>
    </row>
    <row r="418">
      <c r="K418" s="461"/>
    </row>
    <row r="419">
      <c r="K419" s="461"/>
    </row>
    <row r="420">
      <c r="K420" s="461"/>
    </row>
    <row r="421">
      <c r="K421" s="461"/>
    </row>
    <row r="422">
      <c r="K422" s="461"/>
    </row>
    <row r="423">
      <c r="K423" s="461"/>
    </row>
    <row r="424">
      <c r="K424" s="461"/>
    </row>
    <row r="425">
      <c r="K425" s="461"/>
    </row>
    <row r="426">
      <c r="K426" s="461"/>
    </row>
    <row r="427">
      <c r="K427" s="461"/>
    </row>
    <row r="428">
      <c r="K428" s="461"/>
    </row>
    <row r="429">
      <c r="K429" s="461"/>
    </row>
    <row r="430">
      <c r="K430" s="461"/>
    </row>
    <row r="431">
      <c r="K431" s="461"/>
    </row>
    <row r="432">
      <c r="K432" s="461"/>
    </row>
    <row r="433">
      <c r="K433" s="461"/>
    </row>
    <row r="434">
      <c r="K434" s="461"/>
    </row>
    <row r="435">
      <c r="K435" s="461"/>
    </row>
    <row r="436">
      <c r="K436" s="461"/>
    </row>
    <row r="437">
      <c r="K437" s="461"/>
    </row>
    <row r="438">
      <c r="K438" s="461"/>
    </row>
    <row r="439">
      <c r="K439" s="461"/>
    </row>
    <row r="440">
      <c r="K440" s="461"/>
    </row>
    <row r="441">
      <c r="K441" s="461"/>
    </row>
    <row r="442">
      <c r="K442" s="461"/>
    </row>
    <row r="443">
      <c r="K443" s="461"/>
    </row>
    <row r="444">
      <c r="K444" s="461"/>
    </row>
    <row r="445">
      <c r="K445" s="461"/>
    </row>
    <row r="446">
      <c r="K446" s="461"/>
    </row>
    <row r="447">
      <c r="K447" s="461"/>
    </row>
    <row r="448">
      <c r="K448" s="461"/>
    </row>
    <row r="449">
      <c r="K449" s="461"/>
    </row>
    <row r="450">
      <c r="K450" s="461"/>
    </row>
    <row r="451">
      <c r="K451" s="461"/>
    </row>
    <row r="452">
      <c r="K452" s="461"/>
    </row>
    <row r="453">
      <c r="K453" s="461"/>
    </row>
    <row r="454">
      <c r="K454" s="461"/>
    </row>
    <row r="455">
      <c r="K455" s="461"/>
    </row>
    <row r="456">
      <c r="K456" s="461"/>
    </row>
    <row r="457">
      <c r="K457" s="461"/>
    </row>
    <row r="458">
      <c r="K458" s="461"/>
    </row>
    <row r="459">
      <c r="K459" s="461"/>
    </row>
    <row r="460">
      <c r="K460" s="461"/>
    </row>
    <row r="461">
      <c r="K461" s="461"/>
    </row>
    <row r="462">
      <c r="K462" s="461"/>
    </row>
    <row r="463">
      <c r="K463" s="461"/>
    </row>
    <row r="464">
      <c r="K464" s="461"/>
    </row>
    <row r="465">
      <c r="K465" s="461"/>
    </row>
    <row r="466">
      <c r="K466" s="461"/>
    </row>
    <row r="467">
      <c r="K467" s="461"/>
    </row>
    <row r="468">
      <c r="K468" s="461"/>
    </row>
    <row r="469">
      <c r="K469" s="461"/>
    </row>
    <row r="470">
      <c r="K470" s="461"/>
    </row>
    <row r="471">
      <c r="K471" s="461"/>
    </row>
    <row r="472">
      <c r="K472" s="461"/>
    </row>
    <row r="473">
      <c r="K473" s="461"/>
    </row>
    <row r="474">
      <c r="K474" s="461"/>
    </row>
    <row r="475">
      <c r="K475" s="461"/>
    </row>
    <row r="476">
      <c r="K476" s="461"/>
    </row>
    <row r="477">
      <c r="K477" s="461"/>
    </row>
    <row r="478">
      <c r="K478" s="461"/>
    </row>
    <row r="479">
      <c r="K479" s="461"/>
    </row>
    <row r="480">
      <c r="K480" s="461"/>
    </row>
    <row r="481">
      <c r="K481" s="461"/>
    </row>
    <row r="482">
      <c r="K482" s="461"/>
    </row>
    <row r="483">
      <c r="K483" s="461"/>
    </row>
    <row r="484">
      <c r="K484" s="461"/>
    </row>
    <row r="485">
      <c r="K485" s="461"/>
    </row>
    <row r="486">
      <c r="K486" s="461"/>
    </row>
    <row r="487">
      <c r="K487" s="461"/>
    </row>
    <row r="488">
      <c r="K488" s="461"/>
    </row>
    <row r="489">
      <c r="K489" s="461"/>
    </row>
    <row r="490">
      <c r="K490" s="461"/>
    </row>
    <row r="491">
      <c r="K491" s="461"/>
    </row>
    <row r="492">
      <c r="K492" s="461"/>
    </row>
    <row r="493">
      <c r="K493" s="461"/>
    </row>
    <row r="494">
      <c r="K494" s="461"/>
    </row>
    <row r="495">
      <c r="K495" s="461"/>
    </row>
    <row r="496">
      <c r="K496" s="461"/>
    </row>
    <row r="497">
      <c r="K497" s="461"/>
    </row>
    <row r="498">
      <c r="K498" s="461"/>
    </row>
    <row r="499">
      <c r="K499" s="461"/>
    </row>
    <row r="500">
      <c r="K500" s="461"/>
    </row>
    <row r="501">
      <c r="K501" s="461"/>
    </row>
    <row r="502">
      <c r="K502" s="461"/>
    </row>
    <row r="503">
      <c r="K503" s="461"/>
    </row>
    <row r="504">
      <c r="K504" s="461"/>
    </row>
    <row r="505">
      <c r="K505" s="461"/>
    </row>
    <row r="506">
      <c r="K506" s="461"/>
    </row>
    <row r="507">
      <c r="K507" s="461"/>
    </row>
    <row r="508">
      <c r="K508" s="461"/>
    </row>
    <row r="509">
      <c r="K509" s="461"/>
    </row>
    <row r="510">
      <c r="K510" s="461"/>
    </row>
    <row r="511">
      <c r="K511" s="461"/>
    </row>
    <row r="512">
      <c r="K512" s="461"/>
    </row>
    <row r="513">
      <c r="K513" s="461"/>
    </row>
    <row r="514">
      <c r="K514" s="461"/>
    </row>
    <row r="515">
      <c r="K515" s="461"/>
    </row>
    <row r="516">
      <c r="K516" s="461"/>
    </row>
    <row r="517">
      <c r="K517" s="461"/>
    </row>
    <row r="518">
      <c r="K518" s="461"/>
    </row>
    <row r="519">
      <c r="K519" s="461"/>
    </row>
    <row r="520">
      <c r="K520" s="461"/>
    </row>
    <row r="521">
      <c r="K521" s="461"/>
    </row>
    <row r="522">
      <c r="K522" s="461"/>
    </row>
    <row r="523">
      <c r="K523" s="461"/>
    </row>
    <row r="524">
      <c r="K524" s="461"/>
    </row>
    <row r="525">
      <c r="K525" s="461"/>
    </row>
    <row r="526">
      <c r="K526" s="461"/>
    </row>
    <row r="527">
      <c r="K527" s="461"/>
    </row>
    <row r="528">
      <c r="K528" s="461"/>
    </row>
    <row r="529">
      <c r="K529" s="461"/>
    </row>
    <row r="530">
      <c r="K530" s="461"/>
    </row>
    <row r="531">
      <c r="K531" s="461"/>
    </row>
    <row r="532">
      <c r="K532" s="461"/>
    </row>
    <row r="533">
      <c r="K533" s="461"/>
    </row>
    <row r="534">
      <c r="K534" s="461"/>
    </row>
    <row r="535">
      <c r="K535" s="461"/>
    </row>
    <row r="536">
      <c r="K536" s="461"/>
    </row>
    <row r="537">
      <c r="K537" s="461"/>
    </row>
    <row r="538">
      <c r="K538" s="461"/>
    </row>
    <row r="539">
      <c r="K539" s="461"/>
    </row>
    <row r="540">
      <c r="K540" s="461"/>
    </row>
    <row r="541">
      <c r="K541" s="461"/>
    </row>
    <row r="542">
      <c r="K542" s="461"/>
    </row>
    <row r="543">
      <c r="K543" s="461"/>
    </row>
    <row r="544">
      <c r="K544" s="461"/>
    </row>
    <row r="545">
      <c r="K545" s="461"/>
    </row>
    <row r="546">
      <c r="K546" s="461"/>
    </row>
    <row r="547">
      <c r="K547" s="461"/>
    </row>
    <row r="548">
      <c r="K548" s="461"/>
    </row>
    <row r="549">
      <c r="K549" s="461"/>
    </row>
    <row r="550">
      <c r="K550" s="461"/>
    </row>
    <row r="551">
      <c r="K551" s="461"/>
    </row>
    <row r="552">
      <c r="K552" s="461"/>
    </row>
    <row r="553">
      <c r="K553" s="461"/>
    </row>
    <row r="554">
      <c r="K554" s="461"/>
    </row>
    <row r="555">
      <c r="K555" s="461"/>
    </row>
    <row r="556">
      <c r="K556" s="461"/>
    </row>
    <row r="557">
      <c r="K557" s="461"/>
    </row>
    <row r="558">
      <c r="K558" s="461"/>
    </row>
    <row r="559">
      <c r="K559" s="461"/>
    </row>
    <row r="560">
      <c r="K560" s="461"/>
    </row>
    <row r="561">
      <c r="K561" s="461"/>
    </row>
    <row r="562">
      <c r="K562" s="461"/>
    </row>
    <row r="563">
      <c r="K563" s="461"/>
    </row>
    <row r="564">
      <c r="K564" s="461"/>
    </row>
    <row r="565">
      <c r="K565" s="461"/>
    </row>
    <row r="566">
      <c r="K566" s="461"/>
    </row>
    <row r="567">
      <c r="K567" s="461"/>
    </row>
    <row r="568">
      <c r="K568" s="461"/>
    </row>
    <row r="569">
      <c r="K569" s="461"/>
    </row>
    <row r="570">
      <c r="K570" s="461"/>
    </row>
    <row r="571">
      <c r="K571" s="461"/>
    </row>
    <row r="572">
      <c r="K572" s="461"/>
    </row>
    <row r="573">
      <c r="K573" s="461"/>
    </row>
    <row r="574">
      <c r="K574" s="461"/>
    </row>
    <row r="575">
      <c r="K575" s="461"/>
    </row>
    <row r="576">
      <c r="K576" s="461"/>
    </row>
    <row r="577">
      <c r="K577" s="461"/>
    </row>
    <row r="578">
      <c r="K578" s="461"/>
    </row>
    <row r="579">
      <c r="K579" s="461"/>
    </row>
    <row r="580">
      <c r="K580" s="461"/>
    </row>
    <row r="581">
      <c r="K581" s="461"/>
    </row>
    <row r="582">
      <c r="K582" s="461"/>
    </row>
    <row r="583">
      <c r="K583" s="461"/>
    </row>
    <row r="584">
      <c r="K584" s="461"/>
    </row>
    <row r="585">
      <c r="K585" s="461"/>
    </row>
    <row r="586">
      <c r="K586" s="461"/>
    </row>
    <row r="587">
      <c r="K587" s="461"/>
    </row>
    <row r="588">
      <c r="K588" s="461"/>
    </row>
    <row r="589">
      <c r="K589" s="461"/>
    </row>
    <row r="590">
      <c r="K590" s="461"/>
    </row>
    <row r="591">
      <c r="K591" s="461"/>
    </row>
    <row r="592">
      <c r="K592" s="461"/>
    </row>
    <row r="593">
      <c r="K593" s="461"/>
    </row>
    <row r="594">
      <c r="K594" s="461"/>
    </row>
    <row r="595">
      <c r="K595" s="461"/>
    </row>
    <row r="596">
      <c r="K596" s="461"/>
    </row>
    <row r="597">
      <c r="K597" s="461"/>
    </row>
    <row r="598">
      <c r="K598" s="461"/>
    </row>
    <row r="599">
      <c r="K599" s="461"/>
    </row>
    <row r="600">
      <c r="K600" s="461"/>
    </row>
    <row r="601">
      <c r="K601" s="461"/>
    </row>
    <row r="602">
      <c r="K602" s="461"/>
    </row>
    <row r="603">
      <c r="K603" s="461"/>
    </row>
    <row r="604">
      <c r="K604" s="461"/>
    </row>
    <row r="605">
      <c r="K605" s="461"/>
    </row>
    <row r="606">
      <c r="K606" s="461"/>
    </row>
    <row r="607">
      <c r="K607" s="461"/>
    </row>
    <row r="608">
      <c r="K608" s="461"/>
    </row>
    <row r="609">
      <c r="K609" s="461"/>
    </row>
    <row r="610">
      <c r="K610" s="461"/>
    </row>
    <row r="611">
      <c r="K611" s="461"/>
    </row>
    <row r="612">
      <c r="K612" s="461"/>
    </row>
    <row r="613">
      <c r="K613" s="461"/>
    </row>
    <row r="614">
      <c r="K614" s="461"/>
    </row>
    <row r="615">
      <c r="K615" s="461"/>
    </row>
    <row r="616">
      <c r="K616" s="461"/>
    </row>
    <row r="617">
      <c r="K617" s="461"/>
    </row>
    <row r="618">
      <c r="K618" s="461"/>
    </row>
    <row r="619">
      <c r="K619" s="461"/>
    </row>
    <row r="620">
      <c r="K620" s="461"/>
    </row>
    <row r="621">
      <c r="K621" s="461"/>
    </row>
    <row r="622">
      <c r="K622" s="461"/>
    </row>
    <row r="623">
      <c r="K623" s="461"/>
    </row>
    <row r="624">
      <c r="K624" s="461"/>
    </row>
    <row r="625">
      <c r="K625" s="461"/>
    </row>
    <row r="626">
      <c r="K626" s="461"/>
    </row>
    <row r="627">
      <c r="K627" s="461"/>
    </row>
    <row r="628">
      <c r="K628" s="461"/>
    </row>
    <row r="629">
      <c r="K629" s="461"/>
    </row>
    <row r="630">
      <c r="K630" s="461"/>
    </row>
    <row r="631">
      <c r="K631" s="461"/>
    </row>
    <row r="632">
      <c r="K632" s="461"/>
    </row>
    <row r="633">
      <c r="K633" s="461"/>
    </row>
    <row r="634">
      <c r="K634" s="461"/>
    </row>
    <row r="635">
      <c r="K635" s="461"/>
    </row>
    <row r="636">
      <c r="K636" s="461"/>
    </row>
    <row r="637">
      <c r="K637" s="461"/>
    </row>
    <row r="638">
      <c r="K638" s="461"/>
    </row>
    <row r="639">
      <c r="K639" s="461"/>
    </row>
    <row r="640">
      <c r="K640" s="461"/>
    </row>
    <row r="641">
      <c r="K641" s="461"/>
    </row>
    <row r="642">
      <c r="K642" s="461"/>
    </row>
    <row r="643">
      <c r="K643" s="461"/>
    </row>
    <row r="644">
      <c r="K644" s="461"/>
    </row>
    <row r="645">
      <c r="K645" s="461"/>
    </row>
    <row r="646">
      <c r="K646" s="461"/>
    </row>
    <row r="647">
      <c r="K647" s="461"/>
    </row>
    <row r="648">
      <c r="K648" s="461"/>
    </row>
    <row r="649">
      <c r="K649" s="461"/>
    </row>
    <row r="650">
      <c r="K650" s="461"/>
    </row>
    <row r="651">
      <c r="K651" s="461"/>
    </row>
    <row r="652">
      <c r="K652" s="461"/>
    </row>
    <row r="653">
      <c r="K653" s="461"/>
    </row>
    <row r="654">
      <c r="K654" s="461"/>
    </row>
    <row r="655">
      <c r="K655" s="461"/>
    </row>
    <row r="656">
      <c r="K656" s="461"/>
    </row>
    <row r="657">
      <c r="K657" s="461"/>
    </row>
    <row r="658">
      <c r="K658" s="461"/>
    </row>
    <row r="659">
      <c r="K659" s="461"/>
    </row>
    <row r="660">
      <c r="K660" s="461"/>
    </row>
    <row r="661">
      <c r="K661" s="461"/>
    </row>
    <row r="662">
      <c r="K662" s="461"/>
    </row>
    <row r="663">
      <c r="K663" s="461"/>
    </row>
    <row r="664">
      <c r="K664" s="461"/>
    </row>
    <row r="665">
      <c r="K665" s="461"/>
    </row>
    <row r="666">
      <c r="K666" s="461"/>
    </row>
    <row r="667">
      <c r="K667" s="461"/>
    </row>
    <row r="668">
      <c r="K668" s="461"/>
    </row>
    <row r="669">
      <c r="K669" s="461"/>
    </row>
    <row r="670">
      <c r="K670" s="461"/>
    </row>
    <row r="671">
      <c r="K671" s="461"/>
    </row>
    <row r="672">
      <c r="K672" s="461"/>
    </row>
    <row r="673">
      <c r="K673" s="461"/>
    </row>
    <row r="674">
      <c r="K674" s="461"/>
    </row>
    <row r="675">
      <c r="K675" s="461"/>
    </row>
    <row r="676">
      <c r="K676" s="461"/>
    </row>
    <row r="677">
      <c r="K677" s="461"/>
    </row>
    <row r="678">
      <c r="K678" s="461"/>
    </row>
    <row r="679">
      <c r="K679" s="461"/>
    </row>
    <row r="680">
      <c r="K680" s="461"/>
    </row>
    <row r="681">
      <c r="K681" s="461"/>
    </row>
    <row r="682">
      <c r="K682" s="461"/>
    </row>
    <row r="683">
      <c r="K683" s="461"/>
    </row>
    <row r="684">
      <c r="K684" s="461"/>
    </row>
    <row r="685">
      <c r="K685" s="461"/>
    </row>
    <row r="686">
      <c r="K686" s="461"/>
    </row>
    <row r="687">
      <c r="K687" s="461"/>
    </row>
    <row r="688">
      <c r="K688" s="461"/>
    </row>
    <row r="689">
      <c r="K689" s="461"/>
    </row>
    <row r="690">
      <c r="K690" s="461"/>
    </row>
    <row r="691">
      <c r="K691" s="461"/>
    </row>
    <row r="692">
      <c r="K692" s="461"/>
    </row>
    <row r="693">
      <c r="K693" s="461"/>
    </row>
    <row r="694">
      <c r="K694" s="461"/>
    </row>
    <row r="695">
      <c r="K695" s="461"/>
    </row>
    <row r="696">
      <c r="K696" s="461"/>
    </row>
    <row r="697">
      <c r="K697" s="461"/>
    </row>
    <row r="698">
      <c r="K698" s="461"/>
    </row>
    <row r="699">
      <c r="K699" s="461"/>
    </row>
    <row r="700">
      <c r="K700" s="461"/>
    </row>
    <row r="701">
      <c r="K701" s="461"/>
    </row>
    <row r="702">
      <c r="K702" s="461"/>
    </row>
    <row r="703">
      <c r="K703" s="461"/>
    </row>
    <row r="704">
      <c r="K704" s="461"/>
    </row>
    <row r="705">
      <c r="K705" s="461"/>
    </row>
    <row r="706">
      <c r="K706" s="461"/>
    </row>
    <row r="707">
      <c r="K707" s="461"/>
    </row>
    <row r="708">
      <c r="K708" s="461"/>
    </row>
    <row r="709">
      <c r="K709" s="461"/>
    </row>
    <row r="710">
      <c r="K710" s="461"/>
    </row>
    <row r="711">
      <c r="K711" s="461"/>
    </row>
    <row r="712">
      <c r="K712" s="461"/>
    </row>
    <row r="713">
      <c r="K713" s="461"/>
    </row>
    <row r="714">
      <c r="K714" s="461"/>
    </row>
    <row r="715">
      <c r="K715" s="461"/>
    </row>
    <row r="716">
      <c r="K716" s="461"/>
    </row>
    <row r="717">
      <c r="K717" s="461"/>
    </row>
    <row r="718">
      <c r="K718" s="461"/>
    </row>
    <row r="719">
      <c r="K719" s="461"/>
    </row>
    <row r="720">
      <c r="K720" s="461"/>
    </row>
    <row r="721">
      <c r="K721" s="461"/>
    </row>
    <row r="722">
      <c r="K722" s="461"/>
    </row>
    <row r="723">
      <c r="K723" s="461"/>
    </row>
    <row r="724">
      <c r="K724" s="461"/>
    </row>
    <row r="725">
      <c r="K725" s="461"/>
    </row>
    <row r="726">
      <c r="K726" s="461"/>
    </row>
    <row r="727">
      <c r="K727" s="461"/>
    </row>
    <row r="728">
      <c r="K728" s="461"/>
    </row>
    <row r="729">
      <c r="K729" s="461"/>
    </row>
    <row r="730">
      <c r="K730" s="461"/>
    </row>
    <row r="731">
      <c r="K731" s="461"/>
    </row>
    <row r="732">
      <c r="K732" s="461"/>
    </row>
    <row r="733">
      <c r="K733" s="461"/>
    </row>
    <row r="734">
      <c r="K734" s="461"/>
    </row>
    <row r="735">
      <c r="K735" s="461"/>
    </row>
    <row r="736">
      <c r="K736" s="461"/>
    </row>
    <row r="737">
      <c r="K737" s="461"/>
    </row>
    <row r="738">
      <c r="K738" s="461"/>
    </row>
    <row r="739">
      <c r="K739" s="461"/>
    </row>
    <row r="740">
      <c r="K740" s="461"/>
    </row>
    <row r="741">
      <c r="K741" s="461"/>
    </row>
    <row r="742">
      <c r="K742" s="461"/>
    </row>
    <row r="743">
      <c r="K743" s="461"/>
    </row>
    <row r="744">
      <c r="K744" s="461"/>
    </row>
    <row r="745">
      <c r="K745" s="461"/>
    </row>
    <row r="746">
      <c r="K746" s="461"/>
    </row>
    <row r="747">
      <c r="K747" s="461"/>
    </row>
    <row r="748">
      <c r="K748" s="461"/>
    </row>
    <row r="749">
      <c r="K749" s="461"/>
    </row>
    <row r="750">
      <c r="K750" s="461"/>
    </row>
    <row r="751">
      <c r="K751" s="461"/>
    </row>
    <row r="752">
      <c r="K752" s="461"/>
    </row>
    <row r="753">
      <c r="K753" s="461"/>
    </row>
    <row r="754">
      <c r="K754" s="461"/>
    </row>
    <row r="755">
      <c r="K755" s="461"/>
    </row>
    <row r="756">
      <c r="K756" s="461"/>
    </row>
    <row r="757">
      <c r="K757" s="461"/>
    </row>
    <row r="758">
      <c r="K758" s="461"/>
    </row>
    <row r="759">
      <c r="K759" s="461"/>
    </row>
    <row r="760">
      <c r="K760" s="461"/>
    </row>
    <row r="761">
      <c r="K761" s="461"/>
    </row>
    <row r="762">
      <c r="K762" s="461"/>
    </row>
    <row r="763">
      <c r="K763" s="461"/>
    </row>
    <row r="764">
      <c r="K764" s="461"/>
    </row>
    <row r="765">
      <c r="K765" s="461"/>
    </row>
    <row r="766">
      <c r="K766" s="461"/>
    </row>
    <row r="767">
      <c r="K767" s="461"/>
    </row>
    <row r="768">
      <c r="K768" s="461"/>
    </row>
    <row r="769">
      <c r="K769" s="461"/>
    </row>
    <row r="770">
      <c r="K770" s="461"/>
    </row>
    <row r="771">
      <c r="K771" s="461"/>
    </row>
    <row r="772">
      <c r="K772" s="461"/>
    </row>
    <row r="773">
      <c r="K773" s="461"/>
    </row>
    <row r="774">
      <c r="K774" s="461"/>
    </row>
    <row r="775">
      <c r="K775" s="461"/>
    </row>
    <row r="776">
      <c r="K776" s="461"/>
    </row>
    <row r="777">
      <c r="K777" s="461"/>
    </row>
    <row r="778">
      <c r="K778" s="461"/>
    </row>
    <row r="779">
      <c r="K779" s="461"/>
    </row>
    <row r="780">
      <c r="K780" s="461"/>
    </row>
    <row r="781">
      <c r="K781" s="461"/>
    </row>
    <row r="782">
      <c r="K782" s="461"/>
    </row>
    <row r="783">
      <c r="K783" s="461"/>
    </row>
    <row r="784">
      <c r="K784" s="461"/>
    </row>
    <row r="785">
      <c r="K785" s="461"/>
    </row>
    <row r="786">
      <c r="K786" s="461"/>
    </row>
    <row r="787">
      <c r="K787" s="461"/>
    </row>
    <row r="788">
      <c r="K788" s="461"/>
    </row>
    <row r="789">
      <c r="K789" s="461"/>
    </row>
    <row r="790">
      <c r="K790" s="461"/>
    </row>
    <row r="791">
      <c r="K791" s="461"/>
    </row>
    <row r="792">
      <c r="K792" s="461"/>
    </row>
    <row r="793">
      <c r="K793" s="461"/>
    </row>
    <row r="794">
      <c r="K794" s="461"/>
    </row>
    <row r="795">
      <c r="K795" s="461"/>
    </row>
    <row r="796">
      <c r="K796" s="461"/>
    </row>
    <row r="797">
      <c r="K797" s="461"/>
    </row>
    <row r="798">
      <c r="K798" s="461"/>
    </row>
    <row r="799">
      <c r="K799" s="461"/>
    </row>
    <row r="800">
      <c r="K800" s="461"/>
    </row>
    <row r="801">
      <c r="K801" s="461"/>
    </row>
    <row r="802">
      <c r="K802" s="461"/>
    </row>
    <row r="803">
      <c r="K803" s="461"/>
    </row>
    <row r="804">
      <c r="K804" s="461"/>
    </row>
    <row r="805">
      <c r="K805" s="461"/>
    </row>
    <row r="806">
      <c r="K806" s="461"/>
    </row>
    <row r="807">
      <c r="K807" s="461"/>
    </row>
    <row r="808">
      <c r="K808" s="461"/>
    </row>
    <row r="809">
      <c r="K809" s="461"/>
    </row>
    <row r="810">
      <c r="K810" s="461"/>
    </row>
    <row r="811">
      <c r="K811" s="461"/>
    </row>
    <row r="812">
      <c r="K812" s="461"/>
    </row>
    <row r="813">
      <c r="K813" s="461"/>
    </row>
    <row r="814">
      <c r="K814" s="461"/>
    </row>
    <row r="815">
      <c r="K815" s="461"/>
    </row>
    <row r="816">
      <c r="K816" s="461"/>
    </row>
    <row r="817">
      <c r="K817" s="461"/>
    </row>
    <row r="818">
      <c r="K818" s="461"/>
    </row>
    <row r="819">
      <c r="K819" s="461"/>
    </row>
    <row r="820">
      <c r="K820" s="461"/>
    </row>
    <row r="821">
      <c r="K821" s="461"/>
    </row>
    <row r="822">
      <c r="K822" s="461"/>
    </row>
    <row r="823">
      <c r="K823" s="461"/>
    </row>
    <row r="824">
      <c r="K824" s="461"/>
    </row>
    <row r="825">
      <c r="K825" s="461"/>
    </row>
    <row r="826">
      <c r="K826" s="461"/>
    </row>
    <row r="827">
      <c r="K827" s="461"/>
    </row>
    <row r="828">
      <c r="K828" s="461"/>
    </row>
    <row r="829">
      <c r="K829" s="461"/>
    </row>
    <row r="830">
      <c r="K830" s="461"/>
    </row>
    <row r="831">
      <c r="K831" s="461"/>
    </row>
    <row r="832">
      <c r="K832" s="461"/>
    </row>
    <row r="833">
      <c r="K833" s="461"/>
    </row>
    <row r="834">
      <c r="K834" s="461"/>
    </row>
    <row r="835">
      <c r="K835" s="461"/>
    </row>
    <row r="836">
      <c r="K836" s="461"/>
    </row>
    <row r="837">
      <c r="K837" s="461"/>
    </row>
    <row r="838">
      <c r="K838" s="461"/>
    </row>
    <row r="839">
      <c r="K839" s="461"/>
    </row>
    <row r="840">
      <c r="K840" s="461"/>
    </row>
    <row r="841">
      <c r="K841" s="461"/>
    </row>
    <row r="842">
      <c r="K842" s="461"/>
    </row>
    <row r="843">
      <c r="K843" s="461"/>
    </row>
    <row r="844">
      <c r="K844" s="461"/>
    </row>
    <row r="845">
      <c r="K845" s="461"/>
    </row>
    <row r="846">
      <c r="K846" s="461"/>
    </row>
    <row r="847">
      <c r="K847" s="461"/>
    </row>
    <row r="848">
      <c r="K848" s="461"/>
    </row>
    <row r="849">
      <c r="K849" s="461"/>
    </row>
    <row r="850">
      <c r="K850" s="461"/>
    </row>
    <row r="851">
      <c r="K851" s="461"/>
    </row>
    <row r="852">
      <c r="K852" s="461"/>
    </row>
    <row r="853">
      <c r="K853" s="461"/>
    </row>
    <row r="854">
      <c r="K854" s="461"/>
    </row>
    <row r="855">
      <c r="K855" s="461"/>
    </row>
    <row r="856">
      <c r="K856" s="461"/>
    </row>
    <row r="857">
      <c r="K857" s="461"/>
    </row>
    <row r="858">
      <c r="K858" s="461"/>
    </row>
    <row r="859">
      <c r="K859" s="461"/>
    </row>
    <row r="860">
      <c r="K860" s="461"/>
    </row>
    <row r="861">
      <c r="K861" s="461"/>
    </row>
    <row r="862">
      <c r="K862" s="461"/>
    </row>
    <row r="863">
      <c r="K863" s="461"/>
    </row>
    <row r="864">
      <c r="K864" s="461"/>
    </row>
    <row r="865">
      <c r="K865" s="461"/>
    </row>
    <row r="866">
      <c r="K866" s="461"/>
    </row>
    <row r="867">
      <c r="K867" s="461"/>
    </row>
    <row r="868">
      <c r="K868" s="461"/>
    </row>
    <row r="869">
      <c r="K869" s="461"/>
    </row>
    <row r="870">
      <c r="K870" s="461"/>
    </row>
    <row r="871">
      <c r="K871" s="461"/>
    </row>
    <row r="872">
      <c r="K872" s="461"/>
    </row>
    <row r="873">
      <c r="K873" s="461"/>
    </row>
    <row r="874">
      <c r="K874" s="461"/>
    </row>
    <row r="875">
      <c r="K875" s="461"/>
    </row>
    <row r="876">
      <c r="K876" s="461"/>
    </row>
    <row r="877">
      <c r="K877" s="461"/>
    </row>
    <row r="878">
      <c r="K878" s="461"/>
    </row>
    <row r="879">
      <c r="K879" s="461"/>
    </row>
    <row r="880">
      <c r="K880" s="461"/>
    </row>
    <row r="881">
      <c r="K881" s="461"/>
    </row>
    <row r="882">
      <c r="K882" s="461"/>
    </row>
    <row r="883">
      <c r="K883" s="461"/>
    </row>
    <row r="884">
      <c r="K884" s="461"/>
    </row>
    <row r="885">
      <c r="K885" s="461"/>
    </row>
    <row r="886">
      <c r="K886" s="461"/>
    </row>
    <row r="887">
      <c r="K887" s="461"/>
    </row>
    <row r="888">
      <c r="K888" s="461"/>
    </row>
    <row r="889">
      <c r="K889" s="461"/>
    </row>
    <row r="890">
      <c r="K890" s="461"/>
    </row>
    <row r="891">
      <c r="K891" s="461"/>
    </row>
    <row r="892">
      <c r="K892" s="461"/>
    </row>
    <row r="893">
      <c r="K893" s="461"/>
    </row>
    <row r="894">
      <c r="K894" s="461"/>
    </row>
    <row r="895">
      <c r="K895" s="461"/>
    </row>
    <row r="896">
      <c r="K896" s="461"/>
    </row>
    <row r="897">
      <c r="K897" s="461"/>
    </row>
    <row r="898">
      <c r="K898" s="461"/>
    </row>
    <row r="899">
      <c r="K899" s="461"/>
    </row>
    <row r="900">
      <c r="K900" s="461"/>
    </row>
    <row r="901">
      <c r="K901" s="461"/>
    </row>
    <row r="902">
      <c r="K902" s="461"/>
    </row>
    <row r="903">
      <c r="K903" s="461"/>
    </row>
    <row r="904">
      <c r="K904" s="461"/>
    </row>
    <row r="905">
      <c r="K905" s="461"/>
    </row>
    <row r="906">
      <c r="K906" s="461"/>
    </row>
    <row r="907">
      <c r="K907" s="461"/>
    </row>
    <row r="908">
      <c r="K908" s="461"/>
    </row>
    <row r="909">
      <c r="K909" s="461"/>
    </row>
    <row r="910">
      <c r="K910" s="461"/>
    </row>
    <row r="911">
      <c r="K911" s="461"/>
    </row>
    <row r="912">
      <c r="K912" s="461"/>
    </row>
    <row r="913">
      <c r="K913" s="461"/>
    </row>
    <row r="914">
      <c r="K914" s="461"/>
    </row>
    <row r="915">
      <c r="K915" s="461"/>
    </row>
    <row r="916">
      <c r="K916" s="461"/>
    </row>
    <row r="917">
      <c r="K917" s="461"/>
    </row>
    <row r="918">
      <c r="K918" s="461"/>
    </row>
    <row r="919">
      <c r="K919" s="461"/>
    </row>
    <row r="920">
      <c r="K920" s="461"/>
    </row>
    <row r="921">
      <c r="K921" s="461"/>
    </row>
    <row r="922">
      <c r="K922" s="461"/>
    </row>
    <row r="923">
      <c r="K923" s="461"/>
    </row>
    <row r="924">
      <c r="K924" s="461"/>
    </row>
    <row r="925">
      <c r="K925" s="461"/>
    </row>
    <row r="926">
      <c r="K926" s="461"/>
    </row>
    <row r="927">
      <c r="K927" s="461"/>
    </row>
    <row r="928">
      <c r="K928" s="461"/>
    </row>
    <row r="929">
      <c r="K929" s="461"/>
    </row>
    <row r="930">
      <c r="K930" s="461"/>
    </row>
    <row r="931">
      <c r="K931" s="461"/>
    </row>
    <row r="932">
      <c r="K932" s="461"/>
    </row>
    <row r="933">
      <c r="K933" s="461"/>
    </row>
    <row r="934">
      <c r="K934" s="461"/>
    </row>
    <row r="935">
      <c r="K935" s="461"/>
    </row>
    <row r="936">
      <c r="K936" s="461"/>
    </row>
    <row r="937">
      <c r="K937" s="461"/>
    </row>
    <row r="938">
      <c r="K938" s="461"/>
    </row>
    <row r="939">
      <c r="K939" s="461"/>
    </row>
    <row r="940">
      <c r="K940" s="461"/>
    </row>
    <row r="941">
      <c r="K941" s="461"/>
    </row>
    <row r="942">
      <c r="K942" s="461"/>
    </row>
    <row r="943">
      <c r="K943" s="461"/>
    </row>
    <row r="944">
      <c r="K944" s="461"/>
    </row>
    <row r="945">
      <c r="K945" s="461"/>
    </row>
    <row r="946">
      <c r="K946" s="461"/>
    </row>
    <row r="947">
      <c r="K947" s="461"/>
    </row>
    <row r="948">
      <c r="K948" s="461"/>
    </row>
    <row r="949">
      <c r="K949" s="461"/>
    </row>
    <row r="950">
      <c r="K950" s="461"/>
    </row>
    <row r="951">
      <c r="K951" s="461"/>
    </row>
    <row r="952">
      <c r="K952" s="461"/>
    </row>
    <row r="953">
      <c r="K953" s="461"/>
    </row>
    <row r="954">
      <c r="K954" s="461"/>
    </row>
    <row r="955">
      <c r="K955" s="461"/>
    </row>
    <row r="956">
      <c r="K956" s="461"/>
    </row>
    <row r="957">
      <c r="K957" s="461"/>
    </row>
    <row r="958">
      <c r="K958" s="461"/>
    </row>
    <row r="959">
      <c r="K959" s="461"/>
    </row>
    <row r="960">
      <c r="K960" s="461"/>
    </row>
    <row r="961">
      <c r="K961" s="461"/>
    </row>
    <row r="962">
      <c r="K962" s="461"/>
    </row>
    <row r="963">
      <c r="K963" s="461"/>
    </row>
    <row r="964">
      <c r="K964" s="461"/>
    </row>
    <row r="965">
      <c r="K965" s="461"/>
    </row>
    <row r="966">
      <c r="K966" s="461"/>
    </row>
    <row r="967">
      <c r="K967" s="461"/>
    </row>
    <row r="968">
      <c r="K968" s="461"/>
    </row>
    <row r="969">
      <c r="K969" s="461"/>
    </row>
    <row r="970">
      <c r="K970" s="461"/>
    </row>
    <row r="971">
      <c r="K971" s="461"/>
    </row>
    <row r="972">
      <c r="K972" s="461"/>
    </row>
    <row r="973">
      <c r="K973" s="461"/>
    </row>
    <row r="974">
      <c r="K974" s="461"/>
    </row>
    <row r="975">
      <c r="K975" s="461"/>
    </row>
    <row r="976">
      <c r="K976" s="461"/>
    </row>
    <row r="977">
      <c r="K977" s="461"/>
    </row>
    <row r="978">
      <c r="K978" s="461"/>
    </row>
    <row r="979">
      <c r="K979" s="461"/>
    </row>
    <row r="980">
      <c r="K980" s="461"/>
    </row>
    <row r="981">
      <c r="K981" s="461"/>
    </row>
    <row r="982">
      <c r="K982" s="461"/>
    </row>
    <row r="983">
      <c r="K983" s="461"/>
    </row>
    <row r="984">
      <c r="K984" s="461"/>
    </row>
    <row r="985">
      <c r="K985" s="461"/>
    </row>
    <row r="986">
      <c r="K986" s="461"/>
    </row>
    <row r="987">
      <c r="K987" s="461"/>
    </row>
    <row r="988">
      <c r="K988" s="461"/>
    </row>
    <row r="989">
      <c r="K989" s="461"/>
    </row>
    <row r="990">
      <c r="K990" s="461"/>
    </row>
    <row r="991">
      <c r="K991" s="461"/>
    </row>
    <row r="992">
      <c r="K992" s="461"/>
    </row>
    <row r="993">
      <c r="K993" s="461"/>
    </row>
    <row r="994">
      <c r="K994" s="461"/>
    </row>
    <row r="995">
      <c r="K995" s="461"/>
    </row>
    <row r="996">
      <c r="K996" s="461"/>
    </row>
    <row r="997">
      <c r="K997" s="461"/>
    </row>
    <row r="998">
      <c r="K998" s="461"/>
    </row>
    <row r="999">
      <c r="K999" s="461"/>
    </row>
    <row r="1000">
      <c r="K1000" s="461"/>
    </row>
    <row r="1001">
      <c r="K1001" s="461"/>
    </row>
    <row r="1002">
      <c r="K1002" s="461"/>
    </row>
    <row r="1003">
      <c r="K1003" s="461"/>
    </row>
    <row r="1004">
      <c r="K1004" s="461"/>
    </row>
    <row r="1005">
      <c r="K1005" s="461"/>
    </row>
    <row r="1006">
      <c r="K1006" s="461"/>
    </row>
    <row r="1007">
      <c r="K1007" s="461"/>
    </row>
    <row r="1008">
      <c r="K1008" s="461"/>
    </row>
    <row r="1009">
      <c r="K1009" s="461"/>
    </row>
    <row r="1010">
      <c r="K1010" s="461"/>
    </row>
    <row r="1011">
      <c r="K1011" s="461"/>
    </row>
    <row r="1012">
      <c r="K1012" s="461"/>
    </row>
    <row r="1013">
      <c r="K1013" s="461"/>
    </row>
    <row r="1014">
      <c r="K1014" s="461"/>
    </row>
    <row r="1015">
      <c r="K1015" s="461"/>
    </row>
    <row r="1016">
      <c r="K1016" s="461"/>
    </row>
    <row r="1017">
      <c r="K1017" s="461"/>
    </row>
    <row r="1018">
      <c r="K1018" s="461"/>
    </row>
    <row r="1019">
      <c r="K1019" s="461"/>
    </row>
    <row r="1020">
      <c r="K1020" s="461"/>
    </row>
    <row r="1021">
      <c r="K1021" s="461"/>
    </row>
    <row r="1022">
      <c r="K1022" s="461"/>
    </row>
    <row r="1023">
      <c r="K1023" s="461"/>
    </row>
    <row r="1024">
      <c r="K1024" s="461"/>
    </row>
    <row r="1025">
      <c r="K1025" s="461"/>
    </row>
    <row r="1026">
      <c r="K1026" s="461"/>
    </row>
    <row r="1027">
      <c r="K1027" s="461"/>
    </row>
    <row r="1028">
      <c r="K1028" s="461"/>
    </row>
    <row r="1029">
      <c r="K1029" s="461"/>
    </row>
    <row r="1030">
      <c r="K1030" s="461"/>
    </row>
    <row r="1031">
      <c r="K1031" s="461"/>
    </row>
    <row r="1032">
      <c r="K1032" s="461"/>
    </row>
    <row r="1033">
      <c r="K1033" s="461"/>
    </row>
    <row r="1034">
      <c r="K1034" s="461"/>
    </row>
    <row r="1035">
      <c r="K1035" s="461"/>
    </row>
    <row r="1036">
      <c r="K1036" s="461"/>
    </row>
    <row r="1037">
      <c r="K1037" s="461"/>
    </row>
    <row r="1038">
      <c r="K1038" s="461"/>
    </row>
    <row r="1039">
      <c r="K1039" s="461"/>
    </row>
    <row r="1040">
      <c r="K1040" s="461"/>
    </row>
    <row r="1041">
      <c r="K1041" s="461"/>
    </row>
    <row r="1042">
      <c r="K1042" s="461"/>
    </row>
    <row r="1043">
      <c r="K1043" s="461"/>
    </row>
    <row r="1044">
      <c r="K1044" s="461"/>
    </row>
    <row r="1045">
      <c r="K1045" s="461"/>
    </row>
    <row r="1046">
      <c r="K1046" s="461"/>
    </row>
    <row r="1047">
      <c r="K1047" s="461"/>
    </row>
    <row r="1048">
      <c r="K1048" s="461"/>
    </row>
    <row r="1049">
      <c r="K1049" s="461"/>
    </row>
    <row r="1050">
      <c r="K1050" s="461"/>
    </row>
    <row r="1051">
      <c r="K1051" s="461"/>
    </row>
    <row r="1052">
      <c r="K1052" s="461"/>
    </row>
    <row r="1053">
      <c r="K1053" s="461"/>
    </row>
    <row r="1054">
      <c r="K1054" s="461"/>
    </row>
    <row r="1055">
      <c r="K1055" s="461"/>
    </row>
    <row r="1056">
      <c r="K1056" s="461"/>
    </row>
    <row r="1057">
      <c r="K1057" s="461"/>
    </row>
    <row r="1058">
      <c r="K1058" s="461"/>
    </row>
    <row r="1059">
      <c r="K1059" s="461"/>
    </row>
    <row r="1060">
      <c r="K1060" s="461"/>
    </row>
    <row r="1061">
      <c r="K1061" s="461"/>
    </row>
    <row r="1062">
      <c r="K1062" s="461"/>
    </row>
    <row r="1063">
      <c r="K1063" s="461"/>
    </row>
    <row r="1064">
      <c r="K1064" s="461"/>
    </row>
    <row r="1065">
      <c r="K1065" s="461"/>
    </row>
    <row r="1066">
      <c r="K1066" s="461"/>
    </row>
    <row r="1067">
      <c r="K1067" s="461"/>
    </row>
    <row r="1068">
      <c r="K1068" s="461"/>
    </row>
    <row r="1069">
      <c r="K1069" s="461"/>
    </row>
    <row r="1070">
      <c r="K1070" s="461"/>
    </row>
    <row r="1071">
      <c r="K1071" s="461"/>
    </row>
    <row r="1072">
      <c r="K1072" s="461"/>
    </row>
    <row r="1073">
      <c r="K1073" s="461"/>
    </row>
    <row r="1074">
      <c r="K1074" s="461"/>
    </row>
    <row r="1075">
      <c r="K1075" s="461"/>
    </row>
    <row r="1076">
      <c r="K1076" s="461"/>
    </row>
    <row r="1077">
      <c r="K1077" s="461"/>
    </row>
    <row r="1078">
      <c r="K1078" s="461"/>
    </row>
    <row r="1079">
      <c r="K1079" s="461"/>
    </row>
    <row r="1080">
      <c r="K1080" s="461"/>
    </row>
    <row r="1081">
      <c r="K1081" s="461"/>
    </row>
    <row r="1082">
      <c r="K1082" s="461"/>
    </row>
    <row r="1083">
      <c r="K1083" s="461"/>
    </row>
    <row r="1084">
      <c r="K1084" s="461"/>
    </row>
    <row r="1085">
      <c r="K1085" s="461"/>
    </row>
    <row r="1086">
      <c r="K1086" s="461"/>
    </row>
    <row r="1087">
      <c r="K1087" s="461"/>
    </row>
    <row r="1088">
      <c r="K1088" s="461"/>
    </row>
    <row r="1089">
      <c r="K1089" s="461"/>
    </row>
    <row r="1090">
      <c r="K1090" s="461"/>
    </row>
    <row r="1091">
      <c r="K1091" s="461"/>
    </row>
    <row r="1092">
      <c r="K1092" s="461"/>
    </row>
    <row r="1093">
      <c r="K1093" s="461"/>
    </row>
    <row r="1094">
      <c r="K1094" s="461"/>
    </row>
    <row r="1095">
      <c r="K1095" s="461"/>
    </row>
    <row r="1096">
      <c r="K1096" s="461"/>
    </row>
    <row r="1097">
      <c r="K1097" s="461"/>
    </row>
    <row r="1098">
      <c r="K1098" s="461"/>
    </row>
    <row r="1099">
      <c r="K1099" s="461"/>
    </row>
    <row r="1100">
      <c r="K1100" s="461"/>
    </row>
    <row r="1101">
      <c r="K1101" s="461"/>
    </row>
    <row r="1102">
      <c r="K1102" s="461"/>
    </row>
    <row r="1103">
      <c r="K1103" s="461"/>
    </row>
    <row r="1104">
      <c r="K1104" s="461"/>
    </row>
    <row r="1105">
      <c r="K1105" s="461"/>
    </row>
    <row r="1106">
      <c r="K1106" s="461"/>
    </row>
    <row r="1107">
      <c r="K1107" s="461"/>
    </row>
    <row r="1108">
      <c r="K1108" s="461"/>
    </row>
    <row r="1109">
      <c r="K1109" s="461"/>
    </row>
    <row r="1110">
      <c r="K1110" s="461"/>
    </row>
    <row r="1111">
      <c r="K1111" s="461"/>
    </row>
    <row r="1112">
      <c r="K1112" s="461"/>
    </row>
    <row r="1113">
      <c r="K1113" s="461"/>
    </row>
    <row r="1114">
      <c r="K1114" s="461"/>
    </row>
    <row r="1115">
      <c r="K1115" s="461"/>
    </row>
    <row r="1116">
      <c r="K1116" s="461"/>
    </row>
    <row r="1117">
      <c r="K1117" s="461"/>
    </row>
    <row r="1118">
      <c r="K1118" s="461"/>
    </row>
    <row r="1119">
      <c r="K1119" s="461"/>
    </row>
    <row r="1120">
      <c r="K1120" s="461"/>
    </row>
    <row r="1121">
      <c r="K1121" s="461"/>
    </row>
    <row r="1122">
      <c r="K1122" s="461"/>
    </row>
    <row r="1123">
      <c r="K1123" s="461"/>
    </row>
    <row r="1124">
      <c r="K1124" s="461"/>
    </row>
    <row r="1125">
      <c r="K1125" s="461"/>
    </row>
    <row r="1126">
      <c r="K1126" s="461"/>
    </row>
    <row r="1127">
      <c r="K1127" s="461"/>
    </row>
    <row r="1128">
      <c r="K1128" s="461"/>
    </row>
    <row r="1129">
      <c r="K1129" s="461"/>
    </row>
    <row r="1130">
      <c r="K1130" s="461"/>
    </row>
    <row r="1131">
      <c r="K1131" s="461"/>
    </row>
    <row r="1132">
      <c r="K1132" s="461"/>
    </row>
    <row r="1133">
      <c r="K1133" s="461"/>
    </row>
    <row r="1134">
      <c r="K1134" s="461"/>
    </row>
    <row r="1135">
      <c r="K1135" s="461"/>
    </row>
    <row r="1136">
      <c r="K1136" s="461"/>
    </row>
    <row r="1137">
      <c r="K1137" s="461"/>
    </row>
    <row r="1138">
      <c r="K1138" s="461"/>
    </row>
    <row r="1139">
      <c r="K1139" s="461"/>
    </row>
    <row r="1140">
      <c r="K1140" s="461"/>
    </row>
    <row r="1141">
      <c r="K1141" s="461"/>
    </row>
    <row r="1142">
      <c r="K1142" s="461"/>
    </row>
    <row r="1143">
      <c r="K1143" s="461"/>
    </row>
    <row r="1144">
      <c r="K1144" s="461"/>
    </row>
    <row r="1145">
      <c r="K1145" s="461"/>
    </row>
    <row r="1146">
      <c r="K1146" s="461"/>
    </row>
    <row r="1147">
      <c r="K1147" s="461"/>
    </row>
    <row r="1148">
      <c r="K1148" s="461"/>
    </row>
    <row r="1149">
      <c r="K1149" s="461"/>
    </row>
    <row r="1150">
      <c r="K1150" s="461"/>
    </row>
    <row r="1151">
      <c r="K1151" s="461"/>
    </row>
    <row r="1152">
      <c r="K1152" s="461"/>
    </row>
    <row r="1153">
      <c r="K1153" s="461"/>
    </row>
    <row r="1154">
      <c r="K1154" s="461"/>
    </row>
  </sheetData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5.63"/>
    <col customWidth="1" min="3" max="3" width="15.75"/>
    <col customWidth="1" min="4" max="5" width="15.63"/>
    <col customWidth="1" min="6" max="6" width="17.5"/>
    <col customWidth="1" min="7" max="7" width="15.88"/>
    <col customWidth="1" min="8" max="8" width="17.5"/>
    <col customWidth="1" min="9" max="9" width="13.5"/>
    <col customWidth="1" min="10" max="10" width="12.25"/>
    <col customWidth="1" min="11" max="12" width="6.5"/>
    <col customWidth="1" min="13" max="13" width="20.75"/>
    <col customWidth="1" min="14" max="14" width="7.0"/>
    <col customWidth="1" min="15" max="15" width="12.88"/>
    <col customWidth="1" min="16" max="16" width="4.25"/>
    <col customWidth="1" min="17" max="17" width="9.38"/>
    <col customWidth="1" min="18" max="18" width="22.63"/>
    <col customWidth="1" min="19" max="20" width="13.0"/>
  </cols>
  <sheetData>
    <row r="1">
      <c r="A1" s="220"/>
      <c r="B1" s="215" t="s">
        <v>5</v>
      </c>
      <c r="C1" s="219" t="s">
        <v>11275</v>
      </c>
      <c r="D1" s="216"/>
      <c r="E1" s="411">
        <v>9.344233414E9</v>
      </c>
      <c r="F1" s="595"/>
      <c r="G1" s="595"/>
      <c r="H1" s="595" t="s">
        <v>800</v>
      </c>
      <c r="I1" s="595"/>
      <c r="J1" s="219" t="s">
        <v>801</v>
      </c>
      <c r="K1" s="221" t="s">
        <v>802</v>
      </c>
      <c r="L1" s="219"/>
      <c r="M1" s="220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31"/>
      <c r="G2" s="231"/>
      <c r="H2" s="231" t="s">
        <v>320</v>
      </c>
      <c r="I2" s="231"/>
      <c r="K2" s="237"/>
      <c r="L2" s="2"/>
      <c r="M2" s="2" t="s">
        <v>11</v>
      </c>
      <c r="O2" s="230"/>
      <c r="Q2" s="2">
        <v>1.0</v>
      </c>
      <c r="R2" s="2" t="s">
        <v>11276</v>
      </c>
      <c r="S2" s="2" t="s">
        <v>11277</v>
      </c>
      <c r="T2" s="2" t="s">
        <v>1133</v>
      </c>
    </row>
    <row r="3">
      <c r="A3" s="2"/>
      <c r="B3" s="229" t="s">
        <v>811</v>
      </c>
      <c r="C3" s="2" t="s">
        <v>54</v>
      </c>
      <c r="E3" s="230"/>
      <c r="F3" s="231"/>
      <c r="G3" s="231"/>
      <c r="H3" s="231" t="s">
        <v>11089</v>
      </c>
      <c r="I3" s="231"/>
      <c r="K3" s="237"/>
      <c r="L3" s="2"/>
      <c r="M3" s="2" t="s">
        <v>12</v>
      </c>
      <c r="O3" s="230"/>
      <c r="Q3" s="2">
        <v>2.0</v>
      </c>
      <c r="R3" s="2" t="s">
        <v>805</v>
      </c>
      <c r="S3" s="2" t="s">
        <v>344</v>
      </c>
      <c r="T3" s="2" t="s">
        <v>1010</v>
      </c>
    </row>
    <row r="4">
      <c r="A4" s="2"/>
      <c r="B4" s="229" t="s">
        <v>816</v>
      </c>
      <c r="C4" s="2"/>
      <c r="E4" s="230"/>
      <c r="F4" s="231"/>
      <c r="G4" s="231"/>
      <c r="H4" s="231" t="s">
        <v>11093</v>
      </c>
      <c r="I4" s="231"/>
      <c r="K4" s="237"/>
      <c r="L4" s="2"/>
      <c r="M4" s="2" t="s">
        <v>13</v>
      </c>
      <c r="O4" s="230"/>
      <c r="Q4" s="2">
        <v>3.0</v>
      </c>
      <c r="R4" s="2" t="s">
        <v>9268</v>
      </c>
      <c r="S4" s="2" t="s">
        <v>7770</v>
      </c>
      <c r="T4" s="2" t="s">
        <v>1010</v>
      </c>
    </row>
    <row r="5">
      <c r="A5" s="2"/>
      <c r="B5" s="229" t="s">
        <v>818</v>
      </c>
      <c r="E5" s="230"/>
      <c r="F5" s="231"/>
      <c r="G5" s="231"/>
      <c r="H5" s="231" t="s">
        <v>7167</v>
      </c>
      <c r="I5" s="231"/>
      <c r="K5" s="237"/>
      <c r="L5" s="2"/>
      <c r="M5" s="2" t="s">
        <v>14</v>
      </c>
      <c r="O5" s="237"/>
      <c r="Q5" s="2">
        <v>4.0</v>
      </c>
      <c r="R5" s="2" t="s">
        <v>11278</v>
      </c>
      <c r="S5" s="2" t="s">
        <v>11279</v>
      </c>
      <c r="T5" s="2" t="s">
        <v>1010</v>
      </c>
    </row>
    <row r="6">
      <c r="A6" s="2"/>
      <c r="B6" s="229" t="s">
        <v>820</v>
      </c>
      <c r="D6" s="2"/>
      <c r="E6" s="237"/>
      <c r="F6" s="231"/>
      <c r="G6" s="231"/>
      <c r="H6" s="231" t="s">
        <v>7166</v>
      </c>
      <c r="I6" s="231"/>
      <c r="K6" s="237"/>
      <c r="L6" s="2"/>
      <c r="M6" s="2" t="s">
        <v>7157</v>
      </c>
      <c r="O6" s="237"/>
      <c r="Q6" s="2">
        <v>5.0</v>
      </c>
      <c r="R6" s="2" t="s">
        <v>11278</v>
      </c>
      <c r="S6" s="2" t="s">
        <v>11280</v>
      </c>
      <c r="T6" s="2" t="s">
        <v>1010</v>
      </c>
    </row>
    <row r="7">
      <c r="A7" s="2"/>
      <c r="B7" s="229" t="s">
        <v>822</v>
      </c>
      <c r="C7" s="2" t="s">
        <v>1937</v>
      </c>
      <c r="D7" s="2"/>
      <c r="E7" s="237">
        <v>9.843010066E9</v>
      </c>
      <c r="F7" s="231"/>
      <c r="G7" s="231"/>
      <c r="H7" s="231" t="s">
        <v>11103</v>
      </c>
      <c r="I7" s="231"/>
      <c r="K7" s="237"/>
      <c r="L7" s="2"/>
      <c r="M7" s="2" t="s">
        <v>17</v>
      </c>
      <c r="O7" s="237"/>
      <c r="Q7" s="2">
        <v>6.0</v>
      </c>
      <c r="R7" s="2" t="s">
        <v>6015</v>
      </c>
      <c r="S7" s="2" t="s">
        <v>4123</v>
      </c>
      <c r="T7" s="2" t="s">
        <v>1328</v>
      </c>
    </row>
    <row r="8">
      <c r="A8" s="2"/>
      <c r="B8" s="229" t="s">
        <v>824</v>
      </c>
      <c r="E8" s="230"/>
      <c r="F8" s="231"/>
      <c r="G8" s="231"/>
      <c r="H8" s="349" t="s">
        <v>11106</v>
      </c>
      <c r="I8" s="349"/>
      <c r="J8" s="245"/>
      <c r="K8" s="243"/>
      <c r="L8" s="2"/>
      <c r="M8" s="2" t="s">
        <v>1214</v>
      </c>
      <c r="O8" s="237"/>
      <c r="Q8" s="2">
        <v>7.0</v>
      </c>
      <c r="R8" s="2" t="s">
        <v>11281</v>
      </c>
      <c r="S8" s="2" t="s">
        <v>5036</v>
      </c>
      <c r="T8" s="2" t="s">
        <v>1568</v>
      </c>
      <c r="U8" s="2" t="s">
        <v>2035</v>
      </c>
    </row>
    <row r="9">
      <c r="A9" s="2"/>
      <c r="B9" s="229" t="s">
        <v>826</v>
      </c>
      <c r="C9" s="2"/>
      <c r="D9" s="2"/>
      <c r="E9" s="237"/>
      <c r="F9" s="231"/>
      <c r="G9" s="231"/>
      <c r="H9" s="231"/>
      <c r="I9" s="231"/>
      <c r="J9" s="2"/>
      <c r="K9" s="2"/>
      <c r="L9" s="2"/>
      <c r="M9" s="2" t="s">
        <v>19</v>
      </c>
      <c r="N9" s="2"/>
      <c r="O9" s="237"/>
      <c r="Q9" s="2">
        <v>8.0</v>
      </c>
      <c r="R9" s="2" t="s">
        <v>2419</v>
      </c>
      <c r="S9" s="2" t="s">
        <v>11282</v>
      </c>
      <c r="T9" s="2" t="s">
        <v>1568</v>
      </c>
      <c r="U9" s="2" t="s">
        <v>2043</v>
      </c>
    </row>
    <row r="10">
      <c r="A10" s="2"/>
      <c r="B10" s="241" t="s">
        <v>828</v>
      </c>
      <c r="C10" s="242"/>
      <c r="D10" s="242"/>
      <c r="E10" s="243"/>
      <c r="F10" s="231"/>
      <c r="G10" s="231"/>
      <c r="H10" s="231"/>
      <c r="I10" s="231"/>
      <c r="J10" s="2"/>
      <c r="K10" s="2"/>
      <c r="L10" s="2"/>
      <c r="M10" s="2" t="s">
        <v>20</v>
      </c>
      <c r="N10" s="2"/>
      <c r="O10" s="237"/>
      <c r="Q10" s="2"/>
      <c r="R10" s="2"/>
      <c r="S10" s="2"/>
      <c r="T10" s="2"/>
    </row>
    <row r="11">
      <c r="A11" s="2"/>
      <c r="B11" s="2" t="s">
        <v>830</v>
      </c>
      <c r="C11" s="2"/>
      <c r="D11" s="2"/>
      <c r="E11" s="2"/>
      <c r="F11" s="231"/>
      <c r="G11" s="231"/>
      <c r="H11" s="231"/>
      <c r="I11" s="231"/>
      <c r="J11" s="2"/>
      <c r="K11" s="2"/>
      <c r="L11" s="2"/>
      <c r="M11" s="2" t="s">
        <v>21</v>
      </c>
      <c r="N11" s="2"/>
      <c r="O11" s="237"/>
      <c r="Q11" s="2"/>
      <c r="R11" s="2"/>
      <c r="S11" s="2"/>
      <c r="T11" s="2"/>
    </row>
    <row r="12">
      <c r="A12" s="2"/>
      <c r="B12" s="2" t="s">
        <v>11283</v>
      </c>
      <c r="C12" s="2"/>
      <c r="D12" s="2"/>
      <c r="E12" s="2" t="s">
        <v>11284</v>
      </c>
      <c r="F12" s="231"/>
      <c r="G12" s="231"/>
      <c r="H12" s="231"/>
      <c r="I12" s="231"/>
      <c r="J12" s="2"/>
      <c r="K12" s="2"/>
      <c r="L12" s="2"/>
      <c r="M12" s="2" t="s">
        <v>2238</v>
      </c>
      <c r="N12" s="242"/>
      <c r="O12" s="243"/>
      <c r="Q12" s="2"/>
      <c r="R12" s="2"/>
      <c r="S12" s="2"/>
      <c r="T12" s="2"/>
    </row>
    <row r="13">
      <c r="A13" s="2"/>
      <c r="B13" s="2"/>
      <c r="C13" s="2"/>
      <c r="D13" s="2"/>
      <c r="E13" s="2"/>
      <c r="F13" s="231"/>
      <c r="G13" s="231"/>
      <c r="H13" s="231"/>
      <c r="I13" s="23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31"/>
      <c r="G14" s="231"/>
      <c r="H14" s="231"/>
      <c r="I14" s="23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31"/>
      <c r="G15" s="231"/>
      <c r="H15" s="231"/>
      <c r="I15" s="231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404" t="s">
        <v>811</v>
      </c>
      <c r="I16" s="404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00" t="s">
        <v>9592</v>
      </c>
      <c r="B17" s="200" t="s">
        <v>30</v>
      </c>
      <c r="C17" s="200" t="s">
        <v>7623</v>
      </c>
      <c r="D17" s="291">
        <v>8.801977514672E12</v>
      </c>
      <c r="E17" s="200" t="s">
        <v>6646</v>
      </c>
      <c r="F17" s="350">
        <v>4750.0</v>
      </c>
      <c r="G17" s="360">
        <v>16600.0</v>
      </c>
      <c r="H17" s="231" t="s">
        <v>9016</v>
      </c>
      <c r="I17" s="231" t="s">
        <v>2100</v>
      </c>
      <c r="J17" s="200" t="s">
        <v>2173</v>
      </c>
      <c r="K17" s="2" t="s">
        <v>344</v>
      </c>
      <c r="L17" s="2" t="s">
        <v>860</v>
      </c>
      <c r="M17" s="2" t="s">
        <v>17</v>
      </c>
      <c r="N17" s="2" t="s">
        <v>11277</v>
      </c>
      <c r="Q17" s="2" t="s">
        <v>11285</v>
      </c>
      <c r="R17" s="2" t="s">
        <v>805</v>
      </c>
      <c r="S17" s="2">
        <v>269.0</v>
      </c>
    </row>
    <row r="18">
      <c r="A18" s="200"/>
      <c r="B18" s="200" t="s">
        <v>30</v>
      </c>
      <c r="C18" s="200" t="s">
        <v>7623</v>
      </c>
      <c r="D18" s="291">
        <v>8.801002530699E12</v>
      </c>
      <c r="E18" s="200" t="s">
        <v>6646</v>
      </c>
      <c r="F18" s="350">
        <v>4750.0</v>
      </c>
      <c r="G18" s="352"/>
      <c r="H18" s="231" t="s">
        <v>11286</v>
      </c>
      <c r="I18" s="231" t="s">
        <v>2102</v>
      </c>
      <c r="J18" s="200" t="s">
        <v>2173</v>
      </c>
      <c r="K18" s="2" t="s">
        <v>344</v>
      </c>
      <c r="L18" s="2" t="s">
        <v>860</v>
      </c>
      <c r="M18" s="2" t="s">
        <v>17</v>
      </c>
      <c r="N18" s="2" t="s">
        <v>11277</v>
      </c>
      <c r="Q18" s="2" t="s">
        <v>11285</v>
      </c>
      <c r="R18" s="2" t="s">
        <v>805</v>
      </c>
      <c r="S18" s="2">
        <v>269.0</v>
      </c>
    </row>
    <row r="19">
      <c r="A19" s="200"/>
      <c r="B19" s="200" t="s">
        <v>30</v>
      </c>
      <c r="C19" s="200" t="s">
        <v>7623</v>
      </c>
      <c r="D19" s="291">
        <v>8.801096473823E12</v>
      </c>
      <c r="E19" s="200" t="s">
        <v>6646</v>
      </c>
      <c r="F19" s="350">
        <v>4750.0</v>
      </c>
      <c r="G19" s="655"/>
      <c r="H19" s="655" t="s">
        <v>11287</v>
      </c>
      <c r="I19" s="231" t="s">
        <v>2103</v>
      </c>
      <c r="J19" s="200" t="s">
        <v>2173</v>
      </c>
      <c r="K19" s="2" t="s">
        <v>7770</v>
      </c>
      <c r="L19" s="2" t="s">
        <v>860</v>
      </c>
      <c r="M19" s="2" t="s">
        <v>17</v>
      </c>
      <c r="N19" s="2" t="s">
        <v>11277</v>
      </c>
      <c r="Q19" s="2" t="s">
        <v>11285</v>
      </c>
      <c r="R19" s="2" t="s">
        <v>9268</v>
      </c>
      <c r="S19" s="2">
        <v>269.0</v>
      </c>
    </row>
    <row r="20">
      <c r="A20" s="200"/>
      <c r="B20" s="200" t="s">
        <v>30</v>
      </c>
      <c r="C20" s="200" t="s">
        <v>7623</v>
      </c>
      <c r="D20" s="291">
        <v>8.801081979137E12</v>
      </c>
      <c r="E20" s="200" t="s">
        <v>6646</v>
      </c>
      <c r="F20" s="350">
        <v>4750.0</v>
      </c>
      <c r="G20" s="231"/>
      <c r="H20" s="231" t="s">
        <v>11288</v>
      </c>
      <c r="I20" s="231" t="s">
        <v>2104</v>
      </c>
      <c r="J20" s="200" t="s">
        <v>2173</v>
      </c>
      <c r="K20" s="2" t="s">
        <v>7770</v>
      </c>
      <c r="L20" s="2" t="s">
        <v>860</v>
      </c>
      <c r="M20" s="2" t="s">
        <v>17</v>
      </c>
      <c r="N20" s="2" t="s">
        <v>11277</v>
      </c>
      <c r="Q20" s="2" t="s">
        <v>11285</v>
      </c>
      <c r="R20" s="2" t="s">
        <v>9268</v>
      </c>
      <c r="S20" s="2">
        <v>269.0</v>
      </c>
    </row>
    <row r="21">
      <c r="A21" s="200"/>
      <c r="B21" s="200" t="s">
        <v>30</v>
      </c>
      <c r="C21" s="200" t="s">
        <v>7623</v>
      </c>
      <c r="D21" s="291">
        <v>8.801370880436E12</v>
      </c>
      <c r="E21" s="200" t="s">
        <v>6646</v>
      </c>
      <c r="F21" s="350">
        <v>4750.0</v>
      </c>
      <c r="G21" s="655"/>
      <c r="H21" s="655" t="s">
        <v>11289</v>
      </c>
      <c r="I21" s="231" t="s">
        <v>2105</v>
      </c>
      <c r="J21" s="200" t="s">
        <v>2173</v>
      </c>
      <c r="K21" s="2" t="s">
        <v>7770</v>
      </c>
      <c r="L21" s="2" t="s">
        <v>860</v>
      </c>
      <c r="M21" s="2" t="s">
        <v>17</v>
      </c>
      <c r="N21" s="2" t="s">
        <v>11277</v>
      </c>
      <c r="Q21" s="2" t="s">
        <v>11285</v>
      </c>
      <c r="R21" s="2" t="s">
        <v>9268</v>
      </c>
      <c r="S21" s="2">
        <v>269.0</v>
      </c>
    </row>
    <row r="22">
      <c r="A22" s="461"/>
      <c r="B22" s="200" t="s">
        <v>30</v>
      </c>
      <c r="C22" s="200" t="s">
        <v>7623</v>
      </c>
      <c r="D22" s="291">
        <v>8.801863292277E12</v>
      </c>
      <c r="E22" s="200" t="s">
        <v>6646</v>
      </c>
      <c r="F22" s="350">
        <v>4750.0</v>
      </c>
      <c r="G22" s="231"/>
      <c r="H22" s="231" t="s">
        <v>11290</v>
      </c>
      <c r="I22" s="231" t="s">
        <v>2112</v>
      </c>
      <c r="J22" s="200" t="s">
        <v>2173</v>
      </c>
      <c r="K22" s="2" t="s">
        <v>7770</v>
      </c>
      <c r="L22" s="2" t="s">
        <v>860</v>
      </c>
      <c r="M22" s="2" t="s">
        <v>17</v>
      </c>
      <c r="N22" s="2" t="s">
        <v>11277</v>
      </c>
      <c r="Q22" s="2" t="s">
        <v>11285</v>
      </c>
      <c r="R22" s="2" t="s">
        <v>9268</v>
      </c>
      <c r="S22" s="2">
        <v>269.0</v>
      </c>
    </row>
    <row r="23">
      <c r="A23" s="200"/>
      <c r="B23" s="200" t="s">
        <v>30</v>
      </c>
      <c r="C23" s="200" t="s">
        <v>7623</v>
      </c>
      <c r="D23" s="291">
        <v>8.801275653547E12</v>
      </c>
      <c r="E23" s="200" t="s">
        <v>6646</v>
      </c>
      <c r="F23" s="350">
        <v>4750.0</v>
      </c>
      <c r="G23" s="231"/>
      <c r="H23" s="231" t="s">
        <v>11291</v>
      </c>
      <c r="I23" s="231" t="s">
        <v>2118</v>
      </c>
      <c r="J23" s="200" t="s">
        <v>2173</v>
      </c>
      <c r="K23" s="2" t="s">
        <v>344</v>
      </c>
      <c r="L23" s="2" t="s">
        <v>860</v>
      </c>
      <c r="M23" s="2" t="s">
        <v>17</v>
      </c>
      <c r="N23" s="2" t="s">
        <v>11277</v>
      </c>
      <c r="Q23" s="2" t="s">
        <v>11285</v>
      </c>
      <c r="R23" s="2" t="s">
        <v>4783</v>
      </c>
      <c r="S23" s="2">
        <v>269.0</v>
      </c>
    </row>
    <row r="24">
      <c r="A24" s="200"/>
      <c r="B24" s="200" t="s">
        <v>30</v>
      </c>
      <c r="C24" s="200" t="s">
        <v>7623</v>
      </c>
      <c r="D24" s="291">
        <v>8.801655422871E12</v>
      </c>
      <c r="E24" s="200" t="s">
        <v>6646</v>
      </c>
      <c r="F24" s="350">
        <v>4750.0</v>
      </c>
      <c r="G24" s="231"/>
      <c r="H24" s="231" t="s">
        <v>11292</v>
      </c>
      <c r="I24" s="231" t="s">
        <v>2117</v>
      </c>
      <c r="J24" s="200" t="s">
        <v>2173</v>
      </c>
      <c r="K24" s="2" t="s">
        <v>344</v>
      </c>
      <c r="L24" s="2" t="s">
        <v>860</v>
      </c>
      <c r="M24" s="2" t="s">
        <v>17</v>
      </c>
      <c r="N24" s="2" t="s">
        <v>11277</v>
      </c>
      <c r="Q24" s="2" t="s">
        <v>11285</v>
      </c>
      <c r="R24" s="2" t="s">
        <v>4783</v>
      </c>
      <c r="S24" s="2">
        <v>269.0</v>
      </c>
    </row>
    <row r="25">
      <c r="A25" s="200"/>
      <c r="B25" s="200" t="s">
        <v>30</v>
      </c>
      <c r="C25" s="200" t="s">
        <v>7623</v>
      </c>
      <c r="D25" s="291">
        <v>8.801083418159E12</v>
      </c>
      <c r="E25" s="200" t="s">
        <v>6646</v>
      </c>
      <c r="F25" s="350">
        <v>4750.0</v>
      </c>
      <c r="G25" s="231"/>
      <c r="H25" s="231" t="s">
        <v>9595</v>
      </c>
      <c r="I25" s="231" t="s">
        <v>2113</v>
      </c>
      <c r="J25" s="200" t="s">
        <v>2173</v>
      </c>
      <c r="L25" s="2" t="s">
        <v>860</v>
      </c>
      <c r="M25" s="2" t="s">
        <v>17</v>
      </c>
      <c r="N25" s="2" t="s">
        <v>11277</v>
      </c>
      <c r="Q25" s="2" t="s">
        <v>11285</v>
      </c>
      <c r="S25" s="2">
        <v>269.0</v>
      </c>
    </row>
    <row r="26">
      <c r="A26" s="200"/>
      <c r="B26" s="200" t="s">
        <v>30</v>
      </c>
      <c r="C26" s="200" t="s">
        <v>7622</v>
      </c>
      <c r="D26" s="291">
        <v>8.801854810183E12</v>
      </c>
      <c r="E26" s="231"/>
      <c r="F26" s="350">
        <v>4750.0</v>
      </c>
      <c r="G26" s="231"/>
      <c r="H26" s="231" t="s">
        <v>11293</v>
      </c>
      <c r="I26" s="231" t="s">
        <v>2114</v>
      </c>
      <c r="J26" s="200" t="s">
        <v>2173</v>
      </c>
      <c r="L26" s="2" t="s">
        <v>860</v>
      </c>
      <c r="M26" s="2" t="s">
        <v>17</v>
      </c>
      <c r="N26" s="2" t="s">
        <v>11277</v>
      </c>
      <c r="Q26" s="2" t="s">
        <v>11285</v>
      </c>
      <c r="S26" s="2">
        <v>269.0</v>
      </c>
    </row>
    <row r="27">
      <c r="A27" s="200"/>
      <c r="B27" s="200" t="s">
        <v>30</v>
      </c>
      <c r="C27" s="200" t="s">
        <v>7622</v>
      </c>
      <c r="D27" s="291">
        <v>8.801717460864E12</v>
      </c>
      <c r="E27" s="200" t="s">
        <v>6646</v>
      </c>
      <c r="F27" s="350">
        <v>4750.0</v>
      </c>
      <c r="G27" s="231"/>
      <c r="H27" s="231" t="s">
        <v>9016</v>
      </c>
      <c r="I27" s="231" t="s">
        <v>2119</v>
      </c>
      <c r="J27" s="200" t="s">
        <v>2173</v>
      </c>
      <c r="L27" s="2" t="s">
        <v>860</v>
      </c>
      <c r="M27" s="2" t="s">
        <v>17</v>
      </c>
      <c r="N27" s="2" t="s">
        <v>11277</v>
      </c>
      <c r="Q27" s="2" t="s">
        <v>11285</v>
      </c>
      <c r="S27" s="2">
        <v>269.0</v>
      </c>
    </row>
    <row r="28">
      <c r="A28" s="200"/>
      <c r="B28" s="200" t="s">
        <v>30</v>
      </c>
      <c r="C28" s="359" t="s">
        <v>4423</v>
      </c>
      <c r="D28" s="291">
        <v>8.801152581694E12</v>
      </c>
      <c r="E28" s="200" t="s">
        <v>6646</v>
      </c>
      <c r="F28" s="350">
        <v>4750.0</v>
      </c>
      <c r="G28" s="231"/>
      <c r="H28" s="231" t="s">
        <v>7189</v>
      </c>
      <c r="I28" s="231" t="s">
        <v>2784</v>
      </c>
      <c r="J28" s="200" t="s">
        <v>2173</v>
      </c>
      <c r="L28" s="2" t="s">
        <v>860</v>
      </c>
      <c r="M28" s="2" t="s">
        <v>17</v>
      </c>
      <c r="N28" s="2" t="s">
        <v>11277</v>
      </c>
      <c r="Q28" s="2" t="s">
        <v>11285</v>
      </c>
      <c r="S28" s="2">
        <v>269.0</v>
      </c>
    </row>
    <row r="29">
      <c r="A29" s="200"/>
      <c r="B29" s="200" t="s">
        <v>30</v>
      </c>
      <c r="C29" s="200" t="s">
        <v>10257</v>
      </c>
      <c r="D29" s="291">
        <v>8.801774802536E12</v>
      </c>
      <c r="E29" s="359" t="s">
        <v>6632</v>
      </c>
      <c r="F29" s="351">
        <v>16660.0</v>
      </c>
      <c r="G29" s="240"/>
      <c r="H29" s="240"/>
      <c r="I29" s="231" t="s">
        <v>2805</v>
      </c>
      <c r="J29" s="200" t="s">
        <v>2173</v>
      </c>
      <c r="L29" s="2" t="s">
        <v>860</v>
      </c>
      <c r="M29" s="2" t="s">
        <v>17</v>
      </c>
      <c r="N29" s="2" t="s">
        <v>11277</v>
      </c>
      <c r="S29" s="2">
        <v>269.0</v>
      </c>
    </row>
    <row r="30">
      <c r="A30" s="461"/>
      <c r="B30" s="200" t="s">
        <v>7867</v>
      </c>
      <c r="C30" s="200" t="s">
        <v>9088</v>
      </c>
      <c r="D30" s="291" t="s">
        <v>11294</v>
      </c>
      <c r="E30" s="359" t="s">
        <v>4839</v>
      </c>
      <c r="F30" s="350">
        <v>5145.0</v>
      </c>
      <c r="G30" s="240"/>
      <c r="H30" s="240"/>
      <c r="I30" s="240"/>
      <c r="J30" s="200" t="s">
        <v>2173</v>
      </c>
      <c r="L30" s="2" t="s">
        <v>860</v>
      </c>
      <c r="M30" s="2" t="s">
        <v>17</v>
      </c>
      <c r="N30" s="2" t="s">
        <v>11277</v>
      </c>
      <c r="S30" s="2">
        <v>269.0</v>
      </c>
    </row>
    <row r="31">
      <c r="A31" s="461"/>
      <c r="B31" s="656" t="s">
        <v>5442</v>
      </c>
      <c r="C31" s="290" t="s">
        <v>11295</v>
      </c>
      <c r="D31" s="461"/>
      <c r="E31" s="276" t="s">
        <v>5480</v>
      </c>
      <c r="F31" s="350">
        <v>19550.0</v>
      </c>
      <c r="G31" s="240"/>
      <c r="H31" s="240"/>
      <c r="I31" s="240"/>
      <c r="J31" s="200" t="s">
        <v>2173</v>
      </c>
      <c r="L31" s="2" t="s">
        <v>860</v>
      </c>
      <c r="M31" s="2" t="s">
        <v>17</v>
      </c>
      <c r="N31" s="2" t="s">
        <v>11277</v>
      </c>
      <c r="S31" s="2">
        <v>269.0</v>
      </c>
    </row>
    <row r="32">
      <c r="A32" s="200"/>
      <c r="B32" s="200"/>
      <c r="C32" s="276" t="s">
        <v>11296</v>
      </c>
      <c r="D32" s="461"/>
      <c r="E32" s="461"/>
      <c r="F32" s="353">
        <v>25.0</v>
      </c>
      <c r="G32" s="240"/>
      <c r="H32" s="240"/>
      <c r="I32" s="240"/>
      <c r="J32" s="200"/>
      <c r="M32" s="2"/>
    </row>
    <row r="33">
      <c r="A33" s="200"/>
      <c r="B33" s="200"/>
      <c r="C33" s="352"/>
      <c r="D33" s="461"/>
      <c r="E33" s="461"/>
      <c r="F33" s="279"/>
      <c r="G33" s="240"/>
      <c r="H33" s="240"/>
      <c r="I33" s="240"/>
      <c r="J33" s="200"/>
      <c r="M33" s="2"/>
    </row>
    <row r="34">
      <c r="A34" s="200"/>
      <c r="B34" s="200"/>
      <c r="C34" s="352"/>
      <c r="D34" s="461"/>
      <c r="E34" s="461"/>
      <c r="F34" s="279"/>
      <c r="G34" s="240"/>
      <c r="H34" s="240"/>
      <c r="I34" s="240"/>
      <c r="J34" s="200"/>
      <c r="M34" s="2"/>
    </row>
    <row r="35">
      <c r="A35" s="200" t="s">
        <v>7267</v>
      </c>
      <c r="B35" s="200" t="s">
        <v>3908</v>
      </c>
      <c r="C35" s="608" t="s">
        <v>3515</v>
      </c>
      <c r="D35" s="2"/>
      <c r="E35" s="2" t="s">
        <v>3987</v>
      </c>
      <c r="F35" s="350">
        <v>19706.0</v>
      </c>
      <c r="G35" s="350">
        <v>24150.0</v>
      </c>
      <c r="H35" s="240"/>
      <c r="I35" s="231" t="s">
        <v>2139</v>
      </c>
      <c r="J35" s="200" t="s">
        <v>2173</v>
      </c>
      <c r="L35" s="2" t="s">
        <v>860</v>
      </c>
      <c r="M35" s="359" t="s">
        <v>17</v>
      </c>
      <c r="N35" s="2" t="s">
        <v>11277</v>
      </c>
      <c r="S35" s="2">
        <v>269.0</v>
      </c>
    </row>
    <row r="36">
      <c r="A36" s="200"/>
      <c r="B36" s="200" t="s">
        <v>3908</v>
      </c>
      <c r="C36" s="608" t="s">
        <v>4099</v>
      </c>
      <c r="D36" s="2"/>
      <c r="E36" s="2" t="s">
        <v>3987</v>
      </c>
      <c r="F36" s="350">
        <v>2760.0</v>
      </c>
      <c r="G36" s="279"/>
      <c r="H36" s="240"/>
      <c r="I36" s="240"/>
      <c r="J36" s="200" t="s">
        <v>2173</v>
      </c>
      <c r="L36" s="2" t="s">
        <v>860</v>
      </c>
      <c r="M36" s="2" t="s">
        <v>17</v>
      </c>
      <c r="N36" s="2" t="s">
        <v>11277</v>
      </c>
      <c r="S36" s="2">
        <v>269.0</v>
      </c>
    </row>
    <row r="37">
      <c r="A37" s="200"/>
      <c r="B37" s="200" t="s">
        <v>3908</v>
      </c>
      <c r="C37" s="633" t="s">
        <v>5482</v>
      </c>
      <c r="D37" s="2"/>
      <c r="E37" s="2" t="s">
        <v>8031</v>
      </c>
      <c r="F37" s="351">
        <v>6653.0</v>
      </c>
      <c r="G37" s="240"/>
      <c r="H37" s="240"/>
      <c r="I37" s="231" t="s">
        <v>2138</v>
      </c>
      <c r="J37" s="200" t="s">
        <v>2173</v>
      </c>
      <c r="L37" s="2" t="s">
        <v>860</v>
      </c>
      <c r="M37" s="2" t="s">
        <v>17</v>
      </c>
      <c r="S37" s="2">
        <v>269.0</v>
      </c>
    </row>
    <row r="38">
      <c r="A38" s="200"/>
      <c r="B38" s="200" t="s">
        <v>3908</v>
      </c>
      <c r="C38" s="633" t="s">
        <v>5330</v>
      </c>
      <c r="D38" s="492"/>
      <c r="E38" s="456" t="s">
        <v>7170</v>
      </c>
      <c r="F38" s="350">
        <v>9200.0</v>
      </c>
      <c r="G38" s="240"/>
      <c r="H38" s="240"/>
      <c r="I38" s="240"/>
      <c r="J38" s="200" t="s">
        <v>2173</v>
      </c>
      <c r="L38" s="2" t="s">
        <v>860</v>
      </c>
      <c r="M38" s="2" t="s">
        <v>17</v>
      </c>
      <c r="S38" s="2">
        <v>269.0</v>
      </c>
    </row>
    <row r="39">
      <c r="A39" s="631"/>
      <c r="B39" s="631" t="s">
        <v>3908</v>
      </c>
      <c r="C39" s="631" t="s">
        <v>7171</v>
      </c>
      <c r="D39" s="357"/>
      <c r="E39" s="357" t="s">
        <v>4103</v>
      </c>
      <c r="F39" s="350">
        <v>1050.0</v>
      </c>
      <c r="G39" s="350"/>
      <c r="H39" s="240"/>
      <c r="I39" s="240"/>
      <c r="J39" s="200" t="s">
        <v>2173</v>
      </c>
      <c r="L39" s="2" t="s">
        <v>860</v>
      </c>
      <c r="M39" s="2" t="s">
        <v>17</v>
      </c>
      <c r="S39" s="2">
        <v>269.0</v>
      </c>
    </row>
    <row r="40">
      <c r="A40" s="200"/>
      <c r="B40" s="200" t="s">
        <v>3908</v>
      </c>
      <c r="C40" s="633" t="s">
        <v>7172</v>
      </c>
      <c r="D40" s="492"/>
      <c r="E40" s="359" t="s">
        <v>3998</v>
      </c>
      <c r="F40" s="351">
        <v>4256.0</v>
      </c>
      <c r="G40" s="657"/>
      <c r="H40" s="240"/>
      <c r="I40" s="240"/>
      <c r="J40" s="200" t="s">
        <v>2173</v>
      </c>
      <c r="L40" s="2" t="s">
        <v>860</v>
      </c>
      <c r="M40" s="2" t="s">
        <v>17</v>
      </c>
      <c r="S40" s="2">
        <v>269.0</v>
      </c>
    </row>
    <row r="41">
      <c r="A41" s="200"/>
      <c r="B41" s="200" t="s">
        <v>3908</v>
      </c>
      <c r="C41" s="608" t="s">
        <v>6193</v>
      </c>
      <c r="D41" s="494"/>
      <c r="E41" s="380" t="s">
        <v>955</v>
      </c>
      <c r="F41" s="350">
        <v>1550.0</v>
      </c>
      <c r="G41" s="240"/>
      <c r="H41" s="240"/>
      <c r="I41" s="231" t="s">
        <v>2140</v>
      </c>
      <c r="J41" s="200" t="s">
        <v>2173</v>
      </c>
      <c r="L41" s="2" t="s">
        <v>860</v>
      </c>
      <c r="M41" s="2" t="s">
        <v>17</v>
      </c>
      <c r="N41" s="2" t="s">
        <v>11277</v>
      </c>
      <c r="S41" s="2">
        <v>269.0</v>
      </c>
    </row>
    <row r="42">
      <c r="A42" s="200"/>
      <c r="B42" s="200" t="s">
        <v>3908</v>
      </c>
      <c r="C42" s="620" t="s">
        <v>3524</v>
      </c>
      <c r="D42" s="461"/>
      <c r="E42" s="387" t="s">
        <v>11297</v>
      </c>
      <c r="F42" s="351">
        <v>3240.0</v>
      </c>
      <c r="G42" s="240"/>
      <c r="H42" s="240"/>
      <c r="I42" s="240"/>
      <c r="J42" s="461"/>
      <c r="L42" s="2" t="s">
        <v>860</v>
      </c>
      <c r="M42" s="2" t="s">
        <v>17</v>
      </c>
      <c r="N42" s="2" t="s">
        <v>11277</v>
      </c>
      <c r="S42" s="2">
        <v>269.0</v>
      </c>
    </row>
    <row r="43">
      <c r="A43" s="200"/>
      <c r="B43" s="200" t="s">
        <v>3908</v>
      </c>
      <c r="C43" s="608" t="s">
        <v>8139</v>
      </c>
      <c r="D43" s="461"/>
      <c r="E43" s="359" t="s">
        <v>3995</v>
      </c>
      <c r="F43" s="240"/>
      <c r="G43" s="240"/>
      <c r="H43" s="240"/>
      <c r="I43" s="240"/>
      <c r="J43" s="200" t="s">
        <v>2173</v>
      </c>
      <c r="K43" s="2" t="s">
        <v>5036</v>
      </c>
      <c r="L43" s="2" t="s">
        <v>860</v>
      </c>
      <c r="M43" s="2" t="s">
        <v>17</v>
      </c>
      <c r="N43" s="2" t="s">
        <v>5789</v>
      </c>
      <c r="R43" s="2" t="s">
        <v>11281</v>
      </c>
      <c r="S43" s="2">
        <v>3.0</v>
      </c>
    </row>
    <row r="44">
      <c r="A44" s="200"/>
      <c r="B44" s="200" t="s">
        <v>960</v>
      </c>
      <c r="C44" s="633" t="s">
        <v>11298</v>
      </c>
      <c r="D44" s="275"/>
      <c r="E44" s="275" t="s">
        <v>947</v>
      </c>
      <c r="F44" s="353">
        <v>750.0</v>
      </c>
      <c r="G44" s="231"/>
      <c r="H44" s="231" t="s">
        <v>9016</v>
      </c>
      <c r="I44" s="231" t="s">
        <v>2123</v>
      </c>
      <c r="J44" s="200" t="s">
        <v>819</v>
      </c>
      <c r="L44" s="2" t="s">
        <v>860</v>
      </c>
      <c r="M44" s="2" t="s">
        <v>17</v>
      </c>
      <c r="N44" s="2" t="s">
        <v>11277</v>
      </c>
      <c r="S44" s="2">
        <v>269.0</v>
      </c>
    </row>
    <row r="45">
      <c r="A45" s="200"/>
      <c r="B45" s="200" t="s">
        <v>960</v>
      </c>
      <c r="C45" s="633" t="s">
        <v>11298</v>
      </c>
      <c r="D45" s="275"/>
      <c r="E45" s="275" t="s">
        <v>947</v>
      </c>
      <c r="F45" s="353">
        <v>750.0</v>
      </c>
      <c r="G45" s="231"/>
      <c r="H45" s="231" t="s">
        <v>9016</v>
      </c>
      <c r="I45" s="231" t="s">
        <v>2124</v>
      </c>
      <c r="J45" s="200" t="s">
        <v>819</v>
      </c>
      <c r="L45" s="2" t="s">
        <v>860</v>
      </c>
      <c r="M45" s="2" t="s">
        <v>17</v>
      </c>
      <c r="N45" s="2" t="s">
        <v>11277</v>
      </c>
      <c r="S45" s="2">
        <v>269.0</v>
      </c>
    </row>
    <row r="46">
      <c r="A46" s="458"/>
      <c r="B46" s="200" t="s">
        <v>960</v>
      </c>
      <c r="C46" s="633" t="s">
        <v>11298</v>
      </c>
      <c r="D46" s="275"/>
      <c r="E46" s="275" t="s">
        <v>947</v>
      </c>
      <c r="F46" s="352"/>
      <c r="G46" s="231"/>
      <c r="H46" s="231" t="s">
        <v>9016</v>
      </c>
      <c r="I46" s="231" t="s">
        <v>2125</v>
      </c>
      <c r="J46" s="200" t="s">
        <v>819</v>
      </c>
      <c r="L46" s="2" t="s">
        <v>860</v>
      </c>
      <c r="M46" s="2" t="s">
        <v>11</v>
      </c>
    </row>
    <row r="47">
      <c r="A47" s="458"/>
      <c r="B47" s="200" t="s">
        <v>960</v>
      </c>
      <c r="C47" s="633" t="s">
        <v>11298</v>
      </c>
      <c r="D47" s="275"/>
      <c r="E47" s="275" t="s">
        <v>947</v>
      </c>
      <c r="F47" s="231"/>
      <c r="G47" s="231"/>
      <c r="H47" s="231" t="s">
        <v>9016</v>
      </c>
      <c r="I47" s="231" t="s">
        <v>2127</v>
      </c>
      <c r="J47" s="200" t="s">
        <v>819</v>
      </c>
      <c r="L47" s="2" t="s">
        <v>860</v>
      </c>
      <c r="M47" s="2" t="s">
        <v>11</v>
      </c>
    </row>
    <row r="48">
      <c r="A48" s="458"/>
      <c r="B48" s="200" t="s">
        <v>960</v>
      </c>
      <c r="C48" s="633" t="s">
        <v>11298</v>
      </c>
      <c r="D48" s="275"/>
      <c r="E48" s="275" t="s">
        <v>947</v>
      </c>
      <c r="F48" s="350"/>
      <c r="G48" s="231"/>
      <c r="H48" s="231" t="s">
        <v>9016</v>
      </c>
      <c r="I48" s="231" t="s">
        <v>2128</v>
      </c>
      <c r="J48" s="200" t="s">
        <v>819</v>
      </c>
      <c r="L48" s="2" t="s">
        <v>860</v>
      </c>
      <c r="M48" s="2" t="s">
        <v>11</v>
      </c>
    </row>
    <row r="49">
      <c r="A49" s="458"/>
      <c r="B49" s="200" t="s">
        <v>960</v>
      </c>
      <c r="C49" s="633" t="s">
        <v>11298</v>
      </c>
      <c r="D49" s="275"/>
      <c r="E49" s="275" t="s">
        <v>947</v>
      </c>
      <c r="F49" s="352"/>
      <c r="G49" s="231"/>
      <c r="H49" s="231" t="s">
        <v>9016</v>
      </c>
      <c r="I49" s="231" t="s">
        <v>2129</v>
      </c>
      <c r="J49" s="200"/>
      <c r="L49" s="2" t="s">
        <v>860</v>
      </c>
      <c r="M49" s="2" t="s">
        <v>11</v>
      </c>
    </row>
    <row r="50">
      <c r="A50" s="458"/>
      <c r="B50" s="200" t="s">
        <v>960</v>
      </c>
      <c r="C50" s="633" t="s">
        <v>11298</v>
      </c>
      <c r="D50" s="275"/>
      <c r="E50" s="275" t="s">
        <v>947</v>
      </c>
      <c r="F50" s="231"/>
      <c r="G50" s="231"/>
      <c r="H50" s="231" t="s">
        <v>9016</v>
      </c>
      <c r="I50" s="231" t="s">
        <v>2130</v>
      </c>
      <c r="J50" s="200" t="s">
        <v>819</v>
      </c>
      <c r="L50" s="2" t="s">
        <v>860</v>
      </c>
      <c r="M50" s="2" t="s">
        <v>11</v>
      </c>
    </row>
    <row r="51">
      <c r="A51" s="458"/>
      <c r="B51" s="200" t="s">
        <v>960</v>
      </c>
      <c r="C51" s="633" t="s">
        <v>11298</v>
      </c>
      <c r="D51" s="275"/>
      <c r="E51" s="275" t="s">
        <v>947</v>
      </c>
      <c r="F51" s="231"/>
      <c r="G51" s="231"/>
      <c r="H51" s="231" t="s">
        <v>9017</v>
      </c>
      <c r="I51" s="231" t="s">
        <v>2141</v>
      </c>
      <c r="J51" s="200" t="s">
        <v>819</v>
      </c>
      <c r="L51" s="2" t="s">
        <v>860</v>
      </c>
      <c r="M51" s="2" t="s">
        <v>11</v>
      </c>
    </row>
    <row r="52">
      <c r="A52" s="458"/>
      <c r="B52" s="200" t="s">
        <v>960</v>
      </c>
      <c r="C52" s="633" t="s">
        <v>11298</v>
      </c>
      <c r="D52" s="275"/>
      <c r="E52" s="275" t="s">
        <v>947</v>
      </c>
      <c r="F52" s="231"/>
      <c r="G52" s="231"/>
      <c r="H52" s="231" t="s">
        <v>9017</v>
      </c>
      <c r="I52" s="231" t="s">
        <v>2126</v>
      </c>
      <c r="J52" s="200" t="s">
        <v>819</v>
      </c>
      <c r="L52" s="2" t="s">
        <v>860</v>
      </c>
      <c r="M52" s="2" t="s">
        <v>11</v>
      </c>
    </row>
    <row r="53">
      <c r="A53" s="458"/>
      <c r="B53" s="200" t="s">
        <v>10552</v>
      </c>
      <c r="C53" s="276" t="s">
        <v>1055</v>
      </c>
      <c r="D53" s="494"/>
      <c r="E53" s="494" t="s">
        <v>1056</v>
      </c>
      <c r="F53" s="351">
        <v>3240.0</v>
      </c>
      <c r="G53" s="231"/>
      <c r="H53" s="231" t="s">
        <v>9016</v>
      </c>
      <c r="I53" s="231" t="s">
        <v>2131</v>
      </c>
      <c r="J53" s="200" t="s">
        <v>819</v>
      </c>
      <c r="L53" s="2" t="s">
        <v>860</v>
      </c>
      <c r="M53" s="2" t="s">
        <v>17</v>
      </c>
      <c r="N53" s="2" t="s">
        <v>11277</v>
      </c>
      <c r="S53" s="2">
        <v>269.0</v>
      </c>
    </row>
    <row r="54">
      <c r="A54" s="458"/>
      <c r="B54" s="200" t="s">
        <v>10552</v>
      </c>
      <c r="C54" s="276" t="s">
        <v>1055</v>
      </c>
      <c r="D54" s="494"/>
      <c r="E54" s="494" t="s">
        <v>1056</v>
      </c>
      <c r="F54" s="351">
        <v>3240.0</v>
      </c>
      <c r="G54" s="231"/>
      <c r="H54" s="231" t="s">
        <v>9016</v>
      </c>
      <c r="I54" s="231" t="s">
        <v>2132</v>
      </c>
      <c r="J54" s="200" t="s">
        <v>819</v>
      </c>
      <c r="L54" s="2" t="s">
        <v>860</v>
      </c>
      <c r="M54" s="2" t="s">
        <v>17</v>
      </c>
      <c r="N54" s="2" t="s">
        <v>11277</v>
      </c>
      <c r="S54" s="2">
        <v>269.0</v>
      </c>
    </row>
    <row r="55">
      <c r="A55" s="458"/>
      <c r="B55" s="200" t="s">
        <v>10552</v>
      </c>
      <c r="C55" s="276" t="s">
        <v>1055</v>
      </c>
      <c r="D55" s="494"/>
      <c r="E55" s="494" t="s">
        <v>1056</v>
      </c>
      <c r="F55" s="351">
        <v>3240.0</v>
      </c>
      <c r="G55" s="231"/>
      <c r="H55" s="231" t="s">
        <v>9016</v>
      </c>
      <c r="I55" s="231" t="s">
        <v>2133</v>
      </c>
      <c r="J55" s="200" t="s">
        <v>819</v>
      </c>
      <c r="L55" s="2" t="s">
        <v>860</v>
      </c>
      <c r="M55" s="2" t="s">
        <v>17</v>
      </c>
      <c r="N55" s="2" t="s">
        <v>11277</v>
      </c>
      <c r="S55" s="2">
        <v>269.0</v>
      </c>
    </row>
    <row r="56">
      <c r="A56" s="458"/>
      <c r="B56" s="200" t="s">
        <v>10552</v>
      </c>
      <c r="C56" s="276" t="s">
        <v>1055</v>
      </c>
      <c r="D56" s="494"/>
      <c r="E56" s="494" t="s">
        <v>1056</v>
      </c>
      <c r="F56" s="351">
        <v>3240.0</v>
      </c>
      <c r="G56" s="231"/>
      <c r="H56" s="231" t="s">
        <v>9016</v>
      </c>
      <c r="I56" s="231" t="s">
        <v>2134</v>
      </c>
      <c r="J56" s="200" t="s">
        <v>819</v>
      </c>
      <c r="L56" s="2" t="s">
        <v>860</v>
      </c>
      <c r="M56" s="2" t="s">
        <v>17</v>
      </c>
      <c r="N56" s="2" t="s">
        <v>11277</v>
      </c>
      <c r="S56" s="2">
        <v>269.0</v>
      </c>
    </row>
    <row r="57">
      <c r="A57" s="458"/>
      <c r="B57" s="200" t="s">
        <v>10552</v>
      </c>
      <c r="C57" s="200" t="s">
        <v>11299</v>
      </c>
      <c r="D57" s="494"/>
      <c r="E57" s="494" t="s">
        <v>1056</v>
      </c>
      <c r="F57" s="231"/>
      <c r="G57" s="231"/>
      <c r="H57" s="231" t="s">
        <v>9016</v>
      </c>
      <c r="I57" s="231" t="s">
        <v>2135</v>
      </c>
      <c r="J57" s="200" t="s">
        <v>819</v>
      </c>
      <c r="L57" s="2" t="s">
        <v>860</v>
      </c>
      <c r="M57" s="2" t="s">
        <v>11</v>
      </c>
    </row>
    <row r="58">
      <c r="A58" s="458"/>
      <c r="B58" s="200" t="s">
        <v>10552</v>
      </c>
      <c r="C58" s="200" t="s">
        <v>11299</v>
      </c>
      <c r="D58" s="494"/>
      <c r="E58" s="494" t="s">
        <v>1056</v>
      </c>
      <c r="F58" s="231"/>
      <c r="G58" s="231"/>
      <c r="H58" s="231" t="s">
        <v>9017</v>
      </c>
      <c r="I58" s="231" t="s">
        <v>2142</v>
      </c>
      <c r="J58" s="200" t="s">
        <v>819</v>
      </c>
      <c r="L58" s="2" t="s">
        <v>860</v>
      </c>
      <c r="M58" s="2" t="s">
        <v>11</v>
      </c>
    </row>
    <row r="59">
      <c r="A59" s="458"/>
      <c r="B59" s="200" t="s">
        <v>10552</v>
      </c>
      <c r="C59" s="200" t="s">
        <v>11300</v>
      </c>
      <c r="D59" s="461"/>
      <c r="E59" s="461"/>
      <c r="F59" s="231"/>
      <c r="G59" s="231"/>
      <c r="H59" s="231" t="s">
        <v>9016</v>
      </c>
      <c r="I59" s="231" t="s">
        <v>2136</v>
      </c>
      <c r="J59" s="200" t="s">
        <v>819</v>
      </c>
      <c r="L59" s="2" t="s">
        <v>860</v>
      </c>
      <c r="M59" s="2" t="s">
        <v>11</v>
      </c>
    </row>
    <row r="60">
      <c r="A60" s="458"/>
      <c r="B60" s="200" t="s">
        <v>10552</v>
      </c>
      <c r="C60" s="200" t="s">
        <v>11300</v>
      </c>
      <c r="D60" s="461"/>
      <c r="E60" s="461"/>
      <c r="F60" s="231"/>
      <c r="G60" s="231"/>
      <c r="H60" s="231" t="s">
        <v>9016</v>
      </c>
      <c r="I60" s="231" t="s">
        <v>2137</v>
      </c>
      <c r="J60" s="200" t="s">
        <v>819</v>
      </c>
      <c r="L60" s="2" t="s">
        <v>860</v>
      </c>
      <c r="M60" s="2" t="s">
        <v>11</v>
      </c>
    </row>
    <row r="61">
      <c r="A61" s="239"/>
      <c r="B61" s="200" t="s">
        <v>10552</v>
      </c>
      <c r="C61" s="359" t="s">
        <v>3992</v>
      </c>
      <c r="E61" s="2" t="s">
        <v>11301</v>
      </c>
      <c r="F61" s="350">
        <v>7526.0</v>
      </c>
      <c r="G61" s="240"/>
      <c r="H61" s="240"/>
      <c r="I61" s="240"/>
      <c r="L61" s="2" t="s">
        <v>4752</v>
      </c>
      <c r="M61" s="2" t="s">
        <v>17</v>
      </c>
      <c r="N61" s="2" t="s">
        <v>11277</v>
      </c>
      <c r="S61" s="2">
        <v>269.0</v>
      </c>
    </row>
    <row r="62">
      <c r="A62" s="239"/>
      <c r="B62" s="458"/>
      <c r="F62" s="279"/>
      <c r="G62" s="240"/>
      <c r="H62" s="240"/>
      <c r="I62" s="240"/>
    </row>
    <row r="63">
      <c r="A63" s="275" t="s">
        <v>933</v>
      </c>
      <c r="B63" s="631" t="s">
        <v>868</v>
      </c>
      <c r="C63" s="620" t="s">
        <v>11229</v>
      </c>
      <c r="D63" s="386" t="s">
        <v>11302</v>
      </c>
      <c r="E63" s="380" t="s">
        <v>935</v>
      </c>
      <c r="F63" s="350">
        <v>7850.0</v>
      </c>
      <c r="G63" s="350">
        <v>4500.0</v>
      </c>
      <c r="H63" s="266" t="s">
        <v>7205</v>
      </c>
      <c r="I63" s="266" t="s">
        <v>2804</v>
      </c>
      <c r="J63" s="200" t="s">
        <v>2173</v>
      </c>
      <c r="K63" s="275" t="s">
        <v>344</v>
      </c>
      <c r="L63" s="266" t="s">
        <v>860</v>
      </c>
      <c r="M63" s="275" t="s">
        <v>17</v>
      </c>
      <c r="N63" s="275" t="s">
        <v>11277</v>
      </c>
      <c r="O63" s="266"/>
      <c r="P63" s="266"/>
      <c r="Q63" s="266"/>
      <c r="R63" s="275" t="s">
        <v>4783</v>
      </c>
      <c r="S63" s="275">
        <v>269.0</v>
      </c>
      <c r="T63" s="266"/>
      <c r="U63" s="266"/>
      <c r="V63" s="266"/>
      <c r="W63" s="266"/>
      <c r="X63" s="266"/>
      <c r="Y63" s="266"/>
      <c r="Z63" s="266"/>
      <c r="AA63" s="266"/>
      <c r="AB63" s="266"/>
      <c r="AC63" s="266"/>
      <c r="AD63" s="266"/>
      <c r="AE63" s="266"/>
      <c r="AF63" s="266"/>
    </row>
    <row r="64">
      <c r="A64" s="357"/>
      <c r="B64" s="631" t="s">
        <v>868</v>
      </c>
      <c r="C64" s="620" t="s">
        <v>11229</v>
      </c>
      <c r="D64" s="386" t="s">
        <v>11303</v>
      </c>
      <c r="E64" s="380" t="s">
        <v>935</v>
      </c>
      <c r="F64" s="350">
        <v>7850.0</v>
      </c>
      <c r="G64" s="279"/>
      <c r="H64" s="266" t="s">
        <v>9016</v>
      </c>
      <c r="I64" s="266" t="s">
        <v>2783</v>
      </c>
      <c r="J64" s="200" t="s">
        <v>2173</v>
      </c>
      <c r="K64" s="275" t="s">
        <v>344</v>
      </c>
      <c r="L64" s="266" t="s">
        <v>860</v>
      </c>
      <c r="M64" s="275" t="s">
        <v>17</v>
      </c>
      <c r="N64" s="275" t="s">
        <v>11277</v>
      </c>
      <c r="O64" s="266"/>
      <c r="P64" s="266"/>
      <c r="Q64" s="266"/>
      <c r="R64" s="275" t="s">
        <v>4783</v>
      </c>
      <c r="S64" s="275">
        <v>269.0</v>
      </c>
      <c r="T64" s="266"/>
      <c r="U64" s="266"/>
      <c r="V64" s="266"/>
      <c r="W64" s="266"/>
      <c r="X64" s="266"/>
      <c r="Y64" s="266"/>
      <c r="Z64" s="266"/>
      <c r="AA64" s="266"/>
      <c r="AB64" s="266"/>
      <c r="AC64" s="266"/>
      <c r="AD64" s="266"/>
      <c r="AE64" s="266"/>
      <c r="AF64" s="266"/>
    </row>
    <row r="65">
      <c r="A65" s="631"/>
      <c r="B65" s="631" t="s">
        <v>11228</v>
      </c>
      <c r="C65" s="620" t="s">
        <v>11229</v>
      </c>
      <c r="D65" s="266"/>
      <c r="E65" s="383"/>
      <c r="F65" s="279"/>
      <c r="G65" s="266"/>
      <c r="H65" s="266" t="s">
        <v>9017</v>
      </c>
      <c r="I65" s="266" t="s">
        <v>2786</v>
      </c>
      <c r="J65" s="620" t="s">
        <v>819</v>
      </c>
      <c r="K65" s="266"/>
      <c r="L65" s="266" t="s">
        <v>860</v>
      </c>
      <c r="M65" s="275" t="s">
        <v>4882</v>
      </c>
      <c r="N65" s="275"/>
      <c r="O65" s="266"/>
      <c r="P65" s="266"/>
      <c r="Q65" s="266"/>
      <c r="R65" s="266"/>
      <c r="S65" s="266"/>
      <c r="T65" s="266"/>
      <c r="U65" s="266"/>
      <c r="V65" s="266"/>
      <c r="W65" s="266"/>
      <c r="X65" s="266"/>
      <c r="Y65" s="266"/>
      <c r="Z65" s="266"/>
      <c r="AA65" s="266"/>
      <c r="AB65" s="266"/>
      <c r="AC65" s="266"/>
      <c r="AD65" s="266"/>
      <c r="AE65" s="266"/>
      <c r="AF65" s="266"/>
    </row>
    <row r="66">
      <c r="A66" s="631"/>
      <c r="B66" s="631" t="s">
        <v>11228</v>
      </c>
      <c r="C66" s="620" t="s">
        <v>11229</v>
      </c>
      <c r="D66" s="266"/>
      <c r="E66" s="266"/>
      <c r="F66" s="266"/>
      <c r="G66" s="266"/>
      <c r="H66" s="266" t="s">
        <v>9017</v>
      </c>
      <c r="I66" s="266" t="s">
        <v>2809</v>
      </c>
      <c r="J66" s="620" t="s">
        <v>819</v>
      </c>
      <c r="K66" s="266"/>
      <c r="L66" s="266" t="s">
        <v>860</v>
      </c>
      <c r="M66" s="275" t="s">
        <v>4882</v>
      </c>
      <c r="N66" s="275"/>
      <c r="O66" s="266"/>
      <c r="P66" s="266"/>
      <c r="Q66" s="266"/>
      <c r="R66" s="266"/>
      <c r="S66" s="266"/>
      <c r="T66" s="266"/>
      <c r="U66" s="266"/>
      <c r="V66" s="266"/>
      <c r="W66" s="266"/>
      <c r="X66" s="266"/>
      <c r="Y66" s="266"/>
      <c r="Z66" s="266"/>
      <c r="AA66" s="266"/>
      <c r="AB66" s="266"/>
      <c r="AC66" s="266"/>
      <c r="AD66" s="266"/>
      <c r="AE66" s="266"/>
      <c r="AF66" s="266"/>
    </row>
    <row r="67">
      <c r="A67" s="239"/>
      <c r="B67" s="458"/>
      <c r="F67" s="240"/>
      <c r="G67" s="240"/>
      <c r="H67" s="240"/>
      <c r="I67" s="240"/>
    </row>
    <row r="68">
      <c r="A68" s="239" t="s">
        <v>995</v>
      </c>
      <c r="B68" s="656" t="s">
        <v>2269</v>
      </c>
      <c r="C68" s="298" t="s">
        <v>4326</v>
      </c>
      <c r="D68" s="291" t="s">
        <v>11304</v>
      </c>
      <c r="E68" s="359" t="s">
        <v>895</v>
      </c>
      <c r="F68" s="350">
        <v>9750.0</v>
      </c>
      <c r="G68" s="351">
        <v>4900.0</v>
      </c>
      <c r="H68" s="240"/>
      <c r="I68" s="240"/>
      <c r="J68" s="2" t="s">
        <v>2173</v>
      </c>
      <c r="K68" s="2" t="s">
        <v>8053</v>
      </c>
      <c r="L68" s="2" t="s">
        <v>860</v>
      </c>
      <c r="M68" s="2" t="s">
        <v>17</v>
      </c>
      <c r="N68" s="2" t="s">
        <v>11277</v>
      </c>
      <c r="Q68" s="2" t="s">
        <v>11305</v>
      </c>
      <c r="R68" s="2" t="s">
        <v>11278</v>
      </c>
      <c r="S68" s="2">
        <v>269.0</v>
      </c>
    </row>
    <row r="69">
      <c r="A69" s="239"/>
      <c r="B69" s="656" t="s">
        <v>2269</v>
      </c>
      <c r="C69" s="298" t="s">
        <v>4326</v>
      </c>
      <c r="D69" s="291" t="s">
        <v>11306</v>
      </c>
      <c r="E69" s="359" t="s">
        <v>895</v>
      </c>
      <c r="F69" s="350">
        <v>9750.0</v>
      </c>
      <c r="G69" s="240"/>
      <c r="H69" s="240"/>
      <c r="I69" s="240"/>
      <c r="J69" s="2" t="s">
        <v>2173</v>
      </c>
      <c r="K69" s="2" t="s">
        <v>7770</v>
      </c>
      <c r="L69" s="2" t="s">
        <v>4752</v>
      </c>
      <c r="M69" s="2" t="s">
        <v>17</v>
      </c>
      <c r="N69" s="2" t="s">
        <v>11277</v>
      </c>
      <c r="Q69" s="2" t="s">
        <v>423</v>
      </c>
      <c r="R69" s="2" t="s">
        <v>11278</v>
      </c>
      <c r="S69" s="2">
        <v>269.0</v>
      </c>
    </row>
    <row r="70">
      <c r="A70" s="239"/>
      <c r="B70" s="656" t="s">
        <v>2269</v>
      </c>
      <c r="C70" s="298" t="s">
        <v>6943</v>
      </c>
      <c r="D70" s="291" t="s">
        <v>11307</v>
      </c>
      <c r="E70" s="359" t="s">
        <v>893</v>
      </c>
      <c r="F70" s="351">
        <v>10500.0</v>
      </c>
      <c r="G70" s="240"/>
      <c r="H70" s="240"/>
      <c r="I70" s="240"/>
      <c r="J70" s="2" t="s">
        <v>2173</v>
      </c>
      <c r="K70" s="2" t="s">
        <v>11308</v>
      </c>
      <c r="L70" s="2" t="s">
        <v>860</v>
      </c>
      <c r="M70" s="2" t="s">
        <v>17</v>
      </c>
      <c r="N70" s="2" t="s">
        <v>11277</v>
      </c>
      <c r="Q70" s="2" t="s">
        <v>11305</v>
      </c>
      <c r="S70" s="2">
        <v>269.0</v>
      </c>
    </row>
    <row r="71">
      <c r="A71" s="239"/>
      <c r="B71" s="239"/>
      <c r="F71" s="240"/>
      <c r="G71" s="240"/>
      <c r="H71" s="240"/>
      <c r="I71" s="240"/>
    </row>
    <row r="72">
      <c r="A72" s="239"/>
      <c r="B72" s="239"/>
      <c r="F72" s="240"/>
      <c r="G72" s="240"/>
      <c r="H72" s="240"/>
      <c r="I72" s="240"/>
    </row>
    <row r="73">
      <c r="A73" s="239"/>
      <c r="B73" s="239"/>
      <c r="F73" s="240"/>
      <c r="G73" s="240"/>
      <c r="H73" s="240"/>
      <c r="I73" s="240"/>
    </row>
    <row r="74">
      <c r="A74" s="239"/>
      <c r="B74" s="239"/>
      <c r="F74" s="240"/>
      <c r="G74" s="240"/>
      <c r="H74" s="240"/>
      <c r="I74" s="240"/>
    </row>
    <row r="75">
      <c r="A75" s="239"/>
      <c r="B75" s="239"/>
      <c r="F75" s="240"/>
      <c r="G75" s="240"/>
      <c r="H75" s="240"/>
      <c r="I75" s="240"/>
    </row>
    <row r="76">
      <c r="A76" s="239"/>
      <c r="B76" s="239"/>
      <c r="F76" s="240"/>
      <c r="G76" s="240"/>
      <c r="H76" s="240"/>
      <c r="I76" s="240"/>
    </row>
    <row r="77">
      <c r="A77" s="239"/>
      <c r="B77" s="239"/>
      <c r="F77" s="240"/>
      <c r="G77" s="240"/>
      <c r="H77" s="240"/>
      <c r="I77" s="240"/>
    </row>
    <row r="78">
      <c r="A78" s="239" t="s">
        <v>3819</v>
      </c>
      <c r="B78" s="359"/>
      <c r="C78" s="359" t="s">
        <v>5760</v>
      </c>
      <c r="E78" s="359" t="s">
        <v>5761</v>
      </c>
      <c r="F78" s="353">
        <v>970.0</v>
      </c>
      <c r="G78" s="351">
        <v>8700.0</v>
      </c>
      <c r="H78" s="240"/>
      <c r="I78" s="240"/>
      <c r="L78" s="2" t="s">
        <v>4752</v>
      </c>
      <c r="M78" s="2" t="s">
        <v>17</v>
      </c>
      <c r="N78" s="2" t="s">
        <v>11277</v>
      </c>
      <c r="S78" s="2">
        <v>269.0</v>
      </c>
    </row>
    <row r="79">
      <c r="A79" s="2"/>
      <c r="B79" s="359"/>
      <c r="C79" s="359" t="s">
        <v>5760</v>
      </c>
      <c r="E79" s="359" t="s">
        <v>5761</v>
      </c>
      <c r="F79" s="353">
        <v>970.0</v>
      </c>
      <c r="G79" s="240"/>
      <c r="H79" s="240"/>
      <c r="I79" s="240"/>
      <c r="L79" s="2" t="s">
        <v>4752</v>
      </c>
      <c r="M79" s="2" t="s">
        <v>17</v>
      </c>
      <c r="N79" s="2" t="s">
        <v>11277</v>
      </c>
      <c r="S79" s="2">
        <v>269.0</v>
      </c>
    </row>
    <row r="80">
      <c r="A80" s="2"/>
      <c r="B80" s="359"/>
      <c r="C80" s="359" t="s">
        <v>5760</v>
      </c>
      <c r="E80" s="359" t="s">
        <v>5761</v>
      </c>
      <c r="F80" s="353">
        <v>970.0</v>
      </c>
      <c r="G80" s="240"/>
      <c r="H80" s="240"/>
      <c r="I80" s="240"/>
      <c r="L80" s="2" t="s">
        <v>4752</v>
      </c>
      <c r="M80" s="2" t="s">
        <v>17</v>
      </c>
      <c r="N80" s="2" t="s">
        <v>11277</v>
      </c>
      <c r="S80" s="2">
        <v>269.0</v>
      </c>
    </row>
    <row r="81">
      <c r="A81" s="2"/>
      <c r="B81" s="359"/>
      <c r="C81" s="359" t="s">
        <v>7816</v>
      </c>
      <c r="E81" s="359" t="s">
        <v>6463</v>
      </c>
      <c r="F81" s="361">
        <v>120.0</v>
      </c>
      <c r="G81" s="240"/>
      <c r="H81" s="240"/>
      <c r="I81" s="240"/>
      <c r="L81" s="2" t="s">
        <v>4752</v>
      </c>
      <c r="M81" s="2" t="s">
        <v>17</v>
      </c>
      <c r="N81" s="2" t="s">
        <v>11277</v>
      </c>
      <c r="S81" s="2">
        <v>269.0</v>
      </c>
    </row>
    <row r="82">
      <c r="A82" s="2"/>
      <c r="B82" s="359"/>
      <c r="C82" s="359" t="s">
        <v>7816</v>
      </c>
      <c r="E82" s="359" t="s">
        <v>6463</v>
      </c>
      <c r="F82" s="361">
        <v>120.0</v>
      </c>
      <c r="G82" s="240"/>
      <c r="H82" s="240"/>
      <c r="I82" s="240"/>
      <c r="L82" s="2" t="s">
        <v>4752</v>
      </c>
      <c r="M82" s="2" t="s">
        <v>17</v>
      </c>
      <c r="N82" s="2" t="s">
        <v>11277</v>
      </c>
      <c r="S82" s="2">
        <v>269.0</v>
      </c>
    </row>
    <row r="83">
      <c r="B83" s="359"/>
      <c r="C83" s="359" t="s">
        <v>7816</v>
      </c>
      <c r="E83" s="359" t="s">
        <v>6463</v>
      </c>
      <c r="F83" s="361">
        <v>120.0</v>
      </c>
      <c r="G83" s="240"/>
      <c r="H83" s="240"/>
      <c r="I83" s="240"/>
      <c r="L83" s="2" t="s">
        <v>4752</v>
      </c>
      <c r="M83" s="2" t="s">
        <v>17</v>
      </c>
      <c r="N83" s="2" t="s">
        <v>11277</v>
      </c>
      <c r="S83" s="2">
        <v>269.0</v>
      </c>
    </row>
    <row r="84">
      <c r="B84" s="359"/>
      <c r="C84" s="359" t="s">
        <v>7816</v>
      </c>
      <c r="E84" s="359" t="s">
        <v>6463</v>
      </c>
      <c r="F84" s="361">
        <v>120.0</v>
      </c>
      <c r="G84" s="240"/>
      <c r="H84" s="240"/>
      <c r="I84" s="240"/>
      <c r="L84" s="2" t="s">
        <v>4752</v>
      </c>
      <c r="M84" s="2" t="s">
        <v>17</v>
      </c>
      <c r="N84" s="2" t="s">
        <v>11277</v>
      </c>
      <c r="S84" s="2">
        <v>269.0</v>
      </c>
    </row>
    <row r="85">
      <c r="B85" s="359"/>
      <c r="C85" s="359" t="s">
        <v>7816</v>
      </c>
      <c r="E85" s="359" t="s">
        <v>6463</v>
      </c>
      <c r="F85" s="361">
        <v>120.0</v>
      </c>
      <c r="G85" s="240"/>
      <c r="H85" s="240"/>
      <c r="I85" s="240"/>
      <c r="L85" s="2" t="s">
        <v>4752</v>
      </c>
      <c r="M85" s="2" t="s">
        <v>17</v>
      </c>
      <c r="N85" s="2" t="s">
        <v>11277</v>
      </c>
      <c r="S85" s="2">
        <v>269.0</v>
      </c>
    </row>
    <row r="86">
      <c r="B86" s="359"/>
      <c r="C86" s="359" t="s">
        <v>1559</v>
      </c>
      <c r="E86" s="359" t="s">
        <v>1560</v>
      </c>
      <c r="F86" s="350">
        <v>2250.0</v>
      </c>
      <c r="G86" s="240"/>
      <c r="H86" s="240"/>
      <c r="I86" s="240"/>
      <c r="L86" s="2" t="s">
        <v>4752</v>
      </c>
      <c r="M86" s="2" t="s">
        <v>17</v>
      </c>
      <c r="N86" s="2" t="s">
        <v>11277</v>
      </c>
      <c r="S86" s="2">
        <v>269.0</v>
      </c>
    </row>
    <row r="87">
      <c r="B87" s="359"/>
      <c r="C87" s="359" t="s">
        <v>1559</v>
      </c>
      <c r="E87" s="359" t="s">
        <v>1560</v>
      </c>
      <c r="F87" s="350">
        <v>2250.0</v>
      </c>
      <c r="G87" s="240"/>
      <c r="H87" s="240"/>
      <c r="I87" s="240"/>
      <c r="L87" s="2" t="s">
        <v>4752</v>
      </c>
      <c r="M87" s="2" t="s">
        <v>17</v>
      </c>
      <c r="N87" s="2" t="s">
        <v>11277</v>
      </c>
      <c r="S87" s="2">
        <v>269.0</v>
      </c>
    </row>
    <row r="88">
      <c r="B88" s="359"/>
      <c r="C88" s="359" t="s">
        <v>1559</v>
      </c>
      <c r="E88" s="359" t="s">
        <v>1560</v>
      </c>
      <c r="F88" s="350">
        <v>2250.0</v>
      </c>
      <c r="G88" s="240"/>
      <c r="H88" s="240"/>
      <c r="I88" s="240"/>
      <c r="L88" s="2" t="s">
        <v>4752</v>
      </c>
      <c r="M88" s="2" t="s">
        <v>17</v>
      </c>
      <c r="N88" s="2" t="s">
        <v>11277</v>
      </c>
      <c r="S88" s="2">
        <v>269.0</v>
      </c>
    </row>
    <row r="89">
      <c r="B89" s="359"/>
      <c r="C89" s="359" t="s">
        <v>1559</v>
      </c>
      <c r="E89" s="359" t="s">
        <v>1560</v>
      </c>
      <c r="F89" s="350">
        <v>2250.0</v>
      </c>
      <c r="G89" s="240"/>
      <c r="H89" s="240"/>
      <c r="I89" s="240"/>
      <c r="L89" s="2" t="s">
        <v>4752</v>
      </c>
      <c r="M89" s="2" t="s">
        <v>17</v>
      </c>
      <c r="N89" s="2" t="s">
        <v>11277</v>
      </c>
      <c r="S89" s="2">
        <v>269.0</v>
      </c>
    </row>
    <row r="90">
      <c r="B90" s="359"/>
      <c r="C90" s="359" t="s">
        <v>1559</v>
      </c>
      <c r="E90" s="359" t="s">
        <v>1560</v>
      </c>
      <c r="F90" s="350">
        <v>2250.0</v>
      </c>
      <c r="G90" s="240"/>
      <c r="H90" s="240"/>
      <c r="I90" s="240"/>
      <c r="L90" s="2" t="s">
        <v>4752</v>
      </c>
      <c r="M90" s="2" t="s">
        <v>17</v>
      </c>
      <c r="N90" s="2" t="s">
        <v>11277</v>
      </c>
      <c r="S90" s="2">
        <v>269.0</v>
      </c>
    </row>
    <row r="91">
      <c r="B91" s="359"/>
      <c r="C91" s="359" t="s">
        <v>8538</v>
      </c>
      <c r="F91" s="279"/>
      <c r="G91" s="240"/>
      <c r="H91" s="240"/>
      <c r="I91" s="240"/>
      <c r="L91" s="2" t="s">
        <v>4752</v>
      </c>
      <c r="M91" s="2" t="s">
        <v>17</v>
      </c>
      <c r="N91" s="2" t="s">
        <v>11277</v>
      </c>
      <c r="S91" s="2">
        <v>269.0</v>
      </c>
    </row>
    <row r="92">
      <c r="B92" s="359"/>
      <c r="C92" s="359" t="s">
        <v>11309</v>
      </c>
      <c r="E92" s="359" t="s">
        <v>6897</v>
      </c>
      <c r="F92" s="350">
        <v>3240.0</v>
      </c>
      <c r="G92" s="240"/>
      <c r="H92" s="240"/>
      <c r="I92" s="240"/>
      <c r="J92" s="2" t="s">
        <v>2173</v>
      </c>
      <c r="K92" s="2" t="s">
        <v>5036</v>
      </c>
      <c r="L92" s="2" t="s">
        <v>4752</v>
      </c>
      <c r="M92" s="2" t="s">
        <v>17</v>
      </c>
      <c r="N92" s="2" t="s">
        <v>11277</v>
      </c>
      <c r="R92" s="2" t="s">
        <v>11281</v>
      </c>
      <c r="S92" s="2">
        <v>269.0</v>
      </c>
    </row>
    <row r="93">
      <c r="B93" s="359"/>
      <c r="C93" s="359" t="s">
        <v>11309</v>
      </c>
      <c r="E93" s="359" t="s">
        <v>6897</v>
      </c>
      <c r="F93" s="350">
        <v>3240.0</v>
      </c>
      <c r="G93" s="240"/>
      <c r="H93" s="240"/>
      <c r="I93" s="240"/>
      <c r="J93" s="2" t="s">
        <v>2173</v>
      </c>
      <c r="K93" s="2" t="s">
        <v>5036</v>
      </c>
      <c r="L93" s="2" t="s">
        <v>4752</v>
      </c>
      <c r="M93" s="2" t="s">
        <v>17</v>
      </c>
      <c r="N93" s="2" t="s">
        <v>11277</v>
      </c>
      <c r="R93" s="2" t="s">
        <v>11281</v>
      </c>
      <c r="S93" s="2">
        <v>269.0</v>
      </c>
    </row>
    <row r="94">
      <c r="B94" s="359"/>
      <c r="C94" s="359" t="s">
        <v>11309</v>
      </c>
      <c r="E94" s="359" t="s">
        <v>6897</v>
      </c>
      <c r="F94" s="350">
        <v>3240.0</v>
      </c>
      <c r="G94" s="240"/>
      <c r="H94" s="240"/>
      <c r="I94" s="240"/>
      <c r="J94" s="2" t="s">
        <v>2173</v>
      </c>
      <c r="K94" s="2" t="s">
        <v>5036</v>
      </c>
      <c r="L94" s="2" t="s">
        <v>4752</v>
      </c>
      <c r="M94" s="2" t="s">
        <v>17</v>
      </c>
      <c r="N94" s="2" t="s">
        <v>11277</v>
      </c>
      <c r="R94" s="2" t="s">
        <v>11281</v>
      </c>
      <c r="S94" s="2">
        <v>269.0</v>
      </c>
    </row>
    <row r="95">
      <c r="B95" s="359"/>
      <c r="C95" s="359" t="s">
        <v>11309</v>
      </c>
      <c r="E95" s="359" t="s">
        <v>6897</v>
      </c>
      <c r="F95" s="350">
        <v>3240.0</v>
      </c>
      <c r="G95" s="240"/>
      <c r="H95" s="240"/>
      <c r="I95" s="240"/>
      <c r="L95" s="2" t="s">
        <v>4752</v>
      </c>
      <c r="M95" s="2" t="s">
        <v>17</v>
      </c>
      <c r="N95" s="2" t="s">
        <v>11277</v>
      </c>
      <c r="S95" s="2">
        <v>269.0</v>
      </c>
    </row>
    <row r="96">
      <c r="B96" s="359"/>
      <c r="C96" s="359" t="s">
        <v>11309</v>
      </c>
      <c r="E96" s="359" t="s">
        <v>6897</v>
      </c>
      <c r="F96" s="350">
        <v>3240.0</v>
      </c>
      <c r="G96" s="240"/>
      <c r="H96" s="240"/>
      <c r="I96" s="240"/>
      <c r="L96" s="2" t="s">
        <v>4752</v>
      </c>
      <c r="M96" s="2" t="s">
        <v>17</v>
      </c>
      <c r="N96" s="2" t="s">
        <v>11277</v>
      </c>
      <c r="S96" s="2">
        <v>269.0</v>
      </c>
    </row>
    <row r="97">
      <c r="B97" s="359"/>
      <c r="C97" s="359" t="s">
        <v>6725</v>
      </c>
      <c r="F97" s="353">
        <v>460.0</v>
      </c>
      <c r="G97" s="240"/>
      <c r="H97" s="240"/>
      <c r="I97" s="240"/>
      <c r="L97" s="2" t="s">
        <v>4752</v>
      </c>
      <c r="M97" s="2" t="s">
        <v>17</v>
      </c>
      <c r="N97" s="2" t="s">
        <v>11277</v>
      </c>
      <c r="S97" s="2">
        <v>269.0</v>
      </c>
    </row>
    <row r="98">
      <c r="B98" s="359"/>
      <c r="C98" s="359" t="s">
        <v>6725</v>
      </c>
      <c r="E98" s="359" t="s">
        <v>5388</v>
      </c>
      <c r="F98" s="353">
        <v>460.0</v>
      </c>
      <c r="G98" s="240"/>
      <c r="H98" s="240"/>
      <c r="I98" s="240"/>
      <c r="L98" s="2" t="s">
        <v>4752</v>
      </c>
      <c r="M98" s="2" t="s">
        <v>17</v>
      </c>
      <c r="N98" s="2" t="s">
        <v>11277</v>
      </c>
      <c r="S98" s="2">
        <v>269.0</v>
      </c>
    </row>
    <row r="99">
      <c r="B99" s="380"/>
      <c r="C99" s="380" t="s">
        <v>10618</v>
      </c>
      <c r="E99" s="380">
        <v>8.529909E7</v>
      </c>
      <c r="F99" s="353">
        <v>850.0</v>
      </c>
      <c r="G99" s="240"/>
      <c r="H99" s="240"/>
      <c r="I99" s="240"/>
      <c r="L99" s="2" t="s">
        <v>4752</v>
      </c>
      <c r="M99" s="2" t="s">
        <v>17</v>
      </c>
      <c r="N99" s="2" t="s">
        <v>5789</v>
      </c>
      <c r="S99" s="2">
        <v>3.0</v>
      </c>
    </row>
    <row r="100">
      <c r="B100" s="380"/>
      <c r="C100" s="380" t="s">
        <v>10618</v>
      </c>
      <c r="E100" s="380">
        <v>8.529909E7</v>
      </c>
      <c r="F100" s="353">
        <v>850.0</v>
      </c>
      <c r="G100" s="240"/>
      <c r="H100" s="240"/>
      <c r="I100" s="240"/>
      <c r="L100" s="2" t="s">
        <v>4752</v>
      </c>
      <c r="M100" s="2" t="s">
        <v>17</v>
      </c>
      <c r="N100" s="2" t="s">
        <v>5789</v>
      </c>
      <c r="S100" s="2">
        <v>3.0</v>
      </c>
    </row>
    <row r="101">
      <c r="B101" s="359"/>
      <c r="C101" s="359" t="s">
        <v>8365</v>
      </c>
      <c r="E101" s="383"/>
      <c r="F101" s="353">
        <v>280.0</v>
      </c>
      <c r="G101" s="240"/>
      <c r="H101" s="240"/>
      <c r="I101" s="240"/>
      <c r="L101" s="2" t="s">
        <v>4752</v>
      </c>
      <c r="M101" s="2" t="s">
        <v>17</v>
      </c>
      <c r="N101" s="2" t="s">
        <v>5789</v>
      </c>
      <c r="S101" s="2">
        <v>3.0</v>
      </c>
    </row>
    <row r="102">
      <c r="B102" s="359"/>
      <c r="C102" s="359" t="s">
        <v>1182</v>
      </c>
      <c r="F102" s="353">
        <v>154.0</v>
      </c>
      <c r="G102" s="240"/>
      <c r="H102" s="240"/>
      <c r="I102" s="240"/>
      <c r="L102" s="2" t="s">
        <v>4752</v>
      </c>
      <c r="M102" s="2" t="s">
        <v>17</v>
      </c>
      <c r="N102" s="2" t="s">
        <v>5789</v>
      </c>
      <c r="S102" s="2">
        <v>3.0</v>
      </c>
    </row>
    <row r="103">
      <c r="B103" s="359"/>
      <c r="C103" s="359" t="s">
        <v>1182</v>
      </c>
      <c r="F103" s="353">
        <v>154.0</v>
      </c>
      <c r="G103" s="240"/>
      <c r="H103" s="240"/>
      <c r="I103" s="240"/>
      <c r="L103" s="2" t="s">
        <v>4752</v>
      </c>
      <c r="M103" s="2" t="s">
        <v>17</v>
      </c>
      <c r="N103" s="2" t="s">
        <v>5789</v>
      </c>
      <c r="S103" s="2">
        <v>3.0</v>
      </c>
    </row>
    <row r="104">
      <c r="B104" s="276"/>
      <c r="C104" s="276" t="s">
        <v>11310</v>
      </c>
      <c r="F104" s="353">
        <v>25.0</v>
      </c>
      <c r="G104" s="240"/>
      <c r="H104" s="240"/>
      <c r="I104" s="240"/>
    </row>
    <row r="105">
      <c r="C105" s="268" t="s">
        <v>11311</v>
      </c>
      <c r="F105" s="360">
        <v>4300.0</v>
      </c>
      <c r="G105" s="240"/>
      <c r="H105" s="240"/>
      <c r="I105" s="240"/>
    </row>
    <row r="106">
      <c r="C106" s="269"/>
      <c r="F106" s="279"/>
      <c r="G106" s="240"/>
      <c r="H106" s="240"/>
      <c r="I106" s="240"/>
    </row>
    <row r="107">
      <c r="F107" s="240"/>
      <c r="G107" s="240"/>
      <c r="H107" s="240"/>
      <c r="I107" s="240"/>
    </row>
    <row r="108">
      <c r="F108" s="240"/>
      <c r="G108" s="240"/>
      <c r="H108" s="240"/>
      <c r="I108" s="240"/>
    </row>
    <row r="109">
      <c r="F109" s="240"/>
      <c r="G109" s="240"/>
      <c r="H109" s="240"/>
      <c r="I109" s="240"/>
    </row>
    <row r="110">
      <c r="F110" s="240"/>
      <c r="G110" s="240"/>
      <c r="H110" s="240"/>
      <c r="I110" s="240"/>
    </row>
    <row r="111">
      <c r="F111" s="240"/>
      <c r="G111" s="240"/>
      <c r="H111" s="240"/>
      <c r="I111" s="240"/>
    </row>
    <row r="112">
      <c r="F112" s="240"/>
      <c r="G112" s="240"/>
      <c r="H112" s="240"/>
      <c r="I112" s="240"/>
    </row>
    <row r="113">
      <c r="F113" s="240"/>
      <c r="G113" s="240"/>
      <c r="H113" s="240"/>
      <c r="I113" s="240"/>
    </row>
    <row r="114">
      <c r="F114" s="240"/>
      <c r="G114" s="240"/>
      <c r="H114" s="240"/>
      <c r="I114" s="240"/>
    </row>
    <row r="115">
      <c r="F115" s="240"/>
      <c r="G115" s="240"/>
      <c r="H115" s="240"/>
      <c r="I115" s="240"/>
    </row>
    <row r="116">
      <c r="F116" s="240"/>
      <c r="G116" s="240"/>
      <c r="H116" s="240"/>
      <c r="I116" s="240"/>
    </row>
    <row r="117">
      <c r="F117" s="240"/>
      <c r="G117" s="240"/>
      <c r="H117" s="240"/>
      <c r="I117" s="240"/>
    </row>
    <row r="118">
      <c r="F118" s="240"/>
      <c r="G118" s="240"/>
      <c r="H118" s="240"/>
      <c r="I118" s="240"/>
    </row>
    <row r="119">
      <c r="F119" s="240"/>
      <c r="G119" s="240"/>
      <c r="H119" s="240"/>
      <c r="I119" s="240"/>
    </row>
    <row r="120">
      <c r="F120" s="240"/>
      <c r="G120" s="240"/>
      <c r="H120" s="240"/>
      <c r="I120" s="240"/>
    </row>
    <row r="121">
      <c r="F121" s="240"/>
      <c r="G121" s="240"/>
      <c r="H121" s="240"/>
      <c r="I121" s="240"/>
    </row>
    <row r="122">
      <c r="F122" s="240"/>
      <c r="G122" s="240"/>
      <c r="H122" s="240"/>
      <c r="I122" s="240"/>
    </row>
    <row r="123">
      <c r="F123" s="240"/>
      <c r="G123" s="240"/>
      <c r="H123" s="240"/>
      <c r="I123" s="240"/>
    </row>
    <row r="124">
      <c r="F124" s="240"/>
      <c r="G124" s="240"/>
      <c r="H124" s="240"/>
      <c r="I124" s="240"/>
    </row>
    <row r="125">
      <c r="F125" s="240"/>
      <c r="G125" s="240"/>
      <c r="H125" s="240"/>
      <c r="I125" s="240"/>
    </row>
    <row r="126">
      <c r="F126" s="240"/>
      <c r="G126" s="240"/>
      <c r="H126" s="240"/>
      <c r="I126" s="240"/>
    </row>
    <row r="127">
      <c r="F127" s="240"/>
      <c r="G127" s="240"/>
      <c r="H127" s="240"/>
      <c r="I127" s="240"/>
    </row>
    <row r="128">
      <c r="F128" s="240"/>
      <c r="G128" s="240"/>
      <c r="H128" s="240"/>
      <c r="I128" s="240"/>
    </row>
    <row r="129">
      <c r="F129" s="240"/>
      <c r="G129" s="240"/>
      <c r="H129" s="240"/>
      <c r="I129" s="240"/>
    </row>
    <row r="130">
      <c r="F130" s="240"/>
      <c r="G130" s="240"/>
      <c r="H130" s="240"/>
      <c r="I130" s="240"/>
    </row>
    <row r="131">
      <c r="F131" s="240"/>
      <c r="G131" s="240"/>
      <c r="H131" s="240"/>
      <c r="I131" s="240"/>
    </row>
    <row r="132">
      <c r="F132" s="240"/>
      <c r="G132" s="240"/>
      <c r="H132" s="240"/>
      <c r="I132" s="240"/>
    </row>
    <row r="133">
      <c r="F133" s="240"/>
      <c r="G133" s="240"/>
      <c r="H133" s="240"/>
      <c r="I133" s="240"/>
    </row>
    <row r="134">
      <c r="F134" s="240"/>
      <c r="G134" s="240"/>
      <c r="H134" s="240"/>
      <c r="I134" s="240"/>
    </row>
    <row r="135">
      <c r="F135" s="240"/>
      <c r="G135" s="240"/>
      <c r="H135" s="240"/>
      <c r="I135" s="240"/>
    </row>
    <row r="136">
      <c r="F136" s="240"/>
      <c r="G136" s="240"/>
      <c r="H136" s="240"/>
      <c r="I136" s="240"/>
    </row>
    <row r="137">
      <c r="F137" s="240"/>
      <c r="G137" s="240"/>
      <c r="H137" s="240"/>
      <c r="I137" s="240"/>
    </row>
    <row r="138">
      <c r="F138" s="240"/>
      <c r="G138" s="240"/>
      <c r="H138" s="240"/>
      <c r="I138" s="240"/>
    </row>
    <row r="139">
      <c r="F139" s="240"/>
      <c r="G139" s="240"/>
      <c r="H139" s="240"/>
      <c r="I139" s="240"/>
    </row>
    <row r="140">
      <c r="F140" s="240"/>
      <c r="G140" s="240"/>
      <c r="H140" s="240"/>
      <c r="I140" s="240"/>
    </row>
    <row r="141">
      <c r="F141" s="240"/>
      <c r="G141" s="240"/>
      <c r="H141" s="240"/>
      <c r="I141" s="240"/>
    </row>
    <row r="142">
      <c r="F142" s="240"/>
      <c r="G142" s="240"/>
      <c r="H142" s="240"/>
      <c r="I142" s="240"/>
    </row>
    <row r="143">
      <c r="F143" s="240"/>
      <c r="G143" s="240"/>
      <c r="H143" s="240"/>
      <c r="I143" s="240"/>
    </row>
    <row r="144">
      <c r="F144" s="240"/>
      <c r="G144" s="240"/>
      <c r="H144" s="240"/>
      <c r="I144" s="240"/>
    </row>
    <row r="145">
      <c r="F145" s="240"/>
      <c r="G145" s="240"/>
      <c r="H145" s="240"/>
      <c r="I145" s="240"/>
    </row>
    <row r="146">
      <c r="F146" s="240"/>
      <c r="G146" s="240"/>
      <c r="H146" s="240"/>
      <c r="I146" s="240"/>
    </row>
    <row r="147">
      <c r="F147" s="240"/>
      <c r="G147" s="240"/>
      <c r="H147" s="240"/>
      <c r="I147" s="240"/>
    </row>
    <row r="148">
      <c r="F148" s="240"/>
      <c r="G148" s="240"/>
      <c r="H148" s="240"/>
      <c r="I148" s="240"/>
    </row>
    <row r="149">
      <c r="F149" s="240"/>
      <c r="G149" s="240"/>
      <c r="H149" s="240"/>
      <c r="I149" s="240"/>
    </row>
    <row r="150">
      <c r="F150" s="240"/>
      <c r="G150" s="240"/>
      <c r="H150" s="240"/>
      <c r="I150" s="240"/>
    </row>
    <row r="151">
      <c r="F151" s="240"/>
      <c r="G151" s="240"/>
      <c r="H151" s="240"/>
      <c r="I151" s="240"/>
    </row>
    <row r="152">
      <c r="F152" s="240"/>
      <c r="G152" s="240"/>
      <c r="H152" s="240"/>
      <c r="I152" s="240"/>
    </row>
    <row r="153">
      <c r="F153" s="240"/>
      <c r="G153" s="240"/>
      <c r="H153" s="240"/>
      <c r="I153" s="240"/>
    </row>
    <row r="154">
      <c r="F154" s="240"/>
      <c r="G154" s="240"/>
      <c r="H154" s="240"/>
      <c r="I154" s="240"/>
    </row>
    <row r="155">
      <c r="F155" s="240"/>
      <c r="G155" s="240"/>
      <c r="H155" s="240"/>
      <c r="I155" s="240"/>
    </row>
    <row r="156">
      <c r="F156" s="240"/>
      <c r="G156" s="240"/>
      <c r="H156" s="240"/>
      <c r="I156" s="240"/>
    </row>
    <row r="157">
      <c r="F157" s="240"/>
      <c r="G157" s="240"/>
      <c r="H157" s="240"/>
      <c r="I157" s="240"/>
    </row>
    <row r="158">
      <c r="F158" s="240"/>
      <c r="G158" s="240"/>
      <c r="H158" s="240"/>
      <c r="I158" s="240"/>
    </row>
    <row r="159">
      <c r="F159" s="240"/>
      <c r="G159" s="240"/>
      <c r="H159" s="240"/>
      <c r="I159" s="240"/>
    </row>
    <row r="160">
      <c r="F160" s="240"/>
      <c r="G160" s="240"/>
      <c r="H160" s="240"/>
      <c r="I160" s="240"/>
    </row>
    <row r="161">
      <c r="F161" s="240"/>
      <c r="G161" s="240"/>
      <c r="H161" s="240"/>
      <c r="I161" s="240"/>
    </row>
    <row r="162">
      <c r="F162" s="240"/>
      <c r="G162" s="240"/>
      <c r="H162" s="240"/>
      <c r="I162" s="240"/>
    </row>
    <row r="163">
      <c r="F163" s="240"/>
      <c r="G163" s="240"/>
      <c r="H163" s="240"/>
      <c r="I163" s="240"/>
    </row>
    <row r="164">
      <c r="F164" s="240"/>
      <c r="G164" s="240"/>
      <c r="H164" s="240"/>
      <c r="I164" s="240"/>
    </row>
    <row r="165">
      <c r="F165" s="240"/>
      <c r="G165" s="240"/>
      <c r="H165" s="240"/>
      <c r="I165" s="240"/>
    </row>
    <row r="166">
      <c r="F166" s="240"/>
      <c r="G166" s="240"/>
      <c r="H166" s="240"/>
      <c r="I166" s="240"/>
    </row>
    <row r="167">
      <c r="F167" s="240"/>
      <c r="G167" s="240"/>
      <c r="H167" s="240"/>
      <c r="I167" s="240"/>
    </row>
    <row r="168">
      <c r="F168" s="240"/>
      <c r="G168" s="240"/>
      <c r="H168" s="240"/>
      <c r="I168" s="240"/>
    </row>
    <row r="169">
      <c r="F169" s="240"/>
      <c r="G169" s="240"/>
      <c r="H169" s="240"/>
      <c r="I169" s="240"/>
    </row>
    <row r="170">
      <c r="F170" s="240"/>
      <c r="G170" s="240"/>
      <c r="H170" s="240"/>
      <c r="I170" s="240"/>
    </row>
    <row r="171">
      <c r="F171" s="240"/>
      <c r="G171" s="240"/>
      <c r="H171" s="240"/>
      <c r="I171" s="240"/>
    </row>
    <row r="172">
      <c r="F172" s="240"/>
      <c r="G172" s="240"/>
      <c r="H172" s="240"/>
      <c r="I172" s="240"/>
    </row>
    <row r="173">
      <c r="F173" s="240"/>
      <c r="G173" s="240"/>
      <c r="H173" s="240"/>
      <c r="I173" s="240"/>
    </row>
    <row r="174">
      <c r="F174" s="240"/>
      <c r="G174" s="240"/>
      <c r="H174" s="240"/>
      <c r="I174" s="240"/>
    </row>
    <row r="175">
      <c r="F175" s="240"/>
      <c r="G175" s="240"/>
      <c r="H175" s="240"/>
      <c r="I175" s="240"/>
    </row>
    <row r="176">
      <c r="F176" s="240"/>
      <c r="G176" s="240"/>
      <c r="H176" s="240"/>
      <c r="I176" s="240"/>
    </row>
    <row r="177">
      <c r="F177" s="240"/>
      <c r="G177" s="240"/>
      <c r="H177" s="240"/>
      <c r="I177" s="240"/>
    </row>
    <row r="178">
      <c r="F178" s="240"/>
      <c r="G178" s="240"/>
      <c r="H178" s="240"/>
      <c r="I178" s="240"/>
    </row>
    <row r="179">
      <c r="F179" s="240"/>
      <c r="G179" s="240"/>
      <c r="H179" s="240"/>
      <c r="I179" s="240"/>
    </row>
    <row r="180">
      <c r="F180" s="240"/>
      <c r="G180" s="240"/>
      <c r="H180" s="240"/>
      <c r="I180" s="240"/>
    </row>
    <row r="181">
      <c r="F181" s="240"/>
      <c r="G181" s="240"/>
      <c r="H181" s="240"/>
      <c r="I181" s="240"/>
    </row>
    <row r="182">
      <c r="F182" s="240"/>
      <c r="G182" s="240"/>
      <c r="H182" s="240"/>
      <c r="I182" s="240"/>
    </row>
    <row r="183">
      <c r="F183" s="240"/>
      <c r="G183" s="240"/>
      <c r="H183" s="240"/>
      <c r="I183" s="240"/>
    </row>
    <row r="184">
      <c r="F184" s="240"/>
      <c r="G184" s="240"/>
      <c r="H184" s="240"/>
      <c r="I184" s="240"/>
    </row>
    <row r="185">
      <c r="F185" s="240"/>
      <c r="G185" s="240"/>
      <c r="H185" s="240"/>
      <c r="I185" s="240"/>
    </row>
    <row r="186">
      <c r="F186" s="240"/>
      <c r="G186" s="240"/>
      <c r="H186" s="240"/>
      <c r="I186" s="240"/>
    </row>
    <row r="187">
      <c r="F187" s="240"/>
      <c r="G187" s="240"/>
      <c r="H187" s="240"/>
      <c r="I187" s="240"/>
    </row>
    <row r="188">
      <c r="F188" s="240"/>
      <c r="G188" s="240"/>
      <c r="H188" s="240"/>
      <c r="I188" s="240"/>
    </row>
    <row r="189">
      <c r="F189" s="240"/>
      <c r="G189" s="240"/>
      <c r="H189" s="240"/>
      <c r="I189" s="240"/>
    </row>
    <row r="190">
      <c r="F190" s="240"/>
      <c r="G190" s="240"/>
      <c r="H190" s="240"/>
      <c r="I190" s="240"/>
    </row>
    <row r="191">
      <c r="F191" s="240"/>
      <c r="G191" s="240"/>
      <c r="H191" s="240"/>
      <c r="I191" s="240"/>
    </row>
    <row r="192">
      <c r="F192" s="240"/>
      <c r="G192" s="240"/>
      <c r="H192" s="240"/>
      <c r="I192" s="240"/>
    </row>
    <row r="193">
      <c r="F193" s="240"/>
      <c r="G193" s="240"/>
      <c r="H193" s="240"/>
      <c r="I193" s="240"/>
    </row>
    <row r="194">
      <c r="F194" s="240"/>
      <c r="G194" s="240"/>
      <c r="H194" s="240"/>
      <c r="I194" s="240"/>
    </row>
    <row r="195">
      <c r="F195" s="240"/>
      <c r="G195" s="240"/>
      <c r="H195" s="240"/>
      <c r="I195" s="240"/>
    </row>
    <row r="196">
      <c r="F196" s="240"/>
      <c r="G196" s="240"/>
      <c r="H196" s="240"/>
      <c r="I196" s="240"/>
    </row>
    <row r="197">
      <c r="F197" s="240"/>
      <c r="G197" s="240"/>
      <c r="H197" s="240"/>
      <c r="I197" s="240"/>
    </row>
    <row r="198">
      <c r="F198" s="240"/>
      <c r="G198" s="240"/>
      <c r="H198" s="240"/>
      <c r="I198" s="240"/>
    </row>
    <row r="199">
      <c r="F199" s="240"/>
      <c r="G199" s="240"/>
      <c r="H199" s="240"/>
      <c r="I199" s="240"/>
    </row>
    <row r="200">
      <c r="F200" s="240"/>
      <c r="G200" s="240"/>
      <c r="H200" s="240"/>
      <c r="I200" s="240"/>
    </row>
    <row r="201">
      <c r="F201" s="240"/>
      <c r="G201" s="240"/>
      <c r="H201" s="240"/>
      <c r="I201" s="240"/>
    </row>
    <row r="202">
      <c r="F202" s="240"/>
      <c r="G202" s="240"/>
      <c r="H202" s="240"/>
      <c r="I202" s="240"/>
    </row>
    <row r="203">
      <c r="F203" s="240"/>
      <c r="G203" s="240"/>
      <c r="H203" s="240"/>
      <c r="I203" s="240"/>
    </row>
    <row r="204">
      <c r="F204" s="240"/>
      <c r="G204" s="240"/>
      <c r="H204" s="240"/>
      <c r="I204" s="240"/>
    </row>
    <row r="205">
      <c r="F205" s="240"/>
      <c r="G205" s="240"/>
      <c r="H205" s="240"/>
      <c r="I205" s="240"/>
    </row>
    <row r="206">
      <c r="F206" s="240"/>
      <c r="G206" s="240"/>
      <c r="H206" s="240"/>
      <c r="I206" s="240"/>
    </row>
    <row r="207">
      <c r="F207" s="240"/>
      <c r="G207" s="240"/>
      <c r="H207" s="240"/>
      <c r="I207" s="240"/>
    </row>
    <row r="208">
      <c r="F208" s="240"/>
      <c r="G208" s="240"/>
      <c r="H208" s="240"/>
      <c r="I208" s="240"/>
    </row>
    <row r="209">
      <c r="F209" s="240"/>
      <c r="G209" s="240"/>
      <c r="H209" s="240"/>
      <c r="I209" s="240"/>
    </row>
    <row r="210">
      <c r="F210" s="240"/>
      <c r="G210" s="240"/>
      <c r="H210" s="240"/>
      <c r="I210" s="240"/>
    </row>
    <row r="211">
      <c r="F211" s="240"/>
      <c r="G211" s="240"/>
      <c r="H211" s="240"/>
      <c r="I211" s="240"/>
    </row>
    <row r="212">
      <c r="F212" s="240"/>
      <c r="G212" s="240"/>
      <c r="H212" s="240"/>
      <c r="I212" s="240"/>
    </row>
    <row r="213">
      <c r="F213" s="240"/>
      <c r="G213" s="240"/>
      <c r="H213" s="240"/>
      <c r="I213" s="240"/>
    </row>
    <row r="214">
      <c r="F214" s="240"/>
      <c r="G214" s="240"/>
      <c r="H214" s="240"/>
      <c r="I214" s="240"/>
    </row>
    <row r="215">
      <c r="F215" s="240"/>
      <c r="G215" s="240"/>
      <c r="H215" s="240"/>
      <c r="I215" s="240"/>
    </row>
    <row r="216">
      <c r="F216" s="240"/>
      <c r="G216" s="240"/>
      <c r="H216" s="240"/>
      <c r="I216" s="240"/>
    </row>
    <row r="217">
      <c r="F217" s="240"/>
      <c r="G217" s="240"/>
      <c r="H217" s="240"/>
      <c r="I217" s="240"/>
    </row>
    <row r="218">
      <c r="F218" s="240"/>
      <c r="G218" s="240"/>
      <c r="H218" s="240"/>
      <c r="I218" s="240"/>
    </row>
    <row r="219">
      <c r="F219" s="240"/>
      <c r="G219" s="240"/>
      <c r="H219" s="240"/>
      <c r="I219" s="240"/>
    </row>
    <row r="220">
      <c r="F220" s="240"/>
      <c r="G220" s="240"/>
      <c r="H220" s="240"/>
      <c r="I220" s="240"/>
    </row>
    <row r="221">
      <c r="F221" s="240"/>
      <c r="G221" s="240"/>
      <c r="H221" s="240"/>
      <c r="I221" s="240"/>
    </row>
    <row r="222">
      <c r="F222" s="240"/>
      <c r="G222" s="240"/>
      <c r="H222" s="240"/>
      <c r="I222" s="240"/>
    </row>
    <row r="223">
      <c r="F223" s="240"/>
      <c r="G223" s="240"/>
      <c r="H223" s="240"/>
      <c r="I223" s="240"/>
    </row>
    <row r="224">
      <c r="F224" s="240"/>
      <c r="G224" s="240"/>
      <c r="H224" s="240"/>
      <c r="I224" s="240"/>
    </row>
    <row r="225">
      <c r="F225" s="240"/>
      <c r="G225" s="240"/>
      <c r="H225" s="240"/>
      <c r="I225" s="240"/>
    </row>
    <row r="226">
      <c r="F226" s="240"/>
      <c r="G226" s="240"/>
      <c r="H226" s="240"/>
      <c r="I226" s="240"/>
    </row>
    <row r="227">
      <c r="F227" s="240"/>
      <c r="G227" s="240"/>
      <c r="H227" s="240"/>
      <c r="I227" s="240"/>
    </row>
    <row r="228">
      <c r="F228" s="240"/>
      <c r="G228" s="240"/>
      <c r="H228" s="240"/>
      <c r="I228" s="240"/>
    </row>
    <row r="229">
      <c r="F229" s="240"/>
      <c r="G229" s="240"/>
      <c r="H229" s="240"/>
      <c r="I229" s="240"/>
    </row>
    <row r="230">
      <c r="F230" s="240"/>
      <c r="G230" s="240"/>
      <c r="H230" s="240"/>
      <c r="I230" s="240"/>
    </row>
    <row r="231">
      <c r="F231" s="240"/>
      <c r="G231" s="240"/>
      <c r="H231" s="240"/>
      <c r="I231" s="240"/>
    </row>
    <row r="232">
      <c r="F232" s="240"/>
      <c r="G232" s="240"/>
      <c r="H232" s="240"/>
      <c r="I232" s="240"/>
    </row>
    <row r="233">
      <c r="F233" s="240"/>
      <c r="G233" s="240"/>
      <c r="H233" s="240"/>
      <c r="I233" s="240"/>
    </row>
    <row r="234">
      <c r="F234" s="240"/>
      <c r="G234" s="240"/>
      <c r="H234" s="240"/>
      <c r="I234" s="240"/>
    </row>
    <row r="235">
      <c r="F235" s="240"/>
      <c r="G235" s="240"/>
      <c r="H235" s="240"/>
      <c r="I235" s="240"/>
    </row>
    <row r="236">
      <c r="F236" s="240"/>
      <c r="G236" s="240"/>
      <c r="H236" s="240"/>
      <c r="I236" s="240"/>
    </row>
    <row r="237">
      <c r="F237" s="240"/>
      <c r="G237" s="240"/>
      <c r="H237" s="240"/>
      <c r="I237" s="240"/>
    </row>
    <row r="238">
      <c r="F238" s="240"/>
      <c r="G238" s="240"/>
      <c r="H238" s="240"/>
      <c r="I238" s="240"/>
    </row>
    <row r="239">
      <c r="F239" s="240"/>
      <c r="G239" s="240"/>
      <c r="H239" s="240"/>
      <c r="I239" s="240"/>
    </row>
    <row r="240">
      <c r="F240" s="240"/>
      <c r="G240" s="240"/>
      <c r="H240" s="240"/>
      <c r="I240" s="240"/>
    </row>
    <row r="241">
      <c r="F241" s="240"/>
      <c r="G241" s="240"/>
      <c r="H241" s="240"/>
      <c r="I241" s="240"/>
    </row>
    <row r="242">
      <c r="F242" s="240"/>
      <c r="G242" s="240"/>
      <c r="H242" s="240"/>
      <c r="I242" s="240"/>
    </row>
    <row r="243">
      <c r="F243" s="240"/>
      <c r="G243" s="240"/>
      <c r="H243" s="240"/>
      <c r="I243" s="240"/>
    </row>
    <row r="244">
      <c r="F244" s="240"/>
      <c r="G244" s="240"/>
      <c r="H244" s="240"/>
      <c r="I244" s="240"/>
    </row>
    <row r="245">
      <c r="F245" s="240"/>
      <c r="G245" s="240"/>
      <c r="H245" s="240"/>
      <c r="I245" s="240"/>
    </row>
    <row r="246">
      <c r="F246" s="240"/>
      <c r="G246" s="240"/>
      <c r="H246" s="240"/>
      <c r="I246" s="240"/>
    </row>
    <row r="247">
      <c r="F247" s="240"/>
      <c r="G247" s="240"/>
      <c r="H247" s="240"/>
      <c r="I247" s="240"/>
    </row>
    <row r="248">
      <c r="F248" s="240"/>
      <c r="G248" s="240"/>
      <c r="H248" s="240"/>
      <c r="I248" s="240"/>
    </row>
    <row r="249">
      <c r="F249" s="240"/>
      <c r="G249" s="240"/>
      <c r="H249" s="240"/>
      <c r="I249" s="240"/>
    </row>
    <row r="250">
      <c r="F250" s="240"/>
      <c r="G250" s="240"/>
      <c r="H250" s="240"/>
      <c r="I250" s="240"/>
    </row>
    <row r="251">
      <c r="F251" s="240"/>
      <c r="G251" s="240"/>
      <c r="H251" s="240"/>
      <c r="I251" s="240"/>
    </row>
    <row r="252">
      <c r="F252" s="240"/>
      <c r="G252" s="240"/>
      <c r="H252" s="240"/>
      <c r="I252" s="240"/>
    </row>
    <row r="253">
      <c r="F253" s="240"/>
      <c r="G253" s="240"/>
      <c r="H253" s="240"/>
      <c r="I253" s="240"/>
    </row>
    <row r="254">
      <c r="F254" s="240"/>
      <c r="G254" s="240"/>
      <c r="H254" s="240"/>
      <c r="I254" s="240"/>
    </row>
    <row r="255">
      <c r="F255" s="240"/>
      <c r="G255" s="240"/>
      <c r="H255" s="240"/>
      <c r="I255" s="240"/>
    </row>
    <row r="256">
      <c r="F256" s="240"/>
      <c r="G256" s="240"/>
      <c r="H256" s="240"/>
      <c r="I256" s="240"/>
    </row>
    <row r="257">
      <c r="F257" s="240"/>
      <c r="G257" s="240"/>
      <c r="H257" s="240"/>
      <c r="I257" s="240"/>
    </row>
    <row r="258">
      <c r="F258" s="240"/>
      <c r="G258" s="240"/>
      <c r="H258" s="240"/>
      <c r="I258" s="240"/>
    </row>
    <row r="259">
      <c r="F259" s="240"/>
      <c r="G259" s="240"/>
      <c r="H259" s="240"/>
      <c r="I259" s="240"/>
    </row>
    <row r="260">
      <c r="F260" s="240"/>
      <c r="G260" s="240"/>
      <c r="H260" s="240"/>
      <c r="I260" s="240"/>
    </row>
    <row r="261">
      <c r="F261" s="240"/>
      <c r="G261" s="240"/>
      <c r="H261" s="240"/>
      <c r="I261" s="240"/>
    </row>
    <row r="262">
      <c r="F262" s="240"/>
      <c r="G262" s="240"/>
      <c r="H262" s="240"/>
      <c r="I262" s="240"/>
    </row>
    <row r="263">
      <c r="F263" s="240"/>
      <c r="G263" s="240"/>
      <c r="H263" s="240"/>
      <c r="I263" s="240"/>
    </row>
    <row r="264">
      <c r="F264" s="240"/>
      <c r="G264" s="240"/>
      <c r="H264" s="240"/>
      <c r="I264" s="240"/>
    </row>
    <row r="265">
      <c r="F265" s="240"/>
      <c r="G265" s="240"/>
      <c r="H265" s="240"/>
      <c r="I265" s="240"/>
    </row>
    <row r="266">
      <c r="F266" s="240"/>
      <c r="G266" s="240"/>
      <c r="H266" s="240"/>
      <c r="I266" s="240"/>
    </row>
    <row r="267">
      <c r="F267" s="240"/>
      <c r="G267" s="240"/>
      <c r="H267" s="240"/>
      <c r="I267" s="240"/>
    </row>
    <row r="268">
      <c r="F268" s="240"/>
      <c r="G268" s="240"/>
      <c r="H268" s="240"/>
      <c r="I268" s="240"/>
    </row>
    <row r="269">
      <c r="F269" s="240"/>
      <c r="G269" s="240"/>
      <c r="H269" s="240"/>
      <c r="I269" s="240"/>
    </row>
    <row r="270">
      <c r="F270" s="240"/>
      <c r="G270" s="240"/>
      <c r="H270" s="240"/>
      <c r="I270" s="240"/>
    </row>
    <row r="271">
      <c r="F271" s="240"/>
      <c r="G271" s="240"/>
      <c r="H271" s="240"/>
      <c r="I271" s="240"/>
    </row>
    <row r="272">
      <c r="F272" s="240"/>
      <c r="G272" s="240"/>
      <c r="H272" s="240"/>
      <c r="I272" s="240"/>
    </row>
    <row r="273">
      <c r="F273" s="240"/>
      <c r="G273" s="240"/>
      <c r="H273" s="240"/>
      <c r="I273" s="240"/>
    </row>
    <row r="274">
      <c r="F274" s="240"/>
      <c r="G274" s="240"/>
      <c r="H274" s="240"/>
      <c r="I274" s="240"/>
    </row>
    <row r="275">
      <c r="F275" s="240"/>
      <c r="G275" s="240"/>
      <c r="H275" s="240"/>
      <c r="I275" s="240"/>
    </row>
    <row r="276">
      <c r="F276" s="240"/>
      <c r="G276" s="240"/>
      <c r="H276" s="240"/>
      <c r="I276" s="240"/>
    </row>
    <row r="277">
      <c r="F277" s="240"/>
      <c r="G277" s="240"/>
      <c r="H277" s="240"/>
      <c r="I277" s="240"/>
    </row>
    <row r="278">
      <c r="F278" s="240"/>
      <c r="G278" s="240"/>
      <c r="H278" s="240"/>
      <c r="I278" s="240"/>
    </row>
    <row r="279">
      <c r="F279" s="240"/>
      <c r="G279" s="240"/>
      <c r="H279" s="240"/>
      <c r="I279" s="240"/>
    </row>
    <row r="280">
      <c r="F280" s="240"/>
      <c r="G280" s="240"/>
      <c r="H280" s="240"/>
      <c r="I280" s="240"/>
    </row>
    <row r="281">
      <c r="F281" s="240"/>
      <c r="G281" s="240"/>
      <c r="H281" s="240"/>
      <c r="I281" s="240"/>
    </row>
    <row r="282">
      <c r="F282" s="240"/>
      <c r="G282" s="240"/>
      <c r="H282" s="240"/>
      <c r="I282" s="240"/>
    </row>
    <row r="283">
      <c r="F283" s="240"/>
      <c r="G283" s="240"/>
      <c r="H283" s="240"/>
      <c r="I283" s="240"/>
    </row>
    <row r="284">
      <c r="F284" s="240"/>
      <c r="G284" s="240"/>
      <c r="H284" s="240"/>
      <c r="I284" s="240"/>
    </row>
    <row r="285">
      <c r="F285" s="240"/>
      <c r="G285" s="240"/>
      <c r="H285" s="240"/>
      <c r="I285" s="240"/>
    </row>
    <row r="286">
      <c r="F286" s="240"/>
      <c r="G286" s="240"/>
      <c r="H286" s="240"/>
      <c r="I286" s="240"/>
    </row>
    <row r="287">
      <c r="F287" s="240"/>
      <c r="G287" s="240"/>
      <c r="H287" s="240"/>
      <c r="I287" s="240"/>
    </row>
    <row r="288">
      <c r="F288" s="240"/>
      <c r="G288" s="240"/>
      <c r="H288" s="240"/>
      <c r="I288" s="240"/>
    </row>
    <row r="289">
      <c r="F289" s="240"/>
      <c r="G289" s="240"/>
      <c r="H289" s="240"/>
      <c r="I289" s="240"/>
    </row>
    <row r="290">
      <c r="F290" s="240"/>
      <c r="G290" s="240"/>
      <c r="H290" s="240"/>
      <c r="I290" s="240"/>
    </row>
    <row r="291">
      <c r="F291" s="240"/>
      <c r="G291" s="240"/>
      <c r="H291" s="240"/>
      <c r="I291" s="240"/>
    </row>
    <row r="292">
      <c r="F292" s="240"/>
      <c r="G292" s="240"/>
      <c r="H292" s="240"/>
      <c r="I292" s="240"/>
    </row>
    <row r="293">
      <c r="F293" s="240"/>
      <c r="G293" s="240"/>
      <c r="H293" s="240"/>
      <c r="I293" s="240"/>
    </row>
    <row r="294">
      <c r="F294" s="240"/>
      <c r="G294" s="240"/>
      <c r="H294" s="240"/>
      <c r="I294" s="240"/>
    </row>
    <row r="295">
      <c r="F295" s="240"/>
      <c r="G295" s="240"/>
      <c r="H295" s="240"/>
      <c r="I295" s="240"/>
    </row>
    <row r="296">
      <c r="F296" s="240"/>
      <c r="G296" s="240"/>
      <c r="H296" s="240"/>
      <c r="I296" s="240"/>
    </row>
    <row r="297">
      <c r="F297" s="240"/>
      <c r="G297" s="240"/>
      <c r="H297" s="240"/>
      <c r="I297" s="240"/>
    </row>
    <row r="298">
      <c r="F298" s="240"/>
      <c r="G298" s="240"/>
      <c r="H298" s="240"/>
      <c r="I298" s="240"/>
    </row>
    <row r="299">
      <c r="F299" s="240"/>
      <c r="G299" s="240"/>
      <c r="H299" s="240"/>
      <c r="I299" s="240"/>
    </row>
    <row r="300">
      <c r="F300" s="240"/>
      <c r="G300" s="240"/>
      <c r="H300" s="240"/>
      <c r="I300" s="240"/>
    </row>
    <row r="301">
      <c r="F301" s="240"/>
      <c r="G301" s="240"/>
      <c r="H301" s="240"/>
      <c r="I301" s="240"/>
    </row>
    <row r="302">
      <c r="F302" s="240"/>
      <c r="G302" s="240"/>
      <c r="H302" s="240"/>
      <c r="I302" s="240"/>
    </row>
    <row r="303">
      <c r="F303" s="240"/>
      <c r="G303" s="240"/>
      <c r="H303" s="240"/>
      <c r="I303" s="240"/>
    </row>
    <row r="304">
      <c r="F304" s="240"/>
      <c r="G304" s="240"/>
      <c r="H304" s="240"/>
      <c r="I304" s="240"/>
    </row>
    <row r="305">
      <c r="F305" s="240"/>
      <c r="G305" s="240"/>
      <c r="H305" s="240"/>
      <c r="I305" s="240"/>
    </row>
    <row r="306">
      <c r="F306" s="240"/>
      <c r="G306" s="240"/>
      <c r="H306" s="240"/>
      <c r="I306" s="240"/>
    </row>
    <row r="307">
      <c r="F307" s="240"/>
      <c r="G307" s="240"/>
      <c r="H307" s="240"/>
      <c r="I307" s="240"/>
    </row>
    <row r="308">
      <c r="F308" s="240"/>
      <c r="G308" s="240"/>
      <c r="H308" s="240"/>
      <c r="I308" s="240"/>
    </row>
    <row r="309">
      <c r="F309" s="240"/>
      <c r="G309" s="240"/>
      <c r="H309" s="240"/>
      <c r="I309" s="240"/>
    </row>
    <row r="310">
      <c r="F310" s="240"/>
      <c r="G310" s="240"/>
      <c r="H310" s="240"/>
      <c r="I310" s="240"/>
    </row>
    <row r="311">
      <c r="F311" s="240"/>
      <c r="G311" s="240"/>
      <c r="H311" s="240"/>
      <c r="I311" s="240"/>
    </row>
    <row r="312">
      <c r="F312" s="240"/>
      <c r="G312" s="240"/>
      <c r="H312" s="240"/>
      <c r="I312" s="240"/>
    </row>
    <row r="313">
      <c r="F313" s="240"/>
      <c r="G313" s="240"/>
      <c r="H313" s="240"/>
      <c r="I313" s="240"/>
    </row>
    <row r="314">
      <c r="F314" s="240"/>
      <c r="G314" s="240"/>
      <c r="H314" s="240"/>
      <c r="I314" s="240"/>
    </row>
    <row r="315">
      <c r="F315" s="240"/>
      <c r="G315" s="240"/>
      <c r="H315" s="240"/>
      <c r="I315" s="240"/>
    </row>
    <row r="316">
      <c r="F316" s="240"/>
      <c r="G316" s="240"/>
      <c r="H316" s="240"/>
      <c r="I316" s="240"/>
    </row>
    <row r="317">
      <c r="F317" s="240"/>
      <c r="G317" s="240"/>
      <c r="H317" s="240"/>
      <c r="I317" s="240"/>
    </row>
    <row r="318">
      <c r="F318" s="240"/>
      <c r="G318" s="240"/>
      <c r="H318" s="240"/>
      <c r="I318" s="240"/>
    </row>
    <row r="319">
      <c r="F319" s="240"/>
      <c r="G319" s="240"/>
      <c r="H319" s="240"/>
      <c r="I319" s="240"/>
    </row>
    <row r="320">
      <c r="F320" s="240"/>
      <c r="G320" s="240"/>
      <c r="H320" s="240"/>
      <c r="I320" s="240"/>
    </row>
    <row r="321">
      <c r="F321" s="240"/>
      <c r="G321" s="240"/>
      <c r="H321" s="240"/>
      <c r="I321" s="240"/>
    </row>
    <row r="322">
      <c r="F322" s="240"/>
      <c r="G322" s="240"/>
      <c r="H322" s="240"/>
      <c r="I322" s="240"/>
    </row>
    <row r="323">
      <c r="F323" s="240"/>
      <c r="G323" s="240"/>
      <c r="H323" s="240"/>
      <c r="I323" s="240"/>
    </row>
    <row r="324">
      <c r="F324" s="240"/>
      <c r="G324" s="240"/>
      <c r="H324" s="240"/>
      <c r="I324" s="240"/>
    </row>
    <row r="325">
      <c r="F325" s="240"/>
      <c r="G325" s="240"/>
      <c r="H325" s="240"/>
      <c r="I325" s="240"/>
    </row>
    <row r="326">
      <c r="F326" s="240"/>
      <c r="G326" s="240"/>
      <c r="H326" s="240"/>
      <c r="I326" s="240"/>
    </row>
    <row r="327">
      <c r="F327" s="240"/>
      <c r="G327" s="240"/>
      <c r="H327" s="240"/>
      <c r="I327" s="240"/>
    </row>
    <row r="328">
      <c r="F328" s="240"/>
      <c r="G328" s="240"/>
      <c r="H328" s="240"/>
      <c r="I328" s="240"/>
    </row>
    <row r="329">
      <c r="F329" s="240"/>
      <c r="G329" s="240"/>
      <c r="H329" s="240"/>
      <c r="I329" s="240"/>
    </row>
    <row r="330">
      <c r="F330" s="240"/>
      <c r="G330" s="240"/>
      <c r="H330" s="240"/>
      <c r="I330" s="240"/>
    </row>
    <row r="331">
      <c r="F331" s="240"/>
      <c r="G331" s="240"/>
      <c r="H331" s="240"/>
      <c r="I331" s="240"/>
    </row>
    <row r="332">
      <c r="F332" s="240"/>
      <c r="G332" s="240"/>
      <c r="H332" s="240"/>
      <c r="I332" s="240"/>
    </row>
    <row r="333">
      <c r="F333" s="240"/>
      <c r="G333" s="240"/>
      <c r="H333" s="240"/>
      <c r="I333" s="240"/>
    </row>
    <row r="334">
      <c r="F334" s="240"/>
      <c r="G334" s="240"/>
      <c r="H334" s="240"/>
      <c r="I334" s="240"/>
    </row>
    <row r="335">
      <c r="F335" s="240"/>
      <c r="G335" s="240"/>
      <c r="H335" s="240"/>
      <c r="I335" s="240"/>
    </row>
    <row r="336">
      <c r="F336" s="240"/>
      <c r="G336" s="240"/>
      <c r="H336" s="240"/>
      <c r="I336" s="240"/>
    </row>
    <row r="337">
      <c r="F337" s="240"/>
      <c r="G337" s="240"/>
      <c r="H337" s="240"/>
      <c r="I337" s="240"/>
    </row>
    <row r="338">
      <c r="F338" s="240"/>
      <c r="G338" s="240"/>
      <c r="H338" s="240"/>
      <c r="I338" s="240"/>
    </row>
    <row r="339">
      <c r="F339" s="240"/>
      <c r="G339" s="240"/>
      <c r="H339" s="240"/>
      <c r="I339" s="240"/>
    </row>
    <row r="340">
      <c r="F340" s="240"/>
      <c r="G340" s="240"/>
      <c r="H340" s="240"/>
      <c r="I340" s="240"/>
    </row>
    <row r="341">
      <c r="F341" s="240"/>
      <c r="G341" s="240"/>
      <c r="H341" s="240"/>
      <c r="I341" s="240"/>
    </row>
    <row r="342">
      <c r="F342" s="240"/>
      <c r="G342" s="240"/>
      <c r="H342" s="240"/>
      <c r="I342" s="240"/>
    </row>
    <row r="343">
      <c r="F343" s="240"/>
      <c r="G343" s="240"/>
      <c r="H343" s="240"/>
      <c r="I343" s="240"/>
    </row>
    <row r="344">
      <c r="F344" s="240"/>
      <c r="G344" s="240"/>
      <c r="H344" s="240"/>
      <c r="I344" s="240"/>
    </row>
    <row r="345">
      <c r="F345" s="240"/>
      <c r="G345" s="240"/>
      <c r="H345" s="240"/>
      <c r="I345" s="240"/>
    </row>
    <row r="346">
      <c r="F346" s="240"/>
      <c r="G346" s="240"/>
      <c r="H346" s="240"/>
      <c r="I346" s="240"/>
    </row>
    <row r="347">
      <c r="F347" s="240"/>
      <c r="G347" s="240"/>
      <c r="H347" s="240"/>
      <c r="I347" s="240"/>
    </row>
    <row r="348">
      <c r="F348" s="240"/>
      <c r="G348" s="240"/>
      <c r="H348" s="240"/>
      <c r="I348" s="240"/>
    </row>
    <row r="349">
      <c r="F349" s="240"/>
      <c r="G349" s="240"/>
      <c r="H349" s="240"/>
      <c r="I349" s="240"/>
    </row>
    <row r="350">
      <c r="F350" s="240"/>
      <c r="G350" s="240"/>
      <c r="H350" s="240"/>
      <c r="I350" s="240"/>
    </row>
    <row r="351">
      <c r="F351" s="240"/>
      <c r="G351" s="240"/>
      <c r="H351" s="240"/>
      <c r="I351" s="240"/>
    </row>
    <row r="352">
      <c r="F352" s="240"/>
      <c r="G352" s="240"/>
      <c r="H352" s="240"/>
      <c r="I352" s="240"/>
    </row>
    <row r="353">
      <c r="F353" s="240"/>
      <c r="G353" s="240"/>
      <c r="H353" s="240"/>
      <c r="I353" s="240"/>
    </row>
    <row r="354">
      <c r="F354" s="240"/>
      <c r="G354" s="240"/>
      <c r="H354" s="240"/>
      <c r="I354" s="240"/>
    </row>
    <row r="355">
      <c r="F355" s="240"/>
      <c r="G355" s="240"/>
      <c r="H355" s="240"/>
      <c r="I355" s="240"/>
    </row>
    <row r="356">
      <c r="F356" s="240"/>
      <c r="G356" s="240"/>
      <c r="H356" s="240"/>
      <c r="I356" s="240"/>
    </row>
    <row r="357">
      <c r="F357" s="240"/>
      <c r="G357" s="240"/>
      <c r="H357" s="240"/>
      <c r="I357" s="240"/>
    </row>
    <row r="358">
      <c r="F358" s="240"/>
      <c r="G358" s="240"/>
      <c r="H358" s="240"/>
      <c r="I358" s="240"/>
    </row>
    <row r="359">
      <c r="F359" s="240"/>
      <c r="G359" s="240"/>
      <c r="H359" s="240"/>
      <c r="I359" s="240"/>
    </row>
    <row r="360">
      <c r="F360" s="240"/>
      <c r="G360" s="240"/>
      <c r="H360" s="240"/>
      <c r="I360" s="240"/>
    </row>
    <row r="361">
      <c r="F361" s="240"/>
      <c r="G361" s="240"/>
      <c r="H361" s="240"/>
      <c r="I361" s="240"/>
    </row>
    <row r="362">
      <c r="F362" s="240"/>
      <c r="G362" s="240"/>
      <c r="H362" s="240"/>
      <c r="I362" s="240"/>
    </row>
    <row r="363">
      <c r="F363" s="240"/>
      <c r="G363" s="240"/>
      <c r="H363" s="240"/>
      <c r="I363" s="240"/>
    </row>
    <row r="364">
      <c r="F364" s="240"/>
      <c r="G364" s="240"/>
      <c r="H364" s="240"/>
      <c r="I364" s="240"/>
    </row>
    <row r="365">
      <c r="F365" s="240"/>
      <c r="G365" s="240"/>
      <c r="H365" s="240"/>
      <c r="I365" s="240"/>
    </row>
    <row r="366">
      <c r="F366" s="240"/>
      <c r="G366" s="240"/>
      <c r="H366" s="240"/>
      <c r="I366" s="240"/>
    </row>
    <row r="367">
      <c r="F367" s="240"/>
      <c r="G367" s="240"/>
      <c r="H367" s="240"/>
      <c r="I367" s="240"/>
    </row>
    <row r="368">
      <c r="F368" s="240"/>
      <c r="G368" s="240"/>
      <c r="H368" s="240"/>
      <c r="I368" s="240"/>
    </row>
    <row r="369">
      <c r="F369" s="240"/>
      <c r="G369" s="240"/>
      <c r="H369" s="240"/>
      <c r="I369" s="240"/>
    </row>
    <row r="370">
      <c r="F370" s="240"/>
      <c r="G370" s="240"/>
      <c r="H370" s="240"/>
      <c r="I370" s="240"/>
    </row>
    <row r="371">
      <c r="F371" s="240"/>
      <c r="G371" s="240"/>
      <c r="H371" s="240"/>
      <c r="I371" s="240"/>
    </row>
    <row r="372">
      <c r="F372" s="240"/>
      <c r="G372" s="240"/>
      <c r="H372" s="240"/>
      <c r="I372" s="240"/>
    </row>
    <row r="373">
      <c r="F373" s="240"/>
      <c r="G373" s="240"/>
      <c r="H373" s="240"/>
      <c r="I373" s="240"/>
    </row>
    <row r="374">
      <c r="F374" s="240"/>
      <c r="G374" s="240"/>
      <c r="H374" s="240"/>
      <c r="I374" s="240"/>
    </row>
    <row r="375">
      <c r="F375" s="240"/>
      <c r="G375" s="240"/>
      <c r="H375" s="240"/>
      <c r="I375" s="240"/>
    </row>
    <row r="376">
      <c r="F376" s="240"/>
      <c r="G376" s="240"/>
      <c r="H376" s="240"/>
      <c r="I376" s="240"/>
    </row>
    <row r="377">
      <c r="F377" s="240"/>
      <c r="G377" s="240"/>
      <c r="H377" s="240"/>
      <c r="I377" s="240"/>
    </row>
    <row r="378">
      <c r="F378" s="240"/>
      <c r="G378" s="240"/>
      <c r="H378" s="240"/>
      <c r="I378" s="240"/>
    </row>
    <row r="379">
      <c r="F379" s="240"/>
      <c r="G379" s="240"/>
      <c r="H379" s="240"/>
      <c r="I379" s="240"/>
    </row>
    <row r="380">
      <c r="F380" s="240"/>
      <c r="G380" s="240"/>
      <c r="H380" s="240"/>
      <c r="I380" s="240"/>
    </row>
    <row r="381">
      <c r="F381" s="240"/>
      <c r="G381" s="240"/>
      <c r="H381" s="240"/>
      <c r="I381" s="240"/>
    </row>
    <row r="382">
      <c r="F382" s="240"/>
      <c r="G382" s="240"/>
      <c r="H382" s="240"/>
      <c r="I382" s="240"/>
    </row>
    <row r="383">
      <c r="F383" s="240"/>
      <c r="G383" s="240"/>
      <c r="H383" s="240"/>
      <c r="I383" s="240"/>
    </row>
    <row r="384">
      <c r="F384" s="240"/>
      <c r="G384" s="240"/>
      <c r="H384" s="240"/>
      <c r="I384" s="240"/>
    </row>
    <row r="385">
      <c r="F385" s="240"/>
      <c r="G385" s="240"/>
      <c r="H385" s="240"/>
      <c r="I385" s="240"/>
    </row>
    <row r="386">
      <c r="F386" s="240"/>
      <c r="G386" s="240"/>
      <c r="H386" s="240"/>
      <c r="I386" s="240"/>
    </row>
    <row r="387">
      <c r="F387" s="240"/>
      <c r="G387" s="240"/>
      <c r="H387" s="240"/>
      <c r="I387" s="240"/>
    </row>
    <row r="388">
      <c r="F388" s="240"/>
      <c r="G388" s="240"/>
      <c r="H388" s="240"/>
      <c r="I388" s="240"/>
    </row>
    <row r="389">
      <c r="F389" s="240"/>
      <c r="G389" s="240"/>
      <c r="H389" s="240"/>
      <c r="I389" s="240"/>
    </row>
    <row r="390">
      <c r="F390" s="240"/>
      <c r="G390" s="240"/>
      <c r="H390" s="240"/>
      <c r="I390" s="240"/>
    </row>
    <row r="391">
      <c r="F391" s="240"/>
      <c r="G391" s="240"/>
      <c r="H391" s="240"/>
      <c r="I391" s="240"/>
    </row>
    <row r="392">
      <c r="F392" s="240"/>
      <c r="G392" s="240"/>
      <c r="H392" s="240"/>
      <c r="I392" s="240"/>
    </row>
    <row r="393">
      <c r="F393" s="240"/>
      <c r="G393" s="240"/>
      <c r="H393" s="240"/>
      <c r="I393" s="240"/>
    </row>
    <row r="394">
      <c r="F394" s="240"/>
      <c r="G394" s="240"/>
      <c r="H394" s="240"/>
      <c r="I394" s="240"/>
    </row>
    <row r="395">
      <c r="F395" s="240"/>
      <c r="G395" s="240"/>
      <c r="H395" s="240"/>
      <c r="I395" s="240"/>
    </row>
    <row r="396">
      <c r="F396" s="240"/>
      <c r="G396" s="240"/>
      <c r="H396" s="240"/>
      <c r="I396" s="240"/>
    </row>
    <row r="397">
      <c r="F397" s="240"/>
      <c r="G397" s="240"/>
      <c r="H397" s="240"/>
      <c r="I397" s="240"/>
    </row>
    <row r="398">
      <c r="F398" s="240"/>
      <c r="G398" s="240"/>
      <c r="H398" s="240"/>
      <c r="I398" s="240"/>
    </row>
    <row r="399">
      <c r="F399" s="240"/>
      <c r="G399" s="240"/>
      <c r="H399" s="240"/>
      <c r="I399" s="240"/>
    </row>
    <row r="400">
      <c r="F400" s="240"/>
      <c r="G400" s="240"/>
      <c r="H400" s="240"/>
      <c r="I400" s="240"/>
    </row>
    <row r="401">
      <c r="F401" s="240"/>
      <c r="G401" s="240"/>
      <c r="H401" s="240"/>
      <c r="I401" s="240"/>
    </row>
    <row r="402">
      <c r="F402" s="240"/>
      <c r="G402" s="240"/>
      <c r="H402" s="240"/>
      <c r="I402" s="240"/>
    </row>
    <row r="403">
      <c r="F403" s="240"/>
      <c r="G403" s="240"/>
      <c r="H403" s="240"/>
      <c r="I403" s="240"/>
    </row>
    <row r="404">
      <c r="F404" s="240"/>
      <c r="G404" s="240"/>
      <c r="H404" s="240"/>
      <c r="I404" s="240"/>
    </row>
    <row r="405">
      <c r="F405" s="240"/>
      <c r="G405" s="240"/>
      <c r="H405" s="240"/>
      <c r="I405" s="240"/>
    </row>
    <row r="406">
      <c r="F406" s="240"/>
      <c r="G406" s="240"/>
      <c r="H406" s="240"/>
      <c r="I406" s="240"/>
    </row>
    <row r="407">
      <c r="F407" s="240"/>
      <c r="G407" s="240"/>
      <c r="H407" s="240"/>
      <c r="I407" s="240"/>
    </row>
    <row r="408">
      <c r="F408" s="240"/>
      <c r="G408" s="240"/>
      <c r="H408" s="240"/>
      <c r="I408" s="240"/>
    </row>
    <row r="409">
      <c r="F409" s="240"/>
      <c r="G409" s="240"/>
      <c r="H409" s="240"/>
      <c r="I409" s="240"/>
    </row>
    <row r="410">
      <c r="F410" s="240"/>
      <c r="G410" s="240"/>
      <c r="H410" s="240"/>
      <c r="I410" s="240"/>
    </row>
    <row r="411">
      <c r="F411" s="240"/>
      <c r="G411" s="240"/>
      <c r="H411" s="240"/>
      <c r="I411" s="240"/>
    </row>
    <row r="412">
      <c r="F412" s="240"/>
      <c r="G412" s="240"/>
      <c r="H412" s="240"/>
      <c r="I412" s="240"/>
    </row>
    <row r="413">
      <c r="F413" s="240"/>
      <c r="G413" s="240"/>
      <c r="H413" s="240"/>
      <c r="I413" s="240"/>
    </row>
    <row r="414">
      <c r="F414" s="240"/>
      <c r="G414" s="240"/>
      <c r="H414" s="240"/>
      <c r="I414" s="240"/>
    </row>
    <row r="415">
      <c r="F415" s="240"/>
      <c r="G415" s="240"/>
      <c r="H415" s="240"/>
      <c r="I415" s="240"/>
    </row>
    <row r="416">
      <c r="F416" s="240"/>
      <c r="G416" s="240"/>
      <c r="H416" s="240"/>
      <c r="I416" s="240"/>
    </row>
    <row r="417">
      <c r="F417" s="240"/>
      <c r="G417" s="240"/>
      <c r="H417" s="240"/>
      <c r="I417" s="240"/>
    </row>
    <row r="418">
      <c r="F418" s="240"/>
      <c r="G418" s="240"/>
      <c r="H418" s="240"/>
      <c r="I418" s="240"/>
    </row>
    <row r="419">
      <c r="F419" s="240"/>
      <c r="G419" s="240"/>
      <c r="H419" s="240"/>
      <c r="I419" s="240"/>
    </row>
    <row r="420">
      <c r="F420" s="240"/>
      <c r="G420" s="240"/>
      <c r="H420" s="240"/>
      <c r="I420" s="240"/>
    </row>
    <row r="421">
      <c r="F421" s="240"/>
      <c r="G421" s="240"/>
      <c r="H421" s="240"/>
      <c r="I421" s="240"/>
    </row>
    <row r="422">
      <c r="F422" s="240"/>
      <c r="G422" s="240"/>
      <c r="H422" s="240"/>
      <c r="I422" s="240"/>
    </row>
    <row r="423">
      <c r="F423" s="240"/>
      <c r="G423" s="240"/>
      <c r="H423" s="240"/>
      <c r="I423" s="240"/>
    </row>
    <row r="424">
      <c r="F424" s="240"/>
      <c r="G424" s="240"/>
      <c r="H424" s="240"/>
      <c r="I424" s="240"/>
    </row>
    <row r="425">
      <c r="F425" s="240"/>
      <c r="G425" s="240"/>
      <c r="H425" s="240"/>
      <c r="I425" s="240"/>
    </row>
    <row r="426">
      <c r="F426" s="240"/>
      <c r="G426" s="240"/>
      <c r="H426" s="240"/>
      <c r="I426" s="240"/>
    </row>
    <row r="427">
      <c r="F427" s="240"/>
      <c r="G427" s="240"/>
      <c r="H427" s="240"/>
      <c r="I427" s="240"/>
    </row>
    <row r="428">
      <c r="F428" s="240"/>
      <c r="G428" s="240"/>
      <c r="H428" s="240"/>
      <c r="I428" s="240"/>
    </row>
    <row r="429">
      <c r="F429" s="240"/>
      <c r="G429" s="240"/>
      <c r="H429" s="240"/>
      <c r="I429" s="240"/>
    </row>
    <row r="430">
      <c r="F430" s="240"/>
      <c r="G430" s="240"/>
      <c r="H430" s="240"/>
      <c r="I430" s="240"/>
    </row>
    <row r="431">
      <c r="F431" s="240"/>
      <c r="G431" s="240"/>
      <c r="H431" s="240"/>
      <c r="I431" s="240"/>
    </row>
    <row r="432">
      <c r="F432" s="240"/>
      <c r="G432" s="240"/>
      <c r="H432" s="240"/>
      <c r="I432" s="240"/>
    </row>
    <row r="433">
      <c r="F433" s="240"/>
      <c r="G433" s="240"/>
      <c r="H433" s="240"/>
      <c r="I433" s="240"/>
    </row>
    <row r="434">
      <c r="F434" s="240"/>
      <c r="G434" s="240"/>
      <c r="H434" s="240"/>
      <c r="I434" s="240"/>
    </row>
    <row r="435">
      <c r="F435" s="240"/>
      <c r="G435" s="240"/>
      <c r="H435" s="240"/>
      <c r="I435" s="240"/>
    </row>
    <row r="436">
      <c r="F436" s="240"/>
      <c r="G436" s="240"/>
      <c r="H436" s="240"/>
      <c r="I436" s="240"/>
    </row>
    <row r="437">
      <c r="F437" s="240"/>
      <c r="G437" s="240"/>
      <c r="H437" s="240"/>
      <c r="I437" s="240"/>
    </row>
    <row r="438">
      <c r="F438" s="240"/>
      <c r="G438" s="240"/>
      <c r="H438" s="240"/>
      <c r="I438" s="240"/>
    </row>
    <row r="439">
      <c r="F439" s="240"/>
      <c r="G439" s="240"/>
      <c r="H439" s="240"/>
      <c r="I439" s="240"/>
    </row>
    <row r="440">
      <c r="F440" s="240"/>
      <c r="G440" s="240"/>
      <c r="H440" s="240"/>
      <c r="I440" s="240"/>
    </row>
    <row r="441">
      <c r="F441" s="240"/>
      <c r="G441" s="240"/>
      <c r="H441" s="240"/>
      <c r="I441" s="240"/>
    </row>
    <row r="442">
      <c r="F442" s="240"/>
      <c r="G442" s="240"/>
      <c r="H442" s="240"/>
      <c r="I442" s="240"/>
    </row>
    <row r="443">
      <c r="F443" s="240"/>
      <c r="G443" s="240"/>
      <c r="H443" s="240"/>
      <c r="I443" s="240"/>
    </row>
    <row r="444">
      <c r="F444" s="240"/>
      <c r="G444" s="240"/>
      <c r="H444" s="240"/>
      <c r="I444" s="240"/>
    </row>
    <row r="445">
      <c r="F445" s="240"/>
      <c r="G445" s="240"/>
      <c r="H445" s="240"/>
      <c r="I445" s="240"/>
    </row>
    <row r="446">
      <c r="F446" s="240"/>
      <c r="G446" s="240"/>
      <c r="H446" s="240"/>
      <c r="I446" s="240"/>
    </row>
    <row r="447">
      <c r="F447" s="240"/>
      <c r="G447" s="240"/>
      <c r="H447" s="240"/>
      <c r="I447" s="240"/>
    </row>
    <row r="448">
      <c r="F448" s="240"/>
      <c r="G448" s="240"/>
      <c r="H448" s="240"/>
      <c r="I448" s="240"/>
    </row>
    <row r="449">
      <c r="F449" s="240"/>
      <c r="G449" s="240"/>
      <c r="H449" s="240"/>
      <c r="I449" s="240"/>
    </row>
    <row r="450">
      <c r="F450" s="240"/>
      <c r="G450" s="240"/>
      <c r="H450" s="240"/>
      <c r="I450" s="240"/>
    </row>
    <row r="451">
      <c r="F451" s="240"/>
      <c r="G451" s="240"/>
      <c r="H451" s="240"/>
      <c r="I451" s="240"/>
    </row>
    <row r="452">
      <c r="F452" s="240"/>
      <c r="G452" s="240"/>
      <c r="H452" s="240"/>
      <c r="I452" s="240"/>
    </row>
    <row r="453">
      <c r="F453" s="240"/>
      <c r="G453" s="240"/>
      <c r="H453" s="240"/>
      <c r="I453" s="240"/>
    </row>
    <row r="454">
      <c r="F454" s="240"/>
      <c r="G454" s="240"/>
      <c r="H454" s="240"/>
      <c r="I454" s="240"/>
    </row>
    <row r="455">
      <c r="F455" s="240"/>
      <c r="G455" s="240"/>
      <c r="H455" s="240"/>
      <c r="I455" s="240"/>
    </row>
    <row r="456">
      <c r="F456" s="240"/>
      <c r="G456" s="240"/>
      <c r="H456" s="240"/>
      <c r="I456" s="240"/>
    </row>
    <row r="457">
      <c r="F457" s="240"/>
      <c r="G457" s="240"/>
      <c r="H457" s="240"/>
      <c r="I457" s="240"/>
    </row>
    <row r="458">
      <c r="F458" s="240"/>
      <c r="G458" s="240"/>
      <c r="H458" s="240"/>
      <c r="I458" s="240"/>
    </row>
    <row r="459">
      <c r="F459" s="240"/>
      <c r="G459" s="240"/>
      <c r="H459" s="240"/>
      <c r="I459" s="240"/>
    </row>
    <row r="460">
      <c r="F460" s="240"/>
      <c r="G460" s="240"/>
      <c r="H460" s="240"/>
      <c r="I460" s="240"/>
    </row>
    <row r="461">
      <c r="F461" s="240"/>
      <c r="G461" s="240"/>
      <c r="H461" s="240"/>
      <c r="I461" s="240"/>
    </row>
    <row r="462">
      <c r="F462" s="240"/>
      <c r="G462" s="240"/>
      <c r="H462" s="240"/>
      <c r="I462" s="240"/>
    </row>
    <row r="463">
      <c r="F463" s="240"/>
      <c r="G463" s="240"/>
      <c r="H463" s="240"/>
      <c r="I463" s="240"/>
    </row>
    <row r="464">
      <c r="F464" s="240"/>
      <c r="G464" s="240"/>
      <c r="H464" s="240"/>
      <c r="I464" s="240"/>
    </row>
    <row r="465">
      <c r="F465" s="240"/>
      <c r="G465" s="240"/>
      <c r="H465" s="240"/>
      <c r="I465" s="240"/>
    </row>
    <row r="466">
      <c r="F466" s="240"/>
      <c r="G466" s="240"/>
      <c r="H466" s="240"/>
      <c r="I466" s="240"/>
    </row>
    <row r="467">
      <c r="F467" s="240"/>
      <c r="G467" s="240"/>
      <c r="H467" s="240"/>
      <c r="I467" s="240"/>
    </row>
    <row r="468">
      <c r="F468" s="240"/>
      <c r="G468" s="240"/>
      <c r="H468" s="240"/>
      <c r="I468" s="240"/>
    </row>
    <row r="469">
      <c r="F469" s="240"/>
      <c r="G469" s="240"/>
      <c r="H469" s="240"/>
      <c r="I469" s="240"/>
    </row>
    <row r="470">
      <c r="F470" s="240"/>
      <c r="G470" s="240"/>
      <c r="H470" s="240"/>
      <c r="I470" s="240"/>
    </row>
    <row r="471">
      <c r="F471" s="240"/>
      <c r="G471" s="240"/>
      <c r="H471" s="240"/>
      <c r="I471" s="240"/>
    </row>
    <row r="472">
      <c r="F472" s="240"/>
      <c r="G472" s="240"/>
      <c r="H472" s="240"/>
      <c r="I472" s="240"/>
    </row>
    <row r="473">
      <c r="F473" s="240"/>
      <c r="G473" s="240"/>
      <c r="H473" s="240"/>
      <c r="I473" s="240"/>
    </row>
    <row r="474">
      <c r="F474" s="240"/>
      <c r="G474" s="240"/>
      <c r="H474" s="240"/>
      <c r="I474" s="240"/>
    </row>
    <row r="475">
      <c r="F475" s="240"/>
      <c r="G475" s="240"/>
      <c r="H475" s="240"/>
      <c r="I475" s="240"/>
    </row>
    <row r="476">
      <c r="F476" s="240"/>
      <c r="G476" s="240"/>
      <c r="H476" s="240"/>
      <c r="I476" s="240"/>
    </row>
    <row r="477">
      <c r="F477" s="240"/>
      <c r="G477" s="240"/>
      <c r="H477" s="240"/>
      <c r="I477" s="240"/>
    </row>
    <row r="478">
      <c r="F478" s="240"/>
      <c r="G478" s="240"/>
      <c r="H478" s="240"/>
      <c r="I478" s="240"/>
    </row>
    <row r="479">
      <c r="F479" s="240"/>
      <c r="G479" s="240"/>
      <c r="H479" s="240"/>
      <c r="I479" s="240"/>
    </row>
    <row r="480">
      <c r="F480" s="240"/>
      <c r="G480" s="240"/>
      <c r="H480" s="240"/>
      <c r="I480" s="240"/>
    </row>
    <row r="481">
      <c r="F481" s="240"/>
      <c r="G481" s="240"/>
      <c r="H481" s="240"/>
      <c r="I481" s="240"/>
    </row>
    <row r="482">
      <c r="F482" s="240"/>
      <c r="G482" s="240"/>
      <c r="H482" s="240"/>
      <c r="I482" s="240"/>
    </row>
    <row r="483">
      <c r="F483" s="240"/>
      <c r="G483" s="240"/>
      <c r="H483" s="240"/>
      <c r="I483" s="240"/>
    </row>
    <row r="484">
      <c r="F484" s="240"/>
      <c r="G484" s="240"/>
      <c r="H484" s="240"/>
      <c r="I484" s="240"/>
    </row>
    <row r="485">
      <c r="F485" s="240"/>
      <c r="G485" s="240"/>
      <c r="H485" s="240"/>
      <c r="I485" s="240"/>
    </row>
    <row r="486">
      <c r="F486" s="240"/>
      <c r="G486" s="240"/>
      <c r="H486" s="240"/>
      <c r="I486" s="240"/>
    </row>
    <row r="487">
      <c r="F487" s="240"/>
      <c r="G487" s="240"/>
      <c r="H487" s="240"/>
      <c r="I487" s="240"/>
    </row>
    <row r="488">
      <c r="F488" s="240"/>
      <c r="G488" s="240"/>
      <c r="H488" s="240"/>
      <c r="I488" s="240"/>
    </row>
    <row r="489">
      <c r="F489" s="240"/>
      <c r="G489" s="240"/>
      <c r="H489" s="240"/>
      <c r="I489" s="240"/>
    </row>
    <row r="490">
      <c r="F490" s="240"/>
      <c r="G490" s="240"/>
      <c r="H490" s="240"/>
      <c r="I490" s="240"/>
    </row>
    <row r="491">
      <c r="F491" s="240"/>
      <c r="G491" s="240"/>
      <c r="H491" s="240"/>
      <c r="I491" s="240"/>
    </row>
    <row r="492">
      <c r="F492" s="240"/>
      <c r="G492" s="240"/>
      <c r="H492" s="240"/>
      <c r="I492" s="240"/>
    </row>
    <row r="493">
      <c r="F493" s="240"/>
      <c r="G493" s="240"/>
      <c r="H493" s="240"/>
      <c r="I493" s="240"/>
    </row>
    <row r="494">
      <c r="F494" s="240"/>
      <c r="G494" s="240"/>
      <c r="H494" s="240"/>
      <c r="I494" s="240"/>
    </row>
    <row r="495">
      <c r="F495" s="240"/>
      <c r="G495" s="240"/>
      <c r="H495" s="240"/>
      <c r="I495" s="240"/>
    </row>
    <row r="496">
      <c r="F496" s="240"/>
      <c r="G496" s="240"/>
      <c r="H496" s="240"/>
      <c r="I496" s="240"/>
    </row>
    <row r="497">
      <c r="F497" s="240"/>
      <c r="G497" s="240"/>
      <c r="H497" s="240"/>
      <c r="I497" s="240"/>
    </row>
    <row r="498">
      <c r="F498" s="240"/>
      <c r="G498" s="240"/>
      <c r="H498" s="240"/>
      <c r="I498" s="240"/>
    </row>
    <row r="499">
      <c r="F499" s="240"/>
      <c r="G499" s="240"/>
      <c r="H499" s="240"/>
      <c r="I499" s="240"/>
    </row>
    <row r="500">
      <c r="F500" s="240"/>
      <c r="G500" s="240"/>
      <c r="H500" s="240"/>
      <c r="I500" s="240"/>
    </row>
    <row r="501">
      <c r="F501" s="240"/>
      <c r="G501" s="240"/>
      <c r="H501" s="240"/>
      <c r="I501" s="240"/>
    </row>
    <row r="502">
      <c r="F502" s="240"/>
      <c r="G502" s="240"/>
      <c r="H502" s="240"/>
      <c r="I502" s="240"/>
    </row>
    <row r="503">
      <c r="F503" s="240"/>
      <c r="G503" s="240"/>
      <c r="H503" s="240"/>
      <c r="I503" s="240"/>
    </row>
    <row r="504">
      <c r="F504" s="240"/>
      <c r="G504" s="240"/>
      <c r="H504" s="240"/>
      <c r="I504" s="240"/>
    </row>
    <row r="505">
      <c r="F505" s="240"/>
      <c r="G505" s="240"/>
      <c r="H505" s="240"/>
      <c r="I505" s="240"/>
    </row>
    <row r="506">
      <c r="F506" s="240"/>
      <c r="G506" s="240"/>
      <c r="H506" s="240"/>
      <c r="I506" s="240"/>
    </row>
    <row r="507">
      <c r="F507" s="240"/>
      <c r="G507" s="240"/>
      <c r="H507" s="240"/>
      <c r="I507" s="240"/>
    </row>
    <row r="508">
      <c r="F508" s="240"/>
      <c r="G508" s="240"/>
      <c r="H508" s="240"/>
      <c r="I508" s="240"/>
    </row>
    <row r="509">
      <c r="F509" s="240"/>
      <c r="G509" s="240"/>
      <c r="H509" s="240"/>
      <c r="I509" s="240"/>
    </row>
    <row r="510">
      <c r="F510" s="240"/>
      <c r="G510" s="240"/>
      <c r="H510" s="240"/>
      <c r="I510" s="240"/>
    </row>
    <row r="511">
      <c r="F511" s="240"/>
      <c r="G511" s="240"/>
      <c r="H511" s="240"/>
      <c r="I511" s="240"/>
    </row>
    <row r="512">
      <c r="F512" s="240"/>
      <c r="G512" s="240"/>
      <c r="H512" s="240"/>
      <c r="I512" s="240"/>
    </row>
    <row r="513">
      <c r="F513" s="240"/>
      <c r="G513" s="240"/>
      <c r="H513" s="240"/>
      <c r="I513" s="240"/>
    </row>
    <row r="514">
      <c r="F514" s="240"/>
      <c r="G514" s="240"/>
      <c r="H514" s="240"/>
      <c r="I514" s="240"/>
    </row>
    <row r="515">
      <c r="F515" s="240"/>
      <c r="G515" s="240"/>
      <c r="H515" s="240"/>
      <c r="I515" s="240"/>
    </row>
    <row r="516">
      <c r="F516" s="240"/>
      <c r="G516" s="240"/>
      <c r="H516" s="240"/>
      <c r="I516" s="240"/>
    </row>
    <row r="517">
      <c r="F517" s="240"/>
      <c r="G517" s="240"/>
      <c r="H517" s="240"/>
      <c r="I517" s="240"/>
    </row>
    <row r="518">
      <c r="F518" s="240"/>
      <c r="G518" s="240"/>
      <c r="H518" s="240"/>
      <c r="I518" s="240"/>
    </row>
    <row r="519">
      <c r="F519" s="240"/>
      <c r="G519" s="240"/>
      <c r="H519" s="240"/>
      <c r="I519" s="240"/>
    </row>
    <row r="520">
      <c r="F520" s="240"/>
      <c r="G520" s="240"/>
      <c r="H520" s="240"/>
      <c r="I520" s="240"/>
    </row>
    <row r="521">
      <c r="F521" s="240"/>
      <c r="G521" s="240"/>
      <c r="H521" s="240"/>
      <c r="I521" s="240"/>
    </row>
    <row r="522">
      <c r="F522" s="240"/>
      <c r="G522" s="240"/>
      <c r="H522" s="240"/>
      <c r="I522" s="240"/>
    </row>
    <row r="523">
      <c r="F523" s="240"/>
      <c r="G523" s="240"/>
      <c r="H523" s="240"/>
      <c r="I523" s="240"/>
    </row>
    <row r="524">
      <c r="F524" s="240"/>
      <c r="G524" s="240"/>
      <c r="H524" s="240"/>
      <c r="I524" s="240"/>
    </row>
    <row r="525">
      <c r="F525" s="240"/>
      <c r="G525" s="240"/>
      <c r="H525" s="240"/>
      <c r="I525" s="240"/>
    </row>
    <row r="526">
      <c r="F526" s="240"/>
      <c r="G526" s="240"/>
      <c r="H526" s="240"/>
      <c r="I526" s="240"/>
    </row>
    <row r="527">
      <c r="F527" s="240"/>
      <c r="G527" s="240"/>
      <c r="H527" s="240"/>
      <c r="I527" s="240"/>
    </row>
    <row r="528">
      <c r="F528" s="240"/>
      <c r="G528" s="240"/>
      <c r="H528" s="240"/>
      <c r="I528" s="240"/>
    </row>
    <row r="529">
      <c r="F529" s="240"/>
      <c r="G529" s="240"/>
      <c r="H529" s="240"/>
      <c r="I529" s="240"/>
    </row>
    <row r="530">
      <c r="F530" s="240"/>
      <c r="G530" s="240"/>
      <c r="H530" s="240"/>
      <c r="I530" s="240"/>
    </row>
    <row r="531">
      <c r="F531" s="240"/>
      <c r="G531" s="240"/>
      <c r="H531" s="240"/>
      <c r="I531" s="240"/>
    </row>
    <row r="532">
      <c r="F532" s="240"/>
      <c r="G532" s="240"/>
      <c r="H532" s="240"/>
      <c r="I532" s="240"/>
    </row>
    <row r="533">
      <c r="F533" s="240"/>
      <c r="G533" s="240"/>
      <c r="H533" s="240"/>
      <c r="I533" s="240"/>
    </row>
    <row r="534">
      <c r="F534" s="240"/>
      <c r="G534" s="240"/>
      <c r="H534" s="240"/>
      <c r="I534" s="240"/>
    </row>
    <row r="535">
      <c r="F535" s="240"/>
      <c r="G535" s="240"/>
      <c r="H535" s="240"/>
      <c r="I535" s="240"/>
    </row>
    <row r="536">
      <c r="F536" s="240"/>
      <c r="G536" s="240"/>
      <c r="H536" s="240"/>
      <c r="I536" s="240"/>
    </row>
    <row r="537">
      <c r="F537" s="240"/>
      <c r="G537" s="240"/>
      <c r="H537" s="240"/>
      <c r="I537" s="240"/>
    </row>
    <row r="538">
      <c r="F538" s="240"/>
      <c r="G538" s="240"/>
      <c r="H538" s="240"/>
      <c r="I538" s="240"/>
    </row>
    <row r="539">
      <c r="F539" s="240"/>
      <c r="G539" s="240"/>
      <c r="H539" s="240"/>
      <c r="I539" s="240"/>
    </row>
    <row r="540">
      <c r="F540" s="240"/>
      <c r="G540" s="240"/>
      <c r="H540" s="240"/>
      <c r="I540" s="240"/>
    </row>
    <row r="541">
      <c r="F541" s="240"/>
      <c r="G541" s="240"/>
      <c r="H541" s="240"/>
      <c r="I541" s="240"/>
    </row>
    <row r="542">
      <c r="F542" s="240"/>
      <c r="G542" s="240"/>
      <c r="H542" s="240"/>
      <c r="I542" s="240"/>
    </row>
    <row r="543">
      <c r="F543" s="240"/>
      <c r="G543" s="240"/>
      <c r="H543" s="240"/>
      <c r="I543" s="240"/>
    </row>
    <row r="544">
      <c r="F544" s="240"/>
      <c r="G544" s="240"/>
      <c r="H544" s="240"/>
      <c r="I544" s="240"/>
    </row>
    <row r="545">
      <c r="F545" s="240"/>
      <c r="G545" s="240"/>
      <c r="H545" s="240"/>
      <c r="I545" s="240"/>
    </row>
    <row r="546">
      <c r="F546" s="240"/>
      <c r="G546" s="240"/>
      <c r="H546" s="240"/>
      <c r="I546" s="240"/>
    </row>
    <row r="547">
      <c r="F547" s="240"/>
      <c r="G547" s="240"/>
      <c r="H547" s="240"/>
      <c r="I547" s="240"/>
    </row>
    <row r="548">
      <c r="F548" s="240"/>
      <c r="G548" s="240"/>
      <c r="H548" s="240"/>
      <c r="I548" s="240"/>
    </row>
    <row r="549">
      <c r="F549" s="240"/>
      <c r="G549" s="240"/>
      <c r="H549" s="240"/>
      <c r="I549" s="240"/>
    </row>
    <row r="550">
      <c r="F550" s="240"/>
      <c r="G550" s="240"/>
      <c r="H550" s="240"/>
      <c r="I550" s="240"/>
    </row>
    <row r="551">
      <c r="F551" s="240"/>
      <c r="G551" s="240"/>
      <c r="H551" s="240"/>
      <c r="I551" s="240"/>
    </row>
    <row r="552">
      <c r="F552" s="240"/>
      <c r="G552" s="240"/>
      <c r="H552" s="240"/>
      <c r="I552" s="240"/>
    </row>
    <row r="553">
      <c r="F553" s="240"/>
      <c r="G553" s="240"/>
      <c r="H553" s="240"/>
      <c r="I553" s="240"/>
    </row>
    <row r="554">
      <c r="F554" s="240"/>
      <c r="G554" s="240"/>
      <c r="H554" s="240"/>
      <c r="I554" s="240"/>
    </row>
    <row r="555">
      <c r="F555" s="240"/>
      <c r="G555" s="240"/>
      <c r="H555" s="240"/>
      <c r="I555" s="240"/>
    </row>
    <row r="556">
      <c r="F556" s="240"/>
      <c r="G556" s="240"/>
      <c r="H556" s="240"/>
      <c r="I556" s="240"/>
    </row>
    <row r="557">
      <c r="F557" s="240"/>
      <c r="G557" s="240"/>
      <c r="H557" s="240"/>
      <c r="I557" s="240"/>
    </row>
    <row r="558">
      <c r="F558" s="240"/>
      <c r="G558" s="240"/>
      <c r="H558" s="240"/>
      <c r="I558" s="240"/>
    </row>
    <row r="559">
      <c r="F559" s="240"/>
      <c r="G559" s="240"/>
      <c r="H559" s="240"/>
      <c r="I559" s="240"/>
    </row>
    <row r="560">
      <c r="F560" s="240"/>
      <c r="G560" s="240"/>
      <c r="H560" s="240"/>
      <c r="I560" s="240"/>
    </row>
    <row r="561">
      <c r="F561" s="240"/>
      <c r="G561" s="240"/>
      <c r="H561" s="240"/>
      <c r="I561" s="240"/>
    </row>
    <row r="562">
      <c r="F562" s="240"/>
      <c r="G562" s="240"/>
      <c r="H562" s="240"/>
      <c r="I562" s="240"/>
    </row>
    <row r="563">
      <c r="F563" s="240"/>
      <c r="G563" s="240"/>
      <c r="H563" s="240"/>
      <c r="I563" s="240"/>
    </row>
    <row r="564">
      <c r="F564" s="240"/>
      <c r="G564" s="240"/>
      <c r="H564" s="240"/>
      <c r="I564" s="240"/>
    </row>
    <row r="565">
      <c r="F565" s="240"/>
      <c r="G565" s="240"/>
      <c r="H565" s="240"/>
      <c r="I565" s="240"/>
    </row>
    <row r="566">
      <c r="F566" s="240"/>
      <c r="G566" s="240"/>
      <c r="H566" s="240"/>
      <c r="I566" s="240"/>
    </row>
    <row r="567">
      <c r="F567" s="240"/>
      <c r="G567" s="240"/>
      <c r="H567" s="240"/>
      <c r="I567" s="240"/>
    </row>
    <row r="568">
      <c r="F568" s="240"/>
      <c r="G568" s="240"/>
      <c r="H568" s="240"/>
      <c r="I568" s="240"/>
    </row>
    <row r="569">
      <c r="F569" s="240"/>
      <c r="G569" s="240"/>
      <c r="H569" s="240"/>
      <c r="I569" s="240"/>
    </row>
    <row r="570">
      <c r="F570" s="240"/>
      <c r="G570" s="240"/>
      <c r="H570" s="240"/>
      <c r="I570" s="240"/>
    </row>
    <row r="571">
      <c r="F571" s="240"/>
      <c r="G571" s="240"/>
      <c r="H571" s="240"/>
      <c r="I571" s="240"/>
    </row>
    <row r="572">
      <c r="F572" s="240"/>
      <c r="G572" s="240"/>
      <c r="H572" s="240"/>
      <c r="I572" s="240"/>
    </row>
    <row r="573">
      <c r="F573" s="240"/>
      <c r="G573" s="240"/>
      <c r="H573" s="240"/>
      <c r="I573" s="240"/>
    </row>
    <row r="574">
      <c r="F574" s="240"/>
      <c r="G574" s="240"/>
      <c r="H574" s="240"/>
      <c r="I574" s="240"/>
    </row>
    <row r="575">
      <c r="F575" s="240"/>
      <c r="G575" s="240"/>
      <c r="H575" s="240"/>
      <c r="I575" s="240"/>
    </row>
    <row r="576">
      <c r="F576" s="240"/>
      <c r="G576" s="240"/>
      <c r="H576" s="240"/>
      <c r="I576" s="240"/>
    </row>
    <row r="577">
      <c r="F577" s="240"/>
      <c r="G577" s="240"/>
      <c r="H577" s="240"/>
      <c r="I577" s="240"/>
    </row>
    <row r="578">
      <c r="F578" s="240"/>
      <c r="G578" s="240"/>
      <c r="H578" s="240"/>
      <c r="I578" s="240"/>
    </row>
    <row r="579">
      <c r="F579" s="240"/>
      <c r="G579" s="240"/>
      <c r="H579" s="240"/>
      <c r="I579" s="240"/>
    </row>
    <row r="580">
      <c r="F580" s="240"/>
      <c r="G580" s="240"/>
      <c r="H580" s="240"/>
      <c r="I580" s="240"/>
    </row>
    <row r="581">
      <c r="F581" s="240"/>
      <c r="G581" s="240"/>
      <c r="H581" s="240"/>
      <c r="I581" s="240"/>
    </row>
    <row r="582">
      <c r="F582" s="240"/>
      <c r="G582" s="240"/>
      <c r="H582" s="240"/>
      <c r="I582" s="240"/>
    </row>
    <row r="583">
      <c r="F583" s="240"/>
      <c r="G583" s="240"/>
      <c r="H583" s="240"/>
      <c r="I583" s="240"/>
    </row>
    <row r="584">
      <c r="F584" s="240"/>
      <c r="G584" s="240"/>
      <c r="H584" s="240"/>
      <c r="I584" s="240"/>
    </row>
    <row r="585">
      <c r="F585" s="240"/>
      <c r="G585" s="240"/>
      <c r="H585" s="240"/>
      <c r="I585" s="240"/>
    </row>
    <row r="586">
      <c r="F586" s="240"/>
      <c r="G586" s="240"/>
      <c r="H586" s="240"/>
      <c r="I586" s="240"/>
    </row>
    <row r="587">
      <c r="F587" s="240"/>
      <c r="G587" s="240"/>
      <c r="H587" s="240"/>
      <c r="I587" s="240"/>
    </row>
    <row r="588">
      <c r="F588" s="240"/>
      <c r="G588" s="240"/>
      <c r="H588" s="240"/>
      <c r="I588" s="240"/>
    </row>
    <row r="589">
      <c r="F589" s="240"/>
      <c r="G589" s="240"/>
      <c r="H589" s="240"/>
      <c r="I589" s="240"/>
    </row>
    <row r="590">
      <c r="F590" s="240"/>
      <c r="G590" s="240"/>
      <c r="H590" s="240"/>
      <c r="I590" s="240"/>
    </row>
    <row r="591">
      <c r="F591" s="240"/>
      <c r="G591" s="240"/>
      <c r="H591" s="240"/>
      <c r="I591" s="240"/>
    </row>
    <row r="592">
      <c r="F592" s="240"/>
      <c r="G592" s="240"/>
      <c r="H592" s="240"/>
      <c r="I592" s="240"/>
    </row>
    <row r="593">
      <c r="F593" s="240"/>
      <c r="G593" s="240"/>
      <c r="H593" s="240"/>
      <c r="I593" s="240"/>
    </row>
    <row r="594">
      <c r="F594" s="240"/>
      <c r="G594" s="240"/>
      <c r="H594" s="240"/>
      <c r="I594" s="240"/>
    </row>
    <row r="595">
      <c r="F595" s="240"/>
      <c r="G595" s="240"/>
      <c r="H595" s="240"/>
      <c r="I595" s="240"/>
    </row>
    <row r="596">
      <c r="F596" s="240"/>
      <c r="G596" s="240"/>
      <c r="H596" s="240"/>
      <c r="I596" s="240"/>
    </row>
    <row r="597">
      <c r="F597" s="240"/>
      <c r="G597" s="240"/>
      <c r="H597" s="240"/>
      <c r="I597" s="240"/>
    </row>
    <row r="598">
      <c r="F598" s="240"/>
      <c r="G598" s="240"/>
      <c r="H598" s="240"/>
      <c r="I598" s="240"/>
    </row>
    <row r="599">
      <c r="F599" s="240"/>
      <c r="G599" s="240"/>
      <c r="H599" s="240"/>
      <c r="I599" s="240"/>
    </row>
    <row r="600">
      <c r="F600" s="240"/>
      <c r="G600" s="240"/>
      <c r="H600" s="240"/>
      <c r="I600" s="240"/>
    </row>
    <row r="601">
      <c r="F601" s="240"/>
      <c r="G601" s="240"/>
      <c r="H601" s="240"/>
      <c r="I601" s="240"/>
    </row>
    <row r="602">
      <c r="F602" s="240"/>
      <c r="G602" s="240"/>
      <c r="H602" s="240"/>
      <c r="I602" s="240"/>
    </row>
    <row r="603">
      <c r="F603" s="240"/>
      <c r="G603" s="240"/>
      <c r="H603" s="240"/>
      <c r="I603" s="240"/>
    </row>
    <row r="604">
      <c r="F604" s="240"/>
      <c r="G604" s="240"/>
      <c r="H604" s="240"/>
      <c r="I604" s="240"/>
    </row>
    <row r="605">
      <c r="F605" s="240"/>
      <c r="G605" s="240"/>
      <c r="H605" s="240"/>
      <c r="I605" s="240"/>
    </row>
    <row r="606">
      <c r="F606" s="240"/>
      <c r="G606" s="240"/>
      <c r="H606" s="240"/>
      <c r="I606" s="240"/>
    </row>
    <row r="607">
      <c r="F607" s="240"/>
      <c r="G607" s="240"/>
      <c r="H607" s="240"/>
      <c r="I607" s="240"/>
    </row>
    <row r="608">
      <c r="F608" s="240"/>
      <c r="G608" s="240"/>
      <c r="H608" s="240"/>
      <c r="I608" s="240"/>
    </row>
    <row r="609">
      <c r="F609" s="240"/>
      <c r="G609" s="240"/>
      <c r="H609" s="240"/>
      <c r="I609" s="240"/>
    </row>
    <row r="610">
      <c r="F610" s="240"/>
      <c r="G610" s="240"/>
      <c r="H610" s="240"/>
      <c r="I610" s="240"/>
    </row>
    <row r="611">
      <c r="F611" s="240"/>
      <c r="G611" s="240"/>
      <c r="H611" s="240"/>
      <c r="I611" s="240"/>
    </row>
    <row r="612">
      <c r="F612" s="240"/>
      <c r="G612" s="240"/>
      <c r="H612" s="240"/>
      <c r="I612" s="240"/>
    </row>
    <row r="613">
      <c r="F613" s="240"/>
      <c r="G613" s="240"/>
      <c r="H613" s="240"/>
      <c r="I613" s="240"/>
    </row>
    <row r="614">
      <c r="F614" s="240"/>
      <c r="G614" s="240"/>
      <c r="H614" s="240"/>
      <c r="I614" s="240"/>
    </row>
    <row r="615">
      <c r="F615" s="240"/>
      <c r="G615" s="240"/>
      <c r="H615" s="240"/>
      <c r="I615" s="240"/>
    </row>
    <row r="616">
      <c r="F616" s="240"/>
      <c r="G616" s="240"/>
      <c r="H616" s="240"/>
      <c r="I616" s="240"/>
    </row>
    <row r="617">
      <c r="F617" s="240"/>
      <c r="G617" s="240"/>
      <c r="H617" s="240"/>
      <c r="I617" s="240"/>
    </row>
    <row r="618">
      <c r="F618" s="240"/>
      <c r="G618" s="240"/>
      <c r="H618" s="240"/>
      <c r="I618" s="240"/>
    </row>
    <row r="619">
      <c r="F619" s="240"/>
      <c r="G619" s="240"/>
      <c r="H619" s="240"/>
      <c r="I619" s="240"/>
    </row>
    <row r="620">
      <c r="F620" s="240"/>
      <c r="G620" s="240"/>
      <c r="H620" s="240"/>
      <c r="I620" s="240"/>
    </row>
    <row r="621">
      <c r="F621" s="240"/>
      <c r="G621" s="240"/>
      <c r="H621" s="240"/>
      <c r="I621" s="240"/>
    </row>
    <row r="622">
      <c r="F622" s="240"/>
      <c r="G622" s="240"/>
      <c r="H622" s="240"/>
      <c r="I622" s="240"/>
    </row>
    <row r="623">
      <c r="F623" s="240"/>
      <c r="G623" s="240"/>
      <c r="H623" s="240"/>
      <c r="I623" s="240"/>
    </row>
    <row r="624">
      <c r="F624" s="240"/>
      <c r="G624" s="240"/>
      <c r="H624" s="240"/>
      <c r="I624" s="240"/>
    </row>
    <row r="625">
      <c r="F625" s="240"/>
      <c r="G625" s="240"/>
      <c r="H625" s="240"/>
      <c r="I625" s="240"/>
    </row>
    <row r="626">
      <c r="F626" s="240"/>
      <c r="G626" s="240"/>
      <c r="H626" s="240"/>
      <c r="I626" s="240"/>
    </row>
    <row r="627">
      <c r="F627" s="240"/>
      <c r="G627" s="240"/>
      <c r="H627" s="240"/>
      <c r="I627" s="240"/>
    </row>
    <row r="628">
      <c r="F628" s="240"/>
      <c r="G628" s="240"/>
      <c r="H628" s="240"/>
      <c r="I628" s="240"/>
    </row>
    <row r="629">
      <c r="F629" s="240"/>
      <c r="G629" s="240"/>
      <c r="H629" s="240"/>
      <c r="I629" s="240"/>
    </row>
    <row r="630">
      <c r="F630" s="240"/>
      <c r="G630" s="240"/>
      <c r="H630" s="240"/>
      <c r="I630" s="240"/>
    </row>
    <row r="631">
      <c r="F631" s="240"/>
      <c r="G631" s="240"/>
      <c r="H631" s="240"/>
      <c r="I631" s="240"/>
    </row>
    <row r="632">
      <c r="F632" s="240"/>
      <c r="G632" s="240"/>
      <c r="H632" s="240"/>
      <c r="I632" s="240"/>
    </row>
    <row r="633">
      <c r="F633" s="240"/>
      <c r="G633" s="240"/>
      <c r="H633" s="240"/>
      <c r="I633" s="240"/>
    </row>
    <row r="634">
      <c r="F634" s="240"/>
      <c r="G634" s="240"/>
      <c r="H634" s="240"/>
      <c r="I634" s="240"/>
    </row>
    <row r="635">
      <c r="F635" s="240"/>
      <c r="G635" s="240"/>
      <c r="H635" s="240"/>
      <c r="I635" s="240"/>
    </row>
    <row r="636">
      <c r="F636" s="240"/>
      <c r="G636" s="240"/>
      <c r="H636" s="240"/>
      <c r="I636" s="240"/>
    </row>
    <row r="637">
      <c r="F637" s="240"/>
      <c r="G637" s="240"/>
      <c r="H637" s="240"/>
      <c r="I637" s="240"/>
    </row>
    <row r="638">
      <c r="F638" s="240"/>
      <c r="G638" s="240"/>
      <c r="H638" s="240"/>
      <c r="I638" s="240"/>
    </row>
    <row r="639">
      <c r="F639" s="240"/>
      <c r="G639" s="240"/>
      <c r="H639" s="240"/>
      <c r="I639" s="240"/>
    </row>
    <row r="640">
      <c r="F640" s="240"/>
      <c r="G640" s="240"/>
      <c r="H640" s="240"/>
      <c r="I640" s="240"/>
    </row>
    <row r="641">
      <c r="F641" s="240"/>
      <c r="G641" s="240"/>
      <c r="H641" s="240"/>
      <c r="I641" s="240"/>
    </row>
    <row r="642">
      <c r="F642" s="240"/>
      <c r="G642" s="240"/>
      <c r="H642" s="240"/>
      <c r="I642" s="240"/>
    </row>
    <row r="643">
      <c r="F643" s="240"/>
      <c r="G643" s="240"/>
      <c r="H643" s="240"/>
      <c r="I643" s="240"/>
    </row>
    <row r="644">
      <c r="F644" s="240"/>
      <c r="G644" s="240"/>
      <c r="H644" s="240"/>
      <c r="I644" s="240"/>
    </row>
    <row r="645">
      <c r="F645" s="240"/>
      <c r="G645" s="240"/>
      <c r="H645" s="240"/>
      <c r="I645" s="240"/>
    </row>
    <row r="646">
      <c r="F646" s="240"/>
      <c r="G646" s="240"/>
      <c r="H646" s="240"/>
      <c r="I646" s="240"/>
    </row>
    <row r="647">
      <c r="F647" s="240"/>
      <c r="G647" s="240"/>
      <c r="H647" s="240"/>
      <c r="I647" s="240"/>
    </row>
    <row r="648">
      <c r="F648" s="240"/>
      <c r="G648" s="240"/>
      <c r="H648" s="240"/>
      <c r="I648" s="240"/>
    </row>
    <row r="649">
      <c r="F649" s="240"/>
      <c r="G649" s="240"/>
      <c r="H649" s="240"/>
      <c r="I649" s="240"/>
    </row>
    <row r="650">
      <c r="F650" s="240"/>
      <c r="G650" s="240"/>
      <c r="H650" s="240"/>
      <c r="I650" s="240"/>
    </row>
    <row r="651">
      <c r="F651" s="240"/>
      <c r="G651" s="240"/>
      <c r="H651" s="240"/>
      <c r="I651" s="240"/>
    </row>
    <row r="652">
      <c r="F652" s="240"/>
      <c r="G652" s="240"/>
      <c r="H652" s="240"/>
      <c r="I652" s="240"/>
    </row>
    <row r="653">
      <c r="F653" s="240"/>
      <c r="G653" s="240"/>
      <c r="H653" s="240"/>
      <c r="I653" s="240"/>
    </row>
    <row r="654">
      <c r="F654" s="240"/>
      <c r="G654" s="240"/>
      <c r="H654" s="240"/>
      <c r="I654" s="240"/>
    </row>
    <row r="655">
      <c r="F655" s="240"/>
      <c r="G655" s="240"/>
      <c r="H655" s="240"/>
      <c r="I655" s="240"/>
    </row>
    <row r="656">
      <c r="F656" s="240"/>
      <c r="G656" s="240"/>
      <c r="H656" s="240"/>
      <c r="I656" s="240"/>
    </row>
    <row r="657">
      <c r="F657" s="240"/>
      <c r="G657" s="240"/>
      <c r="H657" s="240"/>
      <c r="I657" s="240"/>
    </row>
    <row r="658">
      <c r="F658" s="240"/>
      <c r="G658" s="240"/>
      <c r="H658" s="240"/>
      <c r="I658" s="240"/>
    </row>
    <row r="659">
      <c r="F659" s="240"/>
      <c r="G659" s="240"/>
      <c r="H659" s="240"/>
      <c r="I659" s="240"/>
    </row>
    <row r="660">
      <c r="F660" s="240"/>
      <c r="G660" s="240"/>
      <c r="H660" s="240"/>
      <c r="I660" s="240"/>
    </row>
    <row r="661">
      <c r="F661" s="240"/>
      <c r="G661" s="240"/>
      <c r="H661" s="240"/>
      <c r="I661" s="240"/>
    </row>
    <row r="662">
      <c r="F662" s="240"/>
      <c r="G662" s="240"/>
      <c r="H662" s="240"/>
      <c r="I662" s="240"/>
    </row>
    <row r="663">
      <c r="F663" s="240"/>
      <c r="G663" s="240"/>
      <c r="H663" s="240"/>
      <c r="I663" s="240"/>
    </row>
    <row r="664">
      <c r="F664" s="240"/>
      <c r="G664" s="240"/>
      <c r="H664" s="240"/>
      <c r="I664" s="240"/>
    </row>
    <row r="665">
      <c r="F665" s="240"/>
      <c r="G665" s="240"/>
      <c r="H665" s="240"/>
      <c r="I665" s="240"/>
    </row>
    <row r="666">
      <c r="F666" s="240"/>
      <c r="G666" s="240"/>
      <c r="H666" s="240"/>
      <c r="I666" s="240"/>
    </row>
    <row r="667">
      <c r="F667" s="240"/>
      <c r="G667" s="240"/>
      <c r="H667" s="240"/>
      <c r="I667" s="240"/>
    </row>
    <row r="668">
      <c r="F668" s="240"/>
      <c r="G668" s="240"/>
      <c r="H668" s="240"/>
      <c r="I668" s="240"/>
    </row>
    <row r="669">
      <c r="F669" s="240"/>
      <c r="G669" s="240"/>
      <c r="H669" s="240"/>
      <c r="I669" s="240"/>
    </row>
    <row r="670">
      <c r="F670" s="240"/>
      <c r="G670" s="240"/>
      <c r="H670" s="240"/>
      <c r="I670" s="240"/>
    </row>
    <row r="671">
      <c r="F671" s="240"/>
      <c r="G671" s="240"/>
      <c r="H671" s="240"/>
      <c r="I671" s="240"/>
    </row>
    <row r="672">
      <c r="F672" s="240"/>
      <c r="G672" s="240"/>
      <c r="H672" s="240"/>
      <c r="I672" s="240"/>
    </row>
    <row r="673">
      <c r="F673" s="240"/>
      <c r="G673" s="240"/>
      <c r="H673" s="240"/>
      <c r="I673" s="240"/>
    </row>
    <row r="674">
      <c r="F674" s="240"/>
      <c r="G674" s="240"/>
      <c r="H674" s="240"/>
      <c r="I674" s="240"/>
    </row>
    <row r="675">
      <c r="F675" s="240"/>
      <c r="G675" s="240"/>
      <c r="H675" s="240"/>
      <c r="I675" s="240"/>
    </row>
    <row r="676">
      <c r="F676" s="240"/>
      <c r="G676" s="240"/>
      <c r="H676" s="240"/>
      <c r="I676" s="240"/>
    </row>
    <row r="677">
      <c r="F677" s="240"/>
      <c r="G677" s="240"/>
      <c r="H677" s="240"/>
      <c r="I677" s="240"/>
    </row>
    <row r="678">
      <c r="F678" s="240"/>
      <c r="G678" s="240"/>
      <c r="H678" s="240"/>
      <c r="I678" s="240"/>
    </row>
    <row r="679">
      <c r="F679" s="240"/>
      <c r="G679" s="240"/>
      <c r="H679" s="240"/>
      <c r="I679" s="240"/>
    </row>
    <row r="680">
      <c r="F680" s="240"/>
      <c r="G680" s="240"/>
      <c r="H680" s="240"/>
      <c r="I680" s="240"/>
    </row>
    <row r="681">
      <c r="F681" s="240"/>
      <c r="G681" s="240"/>
      <c r="H681" s="240"/>
      <c r="I681" s="240"/>
    </row>
    <row r="682">
      <c r="F682" s="240"/>
      <c r="G682" s="240"/>
      <c r="H682" s="240"/>
      <c r="I682" s="240"/>
    </row>
    <row r="683">
      <c r="F683" s="240"/>
      <c r="G683" s="240"/>
      <c r="H683" s="240"/>
      <c r="I683" s="240"/>
    </row>
    <row r="684">
      <c r="F684" s="240"/>
      <c r="G684" s="240"/>
      <c r="H684" s="240"/>
      <c r="I684" s="240"/>
    </row>
    <row r="685">
      <c r="F685" s="240"/>
      <c r="G685" s="240"/>
      <c r="H685" s="240"/>
      <c r="I685" s="240"/>
    </row>
    <row r="686">
      <c r="F686" s="240"/>
      <c r="G686" s="240"/>
      <c r="H686" s="240"/>
      <c r="I686" s="240"/>
    </row>
    <row r="687">
      <c r="F687" s="240"/>
      <c r="G687" s="240"/>
      <c r="H687" s="240"/>
      <c r="I687" s="240"/>
    </row>
    <row r="688">
      <c r="F688" s="240"/>
      <c r="G688" s="240"/>
      <c r="H688" s="240"/>
      <c r="I688" s="240"/>
    </row>
    <row r="689">
      <c r="F689" s="240"/>
      <c r="G689" s="240"/>
      <c r="H689" s="240"/>
      <c r="I689" s="240"/>
    </row>
    <row r="690">
      <c r="F690" s="240"/>
      <c r="G690" s="240"/>
      <c r="H690" s="240"/>
      <c r="I690" s="240"/>
    </row>
    <row r="691">
      <c r="F691" s="240"/>
      <c r="G691" s="240"/>
      <c r="H691" s="240"/>
      <c r="I691" s="240"/>
    </row>
    <row r="692">
      <c r="F692" s="240"/>
      <c r="G692" s="240"/>
      <c r="H692" s="240"/>
      <c r="I692" s="240"/>
    </row>
    <row r="693">
      <c r="F693" s="240"/>
      <c r="G693" s="240"/>
      <c r="H693" s="240"/>
      <c r="I693" s="240"/>
    </row>
    <row r="694">
      <c r="F694" s="240"/>
      <c r="G694" s="240"/>
      <c r="H694" s="240"/>
      <c r="I694" s="240"/>
    </row>
    <row r="695">
      <c r="F695" s="240"/>
      <c r="G695" s="240"/>
      <c r="H695" s="240"/>
      <c r="I695" s="240"/>
    </row>
    <row r="696">
      <c r="F696" s="240"/>
      <c r="G696" s="240"/>
      <c r="H696" s="240"/>
      <c r="I696" s="240"/>
    </row>
    <row r="697">
      <c r="F697" s="240"/>
      <c r="G697" s="240"/>
      <c r="H697" s="240"/>
      <c r="I697" s="240"/>
    </row>
    <row r="698">
      <c r="F698" s="240"/>
      <c r="G698" s="240"/>
      <c r="H698" s="240"/>
      <c r="I698" s="240"/>
    </row>
    <row r="699">
      <c r="F699" s="240"/>
      <c r="G699" s="240"/>
      <c r="H699" s="240"/>
      <c r="I699" s="240"/>
    </row>
    <row r="700">
      <c r="F700" s="240"/>
      <c r="G700" s="240"/>
      <c r="H700" s="240"/>
      <c r="I700" s="240"/>
    </row>
    <row r="701">
      <c r="F701" s="240"/>
      <c r="G701" s="240"/>
      <c r="H701" s="240"/>
      <c r="I701" s="240"/>
    </row>
    <row r="702">
      <c r="F702" s="240"/>
      <c r="G702" s="240"/>
      <c r="H702" s="240"/>
      <c r="I702" s="240"/>
    </row>
    <row r="703">
      <c r="F703" s="240"/>
      <c r="G703" s="240"/>
      <c r="H703" s="240"/>
      <c r="I703" s="240"/>
    </row>
    <row r="704">
      <c r="F704" s="240"/>
      <c r="G704" s="240"/>
      <c r="H704" s="240"/>
      <c r="I704" s="240"/>
    </row>
    <row r="705">
      <c r="F705" s="240"/>
      <c r="G705" s="240"/>
      <c r="H705" s="240"/>
      <c r="I705" s="240"/>
    </row>
    <row r="706">
      <c r="F706" s="240"/>
      <c r="G706" s="240"/>
      <c r="H706" s="240"/>
      <c r="I706" s="240"/>
    </row>
    <row r="707">
      <c r="F707" s="240"/>
      <c r="G707" s="240"/>
      <c r="H707" s="240"/>
      <c r="I707" s="240"/>
    </row>
    <row r="708">
      <c r="F708" s="240"/>
      <c r="G708" s="240"/>
      <c r="H708" s="240"/>
      <c r="I708" s="240"/>
    </row>
    <row r="709">
      <c r="F709" s="240"/>
      <c r="G709" s="240"/>
      <c r="H709" s="240"/>
      <c r="I709" s="240"/>
    </row>
    <row r="710">
      <c r="F710" s="240"/>
      <c r="G710" s="240"/>
      <c r="H710" s="240"/>
      <c r="I710" s="240"/>
    </row>
    <row r="711">
      <c r="F711" s="240"/>
      <c r="G711" s="240"/>
      <c r="H711" s="240"/>
      <c r="I711" s="240"/>
    </row>
    <row r="712">
      <c r="F712" s="240"/>
      <c r="G712" s="240"/>
      <c r="H712" s="240"/>
      <c r="I712" s="240"/>
    </row>
    <row r="713">
      <c r="F713" s="240"/>
      <c r="G713" s="240"/>
      <c r="H713" s="240"/>
      <c r="I713" s="240"/>
    </row>
    <row r="714">
      <c r="F714" s="240"/>
      <c r="G714" s="240"/>
      <c r="H714" s="240"/>
      <c r="I714" s="240"/>
    </row>
    <row r="715">
      <c r="F715" s="240"/>
      <c r="G715" s="240"/>
      <c r="H715" s="240"/>
      <c r="I715" s="240"/>
    </row>
    <row r="716">
      <c r="F716" s="240"/>
      <c r="G716" s="240"/>
      <c r="H716" s="240"/>
      <c r="I716" s="240"/>
    </row>
    <row r="717">
      <c r="F717" s="240"/>
      <c r="G717" s="240"/>
      <c r="H717" s="240"/>
      <c r="I717" s="240"/>
    </row>
    <row r="718">
      <c r="F718" s="240"/>
      <c r="G718" s="240"/>
      <c r="H718" s="240"/>
      <c r="I718" s="240"/>
    </row>
    <row r="719">
      <c r="F719" s="240"/>
      <c r="G719" s="240"/>
      <c r="H719" s="240"/>
      <c r="I719" s="240"/>
    </row>
    <row r="720">
      <c r="F720" s="240"/>
      <c r="G720" s="240"/>
      <c r="H720" s="240"/>
      <c r="I720" s="240"/>
    </row>
    <row r="721">
      <c r="F721" s="240"/>
      <c r="G721" s="240"/>
      <c r="H721" s="240"/>
      <c r="I721" s="240"/>
    </row>
    <row r="722">
      <c r="F722" s="240"/>
      <c r="G722" s="240"/>
      <c r="H722" s="240"/>
      <c r="I722" s="240"/>
    </row>
    <row r="723">
      <c r="F723" s="240"/>
      <c r="G723" s="240"/>
      <c r="H723" s="240"/>
      <c r="I723" s="240"/>
    </row>
    <row r="724">
      <c r="F724" s="240"/>
      <c r="G724" s="240"/>
      <c r="H724" s="240"/>
      <c r="I724" s="240"/>
    </row>
    <row r="725">
      <c r="F725" s="240"/>
      <c r="G725" s="240"/>
      <c r="H725" s="240"/>
      <c r="I725" s="240"/>
    </row>
    <row r="726">
      <c r="F726" s="240"/>
      <c r="G726" s="240"/>
      <c r="H726" s="240"/>
      <c r="I726" s="240"/>
    </row>
    <row r="727">
      <c r="F727" s="240"/>
      <c r="G727" s="240"/>
      <c r="H727" s="240"/>
      <c r="I727" s="240"/>
    </row>
    <row r="728">
      <c r="F728" s="240"/>
      <c r="G728" s="240"/>
      <c r="H728" s="240"/>
      <c r="I728" s="240"/>
    </row>
    <row r="729">
      <c r="F729" s="240"/>
      <c r="G729" s="240"/>
      <c r="H729" s="240"/>
      <c r="I729" s="240"/>
    </row>
    <row r="730">
      <c r="F730" s="240"/>
      <c r="G730" s="240"/>
      <c r="H730" s="240"/>
      <c r="I730" s="240"/>
    </row>
    <row r="731">
      <c r="F731" s="240"/>
      <c r="G731" s="240"/>
      <c r="H731" s="240"/>
      <c r="I731" s="240"/>
    </row>
    <row r="732">
      <c r="F732" s="240"/>
      <c r="G732" s="240"/>
      <c r="H732" s="240"/>
      <c r="I732" s="240"/>
    </row>
    <row r="733">
      <c r="F733" s="240"/>
      <c r="G733" s="240"/>
      <c r="H733" s="240"/>
      <c r="I733" s="240"/>
    </row>
    <row r="734">
      <c r="F734" s="240"/>
      <c r="G734" s="240"/>
      <c r="H734" s="240"/>
      <c r="I734" s="240"/>
    </row>
    <row r="735">
      <c r="F735" s="240"/>
      <c r="G735" s="240"/>
      <c r="H735" s="240"/>
      <c r="I735" s="240"/>
    </row>
    <row r="736">
      <c r="F736" s="240"/>
      <c r="G736" s="240"/>
      <c r="H736" s="240"/>
      <c r="I736" s="240"/>
    </row>
    <row r="737">
      <c r="F737" s="240"/>
      <c r="G737" s="240"/>
      <c r="H737" s="240"/>
      <c r="I737" s="240"/>
    </row>
    <row r="738">
      <c r="F738" s="240"/>
      <c r="G738" s="240"/>
      <c r="H738" s="240"/>
      <c r="I738" s="240"/>
    </row>
    <row r="739">
      <c r="F739" s="240"/>
      <c r="G739" s="240"/>
      <c r="H739" s="240"/>
      <c r="I739" s="240"/>
    </row>
    <row r="740">
      <c r="F740" s="240"/>
      <c r="G740" s="240"/>
      <c r="H740" s="240"/>
      <c r="I740" s="240"/>
    </row>
    <row r="741">
      <c r="F741" s="240"/>
      <c r="G741" s="240"/>
      <c r="H741" s="240"/>
      <c r="I741" s="240"/>
    </row>
    <row r="742">
      <c r="F742" s="240"/>
      <c r="G742" s="240"/>
      <c r="H742" s="240"/>
      <c r="I742" s="240"/>
    </row>
    <row r="743">
      <c r="F743" s="240"/>
      <c r="G743" s="240"/>
      <c r="H743" s="240"/>
      <c r="I743" s="240"/>
    </row>
    <row r="744">
      <c r="F744" s="240"/>
      <c r="G744" s="240"/>
      <c r="H744" s="240"/>
      <c r="I744" s="240"/>
    </row>
    <row r="745">
      <c r="F745" s="240"/>
      <c r="G745" s="240"/>
      <c r="H745" s="240"/>
      <c r="I745" s="240"/>
    </row>
    <row r="746">
      <c r="F746" s="240"/>
      <c r="G746" s="240"/>
      <c r="H746" s="240"/>
      <c r="I746" s="240"/>
    </row>
    <row r="747">
      <c r="F747" s="240"/>
      <c r="G747" s="240"/>
      <c r="H747" s="240"/>
      <c r="I747" s="240"/>
    </row>
    <row r="748">
      <c r="F748" s="240"/>
      <c r="G748" s="240"/>
      <c r="H748" s="240"/>
      <c r="I748" s="240"/>
    </row>
    <row r="749">
      <c r="F749" s="240"/>
      <c r="G749" s="240"/>
      <c r="H749" s="240"/>
      <c r="I749" s="240"/>
    </row>
    <row r="750">
      <c r="F750" s="240"/>
      <c r="G750" s="240"/>
      <c r="H750" s="240"/>
      <c r="I750" s="240"/>
    </row>
    <row r="751">
      <c r="F751" s="240"/>
      <c r="G751" s="240"/>
      <c r="H751" s="240"/>
      <c r="I751" s="240"/>
    </row>
    <row r="752">
      <c r="F752" s="240"/>
      <c r="G752" s="240"/>
      <c r="H752" s="240"/>
      <c r="I752" s="240"/>
    </row>
    <row r="753">
      <c r="F753" s="240"/>
      <c r="G753" s="240"/>
      <c r="H753" s="240"/>
      <c r="I753" s="240"/>
    </row>
    <row r="754">
      <c r="F754" s="240"/>
      <c r="G754" s="240"/>
      <c r="H754" s="240"/>
      <c r="I754" s="240"/>
    </row>
    <row r="755">
      <c r="F755" s="240"/>
      <c r="G755" s="240"/>
      <c r="H755" s="240"/>
      <c r="I755" s="240"/>
    </row>
    <row r="756">
      <c r="F756" s="240"/>
      <c r="G756" s="240"/>
      <c r="H756" s="240"/>
      <c r="I756" s="240"/>
    </row>
    <row r="757">
      <c r="F757" s="240"/>
      <c r="G757" s="240"/>
      <c r="H757" s="240"/>
      <c r="I757" s="240"/>
    </row>
    <row r="758">
      <c r="F758" s="240"/>
      <c r="G758" s="240"/>
      <c r="H758" s="240"/>
      <c r="I758" s="240"/>
    </row>
    <row r="759">
      <c r="F759" s="240"/>
      <c r="G759" s="240"/>
      <c r="H759" s="240"/>
      <c r="I759" s="240"/>
    </row>
    <row r="760">
      <c r="F760" s="240"/>
      <c r="G760" s="240"/>
      <c r="H760" s="240"/>
      <c r="I760" s="240"/>
    </row>
    <row r="761">
      <c r="F761" s="240"/>
      <c r="G761" s="240"/>
      <c r="H761" s="240"/>
      <c r="I761" s="240"/>
    </row>
    <row r="762">
      <c r="F762" s="240"/>
      <c r="G762" s="240"/>
      <c r="H762" s="240"/>
      <c r="I762" s="240"/>
    </row>
    <row r="763">
      <c r="F763" s="240"/>
      <c r="G763" s="240"/>
      <c r="H763" s="240"/>
      <c r="I763" s="240"/>
    </row>
    <row r="764">
      <c r="F764" s="240"/>
      <c r="G764" s="240"/>
      <c r="H764" s="240"/>
      <c r="I764" s="240"/>
    </row>
    <row r="765">
      <c r="F765" s="240"/>
      <c r="G765" s="240"/>
      <c r="H765" s="240"/>
      <c r="I765" s="240"/>
    </row>
    <row r="766">
      <c r="F766" s="240"/>
      <c r="G766" s="240"/>
      <c r="H766" s="240"/>
      <c r="I766" s="240"/>
    </row>
    <row r="767">
      <c r="F767" s="240"/>
      <c r="G767" s="240"/>
      <c r="H767" s="240"/>
      <c r="I767" s="240"/>
    </row>
    <row r="768">
      <c r="F768" s="240"/>
      <c r="G768" s="240"/>
      <c r="H768" s="240"/>
      <c r="I768" s="240"/>
    </row>
    <row r="769">
      <c r="F769" s="240"/>
      <c r="G769" s="240"/>
      <c r="H769" s="240"/>
      <c r="I769" s="240"/>
    </row>
    <row r="770">
      <c r="F770" s="240"/>
      <c r="G770" s="240"/>
      <c r="H770" s="240"/>
      <c r="I770" s="240"/>
    </row>
    <row r="771">
      <c r="F771" s="240"/>
      <c r="G771" s="240"/>
      <c r="H771" s="240"/>
      <c r="I771" s="240"/>
    </row>
    <row r="772">
      <c r="F772" s="240"/>
      <c r="G772" s="240"/>
      <c r="H772" s="240"/>
      <c r="I772" s="240"/>
    </row>
    <row r="773">
      <c r="F773" s="240"/>
      <c r="G773" s="240"/>
      <c r="H773" s="240"/>
      <c r="I773" s="240"/>
    </row>
    <row r="774">
      <c r="F774" s="240"/>
      <c r="G774" s="240"/>
      <c r="H774" s="240"/>
      <c r="I774" s="240"/>
    </row>
    <row r="775">
      <c r="F775" s="240"/>
      <c r="G775" s="240"/>
      <c r="H775" s="240"/>
      <c r="I775" s="240"/>
    </row>
    <row r="776">
      <c r="F776" s="240"/>
      <c r="G776" s="240"/>
      <c r="H776" s="240"/>
      <c r="I776" s="240"/>
    </row>
    <row r="777">
      <c r="F777" s="240"/>
      <c r="G777" s="240"/>
      <c r="H777" s="240"/>
      <c r="I777" s="240"/>
    </row>
    <row r="778">
      <c r="F778" s="240"/>
      <c r="G778" s="240"/>
      <c r="H778" s="240"/>
      <c r="I778" s="240"/>
    </row>
    <row r="779">
      <c r="F779" s="240"/>
      <c r="G779" s="240"/>
      <c r="H779" s="240"/>
      <c r="I779" s="240"/>
    </row>
    <row r="780">
      <c r="F780" s="240"/>
      <c r="G780" s="240"/>
      <c r="H780" s="240"/>
      <c r="I780" s="240"/>
    </row>
    <row r="781">
      <c r="F781" s="240"/>
      <c r="G781" s="240"/>
      <c r="H781" s="240"/>
      <c r="I781" s="240"/>
    </row>
    <row r="782">
      <c r="F782" s="240"/>
      <c r="G782" s="240"/>
      <c r="H782" s="240"/>
      <c r="I782" s="240"/>
    </row>
    <row r="783">
      <c r="F783" s="240"/>
      <c r="G783" s="240"/>
      <c r="H783" s="240"/>
      <c r="I783" s="240"/>
    </row>
    <row r="784">
      <c r="F784" s="240"/>
      <c r="G784" s="240"/>
      <c r="H784" s="240"/>
      <c r="I784" s="240"/>
    </row>
    <row r="785">
      <c r="F785" s="240"/>
      <c r="G785" s="240"/>
      <c r="H785" s="240"/>
      <c r="I785" s="240"/>
    </row>
    <row r="786">
      <c r="F786" s="240"/>
      <c r="G786" s="240"/>
      <c r="H786" s="240"/>
      <c r="I786" s="240"/>
    </row>
    <row r="787">
      <c r="F787" s="240"/>
      <c r="G787" s="240"/>
      <c r="H787" s="240"/>
      <c r="I787" s="240"/>
    </row>
    <row r="788">
      <c r="F788" s="240"/>
      <c r="G788" s="240"/>
      <c r="H788" s="240"/>
      <c r="I788" s="240"/>
    </row>
    <row r="789">
      <c r="F789" s="240"/>
      <c r="G789" s="240"/>
      <c r="H789" s="240"/>
      <c r="I789" s="240"/>
    </row>
    <row r="790">
      <c r="F790" s="240"/>
      <c r="G790" s="240"/>
      <c r="H790" s="240"/>
      <c r="I790" s="240"/>
    </row>
    <row r="791">
      <c r="F791" s="240"/>
      <c r="G791" s="240"/>
      <c r="H791" s="240"/>
      <c r="I791" s="240"/>
    </row>
    <row r="792">
      <c r="F792" s="240"/>
      <c r="G792" s="240"/>
      <c r="H792" s="240"/>
      <c r="I792" s="240"/>
    </row>
    <row r="793">
      <c r="F793" s="240"/>
      <c r="G793" s="240"/>
      <c r="H793" s="240"/>
      <c r="I793" s="240"/>
    </row>
    <row r="794">
      <c r="F794" s="240"/>
      <c r="G794" s="240"/>
      <c r="H794" s="240"/>
      <c r="I794" s="240"/>
    </row>
    <row r="795">
      <c r="F795" s="240"/>
      <c r="G795" s="240"/>
      <c r="H795" s="240"/>
      <c r="I795" s="240"/>
    </row>
    <row r="796">
      <c r="F796" s="240"/>
      <c r="G796" s="240"/>
      <c r="H796" s="240"/>
      <c r="I796" s="240"/>
    </row>
    <row r="797">
      <c r="F797" s="240"/>
      <c r="G797" s="240"/>
      <c r="H797" s="240"/>
      <c r="I797" s="240"/>
    </row>
    <row r="798">
      <c r="F798" s="240"/>
      <c r="G798" s="240"/>
      <c r="H798" s="240"/>
      <c r="I798" s="240"/>
    </row>
    <row r="799">
      <c r="F799" s="240"/>
      <c r="G799" s="240"/>
      <c r="H799" s="240"/>
      <c r="I799" s="240"/>
    </row>
    <row r="800">
      <c r="F800" s="240"/>
      <c r="G800" s="240"/>
      <c r="H800" s="240"/>
      <c r="I800" s="240"/>
    </row>
    <row r="801">
      <c r="F801" s="240"/>
      <c r="G801" s="240"/>
      <c r="H801" s="240"/>
      <c r="I801" s="240"/>
    </row>
    <row r="802">
      <c r="F802" s="240"/>
      <c r="G802" s="240"/>
      <c r="H802" s="240"/>
      <c r="I802" s="240"/>
    </row>
    <row r="803">
      <c r="F803" s="240"/>
      <c r="G803" s="240"/>
      <c r="H803" s="240"/>
      <c r="I803" s="240"/>
    </row>
    <row r="804">
      <c r="F804" s="240"/>
      <c r="G804" s="240"/>
      <c r="H804" s="240"/>
      <c r="I804" s="240"/>
    </row>
    <row r="805">
      <c r="F805" s="240"/>
      <c r="G805" s="240"/>
      <c r="H805" s="240"/>
      <c r="I805" s="240"/>
    </row>
    <row r="806">
      <c r="F806" s="240"/>
      <c r="G806" s="240"/>
      <c r="H806" s="240"/>
      <c r="I806" s="240"/>
    </row>
    <row r="807">
      <c r="F807" s="240"/>
      <c r="G807" s="240"/>
      <c r="H807" s="240"/>
      <c r="I807" s="240"/>
    </row>
    <row r="808">
      <c r="F808" s="240"/>
      <c r="G808" s="240"/>
      <c r="H808" s="240"/>
      <c r="I808" s="240"/>
    </row>
    <row r="809">
      <c r="F809" s="240"/>
      <c r="G809" s="240"/>
      <c r="H809" s="240"/>
      <c r="I809" s="240"/>
    </row>
    <row r="810">
      <c r="F810" s="240"/>
      <c r="G810" s="240"/>
      <c r="H810" s="240"/>
      <c r="I810" s="240"/>
    </row>
    <row r="811">
      <c r="F811" s="240"/>
      <c r="G811" s="240"/>
      <c r="H811" s="240"/>
      <c r="I811" s="240"/>
    </row>
    <row r="812">
      <c r="F812" s="240"/>
      <c r="G812" s="240"/>
      <c r="H812" s="240"/>
      <c r="I812" s="240"/>
    </row>
    <row r="813">
      <c r="F813" s="240"/>
      <c r="G813" s="240"/>
      <c r="H813" s="240"/>
      <c r="I813" s="240"/>
    </row>
    <row r="814">
      <c r="F814" s="240"/>
      <c r="G814" s="240"/>
      <c r="H814" s="240"/>
      <c r="I814" s="240"/>
    </row>
    <row r="815">
      <c r="F815" s="240"/>
      <c r="G815" s="240"/>
      <c r="H815" s="240"/>
      <c r="I815" s="240"/>
    </row>
    <row r="816">
      <c r="F816" s="240"/>
      <c r="G816" s="240"/>
      <c r="H816" s="240"/>
      <c r="I816" s="240"/>
    </row>
    <row r="817">
      <c r="F817" s="240"/>
      <c r="G817" s="240"/>
      <c r="H817" s="240"/>
      <c r="I817" s="240"/>
    </row>
    <row r="818">
      <c r="F818" s="240"/>
      <c r="G818" s="240"/>
      <c r="H818" s="240"/>
      <c r="I818" s="240"/>
    </row>
    <row r="819">
      <c r="F819" s="240"/>
      <c r="G819" s="240"/>
      <c r="H819" s="240"/>
      <c r="I819" s="240"/>
    </row>
    <row r="820">
      <c r="F820" s="240"/>
      <c r="G820" s="240"/>
      <c r="H820" s="240"/>
      <c r="I820" s="240"/>
    </row>
    <row r="821">
      <c r="F821" s="240"/>
      <c r="G821" s="240"/>
      <c r="H821" s="240"/>
      <c r="I821" s="240"/>
    </row>
    <row r="822">
      <c r="F822" s="240"/>
      <c r="G822" s="240"/>
      <c r="H822" s="240"/>
      <c r="I822" s="240"/>
    </row>
    <row r="823">
      <c r="F823" s="240"/>
      <c r="G823" s="240"/>
      <c r="H823" s="240"/>
      <c r="I823" s="240"/>
    </row>
    <row r="824">
      <c r="F824" s="240"/>
      <c r="G824" s="240"/>
      <c r="H824" s="240"/>
      <c r="I824" s="240"/>
    </row>
    <row r="825">
      <c r="F825" s="240"/>
      <c r="G825" s="240"/>
      <c r="H825" s="240"/>
      <c r="I825" s="240"/>
    </row>
    <row r="826">
      <c r="F826" s="240"/>
      <c r="G826" s="240"/>
      <c r="H826" s="240"/>
      <c r="I826" s="240"/>
    </row>
    <row r="827">
      <c r="F827" s="240"/>
      <c r="G827" s="240"/>
      <c r="H827" s="240"/>
      <c r="I827" s="240"/>
    </row>
    <row r="828">
      <c r="F828" s="240"/>
      <c r="G828" s="240"/>
      <c r="H828" s="240"/>
      <c r="I828" s="240"/>
    </row>
    <row r="829">
      <c r="F829" s="240"/>
      <c r="G829" s="240"/>
      <c r="H829" s="240"/>
      <c r="I829" s="240"/>
    </row>
    <row r="830">
      <c r="F830" s="240"/>
      <c r="G830" s="240"/>
      <c r="H830" s="240"/>
      <c r="I830" s="240"/>
    </row>
    <row r="831">
      <c r="F831" s="240"/>
      <c r="G831" s="240"/>
      <c r="H831" s="240"/>
      <c r="I831" s="240"/>
    </row>
    <row r="832">
      <c r="F832" s="240"/>
      <c r="G832" s="240"/>
      <c r="H832" s="240"/>
      <c r="I832" s="240"/>
    </row>
    <row r="833">
      <c r="F833" s="240"/>
      <c r="G833" s="240"/>
      <c r="H833" s="240"/>
      <c r="I833" s="240"/>
    </row>
    <row r="834">
      <c r="F834" s="240"/>
      <c r="G834" s="240"/>
      <c r="H834" s="240"/>
      <c r="I834" s="240"/>
    </row>
    <row r="835">
      <c r="F835" s="240"/>
      <c r="G835" s="240"/>
      <c r="H835" s="240"/>
      <c r="I835" s="240"/>
    </row>
    <row r="836">
      <c r="F836" s="240"/>
      <c r="G836" s="240"/>
      <c r="H836" s="240"/>
      <c r="I836" s="240"/>
    </row>
    <row r="837">
      <c r="F837" s="240"/>
      <c r="G837" s="240"/>
      <c r="H837" s="240"/>
      <c r="I837" s="240"/>
    </row>
    <row r="838">
      <c r="F838" s="240"/>
      <c r="G838" s="240"/>
      <c r="H838" s="240"/>
      <c r="I838" s="240"/>
    </row>
    <row r="839">
      <c r="F839" s="240"/>
      <c r="G839" s="240"/>
      <c r="H839" s="240"/>
      <c r="I839" s="240"/>
    </row>
    <row r="840">
      <c r="F840" s="240"/>
      <c r="G840" s="240"/>
      <c r="H840" s="240"/>
      <c r="I840" s="240"/>
    </row>
    <row r="841">
      <c r="F841" s="240"/>
      <c r="G841" s="240"/>
      <c r="H841" s="240"/>
      <c r="I841" s="240"/>
    </row>
    <row r="842">
      <c r="F842" s="240"/>
      <c r="G842" s="240"/>
      <c r="H842" s="240"/>
      <c r="I842" s="240"/>
    </row>
    <row r="843">
      <c r="F843" s="240"/>
      <c r="G843" s="240"/>
      <c r="H843" s="240"/>
      <c r="I843" s="240"/>
    </row>
    <row r="844">
      <c r="F844" s="240"/>
      <c r="G844" s="240"/>
      <c r="H844" s="240"/>
      <c r="I844" s="240"/>
    </row>
    <row r="845">
      <c r="F845" s="240"/>
      <c r="G845" s="240"/>
      <c r="H845" s="240"/>
      <c r="I845" s="240"/>
    </row>
    <row r="846">
      <c r="F846" s="240"/>
      <c r="G846" s="240"/>
      <c r="H846" s="240"/>
      <c r="I846" s="240"/>
    </row>
    <row r="847">
      <c r="F847" s="240"/>
      <c r="G847" s="240"/>
      <c r="H847" s="240"/>
      <c r="I847" s="240"/>
    </row>
    <row r="848">
      <c r="F848" s="240"/>
      <c r="G848" s="240"/>
      <c r="H848" s="240"/>
      <c r="I848" s="240"/>
    </row>
    <row r="849">
      <c r="F849" s="240"/>
      <c r="G849" s="240"/>
      <c r="H849" s="240"/>
      <c r="I849" s="240"/>
    </row>
    <row r="850">
      <c r="F850" s="240"/>
      <c r="G850" s="240"/>
      <c r="H850" s="240"/>
      <c r="I850" s="240"/>
    </row>
    <row r="851">
      <c r="F851" s="240"/>
      <c r="G851" s="240"/>
      <c r="H851" s="240"/>
      <c r="I851" s="240"/>
    </row>
    <row r="852">
      <c r="F852" s="240"/>
      <c r="G852" s="240"/>
      <c r="H852" s="240"/>
      <c r="I852" s="240"/>
    </row>
    <row r="853">
      <c r="F853" s="240"/>
      <c r="G853" s="240"/>
      <c r="H853" s="240"/>
      <c r="I853" s="240"/>
    </row>
    <row r="854">
      <c r="F854" s="240"/>
      <c r="G854" s="240"/>
      <c r="H854" s="240"/>
      <c r="I854" s="240"/>
    </row>
    <row r="855">
      <c r="F855" s="240"/>
      <c r="G855" s="240"/>
      <c r="H855" s="240"/>
      <c r="I855" s="240"/>
    </row>
    <row r="856">
      <c r="F856" s="240"/>
      <c r="G856" s="240"/>
      <c r="H856" s="240"/>
      <c r="I856" s="240"/>
    </row>
    <row r="857">
      <c r="F857" s="240"/>
      <c r="G857" s="240"/>
      <c r="H857" s="240"/>
      <c r="I857" s="240"/>
    </row>
    <row r="858">
      <c r="F858" s="240"/>
      <c r="G858" s="240"/>
      <c r="H858" s="240"/>
      <c r="I858" s="240"/>
    </row>
    <row r="859">
      <c r="F859" s="240"/>
      <c r="G859" s="240"/>
      <c r="H859" s="240"/>
      <c r="I859" s="240"/>
    </row>
    <row r="860">
      <c r="F860" s="240"/>
      <c r="G860" s="240"/>
      <c r="H860" s="240"/>
      <c r="I860" s="240"/>
    </row>
    <row r="861">
      <c r="F861" s="240"/>
      <c r="G861" s="240"/>
      <c r="H861" s="240"/>
      <c r="I861" s="240"/>
    </row>
    <row r="862">
      <c r="F862" s="240"/>
      <c r="G862" s="240"/>
      <c r="H862" s="240"/>
      <c r="I862" s="240"/>
    </row>
    <row r="863">
      <c r="F863" s="240"/>
      <c r="G863" s="240"/>
      <c r="H863" s="240"/>
      <c r="I863" s="240"/>
    </row>
    <row r="864">
      <c r="F864" s="240"/>
      <c r="G864" s="240"/>
      <c r="H864" s="240"/>
      <c r="I864" s="240"/>
    </row>
    <row r="865">
      <c r="F865" s="240"/>
      <c r="G865" s="240"/>
      <c r="H865" s="240"/>
      <c r="I865" s="240"/>
    </row>
    <row r="866">
      <c r="F866" s="240"/>
      <c r="G866" s="240"/>
      <c r="H866" s="240"/>
      <c r="I866" s="240"/>
    </row>
    <row r="867">
      <c r="F867" s="240"/>
      <c r="G867" s="240"/>
      <c r="H867" s="240"/>
      <c r="I867" s="240"/>
    </row>
    <row r="868">
      <c r="F868" s="240"/>
      <c r="G868" s="240"/>
      <c r="H868" s="240"/>
      <c r="I868" s="240"/>
    </row>
    <row r="869">
      <c r="F869" s="240"/>
      <c r="G869" s="240"/>
      <c r="H869" s="240"/>
      <c r="I869" s="240"/>
    </row>
    <row r="870">
      <c r="F870" s="240"/>
      <c r="G870" s="240"/>
      <c r="H870" s="240"/>
      <c r="I870" s="240"/>
    </row>
    <row r="871">
      <c r="F871" s="240"/>
      <c r="G871" s="240"/>
      <c r="H871" s="240"/>
      <c r="I871" s="240"/>
    </row>
    <row r="872">
      <c r="F872" s="240"/>
      <c r="G872" s="240"/>
      <c r="H872" s="240"/>
      <c r="I872" s="240"/>
    </row>
    <row r="873">
      <c r="F873" s="240"/>
      <c r="G873" s="240"/>
      <c r="H873" s="240"/>
      <c r="I873" s="240"/>
    </row>
    <row r="874">
      <c r="F874" s="240"/>
      <c r="G874" s="240"/>
      <c r="H874" s="240"/>
      <c r="I874" s="240"/>
    </row>
    <row r="875">
      <c r="F875" s="240"/>
      <c r="G875" s="240"/>
      <c r="H875" s="240"/>
      <c r="I875" s="240"/>
    </row>
    <row r="876">
      <c r="F876" s="240"/>
      <c r="G876" s="240"/>
      <c r="H876" s="240"/>
      <c r="I876" s="240"/>
    </row>
    <row r="877">
      <c r="F877" s="240"/>
      <c r="G877" s="240"/>
      <c r="H877" s="240"/>
      <c r="I877" s="240"/>
    </row>
    <row r="878">
      <c r="F878" s="240"/>
      <c r="G878" s="240"/>
      <c r="H878" s="240"/>
      <c r="I878" s="240"/>
    </row>
    <row r="879">
      <c r="F879" s="240"/>
      <c r="G879" s="240"/>
      <c r="H879" s="240"/>
      <c r="I879" s="240"/>
    </row>
    <row r="880">
      <c r="F880" s="240"/>
      <c r="G880" s="240"/>
      <c r="H880" s="240"/>
      <c r="I880" s="240"/>
    </row>
    <row r="881">
      <c r="F881" s="240"/>
      <c r="G881" s="240"/>
      <c r="H881" s="240"/>
      <c r="I881" s="240"/>
    </row>
    <row r="882">
      <c r="F882" s="240"/>
      <c r="G882" s="240"/>
      <c r="H882" s="240"/>
      <c r="I882" s="240"/>
    </row>
    <row r="883">
      <c r="F883" s="240"/>
      <c r="G883" s="240"/>
      <c r="H883" s="240"/>
      <c r="I883" s="240"/>
    </row>
    <row r="884">
      <c r="F884" s="240"/>
      <c r="G884" s="240"/>
      <c r="H884" s="240"/>
      <c r="I884" s="240"/>
    </row>
    <row r="885">
      <c r="F885" s="240"/>
      <c r="G885" s="240"/>
      <c r="H885" s="240"/>
      <c r="I885" s="240"/>
    </row>
    <row r="886">
      <c r="F886" s="240"/>
      <c r="G886" s="240"/>
      <c r="H886" s="240"/>
      <c r="I886" s="240"/>
    </row>
    <row r="887">
      <c r="F887" s="240"/>
      <c r="G887" s="240"/>
      <c r="H887" s="240"/>
      <c r="I887" s="240"/>
    </row>
    <row r="888">
      <c r="F888" s="240"/>
      <c r="G888" s="240"/>
      <c r="H888" s="240"/>
      <c r="I888" s="240"/>
    </row>
    <row r="889">
      <c r="F889" s="240"/>
      <c r="G889" s="240"/>
      <c r="H889" s="240"/>
      <c r="I889" s="240"/>
    </row>
    <row r="890">
      <c r="F890" s="240"/>
      <c r="G890" s="240"/>
      <c r="H890" s="240"/>
      <c r="I890" s="240"/>
    </row>
    <row r="891">
      <c r="F891" s="240"/>
      <c r="G891" s="240"/>
      <c r="H891" s="240"/>
      <c r="I891" s="240"/>
    </row>
    <row r="892">
      <c r="F892" s="240"/>
      <c r="G892" s="240"/>
      <c r="H892" s="240"/>
      <c r="I892" s="240"/>
    </row>
    <row r="893">
      <c r="F893" s="240"/>
      <c r="G893" s="240"/>
      <c r="H893" s="240"/>
      <c r="I893" s="240"/>
    </row>
    <row r="894">
      <c r="F894" s="240"/>
      <c r="G894" s="240"/>
      <c r="H894" s="240"/>
      <c r="I894" s="240"/>
    </row>
    <row r="895">
      <c r="F895" s="240"/>
      <c r="G895" s="240"/>
      <c r="H895" s="240"/>
      <c r="I895" s="240"/>
    </row>
    <row r="896">
      <c r="F896" s="240"/>
      <c r="G896" s="240"/>
      <c r="H896" s="240"/>
      <c r="I896" s="240"/>
    </row>
    <row r="897">
      <c r="F897" s="240"/>
      <c r="G897" s="240"/>
      <c r="H897" s="240"/>
      <c r="I897" s="240"/>
    </row>
    <row r="898">
      <c r="F898" s="240"/>
      <c r="G898" s="240"/>
      <c r="H898" s="240"/>
      <c r="I898" s="240"/>
    </row>
    <row r="899">
      <c r="F899" s="240"/>
      <c r="G899" s="240"/>
      <c r="H899" s="240"/>
      <c r="I899" s="240"/>
    </row>
    <row r="900">
      <c r="F900" s="240"/>
      <c r="G900" s="240"/>
      <c r="H900" s="240"/>
      <c r="I900" s="240"/>
    </row>
    <row r="901">
      <c r="F901" s="240"/>
      <c r="G901" s="240"/>
      <c r="H901" s="240"/>
      <c r="I901" s="240"/>
    </row>
    <row r="902">
      <c r="F902" s="240"/>
      <c r="G902" s="240"/>
      <c r="H902" s="240"/>
      <c r="I902" s="240"/>
    </row>
    <row r="903">
      <c r="F903" s="240"/>
      <c r="G903" s="240"/>
      <c r="H903" s="240"/>
      <c r="I903" s="240"/>
    </row>
    <row r="904">
      <c r="F904" s="240"/>
      <c r="G904" s="240"/>
      <c r="H904" s="240"/>
      <c r="I904" s="240"/>
    </row>
    <row r="905">
      <c r="F905" s="240"/>
      <c r="G905" s="240"/>
      <c r="H905" s="240"/>
      <c r="I905" s="240"/>
    </row>
    <row r="906">
      <c r="F906" s="240"/>
      <c r="G906" s="240"/>
      <c r="H906" s="240"/>
      <c r="I906" s="240"/>
    </row>
    <row r="907">
      <c r="F907" s="240"/>
      <c r="G907" s="240"/>
      <c r="H907" s="240"/>
      <c r="I907" s="240"/>
    </row>
    <row r="908">
      <c r="F908" s="240"/>
      <c r="G908" s="240"/>
      <c r="H908" s="240"/>
      <c r="I908" s="240"/>
    </row>
    <row r="909">
      <c r="F909" s="240"/>
      <c r="G909" s="240"/>
      <c r="H909" s="240"/>
      <c r="I909" s="240"/>
    </row>
    <row r="910">
      <c r="F910" s="240"/>
      <c r="G910" s="240"/>
      <c r="H910" s="240"/>
      <c r="I910" s="240"/>
    </row>
    <row r="911">
      <c r="F911" s="240"/>
      <c r="G911" s="240"/>
      <c r="H911" s="240"/>
      <c r="I911" s="240"/>
    </row>
    <row r="912">
      <c r="F912" s="240"/>
      <c r="G912" s="240"/>
      <c r="H912" s="240"/>
      <c r="I912" s="240"/>
    </row>
    <row r="913">
      <c r="F913" s="240"/>
      <c r="G913" s="240"/>
      <c r="H913" s="240"/>
      <c r="I913" s="240"/>
    </row>
    <row r="914">
      <c r="F914" s="240"/>
      <c r="G914" s="240"/>
      <c r="H914" s="240"/>
      <c r="I914" s="240"/>
    </row>
    <row r="915">
      <c r="F915" s="240"/>
      <c r="G915" s="240"/>
      <c r="H915" s="240"/>
      <c r="I915" s="240"/>
    </row>
    <row r="916">
      <c r="F916" s="240"/>
      <c r="G916" s="240"/>
      <c r="H916" s="240"/>
      <c r="I916" s="240"/>
    </row>
    <row r="917">
      <c r="F917" s="240"/>
      <c r="G917" s="240"/>
      <c r="H917" s="240"/>
      <c r="I917" s="240"/>
    </row>
    <row r="918">
      <c r="F918" s="240"/>
      <c r="G918" s="240"/>
      <c r="H918" s="240"/>
      <c r="I918" s="240"/>
    </row>
    <row r="919">
      <c r="F919" s="240"/>
      <c r="G919" s="240"/>
      <c r="H919" s="240"/>
      <c r="I919" s="240"/>
    </row>
    <row r="920">
      <c r="F920" s="240"/>
      <c r="G920" s="240"/>
      <c r="H920" s="240"/>
      <c r="I920" s="240"/>
    </row>
    <row r="921">
      <c r="F921" s="240"/>
      <c r="G921" s="240"/>
      <c r="H921" s="240"/>
      <c r="I921" s="240"/>
    </row>
    <row r="922">
      <c r="F922" s="240"/>
      <c r="G922" s="240"/>
      <c r="H922" s="240"/>
      <c r="I922" s="240"/>
    </row>
    <row r="923">
      <c r="F923" s="240"/>
      <c r="G923" s="240"/>
      <c r="H923" s="240"/>
      <c r="I923" s="240"/>
    </row>
    <row r="924">
      <c r="F924" s="240"/>
      <c r="G924" s="240"/>
      <c r="H924" s="240"/>
      <c r="I924" s="240"/>
    </row>
    <row r="925">
      <c r="F925" s="240"/>
      <c r="G925" s="240"/>
      <c r="H925" s="240"/>
      <c r="I925" s="240"/>
    </row>
    <row r="926">
      <c r="F926" s="240"/>
      <c r="G926" s="240"/>
      <c r="H926" s="240"/>
      <c r="I926" s="240"/>
    </row>
    <row r="927">
      <c r="F927" s="240"/>
      <c r="G927" s="240"/>
      <c r="H927" s="240"/>
      <c r="I927" s="240"/>
    </row>
    <row r="928">
      <c r="F928" s="240"/>
      <c r="G928" s="240"/>
      <c r="H928" s="240"/>
      <c r="I928" s="240"/>
    </row>
    <row r="929">
      <c r="F929" s="240"/>
      <c r="G929" s="240"/>
      <c r="H929" s="240"/>
      <c r="I929" s="240"/>
    </row>
    <row r="930">
      <c r="F930" s="240"/>
      <c r="G930" s="240"/>
      <c r="H930" s="240"/>
      <c r="I930" s="240"/>
    </row>
    <row r="931">
      <c r="F931" s="240"/>
      <c r="G931" s="240"/>
      <c r="H931" s="240"/>
      <c r="I931" s="240"/>
    </row>
    <row r="932">
      <c r="F932" s="240"/>
      <c r="G932" s="240"/>
      <c r="H932" s="240"/>
      <c r="I932" s="240"/>
    </row>
    <row r="933">
      <c r="F933" s="240"/>
      <c r="G933" s="240"/>
      <c r="H933" s="240"/>
      <c r="I933" s="240"/>
    </row>
    <row r="934">
      <c r="F934" s="240"/>
      <c r="G934" s="240"/>
      <c r="H934" s="240"/>
      <c r="I934" s="240"/>
    </row>
    <row r="935">
      <c r="F935" s="240"/>
      <c r="G935" s="240"/>
      <c r="H935" s="240"/>
      <c r="I935" s="240"/>
    </row>
    <row r="936">
      <c r="F936" s="240"/>
      <c r="G936" s="240"/>
      <c r="H936" s="240"/>
      <c r="I936" s="240"/>
    </row>
    <row r="937">
      <c r="F937" s="240"/>
      <c r="G937" s="240"/>
      <c r="H937" s="240"/>
      <c r="I937" s="240"/>
    </row>
    <row r="938">
      <c r="F938" s="240"/>
      <c r="G938" s="240"/>
      <c r="H938" s="240"/>
      <c r="I938" s="240"/>
    </row>
    <row r="939">
      <c r="F939" s="240"/>
      <c r="G939" s="240"/>
      <c r="H939" s="240"/>
      <c r="I939" s="240"/>
    </row>
    <row r="940">
      <c r="F940" s="240"/>
      <c r="G940" s="240"/>
      <c r="H940" s="240"/>
      <c r="I940" s="240"/>
    </row>
    <row r="941">
      <c r="F941" s="240"/>
      <c r="G941" s="240"/>
      <c r="H941" s="240"/>
      <c r="I941" s="240"/>
    </row>
    <row r="942">
      <c r="F942" s="240"/>
      <c r="G942" s="240"/>
      <c r="H942" s="240"/>
      <c r="I942" s="240"/>
    </row>
    <row r="943">
      <c r="F943" s="240"/>
      <c r="G943" s="240"/>
      <c r="H943" s="240"/>
      <c r="I943" s="240"/>
    </row>
    <row r="944">
      <c r="F944" s="240"/>
      <c r="G944" s="240"/>
      <c r="H944" s="240"/>
      <c r="I944" s="240"/>
    </row>
    <row r="945">
      <c r="F945" s="240"/>
      <c r="G945" s="240"/>
      <c r="H945" s="240"/>
      <c r="I945" s="240"/>
    </row>
    <row r="946">
      <c r="F946" s="240"/>
      <c r="G946" s="240"/>
      <c r="H946" s="240"/>
      <c r="I946" s="240"/>
    </row>
    <row r="947">
      <c r="F947" s="240"/>
      <c r="G947" s="240"/>
      <c r="H947" s="240"/>
      <c r="I947" s="240"/>
    </row>
    <row r="948">
      <c r="F948" s="240"/>
      <c r="G948" s="240"/>
      <c r="H948" s="240"/>
      <c r="I948" s="240"/>
    </row>
    <row r="949">
      <c r="F949" s="240"/>
      <c r="G949" s="240"/>
      <c r="H949" s="240"/>
      <c r="I949" s="240"/>
    </row>
    <row r="950">
      <c r="F950" s="240"/>
      <c r="G950" s="240"/>
      <c r="H950" s="240"/>
      <c r="I950" s="240"/>
    </row>
    <row r="951">
      <c r="F951" s="240"/>
      <c r="G951" s="240"/>
      <c r="H951" s="240"/>
      <c r="I951" s="240"/>
    </row>
    <row r="952">
      <c r="F952" s="240"/>
      <c r="G952" s="240"/>
      <c r="H952" s="240"/>
      <c r="I952" s="240"/>
    </row>
    <row r="953">
      <c r="F953" s="240"/>
      <c r="G953" s="240"/>
      <c r="H953" s="240"/>
      <c r="I953" s="240"/>
    </row>
    <row r="954">
      <c r="F954" s="240"/>
      <c r="G954" s="240"/>
      <c r="H954" s="240"/>
      <c r="I954" s="240"/>
    </row>
    <row r="955">
      <c r="F955" s="240"/>
      <c r="G955" s="240"/>
      <c r="H955" s="240"/>
      <c r="I955" s="240"/>
    </row>
    <row r="956">
      <c r="F956" s="240"/>
      <c r="G956" s="240"/>
      <c r="H956" s="240"/>
      <c r="I956" s="240"/>
    </row>
    <row r="957">
      <c r="F957" s="240"/>
      <c r="G957" s="240"/>
      <c r="H957" s="240"/>
      <c r="I957" s="240"/>
    </row>
    <row r="958">
      <c r="F958" s="240"/>
      <c r="G958" s="240"/>
      <c r="H958" s="240"/>
      <c r="I958" s="240"/>
    </row>
    <row r="959">
      <c r="F959" s="240"/>
      <c r="G959" s="240"/>
      <c r="H959" s="240"/>
      <c r="I959" s="240"/>
    </row>
    <row r="960">
      <c r="F960" s="240"/>
      <c r="G960" s="240"/>
      <c r="H960" s="240"/>
      <c r="I960" s="240"/>
    </row>
    <row r="961">
      <c r="F961" s="240"/>
      <c r="G961" s="240"/>
      <c r="H961" s="240"/>
      <c r="I961" s="240"/>
    </row>
    <row r="962">
      <c r="F962" s="240"/>
      <c r="G962" s="240"/>
      <c r="H962" s="240"/>
      <c r="I962" s="240"/>
    </row>
    <row r="963">
      <c r="F963" s="240"/>
      <c r="G963" s="240"/>
      <c r="H963" s="240"/>
      <c r="I963" s="240"/>
    </row>
    <row r="964">
      <c r="F964" s="240"/>
      <c r="G964" s="240"/>
      <c r="H964" s="240"/>
      <c r="I964" s="240"/>
    </row>
    <row r="965">
      <c r="F965" s="240"/>
      <c r="G965" s="240"/>
      <c r="H965" s="240"/>
      <c r="I965" s="240"/>
    </row>
    <row r="966">
      <c r="F966" s="240"/>
      <c r="G966" s="240"/>
      <c r="H966" s="240"/>
      <c r="I966" s="240"/>
    </row>
    <row r="967">
      <c r="F967" s="240"/>
      <c r="G967" s="240"/>
      <c r="H967" s="240"/>
      <c r="I967" s="240"/>
    </row>
    <row r="968">
      <c r="F968" s="240"/>
      <c r="G968" s="240"/>
      <c r="H968" s="240"/>
      <c r="I968" s="240"/>
    </row>
    <row r="969">
      <c r="F969" s="240"/>
      <c r="G969" s="240"/>
      <c r="H969" s="240"/>
      <c r="I969" s="240"/>
    </row>
    <row r="970">
      <c r="F970" s="240"/>
      <c r="G970" s="240"/>
      <c r="H970" s="240"/>
      <c r="I970" s="240"/>
    </row>
    <row r="971">
      <c r="F971" s="240"/>
      <c r="G971" s="240"/>
      <c r="H971" s="240"/>
      <c r="I971" s="240"/>
    </row>
    <row r="972">
      <c r="F972" s="240"/>
      <c r="G972" s="240"/>
      <c r="H972" s="240"/>
      <c r="I972" s="240"/>
    </row>
    <row r="973">
      <c r="F973" s="240"/>
      <c r="G973" s="240"/>
      <c r="H973" s="240"/>
      <c r="I973" s="240"/>
    </row>
    <row r="974">
      <c r="F974" s="240"/>
      <c r="G974" s="240"/>
      <c r="H974" s="240"/>
      <c r="I974" s="240"/>
    </row>
    <row r="975">
      <c r="F975" s="240"/>
      <c r="G975" s="240"/>
      <c r="H975" s="240"/>
      <c r="I975" s="240"/>
    </row>
    <row r="976">
      <c r="F976" s="240"/>
      <c r="G976" s="240"/>
      <c r="H976" s="240"/>
      <c r="I976" s="240"/>
    </row>
    <row r="977">
      <c r="F977" s="240"/>
      <c r="G977" s="240"/>
      <c r="H977" s="240"/>
      <c r="I977" s="240"/>
    </row>
    <row r="978">
      <c r="F978" s="240"/>
      <c r="G978" s="240"/>
      <c r="H978" s="240"/>
      <c r="I978" s="240"/>
    </row>
    <row r="979">
      <c r="F979" s="240"/>
      <c r="G979" s="240"/>
      <c r="H979" s="240"/>
      <c r="I979" s="240"/>
    </row>
    <row r="980">
      <c r="F980" s="240"/>
      <c r="G980" s="240"/>
      <c r="H980" s="240"/>
      <c r="I980" s="240"/>
    </row>
    <row r="981">
      <c r="F981" s="240"/>
      <c r="G981" s="240"/>
      <c r="H981" s="240"/>
      <c r="I981" s="240"/>
    </row>
    <row r="982">
      <c r="F982" s="240"/>
      <c r="G982" s="240"/>
      <c r="H982" s="240"/>
      <c r="I982" s="240"/>
    </row>
    <row r="983">
      <c r="F983" s="240"/>
      <c r="G983" s="240"/>
      <c r="H983" s="240"/>
      <c r="I983" s="240"/>
    </row>
    <row r="984">
      <c r="F984" s="240"/>
      <c r="G984" s="240"/>
      <c r="H984" s="240"/>
      <c r="I984" s="240"/>
    </row>
    <row r="985">
      <c r="F985" s="240"/>
      <c r="G985" s="240"/>
      <c r="H985" s="240"/>
      <c r="I985" s="240"/>
    </row>
    <row r="986">
      <c r="F986" s="240"/>
      <c r="G986" s="240"/>
      <c r="H986" s="240"/>
      <c r="I986" s="240"/>
    </row>
    <row r="987">
      <c r="F987" s="240"/>
      <c r="G987" s="240"/>
      <c r="H987" s="240"/>
      <c r="I987" s="240"/>
    </row>
    <row r="988">
      <c r="F988" s="240"/>
      <c r="G988" s="240"/>
      <c r="H988" s="240"/>
      <c r="I988" s="240"/>
    </row>
    <row r="989">
      <c r="F989" s="240"/>
      <c r="G989" s="240"/>
      <c r="H989" s="240"/>
      <c r="I989" s="240"/>
    </row>
    <row r="990">
      <c r="F990" s="240"/>
      <c r="G990" s="240"/>
      <c r="H990" s="240"/>
      <c r="I990" s="240"/>
    </row>
    <row r="991">
      <c r="F991" s="240"/>
      <c r="G991" s="240"/>
      <c r="H991" s="240"/>
      <c r="I991" s="240"/>
    </row>
    <row r="992">
      <c r="F992" s="240"/>
      <c r="G992" s="240"/>
      <c r="H992" s="240"/>
      <c r="I992" s="240"/>
    </row>
    <row r="993">
      <c r="F993" s="240"/>
      <c r="G993" s="240"/>
      <c r="H993" s="240"/>
      <c r="I993" s="240"/>
    </row>
    <row r="994">
      <c r="F994" s="240"/>
      <c r="G994" s="240"/>
      <c r="H994" s="240"/>
      <c r="I994" s="240"/>
    </row>
    <row r="995">
      <c r="F995" s="240"/>
      <c r="G995" s="240"/>
      <c r="H995" s="240"/>
      <c r="I995" s="240"/>
    </row>
    <row r="996">
      <c r="F996" s="240"/>
      <c r="G996" s="240"/>
      <c r="H996" s="240"/>
      <c r="I996" s="240"/>
    </row>
    <row r="997">
      <c r="F997" s="240"/>
      <c r="G997" s="240"/>
      <c r="H997" s="240"/>
      <c r="I997" s="240"/>
    </row>
    <row r="998">
      <c r="F998" s="240"/>
      <c r="G998" s="240"/>
      <c r="H998" s="240"/>
      <c r="I998" s="240"/>
    </row>
    <row r="999">
      <c r="F999" s="240"/>
      <c r="G999" s="240"/>
      <c r="H999" s="240"/>
      <c r="I999" s="240"/>
    </row>
    <row r="1000">
      <c r="F1000" s="240"/>
      <c r="G1000" s="240"/>
      <c r="H1000" s="240"/>
      <c r="I1000" s="240"/>
    </row>
    <row r="1001">
      <c r="F1001" s="240"/>
      <c r="G1001" s="240"/>
      <c r="H1001" s="240"/>
      <c r="I1001" s="240"/>
    </row>
    <row r="1002">
      <c r="F1002" s="240"/>
      <c r="G1002" s="240"/>
      <c r="H1002" s="240"/>
      <c r="I1002" s="240"/>
    </row>
    <row r="1003">
      <c r="F1003" s="240"/>
      <c r="G1003" s="240"/>
      <c r="H1003" s="240"/>
      <c r="I1003" s="240"/>
    </row>
    <row r="1004">
      <c r="F1004" s="240"/>
      <c r="G1004" s="240"/>
      <c r="H1004" s="240"/>
      <c r="I1004" s="240"/>
    </row>
    <row r="1005">
      <c r="F1005" s="240"/>
      <c r="G1005" s="240"/>
      <c r="H1005" s="240"/>
      <c r="I1005" s="240"/>
    </row>
    <row r="1006">
      <c r="F1006" s="240"/>
      <c r="G1006" s="240"/>
      <c r="H1006" s="240"/>
      <c r="I1006" s="240"/>
    </row>
    <row r="1007">
      <c r="F1007" s="240"/>
      <c r="G1007" s="240"/>
      <c r="H1007" s="240"/>
      <c r="I1007" s="240"/>
    </row>
    <row r="1008">
      <c r="F1008" s="240"/>
      <c r="G1008" s="240"/>
      <c r="H1008" s="240"/>
      <c r="I1008" s="240"/>
    </row>
    <row r="1009">
      <c r="F1009" s="240"/>
      <c r="G1009" s="240"/>
      <c r="H1009" s="240"/>
      <c r="I1009" s="240"/>
    </row>
    <row r="1010">
      <c r="F1010" s="240"/>
      <c r="G1010" s="240"/>
      <c r="H1010" s="240"/>
      <c r="I1010" s="240"/>
    </row>
    <row r="1011">
      <c r="F1011" s="240"/>
      <c r="G1011" s="240"/>
      <c r="H1011" s="240"/>
      <c r="I1011" s="240"/>
    </row>
    <row r="1012">
      <c r="F1012" s="240"/>
      <c r="G1012" s="240"/>
      <c r="H1012" s="240"/>
      <c r="I1012" s="240"/>
    </row>
    <row r="1013">
      <c r="F1013" s="240"/>
      <c r="G1013" s="240"/>
      <c r="H1013" s="240"/>
      <c r="I1013" s="240"/>
    </row>
    <row r="1014">
      <c r="F1014" s="240"/>
      <c r="G1014" s="240"/>
      <c r="H1014" s="240"/>
      <c r="I1014" s="240"/>
    </row>
    <row r="1015">
      <c r="F1015" s="240"/>
      <c r="G1015" s="240"/>
      <c r="H1015" s="240"/>
      <c r="I1015" s="240"/>
    </row>
    <row r="1016">
      <c r="F1016" s="240"/>
      <c r="G1016" s="240"/>
      <c r="H1016" s="240"/>
      <c r="I1016" s="240"/>
    </row>
    <row r="1017">
      <c r="F1017" s="240"/>
      <c r="G1017" s="240"/>
      <c r="H1017" s="240"/>
      <c r="I1017" s="240"/>
    </row>
    <row r="1018">
      <c r="F1018" s="240"/>
      <c r="G1018" s="240"/>
      <c r="H1018" s="240"/>
      <c r="I1018" s="240"/>
    </row>
    <row r="1019">
      <c r="F1019" s="240"/>
      <c r="G1019" s="240"/>
      <c r="H1019" s="240"/>
      <c r="I1019" s="240"/>
    </row>
    <row r="1020">
      <c r="F1020" s="240"/>
      <c r="G1020" s="240"/>
      <c r="H1020" s="240"/>
      <c r="I1020" s="240"/>
    </row>
    <row r="1021">
      <c r="F1021" s="240"/>
      <c r="G1021" s="240"/>
      <c r="H1021" s="240"/>
      <c r="I1021" s="240"/>
    </row>
    <row r="1022">
      <c r="F1022" s="240"/>
      <c r="G1022" s="240"/>
      <c r="H1022" s="240"/>
      <c r="I1022" s="240"/>
    </row>
    <row r="1023">
      <c r="F1023" s="240"/>
      <c r="G1023" s="240"/>
      <c r="H1023" s="240"/>
      <c r="I1023" s="240"/>
    </row>
    <row r="1024">
      <c r="F1024" s="240"/>
      <c r="G1024" s="240"/>
      <c r="H1024" s="240"/>
      <c r="I1024" s="240"/>
    </row>
    <row r="1025">
      <c r="F1025" s="240"/>
      <c r="G1025" s="240"/>
      <c r="H1025" s="240"/>
      <c r="I1025" s="240"/>
    </row>
    <row r="1026">
      <c r="F1026" s="240"/>
      <c r="G1026" s="240"/>
      <c r="H1026" s="240"/>
      <c r="I1026" s="240"/>
    </row>
    <row r="1027">
      <c r="F1027" s="240"/>
      <c r="G1027" s="240"/>
      <c r="H1027" s="240"/>
      <c r="I1027" s="240"/>
    </row>
    <row r="1028">
      <c r="F1028" s="240"/>
      <c r="G1028" s="240"/>
      <c r="H1028" s="240"/>
      <c r="I1028" s="240"/>
    </row>
    <row r="1029">
      <c r="F1029" s="240"/>
      <c r="G1029" s="240"/>
      <c r="H1029" s="240"/>
      <c r="I1029" s="240"/>
    </row>
    <row r="1030">
      <c r="F1030" s="240"/>
      <c r="G1030" s="240"/>
      <c r="H1030" s="240"/>
      <c r="I1030" s="240"/>
    </row>
    <row r="1031">
      <c r="F1031" s="240"/>
      <c r="G1031" s="240"/>
      <c r="H1031" s="240"/>
      <c r="I1031" s="240"/>
    </row>
    <row r="1032">
      <c r="F1032" s="240"/>
      <c r="G1032" s="240"/>
      <c r="H1032" s="240"/>
      <c r="I1032" s="240"/>
    </row>
    <row r="1033">
      <c r="F1033" s="240"/>
      <c r="G1033" s="240"/>
      <c r="H1033" s="240"/>
      <c r="I1033" s="240"/>
    </row>
    <row r="1034">
      <c r="F1034" s="240"/>
      <c r="G1034" s="240"/>
      <c r="H1034" s="240"/>
      <c r="I1034" s="240"/>
    </row>
    <row r="1035">
      <c r="F1035" s="240"/>
      <c r="G1035" s="240"/>
      <c r="H1035" s="240"/>
      <c r="I1035" s="240"/>
    </row>
    <row r="1036">
      <c r="F1036" s="240"/>
      <c r="G1036" s="240"/>
      <c r="H1036" s="240"/>
      <c r="I1036" s="240"/>
    </row>
    <row r="1037">
      <c r="F1037" s="240"/>
      <c r="G1037" s="240"/>
      <c r="H1037" s="240"/>
      <c r="I1037" s="240"/>
    </row>
    <row r="1038">
      <c r="F1038" s="240"/>
      <c r="G1038" s="240"/>
      <c r="H1038" s="240"/>
      <c r="I1038" s="240"/>
    </row>
    <row r="1039">
      <c r="F1039" s="240"/>
      <c r="G1039" s="240"/>
      <c r="H1039" s="240"/>
      <c r="I1039" s="240"/>
    </row>
    <row r="1040">
      <c r="F1040" s="240"/>
      <c r="G1040" s="240"/>
      <c r="H1040" s="240"/>
      <c r="I1040" s="240"/>
    </row>
    <row r="1041">
      <c r="F1041" s="240"/>
      <c r="G1041" s="240"/>
      <c r="H1041" s="240"/>
      <c r="I1041" s="240"/>
    </row>
    <row r="1042">
      <c r="F1042" s="240"/>
      <c r="G1042" s="240"/>
      <c r="H1042" s="240"/>
      <c r="I1042" s="240"/>
    </row>
    <row r="1043">
      <c r="F1043" s="240"/>
      <c r="G1043" s="240"/>
      <c r="H1043" s="240"/>
      <c r="I1043" s="240"/>
    </row>
    <row r="1044">
      <c r="F1044" s="240"/>
      <c r="G1044" s="240"/>
      <c r="H1044" s="240"/>
      <c r="I1044" s="240"/>
    </row>
    <row r="1045">
      <c r="F1045" s="240"/>
      <c r="G1045" s="240"/>
      <c r="H1045" s="240"/>
      <c r="I1045" s="240"/>
    </row>
    <row r="1046">
      <c r="F1046" s="240"/>
      <c r="G1046" s="240"/>
      <c r="H1046" s="240"/>
      <c r="I1046" s="240"/>
    </row>
    <row r="1047">
      <c r="F1047" s="240"/>
      <c r="G1047" s="240"/>
      <c r="H1047" s="240"/>
      <c r="I1047" s="240"/>
    </row>
    <row r="1048">
      <c r="F1048" s="240"/>
      <c r="G1048" s="240"/>
      <c r="H1048" s="240"/>
      <c r="I1048" s="240"/>
    </row>
    <row r="1049">
      <c r="F1049" s="240"/>
      <c r="G1049" s="240"/>
      <c r="H1049" s="240"/>
      <c r="I1049" s="240"/>
    </row>
    <row r="1050">
      <c r="F1050" s="240"/>
      <c r="G1050" s="240"/>
      <c r="H1050" s="240"/>
      <c r="I1050" s="240"/>
    </row>
    <row r="1051">
      <c r="F1051" s="240"/>
      <c r="G1051" s="240"/>
      <c r="H1051" s="240"/>
      <c r="I1051" s="240"/>
    </row>
    <row r="1052">
      <c r="F1052" s="240"/>
      <c r="G1052" s="240"/>
      <c r="H1052" s="240"/>
      <c r="I1052" s="240"/>
    </row>
    <row r="1053">
      <c r="F1053" s="240"/>
      <c r="G1053" s="240"/>
      <c r="H1053" s="240"/>
      <c r="I1053" s="240"/>
    </row>
    <row r="1054">
      <c r="F1054" s="240"/>
      <c r="G1054" s="240"/>
      <c r="H1054" s="240"/>
      <c r="I1054" s="240"/>
    </row>
    <row r="1055">
      <c r="F1055" s="240"/>
      <c r="G1055" s="240"/>
      <c r="H1055" s="240"/>
      <c r="I1055" s="240"/>
    </row>
    <row r="1056">
      <c r="F1056" s="240"/>
      <c r="G1056" s="240"/>
      <c r="H1056" s="240"/>
      <c r="I1056" s="240"/>
    </row>
    <row r="1057">
      <c r="F1057" s="240"/>
      <c r="G1057" s="240"/>
      <c r="H1057" s="240"/>
      <c r="I1057" s="240"/>
    </row>
    <row r="1058">
      <c r="F1058" s="240"/>
      <c r="G1058" s="240"/>
      <c r="H1058" s="240"/>
      <c r="I1058" s="240"/>
    </row>
    <row r="1059">
      <c r="F1059" s="240"/>
      <c r="G1059" s="240"/>
      <c r="H1059" s="240"/>
      <c r="I1059" s="240"/>
    </row>
    <row r="1060">
      <c r="F1060" s="240"/>
      <c r="G1060" s="240"/>
      <c r="H1060" s="240"/>
      <c r="I1060" s="240"/>
    </row>
    <row r="1061">
      <c r="F1061" s="240"/>
      <c r="G1061" s="240"/>
      <c r="H1061" s="240"/>
      <c r="I1061" s="240"/>
    </row>
    <row r="1062">
      <c r="F1062" s="240"/>
      <c r="G1062" s="240"/>
      <c r="H1062" s="240"/>
      <c r="I1062" s="240"/>
    </row>
    <row r="1063">
      <c r="F1063" s="240"/>
      <c r="G1063" s="240"/>
      <c r="H1063" s="240"/>
      <c r="I1063" s="240"/>
    </row>
  </sheetData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5.88"/>
    <col customWidth="1" min="6" max="8" width="21.13"/>
    <col customWidth="1" min="9" max="9" width="12.13"/>
    <col customWidth="1" min="10" max="10" width="17.5"/>
    <col customWidth="1" min="11" max="12" width="9.38"/>
    <col customWidth="1" min="13" max="13" width="20.75"/>
    <col customWidth="1" min="14" max="14" width="8.13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7131</v>
      </c>
      <c r="D1" s="216"/>
      <c r="E1" s="411">
        <v>9.842740801E9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20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477" t="s">
        <v>807</v>
      </c>
      <c r="C2" s="2" t="s">
        <v>5942</v>
      </c>
      <c r="D2" s="2"/>
      <c r="E2" s="237">
        <v>9.842940801E9</v>
      </c>
      <c r="F2" s="2"/>
      <c r="G2" s="2"/>
      <c r="H2" s="227" t="s">
        <v>320</v>
      </c>
      <c r="I2" s="227"/>
      <c r="J2" s="469"/>
      <c r="K2" s="227"/>
      <c r="L2" s="227"/>
      <c r="M2" s="2" t="s">
        <v>11</v>
      </c>
      <c r="N2" s="469"/>
      <c r="O2" s="490"/>
      <c r="Q2" s="2">
        <v>1.0</v>
      </c>
      <c r="R2" s="2" t="s">
        <v>1130</v>
      </c>
      <c r="S2" s="2" t="s">
        <v>7551</v>
      </c>
      <c r="T2" s="2" t="s">
        <v>2001</v>
      </c>
      <c r="V2" s="2">
        <v>14.0</v>
      </c>
      <c r="W2" s="2" t="s">
        <v>11312</v>
      </c>
      <c r="X2" s="2" t="s">
        <v>11313</v>
      </c>
      <c r="Y2" s="2" t="s">
        <v>1010</v>
      </c>
    </row>
    <row r="3">
      <c r="A3" s="2"/>
      <c r="B3" s="229" t="s">
        <v>811</v>
      </c>
      <c r="C3" s="2" t="s">
        <v>68</v>
      </c>
      <c r="D3" s="2"/>
      <c r="E3" s="237"/>
      <c r="F3" s="2"/>
      <c r="G3" s="2"/>
      <c r="H3" s="2" t="s">
        <v>812</v>
      </c>
      <c r="I3" s="2"/>
      <c r="K3" s="2"/>
      <c r="L3" s="2"/>
      <c r="M3" s="2" t="s">
        <v>12</v>
      </c>
      <c r="O3" s="230"/>
      <c r="Q3" s="2">
        <v>2.0</v>
      </c>
      <c r="R3" s="2" t="s">
        <v>11314</v>
      </c>
      <c r="S3" s="2" t="s">
        <v>7620</v>
      </c>
      <c r="T3" s="2" t="s">
        <v>1010</v>
      </c>
      <c r="V3" s="2">
        <v>15.0</v>
      </c>
      <c r="W3" s="2" t="s">
        <v>11312</v>
      </c>
      <c r="X3" s="2" t="s">
        <v>11315</v>
      </c>
      <c r="Y3" s="2" t="s">
        <v>1010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" t="s">
        <v>13</v>
      </c>
      <c r="O4" s="230"/>
      <c r="Q4" s="2">
        <v>3.0</v>
      </c>
      <c r="R4" s="2" t="s">
        <v>11316</v>
      </c>
      <c r="S4" s="2" t="s">
        <v>9128</v>
      </c>
      <c r="T4" s="2" t="s">
        <v>1010</v>
      </c>
      <c r="V4" s="2">
        <v>16.0</v>
      </c>
      <c r="W4" s="2" t="s">
        <v>11317</v>
      </c>
      <c r="X4" s="2" t="s">
        <v>11318</v>
      </c>
      <c r="Y4" s="2" t="s">
        <v>1010</v>
      </c>
    </row>
    <row r="5">
      <c r="A5" s="2"/>
      <c r="B5" s="229" t="s">
        <v>818</v>
      </c>
      <c r="C5" s="658" t="s">
        <v>11319</v>
      </c>
      <c r="E5" s="230"/>
      <c r="F5" s="2"/>
      <c r="G5" s="2"/>
      <c r="H5" s="2" t="s">
        <v>819</v>
      </c>
      <c r="I5" s="2"/>
      <c r="K5" s="2"/>
      <c r="L5" s="2"/>
      <c r="M5" s="2" t="s">
        <v>14</v>
      </c>
      <c r="O5" s="237"/>
      <c r="Q5" s="2">
        <v>4.0</v>
      </c>
      <c r="R5" s="2" t="s">
        <v>11320</v>
      </c>
      <c r="S5" s="2" t="s">
        <v>11321</v>
      </c>
      <c r="T5" s="2" t="s">
        <v>1010</v>
      </c>
      <c r="V5" s="2">
        <v>17.0</v>
      </c>
      <c r="W5" s="2" t="s">
        <v>6371</v>
      </c>
      <c r="X5" s="2" t="s">
        <v>476</v>
      </c>
      <c r="Y5" s="2" t="s">
        <v>1568</v>
      </c>
    </row>
    <row r="6">
      <c r="A6" s="2"/>
      <c r="B6" s="229" t="s">
        <v>820</v>
      </c>
      <c r="C6" s="658" t="s">
        <v>8509</v>
      </c>
      <c r="D6" s="658"/>
      <c r="E6" s="659" t="s">
        <v>11322</v>
      </c>
      <c r="F6" s="2"/>
      <c r="G6" s="2"/>
      <c r="H6" s="2" t="s">
        <v>821</v>
      </c>
      <c r="K6" s="2"/>
      <c r="L6" s="2"/>
      <c r="M6" s="2" t="s">
        <v>15</v>
      </c>
      <c r="O6" s="237"/>
      <c r="Q6" s="2">
        <v>5.0</v>
      </c>
      <c r="R6" s="2" t="s">
        <v>11323</v>
      </c>
      <c r="S6" s="2" t="s">
        <v>7814</v>
      </c>
      <c r="T6" s="2" t="s">
        <v>1010</v>
      </c>
      <c r="V6" s="2">
        <v>18.0</v>
      </c>
      <c r="W6" s="2" t="s">
        <v>11324</v>
      </c>
      <c r="X6" s="2" t="s">
        <v>5502</v>
      </c>
      <c r="Y6" s="2" t="s">
        <v>1568</v>
      </c>
    </row>
    <row r="7">
      <c r="A7" s="2"/>
      <c r="B7" s="229" t="s">
        <v>822</v>
      </c>
      <c r="D7" s="2"/>
      <c r="E7" s="237">
        <v>8.525006207E9</v>
      </c>
      <c r="F7" s="2"/>
      <c r="G7" s="2"/>
      <c r="H7" s="2" t="s">
        <v>823</v>
      </c>
      <c r="I7" s="2"/>
      <c r="K7" s="2"/>
      <c r="L7" s="2"/>
      <c r="M7" s="2" t="s">
        <v>17</v>
      </c>
      <c r="O7" s="237"/>
      <c r="Q7" s="2">
        <v>6.0</v>
      </c>
      <c r="R7" s="2" t="s">
        <v>11325</v>
      </c>
      <c r="S7" s="2" t="s">
        <v>8592</v>
      </c>
      <c r="T7" s="2" t="s">
        <v>1010</v>
      </c>
      <c r="V7" s="2">
        <v>19.0</v>
      </c>
      <c r="W7" s="2" t="s">
        <v>11324</v>
      </c>
      <c r="X7" s="2" t="s">
        <v>480</v>
      </c>
      <c r="Y7" s="2" t="s">
        <v>5265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" t="s">
        <v>18</v>
      </c>
      <c r="O8" s="237"/>
      <c r="Q8" s="2">
        <v>7.0</v>
      </c>
      <c r="R8" s="2" t="s">
        <v>11326</v>
      </c>
      <c r="S8" s="2" t="s">
        <v>461</v>
      </c>
      <c r="T8" s="2" t="s">
        <v>1010</v>
      </c>
      <c r="V8" s="2">
        <v>20.0</v>
      </c>
      <c r="W8" s="2" t="s">
        <v>11327</v>
      </c>
      <c r="X8" s="2" t="s">
        <v>4678</v>
      </c>
      <c r="Y8" s="2" t="s">
        <v>4394</v>
      </c>
      <c r="Z8" s="2" t="s">
        <v>11328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" t="s">
        <v>19</v>
      </c>
      <c r="N9" s="2"/>
      <c r="O9" s="237"/>
      <c r="Q9" s="2">
        <v>8.0</v>
      </c>
      <c r="R9" s="2" t="s">
        <v>3682</v>
      </c>
      <c r="S9" s="2" t="s">
        <v>7449</v>
      </c>
      <c r="T9" s="2" t="s">
        <v>1010</v>
      </c>
      <c r="V9" s="2">
        <v>21.0</v>
      </c>
      <c r="W9" s="2" t="s">
        <v>11329</v>
      </c>
      <c r="X9" s="2" t="s">
        <v>6917</v>
      </c>
      <c r="Y9" s="2" t="s">
        <v>87</v>
      </c>
      <c r="Z9" s="2" t="s">
        <v>11330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" t="s">
        <v>20</v>
      </c>
      <c r="N10" s="2"/>
      <c r="O10" s="237"/>
      <c r="Q10" s="2">
        <v>9.0</v>
      </c>
      <c r="R10" s="2" t="s">
        <v>11331</v>
      </c>
      <c r="S10" s="2" t="s">
        <v>7773</v>
      </c>
      <c r="T10" s="2" t="s">
        <v>1010</v>
      </c>
      <c r="V10" s="2">
        <v>22.0</v>
      </c>
      <c r="W10" s="2" t="s">
        <v>11332</v>
      </c>
      <c r="X10" s="2" t="s">
        <v>4236</v>
      </c>
      <c r="Y10" s="2" t="s">
        <v>87</v>
      </c>
      <c r="Z10" s="2" t="s">
        <v>11333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" t="s">
        <v>21</v>
      </c>
      <c r="N11" s="2"/>
      <c r="O11" s="237"/>
      <c r="Q11" s="2">
        <v>10.0</v>
      </c>
      <c r="R11" s="2" t="s">
        <v>11331</v>
      </c>
      <c r="S11" s="2" t="s">
        <v>7415</v>
      </c>
      <c r="T11" s="2" t="s">
        <v>1010</v>
      </c>
      <c r="V11" s="2">
        <v>23.0</v>
      </c>
      <c r="W11" s="2" t="s">
        <v>11334</v>
      </c>
      <c r="X11" s="2" t="s">
        <v>8695</v>
      </c>
      <c r="Y11" s="2" t="s">
        <v>87</v>
      </c>
      <c r="Z11" s="2" t="s">
        <v>11335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" t="s">
        <v>23</v>
      </c>
      <c r="N12" s="2"/>
      <c r="O12" s="237"/>
      <c r="Q12" s="2">
        <v>11.0</v>
      </c>
      <c r="R12" s="2" t="s">
        <v>11336</v>
      </c>
      <c r="S12" s="2" t="s">
        <v>7468</v>
      </c>
      <c r="T12" s="2" t="s">
        <v>1010</v>
      </c>
      <c r="V12" s="2">
        <v>24.0</v>
      </c>
      <c r="W12" s="2" t="s">
        <v>6102</v>
      </c>
      <c r="X12" s="2" t="s">
        <v>3982</v>
      </c>
      <c r="Y12" s="2" t="s">
        <v>4394</v>
      </c>
      <c r="Z12" s="2" t="s">
        <v>11337</v>
      </c>
    </row>
    <row r="13">
      <c r="A13" s="2"/>
      <c r="B13" s="2" t="s">
        <v>832</v>
      </c>
      <c r="C13" s="585" t="s">
        <v>11338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42"/>
      <c r="O13" s="243"/>
      <c r="P13" s="2"/>
      <c r="Q13" s="2">
        <v>12.0</v>
      </c>
      <c r="R13" s="2" t="s">
        <v>3671</v>
      </c>
      <c r="S13" s="2" t="s">
        <v>467</v>
      </c>
      <c r="T13" s="2" t="s">
        <v>1010</v>
      </c>
      <c r="V13" s="2">
        <v>25.0</v>
      </c>
      <c r="W13" s="2" t="s">
        <v>6242</v>
      </c>
      <c r="X13" s="2" t="s">
        <v>663</v>
      </c>
      <c r="Y13" s="2" t="s">
        <v>4394</v>
      </c>
      <c r="Z13" s="2" t="s">
        <v>11339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>
        <v>13.0</v>
      </c>
      <c r="R14" s="2" t="s">
        <v>11340</v>
      </c>
      <c r="S14" s="2" t="s">
        <v>457</v>
      </c>
      <c r="T14" s="2" t="s">
        <v>1010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26</v>
      </c>
      <c r="B17" s="2" t="s">
        <v>30</v>
      </c>
      <c r="C17" s="275" t="s">
        <v>5477</v>
      </c>
      <c r="D17" s="291">
        <v>8.801668083597E12</v>
      </c>
      <c r="E17" s="359" t="s">
        <v>5771</v>
      </c>
      <c r="F17" s="2"/>
      <c r="G17" s="2"/>
      <c r="H17" s="2" t="s">
        <v>11341</v>
      </c>
      <c r="I17" s="2" t="s">
        <v>2104</v>
      </c>
      <c r="J17" s="2" t="s">
        <v>2173</v>
      </c>
      <c r="K17" s="2" t="s">
        <v>7620</v>
      </c>
      <c r="L17" s="2" t="s">
        <v>860</v>
      </c>
      <c r="M17" s="2" t="s">
        <v>17</v>
      </c>
      <c r="N17" s="2" t="s">
        <v>7457</v>
      </c>
      <c r="R17" s="2" t="s">
        <v>11314</v>
      </c>
      <c r="S17" s="2">
        <v>275.0</v>
      </c>
    </row>
    <row r="18">
      <c r="A18" s="2"/>
      <c r="B18" s="2" t="s">
        <v>30</v>
      </c>
      <c r="C18" s="275" t="s">
        <v>5477</v>
      </c>
      <c r="D18" s="291">
        <v>8.801672991455E12</v>
      </c>
      <c r="E18" s="359" t="s">
        <v>5771</v>
      </c>
      <c r="F18" s="2"/>
      <c r="G18" s="2"/>
      <c r="H18" s="2" t="s">
        <v>11342</v>
      </c>
      <c r="I18" s="2" t="s">
        <v>2105</v>
      </c>
      <c r="J18" s="2" t="s">
        <v>2173</v>
      </c>
      <c r="K18" s="2" t="s">
        <v>7773</v>
      </c>
      <c r="L18" s="2" t="s">
        <v>860</v>
      </c>
      <c r="M18" s="2" t="s">
        <v>17</v>
      </c>
      <c r="N18" s="2" t="s">
        <v>7457</v>
      </c>
      <c r="R18" s="2" t="s">
        <v>11331</v>
      </c>
      <c r="S18" s="2">
        <v>275.0</v>
      </c>
    </row>
    <row r="19">
      <c r="A19" s="2"/>
      <c r="B19" s="2" t="s">
        <v>30</v>
      </c>
      <c r="C19" s="275" t="s">
        <v>5477</v>
      </c>
      <c r="D19" s="291">
        <v>8.801782458548E12</v>
      </c>
      <c r="E19" s="359" t="s">
        <v>5771</v>
      </c>
      <c r="F19" s="2"/>
      <c r="G19" s="2"/>
      <c r="H19" s="2" t="s">
        <v>11343</v>
      </c>
      <c r="I19" s="2" t="s">
        <v>2112</v>
      </c>
      <c r="J19" s="2" t="s">
        <v>2173</v>
      </c>
      <c r="K19" s="2" t="s">
        <v>7773</v>
      </c>
      <c r="L19" s="2" t="s">
        <v>860</v>
      </c>
      <c r="M19" s="2" t="s">
        <v>17</v>
      </c>
      <c r="N19" s="2" t="s">
        <v>7457</v>
      </c>
      <c r="R19" s="2" t="s">
        <v>11331</v>
      </c>
      <c r="S19" s="2">
        <v>275.0</v>
      </c>
    </row>
    <row r="20">
      <c r="A20" s="2"/>
      <c r="B20" s="2" t="s">
        <v>30</v>
      </c>
      <c r="C20" s="275" t="s">
        <v>5477</v>
      </c>
      <c r="D20" s="291">
        <v>8.801248193265E12</v>
      </c>
      <c r="E20" s="359" t="s">
        <v>5771</v>
      </c>
      <c r="F20" s="2"/>
      <c r="G20" s="2"/>
      <c r="H20" s="2" t="s">
        <v>11344</v>
      </c>
      <c r="I20" s="2" t="s">
        <v>2118</v>
      </c>
      <c r="J20" s="2" t="s">
        <v>2173</v>
      </c>
      <c r="K20" s="2" t="s">
        <v>7620</v>
      </c>
      <c r="L20" s="2" t="s">
        <v>860</v>
      </c>
      <c r="M20" s="2" t="s">
        <v>17</v>
      </c>
      <c r="N20" s="2" t="s">
        <v>7457</v>
      </c>
      <c r="R20" s="2" t="s">
        <v>11314</v>
      </c>
      <c r="S20" s="2">
        <v>275.0</v>
      </c>
    </row>
    <row r="21">
      <c r="A21" s="2"/>
      <c r="B21" s="2" t="s">
        <v>30</v>
      </c>
      <c r="C21" s="275" t="s">
        <v>5477</v>
      </c>
      <c r="D21" s="291">
        <v>8.801638510779E12</v>
      </c>
      <c r="E21" s="359" t="s">
        <v>5771</v>
      </c>
      <c r="F21" s="2"/>
      <c r="G21" s="2"/>
      <c r="H21" s="2" t="s">
        <v>11345</v>
      </c>
      <c r="I21" s="2" t="s">
        <v>2117</v>
      </c>
      <c r="J21" s="2" t="s">
        <v>2173</v>
      </c>
      <c r="K21" s="2" t="s">
        <v>457</v>
      </c>
      <c r="L21" s="2" t="s">
        <v>860</v>
      </c>
      <c r="M21" s="2" t="s">
        <v>17</v>
      </c>
      <c r="N21" s="2" t="s">
        <v>7457</v>
      </c>
      <c r="R21" s="2" t="s">
        <v>11340</v>
      </c>
      <c r="S21" s="2">
        <v>275.0</v>
      </c>
    </row>
    <row r="22">
      <c r="A22" s="2"/>
      <c r="B22" s="2" t="s">
        <v>30</v>
      </c>
      <c r="C22" s="275" t="s">
        <v>5477</v>
      </c>
      <c r="D22" s="291">
        <v>8.801086139135E12</v>
      </c>
      <c r="E22" s="359" t="s">
        <v>5771</v>
      </c>
      <c r="F22" s="2"/>
      <c r="G22" s="2"/>
      <c r="H22" s="2" t="s">
        <v>11346</v>
      </c>
      <c r="I22" s="2" t="s">
        <v>2113</v>
      </c>
      <c r="J22" s="2" t="s">
        <v>2173</v>
      </c>
      <c r="K22" s="2" t="s">
        <v>7551</v>
      </c>
      <c r="L22" s="2" t="s">
        <v>860</v>
      </c>
      <c r="M22" s="2" t="s">
        <v>17</v>
      </c>
      <c r="N22" s="2" t="s">
        <v>7457</v>
      </c>
      <c r="R22" s="2" t="s">
        <v>11314</v>
      </c>
      <c r="S22" s="2">
        <v>275.0</v>
      </c>
    </row>
    <row r="23">
      <c r="A23" s="2"/>
      <c r="B23" s="2" t="s">
        <v>30</v>
      </c>
      <c r="C23" s="275" t="s">
        <v>5477</v>
      </c>
      <c r="D23" s="291">
        <v>8.801714597008E12</v>
      </c>
      <c r="E23" s="359" t="s">
        <v>5771</v>
      </c>
      <c r="F23" s="2"/>
      <c r="G23" s="2"/>
      <c r="H23" s="2" t="s">
        <v>11347</v>
      </c>
      <c r="I23" s="2" t="s">
        <v>2114</v>
      </c>
      <c r="J23" s="2" t="s">
        <v>2173</v>
      </c>
      <c r="K23" s="2" t="s">
        <v>7551</v>
      </c>
      <c r="L23" s="2" t="s">
        <v>860</v>
      </c>
      <c r="M23" s="2" t="s">
        <v>17</v>
      </c>
      <c r="N23" s="2" t="s">
        <v>7457</v>
      </c>
      <c r="R23" s="2" t="s">
        <v>11314</v>
      </c>
      <c r="S23" s="2">
        <v>275.0</v>
      </c>
    </row>
    <row r="24">
      <c r="A24" s="2"/>
      <c r="B24" s="2" t="s">
        <v>30</v>
      </c>
      <c r="C24" s="275" t="s">
        <v>5477</v>
      </c>
      <c r="D24" s="291">
        <v>8.801234202957E12</v>
      </c>
      <c r="E24" s="359" t="s">
        <v>5771</v>
      </c>
      <c r="F24" s="2"/>
      <c r="G24" s="2"/>
      <c r="H24" s="2" t="s">
        <v>11348</v>
      </c>
      <c r="I24" s="2" t="s">
        <v>2115</v>
      </c>
      <c r="J24" s="2" t="s">
        <v>2173</v>
      </c>
      <c r="K24" s="2" t="s">
        <v>7620</v>
      </c>
      <c r="L24" s="2" t="s">
        <v>860</v>
      </c>
      <c r="M24" s="2" t="s">
        <v>17</v>
      </c>
      <c r="N24" s="2" t="s">
        <v>7457</v>
      </c>
      <c r="R24" s="2" t="s">
        <v>11314</v>
      </c>
      <c r="S24" s="2">
        <v>275.0</v>
      </c>
    </row>
    <row r="25">
      <c r="A25" s="2"/>
      <c r="B25" s="2" t="s">
        <v>30</v>
      </c>
      <c r="C25" s="275" t="s">
        <v>5477</v>
      </c>
      <c r="D25" s="400">
        <v>8.801921245778E12</v>
      </c>
      <c r="E25" s="359" t="s">
        <v>5771</v>
      </c>
      <c r="F25" s="2"/>
      <c r="G25" s="2"/>
      <c r="H25" s="2" t="s">
        <v>11348</v>
      </c>
      <c r="I25" s="2" t="s">
        <v>2119</v>
      </c>
      <c r="J25" s="2" t="s">
        <v>2173</v>
      </c>
      <c r="K25" s="2" t="s">
        <v>7620</v>
      </c>
      <c r="L25" s="2" t="s">
        <v>860</v>
      </c>
      <c r="M25" s="2" t="s">
        <v>17</v>
      </c>
      <c r="N25" s="2" t="s">
        <v>7457</v>
      </c>
      <c r="R25" s="2" t="s">
        <v>11314</v>
      </c>
      <c r="S25" s="2">
        <v>275.0</v>
      </c>
    </row>
    <row r="26">
      <c r="A26" s="2"/>
      <c r="B26" s="2" t="s">
        <v>30</v>
      </c>
      <c r="C26" s="275" t="s">
        <v>5477</v>
      </c>
      <c r="D26" s="291">
        <v>8.801260115011E12</v>
      </c>
      <c r="E26" s="359" t="s">
        <v>5771</v>
      </c>
      <c r="F26" s="2"/>
      <c r="G26" s="2"/>
      <c r="H26" s="2" t="s">
        <v>7241</v>
      </c>
      <c r="I26" s="2" t="s">
        <v>2113</v>
      </c>
      <c r="J26" s="2" t="s">
        <v>2173</v>
      </c>
      <c r="K26" s="2" t="s">
        <v>11313</v>
      </c>
      <c r="L26" s="2" t="s">
        <v>860</v>
      </c>
      <c r="M26" s="2" t="s">
        <v>17</v>
      </c>
      <c r="N26" s="2" t="s">
        <v>7457</v>
      </c>
      <c r="R26" s="2" t="s">
        <v>11349</v>
      </c>
      <c r="S26" s="2">
        <v>275.0</v>
      </c>
    </row>
    <row r="27">
      <c r="A27" s="2"/>
      <c r="B27" s="2" t="s">
        <v>30</v>
      </c>
      <c r="C27" s="275" t="s">
        <v>5477</v>
      </c>
      <c r="D27" s="291">
        <v>8.80172068926E12</v>
      </c>
      <c r="E27" s="359" t="s">
        <v>5771</v>
      </c>
      <c r="F27" s="2"/>
      <c r="G27" s="2"/>
      <c r="H27" s="2" t="s">
        <v>11350</v>
      </c>
      <c r="I27" s="2" t="s">
        <v>2114</v>
      </c>
      <c r="J27" s="2" t="s">
        <v>2173</v>
      </c>
      <c r="K27" s="2" t="s">
        <v>7620</v>
      </c>
      <c r="L27" s="2" t="s">
        <v>860</v>
      </c>
      <c r="M27" s="2" t="s">
        <v>17</v>
      </c>
      <c r="N27" s="2" t="s">
        <v>7457</v>
      </c>
      <c r="R27" s="2" t="s">
        <v>11314</v>
      </c>
    </row>
    <row r="28">
      <c r="A28" s="2"/>
      <c r="B28" s="2" t="s">
        <v>30</v>
      </c>
      <c r="C28" s="275" t="s">
        <v>5477</v>
      </c>
      <c r="D28" s="291">
        <v>8.801736784858E12</v>
      </c>
      <c r="E28" s="359" t="s">
        <v>5771</v>
      </c>
      <c r="F28" s="2"/>
      <c r="G28" s="2"/>
      <c r="H28" s="2" t="s">
        <v>10414</v>
      </c>
      <c r="I28" s="2" t="s">
        <v>2115</v>
      </c>
      <c r="J28" s="2" t="s">
        <v>2173</v>
      </c>
      <c r="K28" s="2" t="s">
        <v>11313</v>
      </c>
      <c r="L28" s="2" t="s">
        <v>860</v>
      </c>
      <c r="M28" s="2" t="s">
        <v>17</v>
      </c>
      <c r="N28" s="2" t="s">
        <v>7457</v>
      </c>
      <c r="R28" s="2" t="s">
        <v>11312</v>
      </c>
      <c r="S28" s="2">
        <v>275.0</v>
      </c>
    </row>
    <row r="29">
      <c r="A29" s="2"/>
      <c r="B29" s="2" t="s">
        <v>30</v>
      </c>
      <c r="C29" s="275" t="s">
        <v>5477</v>
      </c>
      <c r="D29" s="291">
        <v>8.801575151708E12</v>
      </c>
      <c r="E29" s="359" t="s">
        <v>5771</v>
      </c>
      <c r="F29" s="2"/>
      <c r="G29" s="2"/>
      <c r="H29" s="2" t="s">
        <v>10415</v>
      </c>
      <c r="J29" s="2" t="s">
        <v>2173</v>
      </c>
      <c r="K29" s="2" t="s">
        <v>11313</v>
      </c>
      <c r="L29" s="2" t="s">
        <v>860</v>
      </c>
      <c r="M29" s="2" t="s">
        <v>17</v>
      </c>
      <c r="N29" s="2" t="s">
        <v>7457</v>
      </c>
      <c r="R29" s="2" t="s">
        <v>11312</v>
      </c>
      <c r="S29" s="2">
        <v>275.0</v>
      </c>
    </row>
    <row r="30">
      <c r="A30" s="2"/>
      <c r="B30" s="2" t="s">
        <v>30</v>
      </c>
      <c r="C30" s="275" t="s">
        <v>5477</v>
      </c>
      <c r="D30" s="291">
        <v>8.801571651942E12</v>
      </c>
      <c r="E30" s="359" t="s">
        <v>5771</v>
      </c>
      <c r="F30" s="2"/>
      <c r="G30" s="2"/>
      <c r="H30" s="2" t="s">
        <v>2787</v>
      </c>
      <c r="I30" s="2" t="s">
        <v>2119</v>
      </c>
      <c r="J30" s="2" t="s">
        <v>2173</v>
      </c>
      <c r="K30" s="2" t="s">
        <v>11318</v>
      </c>
      <c r="L30" s="2" t="s">
        <v>860</v>
      </c>
      <c r="M30" s="2" t="s">
        <v>17</v>
      </c>
      <c r="N30" s="2" t="s">
        <v>7457</v>
      </c>
      <c r="R30" s="2" t="s">
        <v>11317</v>
      </c>
      <c r="S30" s="2">
        <v>275.0</v>
      </c>
    </row>
    <row r="31">
      <c r="A31" s="2"/>
      <c r="B31" s="2" t="s">
        <v>30</v>
      </c>
      <c r="C31" s="275" t="s">
        <v>5477</v>
      </c>
      <c r="D31" s="291">
        <v>8.801506743788E12</v>
      </c>
      <c r="E31" s="359" t="s">
        <v>5771</v>
      </c>
      <c r="F31" s="2"/>
      <c r="G31" s="2"/>
      <c r="H31" s="2" t="s">
        <v>10336</v>
      </c>
      <c r="I31" s="2" t="s">
        <v>2783</v>
      </c>
      <c r="J31" s="2" t="s">
        <v>2173</v>
      </c>
      <c r="K31" s="2" t="s">
        <v>11318</v>
      </c>
      <c r="L31" s="2" t="s">
        <v>860</v>
      </c>
      <c r="M31" s="2" t="s">
        <v>17</v>
      </c>
      <c r="N31" s="2" t="s">
        <v>7457</v>
      </c>
      <c r="R31" s="2" t="s">
        <v>11317</v>
      </c>
      <c r="S31" s="2">
        <v>275.0</v>
      </c>
    </row>
    <row r="32">
      <c r="A32" s="2"/>
      <c r="B32" s="2" t="s">
        <v>30</v>
      </c>
      <c r="C32" s="275" t="s">
        <v>5477</v>
      </c>
      <c r="D32" s="291">
        <v>8.801692374985E12</v>
      </c>
      <c r="E32" s="359" t="s">
        <v>5771</v>
      </c>
      <c r="F32" s="2"/>
      <c r="G32" s="2"/>
      <c r="H32" s="2" t="s">
        <v>2787</v>
      </c>
      <c r="I32" s="2" t="s">
        <v>2806</v>
      </c>
      <c r="J32" s="2" t="s">
        <v>2173</v>
      </c>
      <c r="K32" s="2" t="s">
        <v>457</v>
      </c>
      <c r="L32" s="2" t="s">
        <v>860</v>
      </c>
      <c r="M32" s="2" t="s">
        <v>17</v>
      </c>
      <c r="N32" s="2" t="s">
        <v>7457</v>
      </c>
      <c r="R32" s="2" t="s">
        <v>11340</v>
      </c>
      <c r="S32" s="2">
        <v>275.0</v>
      </c>
    </row>
    <row r="33">
      <c r="A33" s="2"/>
      <c r="B33" s="2" t="s">
        <v>30</v>
      </c>
      <c r="C33" s="359" t="s">
        <v>4423</v>
      </c>
      <c r="D33" s="291">
        <v>8.801802681873E12</v>
      </c>
      <c r="E33" s="359" t="s">
        <v>4424</v>
      </c>
      <c r="F33" s="2"/>
      <c r="G33" s="2"/>
      <c r="H33" s="2"/>
      <c r="I33" s="2"/>
      <c r="J33" s="2" t="s">
        <v>2173</v>
      </c>
      <c r="K33" s="2" t="s">
        <v>11318</v>
      </c>
      <c r="L33" s="2" t="s">
        <v>860</v>
      </c>
      <c r="M33" s="2" t="s">
        <v>17</v>
      </c>
      <c r="N33" s="2" t="s">
        <v>7457</v>
      </c>
      <c r="R33" s="2" t="s">
        <v>11317</v>
      </c>
      <c r="S33" s="2">
        <v>275.0</v>
      </c>
    </row>
    <row r="34">
      <c r="A34" s="2"/>
      <c r="B34" s="2" t="s">
        <v>30</v>
      </c>
      <c r="C34" s="359" t="s">
        <v>4423</v>
      </c>
      <c r="D34" s="291">
        <v>8.801024608341E12</v>
      </c>
      <c r="E34" s="359" t="s">
        <v>4424</v>
      </c>
      <c r="F34" s="2"/>
      <c r="G34" s="2"/>
      <c r="H34" s="2"/>
      <c r="I34" s="2"/>
      <c r="J34" s="2" t="s">
        <v>2173</v>
      </c>
      <c r="K34" s="2" t="s">
        <v>11318</v>
      </c>
      <c r="L34" s="2" t="s">
        <v>860</v>
      </c>
      <c r="M34" s="2" t="s">
        <v>17</v>
      </c>
      <c r="N34" s="2" t="s">
        <v>7457</v>
      </c>
      <c r="R34" s="2" t="s">
        <v>11317</v>
      </c>
      <c r="S34" s="2">
        <v>275.0</v>
      </c>
    </row>
    <row r="35">
      <c r="A35" s="2"/>
      <c r="B35" s="2" t="s">
        <v>30</v>
      </c>
      <c r="C35" s="2" t="s">
        <v>6984</v>
      </c>
      <c r="D35" s="291">
        <v>8.701021972993E12</v>
      </c>
      <c r="E35" s="359" t="s">
        <v>6985</v>
      </c>
      <c r="F35" s="2"/>
      <c r="G35" s="2"/>
      <c r="H35" s="2" t="s">
        <v>7243</v>
      </c>
      <c r="I35" s="2"/>
      <c r="J35" s="2" t="s">
        <v>2173</v>
      </c>
      <c r="K35" s="2" t="s">
        <v>11313</v>
      </c>
      <c r="L35" s="2" t="s">
        <v>860</v>
      </c>
      <c r="M35" s="2" t="s">
        <v>17</v>
      </c>
      <c r="N35" s="2" t="s">
        <v>7457</v>
      </c>
      <c r="R35" s="2" t="s">
        <v>11312</v>
      </c>
      <c r="S35" s="2">
        <v>275.0</v>
      </c>
    </row>
    <row r="36">
      <c r="A36" s="2"/>
      <c r="B36" s="2" t="s">
        <v>30</v>
      </c>
      <c r="C36" s="2" t="s">
        <v>1545</v>
      </c>
      <c r="D36" s="2"/>
      <c r="E36" s="2" t="s">
        <v>4839</v>
      </c>
      <c r="F36" s="2"/>
      <c r="G36" s="2"/>
      <c r="H36" s="2" t="s">
        <v>7243</v>
      </c>
      <c r="I36" s="2"/>
      <c r="J36" s="2" t="s">
        <v>2173</v>
      </c>
      <c r="K36" s="2" t="s">
        <v>11313</v>
      </c>
      <c r="L36" s="2" t="s">
        <v>860</v>
      </c>
      <c r="M36" s="275" t="s">
        <v>17</v>
      </c>
      <c r="N36" s="2" t="s">
        <v>7457</v>
      </c>
      <c r="R36" s="2" t="s">
        <v>11312</v>
      </c>
      <c r="S36" s="2">
        <v>275.0</v>
      </c>
    </row>
    <row r="37">
      <c r="A37" s="2"/>
      <c r="B37" s="2" t="s">
        <v>4599</v>
      </c>
      <c r="C37" s="2" t="s">
        <v>7925</v>
      </c>
      <c r="D37" s="291" t="s">
        <v>11351</v>
      </c>
      <c r="E37" s="359" t="s">
        <v>7965</v>
      </c>
      <c r="F37" s="2"/>
      <c r="G37" s="2"/>
      <c r="H37" s="2" t="s">
        <v>7243</v>
      </c>
      <c r="I37" s="2"/>
      <c r="J37" s="2" t="s">
        <v>2173</v>
      </c>
      <c r="K37" s="2" t="s">
        <v>11313</v>
      </c>
      <c r="L37" s="2" t="s">
        <v>860</v>
      </c>
      <c r="M37" s="2" t="s">
        <v>17</v>
      </c>
      <c r="N37" s="2" t="s">
        <v>7457</v>
      </c>
      <c r="R37" s="2" t="s">
        <v>11312</v>
      </c>
      <c r="S37" s="2">
        <v>275.0</v>
      </c>
    </row>
    <row r="38">
      <c r="A38" s="2"/>
      <c r="M38" s="357"/>
    </row>
    <row r="39">
      <c r="A39" s="2"/>
      <c r="C39" s="2"/>
      <c r="F39" s="2"/>
      <c r="G39" s="2"/>
      <c r="H39" s="2"/>
      <c r="I39" s="2"/>
      <c r="J39" s="2"/>
      <c r="M39" s="357"/>
    </row>
    <row r="40">
      <c r="A40" s="2" t="s">
        <v>2681</v>
      </c>
      <c r="B40" s="2" t="s">
        <v>868</v>
      </c>
      <c r="C40" s="2" t="s">
        <v>11352</v>
      </c>
      <c r="D40" s="291" t="s">
        <v>11353</v>
      </c>
      <c r="E40" s="380" t="s">
        <v>935</v>
      </c>
      <c r="F40" s="2"/>
      <c r="G40" s="2"/>
      <c r="H40" s="2" t="s">
        <v>1247</v>
      </c>
      <c r="I40" s="2" t="s">
        <v>2808</v>
      </c>
      <c r="J40" s="2" t="s">
        <v>2173</v>
      </c>
      <c r="K40" s="2" t="s">
        <v>462</v>
      </c>
      <c r="L40" s="2" t="s">
        <v>860</v>
      </c>
      <c r="M40" s="2" t="s">
        <v>17</v>
      </c>
      <c r="N40" s="2" t="s">
        <v>11354</v>
      </c>
      <c r="R40" s="2" t="s">
        <v>11355</v>
      </c>
      <c r="S40" s="2">
        <v>275.0</v>
      </c>
    </row>
    <row r="41">
      <c r="A41" s="2"/>
      <c r="B41" s="2" t="s">
        <v>868</v>
      </c>
      <c r="C41" s="2" t="s">
        <v>11352</v>
      </c>
      <c r="D41" s="291" t="s">
        <v>11356</v>
      </c>
      <c r="E41" s="380" t="s">
        <v>935</v>
      </c>
      <c r="F41" s="2"/>
      <c r="G41" s="2"/>
      <c r="H41" s="2" t="s">
        <v>1247</v>
      </c>
      <c r="I41" s="2" t="s">
        <v>2805</v>
      </c>
      <c r="J41" s="2" t="s">
        <v>2173</v>
      </c>
      <c r="K41" s="2" t="s">
        <v>462</v>
      </c>
      <c r="L41" s="2" t="s">
        <v>860</v>
      </c>
      <c r="M41" s="2" t="s">
        <v>17</v>
      </c>
      <c r="N41" s="2" t="s">
        <v>11354</v>
      </c>
      <c r="R41" s="2" t="s">
        <v>11355</v>
      </c>
      <c r="S41" s="2">
        <v>275.0</v>
      </c>
    </row>
    <row r="42" ht="18.0" customHeight="1">
      <c r="A42" s="2"/>
      <c r="B42" s="2" t="s">
        <v>868</v>
      </c>
      <c r="C42" s="2" t="s">
        <v>11352</v>
      </c>
      <c r="D42" s="291" t="s">
        <v>11357</v>
      </c>
      <c r="E42" s="380" t="s">
        <v>935</v>
      </c>
      <c r="F42" s="2"/>
      <c r="G42" s="2"/>
      <c r="H42" s="2" t="s">
        <v>1247</v>
      </c>
      <c r="I42" s="2" t="s">
        <v>2804</v>
      </c>
      <c r="J42" s="2" t="s">
        <v>2173</v>
      </c>
      <c r="K42" s="2" t="s">
        <v>7449</v>
      </c>
      <c r="L42" s="2" t="s">
        <v>860</v>
      </c>
      <c r="M42" s="2" t="s">
        <v>17</v>
      </c>
      <c r="N42" s="2" t="s">
        <v>11354</v>
      </c>
      <c r="R42" s="2" t="s">
        <v>3682</v>
      </c>
      <c r="S42" s="2">
        <v>275.0</v>
      </c>
    </row>
    <row r="43">
      <c r="A43" s="2"/>
      <c r="B43" s="2" t="s">
        <v>868</v>
      </c>
      <c r="C43" s="2" t="s">
        <v>11352</v>
      </c>
      <c r="D43" s="291" t="s">
        <v>11358</v>
      </c>
      <c r="E43" s="380" t="s">
        <v>935</v>
      </c>
      <c r="F43" s="2"/>
      <c r="G43" s="2"/>
      <c r="H43" s="2" t="s">
        <v>1240</v>
      </c>
      <c r="I43" s="2" t="s">
        <v>2100</v>
      </c>
      <c r="J43" s="2" t="s">
        <v>2173</v>
      </c>
      <c r="K43" s="2" t="s">
        <v>7449</v>
      </c>
      <c r="L43" s="2" t="s">
        <v>860</v>
      </c>
      <c r="M43" s="2" t="s">
        <v>17</v>
      </c>
      <c r="N43" s="2" t="s">
        <v>11354</v>
      </c>
      <c r="R43" s="2" t="s">
        <v>3682</v>
      </c>
      <c r="S43" s="2">
        <v>275.0</v>
      </c>
    </row>
    <row r="44">
      <c r="A44" s="2"/>
      <c r="B44" s="2" t="s">
        <v>868</v>
      </c>
      <c r="C44" s="2" t="s">
        <v>11352</v>
      </c>
      <c r="D44" s="275"/>
      <c r="E44" s="439"/>
      <c r="F44" s="231"/>
      <c r="G44" s="231"/>
      <c r="H44" s="231" t="s">
        <v>1240</v>
      </c>
      <c r="I44" s="2" t="s">
        <v>2102</v>
      </c>
      <c r="J44" s="2" t="s">
        <v>821</v>
      </c>
      <c r="L44" s="2" t="s">
        <v>860</v>
      </c>
      <c r="M44" s="275" t="s">
        <v>7624</v>
      </c>
    </row>
    <row r="45">
      <c r="A45" s="2"/>
      <c r="B45" s="2" t="s">
        <v>868</v>
      </c>
      <c r="C45" s="2" t="s">
        <v>11352</v>
      </c>
      <c r="D45" s="275"/>
      <c r="E45" s="275"/>
      <c r="F45" s="231"/>
      <c r="G45" s="231"/>
      <c r="H45" s="231" t="s">
        <v>1240</v>
      </c>
      <c r="I45" s="2" t="s">
        <v>2103</v>
      </c>
      <c r="J45" s="2" t="s">
        <v>821</v>
      </c>
      <c r="L45" s="2" t="s">
        <v>860</v>
      </c>
      <c r="M45" s="275" t="s">
        <v>7624</v>
      </c>
    </row>
    <row r="46">
      <c r="A46" s="2"/>
      <c r="B46" s="2"/>
      <c r="C46" s="359" t="s">
        <v>6812</v>
      </c>
      <c r="D46" s="275"/>
      <c r="E46" s="275"/>
      <c r="F46" s="231"/>
      <c r="G46" s="231"/>
      <c r="H46" s="231"/>
      <c r="I46" s="2"/>
      <c r="J46" s="2" t="s">
        <v>2173</v>
      </c>
      <c r="K46" s="2" t="s">
        <v>7449</v>
      </c>
      <c r="L46" s="2" t="s">
        <v>860</v>
      </c>
      <c r="M46" s="2" t="s">
        <v>17</v>
      </c>
      <c r="N46" s="2" t="s">
        <v>7457</v>
      </c>
      <c r="R46" s="2" t="s">
        <v>3682</v>
      </c>
      <c r="S46" s="2">
        <v>275.0</v>
      </c>
    </row>
    <row r="47">
      <c r="A47" s="2"/>
      <c r="B47" s="2"/>
      <c r="C47" s="359" t="s">
        <v>6812</v>
      </c>
      <c r="D47" s="275"/>
      <c r="E47" s="275"/>
      <c r="F47" s="231"/>
      <c r="G47" s="231"/>
      <c r="H47" s="231"/>
      <c r="I47" s="2"/>
      <c r="J47" s="2" t="s">
        <v>2173</v>
      </c>
      <c r="K47" s="2" t="s">
        <v>7449</v>
      </c>
      <c r="L47" s="2" t="s">
        <v>860</v>
      </c>
      <c r="M47" s="2" t="s">
        <v>17</v>
      </c>
      <c r="N47" s="2" t="s">
        <v>7457</v>
      </c>
      <c r="R47" s="2" t="s">
        <v>3682</v>
      </c>
      <c r="S47" s="2">
        <v>275.0</v>
      </c>
    </row>
    <row r="48">
      <c r="A48" s="2"/>
      <c r="B48" s="2"/>
      <c r="C48" s="359" t="s">
        <v>6812</v>
      </c>
      <c r="D48" s="275"/>
      <c r="E48" s="275"/>
      <c r="F48" s="231"/>
      <c r="G48" s="231"/>
      <c r="H48" s="231"/>
      <c r="I48" s="2"/>
      <c r="J48" s="2" t="s">
        <v>2173</v>
      </c>
      <c r="K48" s="2" t="s">
        <v>7449</v>
      </c>
      <c r="L48" s="2" t="s">
        <v>860</v>
      </c>
      <c r="M48" s="2" t="s">
        <v>17</v>
      </c>
      <c r="N48" s="2" t="s">
        <v>7457</v>
      </c>
      <c r="R48" s="2" t="s">
        <v>3682</v>
      </c>
      <c r="S48" s="2">
        <v>275.0</v>
      </c>
    </row>
    <row r="49">
      <c r="A49" s="2"/>
      <c r="B49" s="2"/>
      <c r="C49" s="359" t="s">
        <v>6812</v>
      </c>
      <c r="D49" s="275"/>
      <c r="E49" s="275"/>
      <c r="F49" s="231"/>
      <c r="G49" s="231"/>
      <c r="H49" s="231"/>
      <c r="I49" s="2"/>
      <c r="J49" s="2" t="s">
        <v>2173</v>
      </c>
      <c r="K49" s="2" t="s">
        <v>7449</v>
      </c>
      <c r="L49" s="2" t="s">
        <v>860</v>
      </c>
      <c r="M49" s="2" t="s">
        <v>17</v>
      </c>
      <c r="N49" s="2" t="s">
        <v>7457</v>
      </c>
      <c r="R49" s="2" t="s">
        <v>3682</v>
      </c>
      <c r="S49" s="2">
        <v>275.0</v>
      </c>
    </row>
    <row r="50">
      <c r="A50" s="2"/>
      <c r="B50" s="2"/>
      <c r="C50" s="2"/>
      <c r="D50" s="275"/>
      <c r="E50" s="275"/>
      <c r="F50" s="231"/>
      <c r="G50" s="231"/>
      <c r="H50" s="231"/>
      <c r="I50" s="2"/>
      <c r="J50" s="2"/>
      <c r="M50" s="357"/>
    </row>
    <row r="51">
      <c r="A51" s="2"/>
      <c r="B51" s="2"/>
      <c r="C51" s="2"/>
      <c r="D51" s="275"/>
      <c r="E51" s="275"/>
      <c r="F51" s="231"/>
      <c r="G51" s="231"/>
      <c r="H51" s="231"/>
      <c r="I51" s="2"/>
      <c r="J51" s="2"/>
      <c r="M51" s="357"/>
    </row>
    <row r="52">
      <c r="A52" s="2" t="s">
        <v>336</v>
      </c>
      <c r="B52" s="2" t="s">
        <v>4112</v>
      </c>
      <c r="C52" s="359" t="s">
        <v>11359</v>
      </c>
      <c r="D52" s="291" t="s">
        <v>11360</v>
      </c>
      <c r="E52" s="359" t="s">
        <v>11361</v>
      </c>
      <c r="F52" s="231"/>
      <c r="G52" s="231"/>
      <c r="H52" s="231"/>
      <c r="J52" s="2" t="s">
        <v>2173</v>
      </c>
      <c r="K52" s="2" t="s">
        <v>461</v>
      </c>
      <c r="L52" s="2" t="s">
        <v>860</v>
      </c>
      <c r="M52" s="2" t="s">
        <v>17</v>
      </c>
      <c r="N52" s="2" t="s">
        <v>7814</v>
      </c>
      <c r="Q52" s="2" t="s">
        <v>11362</v>
      </c>
      <c r="R52" s="2" t="s">
        <v>11326</v>
      </c>
      <c r="S52" s="2">
        <v>315.0</v>
      </c>
    </row>
    <row r="53">
      <c r="A53" s="2"/>
      <c r="B53" s="2" t="s">
        <v>4112</v>
      </c>
      <c r="C53" s="359" t="s">
        <v>11359</v>
      </c>
      <c r="D53" s="291" t="s">
        <v>11363</v>
      </c>
      <c r="E53" s="359" t="s">
        <v>11361</v>
      </c>
      <c r="F53" s="231"/>
      <c r="G53" s="231"/>
      <c r="H53" s="231"/>
      <c r="J53" s="2" t="s">
        <v>2173</v>
      </c>
      <c r="K53" s="2" t="s">
        <v>461</v>
      </c>
      <c r="L53" s="2" t="s">
        <v>860</v>
      </c>
      <c r="M53" s="2" t="s">
        <v>17</v>
      </c>
      <c r="N53" s="2" t="s">
        <v>7814</v>
      </c>
      <c r="Q53" s="2" t="s">
        <v>11362</v>
      </c>
      <c r="R53" s="2" t="s">
        <v>11326</v>
      </c>
      <c r="S53" s="2">
        <v>315.0</v>
      </c>
    </row>
    <row r="54">
      <c r="A54" s="2"/>
      <c r="B54" s="2" t="s">
        <v>4112</v>
      </c>
      <c r="C54" s="359" t="s">
        <v>11359</v>
      </c>
      <c r="D54" s="291" t="s">
        <v>11364</v>
      </c>
      <c r="E54" s="359" t="s">
        <v>11361</v>
      </c>
      <c r="F54" s="231"/>
      <c r="G54" s="231"/>
      <c r="H54" s="231"/>
      <c r="J54" s="2" t="s">
        <v>2173</v>
      </c>
      <c r="K54" s="2" t="s">
        <v>461</v>
      </c>
      <c r="L54" s="2" t="s">
        <v>860</v>
      </c>
      <c r="M54" s="2" t="s">
        <v>17</v>
      </c>
      <c r="N54" s="2" t="s">
        <v>7814</v>
      </c>
      <c r="Q54" s="2" t="s">
        <v>11362</v>
      </c>
      <c r="R54" s="2" t="s">
        <v>11326</v>
      </c>
      <c r="S54" s="2">
        <v>315.0</v>
      </c>
    </row>
    <row r="55">
      <c r="A55" s="2"/>
      <c r="B55" s="2" t="s">
        <v>4112</v>
      </c>
      <c r="C55" s="359" t="s">
        <v>11359</v>
      </c>
      <c r="D55" s="291" t="s">
        <v>11365</v>
      </c>
      <c r="E55" s="359" t="s">
        <v>11361</v>
      </c>
      <c r="F55" s="231"/>
      <c r="G55" s="231"/>
      <c r="H55" s="231"/>
      <c r="J55" s="2" t="s">
        <v>2173</v>
      </c>
      <c r="K55" s="2" t="s">
        <v>461</v>
      </c>
      <c r="L55" s="2" t="s">
        <v>860</v>
      </c>
      <c r="M55" s="2" t="s">
        <v>17</v>
      </c>
      <c r="N55" s="2" t="s">
        <v>7814</v>
      </c>
      <c r="Q55" s="2" t="s">
        <v>11362</v>
      </c>
      <c r="R55" s="2" t="s">
        <v>11326</v>
      </c>
      <c r="S55" s="2">
        <v>315.0</v>
      </c>
    </row>
    <row r="56">
      <c r="A56" s="2"/>
      <c r="B56" s="2" t="s">
        <v>4112</v>
      </c>
      <c r="C56" s="359" t="s">
        <v>11359</v>
      </c>
      <c r="D56" s="291" t="s">
        <v>11366</v>
      </c>
      <c r="E56" s="359" t="s">
        <v>11361</v>
      </c>
      <c r="F56" s="231"/>
      <c r="G56" s="231"/>
      <c r="H56" s="231"/>
      <c r="J56" s="2" t="s">
        <v>2173</v>
      </c>
      <c r="K56" s="2" t="s">
        <v>461</v>
      </c>
      <c r="L56" s="2" t="s">
        <v>860</v>
      </c>
      <c r="M56" s="2" t="s">
        <v>17</v>
      </c>
      <c r="N56" s="2" t="s">
        <v>7814</v>
      </c>
      <c r="Q56" s="2" t="s">
        <v>11362</v>
      </c>
      <c r="R56" s="2" t="s">
        <v>11326</v>
      </c>
      <c r="S56" s="2">
        <v>315.0</v>
      </c>
    </row>
    <row r="57">
      <c r="A57" s="2"/>
      <c r="B57" s="2" t="s">
        <v>4112</v>
      </c>
      <c r="C57" s="359" t="s">
        <v>11359</v>
      </c>
      <c r="D57" s="291" t="s">
        <v>11367</v>
      </c>
      <c r="E57" s="359" t="s">
        <v>11361</v>
      </c>
      <c r="F57" s="231"/>
      <c r="G57" s="231"/>
      <c r="H57" s="231"/>
      <c r="J57" s="2" t="s">
        <v>2173</v>
      </c>
      <c r="K57" s="2" t="s">
        <v>461</v>
      </c>
      <c r="L57" s="2" t="s">
        <v>860</v>
      </c>
      <c r="M57" s="2" t="s">
        <v>17</v>
      </c>
      <c r="N57" s="2" t="s">
        <v>7814</v>
      </c>
      <c r="Q57" s="2" t="s">
        <v>11362</v>
      </c>
      <c r="R57" s="2" t="s">
        <v>11326</v>
      </c>
      <c r="S57" s="2">
        <v>315.0</v>
      </c>
    </row>
    <row r="58">
      <c r="A58" s="2"/>
      <c r="B58" s="2" t="s">
        <v>4112</v>
      </c>
      <c r="C58" s="359" t="s">
        <v>11359</v>
      </c>
      <c r="D58" s="291" t="s">
        <v>11368</v>
      </c>
      <c r="E58" s="359" t="s">
        <v>11361</v>
      </c>
      <c r="F58" s="231"/>
      <c r="G58" s="231"/>
      <c r="H58" s="231"/>
      <c r="J58" s="2" t="s">
        <v>2173</v>
      </c>
      <c r="K58" s="2" t="s">
        <v>461</v>
      </c>
      <c r="L58" s="2" t="s">
        <v>860</v>
      </c>
      <c r="M58" s="2" t="s">
        <v>17</v>
      </c>
      <c r="N58" s="2" t="s">
        <v>7814</v>
      </c>
      <c r="Q58" s="2" t="s">
        <v>11362</v>
      </c>
      <c r="R58" s="2" t="s">
        <v>11326</v>
      </c>
      <c r="S58" s="2">
        <v>315.0</v>
      </c>
    </row>
    <row r="59">
      <c r="A59" s="2"/>
      <c r="B59" s="2" t="s">
        <v>4112</v>
      </c>
      <c r="C59" s="359" t="s">
        <v>11359</v>
      </c>
      <c r="D59" s="291" t="s">
        <v>11369</v>
      </c>
      <c r="E59" s="359" t="s">
        <v>11361</v>
      </c>
      <c r="F59" s="231"/>
      <c r="G59" s="231"/>
      <c r="H59" s="231"/>
      <c r="J59" s="2" t="s">
        <v>2173</v>
      </c>
      <c r="K59" s="2" t="s">
        <v>461</v>
      </c>
      <c r="L59" s="2" t="s">
        <v>860</v>
      </c>
      <c r="M59" s="2" t="s">
        <v>17</v>
      </c>
      <c r="N59" s="2" t="s">
        <v>7814</v>
      </c>
      <c r="Q59" s="2" t="s">
        <v>11362</v>
      </c>
      <c r="R59" s="2" t="s">
        <v>11326</v>
      </c>
      <c r="S59" s="2">
        <v>315.0</v>
      </c>
    </row>
    <row r="60">
      <c r="A60" s="2"/>
      <c r="B60" s="2" t="s">
        <v>4112</v>
      </c>
      <c r="C60" s="359" t="s">
        <v>11359</v>
      </c>
      <c r="D60" s="291" t="s">
        <v>11370</v>
      </c>
      <c r="E60" s="359" t="s">
        <v>11361</v>
      </c>
      <c r="F60" s="231"/>
      <c r="G60" s="231"/>
      <c r="H60" s="231"/>
      <c r="J60" s="2" t="s">
        <v>2173</v>
      </c>
      <c r="K60" s="2" t="s">
        <v>461</v>
      </c>
      <c r="L60" s="2" t="s">
        <v>860</v>
      </c>
      <c r="M60" s="2" t="s">
        <v>17</v>
      </c>
      <c r="N60" s="2" t="s">
        <v>7814</v>
      </c>
      <c r="Q60" s="2" t="s">
        <v>11362</v>
      </c>
      <c r="R60" s="2" t="s">
        <v>11326</v>
      </c>
      <c r="S60" s="2">
        <v>315.0</v>
      </c>
    </row>
    <row r="61">
      <c r="A61" s="2"/>
      <c r="B61" s="2" t="s">
        <v>4112</v>
      </c>
      <c r="C61" s="359" t="s">
        <v>11359</v>
      </c>
      <c r="D61" s="291" t="s">
        <v>11371</v>
      </c>
      <c r="E61" s="359" t="s">
        <v>11361</v>
      </c>
      <c r="F61" s="231"/>
      <c r="G61" s="231"/>
      <c r="H61" s="231"/>
      <c r="J61" s="2" t="s">
        <v>2173</v>
      </c>
      <c r="K61" s="2" t="s">
        <v>7449</v>
      </c>
      <c r="L61" s="2" t="s">
        <v>860</v>
      </c>
      <c r="M61" s="2" t="s">
        <v>17</v>
      </c>
      <c r="N61" s="2" t="s">
        <v>7814</v>
      </c>
      <c r="Q61" s="2" t="s">
        <v>11362</v>
      </c>
      <c r="R61" s="2" t="s">
        <v>3682</v>
      </c>
      <c r="S61" s="2">
        <v>315.0</v>
      </c>
    </row>
    <row r="62">
      <c r="A62" s="2"/>
      <c r="B62" s="2" t="s">
        <v>4112</v>
      </c>
      <c r="C62" s="359" t="s">
        <v>11359</v>
      </c>
      <c r="D62" s="291" t="s">
        <v>11372</v>
      </c>
      <c r="E62" s="359" t="s">
        <v>11361</v>
      </c>
      <c r="F62" s="231"/>
      <c r="G62" s="231"/>
      <c r="H62" s="231"/>
      <c r="J62" s="2" t="s">
        <v>2173</v>
      </c>
      <c r="L62" s="2" t="s">
        <v>860</v>
      </c>
      <c r="M62" s="2" t="s">
        <v>17</v>
      </c>
      <c r="N62" s="2" t="s">
        <v>461</v>
      </c>
      <c r="Q62" s="2" t="s">
        <v>11362</v>
      </c>
      <c r="S62" s="2">
        <v>318.0</v>
      </c>
    </row>
    <row r="63">
      <c r="A63" s="2"/>
      <c r="B63" s="2" t="s">
        <v>4112</v>
      </c>
      <c r="C63" s="359" t="s">
        <v>11359</v>
      </c>
      <c r="D63" s="291" t="s">
        <v>11373</v>
      </c>
      <c r="E63" s="275" t="s">
        <v>9018</v>
      </c>
      <c r="F63" s="231"/>
      <c r="G63" s="231"/>
      <c r="H63" s="231"/>
      <c r="J63" s="2" t="s">
        <v>2173</v>
      </c>
      <c r="L63" s="2" t="s">
        <v>860</v>
      </c>
      <c r="M63" s="2" t="s">
        <v>17</v>
      </c>
      <c r="N63" s="2" t="s">
        <v>461</v>
      </c>
      <c r="Q63" s="2" t="s">
        <v>11362</v>
      </c>
      <c r="S63" s="2">
        <v>318.0</v>
      </c>
    </row>
    <row r="64">
      <c r="A64" s="2"/>
      <c r="B64" s="2" t="s">
        <v>4112</v>
      </c>
      <c r="C64" s="359" t="s">
        <v>11359</v>
      </c>
      <c r="D64" s="291" t="s">
        <v>11374</v>
      </c>
      <c r="E64" s="275" t="s">
        <v>9018</v>
      </c>
      <c r="F64" s="231"/>
      <c r="G64" s="231"/>
      <c r="H64" s="231"/>
      <c r="I64" s="2"/>
      <c r="J64" s="2" t="s">
        <v>2173</v>
      </c>
      <c r="K64" s="2" t="s">
        <v>480</v>
      </c>
      <c r="L64" s="2" t="s">
        <v>860</v>
      </c>
      <c r="M64" s="2" t="s">
        <v>11375</v>
      </c>
      <c r="N64" s="2" t="s">
        <v>480</v>
      </c>
      <c r="Q64" s="2" t="s">
        <v>11376</v>
      </c>
      <c r="S64" s="313" t="s">
        <v>11377</v>
      </c>
    </row>
    <row r="65">
      <c r="A65" s="2"/>
      <c r="B65" s="2" t="s">
        <v>4112</v>
      </c>
      <c r="C65" s="359" t="s">
        <v>11359</v>
      </c>
      <c r="D65" s="291" t="s">
        <v>11378</v>
      </c>
      <c r="E65" s="275" t="s">
        <v>9018</v>
      </c>
      <c r="F65" s="231"/>
      <c r="G65" s="231"/>
      <c r="H65" s="231"/>
      <c r="I65" s="2"/>
      <c r="J65" s="2" t="s">
        <v>2173</v>
      </c>
      <c r="K65" s="2" t="s">
        <v>480</v>
      </c>
      <c r="L65" s="2" t="s">
        <v>860</v>
      </c>
      <c r="M65" s="2" t="s">
        <v>11379</v>
      </c>
      <c r="N65" s="2" t="s">
        <v>480</v>
      </c>
      <c r="Q65" s="2" t="s">
        <v>11376</v>
      </c>
      <c r="S65" s="313" t="s">
        <v>11380</v>
      </c>
    </row>
    <row r="66">
      <c r="A66" s="2"/>
      <c r="B66" s="2" t="s">
        <v>4112</v>
      </c>
      <c r="C66" s="359" t="s">
        <v>11359</v>
      </c>
      <c r="D66" s="291" t="s">
        <v>11381</v>
      </c>
      <c r="E66" s="359" t="s">
        <v>11361</v>
      </c>
      <c r="F66" s="231"/>
      <c r="G66" s="231"/>
      <c r="H66" s="231"/>
      <c r="I66" s="2"/>
      <c r="L66" s="2" t="s">
        <v>860</v>
      </c>
    </row>
    <row r="67">
      <c r="A67" s="2"/>
      <c r="B67" s="2" t="s">
        <v>4112</v>
      </c>
      <c r="C67" s="359" t="s">
        <v>11359</v>
      </c>
      <c r="D67" s="291" t="s">
        <v>11382</v>
      </c>
      <c r="E67" s="359" t="s">
        <v>11361</v>
      </c>
      <c r="F67" s="231"/>
      <c r="G67" s="231"/>
      <c r="H67" s="231"/>
      <c r="I67" s="2"/>
      <c r="L67" s="2" t="s">
        <v>860</v>
      </c>
    </row>
    <row r="68">
      <c r="A68" s="2"/>
      <c r="B68" s="2" t="s">
        <v>4112</v>
      </c>
      <c r="C68" s="359" t="s">
        <v>11359</v>
      </c>
      <c r="D68" s="291" t="s">
        <v>11383</v>
      </c>
      <c r="E68" s="359" t="s">
        <v>11361</v>
      </c>
      <c r="F68" s="231"/>
      <c r="G68" s="231"/>
      <c r="H68" s="231"/>
      <c r="I68" s="2"/>
      <c r="L68" s="2" t="s">
        <v>860</v>
      </c>
    </row>
    <row r="69">
      <c r="A69" s="2"/>
      <c r="B69" s="2" t="s">
        <v>4112</v>
      </c>
      <c r="C69" s="359" t="s">
        <v>11359</v>
      </c>
      <c r="D69" s="291" t="s">
        <v>11384</v>
      </c>
      <c r="E69" s="359" t="s">
        <v>11361</v>
      </c>
      <c r="F69" s="231"/>
      <c r="G69" s="231"/>
      <c r="H69" s="231"/>
      <c r="I69" s="2"/>
      <c r="L69" s="2" t="s">
        <v>860</v>
      </c>
    </row>
    <row r="70">
      <c r="A70" s="2"/>
      <c r="B70" s="2" t="s">
        <v>4112</v>
      </c>
      <c r="C70" s="359" t="s">
        <v>11359</v>
      </c>
      <c r="D70" s="291" t="s">
        <v>11385</v>
      </c>
      <c r="E70" s="359" t="s">
        <v>11361</v>
      </c>
      <c r="F70" s="231"/>
      <c r="G70" s="231"/>
      <c r="H70" s="231"/>
      <c r="I70" s="2"/>
      <c r="L70" s="2" t="s">
        <v>860</v>
      </c>
    </row>
    <row r="71">
      <c r="A71" s="2"/>
      <c r="B71" s="2" t="s">
        <v>3881</v>
      </c>
      <c r="C71" s="2" t="s">
        <v>4317</v>
      </c>
      <c r="D71" s="275"/>
      <c r="E71" s="275" t="s">
        <v>9018</v>
      </c>
      <c r="F71" s="231"/>
      <c r="G71" s="231"/>
      <c r="H71" s="231"/>
      <c r="I71" s="2"/>
      <c r="J71" s="2" t="s">
        <v>821</v>
      </c>
      <c r="L71" s="2" t="s">
        <v>860</v>
      </c>
      <c r="M71" s="357"/>
    </row>
    <row r="72">
      <c r="A72" s="2"/>
      <c r="B72" s="2"/>
      <c r="C72" s="2" t="s">
        <v>7259</v>
      </c>
      <c r="D72" s="660">
        <v>1.216190207E9</v>
      </c>
      <c r="E72" s="275" t="s">
        <v>9032</v>
      </c>
      <c r="F72" s="231"/>
      <c r="G72" s="231"/>
      <c r="H72" s="231" t="s">
        <v>1240</v>
      </c>
      <c r="I72" s="2"/>
      <c r="J72" s="2" t="s">
        <v>2173</v>
      </c>
      <c r="K72" s="2" t="s">
        <v>7415</v>
      </c>
      <c r="L72" s="2" t="s">
        <v>860</v>
      </c>
      <c r="M72" s="275" t="s">
        <v>17</v>
      </c>
      <c r="N72" s="2" t="s">
        <v>7457</v>
      </c>
      <c r="R72" s="2" t="s">
        <v>11331</v>
      </c>
      <c r="S72" s="2">
        <v>267.0</v>
      </c>
    </row>
    <row r="73">
      <c r="A73" s="2"/>
      <c r="B73" s="2"/>
      <c r="C73" s="2" t="s">
        <v>7259</v>
      </c>
      <c r="D73" s="291">
        <v>1.216190128E9</v>
      </c>
      <c r="E73" s="275" t="s">
        <v>9032</v>
      </c>
      <c r="F73" s="231"/>
      <c r="G73" s="231"/>
      <c r="H73" s="231" t="s">
        <v>1240</v>
      </c>
      <c r="I73" s="2"/>
      <c r="J73" s="2" t="s">
        <v>2173</v>
      </c>
      <c r="K73" s="2" t="s">
        <v>7415</v>
      </c>
      <c r="L73" s="2" t="s">
        <v>860</v>
      </c>
      <c r="M73" s="275" t="s">
        <v>17</v>
      </c>
      <c r="N73" s="2" t="s">
        <v>7457</v>
      </c>
      <c r="R73" s="2" t="s">
        <v>11331</v>
      </c>
      <c r="S73" s="2">
        <v>267.0</v>
      </c>
    </row>
    <row r="74">
      <c r="A74" s="2"/>
      <c r="B74" s="2"/>
      <c r="C74" s="2" t="s">
        <v>7259</v>
      </c>
      <c r="D74" s="291">
        <v>1.216190101E9</v>
      </c>
      <c r="E74" s="275" t="s">
        <v>9032</v>
      </c>
      <c r="F74" s="231"/>
      <c r="G74" s="231"/>
      <c r="H74" s="231" t="s">
        <v>1247</v>
      </c>
      <c r="I74" s="2"/>
      <c r="J74" s="2" t="s">
        <v>2173</v>
      </c>
      <c r="K74" s="2" t="s">
        <v>7415</v>
      </c>
      <c r="L74" s="2" t="s">
        <v>860</v>
      </c>
      <c r="M74" s="275" t="s">
        <v>17</v>
      </c>
      <c r="N74" s="2" t="s">
        <v>7457</v>
      </c>
      <c r="R74" s="2" t="s">
        <v>11331</v>
      </c>
      <c r="S74" s="2">
        <v>267.0</v>
      </c>
    </row>
    <row r="75">
      <c r="A75" s="2"/>
      <c r="B75" s="2"/>
      <c r="C75" s="2" t="s">
        <v>7259</v>
      </c>
      <c r="D75" s="291">
        <v>1.216190454E9</v>
      </c>
      <c r="E75" s="275" t="s">
        <v>9032</v>
      </c>
      <c r="F75" s="231"/>
      <c r="G75" s="231"/>
      <c r="H75" s="231" t="s">
        <v>1247</v>
      </c>
      <c r="I75" s="2"/>
      <c r="J75" s="2" t="s">
        <v>2173</v>
      </c>
      <c r="K75" s="2" t="s">
        <v>7415</v>
      </c>
      <c r="L75" s="2" t="s">
        <v>860</v>
      </c>
      <c r="M75" s="275" t="s">
        <v>17</v>
      </c>
      <c r="N75" s="2" t="s">
        <v>7457</v>
      </c>
      <c r="R75" s="2" t="s">
        <v>11331</v>
      </c>
      <c r="S75" s="2">
        <v>267.0</v>
      </c>
    </row>
    <row r="76" ht="15.0" customHeight="1">
      <c r="A76" s="2"/>
      <c r="B76" s="2"/>
      <c r="C76" s="2" t="s">
        <v>8007</v>
      </c>
      <c r="D76" s="291" t="s">
        <v>11386</v>
      </c>
      <c r="E76" s="359" t="s">
        <v>6405</v>
      </c>
      <c r="F76" s="2"/>
      <c r="G76" s="2"/>
      <c r="H76" s="2"/>
      <c r="I76" s="2" t="s">
        <v>2097</v>
      </c>
      <c r="J76" s="2" t="s">
        <v>2173</v>
      </c>
      <c r="L76" s="2" t="s">
        <v>860</v>
      </c>
      <c r="M76" s="275" t="s">
        <v>17</v>
      </c>
      <c r="N76" s="2" t="s">
        <v>7814</v>
      </c>
      <c r="S76" s="2">
        <v>315.0</v>
      </c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M77" s="357"/>
    </row>
    <row r="78" ht="15.0" customHeight="1">
      <c r="A78" s="2" t="s">
        <v>7267</v>
      </c>
      <c r="B78" s="2" t="s">
        <v>3908</v>
      </c>
      <c r="C78" s="2" t="s">
        <v>3515</v>
      </c>
      <c r="D78" s="2"/>
      <c r="E78" s="2" t="s">
        <v>3987</v>
      </c>
      <c r="F78" s="2"/>
      <c r="G78" s="2"/>
      <c r="H78" s="2"/>
      <c r="I78" s="2" t="s">
        <v>11387</v>
      </c>
      <c r="J78" s="2" t="s">
        <v>2173</v>
      </c>
      <c r="K78" s="2" t="s">
        <v>457</v>
      </c>
      <c r="L78" s="2" t="s">
        <v>860</v>
      </c>
      <c r="M78" s="275" t="s">
        <v>17</v>
      </c>
      <c r="N78" s="2" t="s">
        <v>11388</v>
      </c>
      <c r="R78" s="2" t="s">
        <v>11389</v>
      </c>
      <c r="S78" s="2">
        <v>267.0</v>
      </c>
    </row>
    <row r="79">
      <c r="A79" s="2"/>
      <c r="B79" s="2" t="s">
        <v>3908</v>
      </c>
      <c r="C79" s="2" t="s">
        <v>4099</v>
      </c>
      <c r="D79" s="2"/>
      <c r="E79" s="2" t="s">
        <v>3987</v>
      </c>
      <c r="F79" s="2"/>
      <c r="G79" s="2"/>
      <c r="H79" s="2"/>
      <c r="J79" s="2" t="s">
        <v>2173</v>
      </c>
      <c r="K79" s="2" t="s">
        <v>462</v>
      </c>
      <c r="L79" s="2" t="s">
        <v>860</v>
      </c>
      <c r="M79" s="275" t="s">
        <v>17</v>
      </c>
      <c r="N79" s="2" t="s">
        <v>11388</v>
      </c>
      <c r="R79" s="2" t="s">
        <v>11336</v>
      </c>
      <c r="S79" s="2">
        <v>267.0</v>
      </c>
    </row>
    <row r="80">
      <c r="A80" s="2"/>
      <c r="B80" s="2" t="s">
        <v>3908</v>
      </c>
      <c r="C80" s="2" t="s">
        <v>4100</v>
      </c>
      <c r="D80" s="2"/>
      <c r="E80" s="2" t="s">
        <v>4101</v>
      </c>
      <c r="F80" s="2"/>
      <c r="G80" s="2"/>
      <c r="H80" s="2"/>
      <c r="I80" s="2"/>
      <c r="J80" s="2" t="s">
        <v>2173</v>
      </c>
      <c r="K80" s="2" t="s">
        <v>457</v>
      </c>
      <c r="L80" s="2" t="s">
        <v>860</v>
      </c>
      <c r="M80" s="275" t="s">
        <v>17</v>
      </c>
      <c r="N80" s="2" t="s">
        <v>11388</v>
      </c>
      <c r="R80" s="2" t="s">
        <v>11340</v>
      </c>
      <c r="S80" s="2">
        <v>267.0</v>
      </c>
    </row>
    <row r="81">
      <c r="A81" s="2"/>
      <c r="B81" s="2" t="s">
        <v>3908</v>
      </c>
      <c r="C81" s="2" t="s">
        <v>5482</v>
      </c>
      <c r="D81" s="2"/>
      <c r="E81" s="2" t="s">
        <v>8031</v>
      </c>
      <c r="F81" s="2"/>
      <c r="G81" s="2"/>
      <c r="H81" s="2" t="s">
        <v>7268</v>
      </c>
      <c r="I81" s="2" t="s">
        <v>2123</v>
      </c>
      <c r="J81" s="2" t="s">
        <v>2173</v>
      </c>
      <c r="K81" s="2" t="s">
        <v>7814</v>
      </c>
      <c r="L81" s="2" t="s">
        <v>860</v>
      </c>
      <c r="M81" s="275" t="s">
        <v>17</v>
      </c>
      <c r="N81" s="2" t="s">
        <v>11388</v>
      </c>
      <c r="R81" s="2" t="s">
        <v>11323</v>
      </c>
      <c r="S81" s="2">
        <v>267.0</v>
      </c>
    </row>
    <row r="82">
      <c r="A82" s="2"/>
      <c r="B82" s="2" t="s">
        <v>3908</v>
      </c>
      <c r="C82" s="2" t="s">
        <v>7174</v>
      </c>
      <c r="D82" s="2"/>
      <c r="E82" s="359" t="s">
        <v>3995</v>
      </c>
      <c r="F82" s="2"/>
      <c r="G82" s="2"/>
      <c r="H82" s="2"/>
      <c r="I82" s="2"/>
      <c r="J82" s="2" t="s">
        <v>2173</v>
      </c>
      <c r="K82" s="2" t="s">
        <v>457</v>
      </c>
      <c r="L82" s="2" t="s">
        <v>860</v>
      </c>
      <c r="M82" s="275" t="s">
        <v>17</v>
      </c>
      <c r="N82" s="2" t="s">
        <v>11388</v>
      </c>
      <c r="R82" s="2" t="s">
        <v>11340</v>
      </c>
      <c r="S82" s="2">
        <v>267.0</v>
      </c>
    </row>
    <row r="83">
      <c r="A83" s="2"/>
      <c r="B83" s="2" t="s">
        <v>960</v>
      </c>
      <c r="C83" s="2" t="s">
        <v>1556</v>
      </c>
      <c r="D83" s="275"/>
      <c r="E83" s="275" t="s">
        <v>947</v>
      </c>
      <c r="F83" s="2"/>
      <c r="G83" s="2"/>
      <c r="H83" s="2" t="s">
        <v>7269</v>
      </c>
      <c r="I83" s="2" t="s">
        <v>2124</v>
      </c>
      <c r="J83" s="2" t="s">
        <v>2173</v>
      </c>
      <c r="K83" s="2" t="s">
        <v>457</v>
      </c>
      <c r="L83" s="2" t="s">
        <v>860</v>
      </c>
      <c r="M83" s="275" t="s">
        <v>17</v>
      </c>
      <c r="N83" s="2" t="s">
        <v>9236</v>
      </c>
      <c r="R83" s="2" t="s">
        <v>11340</v>
      </c>
      <c r="S83" s="2">
        <v>88.0</v>
      </c>
    </row>
    <row r="84">
      <c r="A84" s="2"/>
      <c r="B84" s="2" t="s">
        <v>960</v>
      </c>
      <c r="C84" s="2" t="s">
        <v>1556</v>
      </c>
      <c r="D84" s="275"/>
      <c r="E84" s="275" t="s">
        <v>947</v>
      </c>
      <c r="F84" s="2"/>
      <c r="G84" s="2"/>
      <c r="H84" s="2" t="s">
        <v>7270</v>
      </c>
      <c r="I84" s="2" t="s">
        <v>2125</v>
      </c>
      <c r="J84" s="2" t="s">
        <v>2173</v>
      </c>
      <c r="K84" s="2" t="s">
        <v>457</v>
      </c>
      <c r="L84" s="2" t="s">
        <v>860</v>
      </c>
      <c r="M84" s="275" t="s">
        <v>17</v>
      </c>
      <c r="N84" s="2" t="s">
        <v>9236</v>
      </c>
      <c r="R84" s="2" t="s">
        <v>11323</v>
      </c>
      <c r="S84" s="2">
        <v>88.0</v>
      </c>
    </row>
    <row r="85">
      <c r="A85" s="2"/>
      <c r="B85" s="2" t="s">
        <v>960</v>
      </c>
      <c r="C85" s="2" t="s">
        <v>1556</v>
      </c>
      <c r="D85" s="275"/>
      <c r="E85" s="275" t="s">
        <v>947</v>
      </c>
      <c r="F85" s="2"/>
      <c r="G85" s="2"/>
      <c r="H85" s="2" t="s">
        <v>11390</v>
      </c>
      <c r="I85" s="2" t="s">
        <v>2127</v>
      </c>
      <c r="J85" s="2" t="s">
        <v>2173</v>
      </c>
      <c r="K85" s="2" t="s">
        <v>11321</v>
      </c>
      <c r="L85" s="2" t="s">
        <v>860</v>
      </c>
      <c r="M85" s="275" t="s">
        <v>17</v>
      </c>
      <c r="N85" s="2" t="s">
        <v>9236</v>
      </c>
      <c r="R85" s="2" t="s">
        <v>11320</v>
      </c>
      <c r="S85" s="2">
        <v>88.0</v>
      </c>
    </row>
    <row r="86">
      <c r="A86" s="2"/>
      <c r="B86" s="2" t="s">
        <v>960</v>
      </c>
      <c r="C86" s="2" t="s">
        <v>1556</v>
      </c>
      <c r="D86" s="275"/>
      <c r="E86" s="275" t="s">
        <v>947</v>
      </c>
      <c r="F86" s="2"/>
      <c r="G86" s="2"/>
      <c r="H86" s="2" t="s">
        <v>10336</v>
      </c>
      <c r="I86" s="2" t="s">
        <v>3236</v>
      </c>
      <c r="J86" s="2" t="s">
        <v>2173</v>
      </c>
      <c r="K86" s="2" t="s">
        <v>457</v>
      </c>
      <c r="L86" s="2" t="s">
        <v>860</v>
      </c>
      <c r="M86" s="275" t="s">
        <v>17</v>
      </c>
      <c r="N86" s="2" t="s">
        <v>9236</v>
      </c>
      <c r="R86" s="2" t="s">
        <v>11340</v>
      </c>
      <c r="S86" s="2">
        <v>88.0</v>
      </c>
    </row>
    <row r="87">
      <c r="A87" s="2"/>
      <c r="B87" s="2" t="s">
        <v>960</v>
      </c>
      <c r="C87" s="2" t="s">
        <v>1556</v>
      </c>
      <c r="D87" s="275"/>
      <c r="E87" s="275" t="s">
        <v>947</v>
      </c>
      <c r="F87" s="2"/>
      <c r="G87" s="2"/>
      <c r="H87" s="2" t="s">
        <v>10336</v>
      </c>
      <c r="I87" s="2" t="s">
        <v>3238</v>
      </c>
      <c r="J87" s="2" t="s">
        <v>2173</v>
      </c>
      <c r="K87" s="2" t="s">
        <v>457</v>
      </c>
      <c r="L87" s="2" t="s">
        <v>860</v>
      </c>
      <c r="M87" s="275" t="s">
        <v>17</v>
      </c>
      <c r="N87" s="2" t="s">
        <v>9236</v>
      </c>
      <c r="R87" s="2" t="s">
        <v>11340</v>
      </c>
      <c r="S87" s="2">
        <v>88.0</v>
      </c>
    </row>
    <row r="88">
      <c r="A88" s="2"/>
      <c r="B88" s="2" t="s">
        <v>960</v>
      </c>
      <c r="C88" s="2" t="s">
        <v>1556</v>
      </c>
      <c r="D88" s="275"/>
      <c r="E88" s="275" t="s">
        <v>947</v>
      </c>
      <c r="F88" s="2"/>
      <c r="G88" s="2"/>
      <c r="H88" s="2" t="s">
        <v>10336</v>
      </c>
      <c r="I88" s="2" t="s">
        <v>3240</v>
      </c>
      <c r="J88" s="2" t="s">
        <v>2173</v>
      </c>
      <c r="K88" s="2" t="s">
        <v>457</v>
      </c>
      <c r="L88" s="2" t="s">
        <v>860</v>
      </c>
      <c r="M88" s="275" t="s">
        <v>11391</v>
      </c>
      <c r="N88" s="2" t="s">
        <v>11392</v>
      </c>
      <c r="R88" s="2" t="s">
        <v>11340</v>
      </c>
      <c r="S88" s="312">
        <v>88334.0</v>
      </c>
    </row>
    <row r="89">
      <c r="A89" s="2"/>
      <c r="B89" s="2" t="s">
        <v>960</v>
      </c>
      <c r="C89" s="492" t="s">
        <v>1055</v>
      </c>
      <c r="D89" s="494"/>
      <c r="E89" s="494" t="s">
        <v>1056</v>
      </c>
      <c r="F89" s="2"/>
      <c r="G89" s="2"/>
      <c r="H89" s="2" t="s">
        <v>7272</v>
      </c>
      <c r="I89" s="2" t="s">
        <v>2128</v>
      </c>
      <c r="J89" s="2" t="s">
        <v>2173</v>
      </c>
      <c r="K89" s="2" t="s">
        <v>7814</v>
      </c>
      <c r="L89" s="2" t="s">
        <v>860</v>
      </c>
      <c r="M89" s="275" t="s">
        <v>17</v>
      </c>
      <c r="N89" s="2" t="s">
        <v>11388</v>
      </c>
      <c r="R89" s="2" t="s">
        <v>11323</v>
      </c>
      <c r="S89" s="2">
        <v>267.0</v>
      </c>
    </row>
    <row r="90">
      <c r="A90" s="2"/>
      <c r="B90" s="2" t="s">
        <v>960</v>
      </c>
      <c r="C90" s="492" t="s">
        <v>1055</v>
      </c>
      <c r="D90" s="494"/>
      <c r="E90" s="494" t="s">
        <v>1056</v>
      </c>
      <c r="F90" s="2"/>
      <c r="G90" s="2"/>
      <c r="H90" s="2" t="s">
        <v>7272</v>
      </c>
      <c r="I90" s="2" t="s">
        <v>2129</v>
      </c>
      <c r="J90" s="2" t="s">
        <v>2173</v>
      </c>
      <c r="K90" s="266" t="s">
        <v>7814</v>
      </c>
      <c r="L90" s="2" t="s">
        <v>860</v>
      </c>
      <c r="M90" s="275" t="s">
        <v>17</v>
      </c>
      <c r="N90" s="2" t="s">
        <v>11388</v>
      </c>
      <c r="R90" s="2" t="s">
        <v>11323</v>
      </c>
      <c r="S90" s="2">
        <v>267.0</v>
      </c>
    </row>
    <row r="91">
      <c r="A91" s="2"/>
      <c r="B91" s="2" t="s">
        <v>960</v>
      </c>
      <c r="C91" s="492" t="s">
        <v>1055</v>
      </c>
      <c r="D91" s="494"/>
      <c r="E91" s="494" t="s">
        <v>1056</v>
      </c>
      <c r="F91" s="2"/>
      <c r="G91" s="2"/>
      <c r="H91" s="2" t="s">
        <v>1240</v>
      </c>
      <c r="I91" s="2" t="s">
        <v>2130</v>
      </c>
      <c r="J91" s="2" t="s">
        <v>2173</v>
      </c>
      <c r="K91" s="266" t="s">
        <v>7814</v>
      </c>
      <c r="L91" s="2" t="s">
        <v>860</v>
      </c>
      <c r="M91" s="275" t="s">
        <v>17</v>
      </c>
      <c r="N91" s="2" t="s">
        <v>11388</v>
      </c>
      <c r="R91" s="2" t="s">
        <v>11323</v>
      </c>
      <c r="S91" s="2">
        <v>267.0</v>
      </c>
    </row>
    <row r="92">
      <c r="A92" s="2"/>
      <c r="B92" s="2" t="s">
        <v>960</v>
      </c>
      <c r="C92" s="492" t="s">
        <v>1055</v>
      </c>
      <c r="D92" s="494"/>
      <c r="E92" s="494" t="s">
        <v>1056</v>
      </c>
      <c r="F92" s="2"/>
      <c r="G92" s="2"/>
      <c r="H92" s="2" t="s">
        <v>1240</v>
      </c>
      <c r="I92" s="2" t="s">
        <v>2131</v>
      </c>
      <c r="J92" s="2" t="s">
        <v>2173</v>
      </c>
      <c r="K92" s="266" t="s">
        <v>7814</v>
      </c>
      <c r="L92" s="2" t="s">
        <v>860</v>
      </c>
      <c r="M92" s="275" t="s">
        <v>17</v>
      </c>
      <c r="N92" s="2" t="s">
        <v>11388</v>
      </c>
      <c r="R92" s="2" t="s">
        <v>11323</v>
      </c>
      <c r="S92" s="2">
        <v>267.0</v>
      </c>
    </row>
    <row r="93">
      <c r="A93" s="2"/>
      <c r="B93" s="2" t="s">
        <v>960</v>
      </c>
      <c r="C93" s="492" t="s">
        <v>1055</v>
      </c>
      <c r="D93" s="494"/>
      <c r="E93" s="494" t="s">
        <v>1056</v>
      </c>
      <c r="F93" s="2"/>
      <c r="G93" s="2"/>
      <c r="H93" s="2" t="s">
        <v>1240</v>
      </c>
      <c r="I93" s="2" t="s">
        <v>2132</v>
      </c>
      <c r="J93" s="2" t="s">
        <v>2173</v>
      </c>
      <c r="K93" s="266" t="s">
        <v>7814</v>
      </c>
      <c r="L93" s="2" t="s">
        <v>4752</v>
      </c>
      <c r="M93" s="275" t="s">
        <v>17</v>
      </c>
      <c r="N93" s="2" t="s">
        <v>11388</v>
      </c>
      <c r="R93" s="2" t="s">
        <v>11323</v>
      </c>
      <c r="S93" s="2">
        <v>267.0</v>
      </c>
    </row>
    <row r="94">
      <c r="A94" s="2"/>
      <c r="B94" s="2" t="s">
        <v>960</v>
      </c>
      <c r="C94" s="492" t="s">
        <v>1055</v>
      </c>
      <c r="D94" s="494"/>
      <c r="E94" s="494" t="s">
        <v>1056</v>
      </c>
      <c r="F94" s="2"/>
      <c r="G94" s="2"/>
      <c r="H94" s="2" t="s">
        <v>1240</v>
      </c>
      <c r="I94" s="2" t="s">
        <v>2133</v>
      </c>
      <c r="J94" s="2" t="s">
        <v>2173</v>
      </c>
      <c r="K94" s="266" t="s">
        <v>7814</v>
      </c>
      <c r="L94" s="2" t="s">
        <v>4752</v>
      </c>
      <c r="M94" s="275" t="s">
        <v>17</v>
      </c>
      <c r="N94" s="2" t="s">
        <v>11388</v>
      </c>
      <c r="R94" s="2" t="s">
        <v>11323</v>
      </c>
      <c r="S94" s="2">
        <v>267.0</v>
      </c>
    </row>
    <row r="95">
      <c r="A95" s="2"/>
      <c r="B95" s="2" t="s">
        <v>960</v>
      </c>
      <c r="C95" s="492" t="s">
        <v>1055</v>
      </c>
      <c r="D95" s="494"/>
      <c r="E95" s="494" t="s">
        <v>1056</v>
      </c>
      <c r="F95" s="2"/>
      <c r="G95" s="2"/>
      <c r="H95" s="2" t="s">
        <v>1240</v>
      </c>
      <c r="I95" s="2" t="s">
        <v>2134</v>
      </c>
      <c r="J95" s="2" t="s">
        <v>2173</v>
      </c>
      <c r="K95" s="266" t="s">
        <v>7814</v>
      </c>
      <c r="L95" s="2" t="s">
        <v>4752</v>
      </c>
      <c r="M95" s="275" t="s">
        <v>17</v>
      </c>
      <c r="N95" s="2" t="s">
        <v>11388</v>
      </c>
      <c r="R95" s="2" t="s">
        <v>11323</v>
      </c>
      <c r="S95" s="2">
        <v>267.0</v>
      </c>
    </row>
    <row r="96">
      <c r="A96" s="2"/>
      <c r="B96" s="2" t="s">
        <v>960</v>
      </c>
      <c r="C96" s="492" t="s">
        <v>1055</v>
      </c>
      <c r="D96" s="494"/>
      <c r="E96" s="494" t="s">
        <v>1056</v>
      </c>
      <c r="F96" s="2"/>
      <c r="G96" s="2"/>
      <c r="H96" s="2" t="s">
        <v>1240</v>
      </c>
      <c r="I96" s="2" t="s">
        <v>2135</v>
      </c>
      <c r="J96" s="2" t="s">
        <v>2173</v>
      </c>
      <c r="K96" s="266" t="s">
        <v>7814</v>
      </c>
      <c r="L96" s="2" t="s">
        <v>4752</v>
      </c>
      <c r="M96" s="275" t="s">
        <v>17</v>
      </c>
      <c r="N96" s="2" t="s">
        <v>11388</v>
      </c>
      <c r="R96" s="2" t="s">
        <v>11323</v>
      </c>
      <c r="S96" s="2">
        <v>267.0</v>
      </c>
    </row>
    <row r="97">
      <c r="A97" s="2"/>
      <c r="B97" s="2" t="s">
        <v>960</v>
      </c>
      <c r="C97" s="492" t="s">
        <v>1055</v>
      </c>
      <c r="D97" s="494"/>
      <c r="E97" s="494" t="s">
        <v>1056</v>
      </c>
      <c r="F97" s="2"/>
      <c r="G97" s="2"/>
      <c r="H97" s="2" t="s">
        <v>1240</v>
      </c>
      <c r="I97" s="2" t="s">
        <v>2136</v>
      </c>
      <c r="J97" s="2" t="s">
        <v>2173</v>
      </c>
      <c r="K97" s="266" t="s">
        <v>7814</v>
      </c>
      <c r="L97" s="2" t="s">
        <v>4752</v>
      </c>
      <c r="M97" s="275" t="s">
        <v>17</v>
      </c>
      <c r="N97" s="2" t="s">
        <v>11388</v>
      </c>
      <c r="R97" s="2" t="s">
        <v>11323</v>
      </c>
      <c r="S97" s="2">
        <v>267.0</v>
      </c>
    </row>
    <row r="98">
      <c r="A98" s="2"/>
      <c r="B98" s="2" t="s">
        <v>960</v>
      </c>
      <c r="C98" s="492" t="s">
        <v>1055</v>
      </c>
      <c r="D98" s="494"/>
      <c r="E98" s="494" t="s">
        <v>1056</v>
      </c>
      <c r="F98" s="2"/>
      <c r="G98" s="2"/>
      <c r="H98" s="2" t="s">
        <v>1240</v>
      </c>
      <c r="I98" s="2" t="s">
        <v>2137</v>
      </c>
      <c r="J98" s="2" t="s">
        <v>2173</v>
      </c>
      <c r="K98" s="2" t="s">
        <v>457</v>
      </c>
      <c r="L98" s="2" t="s">
        <v>4752</v>
      </c>
      <c r="M98" s="275" t="s">
        <v>17</v>
      </c>
      <c r="N98" s="2" t="s">
        <v>11388</v>
      </c>
      <c r="R98" s="2" t="s">
        <v>11340</v>
      </c>
      <c r="S98" s="2">
        <v>267.0</v>
      </c>
    </row>
    <row r="99">
      <c r="A99" s="2"/>
      <c r="B99" s="2" t="s">
        <v>883</v>
      </c>
      <c r="C99" s="492" t="s">
        <v>1055</v>
      </c>
      <c r="D99" s="494"/>
      <c r="E99" s="359" t="s">
        <v>10114</v>
      </c>
      <c r="F99" s="2"/>
      <c r="G99" s="2"/>
      <c r="H99" s="2" t="s">
        <v>1240</v>
      </c>
      <c r="I99" s="2" t="s">
        <v>2138</v>
      </c>
      <c r="L99" s="2" t="s">
        <v>4752</v>
      </c>
      <c r="M99" s="275" t="s">
        <v>1152</v>
      </c>
      <c r="N99" s="2" t="s">
        <v>480</v>
      </c>
      <c r="R99" s="2" t="s">
        <v>11324</v>
      </c>
      <c r="S99" s="2">
        <v>315.0</v>
      </c>
      <c r="T99" s="2" t="s">
        <v>11393</v>
      </c>
    </row>
    <row r="100">
      <c r="A100" s="2"/>
      <c r="B100" s="2" t="s">
        <v>883</v>
      </c>
      <c r="C100" s="492" t="s">
        <v>1055</v>
      </c>
      <c r="D100" s="494"/>
      <c r="E100" s="359" t="s">
        <v>10114</v>
      </c>
      <c r="F100" s="2"/>
      <c r="G100" s="2"/>
      <c r="H100" s="2" t="s">
        <v>1240</v>
      </c>
      <c r="I100" s="2" t="s">
        <v>2139</v>
      </c>
      <c r="L100" s="2" t="s">
        <v>4752</v>
      </c>
      <c r="M100" s="275" t="s">
        <v>17</v>
      </c>
      <c r="N100" s="2" t="s">
        <v>7814</v>
      </c>
      <c r="R100" s="2" t="s">
        <v>11324</v>
      </c>
      <c r="S100" s="2">
        <v>315.0</v>
      </c>
      <c r="T100" s="2" t="s">
        <v>11393</v>
      </c>
    </row>
    <row r="101">
      <c r="A101" s="2"/>
      <c r="B101" s="2" t="s">
        <v>883</v>
      </c>
      <c r="C101" s="492" t="s">
        <v>1055</v>
      </c>
      <c r="D101" s="494"/>
      <c r="E101" s="359" t="s">
        <v>10114</v>
      </c>
      <c r="F101" s="2"/>
      <c r="G101" s="2"/>
      <c r="H101" s="2" t="s">
        <v>1240</v>
      </c>
      <c r="I101" s="2" t="s">
        <v>2140</v>
      </c>
      <c r="L101" s="2" t="s">
        <v>4752</v>
      </c>
      <c r="M101" s="275" t="s">
        <v>17</v>
      </c>
      <c r="N101" s="2" t="s">
        <v>7814</v>
      </c>
      <c r="R101" s="2" t="s">
        <v>11324</v>
      </c>
      <c r="S101" s="2">
        <v>315.0</v>
      </c>
      <c r="T101" s="2" t="s">
        <v>11393</v>
      </c>
    </row>
    <row r="102">
      <c r="A102" s="2"/>
      <c r="B102" s="2" t="s">
        <v>3908</v>
      </c>
      <c r="C102" s="2" t="s">
        <v>6193</v>
      </c>
      <c r="D102" s="2"/>
      <c r="E102" s="359" t="s">
        <v>2569</v>
      </c>
      <c r="F102" s="2"/>
      <c r="G102" s="2"/>
      <c r="H102" s="2" t="s">
        <v>7273</v>
      </c>
      <c r="I102" s="2" t="s">
        <v>2147</v>
      </c>
      <c r="J102" s="2" t="s">
        <v>2173</v>
      </c>
      <c r="K102" s="2" t="s">
        <v>457</v>
      </c>
      <c r="L102" s="2" t="s">
        <v>860</v>
      </c>
      <c r="M102" s="275" t="s">
        <v>17</v>
      </c>
      <c r="N102" s="2" t="s">
        <v>11388</v>
      </c>
      <c r="R102" s="2" t="s">
        <v>11340</v>
      </c>
      <c r="S102" s="2">
        <v>267.0</v>
      </c>
    </row>
    <row r="103">
      <c r="A103" s="2"/>
      <c r="B103" s="2" t="s">
        <v>3908</v>
      </c>
      <c r="C103" s="2" t="s">
        <v>7142</v>
      </c>
      <c r="D103" s="2"/>
      <c r="E103" s="2" t="s">
        <v>6744</v>
      </c>
      <c r="F103" s="2"/>
      <c r="G103" s="2"/>
      <c r="H103" s="2"/>
      <c r="I103" s="2"/>
      <c r="J103" s="2" t="s">
        <v>2173</v>
      </c>
      <c r="K103" s="2" t="s">
        <v>457</v>
      </c>
      <c r="L103" s="2" t="s">
        <v>860</v>
      </c>
      <c r="M103" s="275" t="s">
        <v>17</v>
      </c>
      <c r="N103" s="2" t="s">
        <v>11388</v>
      </c>
      <c r="R103" s="2" t="s">
        <v>11340</v>
      </c>
      <c r="S103" s="2">
        <v>267.0</v>
      </c>
    </row>
    <row r="104">
      <c r="A104" s="2"/>
      <c r="B104" s="2"/>
      <c r="C104" s="2" t="s">
        <v>7143</v>
      </c>
      <c r="D104" s="2"/>
      <c r="E104" s="2" t="s">
        <v>7502</v>
      </c>
      <c r="F104" s="2"/>
      <c r="G104" s="2"/>
      <c r="H104" s="2"/>
      <c r="I104" s="2"/>
      <c r="J104" s="2" t="s">
        <v>2173</v>
      </c>
      <c r="K104" s="2" t="s">
        <v>457</v>
      </c>
      <c r="L104" s="2" t="s">
        <v>860</v>
      </c>
      <c r="M104" s="275" t="s">
        <v>17</v>
      </c>
      <c r="N104" s="2" t="s">
        <v>11388</v>
      </c>
      <c r="R104" s="2" t="s">
        <v>11340</v>
      </c>
      <c r="S104" s="2">
        <v>267.0</v>
      </c>
    </row>
    <row r="105">
      <c r="A105" s="2"/>
      <c r="B105" s="2"/>
      <c r="C105" s="2" t="s">
        <v>7144</v>
      </c>
      <c r="D105" s="2"/>
      <c r="E105" s="380" t="s">
        <v>890</v>
      </c>
      <c r="F105" s="380"/>
      <c r="G105" s="380"/>
      <c r="H105" s="380"/>
      <c r="I105" s="2"/>
      <c r="J105" s="2" t="s">
        <v>2173</v>
      </c>
      <c r="K105" s="2" t="s">
        <v>457</v>
      </c>
      <c r="L105" s="2" t="s">
        <v>860</v>
      </c>
      <c r="M105" s="275" t="s">
        <v>17</v>
      </c>
      <c r="N105" s="2" t="s">
        <v>11388</v>
      </c>
      <c r="R105" s="2" t="s">
        <v>11340</v>
      </c>
      <c r="S105" s="2">
        <v>267.0</v>
      </c>
    </row>
    <row r="106">
      <c r="A106" s="357"/>
      <c r="B106" s="357" t="s">
        <v>8839</v>
      </c>
      <c r="C106" s="357" t="s">
        <v>11394</v>
      </c>
      <c r="D106" s="291">
        <v>1.001952436E10</v>
      </c>
      <c r="E106" s="359" t="s">
        <v>8766</v>
      </c>
      <c r="F106" s="439"/>
      <c r="G106" s="439"/>
      <c r="H106" s="439"/>
      <c r="I106" s="357"/>
      <c r="J106" s="275" t="s">
        <v>2173</v>
      </c>
      <c r="K106" s="266"/>
      <c r="L106" s="2" t="s">
        <v>860</v>
      </c>
      <c r="M106" s="275" t="s">
        <v>17</v>
      </c>
      <c r="N106" s="275" t="s">
        <v>7814</v>
      </c>
      <c r="O106" s="266"/>
      <c r="P106" s="266"/>
      <c r="Q106" s="266"/>
      <c r="S106" s="275">
        <v>315.0</v>
      </c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  <c r="AD106" s="266"/>
      <c r="AE106" s="266"/>
      <c r="AF106" s="266"/>
    </row>
    <row r="107">
      <c r="A107" s="2"/>
      <c r="B107" s="2"/>
      <c r="C107" s="2"/>
      <c r="F107" s="2"/>
      <c r="G107" s="2"/>
      <c r="H107" s="2"/>
      <c r="I107" s="2"/>
      <c r="J107" s="2"/>
      <c r="M107" s="357"/>
    </row>
    <row r="108">
      <c r="A108" s="2"/>
      <c r="B108" s="2" t="s">
        <v>995</v>
      </c>
      <c r="C108" s="2" t="s">
        <v>1409</v>
      </c>
      <c r="F108" s="2"/>
      <c r="G108" s="2"/>
      <c r="H108" s="2" t="s">
        <v>7187</v>
      </c>
      <c r="I108" s="2" t="s">
        <v>2783</v>
      </c>
      <c r="J108" s="2" t="s">
        <v>2173</v>
      </c>
      <c r="K108" s="2" t="s">
        <v>467</v>
      </c>
      <c r="L108" s="2" t="s">
        <v>860</v>
      </c>
      <c r="M108" s="275" t="s">
        <v>17</v>
      </c>
      <c r="N108" s="2" t="s">
        <v>11388</v>
      </c>
      <c r="R108" s="2" t="s">
        <v>3671</v>
      </c>
    </row>
    <row r="109">
      <c r="A109" s="2"/>
      <c r="C109" s="2" t="s">
        <v>1412</v>
      </c>
      <c r="F109" s="2"/>
      <c r="G109" s="2"/>
      <c r="H109" s="2" t="s">
        <v>7277</v>
      </c>
      <c r="I109" s="2" t="s">
        <v>2784</v>
      </c>
      <c r="J109" s="2" t="s">
        <v>2173</v>
      </c>
      <c r="K109" s="2" t="s">
        <v>467</v>
      </c>
      <c r="L109" s="2" t="s">
        <v>860</v>
      </c>
      <c r="M109" s="275" t="s">
        <v>17</v>
      </c>
      <c r="N109" s="2" t="s">
        <v>11388</v>
      </c>
      <c r="R109" s="2" t="s">
        <v>11395</v>
      </c>
      <c r="S109" s="2">
        <v>267.0</v>
      </c>
    </row>
    <row r="110">
      <c r="C110" s="2" t="s">
        <v>1412</v>
      </c>
      <c r="L110" s="2" t="s">
        <v>860</v>
      </c>
      <c r="M110" s="275" t="s">
        <v>7624</v>
      </c>
      <c r="S110" s="2">
        <v>267.0</v>
      </c>
    </row>
    <row r="111">
      <c r="M111" s="357"/>
    </row>
    <row r="112">
      <c r="A112" s="239"/>
      <c r="B112" s="239"/>
      <c r="C112" s="2" t="s">
        <v>34</v>
      </c>
      <c r="M112" s="357"/>
    </row>
    <row r="113">
      <c r="A113" s="239"/>
      <c r="B113" s="239"/>
      <c r="C113" s="661" t="s">
        <v>11396</v>
      </c>
      <c r="D113" s="662"/>
      <c r="L113" s="2" t="s">
        <v>4752</v>
      </c>
      <c r="M113" s="275" t="s">
        <v>17</v>
      </c>
      <c r="N113" s="2" t="s">
        <v>11397</v>
      </c>
      <c r="S113" s="2">
        <v>1012.0</v>
      </c>
    </row>
    <row r="114">
      <c r="A114" s="239"/>
      <c r="B114" s="239"/>
      <c r="C114" s="661" t="s">
        <v>11398</v>
      </c>
      <c r="D114" s="662"/>
      <c r="L114" s="2" t="s">
        <v>4752</v>
      </c>
      <c r="M114" s="275" t="s">
        <v>17</v>
      </c>
      <c r="N114" s="2" t="s">
        <v>10806</v>
      </c>
      <c r="S114" s="2">
        <v>1079.0</v>
      </c>
    </row>
    <row r="115">
      <c r="A115" s="239"/>
      <c r="B115" s="239"/>
      <c r="C115" s="661" t="s">
        <v>11399</v>
      </c>
      <c r="D115" s="662"/>
      <c r="L115" s="2" t="s">
        <v>4752</v>
      </c>
      <c r="M115" s="275" t="s">
        <v>17</v>
      </c>
      <c r="N115" s="2" t="s">
        <v>11400</v>
      </c>
      <c r="S115" s="2">
        <v>1086.0</v>
      </c>
    </row>
    <row r="116">
      <c r="A116" s="239"/>
      <c r="B116" s="239"/>
      <c r="C116" s="359" t="s">
        <v>11401</v>
      </c>
      <c r="L116" s="2" t="s">
        <v>4752</v>
      </c>
      <c r="M116" s="275" t="s">
        <v>17</v>
      </c>
      <c r="N116" s="2" t="s">
        <v>7229</v>
      </c>
      <c r="S116" s="2">
        <v>1164.0</v>
      </c>
    </row>
    <row r="117">
      <c r="A117" s="239"/>
      <c r="B117" s="239"/>
      <c r="C117" s="359" t="s">
        <v>1510</v>
      </c>
      <c r="E117" s="359"/>
      <c r="L117" s="2" t="s">
        <v>4752</v>
      </c>
      <c r="M117" s="275" t="s">
        <v>17</v>
      </c>
      <c r="N117" s="2" t="s">
        <v>11388</v>
      </c>
      <c r="S117" s="2">
        <v>267.0</v>
      </c>
    </row>
    <row r="118">
      <c r="A118" s="239" t="s">
        <v>11402</v>
      </c>
      <c r="B118" s="239"/>
      <c r="C118" s="239" t="s">
        <v>11403</v>
      </c>
      <c r="E118" s="359" t="s">
        <v>6281</v>
      </c>
      <c r="L118" s="2" t="s">
        <v>4752</v>
      </c>
      <c r="M118" s="275" t="s">
        <v>1152</v>
      </c>
      <c r="N118" s="2" t="s">
        <v>480</v>
      </c>
      <c r="R118" s="2" t="s">
        <v>11324</v>
      </c>
      <c r="S118" s="2">
        <v>275.0</v>
      </c>
    </row>
    <row r="119">
      <c r="A119" s="239" t="s">
        <v>11402</v>
      </c>
      <c r="B119" s="239"/>
      <c r="C119" s="239" t="s">
        <v>11403</v>
      </c>
      <c r="E119" s="359" t="s">
        <v>6281</v>
      </c>
      <c r="L119" s="2" t="s">
        <v>4752</v>
      </c>
      <c r="M119" s="275" t="s">
        <v>17</v>
      </c>
      <c r="N119" s="2" t="s">
        <v>7457</v>
      </c>
      <c r="S119" s="2">
        <v>275.0</v>
      </c>
    </row>
    <row r="120">
      <c r="A120" s="239" t="s">
        <v>11402</v>
      </c>
      <c r="B120" s="239"/>
      <c r="C120" s="239" t="s">
        <v>11403</v>
      </c>
      <c r="E120" s="359" t="s">
        <v>6281</v>
      </c>
      <c r="L120" s="2" t="s">
        <v>4752</v>
      </c>
      <c r="M120" s="275" t="s">
        <v>17</v>
      </c>
      <c r="N120" s="2" t="s">
        <v>7457</v>
      </c>
      <c r="S120" s="2">
        <v>275.0</v>
      </c>
    </row>
    <row r="121">
      <c r="A121" s="239" t="s">
        <v>11402</v>
      </c>
      <c r="B121" s="239"/>
      <c r="C121" s="239" t="s">
        <v>11403</v>
      </c>
      <c r="E121" s="359" t="s">
        <v>6281</v>
      </c>
      <c r="L121" s="2" t="s">
        <v>4752</v>
      </c>
      <c r="M121" s="275" t="s">
        <v>17</v>
      </c>
      <c r="N121" s="2" t="s">
        <v>7457</v>
      </c>
      <c r="S121" s="2">
        <v>275.0</v>
      </c>
    </row>
    <row r="122">
      <c r="A122" s="239" t="s">
        <v>11402</v>
      </c>
      <c r="B122" s="239"/>
      <c r="C122" s="239" t="s">
        <v>11403</v>
      </c>
      <c r="E122" s="359" t="s">
        <v>6281</v>
      </c>
      <c r="L122" s="2" t="s">
        <v>4752</v>
      </c>
      <c r="M122" s="275" t="s">
        <v>17</v>
      </c>
      <c r="N122" s="2" t="s">
        <v>7457</v>
      </c>
      <c r="S122" s="2">
        <v>275.0</v>
      </c>
    </row>
    <row r="123">
      <c r="A123" s="239" t="s">
        <v>11402</v>
      </c>
      <c r="C123" s="2" t="s">
        <v>11404</v>
      </c>
      <c r="E123" s="380" t="s">
        <v>1021</v>
      </c>
      <c r="L123" s="2" t="s">
        <v>4752</v>
      </c>
      <c r="M123" s="275" t="s">
        <v>17</v>
      </c>
      <c r="N123" s="2" t="s">
        <v>7457</v>
      </c>
      <c r="S123" s="2">
        <v>275.0</v>
      </c>
    </row>
    <row r="124">
      <c r="A124" s="239" t="s">
        <v>11402</v>
      </c>
      <c r="C124" s="2" t="s">
        <v>11404</v>
      </c>
      <c r="E124" s="380" t="s">
        <v>1021</v>
      </c>
      <c r="J124" s="195"/>
      <c r="L124" s="2" t="s">
        <v>4752</v>
      </c>
      <c r="M124" s="275" t="s">
        <v>17</v>
      </c>
      <c r="N124" s="2" t="s">
        <v>7457</v>
      </c>
      <c r="S124" s="2">
        <v>275.0</v>
      </c>
    </row>
    <row r="125">
      <c r="A125" s="239" t="s">
        <v>11402</v>
      </c>
      <c r="C125" s="2" t="s">
        <v>11404</v>
      </c>
      <c r="E125" s="380" t="s">
        <v>1021</v>
      </c>
      <c r="J125" s="195"/>
      <c r="L125" s="2" t="s">
        <v>4752</v>
      </c>
      <c r="M125" s="275" t="s">
        <v>17</v>
      </c>
      <c r="N125" s="2" t="s">
        <v>7457</v>
      </c>
      <c r="S125" s="2">
        <v>275.0</v>
      </c>
    </row>
    <row r="126">
      <c r="A126" s="239" t="s">
        <v>11402</v>
      </c>
      <c r="C126" s="2" t="s">
        <v>11405</v>
      </c>
      <c r="E126" s="380" t="s">
        <v>1021</v>
      </c>
      <c r="J126" s="195"/>
      <c r="L126" s="2" t="s">
        <v>4752</v>
      </c>
      <c r="M126" s="275" t="s">
        <v>17</v>
      </c>
      <c r="N126" s="2" t="s">
        <v>7457</v>
      </c>
      <c r="S126" s="2">
        <v>275.0</v>
      </c>
    </row>
    <row r="127">
      <c r="A127" s="239" t="s">
        <v>11402</v>
      </c>
      <c r="C127" s="2" t="s">
        <v>11405</v>
      </c>
      <c r="E127" s="380" t="s">
        <v>1021</v>
      </c>
      <c r="J127" s="195"/>
      <c r="L127" s="2" t="s">
        <v>4752</v>
      </c>
      <c r="M127" s="275" t="s">
        <v>17</v>
      </c>
      <c r="N127" s="2" t="s">
        <v>7457</v>
      </c>
      <c r="S127" s="2">
        <v>275.0</v>
      </c>
    </row>
    <row r="128">
      <c r="A128" s="239" t="s">
        <v>11402</v>
      </c>
      <c r="C128" s="2" t="s">
        <v>11405</v>
      </c>
      <c r="E128" s="380" t="s">
        <v>1021</v>
      </c>
      <c r="J128" s="2"/>
      <c r="L128" s="2" t="s">
        <v>4752</v>
      </c>
      <c r="M128" s="275" t="s">
        <v>17</v>
      </c>
      <c r="N128" s="2" t="s">
        <v>7457</v>
      </c>
      <c r="S128" s="2">
        <v>275.0</v>
      </c>
    </row>
    <row r="129">
      <c r="A129" s="239" t="s">
        <v>11402</v>
      </c>
      <c r="C129" s="2" t="s">
        <v>11405</v>
      </c>
      <c r="E129" s="380" t="s">
        <v>1021</v>
      </c>
      <c r="L129" s="2" t="s">
        <v>4752</v>
      </c>
      <c r="M129" s="275" t="s">
        <v>17</v>
      </c>
      <c r="N129" s="2" t="s">
        <v>7457</v>
      </c>
      <c r="S129" s="2">
        <v>275.0</v>
      </c>
    </row>
    <row r="130">
      <c r="A130" s="2" t="s">
        <v>11406</v>
      </c>
      <c r="C130" s="359" t="s">
        <v>5915</v>
      </c>
      <c r="E130" s="359" t="s">
        <v>5916</v>
      </c>
      <c r="J130" s="2" t="s">
        <v>829</v>
      </c>
      <c r="K130" s="2" t="s">
        <v>11321</v>
      </c>
      <c r="L130" s="2" t="s">
        <v>4752</v>
      </c>
      <c r="M130" s="275" t="s">
        <v>17</v>
      </c>
      <c r="N130" s="2" t="s">
        <v>9128</v>
      </c>
      <c r="R130" s="2" t="s">
        <v>11320</v>
      </c>
      <c r="S130" s="2">
        <v>301.0</v>
      </c>
    </row>
    <row r="131">
      <c r="B131" s="2" t="s">
        <v>3881</v>
      </c>
      <c r="C131" s="359" t="s">
        <v>6634</v>
      </c>
      <c r="D131" s="291">
        <v>30718.0</v>
      </c>
      <c r="E131" s="359" t="s">
        <v>6635</v>
      </c>
      <c r="L131" s="2" t="s">
        <v>4752</v>
      </c>
      <c r="M131" s="2" t="s">
        <v>17</v>
      </c>
      <c r="N131" s="2" t="s">
        <v>7814</v>
      </c>
      <c r="S131" s="2">
        <v>315.0</v>
      </c>
    </row>
    <row r="132">
      <c r="B132" s="2"/>
      <c r="C132" s="359" t="s">
        <v>11407</v>
      </c>
      <c r="D132" s="291"/>
      <c r="E132" s="359"/>
      <c r="L132" s="2" t="s">
        <v>4752</v>
      </c>
      <c r="M132" s="2" t="s">
        <v>17</v>
      </c>
      <c r="N132" s="2" t="s">
        <v>461</v>
      </c>
      <c r="S132" s="2">
        <v>318.0</v>
      </c>
    </row>
    <row r="133">
      <c r="A133" s="2"/>
      <c r="C133" s="359" t="s">
        <v>2797</v>
      </c>
      <c r="E133" s="359" t="s">
        <v>974</v>
      </c>
      <c r="L133" s="2" t="s">
        <v>4752</v>
      </c>
      <c r="M133" s="2" t="s">
        <v>17</v>
      </c>
      <c r="N133" s="2" t="s">
        <v>7468</v>
      </c>
      <c r="S133" s="2">
        <v>343.0</v>
      </c>
    </row>
    <row r="134">
      <c r="A134" s="2" t="s">
        <v>11408</v>
      </c>
      <c r="C134" s="2" t="s">
        <v>11409</v>
      </c>
    </row>
    <row r="135">
      <c r="C135" s="359" t="s">
        <v>6725</v>
      </c>
      <c r="E135" s="359" t="s">
        <v>10220</v>
      </c>
      <c r="L135" s="2" t="s">
        <v>4752</v>
      </c>
      <c r="M135" s="2" t="s">
        <v>17</v>
      </c>
      <c r="N135" s="2" t="s">
        <v>467</v>
      </c>
      <c r="S135" s="2">
        <v>357.0</v>
      </c>
    </row>
    <row r="136">
      <c r="A136" s="2" t="s">
        <v>34</v>
      </c>
      <c r="C136" s="359" t="s">
        <v>6725</v>
      </c>
      <c r="E136" s="359" t="s">
        <v>10220</v>
      </c>
      <c r="L136" s="2" t="s">
        <v>4752</v>
      </c>
      <c r="M136" s="2" t="s">
        <v>17</v>
      </c>
      <c r="N136" s="2" t="s">
        <v>467</v>
      </c>
      <c r="S136" s="2">
        <v>357.0</v>
      </c>
    </row>
    <row r="137">
      <c r="C137" s="359" t="s">
        <v>1182</v>
      </c>
      <c r="L137" s="2" t="s">
        <v>4752</v>
      </c>
      <c r="M137" s="2" t="s">
        <v>17</v>
      </c>
      <c r="N137" s="2" t="s">
        <v>11410</v>
      </c>
      <c r="S137" s="2">
        <v>10.0</v>
      </c>
    </row>
    <row r="138">
      <c r="C138" s="359" t="s">
        <v>1182</v>
      </c>
      <c r="L138" s="2" t="s">
        <v>4752</v>
      </c>
      <c r="M138" s="2" t="s">
        <v>17</v>
      </c>
      <c r="N138" s="2" t="s">
        <v>11410</v>
      </c>
      <c r="S138" s="2">
        <v>10.0</v>
      </c>
    </row>
    <row r="139">
      <c r="C139" s="359" t="s">
        <v>1182</v>
      </c>
      <c r="L139" s="2" t="s">
        <v>4752</v>
      </c>
      <c r="M139" s="2" t="s">
        <v>17</v>
      </c>
      <c r="N139" s="2" t="s">
        <v>11410</v>
      </c>
      <c r="S139" s="2">
        <v>10.0</v>
      </c>
    </row>
    <row r="140">
      <c r="C140" s="359" t="s">
        <v>1182</v>
      </c>
      <c r="L140" s="2" t="s">
        <v>4752</v>
      </c>
      <c r="M140" s="2" t="s">
        <v>17</v>
      </c>
      <c r="N140" s="2" t="s">
        <v>11410</v>
      </c>
      <c r="S140" s="2">
        <v>10.0</v>
      </c>
    </row>
    <row r="141">
      <c r="C141" s="359" t="s">
        <v>1182</v>
      </c>
      <c r="L141" s="2" t="s">
        <v>4752</v>
      </c>
      <c r="M141" s="2" t="s">
        <v>17</v>
      </c>
      <c r="N141" s="2" t="s">
        <v>11410</v>
      </c>
      <c r="S141" s="2">
        <v>10.0</v>
      </c>
    </row>
    <row r="142">
      <c r="C142" s="359" t="s">
        <v>1182</v>
      </c>
      <c r="L142" s="2" t="s">
        <v>4752</v>
      </c>
      <c r="M142" s="2" t="s">
        <v>17</v>
      </c>
      <c r="N142" s="2" t="s">
        <v>11410</v>
      </c>
      <c r="S142" s="2">
        <v>10.0</v>
      </c>
    </row>
    <row r="143">
      <c r="C143" s="359" t="s">
        <v>6280</v>
      </c>
      <c r="L143" s="2" t="s">
        <v>4752</v>
      </c>
      <c r="M143" s="2" t="s">
        <v>17</v>
      </c>
      <c r="N143" s="2" t="s">
        <v>11410</v>
      </c>
      <c r="S143" s="2">
        <v>10.0</v>
      </c>
    </row>
    <row r="144">
      <c r="C144" s="359" t="s">
        <v>6280</v>
      </c>
      <c r="L144" s="2" t="s">
        <v>4752</v>
      </c>
      <c r="M144" s="2" t="s">
        <v>17</v>
      </c>
      <c r="N144" s="2" t="s">
        <v>11410</v>
      </c>
      <c r="S144" s="2">
        <v>10.0</v>
      </c>
    </row>
    <row r="145">
      <c r="C145" s="359" t="s">
        <v>6280</v>
      </c>
      <c r="L145" s="2" t="s">
        <v>4752</v>
      </c>
      <c r="M145" s="2" t="s">
        <v>17</v>
      </c>
      <c r="N145" s="2" t="s">
        <v>11410</v>
      </c>
      <c r="S145" s="2">
        <v>10.0</v>
      </c>
    </row>
    <row r="146">
      <c r="C146" s="384" t="s">
        <v>7816</v>
      </c>
      <c r="E146" s="380" t="s">
        <v>6463</v>
      </c>
      <c r="L146" s="2" t="s">
        <v>4752</v>
      </c>
      <c r="M146" s="2" t="s">
        <v>17</v>
      </c>
      <c r="N146" s="2" t="s">
        <v>11410</v>
      </c>
      <c r="S146" s="2">
        <v>10.0</v>
      </c>
    </row>
    <row r="147">
      <c r="C147" s="384" t="s">
        <v>7816</v>
      </c>
      <c r="E147" s="380" t="s">
        <v>6463</v>
      </c>
      <c r="L147" s="2" t="s">
        <v>4752</v>
      </c>
      <c r="M147" s="2" t="s">
        <v>17</v>
      </c>
      <c r="N147" s="2" t="s">
        <v>11410</v>
      </c>
      <c r="S147" s="2">
        <v>10.0</v>
      </c>
    </row>
    <row r="148">
      <c r="C148" s="384" t="s">
        <v>7816</v>
      </c>
      <c r="E148" s="380" t="s">
        <v>6463</v>
      </c>
      <c r="L148" s="2" t="s">
        <v>4752</v>
      </c>
      <c r="M148" s="2" t="s">
        <v>17</v>
      </c>
      <c r="N148" s="2" t="s">
        <v>11410</v>
      </c>
      <c r="S148" s="2">
        <v>10.0</v>
      </c>
    </row>
    <row r="149">
      <c r="C149" s="384" t="s">
        <v>7816</v>
      </c>
      <c r="E149" s="380" t="s">
        <v>6463</v>
      </c>
      <c r="L149" s="2" t="s">
        <v>4752</v>
      </c>
      <c r="M149" s="2" t="s">
        <v>17</v>
      </c>
      <c r="N149" s="2" t="s">
        <v>11410</v>
      </c>
      <c r="S149" s="2">
        <v>10.0</v>
      </c>
    </row>
    <row r="150">
      <c r="C150" s="384" t="s">
        <v>7816</v>
      </c>
      <c r="E150" s="380" t="s">
        <v>6463</v>
      </c>
      <c r="L150" s="2" t="s">
        <v>4752</v>
      </c>
      <c r="M150" s="2" t="s">
        <v>17</v>
      </c>
      <c r="N150" s="2" t="s">
        <v>11410</v>
      </c>
      <c r="S150" s="2">
        <v>10.0</v>
      </c>
    </row>
    <row r="151">
      <c r="C151" s="359" t="s">
        <v>11359</v>
      </c>
      <c r="D151" s="291" t="s">
        <v>11381</v>
      </c>
      <c r="L151" s="2" t="s">
        <v>4752</v>
      </c>
      <c r="M151" s="2" t="s">
        <v>17</v>
      </c>
      <c r="N151" s="2" t="s">
        <v>11313</v>
      </c>
      <c r="S151" s="2">
        <v>11.0</v>
      </c>
    </row>
    <row r="152">
      <c r="C152" s="359" t="s">
        <v>11359</v>
      </c>
      <c r="D152" s="291" t="s">
        <v>11411</v>
      </c>
      <c r="L152" s="2" t="s">
        <v>4752</v>
      </c>
      <c r="M152" s="2" t="s">
        <v>17</v>
      </c>
      <c r="N152" s="2" t="s">
        <v>11313</v>
      </c>
      <c r="S152" s="2">
        <v>11.0</v>
      </c>
    </row>
    <row r="153">
      <c r="C153" s="359" t="s">
        <v>11359</v>
      </c>
      <c r="D153" s="291" t="s">
        <v>11412</v>
      </c>
      <c r="L153" s="2" t="s">
        <v>4752</v>
      </c>
      <c r="M153" s="2" t="s">
        <v>17</v>
      </c>
      <c r="N153" s="2" t="s">
        <v>11313</v>
      </c>
      <c r="S153" s="2">
        <v>11.0</v>
      </c>
    </row>
    <row r="154">
      <c r="C154" s="359" t="s">
        <v>11359</v>
      </c>
      <c r="D154" s="291" t="s">
        <v>11384</v>
      </c>
      <c r="L154" s="2" t="s">
        <v>4752</v>
      </c>
      <c r="M154" s="2" t="s">
        <v>17</v>
      </c>
      <c r="N154" s="2" t="s">
        <v>11313</v>
      </c>
      <c r="S154" s="2">
        <v>11.0</v>
      </c>
    </row>
    <row r="155">
      <c r="A155" s="2" t="s">
        <v>11413</v>
      </c>
      <c r="C155" s="359" t="s">
        <v>6896</v>
      </c>
      <c r="E155" s="359" t="s">
        <v>6897</v>
      </c>
      <c r="L155" s="2" t="s">
        <v>4752</v>
      </c>
      <c r="M155" s="2" t="s">
        <v>17</v>
      </c>
      <c r="N155" s="2" t="s">
        <v>7785</v>
      </c>
      <c r="S155" s="2">
        <v>21.0</v>
      </c>
    </row>
    <row r="156">
      <c r="C156" s="2" t="s">
        <v>1182</v>
      </c>
      <c r="L156" s="2" t="s">
        <v>4752</v>
      </c>
      <c r="M156" s="2" t="s">
        <v>17</v>
      </c>
      <c r="N156" s="2" t="s">
        <v>7785</v>
      </c>
      <c r="S156" s="2">
        <v>21.0</v>
      </c>
    </row>
    <row r="157">
      <c r="C157" s="2" t="s">
        <v>1182</v>
      </c>
      <c r="L157" s="2" t="s">
        <v>4752</v>
      </c>
      <c r="M157" s="2" t="s">
        <v>17</v>
      </c>
      <c r="N157" s="2" t="s">
        <v>7785</v>
      </c>
      <c r="S157" s="2">
        <v>21.0</v>
      </c>
    </row>
    <row r="158">
      <c r="C158" s="359" t="s">
        <v>4973</v>
      </c>
      <c r="E158" s="359" t="s">
        <v>5740</v>
      </c>
      <c r="L158" s="2" t="s">
        <v>4752</v>
      </c>
      <c r="M158" s="2" t="s">
        <v>17</v>
      </c>
      <c r="N158" s="2" t="s">
        <v>7785</v>
      </c>
      <c r="S158" s="2">
        <v>21.0</v>
      </c>
    </row>
    <row r="159">
      <c r="C159" s="359" t="s">
        <v>4973</v>
      </c>
      <c r="E159" s="359" t="s">
        <v>5740</v>
      </c>
      <c r="L159" s="2" t="s">
        <v>4752</v>
      </c>
      <c r="M159" s="2" t="s">
        <v>17</v>
      </c>
      <c r="N159" s="2" t="s">
        <v>7785</v>
      </c>
      <c r="S159" s="2">
        <v>21.0</v>
      </c>
    </row>
    <row r="160">
      <c r="C160" s="359" t="s">
        <v>4973</v>
      </c>
      <c r="E160" s="359" t="s">
        <v>5740</v>
      </c>
      <c r="L160" s="2" t="s">
        <v>4752</v>
      </c>
      <c r="M160" s="2" t="s">
        <v>17</v>
      </c>
      <c r="N160" s="2" t="s">
        <v>7785</v>
      </c>
      <c r="S160" s="2">
        <v>21.0</v>
      </c>
    </row>
    <row r="161">
      <c r="C161" s="2" t="s">
        <v>7171</v>
      </c>
    </row>
    <row r="162">
      <c r="C162" s="359" t="s">
        <v>1059</v>
      </c>
      <c r="L162" s="2" t="s">
        <v>4752</v>
      </c>
      <c r="M162" s="2" t="s">
        <v>17</v>
      </c>
      <c r="N162" s="2" t="s">
        <v>6865</v>
      </c>
      <c r="S162" s="2">
        <v>93.0</v>
      </c>
    </row>
    <row r="163">
      <c r="C163" s="359" t="s">
        <v>11414</v>
      </c>
      <c r="E163" s="359" t="s">
        <v>4431</v>
      </c>
      <c r="L163" s="2" t="s">
        <v>4752</v>
      </c>
      <c r="M163" s="2" t="s">
        <v>17</v>
      </c>
      <c r="N163" s="2" t="s">
        <v>480</v>
      </c>
      <c r="S163" s="2">
        <v>94.0</v>
      </c>
    </row>
    <row r="164">
      <c r="C164" s="359" t="s">
        <v>973</v>
      </c>
      <c r="E164" s="359" t="s">
        <v>974</v>
      </c>
      <c r="L164" s="2" t="s">
        <v>4752</v>
      </c>
      <c r="M164" s="2" t="s">
        <v>17</v>
      </c>
      <c r="N164" s="2" t="s">
        <v>480</v>
      </c>
      <c r="S164" s="2">
        <v>94.0</v>
      </c>
    </row>
    <row r="165">
      <c r="C165" s="359" t="s">
        <v>973</v>
      </c>
      <c r="E165" s="359" t="s">
        <v>974</v>
      </c>
      <c r="L165" s="2" t="s">
        <v>4752</v>
      </c>
      <c r="M165" s="2" t="s">
        <v>17</v>
      </c>
      <c r="N165" s="2" t="s">
        <v>480</v>
      </c>
      <c r="S165" s="2">
        <v>94.0</v>
      </c>
    </row>
    <row r="166">
      <c r="C166" s="359" t="s">
        <v>11415</v>
      </c>
      <c r="E166" s="359"/>
      <c r="L166" s="2" t="s">
        <v>4752</v>
      </c>
      <c r="M166" s="2" t="s">
        <v>17</v>
      </c>
      <c r="N166" s="2" t="s">
        <v>480</v>
      </c>
      <c r="S166" s="2">
        <v>94.0</v>
      </c>
    </row>
  </sheetData>
  <hyperlinks>
    <hyperlink r:id="rId1" ref="C13"/>
  </hyperlinks>
  <drawing r:id="rId2"/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0"/>
      <c r="B1" s="215" t="s">
        <v>5</v>
      </c>
      <c r="C1" s="219" t="s">
        <v>11416</v>
      </c>
      <c r="D1" s="216"/>
      <c r="E1" s="411"/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20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" t="s">
        <v>11</v>
      </c>
      <c r="N2" s="469"/>
      <c r="O2" s="490"/>
    </row>
    <row r="3">
      <c r="A3" s="2"/>
      <c r="B3" s="229" t="s">
        <v>811</v>
      </c>
      <c r="C3" s="2" t="s">
        <v>11417</v>
      </c>
      <c r="D3" s="2"/>
      <c r="E3" s="237"/>
      <c r="F3" s="2"/>
      <c r="G3" s="2"/>
      <c r="H3" s="2" t="s">
        <v>812</v>
      </c>
      <c r="I3" s="2"/>
      <c r="K3" s="2"/>
      <c r="L3" s="2"/>
      <c r="M3" s="2" t="s">
        <v>12</v>
      </c>
      <c r="O3" s="230"/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" t="s">
        <v>13</v>
      </c>
      <c r="O4" s="230"/>
    </row>
    <row r="5">
      <c r="A5" s="2"/>
      <c r="B5" s="229" t="s">
        <v>818</v>
      </c>
      <c r="C5" s="658"/>
      <c r="E5" s="230"/>
      <c r="F5" s="2"/>
      <c r="G5" s="2"/>
      <c r="H5" s="2" t="s">
        <v>819</v>
      </c>
      <c r="I5" s="2"/>
      <c r="K5" s="2"/>
      <c r="L5" s="2"/>
      <c r="M5" s="2" t="s">
        <v>14</v>
      </c>
      <c r="O5" s="237"/>
    </row>
    <row r="6">
      <c r="A6" s="2"/>
      <c r="B6" s="229" t="s">
        <v>820</v>
      </c>
      <c r="C6" s="658"/>
      <c r="D6" s="658"/>
      <c r="E6" s="659"/>
      <c r="F6" s="2"/>
      <c r="G6" s="2"/>
      <c r="H6" s="2" t="s">
        <v>821</v>
      </c>
      <c r="K6" s="2"/>
      <c r="L6" s="2"/>
      <c r="M6" s="2" t="s">
        <v>15</v>
      </c>
      <c r="O6" s="237"/>
    </row>
    <row r="7">
      <c r="A7" s="2"/>
      <c r="B7" s="229" t="s">
        <v>822</v>
      </c>
      <c r="E7" s="237"/>
      <c r="F7" s="2"/>
      <c r="G7" s="2"/>
      <c r="H7" s="2" t="s">
        <v>823</v>
      </c>
      <c r="I7" s="2"/>
      <c r="K7" s="2"/>
      <c r="L7" s="2"/>
      <c r="M7" s="2" t="s">
        <v>17</v>
      </c>
      <c r="O7" s="237"/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" t="s">
        <v>18</v>
      </c>
      <c r="O8" s="237"/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" t="s">
        <v>19</v>
      </c>
      <c r="N9" s="2"/>
      <c r="O9" s="237"/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" t="s">
        <v>20</v>
      </c>
      <c r="N10" s="2"/>
      <c r="O10" s="237"/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" t="s">
        <v>21</v>
      </c>
      <c r="N11" s="2"/>
      <c r="O11" s="237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" t="s">
        <v>23</v>
      </c>
      <c r="N12" s="2"/>
      <c r="O12" s="237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42"/>
      <c r="O13" s="243"/>
      <c r="P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977</v>
      </c>
      <c r="C17" s="298" t="s">
        <v>11418</v>
      </c>
      <c r="D17" s="291"/>
      <c r="E17" s="298">
        <v>3.000000885E9</v>
      </c>
      <c r="L17" s="2" t="s">
        <v>860</v>
      </c>
      <c r="M17" s="2"/>
      <c r="N17" s="2"/>
      <c r="S17" s="2"/>
    </row>
    <row r="18">
      <c r="A18" s="2"/>
      <c r="B18" s="2" t="s">
        <v>977</v>
      </c>
      <c r="C18" s="298" t="s">
        <v>11418</v>
      </c>
      <c r="D18" s="291"/>
      <c r="E18" s="298">
        <v>3.000000885E9</v>
      </c>
      <c r="L18" s="2" t="s">
        <v>860</v>
      </c>
      <c r="M18" s="2"/>
      <c r="N18" s="2"/>
      <c r="S18" s="2"/>
    </row>
    <row r="19">
      <c r="A19" s="2"/>
      <c r="B19" s="2" t="s">
        <v>977</v>
      </c>
      <c r="C19" s="298" t="s">
        <v>11418</v>
      </c>
      <c r="D19" s="291"/>
      <c r="E19" s="298">
        <v>3.000000885E9</v>
      </c>
      <c r="L19" s="2" t="s">
        <v>860</v>
      </c>
      <c r="M19" s="2"/>
      <c r="N19" s="2"/>
      <c r="S19" s="2"/>
    </row>
    <row r="20">
      <c r="A20" s="2"/>
      <c r="B20" s="2" t="s">
        <v>977</v>
      </c>
      <c r="C20" s="298" t="s">
        <v>11418</v>
      </c>
      <c r="D20" s="291"/>
      <c r="E20" s="298">
        <v>3.000000885E9</v>
      </c>
      <c r="L20" s="2" t="s">
        <v>860</v>
      </c>
      <c r="M20" s="2"/>
      <c r="N20" s="2"/>
      <c r="S20" s="2"/>
    </row>
    <row r="21">
      <c r="A21" s="2"/>
      <c r="B21" s="2" t="s">
        <v>977</v>
      </c>
      <c r="C21" s="298" t="s">
        <v>11418</v>
      </c>
      <c r="D21" s="291"/>
      <c r="E21" s="298">
        <v>3.000000885E9</v>
      </c>
      <c r="L21" s="2" t="s">
        <v>860</v>
      </c>
      <c r="M21" s="2"/>
      <c r="N21" s="2"/>
      <c r="S21" s="2"/>
    </row>
    <row r="22">
      <c r="A22" s="2"/>
      <c r="B22" s="2" t="s">
        <v>977</v>
      </c>
      <c r="C22" s="298" t="s">
        <v>11419</v>
      </c>
      <c r="D22" s="291"/>
      <c r="E22" s="359"/>
      <c r="L22" s="2" t="s">
        <v>860</v>
      </c>
      <c r="M22" s="2"/>
      <c r="N22" s="2"/>
      <c r="S22" s="2"/>
    </row>
    <row r="23">
      <c r="A23" s="2"/>
      <c r="B23" s="2" t="s">
        <v>4599</v>
      </c>
      <c r="C23" s="298" t="s">
        <v>6735</v>
      </c>
      <c r="D23" s="291"/>
      <c r="E23" s="367" t="s">
        <v>5960</v>
      </c>
      <c r="L23" s="2" t="s">
        <v>860</v>
      </c>
      <c r="M23" s="2"/>
      <c r="N23" s="2"/>
      <c r="S23" s="2"/>
    </row>
    <row r="24">
      <c r="A24" s="2"/>
      <c r="B24" s="2"/>
      <c r="C24" s="298" t="s">
        <v>11420</v>
      </c>
      <c r="D24" s="291"/>
      <c r="E24" s="222"/>
      <c r="L24" s="2" t="s">
        <v>860</v>
      </c>
      <c r="M24" s="2"/>
      <c r="N24" s="2"/>
      <c r="S24" s="2"/>
    </row>
    <row r="25">
      <c r="A25" s="2"/>
      <c r="B25" s="2"/>
      <c r="C25" s="298" t="s">
        <v>6046</v>
      </c>
      <c r="D25" s="291"/>
      <c r="E25" s="359"/>
      <c r="L25" s="2" t="s">
        <v>860</v>
      </c>
      <c r="M25" s="2"/>
      <c r="N25" s="2"/>
      <c r="S25" s="2"/>
    </row>
    <row r="26">
      <c r="A26" s="2"/>
      <c r="B26" s="2"/>
      <c r="C26" s="298" t="s">
        <v>11421</v>
      </c>
      <c r="D26" s="291"/>
      <c r="E26" s="298" t="s">
        <v>5414</v>
      </c>
      <c r="L26" s="2"/>
      <c r="M26" s="2"/>
      <c r="N26" s="2"/>
      <c r="S26" s="2"/>
    </row>
    <row r="27">
      <c r="A27" s="2"/>
      <c r="B27" s="2"/>
      <c r="C27" s="359"/>
      <c r="D27" s="291"/>
      <c r="E27" s="359"/>
      <c r="L27" s="2"/>
      <c r="M27" s="2"/>
      <c r="N27" s="2"/>
      <c r="S27" s="2"/>
    </row>
    <row r="29">
      <c r="A29" s="2" t="s">
        <v>995</v>
      </c>
      <c r="B29" s="2" t="s">
        <v>862</v>
      </c>
      <c r="C29" s="359" t="s">
        <v>1412</v>
      </c>
      <c r="D29" s="291" t="s">
        <v>11422</v>
      </c>
      <c r="E29" s="359" t="s">
        <v>895</v>
      </c>
      <c r="L29" s="2" t="s">
        <v>860</v>
      </c>
      <c r="M29" s="2" t="s">
        <v>17</v>
      </c>
      <c r="N29" s="2" t="s">
        <v>6756</v>
      </c>
      <c r="S29" s="2">
        <v>2.0</v>
      </c>
    </row>
    <row r="30">
      <c r="B30" s="2" t="s">
        <v>862</v>
      </c>
      <c r="C30" s="359" t="s">
        <v>1409</v>
      </c>
      <c r="D30" s="291" t="s">
        <v>11423</v>
      </c>
      <c r="E30" s="380" t="s">
        <v>893</v>
      </c>
      <c r="L30" s="2" t="s">
        <v>860</v>
      </c>
      <c r="M30" s="2" t="s">
        <v>17</v>
      </c>
      <c r="N30" s="2" t="s">
        <v>6756</v>
      </c>
      <c r="S30" s="2">
        <v>2.0</v>
      </c>
    </row>
    <row r="32">
      <c r="A32" s="2" t="s">
        <v>336</v>
      </c>
      <c r="C32" s="359" t="s">
        <v>3938</v>
      </c>
      <c r="E32" s="380" t="s">
        <v>11424</v>
      </c>
      <c r="L32" s="2" t="s">
        <v>860</v>
      </c>
      <c r="M32" s="2" t="s">
        <v>17</v>
      </c>
      <c r="N32" s="2" t="s">
        <v>8053</v>
      </c>
      <c r="S32" s="2">
        <v>4.0</v>
      </c>
    </row>
    <row r="33">
      <c r="C33" s="359" t="s">
        <v>3941</v>
      </c>
      <c r="E33" s="359">
        <v>730800.0</v>
      </c>
      <c r="L33" s="2" t="s">
        <v>860</v>
      </c>
      <c r="M33" s="2" t="s">
        <v>17</v>
      </c>
      <c r="N33" s="2" t="s">
        <v>8053</v>
      </c>
      <c r="S33" s="2">
        <v>4.0</v>
      </c>
    </row>
    <row r="36">
      <c r="A36" s="2" t="s">
        <v>933</v>
      </c>
      <c r="C36" s="367" t="s">
        <v>6710</v>
      </c>
      <c r="E36" s="367" t="s">
        <v>935</v>
      </c>
      <c r="L36" s="2" t="s">
        <v>860</v>
      </c>
    </row>
    <row r="37">
      <c r="C37" s="367" t="s">
        <v>6710</v>
      </c>
      <c r="E37" s="367" t="s">
        <v>935</v>
      </c>
      <c r="L37" s="2" t="s">
        <v>860</v>
      </c>
    </row>
    <row r="38">
      <c r="C38" s="367" t="s">
        <v>6710</v>
      </c>
      <c r="E38" s="367" t="s">
        <v>935</v>
      </c>
      <c r="L38" s="2" t="s">
        <v>860</v>
      </c>
    </row>
  </sheetData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38"/>
  </cols>
  <sheetData>
    <row r="1">
      <c r="A1" s="220"/>
      <c r="B1" s="215" t="s">
        <v>5</v>
      </c>
      <c r="C1" s="219" t="s">
        <v>7600</v>
      </c>
      <c r="D1" s="216"/>
      <c r="E1" s="411">
        <v>9.345583544E9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20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27" t="s">
        <v>320</v>
      </c>
      <c r="I2" s="227"/>
      <c r="J2" s="469"/>
      <c r="K2" s="227"/>
      <c r="L2" s="227"/>
      <c r="M2" s="2" t="s">
        <v>11</v>
      </c>
      <c r="N2" s="469"/>
      <c r="O2" s="490"/>
      <c r="Q2" s="2">
        <v>1.0</v>
      </c>
      <c r="R2" s="2" t="s">
        <v>6072</v>
      </c>
      <c r="S2" s="2" t="s">
        <v>6877</v>
      </c>
      <c r="T2" s="2" t="s">
        <v>1010</v>
      </c>
    </row>
    <row r="3">
      <c r="A3" s="2"/>
      <c r="B3" s="229" t="s">
        <v>811</v>
      </c>
      <c r="C3" s="2" t="s">
        <v>11425</v>
      </c>
      <c r="D3" s="2"/>
      <c r="E3" s="237"/>
      <c r="F3" s="2"/>
      <c r="G3" s="2"/>
      <c r="H3" s="2" t="s">
        <v>812</v>
      </c>
      <c r="I3" s="2"/>
      <c r="K3" s="2"/>
      <c r="L3" s="2"/>
      <c r="M3" s="2" t="s">
        <v>12</v>
      </c>
      <c r="O3" s="230"/>
      <c r="Q3" s="2">
        <v>2.0</v>
      </c>
      <c r="R3" s="2" t="s">
        <v>8154</v>
      </c>
      <c r="S3" s="2" t="s">
        <v>11426</v>
      </c>
      <c r="T3" s="2" t="s">
        <v>1010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" t="s">
        <v>13</v>
      </c>
      <c r="O4" s="230"/>
      <c r="Q4" s="2">
        <v>3.0</v>
      </c>
      <c r="R4" s="2" t="s">
        <v>5523</v>
      </c>
      <c r="S4" s="2" t="s">
        <v>7693</v>
      </c>
      <c r="T4" s="2" t="s">
        <v>11427</v>
      </c>
    </row>
    <row r="5">
      <c r="A5" s="2"/>
      <c r="B5" s="229" t="s">
        <v>818</v>
      </c>
      <c r="C5" s="658" t="s">
        <v>11319</v>
      </c>
      <c r="E5" s="230"/>
      <c r="F5" s="2"/>
      <c r="G5" s="2"/>
      <c r="H5" s="2" t="s">
        <v>819</v>
      </c>
      <c r="I5" s="2"/>
      <c r="K5" s="2"/>
      <c r="L5" s="2"/>
      <c r="M5" s="2" t="s">
        <v>14</v>
      </c>
      <c r="O5" s="237"/>
      <c r="Q5" s="2">
        <v>4.0</v>
      </c>
      <c r="R5" s="2" t="s">
        <v>11428</v>
      </c>
      <c r="S5" s="2" t="s">
        <v>7858</v>
      </c>
      <c r="T5" s="2" t="s">
        <v>11429</v>
      </c>
    </row>
    <row r="6">
      <c r="A6" s="2"/>
      <c r="B6" s="229" t="s">
        <v>820</v>
      </c>
      <c r="C6" s="658" t="s">
        <v>8509</v>
      </c>
      <c r="D6" s="658"/>
      <c r="E6" s="659"/>
      <c r="F6" s="2"/>
      <c r="G6" s="2"/>
      <c r="H6" s="2" t="s">
        <v>821</v>
      </c>
      <c r="K6" s="2"/>
      <c r="L6" s="2"/>
      <c r="M6" s="2" t="s">
        <v>15</v>
      </c>
      <c r="O6" s="237"/>
      <c r="Q6" s="2">
        <v>5.0</v>
      </c>
      <c r="R6" s="2" t="s">
        <v>11430</v>
      </c>
      <c r="S6" s="2" t="s">
        <v>10166</v>
      </c>
      <c r="T6" s="2" t="s">
        <v>11431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" t="s">
        <v>17</v>
      </c>
      <c r="O7" s="237"/>
      <c r="Q7" s="2">
        <v>6.0</v>
      </c>
      <c r="R7" s="2" t="s">
        <v>11432</v>
      </c>
      <c r="S7" s="2" t="s">
        <v>5543</v>
      </c>
      <c r="T7" s="2" t="s">
        <v>8254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2"/>
      <c r="M8" s="2" t="s">
        <v>18</v>
      </c>
      <c r="O8" s="237"/>
      <c r="Q8" s="2">
        <v>7.0</v>
      </c>
      <c r="R8" s="2" t="s">
        <v>11432</v>
      </c>
      <c r="S8" s="2" t="s">
        <v>9120</v>
      </c>
      <c r="T8" s="2" t="s">
        <v>11433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" t="s">
        <v>19</v>
      </c>
      <c r="N9" s="2"/>
      <c r="O9" s="237"/>
      <c r="Q9" s="2">
        <v>8.0</v>
      </c>
      <c r="R9" s="2" t="s">
        <v>10648</v>
      </c>
      <c r="S9" s="2" t="s">
        <v>4287</v>
      </c>
      <c r="T9" s="2" t="s">
        <v>11434</v>
      </c>
      <c r="U9" s="2" t="s">
        <v>11435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2"/>
      <c r="M10" s="2" t="s">
        <v>20</v>
      </c>
      <c r="N10" s="2"/>
      <c r="O10" s="237"/>
      <c r="Q10" s="2">
        <v>9.0</v>
      </c>
      <c r="R10" s="2" t="s">
        <v>11436</v>
      </c>
      <c r="S10" s="2" t="s">
        <v>11437</v>
      </c>
      <c r="T10" s="2" t="s">
        <v>11438</v>
      </c>
      <c r="U10" s="2" t="s">
        <v>155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2"/>
      <c r="M11" s="2" t="s">
        <v>21</v>
      </c>
      <c r="N11" s="2"/>
      <c r="O11" s="237"/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2"/>
      <c r="M12" s="2" t="s">
        <v>23</v>
      </c>
      <c r="N12" s="2"/>
      <c r="O12" s="237"/>
    </row>
    <row r="13">
      <c r="A13" s="2"/>
      <c r="B13" s="2" t="s">
        <v>832</v>
      </c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 t="s">
        <v>24</v>
      </c>
      <c r="N13" s="242"/>
      <c r="O13" s="243"/>
      <c r="P13" s="2"/>
      <c r="Q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  <c r="T14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359" t="s">
        <v>4270</v>
      </c>
      <c r="D17" s="291">
        <v>8.801441887137E12</v>
      </c>
      <c r="E17" s="380" t="s">
        <v>4271</v>
      </c>
      <c r="J17" s="2" t="s">
        <v>829</v>
      </c>
      <c r="K17" s="2" t="s">
        <v>11426</v>
      </c>
      <c r="L17" s="2" t="s">
        <v>860</v>
      </c>
      <c r="M17" s="2" t="s">
        <v>17</v>
      </c>
      <c r="N17" s="2" t="s">
        <v>6877</v>
      </c>
      <c r="R17" s="2" t="s">
        <v>8154</v>
      </c>
      <c r="S17" s="2">
        <v>194.0</v>
      </c>
    </row>
    <row r="18">
      <c r="B18" s="2" t="s">
        <v>30</v>
      </c>
      <c r="C18" s="359" t="s">
        <v>4270</v>
      </c>
      <c r="D18" s="291">
        <v>8.801239436209E12</v>
      </c>
      <c r="E18" s="380" t="s">
        <v>4271</v>
      </c>
      <c r="J18" s="2" t="s">
        <v>829</v>
      </c>
      <c r="K18" s="2" t="s">
        <v>11426</v>
      </c>
      <c r="L18" s="2" t="s">
        <v>860</v>
      </c>
      <c r="M18" s="2" t="s">
        <v>17</v>
      </c>
      <c r="N18" s="2" t="s">
        <v>6877</v>
      </c>
      <c r="R18" s="2" t="s">
        <v>8154</v>
      </c>
      <c r="S18" s="2">
        <v>194.0</v>
      </c>
    </row>
    <row r="19">
      <c r="B19" s="2" t="s">
        <v>30</v>
      </c>
      <c r="C19" s="359" t="s">
        <v>4270</v>
      </c>
      <c r="D19" s="291">
        <v>8.801545454534E12</v>
      </c>
      <c r="E19" s="380" t="s">
        <v>4271</v>
      </c>
      <c r="J19" s="2" t="s">
        <v>829</v>
      </c>
      <c r="K19" s="2" t="s">
        <v>11426</v>
      </c>
      <c r="L19" s="2" t="s">
        <v>860</v>
      </c>
      <c r="M19" s="2" t="s">
        <v>17</v>
      </c>
      <c r="N19" s="2" t="s">
        <v>6877</v>
      </c>
      <c r="R19" s="2" t="s">
        <v>8154</v>
      </c>
      <c r="S19" s="2">
        <v>194.0</v>
      </c>
    </row>
    <row r="20">
      <c r="B20" s="2" t="s">
        <v>30</v>
      </c>
      <c r="C20" s="359" t="s">
        <v>4270</v>
      </c>
      <c r="D20" s="291">
        <v>8.801369349608E12</v>
      </c>
      <c r="E20" s="380" t="s">
        <v>4271</v>
      </c>
      <c r="J20" s="2" t="s">
        <v>829</v>
      </c>
      <c r="K20" s="2" t="s">
        <v>11426</v>
      </c>
      <c r="L20" s="2" t="s">
        <v>860</v>
      </c>
      <c r="M20" s="2" t="s">
        <v>17</v>
      </c>
      <c r="N20" s="2" t="s">
        <v>6877</v>
      </c>
      <c r="R20" s="2" t="s">
        <v>8154</v>
      </c>
      <c r="S20" s="2">
        <v>194.0</v>
      </c>
    </row>
    <row r="21">
      <c r="B21" s="2" t="s">
        <v>30</v>
      </c>
      <c r="C21" s="2" t="s">
        <v>7308</v>
      </c>
      <c r="D21" s="291">
        <v>8.701082061231E12</v>
      </c>
      <c r="E21" s="380" t="s">
        <v>6619</v>
      </c>
      <c r="J21" s="2" t="s">
        <v>829</v>
      </c>
      <c r="K21" s="2" t="s">
        <v>11426</v>
      </c>
      <c r="L21" s="2" t="s">
        <v>860</v>
      </c>
      <c r="M21" s="2" t="s">
        <v>17</v>
      </c>
      <c r="N21" s="2" t="s">
        <v>6877</v>
      </c>
      <c r="R21" s="2" t="s">
        <v>8154</v>
      </c>
      <c r="S21" s="2">
        <v>194.0</v>
      </c>
    </row>
    <row r="22">
      <c r="B22" s="2" t="s">
        <v>11439</v>
      </c>
      <c r="C22" s="359" t="s">
        <v>11440</v>
      </c>
      <c r="D22" s="291">
        <v>2.02009070023E11</v>
      </c>
      <c r="E22" s="359" t="s">
        <v>6618</v>
      </c>
      <c r="J22" s="2" t="s">
        <v>829</v>
      </c>
      <c r="K22" s="2" t="s">
        <v>11426</v>
      </c>
      <c r="L22" s="2" t="s">
        <v>860</v>
      </c>
      <c r="M22" s="2" t="s">
        <v>17</v>
      </c>
      <c r="N22" s="2" t="s">
        <v>6877</v>
      </c>
      <c r="R22" s="2" t="s">
        <v>8154</v>
      </c>
      <c r="S22" s="2">
        <v>194.0</v>
      </c>
    </row>
    <row r="23">
      <c r="B23" s="2" t="s">
        <v>30</v>
      </c>
      <c r="C23" s="2" t="s">
        <v>7310</v>
      </c>
      <c r="D23" s="291" t="s">
        <v>11441</v>
      </c>
      <c r="E23" s="359" t="s">
        <v>6621</v>
      </c>
      <c r="J23" s="2" t="s">
        <v>829</v>
      </c>
      <c r="K23" s="2" t="s">
        <v>11426</v>
      </c>
      <c r="L23" s="2" t="s">
        <v>860</v>
      </c>
      <c r="M23" s="2" t="s">
        <v>17</v>
      </c>
      <c r="N23" s="2" t="s">
        <v>6877</v>
      </c>
      <c r="R23" s="2" t="s">
        <v>8154</v>
      </c>
      <c r="S23" s="2">
        <v>194.0</v>
      </c>
    </row>
    <row r="24">
      <c r="C24" s="2" t="s">
        <v>6399</v>
      </c>
      <c r="J24" s="2" t="s">
        <v>819</v>
      </c>
    </row>
    <row r="25">
      <c r="C25" s="2" t="s">
        <v>11442</v>
      </c>
      <c r="M25" s="2" t="s">
        <v>17</v>
      </c>
      <c r="N25" s="2" t="s">
        <v>6877</v>
      </c>
      <c r="S25" s="2">
        <v>194.0</v>
      </c>
    </row>
    <row r="27">
      <c r="A27" s="2" t="s">
        <v>933</v>
      </c>
      <c r="B27" s="2" t="s">
        <v>868</v>
      </c>
      <c r="C27" s="2" t="s">
        <v>11443</v>
      </c>
      <c r="D27" s="291" t="s">
        <v>9204</v>
      </c>
      <c r="E27" s="2" t="s">
        <v>935</v>
      </c>
      <c r="J27" s="2" t="s">
        <v>829</v>
      </c>
      <c r="K27" s="2" t="s">
        <v>11426</v>
      </c>
      <c r="L27" s="2" t="s">
        <v>860</v>
      </c>
      <c r="M27" s="2" t="s">
        <v>17</v>
      </c>
      <c r="N27" s="2" t="s">
        <v>6877</v>
      </c>
      <c r="R27" s="2" t="s">
        <v>8154</v>
      </c>
      <c r="S27" s="2">
        <v>194.0</v>
      </c>
    </row>
    <row r="28">
      <c r="B28" s="2" t="s">
        <v>868</v>
      </c>
      <c r="C28" s="2" t="s">
        <v>11443</v>
      </c>
      <c r="D28" s="291">
        <v>2.211199000719E12</v>
      </c>
      <c r="E28" s="2" t="s">
        <v>935</v>
      </c>
      <c r="J28" s="2" t="s">
        <v>829</v>
      </c>
      <c r="K28" s="2" t="s">
        <v>11426</v>
      </c>
      <c r="L28" s="2" t="s">
        <v>860</v>
      </c>
      <c r="M28" s="2" t="s">
        <v>17</v>
      </c>
      <c r="N28" s="2" t="s">
        <v>6877</v>
      </c>
      <c r="R28" s="2" t="s">
        <v>8154</v>
      </c>
      <c r="S28" s="2">
        <v>194.0</v>
      </c>
    </row>
    <row r="29">
      <c r="B29" s="2" t="s">
        <v>868</v>
      </c>
      <c r="C29" s="2" t="s">
        <v>11443</v>
      </c>
      <c r="E29" s="2" t="s">
        <v>935</v>
      </c>
      <c r="J29" s="2" t="s">
        <v>819</v>
      </c>
      <c r="L29" s="2" t="s">
        <v>860</v>
      </c>
    </row>
    <row r="30">
      <c r="B30" s="2" t="s">
        <v>4599</v>
      </c>
      <c r="C30" s="2" t="s">
        <v>1258</v>
      </c>
      <c r="E30" s="2" t="s">
        <v>5759</v>
      </c>
      <c r="J30" s="2" t="s">
        <v>819</v>
      </c>
      <c r="L30" s="2" t="s">
        <v>860</v>
      </c>
    </row>
    <row r="33">
      <c r="C33" s="359" t="s">
        <v>1182</v>
      </c>
      <c r="J33" s="2" t="s">
        <v>2245</v>
      </c>
      <c r="K33" s="2" t="s">
        <v>11426</v>
      </c>
      <c r="L33" s="2" t="s">
        <v>1019</v>
      </c>
      <c r="M33" s="2" t="s">
        <v>17</v>
      </c>
      <c r="N33" s="2" t="s">
        <v>6877</v>
      </c>
      <c r="R33" s="2" t="s">
        <v>8154</v>
      </c>
      <c r="S33" s="2">
        <v>194.0</v>
      </c>
    </row>
    <row r="34">
      <c r="C34" s="359" t="s">
        <v>1182</v>
      </c>
      <c r="J34" s="2" t="s">
        <v>2245</v>
      </c>
      <c r="K34" s="2" t="s">
        <v>11426</v>
      </c>
      <c r="L34" s="2" t="s">
        <v>1019</v>
      </c>
      <c r="M34" s="2" t="s">
        <v>17</v>
      </c>
      <c r="N34" s="2" t="s">
        <v>6877</v>
      </c>
      <c r="R34" s="2" t="s">
        <v>8154</v>
      </c>
      <c r="S34" s="2">
        <v>194.0</v>
      </c>
    </row>
    <row r="35">
      <c r="C35" s="388" t="s">
        <v>11444</v>
      </c>
      <c r="E35" s="359" t="s">
        <v>11445</v>
      </c>
      <c r="J35" s="2" t="s">
        <v>2245</v>
      </c>
      <c r="K35" s="2" t="s">
        <v>11426</v>
      </c>
      <c r="L35" s="2" t="s">
        <v>1019</v>
      </c>
      <c r="M35" s="2" t="s">
        <v>17</v>
      </c>
      <c r="N35" s="2" t="s">
        <v>6877</v>
      </c>
      <c r="R35" s="2" t="s">
        <v>8154</v>
      </c>
      <c r="S35" s="2">
        <v>194.0</v>
      </c>
    </row>
    <row r="36">
      <c r="C36" s="359" t="s">
        <v>6280</v>
      </c>
      <c r="E36" s="359" t="s">
        <v>6281</v>
      </c>
      <c r="J36" s="2" t="s">
        <v>2245</v>
      </c>
      <c r="K36" s="2" t="s">
        <v>11426</v>
      </c>
      <c r="L36" s="2" t="s">
        <v>1019</v>
      </c>
      <c r="M36" s="2" t="s">
        <v>17</v>
      </c>
      <c r="N36" s="2" t="s">
        <v>6877</v>
      </c>
      <c r="R36" s="2" t="s">
        <v>8154</v>
      </c>
      <c r="S36" s="2">
        <v>194.0</v>
      </c>
    </row>
    <row r="37">
      <c r="C37" s="359" t="s">
        <v>4109</v>
      </c>
      <c r="D37" s="291" t="s">
        <v>11446</v>
      </c>
      <c r="E37" s="359" t="s">
        <v>4110</v>
      </c>
      <c r="J37" s="2" t="s">
        <v>2245</v>
      </c>
      <c r="K37" s="2" t="s">
        <v>11426</v>
      </c>
      <c r="L37" s="2" t="s">
        <v>1019</v>
      </c>
      <c r="M37" s="2" t="s">
        <v>17</v>
      </c>
      <c r="N37" s="2" t="s">
        <v>11426</v>
      </c>
      <c r="R37" s="2" t="s">
        <v>8154</v>
      </c>
      <c r="S37" s="2">
        <v>197.0</v>
      </c>
    </row>
    <row r="38">
      <c r="C38" s="359" t="s">
        <v>7743</v>
      </c>
      <c r="J38" s="2" t="s">
        <v>2245</v>
      </c>
      <c r="K38" s="2" t="s">
        <v>5923</v>
      </c>
      <c r="L38" s="2" t="s">
        <v>1019</v>
      </c>
      <c r="M38" s="2" t="s">
        <v>17</v>
      </c>
      <c r="N38" s="2" t="s">
        <v>5923</v>
      </c>
      <c r="R38" s="2" t="s">
        <v>11432</v>
      </c>
      <c r="S38" s="2">
        <v>377.0</v>
      </c>
    </row>
  </sheetData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10" width="17.5"/>
    <col customWidth="1" min="11" max="11" width="6.5"/>
    <col customWidth="1" min="12" max="12" width="10.8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9626</v>
      </c>
      <c r="B1" s="215" t="s">
        <v>5</v>
      </c>
      <c r="C1" s="219" t="s">
        <v>11447</v>
      </c>
      <c r="D1" s="2"/>
      <c r="E1" s="237">
        <v>7.259524005E9</v>
      </c>
      <c r="F1" s="220"/>
      <c r="G1" s="220"/>
      <c r="H1" s="219" t="s">
        <v>800</v>
      </c>
      <c r="I1" s="219"/>
      <c r="J1" s="219" t="s">
        <v>801</v>
      </c>
      <c r="K1" s="219" t="s">
        <v>802</v>
      </c>
      <c r="L1" s="220"/>
      <c r="M1" s="220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  <c r="Z1" s="2" t="s">
        <v>6058</v>
      </c>
      <c r="AA1" s="2" t="s">
        <v>6216</v>
      </c>
      <c r="AB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" t="s">
        <v>320</v>
      </c>
      <c r="I2" s="2"/>
      <c r="K2" s="2"/>
      <c r="L2" s="2"/>
      <c r="M2" s="2" t="s">
        <v>11</v>
      </c>
      <c r="O2" s="230"/>
      <c r="Q2" s="2">
        <v>1.0</v>
      </c>
      <c r="R2" s="357"/>
      <c r="S2" s="275" t="s">
        <v>8059</v>
      </c>
      <c r="T2" s="275" t="s">
        <v>11448</v>
      </c>
      <c r="U2" s="2">
        <v>12.0</v>
      </c>
      <c r="V2" s="357" t="s">
        <v>11449</v>
      </c>
      <c r="W2" s="357" t="s">
        <v>7756</v>
      </c>
      <c r="X2" s="357" t="s">
        <v>1010</v>
      </c>
      <c r="Z2" s="2">
        <v>23.0</v>
      </c>
      <c r="AA2" s="2" t="s">
        <v>8967</v>
      </c>
      <c r="AB2" s="2" t="s">
        <v>6116</v>
      </c>
      <c r="AC2" s="2" t="s">
        <v>4675</v>
      </c>
      <c r="AD2" s="2" t="s">
        <v>11450</v>
      </c>
    </row>
    <row r="3">
      <c r="A3" s="2"/>
      <c r="B3" s="229" t="s">
        <v>811</v>
      </c>
      <c r="C3" s="2" t="s">
        <v>469</v>
      </c>
      <c r="E3" s="230"/>
      <c r="F3" s="2"/>
      <c r="G3" s="2"/>
      <c r="H3" s="2" t="s">
        <v>11089</v>
      </c>
      <c r="I3" s="2"/>
      <c r="K3" s="2"/>
      <c r="L3" s="2"/>
      <c r="M3" s="2" t="s">
        <v>12</v>
      </c>
      <c r="O3" s="230"/>
      <c r="Q3" s="2">
        <v>2.0</v>
      </c>
      <c r="R3" s="357"/>
      <c r="S3" s="275" t="s">
        <v>7910</v>
      </c>
      <c r="T3" s="275" t="s">
        <v>11451</v>
      </c>
      <c r="U3" s="2">
        <v>13.0</v>
      </c>
      <c r="V3" s="357" t="s">
        <v>11452</v>
      </c>
      <c r="W3" s="357" t="s">
        <v>500</v>
      </c>
      <c r="X3" s="357" t="s">
        <v>1010</v>
      </c>
      <c r="Z3" s="2">
        <v>24.0</v>
      </c>
      <c r="AA3" s="2" t="s">
        <v>11453</v>
      </c>
      <c r="AB3" s="2" t="s">
        <v>7061</v>
      </c>
      <c r="AC3" s="2" t="s">
        <v>4675</v>
      </c>
      <c r="AD3" s="2" t="s">
        <v>55</v>
      </c>
    </row>
    <row r="4">
      <c r="A4" s="2"/>
      <c r="B4" s="229" t="s">
        <v>816</v>
      </c>
      <c r="C4" s="2"/>
      <c r="E4" s="230"/>
      <c r="F4" s="2"/>
      <c r="G4" s="2"/>
      <c r="H4" s="2" t="s">
        <v>11093</v>
      </c>
      <c r="I4" s="2"/>
      <c r="K4" s="2"/>
      <c r="L4" s="2"/>
      <c r="M4" s="2" t="s">
        <v>13</v>
      </c>
      <c r="O4" s="230"/>
      <c r="Q4" s="2">
        <v>3.0</v>
      </c>
      <c r="R4" s="357" t="s">
        <v>11116</v>
      </c>
      <c r="S4" s="357" t="s">
        <v>11454</v>
      </c>
      <c r="T4" s="357" t="s">
        <v>2001</v>
      </c>
      <c r="U4" s="2">
        <v>14.0</v>
      </c>
      <c r="V4" s="2" t="s">
        <v>5514</v>
      </c>
      <c r="W4" s="2" t="s">
        <v>8217</v>
      </c>
      <c r="X4" s="2" t="s">
        <v>1010</v>
      </c>
      <c r="Z4" s="2">
        <v>25.0</v>
      </c>
      <c r="AA4" s="2" t="s">
        <v>11086</v>
      </c>
      <c r="AB4" s="2" t="s">
        <v>11455</v>
      </c>
      <c r="AC4" s="2" t="s">
        <v>1345</v>
      </c>
      <c r="AD4" s="2" t="s">
        <v>55</v>
      </c>
      <c r="AE4" s="2" t="s">
        <v>11456</v>
      </c>
    </row>
    <row r="5">
      <c r="A5" s="2"/>
      <c r="B5" s="229" t="s">
        <v>818</v>
      </c>
      <c r="C5" s="2"/>
      <c r="E5" s="230"/>
      <c r="F5" s="2"/>
      <c r="G5" s="2"/>
      <c r="H5" s="2" t="s">
        <v>7167</v>
      </c>
      <c r="I5" s="2"/>
      <c r="K5" s="2"/>
      <c r="L5" s="2"/>
      <c r="M5" s="2" t="s">
        <v>14</v>
      </c>
      <c r="O5" s="237"/>
      <c r="Q5" s="2">
        <v>4.0</v>
      </c>
      <c r="R5" s="357" t="s">
        <v>1376</v>
      </c>
      <c r="S5" s="357" t="s">
        <v>10221</v>
      </c>
      <c r="T5" s="357" t="s">
        <v>2001</v>
      </c>
      <c r="U5" s="2">
        <v>15.0</v>
      </c>
      <c r="V5" s="2" t="s">
        <v>805</v>
      </c>
      <c r="W5" s="2" t="s">
        <v>502</v>
      </c>
      <c r="X5" s="2" t="s">
        <v>1010</v>
      </c>
      <c r="Z5" s="2">
        <v>26.0</v>
      </c>
      <c r="AA5" s="2" t="s">
        <v>11086</v>
      </c>
      <c r="AB5" s="2" t="s">
        <v>9142</v>
      </c>
      <c r="AC5" s="2" t="s">
        <v>1345</v>
      </c>
      <c r="AD5" s="2" t="s">
        <v>87</v>
      </c>
      <c r="AE5" s="2" t="s">
        <v>11457</v>
      </c>
    </row>
    <row r="6">
      <c r="A6" s="2"/>
      <c r="B6" s="229" t="s">
        <v>820</v>
      </c>
      <c r="C6" s="2" t="s">
        <v>11458</v>
      </c>
      <c r="D6" s="2"/>
      <c r="E6" s="237">
        <v>9.629023399E9</v>
      </c>
      <c r="F6" s="2"/>
      <c r="G6" s="2"/>
      <c r="H6" s="2" t="s">
        <v>7166</v>
      </c>
      <c r="I6" s="2"/>
      <c r="K6" s="2"/>
      <c r="L6" s="2"/>
      <c r="M6" s="2" t="s">
        <v>7157</v>
      </c>
      <c r="O6" s="237"/>
      <c r="Q6" s="2">
        <v>5.0</v>
      </c>
      <c r="R6" s="357" t="s">
        <v>11459</v>
      </c>
      <c r="S6" s="357" t="s">
        <v>461</v>
      </c>
      <c r="T6" s="463" t="s">
        <v>11460</v>
      </c>
      <c r="U6" s="2">
        <v>16.0</v>
      </c>
      <c r="V6" s="357" t="s">
        <v>5514</v>
      </c>
      <c r="W6" s="275" t="s">
        <v>7035</v>
      </c>
      <c r="X6" s="463" t="s">
        <v>7763</v>
      </c>
      <c r="Z6" s="2">
        <v>27.0</v>
      </c>
      <c r="AA6" s="2" t="s">
        <v>11461</v>
      </c>
      <c r="AB6" s="2" t="s">
        <v>10006</v>
      </c>
      <c r="AC6" s="2" t="s">
        <v>1345</v>
      </c>
      <c r="AD6" s="2" t="s">
        <v>87</v>
      </c>
      <c r="AE6" s="2" t="s">
        <v>11462</v>
      </c>
    </row>
    <row r="7">
      <c r="A7" s="2"/>
      <c r="B7" s="229" t="s">
        <v>822</v>
      </c>
      <c r="C7" s="2" t="s">
        <v>1301</v>
      </c>
      <c r="D7" s="2"/>
      <c r="E7" s="237">
        <v>7.904028729E9</v>
      </c>
      <c r="F7" s="2"/>
      <c r="G7" s="2"/>
      <c r="H7" s="2" t="s">
        <v>11103</v>
      </c>
      <c r="I7" s="2"/>
      <c r="K7" s="2"/>
      <c r="L7" s="2"/>
      <c r="M7" s="2" t="s">
        <v>17</v>
      </c>
      <c r="O7" s="237"/>
      <c r="Q7" s="2">
        <v>6.0</v>
      </c>
      <c r="R7" s="357" t="s">
        <v>11463</v>
      </c>
      <c r="S7" s="357" t="s">
        <v>6838</v>
      </c>
      <c r="T7" s="357" t="s">
        <v>1328</v>
      </c>
      <c r="U7" s="2">
        <v>17.0</v>
      </c>
      <c r="V7" s="357" t="s">
        <v>6332</v>
      </c>
      <c r="W7" s="357" t="s">
        <v>514</v>
      </c>
      <c r="X7" s="357" t="s">
        <v>626</v>
      </c>
      <c r="Z7" s="2">
        <v>28.0</v>
      </c>
      <c r="AA7" s="2" t="s">
        <v>11464</v>
      </c>
      <c r="AB7" s="2" t="s">
        <v>7225</v>
      </c>
      <c r="AC7" s="2" t="s">
        <v>1345</v>
      </c>
      <c r="AD7" s="2" t="s">
        <v>87</v>
      </c>
      <c r="AE7" s="2" t="s">
        <v>7544</v>
      </c>
    </row>
    <row r="8">
      <c r="A8" s="2"/>
      <c r="B8" s="229" t="s">
        <v>824</v>
      </c>
      <c r="E8" s="230"/>
      <c r="F8" s="2"/>
      <c r="G8" s="2"/>
      <c r="H8" s="242" t="s">
        <v>11106</v>
      </c>
      <c r="I8" s="242"/>
      <c r="J8" s="245"/>
      <c r="K8" s="242"/>
      <c r="L8" s="2"/>
      <c r="M8" s="2" t="s">
        <v>1214</v>
      </c>
      <c r="O8" s="237"/>
      <c r="Q8" s="2">
        <v>7.0</v>
      </c>
      <c r="R8" s="275" t="s">
        <v>805</v>
      </c>
      <c r="S8" s="275" t="s">
        <v>9046</v>
      </c>
      <c r="T8" s="492" t="s">
        <v>11465</v>
      </c>
      <c r="U8" s="2">
        <v>18.0</v>
      </c>
      <c r="V8" s="2" t="s">
        <v>11466</v>
      </c>
      <c r="W8" s="2" t="s">
        <v>11467</v>
      </c>
      <c r="X8" s="2" t="s">
        <v>676</v>
      </c>
      <c r="Z8" s="2">
        <v>29.0</v>
      </c>
      <c r="AA8" s="2" t="s">
        <v>4381</v>
      </c>
      <c r="AB8" s="2" t="s">
        <v>9314</v>
      </c>
      <c r="AC8" s="2" t="s">
        <v>1345</v>
      </c>
      <c r="AD8" s="2" t="s">
        <v>87</v>
      </c>
      <c r="AE8" s="2" t="s">
        <v>11468</v>
      </c>
    </row>
    <row r="9">
      <c r="A9" s="2"/>
      <c r="B9" s="229" t="s">
        <v>826</v>
      </c>
      <c r="C9" s="2"/>
      <c r="D9" s="2"/>
      <c r="E9" s="237"/>
      <c r="F9" s="2"/>
      <c r="G9" s="2"/>
      <c r="H9" s="2"/>
      <c r="I9" s="2"/>
      <c r="J9" s="2"/>
      <c r="K9" s="2"/>
      <c r="L9" s="2"/>
      <c r="M9" s="2" t="s">
        <v>19</v>
      </c>
      <c r="N9" s="2"/>
      <c r="O9" s="237"/>
      <c r="Q9" s="2">
        <v>8.0</v>
      </c>
      <c r="R9" s="275" t="s">
        <v>805</v>
      </c>
      <c r="S9" s="275" t="s">
        <v>8424</v>
      </c>
      <c r="T9" s="275" t="s">
        <v>1010</v>
      </c>
      <c r="U9" s="2">
        <v>19.0</v>
      </c>
      <c r="V9" s="2" t="s">
        <v>11469</v>
      </c>
      <c r="W9" s="2" t="s">
        <v>5805</v>
      </c>
      <c r="X9" s="2" t="s">
        <v>1345</v>
      </c>
      <c r="Z9" s="2">
        <v>30.0</v>
      </c>
      <c r="AA9" s="2" t="s">
        <v>11470</v>
      </c>
      <c r="AB9" s="2" t="s">
        <v>11471</v>
      </c>
      <c r="AC9" s="2" t="s">
        <v>11472</v>
      </c>
      <c r="AD9" s="2" t="s">
        <v>55</v>
      </c>
      <c r="AE9" s="2" t="s">
        <v>11473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"/>
      <c r="I10" s="2"/>
      <c r="J10" s="2"/>
      <c r="K10" s="2"/>
      <c r="L10" s="2"/>
      <c r="M10" s="2" t="s">
        <v>20</v>
      </c>
      <c r="N10" s="2"/>
      <c r="O10" s="237"/>
      <c r="Q10" s="2">
        <v>9.0</v>
      </c>
      <c r="R10" s="357" t="s">
        <v>11474</v>
      </c>
      <c r="S10" s="357" t="s">
        <v>7920</v>
      </c>
      <c r="T10" s="463" t="s">
        <v>11475</v>
      </c>
      <c r="U10" s="2">
        <v>20.0</v>
      </c>
      <c r="V10" s="2" t="s">
        <v>10650</v>
      </c>
      <c r="W10" s="2" t="s">
        <v>7303</v>
      </c>
      <c r="X10" s="2" t="s">
        <v>4675</v>
      </c>
      <c r="Y10" s="2" t="s">
        <v>55</v>
      </c>
      <c r="Z10" s="2">
        <v>31.0</v>
      </c>
      <c r="AA10" s="2" t="s">
        <v>11476</v>
      </c>
      <c r="AB10" s="2" t="s">
        <v>11477</v>
      </c>
      <c r="AC10" s="2" t="s">
        <v>11478</v>
      </c>
      <c r="AD10" s="2" t="s">
        <v>72</v>
      </c>
      <c r="AE10" s="2" t="s">
        <v>2655</v>
      </c>
    </row>
    <row r="11">
      <c r="A11" s="2"/>
      <c r="B11" s="2" t="s">
        <v>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21</v>
      </c>
      <c r="N11" s="2"/>
      <c r="O11" s="237"/>
      <c r="Q11" s="2">
        <v>10.0</v>
      </c>
      <c r="R11" s="357" t="s">
        <v>11479</v>
      </c>
      <c r="S11" s="357" t="s">
        <v>11480</v>
      </c>
      <c r="T11" s="357" t="s">
        <v>1010</v>
      </c>
      <c r="U11" s="2">
        <v>21.0</v>
      </c>
      <c r="V11" s="2" t="s">
        <v>11481</v>
      </c>
      <c r="W11" s="2" t="s">
        <v>5537</v>
      </c>
      <c r="X11" s="2" t="s">
        <v>4675</v>
      </c>
      <c r="Y11" s="2" t="s">
        <v>11450</v>
      </c>
      <c r="Z11" s="2">
        <v>32.0</v>
      </c>
      <c r="AA11" s="2" t="s">
        <v>11482</v>
      </c>
      <c r="AB11" s="2" t="s">
        <v>2155</v>
      </c>
      <c r="AC11" s="2" t="s">
        <v>11483</v>
      </c>
      <c r="AD11" s="2" t="s">
        <v>87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42" t="s">
        <v>2238</v>
      </c>
      <c r="N12" s="242"/>
      <c r="O12" s="243"/>
      <c r="Q12" s="2">
        <v>11.0</v>
      </c>
      <c r="R12" s="357" t="s">
        <v>11484</v>
      </c>
      <c r="S12" s="357" t="s">
        <v>11485</v>
      </c>
      <c r="T12" s="357" t="s">
        <v>1010</v>
      </c>
      <c r="U12" s="2">
        <v>22.0</v>
      </c>
      <c r="V12" s="2" t="s">
        <v>11486</v>
      </c>
      <c r="W12" s="2" t="s">
        <v>6780</v>
      </c>
      <c r="X12" s="2" t="s">
        <v>4675</v>
      </c>
      <c r="Y12" s="2" t="s">
        <v>11450</v>
      </c>
      <c r="Z12" s="2">
        <v>33.0</v>
      </c>
      <c r="AA12" s="2" t="s">
        <v>11487</v>
      </c>
      <c r="AB12" s="2" t="s">
        <v>2083</v>
      </c>
      <c r="AC12" s="2" t="s">
        <v>336</v>
      </c>
      <c r="AD12" s="2" t="s">
        <v>87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>
        <v>23.0</v>
      </c>
      <c r="V13" s="2" t="s">
        <v>11488</v>
      </c>
      <c r="W13" s="2" t="s">
        <v>6549</v>
      </c>
      <c r="X13" s="2" t="s">
        <v>1345</v>
      </c>
      <c r="Y13" s="2" t="s">
        <v>87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00" t="s">
        <v>9592</v>
      </c>
      <c r="B17" s="200" t="s">
        <v>862</v>
      </c>
      <c r="C17" s="200" t="s">
        <v>10001</v>
      </c>
      <c r="D17" s="291" t="s">
        <v>11489</v>
      </c>
      <c r="E17" s="359" t="s">
        <v>6893</v>
      </c>
      <c r="J17" s="2" t="s">
        <v>3940</v>
      </c>
      <c r="K17" s="2" t="s">
        <v>11485</v>
      </c>
      <c r="L17" s="2" t="s">
        <v>860</v>
      </c>
      <c r="M17" s="2" t="s">
        <v>17</v>
      </c>
      <c r="N17" s="2" t="s">
        <v>7848</v>
      </c>
      <c r="R17" s="2" t="s">
        <v>11484</v>
      </c>
      <c r="S17" s="2">
        <v>130.0</v>
      </c>
    </row>
    <row r="18">
      <c r="A18" s="200"/>
      <c r="B18" s="200" t="s">
        <v>862</v>
      </c>
      <c r="C18" s="200" t="s">
        <v>10001</v>
      </c>
      <c r="D18" s="291" t="s">
        <v>11490</v>
      </c>
      <c r="E18" s="359" t="s">
        <v>6893</v>
      </c>
      <c r="J18" s="2" t="s">
        <v>3940</v>
      </c>
      <c r="K18" s="2" t="s">
        <v>11485</v>
      </c>
      <c r="L18" s="2" t="s">
        <v>860</v>
      </c>
      <c r="M18" s="2" t="s">
        <v>17</v>
      </c>
      <c r="N18" s="2" t="s">
        <v>7848</v>
      </c>
      <c r="R18" s="2" t="s">
        <v>11484</v>
      </c>
      <c r="S18" s="2">
        <v>130.0</v>
      </c>
    </row>
    <row r="19">
      <c r="A19" s="200"/>
      <c r="B19" s="200" t="s">
        <v>862</v>
      </c>
      <c r="C19" s="200" t="s">
        <v>10001</v>
      </c>
      <c r="D19" s="291" t="s">
        <v>11491</v>
      </c>
      <c r="E19" s="359" t="s">
        <v>6893</v>
      </c>
      <c r="J19" s="2" t="s">
        <v>3940</v>
      </c>
      <c r="K19" s="2" t="s">
        <v>11485</v>
      </c>
      <c r="L19" s="2" t="s">
        <v>860</v>
      </c>
      <c r="M19" s="2" t="s">
        <v>17</v>
      </c>
      <c r="N19" s="2" t="s">
        <v>7848</v>
      </c>
      <c r="R19" s="2" t="s">
        <v>11484</v>
      </c>
      <c r="S19" s="2">
        <v>130.0</v>
      </c>
    </row>
    <row r="20">
      <c r="A20" s="200"/>
      <c r="B20" s="200" t="s">
        <v>862</v>
      </c>
      <c r="C20" s="200" t="s">
        <v>10001</v>
      </c>
      <c r="D20" s="291" t="s">
        <v>11492</v>
      </c>
      <c r="E20" s="359" t="s">
        <v>6893</v>
      </c>
      <c r="J20" s="2" t="s">
        <v>3940</v>
      </c>
      <c r="K20" s="2" t="s">
        <v>11485</v>
      </c>
      <c r="L20" s="2" t="s">
        <v>860</v>
      </c>
      <c r="M20" s="2" t="s">
        <v>17</v>
      </c>
      <c r="N20" s="2" t="s">
        <v>7848</v>
      </c>
      <c r="R20" s="2" t="s">
        <v>11484</v>
      </c>
      <c r="S20" s="2">
        <v>130.0</v>
      </c>
    </row>
    <row r="21">
      <c r="A21" s="200"/>
      <c r="B21" s="200" t="s">
        <v>862</v>
      </c>
      <c r="C21" s="200" t="s">
        <v>10001</v>
      </c>
      <c r="D21" s="291" t="s">
        <v>11493</v>
      </c>
      <c r="E21" s="359" t="s">
        <v>6893</v>
      </c>
      <c r="J21" s="2" t="s">
        <v>3940</v>
      </c>
      <c r="K21" s="2" t="s">
        <v>11485</v>
      </c>
      <c r="L21" s="2" t="s">
        <v>860</v>
      </c>
      <c r="M21" s="2" t="s">
        <v>17</v>
      </c>
      <c r="N21" s="2" t="s">
        <v>7848</v>
      </c>
      <c r="R21" s="2" t="s">
        <v>11484</v>
      </c>
      <c r="S21" s="2">
        <v>130.0</v>
      </c>
    </row>
    <row r="22">
      <c r="A22" s="461"/>
      <c r="B22" s="200" t="s">
        <v>862</v>
      </c>
      <c r="C22" s="200" t="s">
        <v>10001</v>
      </c>
      <c r="D22" s="291" t="s">
        <v>11494</v>
      </c>
      <c r="E22" s="359" t="s">
        <v>6893</v>
      </c>
      <c r="J22" s="2" t="s">
        <v>3940</v>
      </c>
      <c r="K22" s="2" t="s">
        <v>11485</v>
      </c>
      <c r="L22" s="2" t="s">
        <v>860</v>
      </c>
      <c r="M22" s="2" t="s">
        <v>17</v>
      </c>
      <c r="N22" s="2" t="s">
        <v>7848</v>
      </c>
      <c r="R22" s="2" t="s">
        <v>11484</v>
      </c>
      <c r="S22" s="2">
        <v>130.0</v>
      </c>
    </row>
    <row r="23">
      <c r="A23" s="200"/>
      <c r="B23" s="200" t="s">
        <v>862</v>
      </c>
      <c r="C23" s="200" t="s">
        <v>10001</v>
      </c>
      <c r="D23" s="291" t="s">
        <v>11495</v>
      </c>
      <c r="E23" s="359" t="s">
        <v>6893</v>
      </c>
      <c r="J23" s="2" t="s">
        <v>3940</v>
      </c>
      <c r="K23" s="2" t="s">
        <v>11485</v>
      </c>
      <c r="L23" s="2" t="s">
        <v>860</v>
      </c>
      <c r="M23" s="2" t="s">
        <v>17</v>
      </c>
      <c r="N23" s="2" t="s">
        <v>7848</v>
      </c>
      <c r="R23" s="2" t="s">
        <v>11484</v>
      </c>
      <c r="S23" s="2">
        <v>130.0</v>
      </c>
    </row>
    <row r="24">
      <c r="A24" s="200"/>
      <c r="B24" s="200" t="s">
        <v>862</v>
      </c>
      <c r="C24" s="200" t="s">
        <v>10001</v>
      </c>
      <c r="D24" s="291" t="s">
        <v>11496</v>
      </c>
      <c r="E24" s="359" t="s">
        <v>6893</v>
      </c>
      <c r="J24" s="2" t="s">
        <v>3940</v>
      </c>
      <c r="K24" s="2" t="s">
        <v>11485</v>
      </c>
      <c r="L24" s="2" t="s">
        <v>860</v>
      </c>
      <c r="M24" s="2" t="s">
        <v>17</v>
      </c>
      <c r="N24" s="2" t="s">
        <v>7848</v>
      </c>
      <c r="R24" s="2" t="s">
        <v>11484</v>
      </c>
      <c r="S24" s="2">
        <v>130.0</v>
      </c>
    </row>
    <row r="25">
      <c r="A25" s="200"/>
      <c r="B25" s="200" t="s">
        <v>862</v>
      </c>
      <c r="C25" s="359" t="s">
        <v>4270</v>
      </c>
      <c r="D25" s="291" t="s">
        <v>11497</v>
      </c>
      <c r="E25" s="461"/>
      <c r="J25" s="2" t="s">
        <v>3940</v>
      </c>
      <c r="K25" s="2" t="s">
        <v>11485</v>
      </c>
      <c r="L25" s="2" t="s">
        <v>860</v>
      </c>
      <c r="M25" s="2" t="s">
        <v>17</v>
      </c>
      <c r="N25" s="2" t="s">
        <v>7848</v>
      </c>
      <c r="R25" s="2" t="s">
        <v>11484</v>
      </c>
      <c r="S25" s="2">
        <v>130.0</v>
      </c>
    </row>
    <row r="26">
      <c r="A26" s="200"/>
      <c r="B26" s="200" t="s">
        <v>862</v>
      </c>
      <c r="C26" s="359" t="s">
        <v>4270</v>
      </c>
      <c r="D26" s="291" t="s">
        <v>11498</v>
      </c>
      <c r="E26" s="380" t="s">
        <v>11499</v>
      </c>
      <c r="J26" s="2" t="s">
        <v>3940</v>
      </c>
      <c r="K26" s="2" t="s">
        <v>11500</v>
      </c>
      <c r="L26" s="2"/>
      <c r="M26" s="2" t="s">
        <v>17</v>
      </c>
      <c r="N26" s="2" t="s">
        <v>9144</v>
      </c>
      <c r="R26" s="2" t="s">
        <v>11452</v>
      </c>
      <c r="S26" s="2">
        <v>81.0</v>
      </c>
    </row>
    <row r="27">
      <c r="A27" s="200"/>
      <c r="B27" s="200" t="s">
        <v>862</v>
      </c>
      <c r="C27" s="359" t="s">
        <v>4270</v>
      </c>
      <c r="D27" s="291" t="s">
        <v>11501</v>
      </c>
      <c r="E27" s="380" t="s">
        <v>11499</v>
      </c>
      <c r="J27" s="2" t="s">
        <v>3940</v>
      </c>
      <c r="K27" s="2" t="s">
        <v>11500</v>
      </c>
      <c r="L27" s="2"/>
      <c r="M27" s="2" t="s">
        <v>17</v>
      </c>
      <c r="N27" s="2" t="s">
        <v>9144</v>
      </c>
      <c r="R27" s="2" t="s">
        <v>11452</v>
      </c>
      <c r="S27" s="2">
        <v>81.0</v>
      </c>
    </row>
    <row r="28">
      <c r="A28" s="200"/>
      <c r="B28" s="200" t="s">
        <v>862</v>
      </c>
      <c r="C28" s="359" t="s">
        <v>11502</v>
      </c>
      <c r="D28" s="291" t="s">
        <v>11503</v>
      </c>
      <c r="E28" s="380" t="s">
        <v>11504</v>
      </c>
      <c r="J28" s="2" t="s">
        <v>3940</v>
      </c>
      <c r="K28" s="2" t="s">
        <v>11500</v>
      </c>
      <c r="L28" s="2"/>
      <c r="M28" s="2" t="s">
        <v>17</v>
      </c>
      <c r="N28" s="2" t="s">
        <v>9144</v>
      </c>
      <c r="R28" s="2" t="s">
        <v>11452</v>
      </c>
      <c r="S28" s="2">
        <v>81.0</v>
      </c>
    </row>
    <row r="29">
      <c r="A29" s="200"/>
      <c r="B29" s="200" t="s">
        <v>862</v>
      </c>
      <c r="C29" s="359" t="s">
        <v>11502</v>
      </c>
      <c r="D29" s="291" t="s">
        <v>11505</v>
      </c>
      <c r="E29" s="380" t="s">
        <v>11504</v>
      </c>
      <c r="J29" s="2" t="s">
        <v>3940</v>
      </c>
      <c r="K29" s="2" t="s">
        <v>11500</v>
      </c>
      <c r="L29" s="2"/>
      <c r="M29" s="2" t="s">
        <v>17</v>
      </c>
      <c r="N29" s="2" t="s">
        <v>9144</v>
      </c>
      <c r="R29" s="2" t="s">
        <v>11452</v>
      </c>
      <c r="S29" s="2">
        <v>81.0</v>
      </c>
    </row>
    <row r="30">
      <c r="A30" s="200"/>
      <c r="B30" s="200" t="s">
        <v>862</v>
      </c>
      <c r="C30" s="359" t="s">
        <v>11502</v>
      </c>
      <c r="D30" s="291" t="s">
        <v>11506</v>
      </c>
      <c r="E30" s="380" t="s">
        <v>11504</v>
      </c>
      <c r="J30" s="2" t="s">
        <v>3940</v>
      </c>
      <c r="K30" s="2" t="s">
        <v>11500</v>
      </c>
      <c r="L30" s="2"/>
      <c r="M30" s="2" t="s">
        <v>17</v>
      </c>
      <c r="N30" s="2" t="s">
        <v>9144</v>
      </c>
      <c r="R30" s="2" t="s">
        <v>11452</v>
      </c>
      <c r="S30" s="2">
        <v>81.0</v>
      </c>
    </row>
    <row r="31">
      <c r="A31" s="200"/>
      <c r="B31" s="200" t="s">
        <v>862</v>
      </c>
      <c r="C31" s="200" t="s">
        <v>4876</v>
      </c>
      <c r="D31" s="291" t="s">
        <v>11507</v>
      </c>
      <c r="E31" s="359" t="s">
        <v>6537</v>
      </c>
      <c r="J31" s="2" t="s">
        <v>3940</v>
      </c>
      <c r="L31" s="2" t="s">
        <v>860</v>
      </c>
      <c r="M31" s="2" t="s">
        <v>17</v>
      </c>
      <c r="N31" s="2" t="s">
        <v>7848</v>
      </c>
      <c r="S31" s="2">
        <v>130.0</v>
      </c>
    </row>
    <row r="32">
      <c r="A32" s="461"/>
      <c r="B32" s="200" t="s">
        <v>7867</v>
      </c>
      <c r="C32" s="200" t="s">
        <v>9088</v>
      </c>
      <c r="D32" s="291" t="s">
        <v>11508</v>
      </c>
      <c r="E32" s="380" t="s">
        <v>4839</v>
      </c>
      <c r="J32" s="2" t="s">
        <v>3940</v>
      </c>
      <c r="L32" s="2" t="s">
        <v>860</v>
      </c>
      <c r="M32" s="2" t="s">
        <v>17</v>
      </c>
      <c r="N32" s="2" t="s">
        <v>7848</v>
      </c>
      <c r="S32" s="2">
        <v>130.0</v>
      </c>
    </row>
    <row r="33">
      <c r="A33" s="461"/>
      <c r="B33" s="200" t="s">
        <v>868</v>
      </c>
      <c r="C33" s="200" t="s">
        <v>7245</v>
      </c>
      <c r="D33" s="461"/>
      <c r="E33" s="359" t="s">
        <v>1488</v>
      </c>
      <c r="J33" s="2" t="s">
        <v>3940</v>
      </c>
      <c r="L33" s="2" t="s">
        <v>860</v>
      </c>
      <c r="M33" s="2" t="s">
        <v>17</v>
      </c>
      <c r="N33" s="2" t="s">
        <v>7848</v>
      </c>
      <c r="S33" s="2">
        <v>130.0</v>
      </c>
    </row>
    <row r="34">
      <c r="A34" s="200"/>
      <c r="B34" s="200"/>
      <c r="C34" s="608" t="s">
        <v>11509</v>
      </c>
      <c r="D34" s="608"/>
      <c r="E34" s="608"/>
      <c r="L34" s="2" t="s">
        <v>860</v>
      </c>
    </row>
    <row r="35">
      <c r="A35" s="200"/>
      <c r="B35" s="200"/>
      <c r="C35" s="608"/>
      <c r="D35" s="608"/>
      <c r="E35" s="608"/>
    </row>
    <row r="36">
      <c r="A36" s="200" t="s">
        <v>336</v>
      </c>
      <c r="B36" s="200" t="s">
        <v>3881</v>
      </c>
      <c r="C36" s="608" t="s">
        <v>7719</v>
      </c>
      <c r="D36" s="291">
        <v>368739.0</v>
      </c>
      <c r="E36" s="608" t="s">
        <v>11510</v>
      </c>
      <c r="F36" s="2"/>
      <c r="G36" s="2"/>
      <c r="H36" s="2" t="s">
        <v>11511</v>
      </c>
      <c r="J36" s="2" t="s">
        <v>4808</v>
      </c>
      <c r="K36" s="2" t="s">
        <v>7428</v>
      </c>
      <c r="L36" s="2" t="s">
        <v>860</v>
      </c>
      <c r="M36" s="2" t="s">
        <v>17</v>
      </c>
      <c r="N36" s="2" t="s">
        <v>7979</v>
      </c>
      <c r="R36" s="2" t="s">
        <v>11449</v>
      </c>
      <c r="S36" s="2">
        <v>112.0</v>
      </c>
    </row>
    <row r="37">
      <c r="A37" s="461"/>
      <c r="B37" s="200" t="s">
        <v>3881</v>
      </c>
      <c r="C37" s="608" t="s">
        <v>7719</v>
      </c>
      <c r="D37" s="291">
        <v>368745.0</v>
      </c>
      <c r="E37" s="608" t="s">
        <v>11510</v>
      </c>
      <c r="F37" s="2"/>
      <c r="G37" s="2"/>
      <c r="H37" s="2" t="s">
        <v>11511</v>
      </c>
      <c r="J37" s="2" t="s">
        <v>4808</v>
      </c>
      <c r="K37" s="2" t="s">
        <v>7428</v>
      </c>
      <c r="L37" s="2" t="s">
        <v>860</v>
      </c>
      <c r="M37" s="2" t="s">
        <v>17</v>
      </c>
      <c r="N37" s="2" t="s">
        <v>7979</v>
      </c>
      <c r="R37" s="2" t="s">
        <v>11449</v>
      </c>
      <c r="S37" s="2">
        <v>112.0</v>
      </c>
    </row>
    <row r="38">
      <c r="A38" s="461"/>
      <c r="B38" s="200" t="s">
        <v>3881</v>
      </c>
      <c r="C38" s="608" t="s">
        <v>7719</v>
      </c>
      <c r="D38" s="291">
        <v>368721.0</v>
      </c>
      <c r="E38" s="608" t="s">
        <v>11510</v>
      </c>
      <c r="F38" s="2"/>
      <c r="G38" s="2"/>
      <c r="H38" s="2" t="s">
        <v>11512</v>
      </c>
      <c r="J38" s="2" t="s">
        <v>4808</v>
      </c>
      <c r="K38" s="2" t="s">
        <v>7428</v>
      </c>
      <c r="L38" s="2" t="s">
        <v>860</v>
      </c>
      <c r="M38" s="2" t="s">
        <v>17</v>
      </c>
      <c r="N38" s="2" t="s">
        <v>7979</v>
      </c>
      <c r="R38" s="2" t="s">
        <v>11449</v>
      </c>
      <c r="S38" s="2">
        <v>112.0</v>
      </c>
    </row>
    <row r="39">
      <c r="A39" s="461"/>
      <c r="B39" s="200" t="s">
        <v>3881</v>
      </c>
      <c r="C39" s="608" t="s">
        <v>7719</v>
      </c>
      <c r="D39" s="291">
        <v>368742.0</v>
      </c>
      <c r="E39" s="608" t="s">
        <v>11510</v>
      </c>
      <c r="F39" s="2"/>
      <c r="G39" s="2"/>
      <c r="H39" s="2" t="s">
        <v>11512</v>
      </c>
      <c r="J39" s="2" t="s">
        <v>4808</v>
      </c>
      <c r="K39" s="2" t="s">
        <v>7428</v>
      </c>
      <c r="L39" s="2" t="s">
        <v>860</v>
      </c>
      <c r="M39" s="2" t="s">
        <v>17</v>
      </c>
      <c r="N39" s="2" t="s">
        <v>7979</v>
      </c>
      <c r="R39" s="2" t="s">
        <v>11449</v>
      </c>
      <c r="S39" s="2">
        <v>112.0</v>
      </c>
    </row>
    <row r="40">
      <c r="A40" s="200" t="s">
        <v>34</v>
      </c>
      <c r="B40" s="200" t="s">
        <v>3881</v>
      </c>
      <c r="C40" s="608" t="s">
        <v>7719</v>
      </c>
      <c r="D40" s="291">
        <v>368982.0</v>
      </c>
      <c r="E40" s="608" t="s">
        <v>11510</v>
      </c>
      <c r="F40" s="2"/>
      <c r="G40" s="2"/>
      <c r="H40" s="2" t="s">
        <v>11513</v>
      </c>
      <c r="J40" s="2" t="s">
        <v>4808</v>
      </c>
      <c r="K40" s="2" t="s">
        <v>7428</v>
      </c>
      <c r="L40" s="2" t="s">
        <v>860</v>
      </c>
      <c r="M40" s="2" t="s">
        <v>17</v>
      </c>
      <c r="N40" s="2" t="s">
        <v>7979</v>
      </c>
      <c r="R40" s="2" t="s">
        <v>11449</v>
      </c>
      <c r="S40" s="2">
        <v>112.0</v>
      </c>
    </row>
    <row r="41">
      <c r="A41" s="461"/>
      <c r="B41" s="200" t="s">
        <v>3881</v>
      </c>
      <c r="C41" s="608" t="s">
        <v>7719</v>
      </c>
      <c r="D41" s="291">
        <v>334032.0</v>
      </c>
      <c r="E41" s="608" t="s">
        <v>11510</v>
      </c>
      <c r="F41" s="2"/>
      <c r="G41" s="2"/>
      <c r="H41" s="2" t="s">
        <v>11513</v>
      </c>
      <c r="J41" s="2" t="s">
        <v>4808</v>
      </c>
      <c r="K41" s="2" t="s">
        <v>7428</v>
      </c>
      <c r="L41" s="2" t="s">
        <v>860</v>
      </c>
      <c r="M41" s="2" t="s">
        <v>17</v>
      </c>
      <c r="N41" s="2" t="s">
        <v>7979</v>
      </c>
      <c r="R41" s="2" t="s">
        <v>11449</v>
      </c>
      <c r="S41" s="2">
        <v>112.0</v>
      </c>
    </row>
    <row r="42">
      <c r="A42" s="461"/>
      <c r="B42" s="200" t="s">
        <v>3881</v>
      </c>
      <c r="C42" s="608" t="s">
        <v>7719</v>
      </c>
      <c r="D42" s="291">
        <v>368741.0</v>
      </c>
      <c r="E42" s="608" t="s">
        <v>11510</v>
      </c>
      <c r="F42" s="2"/>
      <c r="G42" s="2"/>
      <c r="H42" s="2" t="s">
        <v>11513</v>
      </c>
      <c r="J42" s="2" t="s">
        <v>4808</v>
      </c>
      <c r="K42" s="2" t="s">
        <v>7428</v>
      </c>
      <c r="L42" s="2" t="s">
        <v>860</v>
      </c>
      <c r="M42" s="2" t="s">
        <v>17</v>
      </c>
      <c r="N42" s="2" t="s">
        <v>7979</v>
      </c>
      <c r="R42" s="2" t="s">
        <v>11449</v>
      </c>
      <c r="S42" s="2">
        <v>112.0</v>
      </c>
    </row>
    <row r="43">
      <c r="A43" s="461"/>
      <c r="B43" s="200" t="s">
        <v>3881</v>
      </c>
      <c r="C43" s="608" t="s">
        <v>7719</v>
      </c>
      <c r="D43" s="291">
        <v>368744.0</v>
      </c>
      <c r="E43" s="608" t="s">
        <v>11510</v>
      </c>
      <c r="F43" s="2"/>
      <c r="G43" s="2"/>
      <c r="H43" s="2" t="s">
        <v>11513</v>
      </c>
      <c r="J43" s="2" t="s">
        <v>4808</v>
      </c>
      <c r="K43" s="2" t="s">
        <v>7428</v>
      </c>
      <c r="L43" s="2" t="s">
        <v>860</v>
      </c>
      <c r="M43" s="2" t="s">
        <v>17</v>
      </c>
      <c r="N43" s="2" t="s">
        <v>7979</v>
      </c>
      <c r="R43" s="2" t="s">
        <v>11449</v>
      </c>
      <c r="S43" s="2">
        <v>112.0</v>
      </c>
    </row>
    <row r="44">
      <c r="A44" s="461"/>
      <c r="B44" s="200" t="s">
        <v>3881</v>
      </c>
      <c r="C44" s="608" t="s">
        <v>7719</v>
      </c>
      <c r="D44" s="291">
        <v>368985.0</v>
      </c>
      <c r="E44" s="608" t="s">
        <v>11510</v>
      </c>
      <c r="F44" s="2"/>
      <c r="G44" s="2"/>
      <c r="H44" s="2" t="s">
        <v>8301</v>
      </c>
      <c r="J44" s="2" t="s">
        <v>4808</v>
      </c>
      <c r="K44" s="2" t="s">
        <v>7428</v>
      </c>
      <c r="L44" s="2" t="s">
        <v>860</v>
      </c>
      <c r="M44" s="2" t="s">
        <v>17</v>
      </c>
      <c r="N44" s="2" t="s">
        <v>7979</v>
      </c>
      <c r="R44" s="2" t="s">
        <v>11449</v>
      </c>
      <c r="S44" s="2">
        <v>112.0</v>
      </c>
    </row>
    <row r="45">
      <c r="A45" s="461"/>
      <c r="B45" s="200" t="s">
        <v>3881</v>
      </c>
      <c r="C45" s="608" t="s">
        <v>7719</v>
      </c>
      <c r="D45" s="291">
        <v>368695.0</v>
      </c>
      <c r="E45" s="608" t="s">
        <v>11510</v>
      </c>
      <c r="F45" s="2"/>
      <c r="G45" s="2"/>
      <c r="H45" s="2" t="s">
        <v>8301</v>
      </c>
      <c r="J45" s="2" t="s">
        <v>4808</v>
      </c>
      <c r="K45" s="2" t="s">
        <v>7428</v>
      </c>
      <c r="L45" s="2" t="s">
        <v>860</v>
      </c>
      <c r="M45" s="2" t="s">
        <v>17</v>
      </c>
      <c r="N45" s="2" t="s">
        <v>7979</v>
      </c>
      <c r="R45" s="2" t="s">
        <v>11449</v>
      </c>
      <c r="S45" s="2">
        <v>112.0</v>
      </c>
    </row>
    <row r="46">
      <c r="A46" s="461"/>
      <c r="B46" s="200" t="s">
        <v>3881</v>
      </c>
      <c r="C46" s="608" t="s">
        <v>7719</v>
      </c>
      <c r="D46" s="291">
        <v>369857.0</v>
      </c>
      <c r="E46" s="608" t="s">
        <v>11510</v>
      </c>
      <c r="F46" s="2"/>
      <c r="G46" s="2"/>
      <c r="H46" s="2" t="s">
        <v>8301</v>
      </c>
      <c r="J46" s="2" t="s">
        <v>4808</v>
      </c>
      <c r="K46" s="2" t="s">
        <v>7428</v>
      </c>
      <c r="L46" s="2" t="s">
        <v>860</v>
      </c>
      <c r="M46" s="2" t="s">
        <v>17</v>
      </c>
      <c r="N46" s="2" t="s">
        <v>7979</v>
      </c>
      <c r="R46" s="2" t="s">
        <v>11449</v>
      </c>
      <c r="S46" s="2">
        <v>112.0</v>
      </c>
    </row>
    <row r="47">
      <c r="A47" s="461"/>
      <c r="B47" s="200" t="s">
        <v>3881</v>
      </c>
      <c r="C47" s="608" t="s">
        <v>7719</v>
      </c>
      <c r="D47" s="291">
        <v>328535.0</v>
      </c>
      <c r="E47" s="608" t="s">
        <v>11510</v>
      </c>
      <c r="F47" s="2"/>
      <c r="G47" s="2"/>
      <c r="H47" s="2" t="s">
        <v>8301</v>
      </c>
      <c r="J47" s="2" t="s">
        <v>7167</v>
      </c>
      <c r="L47" s="2" t="s">
        <v>860</v>
      </c>
      <c r="M47" s="2" t="s">
        <v>17</v>
      </c>
      <c r="N47" s="2" t="s">
        <v>7979</v>
      </c>
      <c r="S47" s="2">
        <v>112.0</v>
      </c>
    </row>
    <row r="48">
      <c r="A48" s="461"/>
      <c r="B48" s="200" t="s">
        <v>3881</v>
      </c>
      <c r="C48" s="608" t="s">
        <v>7719</v>
      </c>
      <c r="D48" s="291">
        <v>369897.0</v>
      </c>
      <c r="E48" s="608" t="s">
        <v>11510</v>
      </c>
      <c r="F48" s="2"/>
      <c r="G48" s="2"/>
      <c r="H48" s="2" t="s">
        <v>11514</v>
      </c>
      <c r="J48" s="2" t="s">
        <v>7167</v>
      </c>
      <c r="L48" s="2" t="s">
        <v>860</v>
      </c>
      <c r="M48" s="2" t="s">
        <v>17</v>
      </c>
      <c r="N48" s="2" t="s">
        <v>7979</v>
      </c>
      <c r="S48" s="2">
        <v>112.0</v>
      </c>
    </row>
    <row r="49">
      <c r="A49" s="461"/>
      <c r="B49" s="200" t="s">
        <v>3881</v>
      </c>
      <c r="C49" s="608" t="s">
        <v>7719</v>
      </c>
      <c r="D49" s="291">
        <v>370788.0</v>
      </c>
      <c r="E49" s="608" t="s">
        <v>11510</v>
      </c>
      <c r="F49" s="2"/>
      <c r="G49" s="2"/>
      <c r="H49" s="2" t="s">
        <v>11514</v>
      </c>
      <c r="J49" s="2" t="s">
        <v>7167</v>
      </c>
      <c r="L49" s="2" t="s">
        <v>860</v>
      </c>
      <c r="M49" s="2" t="s">
        <v>17</v>
      </c>
      <c r="N49" s="2" t="s">
        <v>7979</v>
      </c>
      <c r="S49" s="2">
        <v>112.0</v>
      </c>
    </row>
    <row r="50">
      <c r="A50" s="461"/>
      <c r="B50" s="200" t="s">
        <v>3881</v>
      </c>
      <c r="C50" s="608" t="s">
        <v>7719</v>
      </c>
      <c r="D50" s="608"/>
      <c r="E50" s="608" t="s">
        <v>9018</v>
      </c>
      <c r="F50" s="2"/>
      <c r="G50" s="2"/>
      <c r="H50" s="2" t="s">
        <v>11515</v>
      </c>
      <c r="J50" s="2" t="s">
        <v>7167</v>
      </c>
      <c r="L50" s="2" t="s">
        <v>860</v>
      </c>
      <c r="M50" s="2" t="s">
        <v>4882</v>
      </c>
    </row>
    <row r="51">
      <c r="A51" s="461"/>
      <c r="B51" s="200" t="s">
        <v>3881</v>
      </c>
      <c r="C51" s="608" t="s">
        <v>7719</v>
      </c>
      <c r="D51" s="608"/>
      <c r="E51" s="608" t="s">
        <v>9018</v>
      </c>
      <c r="F51" s="2"/>
      <c r="G51" s="2"/>
      <c r="H51" s="2" t="s">
        <v>11515</v>
      </c>
      <c r="J51" s="2" t="s">
        <v>7167</v>
      </c>
      <c r="L51" s="2" t="s">
        <v>860</v>
      </c>
      <c r="M51" s="2" t="s">
        <v>4882</v>
      </c>
    </row>
    <row r="52">
      <c r="A52" s="461"/>
      <c r="B52" s="200" t="s">
        <v>3881</v>
      </c>
      <c r="C52" s="608" t="s">
        <v>7719</v>
      </c>
      <c r="D52" s="608"/>
      <c r="E52" s="608" t="s">
        <v>9018</v>
      </c>
      <c r="F52" s="2"/>
      <c r="G52" s="2"/>
      <c r="H52" s="2" t="s">
        <v>11515</v>
      </c>
      <c r="J52" s="2" t="s">
        <v>7167</v>
      </c>
      <c r="L52" s="2" t="s">
        <v>860</v>
      </c>
      <c r="M52" s="2" t="s">
        <v>4882</v>
      </c>
    </row>
    <row r="53">
      <c r="A53" s="461"/>
      <c r="B53" s="200" t="s">
        <v>3881</v>
      </c>
      <c r="C53" s="608" t="s">
        <v>7719</v>
      </c>
      <c r="D53" s="608"/>
      <c r="E53" s="608" t="s">
        <v>9018</v>
      </c>
      <c r="F53" s="2"/>
      <c r="G53" s="2"/>
      <c r="H53" s="2" t="s">
        <v>11515</v>
      </c>
      <c r="J53" s="2" t="s">
        <v>7167</v>
      </c>
      <c r="L53" s="2" t="s">
        <v>860</v>
      </c>
      <c r="M53" s="2" t="s">
        <v>4882</v>
      </c>
    </row>
    <row r="54">
      <c r="A54" s="461"/>
      <c r="B54" s="200" t="s">
        <v>3881</v>
      </c>
      <c r="C54" s="608" t="s">
        <v>7719</v>
      </c>
      <c r="D54" s="608"/>
      <c r="E54" s="608" t="s">
        <v>9018</v>
      </c>
      <c r="F54" s="2"/>
      <c r="G54" s="2"/>
      <c r="H54" s="2" t="s">
        <v>11516</v>
      </c>
      <c r="J54" s="2" t="s">
        <v>7167</v>
      </c>
      <c r="L54" s="2" t="s">
        <v>860</v>
      </c>
      <c r="M54" s="2" t="s">
        <v>4882</v>
      </c>
    </row>
    <row r="55">
      <c r="A55" s="461"/>
      <c r="B55" s="200" t="s">
        <v>3881</v>
      </c>
      <c r="C55" s="608" t="s">
        <v>7719</v>
      </c>
      <c r="D55" s="608"/>
      <c r="E55" s="608" t="s">
        <v>9018</v>
      </c>
      <c r="F55" s="2"/>
      <c r="G55" s="2"/>
      <c r="H55" s="2" t="s">
        <v>11516</v>
      </c>
      <c r="J55" s="2" t="s">
        <v>7167</v>
      </c>
      <c r="L55" s="2" t="s">
        <v>860</v>
      </c>
      <c r="M55" s="2" t="s">
        <v>4882</v>
      </c>
    </row>
    <row r="56">
      <c r="A56" s="461"/>
      <c r="B56" s="200" t="s">
        <v>3881</v>
      </c>
      <c r="C56" s="608" t="s">
        <v>7719</v>
      </c>
      <c r="D56" s="608"/>
      <c r="E56" s="608" t="s">
        <v>9018</v>
      </c>
      <c r="F56" s="2"/>
      <c r="G56" s="2"/>
      <c r="H56" s="2" t="s">
        <v>11516</v>
      </c>
      <c r="J56" s="2" t="s">
        <v>7167</v>
      </c>
      <c r="L56" s="2" t="s">
        <v>860</v>
      </c>
      <c r="M56" s="2" t="s">
        <v>4882</v>
      </c>
    </row>
    <row r="57">
      <c r="A57" s="461"/>
      <c r="B57" s="200" t="s">
        <v>3881</v>
      </c>
      <c r="C57" s="608" t="s">
        <v>7719</v>
      </c>
      <c r="D57" s="608"/>
      <c r="E57" s="608" t="s">
        <v>9018</v>
      </c>
      <c r="F57" s="2"/>
      <c r="G57" s="2"/>
      <c r="H57" s="2" t="s">
        <v>11516</v>
      </c>
      <c r="J57" s="2" t="s">
        <v>7167</v>
      </c>
      <c r="L57" s="2" t="s">
        <v>860</v>
      </c>
      <c r="M57" s="2" t="s">
        <v>4882</v>
      </c>
    </row>
    <row r="58">
      <c r="A58" s="461"/>
      <c r="B58" s="200" t="s">
        <v>3881</v>
      </c>
      <c r="C58" s="608" t="s">
        <v>7719</v>
      </c>
      <c r="D58" s="608"/>
      <c r="E58" s="608" t="s">
        <v>9018</v>
      </c>
      <c r="F58" s="2"/>
      <c r="G58" s="2"/>
      <c r="H58" s="2" t="s">
        <v>11517</v>
      </c>
      <c r="J58" s="2" t="s">
        <v>7167</v>
      </c>
      <c r="L58" s="2" t="s">
        <v>860</v>
      </c>
      <c r="M58" s="2" t="s">
        <v>4882</v>
      </c>
    </row>
    <row r="59">
      <c r="A59" s="461"/>
      <c r="B59" s="200" t="s">
        <v>3881</v>
      </c>
      <c r="C59" s="608" t="s">
        <v>7719</v>
      </c>
      <c r="D59" s="608"/>
      <c r="E59" s="608" t="s">
        <v>9018</v>
      </c>
      <c r="F59" s="2"/>
      <c r="G59" s="2"/>
      <c r="H59" s="2" t="s">
        <v>11517</v>
      </c>
      <c r="J59" s="2" t="s">
        <v>7167</v>
      </c>
      <c r="L59" s="2" t="s">
        <v>860</v>
      </c>
      <c r="M59" s="2" t="s">
        <v>4882</v>
      </c>
    </row>
    <row r="60">
      <c r="A60" s="461"/>
      <c r="B60" s="200" t="s">
        <v>3881</v>
      </c>
      <c r="C60" s="608" t="s">
        <v>7719</v>
      </c>
      <c r="D60" s="608"/>
      <c r="E60" s="608" t="s">
        <v>9018</v>
      </c>
      <c r="F60" s="2"/>
      <c r="G60" s="2"/>
      <c r="H60" s="2" t="s">
        <v>11517</v>
      </c>
      <c r="J60" s="2" t="s">
        <v>7167</v>
      </c>
      <c r="L60" s="2" t="s">
        <v>860</v>
      </c>
      <c r="M60" s="2" t="s">
        <v>4882</v>
      </c>
    </row>
    <row r="61">
      <c r="A61" s="461"/>
      <c r="B61" s="200" t="s">
        <v>3881</v>
      </c>
      <c r="C61" s="608" t="s">
        <v>7719</v>
      </c>
      <c r="D61" s="608"/>
      <c r="E61" s="608" t="s">
        <v>9018</v>
      </c>
      <c r="F61" s="2"/>
      <c r="G61" s="2"/>
      <c r="H61" s="2" t="s">
        <v>11517</v>
      </c>
      <c r="J61" s="2" t="s">
        <v>7167</v>
      </c>
      <c r="L61" s="2" t="s">
        <v>860</v>
      </c>
      <c r="M61" s="2" t="s">
        <v>4882</v>
      </c>
    </row>
    <row r="62">
      <c r="A62" s="461"/>
      <c r="B62" s="200" t="s">
        <v>3881</v>
      </c>
      <c r="C62" s="608" t="s">
        <v>7719</v>
      </c>
      <c r="D62" s="608"/>
      <c r="E62" s="608" t="s">
        <v>9018</v>
      </c>
      <c r="F62" s="2"/>
      <c r="G62" s="2"/>
      <c r="H62" s="2" t="s">
        <v>11518</v>
      </c>
      <c r="J62" s="2" t="s">
        <v>7167</v>
      </c>
      <c r="L62" s="2" t="s">
        <v>860</v>
      </c>
      <c r="M62" s="2" t="s">
        <v>4882</v>
      </c>
    </row>
    <row r="63">
      <c r="A63" s="461"/>
      <c r="B63" s="200" t="s">
        <v>4112</v>
      </c>
      <c r="C63" s="359" t="s">
        <v>11359</v>
      </c>
      <c r="D63" s="291" t="s">
        <v>11519</v>
      </c>
      <c r="E63" s="656" t="s">
        <v>11361</v>
      </c>
      <c r="F63" s="2"/>
      <c r="G63" s="2"/>
      <c r="H63" s="2" t="s">
        <v>11520</v>
      </c>
      <c r="J63" s="2" t="s">
        <v>7167</v>
      </c>
      <c r="L63" s="2" t="s">
        <v>860</v>
      </c>
      <c r="M63" s="2" t="s">
        <v>17</v>
      </c>
      <c r="N63" s="2" t="s">
        <v>7979</v>
      </c>
      <c r="S63" s="2">
        <v>112.0</v>
      </c>
    </row>
    <row r="64">
      <c r="A64" s="461"/>
      <c r="B64" s="200" t="s">
        <v>10836</v>
      </c>
      <c r="C64" s="200" t="s">
        <v>8002</v>
      </c>
      <c r="D64" s="461"/>
      <c r="E64" s="461"/>
      <c r="F64" s="2"/>
      <c r="G64" s="2"/>
      <c r="H64" s="2" t="s">
        <v>11521</v>
      </c>
      <c r="J64" s="2" t="s">
        <v>7167</v>
      </c>
      <c r="L64" s="2" t="s">
        <v>860</v>
      </c>
      <c r="M64" s="2" t="s">
        <v>4882</v>
      </c>
    </row>
    <row r="65">
      <c r="A65" s="461"/>
      <c r="B65" s="200" t="s">
        <v>10836</v>
      </c>
      <c r="C65" s="200" t="s">
        <v>8002</v>
      </c>
      <c r="D65" s="461"/>
      <c r="E65" s="461"/>
      <c r="F65" s="2"/>
      <c r="G65" s="2"/>
      <c r="H65" s="2" t="s">
        <v>11515</v>
      </c>
      <c r="J65" s="2" t="s">
        <v>7167</v>
      </c>
      <c r="L65" s="2" t="s">
        <v>860</v>
      </c>
      <c r="M65" s="2" t="s">
        <v>4882</v>
      </c>
    </row>
    <row r="66">
      <c r="A66" s="461"/>
      <c r="B66" s="200" t="s">
        <v>10836</v>
      </c>
      <c r="C66" s="200" t="s">
        <v>8002</v>
      </c>
      <c r="D66" s="461"/>
      <c r="E66" s="461"/>
      <c r="F66" s="2"/>
      <c r="G66" s="2"/>
      <c r="H66" s="2" t="s">
        <v>11522</v>
      </c>
      <c r="J66" s="2" t="s">
        <v>7167</v>
      </c>
      <c r="L66" s="2" t="s">
        <v>860</v>
      </c>
      <c r="M66" s="2" t="s">
        <v>4882</v>
      </c>
    </row>
    <row r="67">
      <c r="A67" s="461"/>
      <c r="B67" s="200" t="s">
        <v>10836</v>
      </c>
      <c r="C67" s="200" t="s">
        <v>8002</v>
      </c>
      <c r="D67" s="461"/>
      <c r="E67" s="461"/>
      <c r="F67" s="2"/>
      <c r="G67" s="2"/>
      <c r="H67" s="2" t="s">
        <v>11516</v>
      </c>
      <c r="J67" s="2" t="s">
        <v>7167</v>
      </c>
      <c r="L67" s="2" t="s">
        <v>860</v>
      </c>
      <c r="M67" s="2" t="s">
        <v>4882</v>
      </c>
    </row>
    <row r="68">
      <c r="A68" s="461"/>
      <c r="B68" s="200" t="s">
        <v>10836</v>
      </c>
      <c r="C68" s="200" t="s">
        <v>8002</v>
      </c>
      <c r="D68" s="461"/>
      <c r="E68" s="461"/>
      <c r="F68" s="2"/>
      <c r="G68" s="2"/>
      <c r="H68" s="2" t="s">
        <v>11517</v>
      </c>
      <c r="J68" s="2" t="s">
        <v>7167</v>
      </c>
      <c r="L68" s="2" t="s">
        <v>860</v>
      </c>
      <c r="M68" s="2" t="s">
        <v>4882</v>
      </c>
    </row>
    <row r="69">
      <c r="A69" s="461"/>
      <c r="B69" s="200" t="s">
        <v>3881</v>
      </c>
      <c r="C69" s="200" t="s">
        <v>10203</v>
      </c>
      <c r="D69" s="461"/>
      <c r="E69" s="461"/>
      <c r="F69" s="2"/>
      <c r="G69" s="2"/>
      <c r="H69" s="2" t="s">
        <v>11515</v>
      </c>
      <c r="J69" s="2" t="s">
        <v>7167</v>
      </c>
      <c r="L69" s="2" t="s">
        <v>860</v>
      </c>
      <c r="M69" s="2" t="s">
        <v>4882</v>
      </c>
    </row>
    <row r="70">
      <c r="A70" s="461"/>
      <c r="B70" s="2" t="s">
        <v>8839</v>
      </c>
      <c r="C70" s="2" t="s">
        <v>11523</v>
      </c>
      <c r="D70" s="461"/>
      <c r="E70" s="461"/>
      <c r="F70" s="2"/>
      <c r="G70" s="2"/>
      <c r="H70" s="2" t="s">
        <v>11513</v>
      </c>
      <c r="J70" s="2" t="s">
        <v>7167</v>
      </c>
      <c r="L70" s="2" t="s">
        <v>860</v>
      </c>
      <c r="M70" s="2" t="s">
        <v>4882</v>
      </c>
    </row>
    <row r="71">
      <c r="A71" s="461"/>
      <c r="B71" s="2" t="s">
        <v>8839</v>
      </c>
      <c r="C71" s="2" t="s">
        <v>11523</v>
      </c>
      <c r="D71" s="461"/>
      <c r="E71" s="461"/>
      <c r="F71" s="2"/>
      <c r="G71" s="2"/>
      <c r="H71" s="2" t="s">
        <v>9395</v>
      </c>
      <c r="J71" s="2" t="s">
        <v>7167</v>
      </c>
      <c r="L71" s="2" t="s">
        <v>860</v>
      </c>
      <c r="M71" s="2" t="s">
        <v>4882</v>
      </c>
    </row>
    <row r="72">
      <c r="A72" s="461"/>
      <c r="B72" s="2" t="s">
        <v>8839</v>
      </c>
      <c r="C72" s="2" t="s">
        <v>11523</v>
      </c>
      <c r="D72" s="461"/>
      <c r="E72" s="461"/>
      <c r="F72" s="2"/>
      <c r="G72" s="2"/>
      <c r="H72" s="2" t="s">
        <v>11515</v>
      </c>
      <c r="J72" s="2" t="s">
        <v>7167</v>
      </c>
      <c r="L72" s="2" t="s">
        <v>860</v>
      </c>
      <c r="M72" s="2" t="s">
        <v>4882</v>
      </c>
    </row>
    <row r="73">
      <c r="A73" s="461"/>
      <c r="B73" s="2" t="s">
        <v>8839</v>
      </c>
      <c r="C73" s="2" t="s">
        <v>11523</v>
      </c>
      <c r="D73" s="461"/>
      <c r="E73" s="461"/>
      <c r="F73" s="2"/>
      <c r="G73" s="2"/>
      <c r="H73" s="2" t="s">
        <v>11524</v>
      </c>
      <c r="J73" s="2" t="s">
        <v>7167</v>
      </c>
      <c r="L73" s="2" t="s">
        <v>860</v>
      </c>
      <c r="M73" s="2" t="s">
        <v>4882</v>
      </c>
    </row>
    <row r="74">
      <c r="A74" s="461"/>
      <c r="B74" s="200" t="s">
        <v>3881</v>
      </c>
      <c r="C74" s="200" t="s">
        <v>10844</v>
      </c>
      <c r="D74" s="461"/>
      <c r="E74" s="461"/>
      <c r="F74" s="2"/>
      <c r="G74" s="2"/>
      <c r="H74" s="2" t="s">
        <v>11511</v>
      </c>
      <c r="J74" s="2" t="s">
        <v>7167</v>
      </c>
      <c r="L74" s="2" t="s">
        <v>860</v>
      </c>
      <c r="M74" s="2" t="s">
        <v>4882</v>
      </c>
    </row>
    <row r="75">
      <c r="A75" s="461"/>
      <c r="B75" s="200" t="s">
        <v>11242</v>
      </c>
      <c r="C75" s="200" t="s">
        <v>906</v>
      </c>
      <c r="D75" s="291">
        <v>98490.0</v>
      </c>
      <c r="E75" s="359" t="s">
        <v>6405</v>
      </c>
      <c r="F75" s="2"/>
      <c r="G75" s="2"/>
      <c r="H75" s="2" t="s">
        <v>11513</v>
      </c>
      <c r="J75" s="2" t="s">
        <v>7167</v>
      </c>
      <c r="L75" s="2" t="s">
        <v>860</v>
      </c>
      <c r="M75" s="2" t="s">
        <v>17</v>
      </c>
      <c r="N75" s="2" t="s">
        <v>7979</v>
      </c>
      <c r="S75" s="2">
        <v>112.0</v>
      </c>
    </row>
    <row r="76">
      <c r="A76" s="200"/>
      <c r="B76" s="200"/>
      <c r="C76" s="608" t="s">
        <v>8136</v>
      </c>
      <c r="D76" s="461"/>
      <c r="E76" s="461"/>
      <c r="J76" s="2" t="s">
        <v>7167</v>
      </c>
      <c r="L76" s="2" t="s">
        <v>860</v>
      </c>
      <c r="M76" s="2" t="s">
        <v>4882</v>
      </c>
    </row>
    <row r="78">
      <c r="A78" s="2" t="s">
        <v>3534</v>
      </c>
      <c r="B78" s="2" t="s">
        <v>3908</v>
      </c>
      <c r="C78" s="2" t="s">
        <v>3515</v>
      </c>
      <c r="D78" s="2"/>
      <c r="E78" s="2" t="s">
        <v>3987</v>
      </c>
      <c r="J78" s="2" t="s">
        <v>2173</v>
      </c>
      <c r="K78" s="2" t="s">
        <v>11525</v>
      </c>
      <c r="L78" s="2" t="s">
        <v>860</v>
      </c>
      <c r="M78" s="2" t="s">
        <v>17</v>
      </c>
      <c r="N78" s="2" t="s">
        <v>11526</v>
      </c>
      <c r="R78" s="2" t="s">
        <v>11527</v>
      </c>
      <c r="S78" s="2">
        <v>130.0</v>
      </c>
    </row>
    <row r="79">
      <c r="A79" s="2"/>
      <c r="B79" s="2" t="s">
        <v>3908</v>
      </c>
      <c r="C79" s="2" t="s">
        <v>4099</v>
      </c>
      <c r="D79" s="2"/>
      <c r="E79" s="2" t="s">
        <v>3987</v>
      </c>
      <c r="J79" s="2" t="s">
        <v>2173</v>
      </c>
      <c r="K79" s="2" t="s">
        <v>11525</v>
      </c>
      <c r="L79" s="2" t="s">
        <v>860</v>
      </c>
      <c r="M79" s="2" t="s">
        <v>17</v>
      </c>
      <c r="N79" s="2" t="s">
        <v>11526</v>
      </c>
      <c r="R79" s="2" t="s">
        <v>11527</v>
      </c>
      <c r="S79" s="2">
        <v>130.0</v>
      </c>
    </row>
    <row r="80">
      <c r="A80" s="2"/>
      <c r="B80" s="2" t="s">
        <v>3908</v>
      </c>
      <c r="C80" s="2" t="s">
        <v>4100</v>
      </c>
      <c r="D80" s="2"/>
      <c r="E80" s="2" t="s">
        <v>4101</v>
      </c>
      <c r="J80" s="2" t="s">
        <v>2173</v>
      </c>
      <c r="K80" s="2" t="s">
        <v>11525</v>
      </c>
      <c r="L80" s="2" t="s">
        <v>860</v>
      </c>
      <c r="M80" s="2" t="s">
        <v>17</v>
      </c>
      <c r="N80" s="2" t="s">
        <v>11526</v>
      </c>
      <c r="R80" s="2" t="s">
        <v>11527</v>
      </c>
      <c r="S80" s="2">
        <v>130.0</v>
      </c>
    </row>
    <row r="81">
      <c r="A81" s="2"/>
      <c r="B81" s="2" t="s">
        <v>3908</v>
      </c>
      <c r="C81" s="2" t="s">
        <v>5482</v>
      </c>
      <c r="D81" s="2"/>
      <c r="E81" s="2" t="s">
        <v>8031</v>
      </c>
      <c r="J81" s="2" t="s">
        <v>2173</v>
      </c>
      <c r="K81" s="2" t="s">
        <v>11525</v>
      </c>
      <c r="L81" s="2" t="s">
        <v>860</v>
      </c>
      <c r="M81" s="2" t="s">
        <v>17</v>
      </c>
      <c r="N81" s="2" t="s">
        <v>11526</v>
      </c>
      <c r="R81" s="2" t="s">
        <v>11527</v>
      </c>
      <c r="S81" s="2">
        <v>130.0</v>
      </c>
    </row>
    <row r="82">
      <c r="A82" s="2"/>
      <c r="B82" s="2" t="s">
        <v>3908</v>
      </c>
      <c r="C82" s="2" t="s">
        <v>7174</v>
      </c>
      <c r="D82" s="2"/>
      <c r="E82" s="380" t="s">
        <v>3995</v>
      </c>
      <c r="J82" s="2" t="s">
        <v>2173</v>
      </c>
      <c r="K82" s="2" t="s">
        <v>11525</v>
      </c>
      <c r="L82" s="2" t="s">
        <v>860</v>
      </c>
      <c r="M82" s="2" t="s">
        <v>17</v>
      </c>
      <c r="N82" s="2" t="s">
        <v>11526</v>
      </c>
      <c r="R82" s="2" t="s">
        <v>11527</v>
      </c>
      <c r="S82" s="2">
        <v>130.0</v>
      </c>
    </row>
    <row r="83">
      <c r="A83" s="2"/>
      <c r="B83" s="2" t="s">
        <v>960</v>
      </c>
      <c r="C83" s="2" t="s">
        <v>8039</v>
      </c>
      <c r="D83" s="275"/>
      <c r="E83" s="439"/>
      <c r="J83" s="2" t="s">
        <v>2173</v>
      </c>
      <c r="K83" s="2" t="s">
        <v>11525</v>
      </c>
      <c r="L83" s="2" t="s">
        <v>860</v>
      </c>
      <c r="M83" s="2" t="s">
        <v>17</v>
      </c>
      <c r="N83" s="2" t="s">
        <v>11526</v>
      </c>
      <c r="R83" s="2" t="s">
        <v>11527</v>
      </c>
      <c r="S83" s="2">
        <v>130.0</v>
      </c>
    </row>
    <row r="84">
      <c r="A84" s="2"/>
      <c r="B84" s="2" t="s">
        <v>960</v>
      </c>
      <c r="C84" s="2" t="s">
        <v>8039</v>
      </c>
      <c r="D84" s="275"/>
      <c r="E84" s="275"/>
      <c r="J84" s="2" t="s">
        <v>2173</v>
      </c>
      <c r="K84" s="2" t="s">
        <v>11525</v>
      </c>
      <c r="L84" s="2" t="s">
        <v>860</v>
      </c>
      <c r="M84" s="2" t="s">
        <v>17</v>
      </c>
      <c r="N84" s="2" t="s">
        <v>11526</v>
      </c>
      <c r="R84" s="2" t="s">
        <v>11527</v>
      </c>
      <c r="S84" s="2">
        <v>130.0</v>
      </c>
    </row>
    <row r="85">
      <c r="A85" s="2"/>
      <c r="B85" s="2" t="s">
        <v>960</v>
      </c>
      <c r="C85" s="2" t="s">
        <v>8039</v>
      </c>
      <c r="D85" s="275"/>
      <c r="E85" s="275"/>
      <c r="J85" s="2" t="s">
        <v>2173</v>
      </c>
      <c r="K85" s="2" t="s">
        <v>11525</v>
      </c>
      <c r="L85" s="2" t="s">
        <v>860</v>
      </c>
      <c r="M85" s="2" t="s">
        <v>17</v>
      </c>
      <c r="N85" s="2" t="s">
        <v>11526</v>
      </c>
      <c r="R85" s="2" t="s">
        <v>11527</v>
      </c>
      <c r="S85" s="2">
        <v>130.0</v>
      </c>
    </row>
    <row r="86">
      <c r="A86" s="2"/>
      <c r="B86" s="2" t="s">
        <v>960</v>
      </c>
      <c r="C86" s="2" t="s">
        <v>8039</v>
      </c>
      <c r="D86" s="275"/>
      <c r="E86" s="275"/>
      <c r="J86" s="2" t="s">
        <v>2173</v>
      </c>
      <c r="K86" s="2" t="s">
        <v>11525</v>
      </c>
      <c r="L86" s="2" t="s">
        <v>860</v>
      </c>
      <c r="M86" s="2" t="s">
        <v>17</v>
      </c>
      <c r="N86" s="2" t="s">
        <v>11526</v>
      </c>
      <c r="R86" s="2" t="s">
        <v>11527</v>
      </c>
      <c r="S86" s="2">
        <v>130.0</v>
      </c>
    </row>
    <row r="87">
      <c r="A87" s="2"/>
      <c r="B87" s="2"/>
      <c r="C87" s="2" t="s">
        <v>8039</v>
      </c>
      <c r="D87" s="494"/>
      <c r="E87" s="494"/>
      <c r="L87" s="2" t="s">
        <v>860</v>
      </c>
      <c r="M87" s="2" t="s">
        <v>4882</v>
      </c>
    </row>
    <row r="88">
      <c r="A88" s="2"/>
      <c r="B88" s="2"/>
      <c r="C88" s="2" t="s">
        <v>8039</v>
      </c>
      <c r="D88" s="494"/>
      <c r="E88" s="494"/>
      <c r="L88" s="2" t="s">
        <v>860</v>
      </c>
      <c r="M88" s="2" t="s">
        <v>4882</v>
      </c>
    </row>
    <row r="89">
      <c r="A89" s="2"/>
      <c r="B89" s="2"/>
      <c r="C89" s="2" t="s">
        <v>8039</v>
      </c>
      <c r="D89" s="494"/>
      <c r="E89" s="494"/>
      <c r="L89" s="2" t="s">
        <v>860</v>
      </c>
      <c r="M89" s="2" t="s">
        <v>4882</v>
      </c>
    </row>
    <row r="90">
      <c r="A90" s="2"/>
      <c r="B90" s="2"/>
      <c r="C90" s="2" t="s">
        <v>8039</v>
      </c>
      <c r="D90" s="494"/>
      <c r="E90" s="494"/>
      <c r="L90" s="2" t="s">
        <v>860</v>
      </c>
      <c r="M90" s="2" t="s">
        <v>4882</v>
      </c>
    </row>
    <row r="91">
      <c r="A91" s="2"/>
      <c r="B91" s="2"/>
      <c r="C91" s="2" t="s">
        <v>8039</v>
      </c>
      <c r="D91" s="494"/>
      <c r="E91" s="494"/>
      <c r="L91" s="2" t="s">
        <v>860</v>
      </c>
      <c r="M91" s="2" t="s">
        <v>4882</v>
      </c>
    </row>
    <row r="92">
      <c r="A92" s="2"/>
      <c r="B92" s="2"/>
      <c r="C92" s="2" t="s">
        <v>8039</v>
      </c>
      <c r="D92" s="494"/>
      <c r="E92" s="494"/>
      <c r="L92" s="2" t="s">
        <v>860</v>
      </c>
      <c r="M92" s="2" t="s">
        <v>4882</v>
      </c>
    </row>
    <row r="93">
      <c r="A93" s="2"/>
      <c r="B93" s="2" t="s">
        <v>960</v>
      </c>
      <c r="C93" s="359" t="s">
        <v>6896</v>
      </c>
      <c r="D93" s="359"/>
      <c r="E93" s="359" t="s">
        <v>6897</v>
      </c>
      <c r="J93" s="2" t="s">
        <v>2173</v>
      </c>
      <c r="K93" s="2" t="s">
        <v>11528</v>
      </c>
      <c r="L93" s="2" t="s">
        <v>860</v>
      </c>
      <c r="M93" s="2" t="s">
        <v>17</v>
      </c>
      <c r="N93" s="2" t="s">
        <v>11526</v>
      </c>
      <c r="R93" s="2" t="s">
        <v>11479</v>
      </c>
      <c r="S93" s="2">
        <v>130.0</v>
      </c>
    </row>
    <row r="94">
      <c r="A94" s="2"/>
      <c r="B94" s="2" t="s">
        <v>960</v>
      </c>
      <c r="C94" s="359" t="s">
        <v>6896</v>
      </c>
      <c r="D94" s="359"/>
      <c r="E94" s="359" t="s">
        <v>6897</v>
      </c>
      <c r="J94" s="2" t="s">
        <v>2173</v>
      </c>
      <c r="K94" s="2" t="s">
        <v>11528</v>
      </c>
      <c r="L94" s="2" t="s">
        <v>860</v>
      </c>
      <c r="M94" s="2" t="s">
        <v>17</v>
      </c>
      <c r="N94" s="2" t="s">
        <v>11526</v>
      </c>
      <c r="R94" s="2" t="s">
        <v>11479</v>
      </c>
      <c r="S94" s="2">
        <v>130.0</v>
      </c>
    </row>
    <row r="95">
      <c r="A95" s="2"/>
      <c r="B95" s="2" t="s">
        <v>960</v>
      </c>
      <c r="C95" s="359" t="s">
        <v>6896</v>
      </c>
      <c r="D95" s="359"/>
      <c r="E95" s="359" t="s">
        <v>6897</v>
      </c>
      <c r="J95" s="2" t="s">
        <v>2173</v>
      </c>
      <c r="K95" s="2" t="s">
        <v>11528</v>
      </c>
      <c r="L95" s="2" t="s">
        <v>860</v>
      </c>
      <c r="M95" s="2" t="s">
        <v>17</v>
      </c>
      <c r="N95" s="2" t="s">
        <v>11526</v>
      </c>
      <c r="R95" s="2" t="s">
        <v>11479</v>
      </c>
      <c r="S95" s="2">
        <v>130.0</v>
      </c>
    </row>
    <row r="96">
      <c r="A96" s="2"/>
      <c r="B96" s="2" t="s">
        <v>960</v>
      </c>
      <c r="C96" s="359" t="s">
        <v>6896</v>
      </c>
      <c r="D96" s="359"/>
      <c r="E96" s="359" t="s">
        <v>6897</v>
      </c>
      <c r="J96" s="2" t="s">
        <v>2173</v>
      </c>
      <c r="K96" s="2" t="s">
        <v>11528</v>
      </c>
      <c r="L96" s="2" t="s">
        <v>860</v>
      </c>
      <c r="M96" s="2" t="s">
        <v>17</v>
      </c>
      <c r="N96" s="2" t="s">
        <v>11526</v>
      </c>
      <c r="R96" s="2" t="s">
        <v>11479</v>
      </c>
      <c r="S96" s="2">
        <v>130.0</v>
      </c>
    </row>
    <row r="97">
      <c r="A97" s="2"/>
      <c r="B97" s="2" t="s">
        <v>960</v>
      </c>
      <c r="C97" s="359" t="s">
        <v>6896</v>
      </c>
      <c r="D97" s="359"/>
      <c r="E97" s="359" t="s">
        <v>6897</v>
      </c>
      <c r="J97" s="2" t="s">
        <v>2173</v>
      </c>
      <c r="K97" s="2" t="s">
        <v>11528</v>
      </c>
      <c r="L97" s="2" t="s">
        <v>860</v>
      </c>
      <c r="M97" s="2" t="s">
        <v>17</v>
      </c>
      <c r="N97" s="2" t="s">
        <v>11526</v>
      </c>
      <c r="R97" s="2" t="s">
        <v>11479</v>
      </c>
      <c r="S97" s="2">
        <v>130.0</v>
      </c>
    </row>
    <row r="98">
      <c r="A98" s="2"/>
      <c r="B98" s="2" t="s">
        <v>960</v>
      </c>
      <c r="C98" s="359" t="s">
        <v>6896</v>
      </c>
      <c r="D98" s="359"/>
      <c r="E98" s="359" t="s">
        <v>6897</v>
      </c>
      <c r="J98" s="2" t="s">
        <v>2173</v>
      </c>
      <c r="K98" s="2" t="s">
        <v>11528</v>
      </c>
      <c r="L98" s="2" t="s">
        <v>860</v>
      </c>
      <c r="M98" s="2" t="s">
        <v>17</v>
      </c>
      <c r="N98" s="2" t="s">
        <v>11526</v>
      </c>
      <c r="R98" s="2" t="s">
        <v>11479</v>
      </c>
      <c r="S98" s="2">
        <v>130.0</v>
      </c>
    </row>
    <row r="99">
      <c r="A99" s="2"/>
      <c r="B99" s="2" t="s">
        <v>960</v>
      </c>
      <c r="C99" s="359" t="s">
        <v>6896</v>
      </c>
      <c r="D99" s="359"/>
      <c r="E99" s="359" t="s">
        <v>6897</v>
      </c>
      <c r="J99" s="2" t="s">
        <v>2173</v>
      </c>
      <c r="K99" s="2" t="s">
        <v>11528</v>
      </c>
      <c r="L99" s="2" t="s">
        <v>860</v>
      </c>
      <c r="M99" s="2" t="s">
        <v>17</v>
      </c>
      <c r="N99" s="2" t="s">
        <v>11526</v>
      </c>
      <c r="R99" s="2" t="s">
        <v>11479</v>
      </c>
      <c r="S99" s="2">
        <v>130.0</v>
      </c>
    </row>
    <row r="100">
      <c r="A100" s="2"/>
      <c r="B100" s="2" t="s">
        <v>960</v>
      </c>
      <c r="C100" s="359" t="s">
        <v>6896</v>
      </c>
      <c r="D100" s="359"/>
      <c r="E100" s="359" t="s">
        <v>6897</v>
      </c>
      <c r="J100" s="2" t="s">
        <v>2173</v>
      </c>
      <c r="K100" s="2" t="s">
        <v>11528</v>
      </c>
      <c r="L100" s="2" t="s">
        <v>860</v>
      </c>
      <c r="M100" s="2" t="s">
        <v>17</v>
      </c>
      <c r="N100" s="2" t="s">
        <v>11526</v>
      </c>
      <c r="R100" s="2" t="s">
        <v>11479</v>
      </c>
      <c r="S100" s="2">
        <v>130.0</v>
      </c>
    </row>
    <row r="101">
      <c r="A101" s="2"/>
      <c r="B101" s="2" t="s">
        <v>960</v>
      </c>
      <c r="C101" s="359" t="s">
        <v>6896</v>
      </c>
      <c r="D101" s="359"/>
      <c r="E101" s="359" t="s">
        <v>6897</v>
      </c>
      <c r="J101" s="2" t="s">
        <v>2173</v>
      </c>
      <c r="K101" s="2" t="s">
        <v>11528</v>
      </c>
      <c r="L101" s="2" t="s">
        <v>860</v>
      </c>
      <c r="M101" s="2" t="s">
        <v>17</v>
      </c>
      <c r="N101" s="2" t="s">
        <v>11526</v>
      </c>
      <c r="R101" s="2" t="s">
        <v>11479</v>
      </c>
      <c r="S101" s="2">
        <v>130.0</v>
      </c>
    </row>
    <row r="102">
      <c r="A102" s="2"/>
      <c r="B102" s="2" t="s">
        <v>960</v>
      </c>
      <c r="C102" s="359" t="s">
        <v>6896</v>
      </c>
      <c r="D102" s="359"/>
      <c r="E102" s="359" t="s">
        <v>6897</v>
      </c>
      <c r="J102" s="2" t="s">
        <v>2173</v>
      </c>
      <c r="K102" s="2" t="s">
        <v>11528</v>
      </c>
      <c r="L102" s="2" t="s">
        <v>860</v>
      </c>
      <c r="M102" s="2" t="s">
        <v>17</v>
      </c>
      <c r="N102" s="2" t="s">
        <v>11526</v>
      </c>
      <c r="R102" s="2" t="s">
        <v>11479</v>
      </c>
      <c r="S102" s="2">
        <v>130.0</v>
      </c>
    </row>
    <row r="103">
      <c r="A103" s="2"/>
      <c r="B103" s="2" t="s">
        <v>960</v>
      </c>
      <c r="C103" s="359" t="s">
        <v>6896</v>
      </c>
      <c r="D103" s="359"/>
      <c r="E103" s="359" t="s">
        <v>6897</v>
      </c>
      <c r="J103" s="2" t="s">
        <v>2173</v>
      </c>
      <c r="K103" s="2" t="s">
        <v>11528</v>
      </c>
      <c r="L103" s="2" t="s">
        <v>860</v>
      </c>
      <c r="M103" s="2" t="s">
        <v>17</v>
      </c>
      <c r="N103" s="2" t="s">
        <v>11526</v>
      </c>
      <c r="R103" s="2" t="s">
        <v>11479</v>
      </c>
      <c r="S103" s="2">
        <v>130.0</v>
      </c>
    </row>
    <row r="104">
      <c r="A104" s="2"/>
      <c r="B104" s="2" t="s">
        <v>960</v>
      </c>
      <c r="C104" s="359" t="s">
        <v>6896</v>
      </c>
      <c r="D104" s="359"/>
      <c r="E104" s="359" t="s">
        <v>6897</v>
      </c>
      <c r="J104" s="2" t="s">
        <v>2173</v>
      </c>
      <c r="K104" s="2" t="s">
        <v>11528</v>
      </c>
      <c r="L104" s="2" t="s">
        <v>860</v>
      </c>
      <c r="M104" s="2" t="s">
        <v>17</v>
      </c>
      <c r="N104" s="2" t="s">
        <v>11526</v>
      </c>
      <c r="R104" s="2" t="s">
        <v>11479</v>
      </c>
      <c r="S104" s="2">
        <v>130.0</v>
      </c>
    </row>
    <row r="105">
      <c r="A105" s="2"/>
      <c r="B105" s="2" t="s">
        <v>960</v>
      </c>
      <c r="C105" s="492" t="s">
        <v>1055</v>
      </c>
      <c r="D105" s="494"/>
      <c r="E105" s="494" t="s">
        <v>1056</v>
      </c>
      <c r="L105" s="2" t="s">
        <v>860</v>
      </c>
      <c r="M105" s="2" t="s">
        <v>4882</v>
      </c>
    </row>
    <row r="106">
      <c r="A106" s="2"/>
      <c r="B106" s="2" t="s">
        <v>960</v>
      </c>
      <c r="C106" s="492" t="s">
        <v>1055</v>
      </c>
      <c r="D106" s="494"/>
      <c r="E106" s="494" t="s">
        <v>1056</v>
      </c>
      <c r="L106" s="2" t="s">
        <v>860</v>
      </c>
      <c r="M106" s="2" t="s">
        <v>4882</v>
      </c>
    </row>
    <row r="107">
      <c r="A107" s="2"/>
      <c r="B107" s="2" t="s">
        <v>960</v>
      </c>
      <c r="C107" s="492" t="s">
        <v>1055</v>
      </c>
      <c r="D107" s="494"/>
      <c r="E107" s="494" t="s">
        <v>1056</v>
      </c>
      <c r="L107" s="2" t="s">
        <v>860</v>
      </c>
      <c r="M107" s="2" t="s">
        <v>4882</v>
      </c>
    </row>
    <row r="108">
      <c r="A108" s="2"/>
      <c r="B108" s="2" t="s">
        <v>960</v>
      </c>
      <c r="C108" s="492" t="s">
        <v>1055</v>
      </c>
      <c r="D108" s="494"/>
      <c r="E108" s="494" t="s">
        <v>1056</v>
      </c>
      <c r="L108" s="2" t="s">
        <v>860</v>
      </c>
      <c r="M108" s="2" t="s">
        <v>4882</v>
      </c>
    </row>
    <row r="109">
      <c r="A109" s="2"/>
      <c r="B109" s="2" t="s">
        <v>960</v>
      </c>
      <c r="C109" s="492" t="s">
        <v>1055</v>
      </c>
      <c r="D109" s="494"/>
      <c r="E109" s="494" t="s">
        <v>1056</v>
      </c>
      <c r="L109" s="2" t="s">
        <v>860</v>
      </c>
      <c r="M109" s="2" t="s">
        <v>4882</v>
      </c>
    </row>
    <row r="110">
      <c r="A110" s="2"/>
      <c r="B110" s="2" t="s">
        <v>960</v>
      </c>
      <c r="C110" s="492" t="s">
        <v>1055</v>
      </c>
      <c r="D110" s="494"/>
      <c r="E110" s="494" t="s">
        <v>1056</v>
      </c>
      <c r="L110" s="2" t="s">
        <v>860</v>
      </c>
      <c r="M110" s="2" t="s">
        <v>4882</v>
      </c>
    </row>
    <row r="111">
      <c r="A111" s="2"/>
      <c r="B111" s="2" t="s">
        <v>960</v>
      </c>
      <c r="C111" s="492" t="s">
        <v>1055</v>
      </c>
      <c r="D111" s="494"/>
      <c r="E111" s="494" t="s">
        <v>1056</v>
      </c>
      <c r="L111" s="2" t="s">
        <v>860</v>
      </c>
      <c r="M111" s="2" t="s">
        <v>4882</v>
      </c>
    </row>
    <row r="112">
      <c r="A112" s="2"/>
      <c r="B112" s="2" t="s">
        <v>3908</v>
      </c>
      <c r="C112" s="2" t="s">
        <v>6193</v>
      </c>
      <c r="D112" s="2"/>
      <c r="E112" s="2" t="s">
        <v>2569</v>
      </c>
      <c r="J112" s="2" t="s">
        <v>2173</v>
      </c>
      <c r="K112" s="2" t="s">
        <v>11528</v>
      </c>
      <c r="L112" s="2" t="s">
        <v>860</v>
      </c>
      <c r="M112" s="2" t="s">
        <v>17</v>
      </c>
      <c r="N112" s="2" t="s">
        <v>11526</v>
      </c>
      <c r="R112" s="2" t="s">
        <v>11479</v>
      </c>
      <c r="S112" s="2">
        <v>130.0</v>
      </c>
    </row>
    <row r="113">
      <c r="A113" s="2"/>
      <c r="B113" s="2" t="s">
        <v>3908</v>
      </c>
      <c r="C113" s="2" t="s">
        <v>7142</v>
      </c>
      <c r="D113" s="2"/>
      <c r="E113" s="2" t="s">
        <v>6744</v>
      </c>
      <c r="J113" s="2"/>
      <c r="L113" s="2" t="s">
        <v>860</v>
      </c>
      <c r="M113" s="2" t="s">
        <v>17</v>
      </c>
      <c r="N113" s="2" t="s">
        <v>11526</v>
      </c>
      <c r="S113" s="2">
        <v>130.0</v>
      </c>
    </row>
    <row r="114">
      <c r="A114" s="2"/>
      <c r="B114" s="2" t="s">
        <v>3908</v>
      </c>
      <c r="C114" s="2" t="s">
        <v>7143</v>
      </c>
      <c r="D114" s="2"/>
      <c r="E114" s="2" t="s">
        <v>7502</v>
      </c>
      <c r="J114" s="2" t="s">
        <v>2173</v>
      </c>
      <c r="L114" s="2" t="s">
        <v>860</v>
      </c>
      <c r="M114" s="2" t="s">
        <v>17</v>
      </c>
      <c r="N114" s="2" t="s">
        <v>11526</v>
      </c>
      <c r="S114" s="2">
        <v>130.0</v>
      </c>
    </row>
    <row r="115">
      <c r="A115" s="2"/>
      <c r="B115" s="2"/>
      <c r="C115" s="2" t="s">
        <v>7144</v>
      </c>
      <c r="D115" s="2"/>
      <c r="E115" s="2" t="s">
        <v>11529</v>
      </c>
      <c r="J115" s="2" t="s">
        <v>2173</v>
      </c>
      <c r="L115" s="2" t="s">
        <v>860</v>
      </c>
      <c r="M115" s="2" t="s">
        <v>17</v>
      </c>
      <c r="N115" s="2" t="s">
        <v>11526</v>
      </c>
      <c r="S115" s="2">
        <v>130.0</v>
      </c>
    </row>
    <row r="116">
      <c r="C116" s="359" t="s">
        <v>8538</v>
      </c>
      <c r="J116" s="2" t="s">
        <v>2173</v>
      </c>
      <c r="L116" s="2" t="s">
        <v>1019</v>
      </c>
      <c r="M116" s="2" t="s">
        <v>17</v>
      </c>
      <c r="N116" s="2" t="s">
        <v>11526</v>
      </c>
      <c r="S116" s="2">
        <v>130.0</v>
      </c>
    </row>
    <row r="117">
      <c r="B117" s="2" t="s">
        <v>3908</v>
      </c>
      <c r="C117" s="359" t="s">
        <v>4102</v>
      </c>
      <c r="J117" s="2" t="s">
        <v>2173</v>
      </c>
      <c r="L117" s="2" t="s">
        <v>860</v>
      </c>
      <c r="M117" s="2" t="s">
        <v>17</v>
      </c>
      <c r="N117" s="2" t="s">
        <v>11526</v>
      </c>
      <c r="S117" s="2">
        <v>130.0</v>
      </c>
    </row>
    <row r="119">
      <c r="A119" s="2" t="s">
        <v>995</v>
      </c>
      <c r="B119" s="2" t="s">
        <v>862</v>
      </c>
      <c r="C119" s="359" t="s">
        <v>1412</v>
      </c>
      <c r="D119" s="291" t="s">
        <v>11530</v>
      </c>
      <c r="E119" s="359" t="s">
        <v>895</v>
      </c>
      <c r="J119" s="2" t="s">
        <v>2173</v>
      </c>
      <c r="K119" s="2" t="s">
        <v>500</v>
      </c>
      <c r="L119" s="2" t="s">
        <v>860</v>
      </c>
      <c r="M119" s="2" t="s">
        <v>17</v>
      </c>
      <c r="N119" s="2" t="s">
        <v>11526</v>
      </c>
      <c r="R119" s="2" t="s">
        <v>11452</v>
      </c>
      <c r="S119" s="2">
        <v>130.0</v>
      </c>
    </row>
    <row r="120">
      <c r="B120" s="359" t="s">
        <v>862</v>
      </c>
      <c r="C120" s="359" t="s">
        <v>1409</v>
      </c>
      <c r="D120" s="291" t="s">
        <v>11531</v>
      </c>
      <c r="E120" s="359" t="s">
        <v>893</v>
      </c>
      <c r="J120" s="2" t="s">
        <v>2173</v>
      </c>
      <c r="K120" s="2" t="s">
        <v>500</v>
      </c>
      <c r="L120" s="2" t="s">
        <v>860</v>
      </c>
      <c r="M120" s="2" t="s">
        <v>17</v>
      </c>
      <c r="N120" s="2" t="s">
        <v>11526</v>
      </c>
      <c r="R120" s="2" t="s">
        <v>11452</v>
      </c>
      <c r="S120" s="2">
        <v>130.0</v>
      </c>
    </row>
    <row r="123">
      <c r="A123" s="239"/>
    </row>
    <row r="124">
      <c r="A124" s="239" t="s">
        <v>3819</v>
      </c>
    </row>
    <row r="125">
      <c r="A125" s="2"/>
      <c r="C125" s="291" t="s">
        <v>11532</v>
      </c>
      <c r="L125" s="2"/>
      <c r="M125" s="2" t="s">
        <v>17</v>
      </c>
      <c r="N125" s="2" t="s">
        <v>7979</v>
      </c>
      <c r="S125" s="2">
        <v>112.0</v>
      </c>
    </row>
    <row r="126">
      <c r="A126" s="2" t="s">
        <v>11533</v>
      </c>
      <c r="C126" s="2" t="s">
        <v>11534</v>
      </c>
      <c r="E126" s="359" t="s">
        <v>6281</v>
      </c>
      <c r="L126" s="2" t="s">
        <v>4752</v>
      </c>
      <c r="M126" s="2" t="s">
        <v>17</v>
      </c>
      <c r="N126" s="2" t="s">
        <v>11535</v>
      </c>
      <c r="S126" s="2">
        <v>302.0</v>
      </c>
    </row>
    <row r="127">
      <c r="A127" s="2"/>
      <c r="C127" s="380" t="s">
        <v>6280</v>
      </c>
      <c r="E127" s="359" t="s">
        <v>6281</v>
      </c>
      <c r="L127" s="2" t="s">
        <v>4752</v>
      </c>
      <c r="M127" s="2" t="s">
        <v>1152</v>
      </c>
      <c r="N127" s="2" t="s">
        <v>8592</v>
      </c>
      <c r="S127" s="2">
        <v>317.0</v>
      </c>
    </row>
    <row r="128">
      <c r="A128" s="2" t="s">
        <v>11536</v>
      </c>
      <c r="C128" s="387" t="s">
        <v>1122</v>
      </c>
      <c r="L128" s="2" t="s">
        <v>4752</v>
      </c>
      <c r="M128" s="2" t="s">
        <v>17</v>
      </c>
      <c r="N128" s="2" t="s">
        <v>6765</v>
      </c>
      <c r="S128" s="2">
        <v>43.0</v>
      </c>
    </row>
    <row r="129">
      <c r="C129" s="359" t="s">
        <v>4430</v>
      </c>
      <c r="L129" s="2" t="s">
        <v>4752</v>
      </c>
      <c r="M129" s="2" t="s">
        <v>17</v>
      </c>
      <c r="N129" s="2" t="s">
        <v>11526</v>
      </c>
      <c r="S129" s="2">
        <v>130.0</v>
      </c>
    </row>
    <row r="130">
      <c r="C130" s="359" t="s">
        <v>4430</v>
      </c>
      <c r="L130" s="2" t="s">
        <v>4752</v>
      </c>
      <c r="M130" s="2" t="s">
        <v>17</v>
      </c>
      <c r="N130" s="2" t="s">
        <v>11526</v>
      </c>
      <c r="S130" s="2">
        <v>130.0</v>
      </c>
    </row>
    <row r="131">
      <c r="C131" s="359" t="s">
        <v>4430</v>
      </c>
      <c r="L131" s="2" t="s">
        <v>4752</v>
      </c>
      <c r="M131" s="2" t="s">
        <v>17</v>
      </c>
      <c r="N131" s="2" t="s">
        <v>11526</v>
      </c>
      <c r="S131" s="2">
        <v>130.0</v>
      </c>
    </row>
    <row r="132">
      <c r="C132" s="359" t="s">
        <v>4430</v>
      </c>
      <c r="L132" s="2" t="s">
        <v>4752</v>
      </c>
      <c r="M132" s="2" t="s">
        <v>17</v>
      </c>
      <c r="N132" s="2" t="s">
        <v>11526</v>
      </c>
      <c r="S132" s="2">
        <v>130.0</v>
      </c>
    </row>
    <row r="133">
      <c r="C133" s="359" t="s">
        <v>4430</v>
      </c>
      <c r="L133" s="2" t="s">
        <v>4752</v>
      </c>
      <c r="M133" s="2" t="s">
        <v>17</v>
      </c>
      <c r="N133" s="2" t="s">
        <v>11526</v>
      </c>
      <c r="S133" s="2">
        <v>130.0</v>
      </c>
    </row>
    <row r="134">
      <c r="C134" s="359" t="s">
        <v>4430</v>
      </c>
      <c r="L134" s="2" t="s">
        <v>4752</v>
      </c>
      <c r="M134" s="2" t="s">
        <v>17</v>
      </c>
      <c r="N134" s="2" t="s">
        <v>11526</v>
      </c>
      <c r="S134" s="2">
        <v>130.0</v>
      </c>
    </row>
    <row r="135">
      <c r="A135" s="239"/>
      <c r="B135" s="239"/>
      <c r="C135" s="359" t="s">
        <v>1020</v>
      </c>
      <c r="L135" s="2" t="s">
        <v>4752</v>
      </c>
      <c r="M135" s="2" t="s">
        <v>17</v>
      </c>
      <c r="N135" s="2" t="s">
        <v>11526</v>
      </c>
      <c r="S135" s="2">
        <v>130.0</v>
      </c>
    </row>
    <row r="136">
      <c r="A136" s="2"/>
      <c r="C136" s="359" t="s">
        <v>1020</v>
      </c>
      <c r="L136" s="2" t="s">
        <v>4752</v>
      </c>
      <c r="M136" s="2" t="s">
        <v>17</v>
      </c>
      <c r="N136" s="2" t="s">
        <v>11526</v>
      </c>
      <c r="S136" s="2">
        <v>130.0</v>
      </c>
    </row>
    <row r="137">
      <c r="A137" s="2"/>
      <c r="C137" s="359" t="s">
        <v>1020</v>
      </c>
      <c r="L137" s="2" t="s">
        <v>4752</v>
      </c>
      <c r="M137" s="2" t="s">
        <v>17</v>
      </c>
      <c r="N137" s="2" t="s">
        <v>11526</v>
      </c>
      <c r="S137" s="2">
        <v>130.0</v>
      </c>
    </row>
    <row r="138">
      <c r="A138" s="2"/>
      <c r="C138" s="359" t="s">
        <v>1020</v>
      </c>
      <c r="L138" s="2" t="s">
        <v>4752</v>
      </c>
      <c r="M138" s="2" t="s">
        <v>17</v>
      </c>
      <c r="N138" s="2" t="s">
        <v>11526</v>
      </c>
      <c r="S138" s="2">
        <v>130.0</v>
      </c>
    </row>
    <row r="139">
      <c r="A139" s="2"/>
      <c r="C139" s="359" t="s">
        <v>1020</v>
      </c>
      <c r="L139" s="2" t="s">
        <v>4752</v>
      </c>
      <c r="M139" s="2" t="s">
        <v>17</v>
      </c>
      <c r="N139" s="2" t="s">
        <v>11526</v>
      </c>
      <c r="S139" s="2">
        <v>130.0</v>
      </c>
    </row>
    <row r="140">
      <c r="A140" s="2"/>
      <c r="B140" s="2" t="s">
        <v>1052</v>
      </c>
      <c r="C140" s="359" t="s">
        <v>4486</v>
      </c>
      <c r="L140" s="2"/>
      <c r="M140" s="2"/>
      <c r="N140" s="2"/>
      <c r="S140" s="2"/>
    </row>
    <row r="141">
      <c r="A141" s="2"/>
      <c r="C141" s="359" t="s">
        <v>2301</v>
      </c>
      <c r="L141" s="2" t="s">
        <v>4752</v>
      </c>
      <c r="M141" s="2" t="s">
        <v>17</v>
      </c>
      <c r="N141" s="2" t="s">
        <v>11537</v>
      </c>
      <c r="S141" s="2">
        <v>43.0</v>
      </c>
    </row>
    <row r="142">
      <c r="A142" s="2"/>
      <c r="C142" s="2" t="s">
        <v>2302</v>
      </c>
      <c r="L142" s="2" t="s">
        <v>4752</v>
      </c>
      <c r="M142" s="2" t="s">
        <v>17</v>
      </c>
      <c r="N142" s="2" t="s">
        <v>11537</v>
      </c>
      <c r="S142" s="2">
        <v>43.0</v>
      </c>
    </row>
    <row r="143">
      <c r="C143" s="359" t="s">
        <v>11538</v>
      </c>
      <c r="L143" s="2" t="s">
        <v>4752</v>
      </c>
      <c r="M143" s="2" t="s">
        <v>17</v>
      </c>
      <c r="N143" s="2" t="s">
        <v>11539</v>
      </c>
      <c r="S143" s="2">
        <v>160.0</v>
      </c>
    </row>
    <row r="144">
      <c r="A144" s="239" t="s">
        <v>11540</v>
      </c>
      <c r="B144" s="239"/>
      <c r="C144" s="2" t="s">
        <v>11541</v>
      </c>
    </row>
    <row r="145">
      <c r="A145" s="357" t="s">
        <v>933</v>
      </c>
      <c r="B145" s="266" t="s">
        <v>868</v>
      </c>
      <c r="C145" s="266" t="s">
        <v>1390</v>
      </c>
      <c r="D145" s="291">
        <v>2.233243002162E12</v>
      </c>
      <c r="E145" s="414" t="s">
        <v>935</v>
      </c>
      <c r="L145" s="2" t="s">
        <v>1019</v>
      </c>
      <c r="M145" s="2" t="s">
        <v>17</v>
      </c>
      <c r="N145" s="2" t="s">
        <v>3588</v>
      </c>
      <c r="S145" s="2">
        <v>175.0</v>
      </c>
    </row>
    <row r="146">
      <c r="A146" s="2"/>
      <c r="B146" s="2" t="s">
        <v>868</v>
      </c>
      <c r="C146" s="359" t="s">
        <v>11542</v>
      </c>
      <c r="D146" s="291">
        <v>2.236460000882E12</v>
      </c>
      <c r="E146" s="359" t="s">
        <v>8207</v>
      </c>
      <c r="L146" s="2" t="s">
        <v>1019</v>
      </c>
      <c r="M146" s="2" t="s">
        <v>17</v>
      </c>
      <c r="N146" s="2" t="s">
        <v>3588</v>
      </c>
      <c r="S146" s="2">
        <v>175.0</v>
      </c>
    </row>
    <row r="147">
      <c r="A147" s="2"/>
    </row>
    <row r="148">
      <c r="A148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10" width="17.5"/>
    <col customWidth="1" min="11" max="12" width="6.5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11543</v>
      </c>
      <c r="B1" s="215" t="s">
        <v>5</v>
      </c>
      <c r="C1" s="219" t="s">
        <v>11544</v>
      </c>
      <c r="D1" s="216"/>
      <c r="E1" s="411">
        <v>9.894233386E9</v>
      </c>
      <c r="F1" s="219"/>
      <c r="G1" s="219"/>
      <c r="H1" s="219" t="s">
        <v>800</v>
      </c>
      <c r="I1" s="219"/>
      <c r="J1" s="219" t="s">
        <v>801</v>
      </c>
      <c r="K1" s="219" t="s">
        <v>802</v>
      </c>
      <c r="L1" s="220"/>
      <c r="M1" s="663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" t="s">
        <v>320</v>
      </c>
      <c r="I2" s="2"/>
      <c r="K2" s="2"/>
      <c r="L2" s="2"/>
      <c r="M2" s="229" t="s">
        <v>11</v>
      </c>
      <c r="O2" s="230"/>
      <c r="Q2" s="2">
        <v>1.0</v>
      </c>
      <c r="R2" s="2" t="s">
        <v>11545</v>
      </c>
      <c r="S2" s="2" t="s">
        <v>9722</v>
      </c>
      <c r="T2" s="2" t="s">
        <v>11546</v>
      </c>
      <c r="V2" s="2">
        <v>13.0</v>
      </c>
      <c r="W2" s="2" t="s">
        <v>11547</v>
      </c>
      <c r="X2" s="2" t="s">
        <v>9951</v>
      </c>
      <c r="Y2" s="2" t="s">
        <v>1010</v>
      </c>
    </row>
    <row r="3">
      <c r="A3" s="2"/>
      <c r="B3" s="229" t="s">
        <v>811</v>
      </c>
      <c r="C3" s="2" t="s">
        <v>11548</v>
      </c>
      <c r="E3" s="230"/>
      <c r="F3" s="2"/>
      <c r="G3" s="2"/>
      <c r="H3" s="2" t="s">
        <v>11089</v>
      </c>
      <c r="I3" s="2"/>
      <c r="K3" s="2"/>
      <c r="L3" s="2"/>
      <c r="M3" s="229" t="s">
        <v>12</v>
      </c>
      <c r="O3" s="230"/>
      <c r="Q3" s="2">
        <v>2.0</v>
      </c>
      <c r="R3" s="2" t="s">
        <v>11549</v>
      </c>
      <c r="S3" s="2" t="s">
        <v>11535</v>
      </c>
      <c r="T3" s="2" t="s">
        <v>11546</v>
      </c>
      <c r="V3" s="2">
        <v>14.0</v>
      </c>
      <c r="W3" s="2" t="s">
        <v>8957</v>
      </c>
      <c r="X3" s="2" t="s">
        <v>5786</v>
      </c>
      <c r="Y3" s="2" t="s">
        <v>1568</v>
      </c>
    </row>
    <row r="4">
      <c r="A4" s="2"/>
      <c r="B4" s="229" t="s">
        <v>816</v>
      </c>
      <c r="C4" s="2"/>
      <c r="E4" s="230"/>
      <c r="F4" s="2"/>
      <c r="G4" s="2"/>
      <c r="H4" s="2" t="s">
        <v>11093</v>
      </c>
      <c r="I4" s="2"/>
      <c r="K4" s="2"/>
      <c r="L4" s="2"/>
      <c r="M4" s="229" t="s">
        <v>13</v>
      </c>
      <c r="O4" s="230"/>
      <c r="Q4" s="2">
        <v>3.0</v>
      </c>
      <c r="R4" s="2" t="s">
        <v>11550</v>
      </c>
      <c r="S4" s="2" t="s">
        <v>8962</v>
      </c>
      <c r="T4" s="2" t="s">
        <v>4090</v>
      </c>
      <c r="V4" s="2">
        <v>15.0</v>
      </c>
      <c r="W4" s="2" t="s">
        <v>6659</v>
      </c>
      <c r="X4" s="2" t="s">
        <v>11551</v>
      </c>
      <c r="Y4" s="2" t="s">
        <v>11552</v>
      </c>
    </row>
    <row r="5">
      <c r="A5" s="2"/>
      <c r="B5" s="229" t="s">
        <v>818</v>
      </c>
      <c r="C5" s="2" t="s">
        <v>7053</v>
      </c>
      <c r="D5" s="2"/>
      <c r="E5" s="237">
        <v>9.080006139E9</v>
      </c>
      <c r="F5" s="2"/>
      <c r="G5" s="2"/>
      <c r="H5" s="2" t="s">
        <v>7167</v>
      </c>
      <c r="I5" s="2"/>
      <c r="K5" s="2"/>
      <c r="L5" s="2"/>
      <c r="M5" s="229" t="s">
        <v>14</v>
      </c>
      <c r="O5" s="237"/>
      <c r="Q5" s="2">
        <v>4.0</v>
      </c>
      <c r="R5" s="2" t="s">
        <v>11553</v>
      </c>
      <c r="S5" s="2" t="s">
        <v>8057</v>
      </c>
      <c r="T5" s="2" t="s">
        <v>11554</v>
      </c>
      <c r="V5" s="2">
        <v>16.0</v>
      </c>
      <c r="W5" s="2" t="s">
        <v>11449</v>
      </c>
      <c r="X5" s="2" t="s">
        <v>9920</v>
      </c>
      <c r="Y5" s="2" t="s">
        <v>1010</v>
      </c>
    </row>
    <row r="6">
      <c r="A6" s="2"/>
      <c r="B6" s="229" t="s">
        <v>820</v>
      </c>
      <c r="D6" s="2"/>
      <c r="E6" s="237"/>
      <c r="F6" s="2"/>
      <c r="G6" s="2"/>
      <c r="H6" s="2" t="s">
        <v>7166</v>
      </c>
      <c r="I6" s="2"/>
      <c r="K6" s="2"/>
      <c r="L6" s="2"/>
      <c r="M6" s="229" t="s">
        <v>7157</v>
      </c>
      <c r="O6" s="237"/>
      <c r="Q6" s="2">
        <v>5.0</v>
      </c>
      <c r="R6" s="2" t="s">
        <v>11555</v>
      </c>
      <c r="S6" s="2" t="s">
        <v>9348</v>
      </c>
      <c r="T6" s="2" t="s">
        <v>1272</v>
      </c>
      <c r="V6" s="2">
        <v>17.0</v>
      </c>
      <c r="W6" s="2" t="s">
        <v>10659</v>
      </c>
      <c r="X6" s="2" t="s">
        <v>3591</v>
      </c>
      <c r="Y6" s="2" t="s">
        <v>11556</v>
      </c>
      <c r="Z6" s="2" t="s">
        <v>4394</v>
      </c>
    </row>
    <row r="7">
      <c r="A7" s="2"/>
      <c r="B7" s="229" t="s">
        <v>822</v>
      </c>
      <c r="C7" s="2" t="s">
        <v>6363</v>
      </c>
      <c r="D7" s="2"/>
      <c r="E7" s="237">
        <v>7.339323303E9</v>
      </c>
      <c r="F7" s="2"/>
      <c r="G7" s="2"/>
      <c r="H7" s="2" t="s">
        <v>11103</v>
      </c>
      <c r="I7" s="2"/>
      <c r="K7" s="2"/>
      <c r="L7" s="2"/>
      <c r="M7" s="229" t="s">
        <v>17</v>
      </c>
      <c r="O7" s="237"/>
      <c r="Q7" s="2">
        <v>6.0</v>
      </c>
      <c r="R7" s="2" t="s">
        <v>9934</v>
      </c>
      <c r="S7" s="2" t="s">
        <v>6858</v>
      </c>
      <c r="T7" s="2" t="s">
        <v>1010</v>
      </c>
      <c r="V7" s="2">
        <v>18.0</v>
      </c>
      <c r="W7" s="2" t="s">
        <v>11557</v>
      </c>
      <c r="X7" s="2" t="s">
        <v>6116</v>
      </c>
      <c r="Y7" s="2" t="s">
        <v>11558</v>
      </c>
      <c r="Z7" s="2" t="s">
        <v>11559</v>
      </c>
    </row>
    <row r="8">
      <c r="A8" s="2"/>
      <c r="B8" s="229" t="s">
        <v>824</v>
      </c>
      <c r="E8" s="230"/>
      <c r="F8" s="2"/>
      <c r="G8" s="2"/>
      <c r="H8" s="242" t="s">
        <v>11106</v>
      </c>
      <c r="I8" s="242"/>
      <c r="J8" s="245"/>
      <c r="K8" s="242"/>
      <c r="L8" s="2"/>
      <c r="M8" s="229" t="s">
        <v>1214</v>
      </c>
      <c r="O8" s="237"/>
      <c r="Q8" s="2">
        <v>7.0</v>
      </c>
      <c r="R8" s="2" t="s">
        <v>805</v>
      </c>
      <c r="S8" s="2" t="s">
        <v>11560</v>
      </c>
      <c r="T8" s="2" t="s">
        <v>1010</v>
      </c>
      <c r="V8" s="2">
        <v>19.0</v>
      </c>
      <c r="W8" s="2" t="s">
        <v>11561</v>
      </c>
      <c r="X8" s="2" t="s">
        <v>5505</v>
      </c>
      <c r="Y8" s="2" t="s">
        <v>11562</v>
      </c>
      <c r="Z8" s="2" t="s">
        <v>4394</v>
      </c>
    </row>
    <row r="9">
      <c r="A9" s="2"/>
      <c r="B9" s="229" t="s">
        <v>826</v>
      </c>
      <c r="C9" s="2"/>
      <c r="D9" s="2"/>
      <c r="E9" s="237"/>
      <c r="F9" s="2"/>
      <c r="G9" s="2"/>
      <c r="H9" s="2"/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805</v>
      </c>
      <c r="S9" s="2" t="s">
        <v>7767</v>
      </c>
      <c r="T9" s="2" t="s">
        <v>1010</v>
      </c>
      <c r="V9" s="2">
        <v>20.0</v>
      </c>
      <c r="W9" s="2" t="s">
        <v>11563</v>
      </c>
      <c r="X9" s="2" t="s">
        <v>7326</v>
      </c>
      <c r="Y9" s="2" t="s">
        <v>11564</v>
      </c>
      <c r="Z9" s="2" t="s">
        <v>87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"/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805</v>
      </c>
      <c r="S10" s="2" t="s">
        <v>9298</v>
      </c>
      <c r="T10" s="2" t="s">
        <v>1010</v>
      </c>
      <c r="V10" s="2">
        <v>21.0</v>
      </c>
      <c r="W10" s="2" t="s">
        <v>9383</v>
      </c>
      <c r="X10" s="2" t="s">
        <v>4437</v>
      </c>
      <c r="Y10" s="2" t="s">
        <v>11565</v>
      </c>
      <c r="Z10" s="2" t="s">
        <v>11566</v>
      </c>
    </row>
    <row r="11">
      <c r="A11" s="2"/>
      <c r="B11" s="2" t="s">
        <v>830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7301</v>
      </c>
      <c r="S11" s="2" t="s">
        <v>6660</v>
      </c>
      <c r="T11" s="2" t="s">
        <v>1010</v>
      </c>
      <c r="V11" s="2">
        <v>22.0</v>
      </c>
      <c r="W11" s="2" t="s">
        <v>11567</v>
      </c>
      <c r="X11" s="2" t="s">
        <v>3660</v>
      </c>
      <c r="Y11" s="2" t="s">
        <v>11568</v>
      </c>
      <c r="Z11" s="2" t="s">
        <v>87</v>
      </c>
    </row>
    <row r="12">
      <c r="A12" s="2"/>
      <c r="B12" s="2" t="s">
        <v>11569</v>
      </c>
      <c r="C12" s="2" t="s">
        <v>11570</v>
      </c>
      <c r="D12" s="2"/>
      <c r="E12" s="2">
        <v>9.787709044E9</v>
      </c>
      <c r="F12" s="2"/>
      <c r="G12" s="2"/>
      <c r="H12" s="2"/>
      <c r="I12" s="2"/>
      <c r="J12" s="2"/>
      <c r="K12" s="2"/>
      <c r="L12" s="2"/>
      <c r="M12" s="229" t="s">
        <v>2238</v>
      </c>
      <c r="N12" s="242"/>
      <c r="O12" s="243"/>
      <c r="Q12" s="2">
        <v>11.0</v>
      </c>
      <c r="R12" s="2" t="s">
        <v>11571</v>
      </c>
      <c r="S12" s="2" t="s">
        <v>6451</v>
      </c>
      <c r="T12" s="2" t="s">
        <v>1010</v>
      </c>
      <c r="V12" s="2">
        <v>23.0</v>
      </c>
      <c r="W12" s="2" t="s">
        <v>11572</v>
      </c>
      <c r="X12" s="2" t="s">
        <v>9314</v>
      </c>
      <c r="Y12" s="2" t="s">
        <v>11568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v>12.0</v>
      </c>
      <c r="R13" s="2" t="s">
        <v>11571</v>
      </c>
      <c r="S13" s="2" t="s">
        <v>500</v>
      </c>
      <c r="T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/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336</v>
      </c>
      <c r="B17" s="2" t="s">
        <v>3884</v>
      </c>
      <c r="C17" s="367" t="s">
        <v>9218</v>
      </c>
      <c r="D17" s="291" t="s">
        <v>11573</v>
      </c>
      <c r="E17" s="359" t="s">
        <v>7079</v>
      </c>
      <c r="J17" s="2" t="s">
        <v>2173</v>
      </c>
      <c r="K17" s="2" t="s">
        <v>7767</v>
      </c>
      <c r="L17" s="2" t="s">
        <v>860</v>
      </c>
      <c r="M17" s="2" t="s">
        <v>17</v>
      </c>
      <c r="N17" s="2" t="s">
        <v>6858</v>
      </c>
      <c r="R17" s="2" t="s">
        <v>11547</v>
      </c>
      <c r="S17" s="2">
        <v>67.0</v>
      </c>
    </row>
    <row r="18">
      <c r="A18" s="239"/>
      <c r="B18" s="239" t="s">
        <v>3884</v>
      </c>
      <c r="C18" s="367" t="s">
        <v>4947</v>
      </c>
      <c r="D18" s="291" t="s">
        <v>11574</v>
      </c>
      <c r="E18" s="359" t="s">
        <v>4948</v>
      </c>
      <c r="J18" s="2" t="s">
        <v>2173</v>
      </c>
      <c r="K18" s="2" t="s">
        <v>7767</v>
      </c>
      <c r="L18" s="2" t="s">
        <v>860</v>
      </c>
      <c r="M18" s="2" t="s">
        <v>17</v>
      </c>
      <c r="N18" s="2" t="s">
        <v>6858</v>
      </c>
      <c r="S18" s="2">
        <v>67.0</v>
      </c>
    </row>
    <row r="19">
      <c r="A19" s="2"/>
      <c r="B19" s="2" t="s">
        <v>3884</v>
      </c>
      <c r="C19" s="367" t="s">
        <v>4947</v>
      </c>
      <c r="D19" s="291" t="s">
        <v>11575</v>
      </c>
      <c r="E19" s="359" t="s">
        <v>4948</v>
      </c>
      <c r="J19" s="2" t="s">
        <v>2173</v>
      </c>
      <c r="K19" s="2" t="s">
        <v>7767</v>
      </c>
      <c r="L19" s="2" t="s">
        <v>860</v>
      </c>
      <c r="M19" s="2" t="s">
        <v>17</v>
      </c>
      <c r="N19" s="2" t="s">
        <v>6858</v>
      </c>
      <c r="S19" s="2">
        <v>67.0</v>
      </c>
    </row>
    <row r="20">
      <c r="A20" s="2"/>
      <c r="B20" s="2" t="s">
        <v>3884</v>
      </c>
      <c r="C20" s="298" t="s">
        <v>4109</v>
      </c>
      <c r="D20" s="291" t="s">
        <v>11576</v>
      </c>
      <c r="E20" s="298" t="s">
        <v>4110</v>
      </c>
      <c r="J20" s="2" t="s">
        <v>2173</v>
      </c>
      <c r="K20" s="2" t="s">
        <v>7767</v>
      </c>
      <c r="L20" s="2" t="s">
        <v>860</v>
      </c>
      <c r="M20" s="2" t="s">
        <v>17</v>
      </c>
      <c r="N20" s="2" t="s">
        <v>6858</v>
      </c>
      <c r="S20" s="2">
        <v>67.0</v>
      </c>
    </row>
    <row r="21">
      <c r="A21" s="2"/>
      <c r="B21" s="2" t="s">
        <v>3884</v>
      </c>
      <c r="C21" s="298" t="s">
        <v>4109</v>
      </c>
      <c r="D21" s="291" t="s">
        <v>11577</v>
      </c>
      <c r="E21" s="298" t="s">
        <v>4110</v>
      </c>
      <c r="J21" s="2" t="s">
        <v>2173</v>
      </c>
      <c r="K21" s="2" t="s">
        <v>7767</v>
      </c>
      <c r="L21" s="2" t="s">
        <v>860</v>
      </c>
      <c r="M21" s="2" t="s">
        <v>17</v>
      </c>
      <c r="N21" s="2" t="s">
        <v>6858</v>
      </c>
      <c r="S21" s="2">
        <v>67.0</v>
      </c>
    </row>
    <row r="22">
      <c r="B22" s="2" t="s">
        <v>3884</v>
      </c>
      <c r="C22" s="298" t="s">
        <v>1062</v>
      </c>
      <c r="D22" s="291" t="s">
        <v>11578</v>
      </c>
      <c r="E22" s="367" t="s">
        <v>11579</v>
      </c>
      <c r="J22" s="2" t="s">
        <v>2173</v>
      </c>
      <c r="K22" s="2" t="s">
        <v>11580</v>
      </c>
      <c r="L22" s="2" t="s">
        <v>860</v>
      </c>
      <c r="M22" s="2" t="s">
        <v>4414</v>
      </c>
      <c r="N22" s="2" t="s">
        <v>6858</v>
      </c>
      <c r="R22" s="2" t="s">
        <v>8957</v>
      </c>
      <c r="S22" s="2">
        <v>67.0</v>
      </c>
    </row>
    <row r="23">
      <c r="A23" s="239"/>
      <c r="B23" s="2" t="s">
        <v>3884</v>
      </c>
      <c r="C23" s="298" t="s">
        <v>1062</v>
      </c>
      <c r="D23" s="291" t="s">
        <v>11581</v>
      </c>
      <c r="E23" s="367" t="s">
        <v>11579</v>
      </c>
      <c r="J23" s="2" t="s">
        <v>2173</v>
      </c>
      <c r="K23" s="2" t="s">
        <v>7767</v>
      </c>
      <c r="L23" s="2" t="s">
        <v>860</v>
      </c>
      <c r="M23" s="2" t="s">
        <v>17</v>
      </c>
      <c r="N23" s="2" t="s">
        <v>6858</v>
      </c>
      <c r="S23" s="2">
        <v>67.0</v>
      </c>
    </row>
    <row r="24">
      <c r="A24" s="2"/>
      <c r="B24" s="2" t="s">
        <v>3884</v>
      </c>
      <c r="C24" s="298" t="s">
        <v>1062</v>
      </c>
      <c r="D24" s="291" t="s">
        <v>11582</v>
      </c>
      <c r="E24" s="367" t="s">
        <v>11579</v>
      </c>
      <c r="J24" s="2" t="s">
        <v>2173</v>
      </c>
      <c r="K24" s="2" t="s">
        <v>7767</v>
      </c>
      <c r="L24" s="2" t="s">
        <v>860</v>
      </c>
      <c r="M24" s="2" t="s">
        <v>17</v>
      </c>
      <c r="N24" s="2" t="s">
        <v>6858</v>
      </c>
      <c r="S24" s="2">
        <v>67.0</v>
      </c>
    </row>
    <row r="25">
      <c r="A25" s="2"/>
      <c r="B25" s="2" t="s">
        <v>3884</v>
      </c>
      <c r="C25" s="298" t="s">
        <v>1062</v>
      </c>
      <c r="D25" s="291" t="s">
        <v>11583</v>
      </c>
      <c r="E25" s="367" t="s">
        <v>11579</v>
      </c>
      <c r="J25" s="2" t="s">
        <v>2173</v>
      </c>
      <c r="K25" s="2" t="s">
        <v>7767</v>
      </c>
      <c r="L25" s="2" t="s">
        <v>860</v>
      </c>
      <c r="M25" s="2" t="s">
        <v>17</v>
      </c>
      <c r="N25" s="2" t="s">
        <v>6858</v>
      </c>
      <c r="S25" s="2">
        <v>67.0</v>
      </c>
    </row>
    <row r="26">
      <c r="A26" s="2"/>
      <c r="B26" s="2" t="s">
        <v>3884</v>
      </c>
      <c r="C26" s="298" t="s">
        <v>1062</v>
      </c>
      <c r="D26" s="291" t="s">
        <v>11584</v>
      </c>
      <c r="E26" s="367" t="s">
        <v>11579</v>
      </c>
      <c r="J26" s="2" t="s">
        <v>2173</v>
      </c>
      <c r="K26" s="2" t="s">
        <v>7767</v>
      </c>
      <c r="L26" s="2" t="s">
        <v>860</v>
      </c>
      <c r="M26" s="2" t="s">
        <v>4414</v>
      </c>
      <c r="N26" s="2" t="s">
        <v>11585</v>
      </c>
      <c r="S26" s="313" t="s">
        <v>11586</v>
      </c>
    </row>
    <row r="27">
      <c r="A27" s="2"/>
      <c r="B27" s="2" t="s">
        <v>3884</v>
      </c>
      <c r="C27" s="367" t="s">
        <v>11587</v>
      </c>
      <c r="D27" s="291" t="s">
        <v>11588</v>
      </c>
      <c r="E27" s="367" t="s">
        <v>11589</v>
      </c>
      <c r="J27" s="2" t="s">
        <v>2173</v>
      </c>
      <c r="K27" s="2" t="s">
        <v>7767</v>
      </c>
      <c r="L27" s="2" t="s">
        <v>860</v>
      </c>
      <c r="M27" s="2" t="s">
        <v>17</v>
      </c>
      <c r="N27" s="2" t="s">
        <v>6858</v>
      </c>
      <c r="S27" s="2">
        <v>67.0</v>
      </c>
    </row>
    <row r="28">
      <c r="B28" s="2" t="s">
        <v>3884</v>
      </c>
      <c r="C28" s="367" t="s">
        <v>8811</v>
      </c>
      <c r="D28" s="291" t="s">
        <v>11590</v>
      </c>
      <c r="E28" s="367" t="s">
        <v>8813</v>
      </c>
      <c r="J28" s="2" t="s">
        <v>2173</v>
      </c>
      <c r="K28" s="2" t="s">
        <v>7767</v>
      </c>
      <c r="L28" s="2" t="s">
        <v>860</v>
      </c>
      <c r="M28" s="2" t="s">
        <v>17</v>
      </c>
      <c r="N28" s="2" t="s">
        <v>6858</v>
      </c>
      <c r="S28" s="2">
        <v>67.0</v>
      </c>
    </row>
    <row r="29">
      <c r="B29" s="2" t="s">
        <v>3881</v>
      </c>
      <c r="C29" s="298" t="s">
        <v>4317</v>
      </c>
      <c r="D29" s="291">
        <v>319015.0</v>
      </c>
      <c r="E29" s="367" t="s">
        <v>7247</v>
      </c>
      <c r="L29" s="2" t="s">
        <v>860</v>
      </c>
    </row>
    <row r="30">
      <c r="B30" s="2" t="s">
        <v>3881</v>
      </c>
      <c r="C30" s="298" t="s">
        <v>4317</v>
      </c>
      <c r="D30" s="291">
        <v>129858.0</v>
      </c>
      <c r="E30" s="367" t="s">
        <v>7247</v>
      </c>
      <c r="L30" s="2" t="s">
        <v>860</v>
      </c>
      <c r="M30" s="195" t="s">
        <v>2386</v>
      </c>
      <c r="N30" s="2" t="s">
        <v>11591</v>
      </c>
      <c r="S30" s="2">
        <v>153.0</v>
      </c>
    </row>
    <row r="31">
      <c r="B31" s="2" t="s">
        <v>3881</v>
      </c>
      <c r="C31" s="298" t="s">
        <v>4317</v>
      </c>
      <c r="D31" s="291">
        <v>840304.0</v>
      </c>
      <c r="E31" s="367" t="s">
        <v>7247</v>
      </c>
      <c r="L31" s="2" t="s">
        <v>860</v>
      </c>
      <c r="M31" s="2" t="s">
        <v>17</v>
      </c>
      <c r="N31" s="2" t="s">
        <v>7777</v>
      </c>
      <c r="S31" s="2">
        <v>153.0</v>
      </c>
    </row>
    <row r="32">
      <c r="B32" s="2" t="s">
        <v>3881</v>
      </c>
      <c r="C32" s="298" t="s">
        <v>4317</v>
      </c>
      <c r="E32" s="367" t="s">
        <v>7247</v>
      </c>
      <c r="J32" s="2" t="s">
        <v>7167</v>
      </c>
      <c r="L32" s="2" t="s">
        <v>860</v>
      </c>
    </row>
    <row r="33">
      <c r="B33" s="2" t="s">
        <v>3881</v>
      </c>
      <c r="C33" s="298" t="s">
        <v>4317</v>
      </c>
      <c r="E33" s="367" t="s">
        <v>7247</v>
      </c>
      <c r="J33" s="2" t="s">
        <v>7167</v>
      </c>
      <c r="L33" s="2" t="s">
        <v>860</v>
      </c>
    </row>
    <row r="34">
      <c r="B34" s="2" t="s">
        <v>3881</v>
      </c>
      <c r="C34" s="298" t="s">
        <v>4317</v>
      </c>
      <c r="E34" s="367" t="s">
        <v>7247</v>
      </c>
      <c r="J34" s="2" t="s">
        <v>7167</v>
      </c>
      <c r="L34" s="2" t="s">
        <v>860</v>
      </c>
    </row>
    <row r="35">
      <c r="B35" s="2" t="s">
        <v>3881</v>
      </c>
      <c r="C35" s="298" t="s">
        <v>4952</v>
      </c>
      <c r="E35" s="298" t="s">
        <v>4953</v>
      </c>
      <c r="J35" s="2" t="s">
        <v>7167</v>
      </c>
      <c r="L35" s="2" t="s">
        <v>860</v>
      </c>
    </row>
    <row r="36">
      <c r="B36" s="2" t="s">
        <v>3881</v>
      </c>
      <c r="C36" s="298" t="s">
        <v>4952</v>
      </c>
      <c r="E36" s="298" t="s">
        <v>4953</v>
      </c>
      <c r="J36" s="2" t="s">
        <v>7167</v>
      </c>
      <c r="L36" s="2" t="s">
        <v>860</v>
      </c>
    </row>
    <row r="37">
      <c r="C37" s="367" t="s">
        <v>8382</v>
      </c>
      <c r="E37" s="367" t="s">
        <v>8383</v>
      </c>
      <c r="J37" s="2" t="s">
        <v>2173</v>
      </c>
      <c r="K37" s="2" t="s">
        <v>11539</v>
      </c>
      <c r="L37" s="2" t="s">
        <v>860</v>
      </c>
      <c r="M37" s="2" t="s">
        <v>17</v>
      </c>
      <c r="N37" s="2" t="s">
        <v>7777</v>
      </c>
      <c r="S37" s="2">
        <v>153.0</v>
      </c>
    </row>
    <row r="38">
      <c r="C38" s="367" t="s">
        <v>8382</v>
      </c>
      <c r="E38" s="367" t="s">
        <v>8383</v>
      </c>
      <c r="L38" s="2" t="s">
        <v>860</v>
      </c>
    </row>
    <row r="39">
      <c r="C39" s="367" t="s">
        <v>8382</v>
      </c>
      <c r="E39" s="380" t="s">
        <v>8368</v>
      </c>
      <c r="F39" s="380"/>
      <c r="G39" s="380"/>
      <c r="H39" s="380"/>
      <c r="L39" s="2" t="s">
        <v>860</v>
      </c>
      <c r="M39" s="2" t="s">
        <v>2386</v>
      </c>
      <c r="N39" s="2" t="s">
        <v>11591</v>
      </c>
      <c r="S39" s="2">
        <v>153.0</v>
      </c>
    </row>
    <row r="40">
      <c r="C40" s="359" t="s">
        <v>3888</v>
      </c>
      <c r="E40" s="367" t="s">
        <v>4106</v>
      </c>
      <c r="F40" s="383"/>
      <c r="G40" s="383"/>
      <c r="H40" s="383"/>
      <c r="J40" s="2" t="s">
        <v>2173</v>
      </c>
      <c r="L40" s="2" t="s">
        <v>860</v>
      </c>
      <c r="M40" s="2" t="s">
        <v>17</v>
      </c>
      <c r="N40" s="2" t="s">
        <v>7777</v>
      </c>
      <c r="S40" s="2">
        <v>153.0</v>
      </c>
    </row>
    <row r="41">
      <c r="C41" s="367" t="s">
        <v>11592</v>
      </c>
      <c r="D41" s="291" t="s">
        <v>11593</v>
      </c>
      <c r="E41" s="359" t="s">
        <v>7094</v>
      </c>
      <c r="J41" s="2" t="s">
        <v>2173</v>
      </c>
      <c r="K41" s="2" t="s">
        <v>11594</v>
      </c>
      <c r="L41" s="2" t="s">
        <v>860</v>
      </c>
      <c r="M41" s="2" t="s">
        <v>17</v>
      </c>
      <c r="N41" s="2" t="s">
        <v>7033</v>
      </c>
      <c r="R41" s="2" t="s">
        <v>7301</v>
      </c>
      <c r="S41" s="2">
        <v>127.0</v>
      </c>
    </row>
    <row r="42">
      <c r="C42" s="367" t="s">
        <v>11592</v>
      </c>
      <c r="D42" s="291" t="s">
        <v>11595</v>
      </c>
      <c r="E42" s="359" t="s">
        <v>7094</v>
      </c>
      <c r="J42" s="2" t="s">
        <v>2173</v>
      </c>
      <c r="K42" s="2" t="s">
        <v>11594</v>
      </c>
      <c r="L42" s="2" t="s">
        <v>860</v>
      </c>
      <c r="M42" s="2" t="s">
        <v>17</v>
      </c>
      <c r="N42" s="2" t="s">
        <v>7033</v>
      </c>
      <c r="R42" s="2" t="s">
        <v>7301</v>
      </c>
      <c r="S42" s="2">
        <v>127.0</v>
      </c>
    </row>
    <row r="43">
      <c r="B43" s="2" t="s">
        <v>3881</v>
      </c>
      <c r="C43" s="388" t="s">
        <v>8759</v>
      </c>
      <c r="D43" s="291">
        <v>147257.0</v>
      </c>
      <c r="L43" s="2" t="s">
        <v>4752</v>
      </c>
      <c r="M43" s="2" t="s">
        <v>2386</v>
      </c>
      <c r="N43" s="2" t="s">
        <v>11591</v>
      </c>
      <c r="S43" s="2">
        <v>153.0</v>
      </c>
    </row>
    <row r="44">
      <c r="B44" s="2" t="s">
        <v>3881</v>
      </c>
      <c r="C44" s="388" t="s">
        <v>8759</v>
      </c>
      <c r="D44" s="590">
        <v>147043.0</v>
      </c>
      <c r="L44" s="2" t="s">
        <v>4752</v>
      </c>
      <c r="M44" s="2" t="s">
        <v>17</v>
      </c>
      <c r="N44" s="2" t="s">
        <v>7777</v>
      </c>
      <c r="S44" s="2">
        <v>153.0</v>
      </c>
    </row>
    <row r="45">
      <c r="B45" s="2" t="s">
        <v>3881</v>
      </c>
      <c r="C45" s="388" t="s">
        <v>8759</v>
      </c>
      <c r="D45" s="455">
        <v>147000.0</v>
      </c>
      <c r="L45" s="2" t="s">
        <v>4752</v>
      </c>
      <c r="M45" s="2" t="s">
        <v>2386</v>
      </c>
      <c r="N45" s="2" t="s">
        <v>11591</v>
      </c>
      <c r="S45" s="2">
        <v>153.0</v>
      </c>
    </row>
    <row r="46">
      <c r="C46" s="359" t="s">
        <v>7743</v>
      </c>
      <c r="L46" s="2" t="s">
        <v>4752</v>
      </c>
      <c r="M46" s="2" t="s">
        <v>17</v>
      </c>
      <c r="N46" s="2" t="s">
        <v>7768</v>
      </c>
      <c r="S46" s="2">
        <v>216.0</v>
      </c>
    </row>
    <row r="48">
      <c r="B48" s="2" t="s">
        <v>3881</v>
      </c>
      <c r="C48" s="359" t="s">
        <v>8753</v>
      </c>
      <c r="D48" s="291">
        <v>216674.0</v>
      </c>
      <c r="E48" s="380" t="s">
        <v>4953</v>
      </c>
      <c r="M48" s="2" t="s">
        <v>17</v>
      </c>
      <c r="N48" s="2" t="s">
        <v>5432</v>
      </c>
      <c r="S48" s="2">
        <v>9.0</v>
      </c>
    </row>
    <row r="49">
      <c r="B49" s="2" t="s">
        <v>3881</v>
      </c>
      <c r="C49" s="359" t="s">
        <v>8753</v>
      </c>
      <c r="D49" s="291">
        <v>216297.0</v>
      </c>
      <c r="E49" s="380" t="s">
        <v>4953</v>
      </c>
      <c r="M49" s="2" t="s">
        <v>17</v>
      </c>
      <c r="N49" s="2" t="s">
        <v>5432</v>
      </c>
      <c r="S49" s="2">
        <v>9.0</v>
      </c>
    </row>
    <row r="50">
      <c r="E50" s="383"/>
    </row>
  </sheetData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9" width="17.5"/>
    <col customWidth="1" min="10" max="10" width="6.5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 t="s">
        <v>9626</v>
      </c>
      <c r="B1" s="215" t="s">
        <v>5</v>
      </c>
      <c r="C1" s="219" t="s">
        <v>11596</v>
      </c>
      <c r="D1" s="237">
        <v>9.047011145E9</v>
      </c>
      <c r="E1" s="220"/>
      <c r="F1" s="220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27" t="s">
        <v>320</v>
      </c>
      <c r="H2" s="227"/>
      <c r="I2" s="469"/>
      <c r="J2" s="227"/>
      <c r="K2" s="226" t="s">
        <v>11</v>
      </c>
      <c r="L2" s="469"/>
      <c r="M2" s="490"/>
      <c r="O2" s="2">
        <v>1.0</v>
      </c>
      <c r="P2" s="2" t="s">
        <v>11597</v>
      </c>
      <c r="Q2" s="2" t="s">
        <v>11598</v>
      </c>
    </row>
    <row r="3">
      <c r="A3" s="2"/>
      <c r="B3" s="229" t="s">
        <v>811</v>
      </c>
      <c r="C3" s="2" t="s">
        <v>227</v>
      </c>
      <c r="D3" s="230"/>
      <c r="E3" s="2"/>
      <c r="F3" s="2"/>
      <c r="G3" s="2" t="s">
        <v>812</v>
      </c>
      <c r="H3" s="2"/>
      <c r="J3" s="2"/>
      <c r="K3" s="229" t="s">
        <v>12</v>
      </c>
      <c r="M3" s="230"/>
      <c r="O3" s="2">
        <v>2.0</v>
      </c>
      <c r="P3" s="2" t="s">
        <v>11599</v>
      </c>
      <c r="Q3" s="2" t="s">
        <v>11600</v>
      </c>
    </row>
    <row r="4">
      <c r="A4" s="2"/>
      <c r="B4" s="229" t="s">
        <v>816</v>
      </c>
      <c r="C4" s="2"/>
      <c r="D4" s="230"/>
      <c r="E4" s="2"/>
      <c r="F4" s="2"/>
      <c r="G4" s="2" t="s">
        <v>817</v>
      </c>
      <c r="H4" s="2"/>
      <c r="J4" s="2"/>
      <c r="K4" s="229" t="s">
        <v>13</v>
      </c>
      <c r="M4" s="230"/>
      <c r="O4" s="2">
        <v>3.0</v>
      </c>
      <c r="P4" s="2" t="s">
        <v>11601</v>
      </c>
      <c r="Q4" s="2" t="s">
        <v>11602</v>
      </c>
    </row>
    <row r="5">
      <c r="A5" s="2"/>
      <c r="B5" s="229" t="s">
        <v>818</v>
      </c>
      <c r="C5" s="2"/>
      <c r="D5" s="230"/>
      <c r="E5" s="2"/>
      <c r="F5" s="2"/>
      <c r="G5" s="2" t="s">
        <v>819</v>
      </c>
      <c r="H5" s="2"/>
      <c r="J5" s="2"/>
      <c r="K5" s="229" t="s">
        <v>14</v>
      </c>
      <c r="M5" s="237"/>
      <c r="O5" s="2">
        <v>4.0</v>
      </c>
      <c r="P5" s="2" t="s">
        <v>11603</v>
      </c>
      <c r="Q5" s="2" t="s">
        <v>11604</v>
      </c>
    </row>
    <row r="6">
      <c r="A6" s="2"/>
      <c r="B6" s="229" t="s">
        <v>820</v>
      </c>
      <c r="D6" s="237"/>
      <c r="E6" s="2"/>
      <c r="F6" s="2"/>
      <c r="G6" s="2" t="s">
        <v>821</v>
      </c>
      <c r="J6" s="2"/>
      <c r="K6" s="229" t="s">
        <v>15</v>
      </c>
      <c r="M6" s="237"/>
      <c r="O6" s="2">
        <v>5.0</v>
      </c>
      <c r="P6" s="2" t="s">
        <v>4677</v>
      </c>
      <c r="Q6" s="2" t="s">
        <v>11605</v>
      </c>
    </row>
    <row r="7">
      <c r="A7" s="2"/>
      <c r="B7" s="229" t="s">
        <v>822</v>
      </c>
      <c r="D7" s="237"/>
      <c r="E7" s="2"/>
      <c r="F7" s="2"/>
      <c r="G7" s="2" t="s">
        <v>823</v>
      </c>
      <c r="H7" s="2"/>
      <c r="J7" s="2"/>
      <c r="K7" s="229" t="s">
        <v>17</v>
      </c>
      <c r="M7" s="237"/>
      <c r="O7" s="2">
        <v>6.0</v>
      </c>
      <c r="P7" s="2" t="s">
        <v>11606</v>
      </c>
      <c r="Q7" s="2" t="s">
        <v>10549</v>
      </c>
    </row>
    <row r="8">
      <c r="A8" s="2"/>
      <c r="B8" s="229" t="s">
        <v>824</v>
      </c>
      <c r="D8" s="230"/>
      <c r="E8" s="2"/>
      <c r="F8" s="2"/>
      <c r="G8" s="2" t="s">
        <v>825</v>
      </c>
      <c r="H8" s="2"/>
      <c r="J8" s="2"/>
      <c r="K8" s="229" t="s">
        <v>18</v>
      </c>
      <c r="M8" s="237"/>
    </row>
    <row r="9">
      <c r="A9" s="2"/>
      <c r="B9" s="229" t="s">
        <v>826</v>
      </c>
      <c r="C9" s="2"/>
      <c r="D9" s="237"/>
      <c r="E9" s="2"/>
      <c r="F9" s="2"/>
      <c r="G9" s="2" t="s">
        <v>827</v>
      </c>
      <c r="H9" s="2"/>
      <c r="I9" s="2"/>
      <c r="J9" s="2"/>
      <c r="K9" s="229" t="s">
        <v>19</v>
      </c>
      <c r="L9" s="2"/>
      <c r="M9" s="237"/>
      <c r="O9" s="2"/>
      <c r="P9" s="2"/>
      <c r="Q9" s="2"/>
      <c r="R9" s="2"/>
    </row>
    <row r="10">
      <c r="A10" s="2"/>
      <c r="B10" s="241" t="s">
        <v>828</v>
      </c>
      <c r="C10" s="242"/>
      <c r="D10" s="243"/>
      <c r="E10" s="2"/>
      <c r="F10" s="2"/>
      <c r="G10" s="2" t="s">
        <v>829</v>
      </c>
      <c r="H10" s="2"/>
      <c r="I10" s="2"/>
      <c r="J10" s="2"/>
      <c r="K10" s="229" t="s">
        <v>20</v>
      </c>
      <c r="L10" s="2"/>
      <c r="M10" s="237"/>
      <c r="O10" s="2"/>
      <c r="P10" s="2"/>
      <c r="Q10" s="2"/>
      <c r="R10" s="2"/>
    </row>
    <row r="11">
      <c r="A11" s="2"/>
      <c r="B11" s="2" t="s">
        <v>830</v>
      </c>
      <c r="C11" s="2"/>
      <c r="D11" s="2"/>
      <c r="E11" s="2"/>
      <c r="F11" s="2"/>
      <c r="G11" s="2" t="s">
        <v>831</v>
      </c>
      <c r="H11" s="2"/>
      <c r="I11" s="2"/>
      <c r="J11" s="2"/>
      <c r="K11" s="229" t="s">
        <v>21</v>
      </c>
      <c r="L11" s="2"/>
      <c r="M11" s="237"/>
      <c r="O11" s="2"/>
      <c r="P11" s="2"/>
      <c r="Q11" s="2"/>
      <c r="R11" s="2"/>
    </row>
    <row r="12">
      <c r="A12" s="2"/>
      <c r="B12" s="2"/>
      <c r="C12" s="2"/>
      <c r="D12" s="2"/>
      <c r="E12" s="2"/>
      <c r="F12" s="2"/>
      <c r="G12" s="2" t="s">
        <v>833</v>
      </c>
      <c r="H12" s="2"/>
      <c r="I12" s="2"/>
      <c r="J12" s="2"/>
      <c r="K12" s="229" t="s">
        <v>23</v>
      </c>
      <c r="L12" s="2"/>
      <c r="M12" s="237"/>
      <c r="O12" s="2"/>
      <c r="P12" s="2"/>
      <c r="Q12" s="2"/>
      <c r="R12" s="2"/>
    </row>
    <row r="13">
      <c r="A13" s="2"/>
      <c r="B13" s="2"/>
      <c r="C13" s="2"/>
      <c r="D13" s="2"/>
      <c r="E13" s="2"/>
      <c r="F13" s="2"/>
      <c r="G13" s="229" t="s">
        <v>835</v>
      </c>
      <c r="H13" s="2"/>
      <c r="I13" s="2"/>
      <c r="J13" s="237"/>
      <c r="K13" s="241" t="s">
        <v>24</v>
      </c>
      <c r="L13" s="242"/>
      <c r="M13" s="243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41" t="s">
        <v>837</v>
      </c>
      <c r="H14" s="242"/>
      <c r="I14" s="242"/>
      <c r="J14" s="243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840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26</v>
      </c>
      <c r="B17" s="2" t="s">
        <v>30</v>
      </c>
      <c r="C17" s="357" t="s">
        <v>10001</v>
      </c>
      <c r="D17" s="357" t="s">
        <v>6646</v>
      </c>
      <c r="E17" s="2"/>
      <c r="F17" s="2"/>
      <c r="G17" s="2" t="s">
        <v>6648</v>
      </c>
      <c r="H17" s="2" t="s">
        <v>2097</v>
      </c>
      <c r="I17" s="2" t="s">
        <v>819</v>
      </c>
      <c r="K17" s="2" t="s">
        <v>11</v>
      </c>
      <c r="L17" s="2" t="s">
        <v>7232</v>
      </c>
      <c r="P17" s="2" t="s">
        <v>7159</v>
      </c>
      <c r="Q17" s="2" t="s">
        <v>7159</v>
      </c>
    </row>
    <row r="18">
      <c r="A18" s="2"/>
      <c r="B18" s="2" t="s">
        <v>30</v>
      </c>
      <c r="C18" s="275" t="s">
        <v>10001</v>
      </c>
      <c r="D18" s="357" t="s">
        <v>6646</v>
      </c>
      <c r="E18" s="2"/>
      <c r="F18" s="2"/>
      <c r="G18" s="2" t="s">
        <v>11607</v>
      </c>
      <c r="H18" s="2" t="s">
        <v>2100</v>
      </c>
      <c r="I18" s="2" t="s">
        <v>819</v>
      </c>
      <c r="K18" s="2" t="s">
        <v>11</v>
      </c>
      <c r="L18" s="2" t="s">
        <v>7232</v>
      </c>
    </row>
    <row r="19">
      <c r="A19" s="2"/>
      <c r="B19" s="2" t="s">
        <v>30</v>
      </c>
      <c r="C19" s="357" t="s">
        <v>10001</v>
      </c>
      <c r="D19" s="357" t="s">
        <v>6646</v>
      </c>
      <c r="E19" s="2"/>
      <c r="F19" s="2"/>
      <c r="G19" s="2" t="s">
        <v>11607</v>
      </c>
      <c r="H19" s="2" t="s">
        <v>2102</v>
      </c>
      <c r="I19" s="2" t="s">
        <v>819</v>
      </c>
      <c r="K19" s="2" t="s">
        <v>11</v>
      </c>
      <c r="L19" s="2" t="s">
        <v>7232</v>
      </c>
    </row>
    <row r="20">
      <c r="A20" s="2"/>
      <c r="B20" s="2" t="s">
        <v>30</v>
      </c>
      <c r="C20" s="275" t="s">
        <v>10001</v>
      </c>
      <c r="D20" s="357" t="s">
        <v>6646</v>
      </c>
      <c r="E20" s="2"/>
      <c r="F20" s="2"/>
      <c r="G20" s="2" t="s">
        <v>11608</v>
      </c>
      <c r="H20" s="2" t="s">
        <v>2103</v>
      </c>
      <c r="I20" s="2" t="s">
        <v>819</v>
      </c>
      <c r="K20" s="2" t="s">
        <v>11</v>
      </c>
      <c r="L20" s="2" t="s">
        <v>7232</v>
      </c>
    </row>
    <row r="21">
      <c r="A21" s="2"/>
      <c r="B21" s="2" t="s">
        <v>30</v>
      </c>
      <c r="C21" s="357" t="s">
        <v>10001</v>
      </c>
      <c r="D21" s="357" t="s">
        <v>6646</v>
      </c>
      <c r="E21" s="2"/>
      <c r="F21" s="2"/>
      <c r="G21" s="2" t="s">
        <v>11608</v>
      </c>
      <c r="H21" s="2" t="s">
        <v>2104</v>
      </c>
      <c r="I21" s="2" t="s">
        <v>819</v>
      </c>
      <c r="K21" s="2" t="s">
        <v>11</v>
      </c>
      <c r="L21" s="2" t="s">
        <v>7232</v>
      </c>
    </row>
    <row r="22">
      <c r="A22" s="2"/>
      <c r="B22" s="2" t="s">
        <v>30</v>
      </c>
      <c r="C22" s="275" t="s">
        <v>10001</v>
      </c>
      <c r="D22" s="357" t="s">
        <v>6646</v>
      </c>
      <c r="E22" s="2"/>
      <c r="F22" s="2"/>
      <c r="G22" s="2" t="s">
        <v>11609</v>
      </c>
      <c r="H22" s="2" t="s">
        <v>2105</v>
      </c>
      <c r="I22" s="2" t="s">
        <v>819</v>
      </c>
      <c r="K22" s="2" t="s">
        <v>11</v>
      </c>
      <c r="L22" s="2" t="s">
        <v>7232</v>
      </c>
    </row>
    <row r="23">
      <c r="A23" s="2"/>
      <c r="B23" s="2" t="s">
        <v>30</v>
      </c>
      <c r="C23" s="357" t="s">
        <v>10001</v>
      </c>
      <c r="D23" s="357" t="s">
        <v>6646</v>
      </c>
      <c r="E23" s="2"/>
      <c r="F23" s="2"/>
      <c r="G23" s="2" t="s">
        <v>11610</v>
      </c>
      <c r="H23" s="2" t="s">
        <v>2112</v>
      </c>
      <c r="I23" s="2" t="s">
        <v>819</v>
      </c>
      <c r="K23" s="2" t="s">
        <v>11</v>
      </c>
      <c r="L23" s="2" t="s">
        <v>7232</v>
      </c>
    </row>
    <row r="24">
      <c r="A24" s="2"/>
      <c r="B24" s="2" t="s">
        <v>30</v>
      </c>
      <c r="C24" s="275" t="s">
        <v>10001</v>
      </c>
      <c r="D24" s="357" t="s">
        <v>6646</v>
      </c>
      <c r="E24" s="2"/>
      <c r="F24" s="2"/>
      <c r="G24" s="2" t="s">
        <v>11611</v>
      </c>
      <c r="H24" s="2" t="s">
        <v>2118</v>
      </c>
      <c r="I24" s="2" t="s">
        <v>819</v>
      </c>
      <c r="K24" s="2" t="s">
        <v>11</v>
      </c>
      <c r="L24" s="2" t="s">
        <v>7232</v>
      </c>
    </row>
    <row r="25">
      <c r="A25" s="2"/>
      <c r="B25" s="2" t="s">
        <v>30</v>
      </c>
      <c r="C25" s="357" t="s">
        <v>10001</v>
      </c>
      <c r="D25" s="357" t="s">
        <v>6646</v>
      </c>
      <c r="E25" s="2"/>
      <c r="F25" s="2"/>
      <c r="G25" s="2" t="s">
        <v>11611</v>
      </c>
      <c r="H25" s="2" t="s">
        <v>2117</v>
      </c>
      <c r="I25" s="2" t="s">
        <v>819</v>
      </c>
      <c r="K25" s="2" t="s">
        <v>11</v>
      </c>
      <c r="L25" s="2"/>
    </row>
    <row r="26">
      <c r="A26" s="2"/>
      <c r="B26" s="2" t="s">
        <v>30</v>
      </c>
      <c r="C26" s="2" t="s">
        <v>4876</v>
      </c>
      <c r="D26" s="2" t="s">
        <v>7242</v>
      </c>
      <c r="E26" s="2"/>
      <c r="F26" s="2"/>
      <c r="G26" s="2" t="s">
        <v>7243</v>
      </c>
      <c r="H26" s="2"/>
      <c r="I26" s="2" t="s">
        <v>819</v>
      </c>
      <c r="K26" s="2" t="s">
        <v>11</v>
      </c>
      <c r="L26" s="2" t="s">
        <v>7232</v>
      </c>
    </row>
    <row r="27">
      <c r="A27" s="2"/>
      <c r="B27" s="2" t="s">
        <v>30</v>
      </c>
      <c r="C27" s="2" t="s">
        <v>1545</v>
      </c>
      <c r="D27" s="2" t="s">
        <v>4839</v>
      </c>
      <c r="E27" s="2"/>
      <c r="F27" s="2"/>
      <c r="G27" s="2" t="s">
        <v>7243</v>
      </c>
      <c r="H27" s="2"/>
      <c r="I27" s="2" t="s">
        <v>819</v>
      </c>
      <c r="K27" s="2" t="s">
        <v>11</v>
      </c>
      <c r="L27" s="2" t="s">
        <v>7232</v>
      </c>
    </row>
    <row r="28">
      <c r="A28" s="2"/>
      <c r="B28" s="2"/>
      <c r="C28" s="2" t="s">
        <v>7245</v>
      </c>
      <c r="D28" s="2"/>
      <c r="E28" s="2"/>
      <c r="F28" s="2"/>
      <c r="G28" s="2" t="s">
        <v>7243</v>
      </c>
      <c r="H28" s="2"/>
      <c r="I28" s="2" t="s">
        <v>819</v>
      </c>
      <c r="K28" s="2" t="s">
        <v>11</v>
      </c>
      <c r="L28" s="2" t="s">
        <v>7232</v>
      </c>
    </row>
    <row r="29" ht="18.0" customHeight="1">
      <c r="A29" s="2"/>
      <c r="B29" s="2"/>
      <c r="C29" s="2" t="s">
        <v>6902</v>
      </c>
      <c r="D29" s="2"/>
      <c r="E29" s="2"/>
      <c r="F29" s="2"/>
      <c r="G29" s="2"/>
      <c r="H29" s="2"/>
      <c r="I29" s="2" t="s">
        <v>819</v>
      </c>
      <c r="K29" s="2" t="s">
        <v>11</v>
      </c>
      <c r="L29" s="2" t="s">
        <v>7232</v>
      </c>
    </row>
    <row r="30">
      <c r="A30" s="2"/>
      <c r="B30" s="2"/>
      <c r="D30" s="2"/>
      <c r="E30" s="2"/>
      <c r="F30" s="2"/>
      <c r="G30" s="2"/>
      <c r="H30" s="2"/>
    </row>
    <row r="31">
      <c r="A31" s="2" t="s">
        <v>336</v>
      </c>
      <c r="B31" s="2" t="s">
        <v>3881</v>
      </c>
      <c r="C31" s="2" t="s">
        <v>4317</v>
      </c>
      <c r="D31" s="275" t="s">
        <v>9018</v>
      </c>
      <c r="E31" s="231"/>
      <c r="F31" s="231"/>
      <c r="G31" s="231"/>
      <c r="H31" s="2"/>
    </row>
    <row r="32">
      <c r="A32" s="2"/>
      <c r="B32" s="2" t="s">
        <v>3881</v>
      </c>
      <c r="C32" s="2" t="s">
        <v>4317</v>
      </c>
      <c r="D32" s="275" t="s">
        <v>9018</v>
      </c>
      <c r="E32" s="231"/>
      <c r="F32" s="231"/>
      <c r="G32" s="231"/>
      <c r="H32" s="2"/>
    </row>
    <row r="33">
      <c r="A33" s="2"/>
      <c r="B33" s="2" t="s">
        <v>3881</v>
      </c>
      <c r="C33" s="2" t="s">
        <v>4317</v>
      </c>
      <c r="D33" s="275" t="s">
        <v>9018</v>
      </c>
      <c r="E33" s="231"/>
      <c r="F33" s="231"/>
      <c r="G33" s="231"/>
      <c r="H33" s="2"/>
    </row>
    <row r="34">
      <c r="A34" s="2"/>
      <c r="B34" s="2" t="s">
        <v>3881</v>
      </c>
      <c r="C34" s="2" t="s">
        <v>4317</v>
      </c>
      <c r="D34" s="275" t="s">
        <v>9018</v>
      </c>
      <c r="E34" s="231"/>
      <c r="F34" s="231"/>
      <c r="G34" s="231"/>
      <c r="H34" s="2"/>
    </row>
    <row r="35">
      <c r="A35" s="2"/>
      <c r="B35" s="2" t="s">
        <v>3881</v>
      </c>
      <c r="C35" s="2" t="s">
        <v>4317</v>
      </c>
      <c r="D35" s="275" t="s">
        <v>9018</v>
      </c>
      <c r="E35" s="231"/>
      <c r="F35" s="231"/>
      <c r="G35" s="231"/>
      <c r="H35" s="2"/>
    </row>
    <row r="36">
      <c r="A36" s="2"/>
      <c r="B36" s="2" t="s">
        <v>3881</v>
      </c>
      <c r="C36" s="2" t="s">
        <v>4317</v>
      </c>
      <c r="D36" s="275" t="s">
        <v>9018</v>
      </c>
      <c r="E36" s="231"/>
      <c r="F36" s="231"/>
      <c r="G36" s="231"/>
      <c r="H36" s="2"/>
    </row>
    <row r="37">
      <c r="A37" s="2"/>
      <c r="B37" s="2" t="s">
        <v>3881</v>
      </c>
      <c r="C37" s="2" t="s">
        <v>4317</v>
      </c>
      <c r="D37" s="275" t="s">
        <v>9018</v>
      </c>
      <c r="E37" s="231"/>
      <c r="F37" s="231"/>
      <c r="G37" s="231"/>
      <c r="H37" s="2"/>
    </row>
    <row r="38">
      <c r="A38" s="2"/>
      <c r="B38" s="2" t="s">
        <v>3881</v>
      </c>
      <c r="C38" s="2" t="s">
        <v>4317</v>
      </c>
      <c r="D38" s="275" t="s">
        <v>9018</v>
      </c>
      <c r="E38" s="231"/>
      <c r="F38" s="231"/>
      <c r="G38" s="231"/>
      <c r="H38" s="2"/>
    </row>
    <row r="39">
      <c r="A39" s="2"/>
      <c r="B39" s="2" t="s">
        <v>3881</v>
      </c>
      <c r="C39" s="2" t="s">
        <v>4317</v>
      </c>
      <c r="D39" s="275" t="s">
        <v>9018</v>
      </c>
      <c r="E39" s="231"/>
      <c r="F39" s="231"/>
      <c r="G39" s="231"/>
      <c r="H39" s="2"/>
    </row>
    <row r="40">
      <c r="A40" s="2"/>
      <c r="B40" s="2" t="s">
        <v>3881</v>
      </c>
      <c r="C40" s="2" t="s">
        <v>4317</v>
      </c>
      <c r="D40" s="275" t="s">
        <v>9018</v>
      </c>
      <c r="E40" s="231"/>
      <c r="F40" s="231"/>
      <c r="G40" s="231"/>
      <c r="H40" s="2"/>
    </row>
    <row r="41">
      <c r="A41" s="2"/>
      <c r="B41" s="2"/>
      <c r="C41" s="2" t="s">
        <v>7259</v>
      </c>
      <c r="D41" s="275" t="s">
        <v>9032</v>
      </c>
      <c r="E41" s="231"/>
      <c r="F41" s="231"/>
      <c r="G41" s="231"/>
      <c r="H41" s="2"/>
    </row>
    <row r="42">
      <c r="A42" s="2"/>
      <c r="B42" s="2"/>
      <c r="C42" s="2" t="s">
        <v>7259</v>
      </c>
      <c r="D42" s="275" t="s">
        <v>9032</v>
      </c>
      <c r="E42" s="231"/>
      <c r="F42" s="231"/>
      <c r="G42" s="231"/>
      <c r="H42" s="2"/>
    </row>
    <row r="43">
      <c r="A43" s="2"/>
      <c r="B43" s="2"/>
      <c r="C43" s="2" t="s">
        <v>7259</v>
      </c>
      <c r="D43" s="275" t="s">
        <v>9032</v>
      </c>
      <c r="E43" s="231"/>
      <c r="F43" s="231"/>
      <c r="G43" s="231"/>
      <c r="H43" s="2"/>
    </row>
    <row r="44">
      <c r="A44" s="2"/>
      <c r="B44" s="2"/>
      <c r="C44" s="2" t="s">
        <v>7259</v>
      </c>
      <c r="D44" s="275" t="s">
        <v>9032</v>
      </c>
      <c r="E44" s="231"/>
      <c r="F44" s="231"/>
      <c r="G44" s="231"/>
      <c r="H44" s="2"/>
    </row>
    <row r="45" ht="15.0" customHeight="1">
      <c r="A45" s="2"/>
      <c r="B45" s="2"/>
      <c r="C45" s="2" t="s">
        <v>7264</v>
      </c>
      <c r="D45" s="2"/>
      <c r="E45" s="231"/>
      <c r="F45" s="231"/>
      <c r="G45" s="231"/>
      <c r="H45" s="2"/>
    </row>
    <row r="46" ht="15.0" customHeight="1">
      <c r="A46" s="2"/>
      <c r="B46" s="2"/>
      <c r="C46" s="2" t="s">
        <v>1556</v>
      </c>
      <c r="D46" s="2"/>
      <c r="E46" s="2"/>
      <c r="F46" s="2"/>
      <c r="G46" s="2"/>
      <c r="H46" s="2"/>
    </row>
    <row r="47" ht="15.0" customHeight="1">
      <c r="A47" s="2" t="s">
        <v>7267</v>
      </c>
      <c r="B47" s="2" t="s">
        <v>3908</v>
      </c>
      <c r="C47" s="2" t="s">
        <v>3515</v>
      </c>
      <c r="D47" s="2" t="s">
        <v>3987</v>
      </c>
      <c r="E47" s="2"/>
      <c r="F47" s="2"/>
      <c r="G47" s="2"/>
    </row>
    <row r="48">
      <c r="A48" s="2"/>
      <c r="B48" s="2" t="s">
        <v>3908</v>
      </c>
      <c r="C48" s="2" t="s">
        <v>4099</v>
      </c>
      <c r="D48" s="2" t="s">
        <v>3987</v>
      </c>
      <c r="E48" s="2"/>
      <c r="F48" s="2"/>
      <c r="G48" s="2"/>
      <c r="I48" s="2" t="s">
        <v>7167</v>
      </c>
      <c r="K48" s="2" t="s">
        <v>11612</v>
      </c>
    </row>
    <row r="49">
      <c r="A49" s="2"/>
      <c r="B49" s="2" t="s">
        <v>3908</v>
      </c>
      <c r="C49" s="2" t="s">
        <v>4100</v>
      </c>
      <c r="D49" s="2" t="s">
        <v>4101</v>
      </c>
      <c r="E49" s="2"/>
      <c r="F49" s="2"/>
      <c r="G49" s="2"/>
      <c r="H49" s="2"/>
      <c r="I49" s="2" t="s">
        <v>7167</v>
      </c>
      <c r="K49" s="2" t="s">
        <v>11612</v>
      </c>
    </row>
    <row r="50">
      <c r="A50" s="2"/>
      <c r="B50" s="2" t="s">
        <v>3908</v>
      </c>
      <c r="C50" s="2" t="s">
        <v>5482</v>
      </c>
      <c r="D50" s="2" t="s">
        <v>8031</v>
      </c>
      <c r="E50" s="2"/>
      <c r="F50" s="2"/>
      <c r="G50" s="2" t="s">
        <v>7268</v>
      </c>
      <c r="H50" s="2" t="s">
        <v>2124</v>
      </c>
      <c r="I50" s="2" t="s">
        <v>7167</v>
      </c>
      <c r="K50" s="2" t="s">
        <v>11612</v>
      </c>
    </row>
    <row r="51">
      <c r="A51" s="2"/>
      <c r="B51" s="2" t="s">
        <v>3908</v>
      </c>
      <c r="C51" s="2" t="s">
        <v>6743</v>
      </c>
      <c r="D51" s="2"/>
      <c r="E51" s="2"/>
      <c r="F51" s="2"/>
      <c r="G51" s="2"/>
      <c r="H51" s="2"/>
      <c r="I51" s="2" t="s">
        <v>7167</v>
      </c>
      <c r="K51" s="2" t="s">
        <v>11612</v>
      </c>
    </row>
    <row r="52">
      <c r="A52" s="2"/>
      <c r="B52" s="2" t="s">
        <v>960</v>
      </c>
      <c r="C52" s="2" t="s">
        <v>1556</v>
      </c>
      <c r="D52" s="275" t="s">
        <v>947</v>
      </c>
      <c r="E52" s="2"/>
      <c r="F52" s="2"/>
      <c r="G52" s="2" t="s">
        <v>7269</v>
      </c>
      <c r="H52" s="2" t="s">
        <v>2125</v>
      </c>
      <c r="I52" s="2" t="s">
        <v>7167</v>
      </c>
      <c r="K52" s="2" t="s">
        <v>11612</v>
      </c>
    </row>
    <row r="53">
      <c r="A53" s="2"/>
      <c r="B53" s="2" t="s">
        <v>960</v>
      </c>
      <c r="C53" s="2" t="s">
        <v>1556</v>
      </c>
      <c r="D53" s="275" t="s">
        <v>947</v>
      </c>
      <c r="E53" s="2"/>
      <c r="F53" s="2"/>
      <c r="G53" s="2" t="s">
        <v>7270</v>
      </c>
      <c r="H53" s="2" t="s">
        <v>2127</v>
      </c>
      <c r="I53" s="2" t="s">
        <v>7167</v>
      </c>
      <c r="K53" s="2" t="s">
        <v>11612</v>
      </c>
    </row>
    <row r="54">
      <c r="A54" s="2"/>
      <c r="B54" s="2" t="s">
        <v>960</v>
      </c>
      <c r="C54" s="2" t="s">
        <v>1556</v>
      </c>
      <c r="D54" s="275" t="s">
        <v>947</v>
      </c>
      <c r="E54" s="2"/>
      <c r="F54" s="2"/>
      <c r="G54" s="2" t="s">
        <v>10809</v>
      </c>
      <c r="H54" s="2" t="s">
        <v>2133</v>
      </c>
      <c r="I54" s="2" t="s">
        <v>7167</v>
      </c>
      <c r="K54" s="2" t="s">
        <v>11612</v>
      </c>
    </row>
    <row r="55">
      <c r="A55" s="2"/>
      <c r="B55" s="2" t="s">
        <v>960</v>
      </c>
      <c r="C55" s="2" t="s">
        <v>1556</v>
      </c>
      <c r="D55" s="275" t="s">
        <v>947</v>
      </c>
      <c r="E55" s="2"/>
      <c r="F55" s="2"/>
      <c r="G55" s="2" t="s">
        <v>10809</v>
      </c>
      <c r="H55" s="2" t="s">
        <v>2134</v>
      </c>
      <c r="I55" s="2" t="s">
        <v>7167</v>
      </c>
      <c r="K55" s="2" t="s">
        <v>11612</v>
      </c>
    </row>
    <row r="56">
      <c r="A56" s="2"/>
      <c r="B56" s="2" t="s">
        <v>960</v>
      </c>
      <c r="C56" s="492" t="s">
        <v>1055</v>
      </c>
      <c r="D56" s="494" t="s">
        <v>1056</v>
      </c>
      <c r="E56" s="2"/>
      <c r="F56" s="2"/>
      <c r="G56" s="2" t="s">
        <v>1240</v>
      </c>
      <c r="H56" s="2" t="s">
        <v>2128</v>
      </c>
      <c r="I56" s="2" t="s">
        <v>7167</v>
      </c>
      <c r="K56" s="2" t="s">
        <v>11612</v>
      </c>
    </row>
    <row r="57">
      <c r="A57" s="2"/>
      <c r="B57" s="2" t="s">
        <v>960</v>
      </c>
      <c r="C57" s="492" t="s">
        <v>1055</v>
      </c>
      <c r="D57" s="494" t="s">
        <v>1056</v>
      </c>
      <c r="E57" s="2"/>
      <c r="F57" s="2"/>
      <c r="G57" s="2" t="s">
        <v>1240</v>
      </c>
      <c r="H57" s="2" t="s">
        <v>2129</v>
      </c>
      <c r="I57" s="2" t="s">
        <v>7167</v>
      </c>
      <c r="K57" s="2" t="s">
        <v>11612</v>
      </c>
    </row>
    <row r="58">
      <c r="A58" s="2"/>
      <c r="B58" s="2" t="s">
        <v>960</v>
      </c>
      <c r="C58" s="492" t="s">
        <v>1055</v>
      </c>
      <c r="D58" s="494" t="s">
        <v>11613</v>
      </c>
      <c r="E58" s="2"/>
      <c r="F58" s="2"/>
      <c r="G58" s="2" t="s">
        <v>11614</v>
      </c>
      <c r="H58" s="2" t="s">
        <v>2130</v>
      </c>
      <c r="I58" s="2"/>
      <c r="K58" s="2"/>
    </row>
    <row r="59">
      <c r="A59" s="2"/>
      <c r="B59" s="2" t="s">
        <v>960</v>
      </c>
      <c r="C59" s="492" t="s">
        <v>1055</v>
      </c>
      <c r="D59" s="494" t="s">
        <v>11615</v>
      </c>
      <c r="E59" s="2"/>
      <c r="F59" s="2"/>
      <c r="G59" s="2" t="s">
        <v>1240</v>
      </c>
      <c r="H59" s="2" t="s">
        <v>2131</v>
      </c>
      <c r="I59" s="2"/>
      <c r="K59" s="2"/>
    </row>
    <row r="60">
      <c r="A60" s="2"/>
      <c r="B60" s="2" t="s">
        <v>960</v>
      </c>
      <c r="C60" s="492" t="s">
        <v>1055</v>
      </c>
      <c r="D60" s="494" t="s">
        <v>11616</v>
      </c>
      <c r="E60" s="2"/>
      <c r="F60" s="2"/>
      <c r="G60" s="2" t="s">
        <v>1247</v>
      </c>
      <c r="H60" s="2" t="s">
        <v>2135</v>
      </c>
      <c r="I60" s="2"/>
      <c r="K60" s="2"/>
    </row>
    <row r="61">
      <c r="A61" s="2"/>
      <c r="B61" s="2" t="s">
        <v>960</v>
      </c>
      <c r="C61" s="492" t="s">
        <v>1055</v>
      </c>
      <c r="D61" s="494" t="s">
        <v>11617</v>
      </c>
      <c r="E61" s="2"/>
      <c r="F61" s="2"/>
      <c r="G61" s="2" t="s">
        <v>1247</v>
      </c>
      <c r="H61" s="2" t="s">
        <v>2136</v>
      </c>
      <c r="I61" s="2"/>
      <c r="K61" s="2"/>
    </row>
    <row r="62">
      <c r="A62" s="2"/>
      <c r="B62" s="2" t="s">
        <v>3908</v>
      </c>
      <c r="C62" s="2" t="s">
        <v>6193</v>
      </c>
      <c r="D62" s="2" t="s">
        <v>8032</v>
      </c>
      <c r="E62" s="2"/>
      <c r="F62" s="2"/>
      <c r="G62" s="2" t="s">
        <v>11618</v>
      </c>
      <c r="H62" s="2" t="s">
        <v>2132</v>
      </c>
      <c r="I62" s="2" t="s">
        <v>7167</v>
      </c>
      <c r="K62" s="2" t="s">
        <v>11612</v>
      </c>
    </row>
    <row r="63">
      <c r="A63" s="2"/>
      <c r="B63" s="2" t="s">
        <v>3908</v>
      </c>
      <c r="C63" s="2" t="s">
        <v>7142</v>
      </c>
      <c r="D63" s="2" t="s">
        <v>6744</v>
      </c>
      <c r="E63" s="2"/>
      <c r="F63" s="2"/>
      <c r="G63" s="2"/>
      <c r="H63" s="2"/>
      <c r="I63" s="2" t="s">
        <v>7167</v>
      </c>
      <c r="K63" s="2" t="s">
        <v>11612</v>
      </c>
    </row>
    <row r="64">
      <c r="A64" s="2"/>
      <c r="B64" s="2"/>
      <c r="C64" s="2" t="s">
        <v>7143</v>
      </c>
      <c r="D64" s="2" t="s">
        <v>7502</v>
      </c>
      <c r="E64" s="2"/>
      <c r="F64" s="2"/>
      <c r="G64" s="2"/>
      <c r="H64" s="2"/>
      <c r="I64" s="2" t="s">
        <v>7167</v>
      </c>
      <c r="K64" s="2" t="s">
        <v>11612</v>
      </c>
    </row>
    <row r="65">
      <c r="A65" s="2"/>
      <c r="B65" s="2"/>
      <c r="C65" s="2" t="s">
        <v>7144</v>
      </c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 t="s">
        <v>862</v>
      </c>
      <c r="C67" s="2" t="s">
        <v>1409</v>
      </c>
      <c r="E67" s="2"/>
      <c r="F67" s="2"/>
      <c r="G67" s="2" t="s">
        <v>7187</v>
      </c>
      <c r="H67" s="2" t="s">
        <v>2117</v>
      </c>
    </row>
    <row r="68">
      <c r="A68" s="2"/>
      <c r="B68" s="2" t="s">
        <v>862</v>
      </c>
      <c r="C68" s="2" t="s">
        <v>1412</v>
      </c>
      <c r="E68" s="2"/>
      <c r="F68" s="2"/>
      <c r="G68" s="2" t="s">
        <v>7277</v>
      </c>
      <c r="H68" s="2" t="s">
        <v>2113</v>
      </c>
    </row>
    <row r="69">
      <c r="C69" s="2" t="s">
        <v>7278</v>
      </c>
    </row>
    <row r="70">
      <c r="C70" s="2" t="s">
        <v>1390</v>
      </c>
      <c r="H70" s="2" t="s">
        <v>2118</v>
      </c>
    </row>
    <row r="71">
      <c r="C71" s="2" t="s">
        <v>1390</v>
      </c>
      <c r="H71" s="2" t="s">
        <v>2115</v>
      </c>
    </row>
    <row r="72">
      <c r="C72" s="2" t="s">
        <v>6812</v>
      </c>
    </row>
    <row r="74">
      <c r="A74" s="239"/>
      <c r="B74" s="239" t="s">
        <v>43</v>
      </c>
    </row>
    <row r="75">
      <c r="A75" s="2"/>
      <c r="B75" s="2" t="s">
        <v>7177</v>
      </c>
      <c r="E75" s="2"/>
      <c r="F75" s="2"/>
      <c r="G75" s="2" t="s">
        <v>9590</v>
      </c>
      <c r="H75" s="2"/>
    </row>
    <row r="76">
      <c r="A76" s="2"/>
      <c r="B76" s="2" t="s">
        <v>7179</v>
      </c>
      <c r="E76" s="2"/>
      <c r="F76" s="2"/>
      <c r="G76" s="2" t="s">
        <v>7180</v>
      </c>
      <c r="H76" s="2"/>
    </row>
    <row r="77">
      <c r="A77" s="2"/>
      <c r="B77" s="2" t="s">
        <v>7181</v>
      </c>
      <c r="E77" s="2"/>
      <c r="F77" s="2"/>
      <c r="G77" s="2" t="s">
        <v>7178</v>
      </c>
      <c r="H77" s="2"/>
    </row>
    <row r="78">
      <c r="A78" s="239"/>
      <c r="B78" s="2" t="s">
        <v>7184</v>
      </c>
      <c r="E78" s="2"/>
      <c r="F78" s="2"/>
      <c r="G78" s="2" t="s">
        <v>7185</v>
      </c>
    </row>
    <row r="79">
      <c r="B79" s="2" t="s">
        <v>7188</v>
      </c>
      <c r="E79" s="2"/>
      <c r="F79" s="2"/>
      <c r="G79" s="2" t="s">
        <v>7189</v>
      </c>
    </row>
    <row r="80">
      <c r="B80" s="2" t="s">
        <v>7196</v>
      </c>
      <c r="E80" s="2"/>
      <c r="F80" s="2"/>
      <c r="G80" s="2" t="s">
        <v>9404</v>
      </c>
      <c r="I80" s="195"/>
    </row>
    <row r="81">
      <c r="B81" s="2" t="s">
        <v>7197</v>
      </c>
      <c r="E81" s="2"/>
      <c r="F81" s="2"/>
      <c r="G81" s="2" t="s">
        <v>9404</v>
      </c>
      <c r="I81" s="195"/>
    </row>
    <row r="82" ht="15.0" customHeight="1">
      <c r="B82" s="2" t="s">
        <v>7198</v>
      </c>
      <c r="E82" s="2"/>
      <c r="F82" s="2"/>
      <c r="G82" s="2" t="s">
        <v>9404</v>
      </c>
      <c r="I82" s="195"/>
    </row>
    <row r="83" ht="15.0" customHeight="1">
      <c r="B83" s="2" t="s">
        <v>7199</v>
      </c>
      <c r="E83" s="2"/>
      <c r="F83" s="2"/>
      <c r="G83" s="2" t="s">
        <v>9404</v>
      </c>
      <c r="I83" s="195"/>
    </row>
    <row r="84" ht="15.0" customHeight="1">
      <c r="B84" s="2" t="s">
        <v>7200</v>
      </c>
      <c r="E84" s="2"/>
      <c r="F84" s="2"/>
      <c r="G84" s="2" t="s">
        <v>9404</v>
      </c>
      <c r="I84" s="229"/>
    </row>
    <row r="85">
      <c r="B85" s="2" t="s">
        <v>1390</v>
      </c>
      <c r="E85" s="2"/>
      <c r="F85" s="2"/>
      <c r="G85" s="2" t="s">
        <v>7202</v>
      </c>
      <c r="H85" s="2" t="s">
        <v>2119</v>
      </c>
    </row>
    <row r="86">
      <c r="B86" s="2" t="s">
        <v>1390</v>
      </c>
      <c r="E86" s="2"/>
      <c r="F86" s="2"/>
      <c r="G86" s="2" t="s">
        <v>7203</v>
      </c>
      <c r="H86" s="2" t="s">
        <v>2807</v>
      </c>
    </row>
    <row r="104">
      <c r="A104" s="239"/>
      <c r="B104" s="239" t="s">
        <v>43</v>
      </c>
    </row>
    <row r="105">
      <c r="A105" s="2"/>
      <c r="B105" s="2" t="s">
        <v>7177</v>
      </c>
      <c r="E105" s="2"/>
      <c r="F105" s="2"/>
      <c r="G105" s="2" t="s">
        <v>7178</v>
      </c>
      <c r="H105" s="2"/>
    </row>
    <row r="106">
      <c r="A106" s="2"/>
      <c r="B106" s="2" t="s">
        <v>7179</v>
      </c>
      <c r="E106" s="2"/>
      <c r="F106" s="2"/>
      <c r="G106" s="2" t="s">
        <v>7180</v>
      </c>
      <c r="H106" s="2"/>
    </row>
    <row r="107">
      <c r="A107" s="2"/>
      <c r="B107" s="2" t="s">
        <v>7181</v>
      </c>
      <c r="E107" s="2"/>
      <c r="F107" s="2"/>
      <c r="G107" s="2" t="s">
        <v>7182</v>
      </c>
      <c r="H107" s="2"/>
    </row>
    <row r="109">
      <c r="A109" s="239"/>
      <c r="B109" s="239" t="s">
        <v>1057</v>
      </c>
    </row>
    <row r="110">
      <c r="A110" s="2"/>
      <c r="B110" s="2" t="s">
        <v>2016</v>
      </c>
    </row>
    <row r="111">
      <c r="A111" s="2"/>
      <c r="B111" s="2" t="s">
        <v>11273</v>
      </c>
    </row>
    <row r="112">
      <c r="A112" s="2"/>
      <c r="B112" s="2" t="s">
        <v>11274</v>
      </c>
    </row>
    <row r="113">
      <c r="A113" s="2"/>
      <c r="B113" s="2" t="s">
        <v>7196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6.38"/>
    <col customWidth="1" min="3" max="3" width="16.5"/>
    <col customWidth="1" min="4" max="5" width="16.25"/>
    <col customWidth="1" min="6" max="6" width="11.63"/>
    <col customWidth="1" min="7" max="8" width="20.88"/>
    <col customWidth="1" min="9" max="10" width="17.5"/>
    <col customWidth="1" min="11" max="12" width="9.38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/>
      <c r="B1" s="215" t="s">
        <v>5</v>
      </c>
      <c r="C1" s="219" t="s">
        <v>11619</v>
      </c>
      <c r="D1" s="216"/>
      <c r="E1" s="411" t="s">
        <v>7037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503"/>
      <c r="M1" s="220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V1" s="2" t="s">
        <v>6058</v>
      </c>
      <c r="W1" s="2" t="s">
        <v>6216</v>
      </c>
      <c r="X1" s="2" t="s">
        <v>806</v>
      </c>
      <c r="AA1" s="2" t="s">
        <v>6058</v>
      </c>
      <c r="AB1" s="2" t="s">
        <v>6216</v>
      </c>
      <c r="AC1" s="2" t="s">
        <v>806</v>
      </c>
    </row>
    <row r="2">
      <c r="A2" s="239"/>
      <c r="B2" s="477" t="s">
        <v>807</v>
      </c>
      <c r="C2" s="2" t="s">
        <v>11620</v>
      </c>
      <c r="D2" s="2"/>
      <c r="E2" s="237">
        <v>9.894010004E9</v>
      </c>
      <c r="F2" s="2"/>
      <c r="G2" s="2"/>
      <c r="H2" s="227" t="s">
        <v>320</v>
      </c>
      <c r="I2" s="227"/>
      <c r="J2" s="469"/>
      <c r="K2" s="227"/>
      <c r="L2" s="357"/>
      <c r="M2" s="2" t="s">
        <v>11</v>
      </c>
      <c r="N2" s="469"/>
      <c r="O2" s="490"/>
      <c r="Q2" s="2">
        <v>1.0</v>
      </c>
      <c r="R2" s="2" t="s">
        <v>11621</v>
      </c>
      <c r="S2" s="2" t="s">
        <v>8046</v>
      </c>
      <c r="T2" s="2" t="s">
        <v>7216</v>
      </c>
      <c r="V2" s="2">
        <v>14.0</v>
      </c>
      <c r="W2" s="266" t="s">
        <v>11622</v>
      </c>
      <c r="X2" s="266" t="s">
        <v>543</v>
      </c>
      <c r="Y2" s="266" t="s">
        <v>11623</v>
      </c>
      <c r="Z2" s="266" t="s">
        <v>5695</v>
      </c>
      <c r="AA2" s="2">
        <v>27.0</v>
      </c>
      <c r="AB2" s="2" t="s">
        <v>8255</v>
      </c>
      <c r="AC2" s="2" t="s">
        <v>6390</v>
      </c>
      <c r="AD2" s="2" t="s">
        <v>11624</v>
      </c>
    </row>
    <row r="3">
      <c r="A3" s="2"/>
      <c r="B3" s="229" t="s">
        <v>811</v>
      </c>
      <c r="C3" s="2" t="s">
        <v>11625</v>
      </c>
      <c r="E3" s="230"/>
      <c r="F3" s="2"/>
      <c r="G3" s="2"/>
      <c r="H3" s="2" t="s">
        <v>812</v>
      </c>
      <c r="I3" s="2"/>
      <c r="K3" s="2"/>
      <c r="L3" s="357"/>
      <c r="M3" s="2" t="s">
        <v>12</v>
      </c>
      <c r="O3" s="230"/>
      <c r="Q3" s="2">
        <v>2.0</v>
      </c>
      <c r="R3" s="2" t="s">
        <v>9133</v>
      </c>
      <c r="S3" s="2" t="s">
        <v>8048</v>
      </c>
      <c r="T3" s="2" t="s">
        <v>3305</v>
      </c>
      <c r="U3" s="2" t="s">
        <v>340</v>
      </c>
      <c r="V3" s="2">
        <v>15.0</v>
      </c>
      <c r="W3" s="266" t="s">
        <v>805</v>
      </c>
      <c r="X3" s="266" t="s">
        <v>5420</v>
      </c>
      <c r="Y3" s="266"/>
      <c r="Z3" s="266" t="s">
        <v>9122</v>
      </c>
      <c r="AA3" s="2">
        <v>28.0</v>
      </c>
      <c r="AB3" s="2" t="s">
        <v>6870</v>
      </c>
      <c r="AC3" s="2" t="s">
        <v>10732</v>
      </c>
      <c r="AD3" s="2" t="s">
        <v>11626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357"/>
      <c r="M4" s="2" t="s">
        <v>13</v>
      </c>
      <c r="O4" s="230"/>
      <c r="Q4" s="2">
        <v>3.0</v>
      </c>
      <c r="R4" s="275" t="s">
        <v>11627</v>
      </c>
      <c r="S4" s="357" t="s">
        <v>7038</v>
      </c>
      <c r="T4" s="357" t="s">
        <v>7216</v>
      </c>
      <c r="U4" s="2" t="s">
        <v>55</v>
      </c>
      <c r="V4" s="2">
        <v>16.0</v>
      </c>
      <c r="W4" s="2" t="s">
        <v>11628</v>
      </c>
      <c r="X4" s="2" t="s">
        <v>5422</v>
      </c>
      <c r="Y4" s="2" t="s">
        <v>11629</v>
      </c>
      <c r="Z4" s="2" t="s">
        <v>5695</v>
      </c>
      <c r="AA4" s="2">
        <v>29.0</v>
      </c>
      <c r="AB4" s="2" t="s">
        <v>11630</v>
      </c>
      <c r="AC4" s="2" t="s">
        <v>11631</v>
      </c>
      <c r="AD4" s="2" t="s">
        <v>11632</v>
      </c>
    </row>
    <row r="5">
      <c r="A5" s="2"/>
      <c r="B5" s="229" t="s">
        <v>818</v>
      </c>
      <c r="C5" s="2" t="s">
        <v>11633</v>
      </c>
      <c r="E5" s="230"/>
      <c r="F5" s="2"/>
      <c r="G5" s="2"/>
      <c r="H5" s="2" t="s">
        <v>819</v>
      </c>
      <c r="I5" s="2"/>
      <c r="K5" s="2"/>
      <c r="L5" s="357"/>
      <c r="M5" s="2" t="s">
        <v>14</v>
      </c>
      <c r="O5" s="237"/>
      <c r="Q5" s="451">
        <v>4.0</v>
      </c>
      <c r="R5" s="275" t="s">
        <v>10696</v>
      </c>
      <c r="S5" s="275" t="s">
        <v>11634</v>
      </c>
      <c r="T5" s="357" t="s">
        <v>7216</v>
      </c>
      <c r="U5" s="275" t="s">
        <v>5695</v>
      </c>
      <c r="V5" s="2">
        <v>17.0</v>
      </c>
      <c r="W5" s="2" t="s">
        <v>9133</v>
      </c>
      <c r="X5" s="2" t="s">
        <v>7696</v>
      </c>
      <c r="Y5" s="2" t="s">
        <v>1010</v>
      </c>
      <c r="Z5" s="2" t="s">
        <v>11635</v>
      </c>
      <c r="AA5" s="2">
        <v>30.0</v>
      </c>
      <c r="AB5" s="2" t="s">
        <v>805</v>
      </c>
      <c r="AC5" s="2" t="s">
        <v>6282</v>
      </c>
      <c r="AD5" s="2" t="s">
        <v>11636</v>
      </c>
    </row>
    <row r="6">
      <c r="A6" s="2"/>
      <c r="B6" s="229" t="s">
        <v>820</v>
      </c>
      <c r="C6" s="2"/>
      <c r="E6" s="230"/>
      <c r="F6" s="2"/>
      <c r="G6" s="2"/>
      <c r="H6" s="2" t="s">
        <v>821</v>
      </c>
      <c r="K6" s="2"/>
      <c r="L6" s="357"/>
      <c r="M6" s="2" t="s">
        <v>15</v>
      </c>
      <c r="O6" s="237"/>
      <c r="Q6" s="451">
        <v>5.0</v>
      </c>
      <c r="R6" s="266" t="s">
        <v>5944</v>
      </c>
      <c r="S6" s="357" t="s">
        <v>495</v>
      </c>
      <c r="T6" s="266" t="s">
        <v>7216</v>
      </c>
      <c r="U6" s="266"/>
      <c r="V6" s="2">
        <v>18.0</v>
      </c>
      <c r="W6" s="2" t="s">
        <v>805</v>
      </c>
      <c r="X6" s="2" t="s">
        <v>11637</v>
      </c>
      <c r="AA6" s="2">
        <v>31.0</v>
      </c>
      <c r="AB6" s="2" t="s">
        <v>11638</v>
      </c>
      <c r="AC6" s="2" t="s">
        <v>7302</v>
      </c>
      <c r="AD6" s="2" t="s">
        <v>6331</v>
      </c>
    </row>
    <row r="7">
      <c r="A7" s="2"/>
      <c r="B7" s="229" t="s">
        <v>822</v>
      </c>
      <c r="C7" s="2" t="s">
        <v>7700</v>
      </c>
      <c r="D7" s="2"/>
      <c r="E7" s="237">
        <v>9.600962009E9</v>
      </c>
      <c r="F7" s="2"/>
      <c r="G7" s="2"/>
      <c r="H7" s="2" t="s">
        <v>823</v>
      </c>
      <c r="I7" s="2"/>
      <c r="K7" s="2"/>
      <c r="L7" s="357"/>
      <c r="M7" s="2" t="s">
        <v>17</v>
      </c>
      <c r="O7" s="237"/>
      <c r="Q7" s="451">
        <v>6.0</v>
      </c>
      <c r="R7" s="357" t="s">
        <v>11639</v>
      </c>
      <c r="S7" s="357" t="s">
        <v>11634</v>
      </c>
      <c r="T7" s="357" t="s">
        <v>7216</v>
      </c>
      <c r="U7" s="266"/>
      <c r="V7" s="2">
        <v>19.0</v>
      </c>
      <c r="W7" s="2" t="s">
        <v>805</v>
      </c>
      <c r="X7" s="2" t="s">
        <v>8418</v>
      </c>
      <c r="Y7" s="2" t="s">
        <v>8250</v>
      </c>
      <c r="Z7" s="2" t="s">
        <v>5460</v>
      </c>
      <c r="AA7" s="2">
        <v>32.0</v>
      </c>
      <c r="AB7" s="2" t="s">
        <v>5990</v>
      </c>
      <c r="AC7" s="2" t="s">
        <v>574</v>
      </c>
      <c r="AD7" s="2" t="s">
        <v>11640</v>
      </c>
    </row>
    <row r="8">
      <c r="A8" s="2"/>
      <c r="B8" s="229" t="s">
        <v>824</v>
      </c>
      <c r="C8" s="2"/>
      <c r="E8" s="230"/>
      <c r="F8" s="2"/>
      <c r="G8" s="2"/>
      <c r="H8" s="2" t="s">
        <v>825</v>
      </c>
      <c r="I8" s="2"/>
      <c r="K8" s="2"/>
      <c r="L8" s="357"/>
      <c r="M8" s="2" t="s">
        <v>18</v>
      </c>
      <c r="O8" s="237"/>
      <c r="Q8" s="451">
        <v>7.0</v>
      </c>
      <c r="R8" s="357"/>
      <c r="S8" s="357" t="s">
        <v>6053</v>
      </c>
      <c r="T8" s="357"/>
      <c r="U8" s="266"/>
      <c r="V8" s="2">
        <v>20.0</v>
      </c>
      <c r="W8" s="2" t="s">
        <v>805</v>
      </c>
      <c r="X8" s="2" t="s">
        <v>5902</v>
      </c>
      <c r="Y8" s="2" t="s">
        <v>8250</v>
      </c>
      <c r="Z8" s="2" t="s">
        <v>7707</v>
      </c>
      <c r="AA8" s="2">
        <v>33.0</v>
      </c>
      <c r="AB8" s="2" t="s">
        <v>11641</v>
      </c>
      <c r="AC8" s="2" t="s">
        <v>6847</v>
      </c>
      <c r="AD8" s="2" t="s">
        <v>4269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357"/>
      <c r="M9" s="2" t="s">
        <v>19</v>
      </c>
      <c r="N9" s="2"/>
      <c r="O9" s="237"/>
      <c r="Q9" s="451">
        <v>8.0</v>
      </c>
      <c r="R9" s="275" t="s">
        <v>11642</v>
      </c>
      <c r="S9" s="357" t="s">
        <v>4842</v>
      </c>
      <c r="T9" s="357" t="s">
        <v>1568</v>
      </c>
      <c r="U9" s="275" t="s">
        <v>5695</v>
      </c>
      <c r="V9" s="2">
        <v>21.0</v>
      </c>
      <c r="W9" s="2" t="s">
        <v>805</v>
      </c>
      <c r="X9" s="2" t="s">
        <v>5806</v>
      </c>
      <c r="Y9" s="2" t="s">
        <v>1010</v>
      </c>
      <c r="Z9" s="2" t="s">
        <v>340</v>
      </c>
      <c r="AA9" s="2">
        <v>34.0</v>
      </c>
      <c r="AB9" s="2" t="s">
        <v>11643</v>
      </c>
      <c r="AC9" s="2" t="s">
        <v>5377</v>
      </c>
      <c r="AD9" s="2" t="s">
        <v>4269</v>
      </c>
    </row>
    <row r="10">
      <c r="A10" s="2"/>
      <c r="B10" s="229" t="s">
        <v>828</v>
      </c>
      <c r="C10" s="2"/>
      <c r="D10" s="2"/>
      <c r="E10" s="237"/>
      <c r="F10" s="2"/>
      <c r="G10" s="2"/>
      <c r="H10" s="2" t="s">
        <v>829</v>
      </c>
      <c r="I10" s="2"/>
      <c r="J10" s="2"/>
      <c r="K10" s="2"/>
      <c r="L10" s="357"/>
      <c r="M10" s="2" t="s">
        <v>20</v>
      </c>
      <c r="N10" s="2"/>
      <c r="O10" s="237"/>
      <c r="Q10" s="451">
        <v>9.0</v>
      </c>
      <c r="R10" s="357" t="s">
        <v>805</v>
      </c>
      <c r="S10" s="357" t="s">
        <v>5763</v>
      </c>
      <c r="T10" s="357" t="s">
        <v>1568</v>
      </c>
      <c r="U10" s="357"/>
      <c r="V10" s="2">
        <v>22.0</v>
      </c>
      <c r="W10" s="2" t="s">
        <v>805</v>
      </c>
      <c r="X10" s="2" t="s">
        <v>11644</v>
      </c>
      <c r="Y10" s="2" t="s">
        <v>1010</v>
      </c>
      <c r="Z10" s="2" t="s">
        <v>8552</v>
      </c>
      <c r="AA10" s="2">
        <v>35.0</v>
      </c>
      <c r="AB10" s="2" t="s">
        <v>11645</v>
      </c>
      <c r="AC10" s="2" t="s">
        <v>6940</v>
      </c>
      <c r="AD10" s="2" t="s">
        <v>155</v>
      </c>
    </row>
    <row r="11">
      <c r="A11" s="2"/>
      <c r="B11" s="229" t="s">
        <v>830</v>
      </c>
      <c r="C11" s="2"/>
      <c r="D11" s="2"/>
      <c r="E11" s="237"/>
      <c r="F11" s="2"/>
      <c r="G11" s="2"/>
      <c r="H11" s="2" t="s">
        <v>831</v>
      </c>
      <c r="I11" s="2"/>
      <c r="J11" s="2"/>
      <c r="K11" s="2"/>
      <c r="L11" s="357"/>
      <c r="M11" s="2" t="s">
        <v>21</v>
      </c>
      <c r="N11" s="2"/>
      <c r="O11" s="237"/>
      <c r="Q11" s="451">
        <v>10.0</v>
      </c>
      <c r="R11" s="275" t="s">
        <v>11646</v>
      </c>
      <c r="S11" s="275" t="s">
        <v>11647</v>
      </c>
      <c r="T11" s="275" t="s">
        <v>1568</v>
      </c>
      <c r="U11" s="275" t="s">
        <v>5695</v>
      </c>
      <c r="V11" s="2">
        <v>23.0</v>
      </c>
      <c r="W11" s="2" t="s">
        <v>805</v>
      </c>
      <c r="X11" s="2" t="s">
        <v>5870</v>
      </c>
      <c r="Y11" s="2" t="s">
        <v>1010</v>
      </c>
      <c r="Z11" s="2" t="s">
        <v>11648</v>
      </c>
      <c r="AA11" s="2">
        <v>36.0</v>
      </c>
      <c r="AB11" s="2" t="s">
        <v>11649</v>
      </c>
      <c r="AC11" s="2" t="s">
        <v>6335</v>
      </c>
      <c r="AD11" s="2" t="s">
        <v>11650</v>
      </c>
    </row>
    <row r="12">
      <c r="A12" s="2"/>
      <c r="B12" s="241" t="s">
        <v>7132</v>
      </c>
      <c r="C12" s="242"/>
      <c r="D12" s="242"/>
      <c r="E12" s="243"/>
      <c r="F12" s="2"/>
      <c r="G12" s="2"/>
      <c r="H12" s="2" t="s">
        <v>833</v>
      </c>
      <c r="I12" s="2"/>
      <c r="J12" s="2"/>
      <c r="K12" s="2"/>
      <c r="L12" s="357"/>
      <c r="M12" s="2" t="s">
        <v>23</v>
      </c>
      <c r="N12" s="2"/>
      <c r="O12" s="237"/>
      <c r="Q12" s="451">
        <v>11.0</v>
      </c>
      <c r="R12" s="275" t="s">
        <v>11651</v>
      </c>
      <c r="S12" s="275" t="s">
        <v>8170</v>
      </c>
      <c r="T12" s="266" t="s">
        <v>1568</v>
      </c>
      <c r="U12" s="357" t="s">
        <v>5695</v>
      </c>
      <c r="V12" s="2">
        <v>24.0</v>
      </c>
      <c r="W12" s="2" t="s">
        <v>805</v>
      </c>
      <c r="X12" s="2" t="s">
        <v>5445</v>
      </c>
      <c r="Y12" s="2" t="s">
        <v>1010</v>
      </c>
      <c r="Z12" s="2" t="s">
        <v>5293</v>
      </c>
      <c r="AA12" s="2">
        <v>37.0</v>
      </c>
      <c r="AB12" s="2" t="s">
        <v>11652</v>
      </c>
      <c r="AC12" s="2" t="s">
        <v>9425</v>
      </c>
      <c r="AD12" s="2" t="s">
        <v>11653</v>
      </c>
    </row>
    <row r="13">
      <c r="A13" s="2"/>
      <c r="D13" s="2"/>
      <c r="E13" s="2"/>
      <c r="F13" s="2"/>
      <c r="G13" s="2"/>
      <c r="H13" s="229" t="s">
        <v>835</v>
      </c>
      <c r="I13" s="2"/>
      <c r="J13" s="2"/>
      <c r="K13" s="237"/>
      <c r="L13" s="357"/>
      <c r="M13" s="2" t="s">
        <v>24</v>
      </c>
      <c r="N13" s="242"/>
      <c r="O13" s="243"/>
      <c r="P13" s="2"/>
      <c r="Q13" s="451">
        <v>12.0</v>
      </c>
      <c r="R13" s="275" t="s">
        <v>11654</v>
      </c>
      <c r="S13" s="275" t="s">
        <v>11655</v>
      </c>
      <c r="T13" s="266" t="s">
        <v>1568</v>
      </c>
      <c r="U13" s="357" t="s">
        <v>5695</v>
      </c>
      <c r="V13" s="2">
        <v>25.0</v>
      </c>
      <c r="W13" s="2" t="s">
        <v>805</v>
      </c>
      <c r="X13" s="2" t="s">
        <v>563</v>
      </c>
      <c r="Y13" s="2" t="s">
        <v>11465</v>
      </c>
      <c r="Z13" s="2" t="s">
        <v>5293</v>
      </c>
      <c r="AA13" s="2">
        <v>38.0</v>
      </c>
      <c r="AB13" s="2" t="s">
        <v>11656</v>
      </c>
      <c r="AC13" s="2" t="s">
        <v>4193</v>
      </c>
      <c r="AD13" s="2" t="s">
        <v>11657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413"/>
      <c r="M14" s="2"/>
      <c r="N14" s="2"/>
      <c r="O14" s="2"/>
      <c r="P14" s="2"/>
      <c r="Q14" s="239">
        <v>13.0</v>
      </c>
      <c r="R14" s="357" t="s">
        <v>11658</v>
      </c>
      <c r="S14" s="357" t="s">
        <v>11659</v>
      </c>
      <c r="T14" s="266" t="s">
        <v>1568</v>
      </c>
      <c r="U14" s="357" t="s">
        <v>5695</v>
      </c>
      <c r="V14" s="2">
        <v>26.0</v>
      </c>
      <c r="W14" s="2" t="s">
        <v>805</v>
      </c>
      <c r="X14" s="2" t="s">
        <v>11660</v>
      </c>
      <c r="AA14" s="2">
        <v>39.0</v>
      </c>
      <c r="AB14" s="2" t="s">
        <v>10489</v>
      </c>
      <c r="AC14" s="2" t="s">
        <v>622</v>
      </c>
      <c r="AD14" s="2" t="s">
        <v>11661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57"/>
      <c r="M15" s="2"/>
      <c r="N15" s="2"/>
      <c r="O15" s="2" t="s">
        <v>4235</v>
      </c>
      <c r="P15" s="2"/>
      <c r="R15" s="357"/>
      <c r="S15" s="357"/>
      <c r="T15" s="266"/>
      <c r="U15" s="357"/>
      <c r="V15" s="2">
        <v>27.0</v>
      </c>
      <c r="W15" s="2" t="s">
        <v>11662</v>
      </c>
      <c r="X15" s="2" t="s">
        <v>3581</v>
      </c>
      <c r="Y15" s="2" t="s">
        <v>7398</v>
      </c>
      <c r="Z15" s="2" t="s">
        <v>55</v>
      </c>
      <c r="AA15" s="2">
        <v>40.0</v>
      </c>
      <c r="AB15" s="2" t="s">
        <v>11663</v>
      </c>
      <c r="AC15" s="2" t="s">
        <v>9936</v>
      </c>
      <c r="AD15" s="2" t="s">
        <v>11664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519" t="s">
        <v>8573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  <c r="AA16" s="2">
        <v>41.0</v>
      </c>
      <c r="AB16" s="2" t="s">
        <v>11665</v>
      </c>
      <c r="AC16" s="2" t="s">
        <v>11666</v>
      </c>
      <c r="AD16" s="2" t="s">
        <v>11667</v>
      </c>
    </row>
    <row r="17">
      <c r="A17" s="2" t="s">
        <v>26</v>
      </c>
      <c r="B17" s="2" t="s">
        <v>862</v>
      </c>
      <c r="C17" s="2" t="s">
        <v>11668</v>
      </c>
      <c r="D17" s="2" t="s">
        <v>11669</v>
      </c>
      <c r="E17" s="276" t="s">
        <v>11499</v>
      </c>
      <c r="F17" s="350">
        <v>2875.0</v>
      </c>
      <c r="G17" s="351">
        <v>7500.0</v>
      </c>
      <c r="H17" s="2" t="s">
        <v>11670</v>
      </c>
      <c r="I17" s="2" t="s">
        <v>2097</v>
      </c>
      <c r="J17" s="2" t="s">
        <v>829</v>
      </c>
      <c r="K17" s="2" t="s">
        <v>4842</v>
      </c>
      <c r="L17" s="357" t="s">
        <v>860</v>
      </c>
      <c r="M17" s="2" t="s">
        <v>17</v>
      </c>
      <c r="N17" s="2" t="s">
        <v>5666</v>
      </c>
      <c r="R17" s="2" t="s">
        <v>7159</v>
      </c>
      <c r="S17" s="2">
        <v>309.0</v>
      </c>
      <c r="AA17" s="2">
        <v>42.0</v>
      </c>
      <c r="AB17" s="2" t="s">
        <v>9132</v>
      </c>
      <c r="AC17" s="2" t="s">
        <v>4076</v>
      </c>
      <c r="AD17" s="2" t="s">
        <v>11671</v>
      </c>
    </row>
    <row r="18">
      <c r="A18" s="2"/>
      <c r="B18" s="2" t="s">
        <v>862</v>
      </c>
      <c r="C18" s="2" t="s">
        <v>11668</v>
      </c>
      <c r="D18" s="291" t="s">
        <v>11672</v>
      </c>
      <c r="E18" s="276" t="s">
        <v>11499</v>
      </c>
      <c r="F18" s="350">
        <v>2875.0</v>
      </c>
      <c r="G18" s="2"/>
      <c r="H18" s="2" t="s">
        <v>11673</v>
      </c>
      <c r="I18" s="2" t="s">
        <v>2100</v>
      </c>
      <c r="J18" s="2" t="s">
        <v>829</v>
      </c>
      <c r="K18" s="2" t="s">
        <v>4842</v>
      </c>
      <c r="L18" s="357" t="s">
        <v>860</v>
      </c>
      <c r="M18" s="2" t="s">
        <v>17</v>
      </c>
      <c r="N18" s="2" t="s">
        <v>5666</v>
      </c>
      <c r="S18" s="2">
        <v>309.0</v>
      </c>
      <c r="AA18" s="2">
        <v>43.0</v>
      </c>
      <c r="AB18" s="2" t="s">
        <v>11674</v>
      </c>
      <c r="AC18" s="2" t="s">
        <v>4557</v>
      </c>
      <c r="AD18" s="2" t="s">
        <v>11675</v>
      </c>
    </row>
    <row r="19">
      <c r="A19" s="2"/>
      <c r="B19" s="2" t="s">
        <v>862</v>
      </c>
      <c r="C19" s="2" t="s">
        <v>4127</v>
      </c>
      <c r="D19" s="291" t="s">
        <v>11676</v>
      </c>
      <c r="E19" s="359" t="s">
        <v>6893</v>
      </c>
      <c r="F19" s="350">
        <v>2875.0</v>
      </c>
      <c r="G19" s="2"/>
      <c r="H19" s="2" t="s">
        <v>8301</v>
      </c>
      <c r="I19" s="2" t="s">
        <v>2102</v>
      </c>
      <c r="J19" s="2" t="s">
        <v>829</v>
      </c>
      <c r="K19" s="2" t="s">
        <v>4842</v>
      </c>
      <c r="L19" s="357" t="s">
        <v>860</v>
      </c>
      <c r="M19" s="2" t="s">
        <v>17</v>
      </c>
      <c r="N19" s="2" t="s">
        <v>5666</v>
      </c>
      <c r="S19" s="2">
        <v>309.0</v>
      </c>
      <c r="AA19" s="2">
        <v>44.0</v>
      </c>
      <c r="AB19" s="2" t="s">
        <v>6105</v>
      </c>
      <c r="AC19" s="2" t="s">
        <v>11677</v>
      </c>
      <c r="AD19" s="2" t="s">
        <v>11678</v>
      </c>
    </row>
    <row r="20">
      <c r="A20" s="2"/>
      <c r="B20" s="2" t="s">
        <v>862</v>
      </c>
      <c r="C20" s="2" t="s">
        <v>4127</v>
      </c>
      <c r="D20" s="291" t="s">
        <v>11679</v>
      </c>
      <c r="E20" s="359" t="s">
        <v>6893</v>
      </c>
      <c r="F20" s="350">
        <v>2875.0</v>
      </c>
      <c r="G20" s="2"/>
      <c r="H20" s="2" t="s">
        <v>11680</v>
      </c>
      <c r="I20" s="2" t="s">
        <v>2103</v>
      </c>
      <c r="J20" s="2" t="s">
        <v>829</v>
      </c>
      <c r="K20" s="2" t="s">
        <v>4842</v>
      </c>
      <c r="L20" s="357" t="s">
        <v>860</v>
      </c>
      <c r="M20" s="2" t="s">
        <v>17</v>
      </c>
      <c r="N20" s="2" t="s">
        <v>5666</v>
      </c>
      <c r="S20" s="2">
        <v>309.0</v>
      </c>
      <c r="AA20" s="2">
        <v>45.0</v>
      </c>
      <c r="AB20" s="2" t="s">
        <v>11681</v>
      </c>
      <c r="AC20" s="2" t="s">
        <v>7225</v>
      </c>
      <c r="AD20" s="2" t="s">
        <v>11682</v>
      </c>
    </row>
    <row r="21">
      <c r="A21" s="2"/>
      <c r="B21" s="2" t="s">
        <v>862</v>
      </c>
      <c r="C21" s="2" t="s">
        <v>4127</v>
      </c>
      <c r="D21" s="291" t="s">
        <v>11683</v>
      </c>
      <c r="E21" s="359" t="s">
        <v>6893</v>
      </c>
      <c r="F21" s="350">
        <v>2875.0</v>
      </c>
      <c r="G21" s="2"/>
      <c r="H21" s="2" t="s">
        <v>9395</v>
      </c>
      <c r="I21" s="2" t="s">
        <v>2104</v>
      </c>
      <c r="J21" s="2" t="s">
        <v>829</v>
      </c>
      <c r="K21" s="2" t="s">
        <v>4842</v>
      </c>
      <c r="L21" s="357" t="s">
        <v>860</v>
      </c>
      <c r="M21" s="2" t="s">
        <v>17</v>
      </c>
      <c r="N21" s="2" t="s">
        <v>5666</v>
      </c>
      <c r="S21" s="2">
        <v>309.0</v>
      </c>
      <c r="AA21" s="2">
        <v>46.0</v>
      </c>
      <c r="AB21" s="2" t="s">
        <v>11684</v>
      </c>
      <c r="AC21" s="2" t="s">
        <v>11685</v>
      </c>
      <c r="AD21" s="2" t="s">
        <v>11686</v>
      </c>
    </row>
    <row r="22">
      <c r="A22" s="2"/>
      <c r="B22" s="2" t="s">
        <v>862</v>
      </c>
      <c r="C22" s="2" t="s">
        <v>4127</v>
      </c>
      <c r="D22" s="291" t="s">
        <v>11687</v>
      </c>
      <c r="E22" s="359" t="s">
        <v>6893</v>
      </c>
      <c r="F22" s="350">
        <v>2875.0</v>
      </c>
      <c r="G22" s="2"/>
      <c r="H22" s="2" t="s">
        <v>11688</v>
      </c>
      <c r="I22" s="2" t="s">
        <v>2118</v>
      </c>
      <c r="J22" s="2" t="s">
        <v>829</v>
      </c>
      <c r="K22" s="2" t="s">
        <v>4857</v>
      </c>
      <c r="L22" s="357" t="s">
        <v>860</v>
      </c>
      <c r="M22" s="2" t="s">
        <v>17</v>
      </c>
      <c r="N22" s="2" t="s">
        <v>5666</v>
      </c>
      <c r="S22" s="2">
        <v>309.0</v>
      </c>
    </row>
    <row r="23">
      <c r="A23" s="2"/>
      <c r="B23" s="2" t="s">
        <v>862</v>
      </c>
      <c r="C23" s="2" t="s">
        <v>4127</v>
      </c>
      <c r="D23" s="291" t="s">
        <v>11689</v>
      </c>
      <c r="E23" s="359" t="s">
        <v>6893</v>
      </c>
      <c r="F23" s="350">
        <v>2875.0</v>
      </c>
      <c r="G23" s="2"/>
      <c r="H23" s="2" t="s">
        <v>11690</v>
      </c>
      <c r="I23" s="2" t="s">
        <v>2117</v>
      </c>
      <c r="J23" s="2" t="s">
        <v>829</v>
      </c>
      <c r="K23" s="2" t="s">
        <v>4857</v>
      </c>
      <c r="L23" s="357" t="s">
        <v>860</v>
      </c>
      <c r="M23" s="2" t="s">
        <v>17</v>
      </c>
      <c r="N23" s="2" t="s">
        <v>5666</v>
      </c>
      <c r="S23" s="2">
        <v>309.0</v>
      </c>
    </row>
    <row r="24">
      <c r="A24" s="2"/>
      <c r="B24" s="2" t="s">
        <v>862</v>
      </c>
      <c r="C24" s="2" t="s">
        <v>4127</v>
      </c>
      <c r="D24" s="291" t="s">
        <v>11691</v>
      </c>
      <c r="E24" s="359" t="s">
        <v>6893</v>
      </c>
      <c r="F24" s="350">
        <v>2875.0</v>
      </c>
      <c r="G24" s="2"/>
      <c r="H24" s="2"/>
      <c r="I24" s="2"/>
      <c r="J24" s="2" t="s">
        <v>829</v>
      </c>
      <c r="K24" s="2" t="s">
        <v>11659</v>
      </c>
      <c r="L24" s="275" t="s">
        <v>1019</v>
      </c>
      <c r="M24" s="2" t="s">
        <v>17</v>
      </c>
      <c r="N24" s="2" t="s">
        <v>5666</v>
      </c>
      <c r="R24" s="2" t="s">
        <v>11658</v>
      </c>
      <c r="S24" s="2">
        <v>309.0</v>
      </c>
    </row>
    <row r="25">
      <c r="A25" s="2"/>
      <c r="B25" s="2" t="s">
        <v>862</v>
      </c>
      <c r="C25" s="2" t="s">
        <v>4127</v>
      </c>
      <c r="D25" s="291" t="s">
        <v>11692</v>
      </c>
      <c r="E25" s="359" t="s">
        <v>6893</v>
      </c>
      <c r="F25" s="350">
        <v>2875.0</v>
      </c>
      <c r="G25" s="2"/>
      <c r="H25" s="2"/>
      <c r="I25" s="2"/>
      <c r="J25" s="2" t="s">
        <v>829</v>
      </c>
      <c r="K25" s="2" t="s">
        <v>5422</v>
      </c>
      <c r="L25" s="275" t="s">
        <v>1019</v>
      </c>
      <c r="M25" s="2" t="s">
        <v>17</v>
      </c>
      <c r="N25" s="2" t="s">
        <v>5666</v>
      </c>
      <c r="R25" s="2" t="s">
        <v>11628</v>
      </c>
      <c r="S25" s="2">
        <v>309.0</v>
      </c>
    </row>
    <row r="26">
      <c r="A26" s="2"/>
      <c r="B26" s="359" t="s">
        <v>862</v>
      </c>
      <c r="C26" s="2" t="s">
        <v>4876</v>
      </c>
      <c r="D26" s="291" t="s">
        <v>11693</v>
      </c>
      <c r="E26" s="359" t="s">
        <v>3533</v>
      </c>
      <c r="F26" s="351">
        <v>6325.0</v>
      </c>
      <c r="G26" s="2"/>
      <c r="H26" s="2" t="s">
        <v>7243</v>
      </c>
      <c r="I26" s="2"/>
      <c r="J26" s="2" t="s">
        <v>829</v>
      </c>
      <c r="K26" s="2" t="s">
        <v>11659</v>
      </c>
      <c r="L26" s="266" t="s">
        <v>860</v>
      </c>
      <c r="M26" s="2" t="s">
        <v>17</v>
      </c>
      <c r="N26" s="2" t="s">
        <v>7710</v>
      </c>
      <c r="R26" s="2" t="s">
        <v>11658</v>
      </c>
      <c r="S26" s="2">
        <v>337.0</v>
      </c>
    </row>
    <row r="27">
      <c r="A27" s="2"/>
      <c r="B27" s="2" t="s">
        <v>865</v>
      </c>
      <c r="C27" s="2" t="s">
        <v>1545</v>
      </c>
      <c r="D27" s="291" t="s">
        <v>11694</v>
      </c>
      <c r="E27" s="380" t="s">
        <v>3413</v>
      </c>
      <c r="F27" s="350">
        <v>4198.0</v>
      </c>
      <c r="G27" s="2"/>
      <c r="H27" s="2" t="s">
        <v>7243</v>
      </c>
      <c r="I27" s="2"/>
      <c r="J27" s="2" t="s">
        <v>829</v>
      </c>
      <c r="K27" s="2" t="s">
        <v>11659</v>
      </c>
      <c r="L27" s="266" t="s">
        <v>860</v>
      </c>
      <c r="M27" s="2" t="s">
        <v>17</v>
      </c>
      <c r="N27" s="2" t="s">
        <v>7710</v>
      </c>
      <c r="R27" s="2" t="s">
        <v>11658</v>
      </c>
      <c r="S27" s="2">
        <v>337.0</v>
      </c>
    </row>
    <row r="28">
      <c r="A28" s="2"/>
      <c r="B28" s="2" t="s">
        <v>862</v>
      </c>
      <c r="C28" s="359" t="s">
        <v>11695</v>
      </c>
      <c r="D28" s="291">
        <v>2.49132669E8</v>
      </c>
      <c r="E28" s="359" t="s">
        <v>11696</v>
      </c>
      <c r="F28" s="351">
        <v>15100.0</v>
      </c>
      <c r="G28" s="2"/>
      <c r="H28" s="2" t="s">
        <v>7243</v>
      </c>
      <c r="I28" s="2"/>
      <c r="J28" s="2" t="s">
        <v>829</v>
      </c>
      <c r="K28" s="2" t="s">
        <v>11659</v>
      </c>
      <c r="L28" s="266" t="s">
        <v>860</v>
      </c>
      <c r="M28" s="2" t="s">
        <v>17</v>
      </c>
      <c r="N28" s="2" t="s">
        <v>6772</v>
      </c>
      <c r="R28" s="2" t="s">
        <v>11658</v>
      </c>
      <c r="S28" s="2">
        <v>356.0</v>
      </c>
    </row>
    <row r="29">
      <c r="A29" s="2"/>
      <c r="B29" s="2" t="s">
        <v>30</v>
      </c>
      <c r="C29" s="359" t="s">
        <v>6888</v>
      </c>
      <c r="D29" s="291">
        <v>9.230280131E9</v>
      </c>
      <c r="E29" s="380" t="s">
        <v>11697</v>
      </c>
      <c r="F29" s="2"/>
      <c r="G29" s="2"/>
      <c r="H29" s="2"/>
      <c r="I29" s="2"/>
      <c r="K29" s="2" t="s">
        <v>11659</v>
      </c>
      <c r="L29" s="266"/>
      <c r="M29" s="2" t="s">
        <v>2386</v>
      </c>
      <c r="N29" s="2" t="s">
        <v>11698</v>
      </c>
      <c r="R29" s="2" t="s">
        <v>11658</v>
      </c>
      <c r="S29" s="2">
        <v>338.0</v>
      </c>
    </row>
    <row r="30">
      <c r="A30" s="2"/>
      <c r="B30" s="2" t="s">
        <v>5442</v>
      </c>
      <c r="C30" s="359" t="s">
        <v>7935</v>
      </c>
      <c r="D30" s="291" t="s">
        <v>11699</v>
      </c>
      <c r="E30" s="359" t="s">
        <v>8191</v>
      </c>
      <c r="F30" s="2"/>
      <c r="G30" s="2"/>
      <c r="H30" s="2"/>
      <c r="I30" s="2"/>
      <c r="J30" s="2" t="s">
        <v>829</v>
      </c>
      <c r="K30" s="2" t="s">
        <v>11659</v>
      </c>
      <c r="L30" s="275" t="s">
        <v>860</v>
      </c>
      <c r="M30" s="2" t="s">
        <v>17</v>
      </c>
      <c r="N30" s="2" t="s">
        <v>6772</v>
      </c>
      <c r="R30" s="2" t="s">
        <v>11658</v>
      </c>
      <c r="S30" s="2">
        <v>355.0</v>
      </c>
    </row>
    <row r="31">
      <c r="A31" s="2"/>
      <c r="B31" s="2"/>
      <c r="C31" s="276" t="s">
        <v>2305</v>
      </c>
      <c r="D31" s="2"/>
      <c r="E31" s="439"/>
      <c r="F31" s="353">
        <v>7.0</v>
      </c>
      <c r="G31" s="2"/>
      <c r="H31" s="2"/>
      <c r="I31" s="2"/>
      <c r="L31" s="266"/>
    </row>
    <row r="32">
      <c r="A32" s="2"/>
      <c r="B32" s="2"/>
      <c r="D32" s="2"/>
      <c r="E32" s="439"/>
      <c r="F32" s="352"/>
      <c r="G32" s="2"/>
      <c r="H32" s="2"/>
      <c r="I32" s="2"/>
      <c r="L32" s="266"/>
    </row>
    <row r="33">
      <c r="A33" s="2" t="s">
        <v>336</v>
      </c>
      <c r="B33" s="2" t="s">
        <v>3881</v>
      </c>
      <c r="C33" s="2" t="s">
        <v>4317</v>
      </c>
      <c r="D33" s="291">
        <v>912655.0</v>
      </c>
      <c r="E33" s="359" t="s">
        <v>4318</v>
      </c>
      <c r="F33" s="351">
        <v>4980.0</v>
      </c>
      <c r="G33" s="351">
        <v>14320.0</v>
      </c>
      <c r="H33" s="231"/>
      <c r="I33" s="2"/>
      <c r="J33" s="2" t="s">
        <v>829</v>
      </c>
      <c r="L33" s="266" t="s">
        <v>860</v>
      </c>
      <c r="M33" s="2" t="s">
        <v>17</v>
      </c>
      <c r="N33" s="2" t="s">
        <v>6772</v>
      </c>
      <c r="S33" s="2">
        <v>355.0</v>
      </c>
    </row>
    <row r="34">
      <c r="A34" s="2"/>
      <c r="B34" s="2" t="s">
        <v>3881</v>
      </c>
      <c r="C34" s="2" t="s">
        <v>4317</v>
      </c>
      <c r="D34" s="291">
        <v>906488.0</v>
      </c>
      <c r="E34" s="359" t="s">
        <v>4318</v>
      </c>
      <c r="F34" s="351">
        <v>4980.0</v>
      </c>
      <c r="G34" s="231"/>
      <c r="H34" s="231"/>
      <c r="I34" s="2"/>
      <c r="J34" s="2" t="s">
        <v>829</v>
      </c>
      <c r="L34" s="266" t="s">
        <v>860</v>
      </c>
      <c r="M34" s="2" t="s">
        <v>17</v>
      </c>
      <c r="N34" s="2" t="s">
        <v>6772</v>
      </c>
      <c r="S34" s="2">
        <v>355.0</v>
      </c>
    </row>
    <row r="35">
      <c r="A35" s="2"/>
      <c r="B35" s="2" t="s">
        <v>3881</v>
      </c>
      <c r="C35" s="2" t="s">
        <v>4317</v>
      </c>
      <c r="D35" s="291">
        <v>912586.0</v>
      </c>
      <c r="E35" s="359" t="s">
        <v>4318</v>
      </c>
      <c r="F35" s="351">
        <v>4980.0</v>
      </c>
      <c r="G35" s="231"/>
      <c r="H35" s="231"/>
      <c r="I35" s="2"/>
      <c r="J35" s="2" t="s">
        <v>829</v>
      </c>
      <c r="L35" s="266" t="s">
        <v>860</v>
      </c>
      <c r="M35" s="2" t="s">
        <v>17</v>
      </c>
      <c r="N35" s="2" t="s">
        <v>6772</v>
      </c>
      <c r="S35" s="2">
        <v>355.0</v>
      </c>
    </row>
    <row r="36">
      <c r="A36" s="2"/>
      <c r="B36" s="2" t="s">
        <v>3881</v>
      </c>
      <c r="C36" s="2" t="s">
        <v>4317</v>
      </c>
      <c r="D36" s="291">
        <v>913010.0</v>
      </c>
      <c r="E36" s="359" t="s">
        <v>4318</v>
      </c>
      <c r="F36" s="351">
        <v>4980.0</v>
      </c>
      <c r="G36" s="231"/>
      <c r="H36" s="231"/>
      <c r="I36" s="2"/>
      <c r="J36" s="2" t="s">
        <v>829</v>
      </c>
      <c r="L36" s="266" t="s">
        <v>860</v>
      </c>
      <c r="M36" s="2" t="s">
        <v>17</v>
      </c>
      <c r="N36" s="2" t="s">
        <v>6772</v>
      </c>
      <c r="S36" s="2">
        <v>355.0</v>
      </c>
    </row>
    <row r="37">
      <c r="A37" s="2"/>
      <c r="B37" s="2" t="s">
        <v>3881</v>
      </c>
      <c r="C37" s="2" t="s">
        <v>4317</v>
      </c>
      <c r="D37" s="291">
        <v>906564.0</v>
      </c>
      <c r="E37" s="359" t="s">
        <v>4318</v>
      </c>
      <c r="F37" s="351">
        <v>4980.0</v>
      </c>
      <c r="G37" s="231"/>
      <c r="H37" s="231"/>
      <c r="I37" s="2"/>
      <c r="J37" s="2" t="s">
        <v>829</v>
      </c>
      <c r="L37" s="266" t="s">
        <v>860</v>
      </c>
      <c r="M37" s="2" t="s">
        <v>17</v>
      </c>
      <c r="N37" s="2" t="s">
        <v>6772</v>
      </c>
      <c r="S37" s="2">
        <v>355.0</v>
      </c>
    </row>
    <row r="38">
      <c r="A38" s="2"/>
      <c r="B38" s="2" t="s">
        <v>3881</v>
      </c>
      <c r="C38" s="2" t="s">
        <v>4317</v>
      </c>
      <c r="D38" s="291">
        <v>908381.0</v>
      </c>
      <c r="E38" s="359" t="s">
        <v>4318</v>
      </c>
      <c r="F38" s="351">
        <v>4980.0</v>
      </c>
      <c r="G38" s="231"/>
      <c r="H38" s="231"/>
      <c r="I38" s="2"/>
      <c r="J38" s="2" t="s">
        <v>829</v>
      </c>
      <c r="L38" s="266" t="s">
        <v>860</v>
      </c>
      <c r="M38" s="2" t="s">
        <v>17</v>
      </c>
      <c r="N38" s="2" t="s">
        <v>6772</v>
      </c>
      <c r="S38" s="2">
        <v>355.0</v>
      </c>
    </row>
    <row r="39">
      <c r="A39" s="2"/>
      <c r="B39" s="2" t="s">
        <v>3881</v>
      </c>
      <c r="C39" s="2" t="s">
        <v>4317</v>
      </c>
      <c r="D39" s="291">
        <v>908336.0</v>
      </c>
      <c r="E39" s="359" t="s">
        <v>4318</v>
      </c>
      <c r="F39" s="351">
        <v>4980.0</v>
      </c>
      <c r="G39" s="231"/>
      <c r="H39" s="231"/>
      <c r="I39" s="2"/>
      <c r="J39" s="2" t="s">
        <v>829</v>
      </c>
      <c r="L39" s="266" t="s">
        <v>860</v>
      </c>
      <c r="M39" s="2" t="s">
        <v>17</v>
      </c>
      <c r="N39" s="2" t="s">
        <v>6772</v>
      </c>
      <c r="S39" s="2">
        <v>355.0</v>
      </c>
    </row>
    <row r="40">
      <c r="A40" s="2"/>
      <c r="B40" s="2" t="s">
        <v>3881</v>
      </c>
      <c r="C40" s="2" t="s">
        <v>4317</v>
      </c>
      <c r="D40" s="291">
        <v>912830.0</v>
      </c>
      <c r="E40" s="380" t="s">
        <v>4318</v>
      </c>
      <c r="F40" s="350">
        <v>4980.0</v>
      </c>
      <c r="G40" s="231"/>
      <c r="H40" s="231"/>
      <c r="I40" s="2"/>
      <c r="J40" s="2"/>
      <c r="L40" s="266"/>
      <c r="M40" s="2" t="s">
        <v>17</v>
      </c>
      <c r="N40" s="2" t="s">
        <v>5704</v>
      </c>
      <c r="S40" s="2">
        <v>342.0</v>
      </c>
    </row>
    <row r="41">
      <c r="A41" s="2"/>
      <c r="B41" s="2" t="s">
        <v>3881</v>
      </c>
      <c r="C41" s="2" t="s">
        <v>4317</v>
      </c>
      <c r="D41" s="291">
        <v>912679.0</v>
      </c>
      <c r="E41" s="380" t="s">
        <v>4318</v>
      </c>
      <c r="F41" s="350">
        <v>4980.0</v>
      </c>
      <c r="G41" s="231"/>
      <c r="H41" s="231"/>
      <c r="I41" s="2"/>
      <c r="J41" s="2"/>
      <c r="L41" s="266"/>
      <c r="M41" s="2" t="s">
        <v>17</v>
      </c>
      <c r="N41" s="2" t="s">
        <v>5704</v>
      </c>
      <c r="S41" s="2">
        <v>342.0</v>
      </c>
    </row>
    <row r="42">
      <c r="A42" s="2"/>
      <c r="B42" s="2" t="s">
        <v>3881</v>
      </c>
      <c r="C42" s="2" t="s">
        <v>4317</v>
      </c>
      <c r="D42" s="291">
        <v>886281.0</v>
      </c>
      <c r="E42" s="380" t="s">
        <v>4318</v>
      </c>
      <c r="F42" s="350">
        <v>4980.0</v>
      </c>
      <c r="G42" s="231"/>
      <c r="H42" s="231"/>
      <c r="I42" s="2"/>
      <c r="J42" s="2"/>
      <c r="L42" s="266"/>
      <c r="M42" s="2" t="s">
        <v>17</v>
      </c>
      <c r="N42" s="2" t="s">
        <v>5704</v>
      </c>
      <c r="S42" s="2">
        <v>342.0</v>
      </c>
    </row>
    <row r="43">
      <c r="A43" s="2"/>
      <c r="B43" s="2" t="s">
        <v>3881</v>
      </c>
      <c r="C43" s="2" t="s">
        <v>4317</v>
      </c>
      <c r="D43" s="291">
        <v>881664.0</v>
      </c>
      <c r="E43" s="380" t="s">
        <v>4318</v>
      </c>
      <c r="F43" s="350">
        <v>4980.0</v>
      </c>
      <c r="G43" s="231"/>
      <c r="H43" s="231"/>
      <c r="I43" s="2"/>
      <c r="J43" s="2"/>
      <c r="L43" s="266"/>
      <c r="M43" s="2" t="s">
        <v>17</v>
      </c>
      <c r="N43" s="2" t="s">
        <v>5704</v>
      </c>
      <c r="S43" s="2">
        <v>342.0</v>
      </c>
    </row>
    <row r="44">
      <c r="A44" s="2"/>
      <c r="B44" s="2" t="s">
        <v>3881</v>
      </c>
      <c r="C44" s="2" t="s">
        <v>4317</v>
      </c>
      <c r="D44" s="291">
        <v>881662.0</v>
      </c>
      <c r="E44" s="380" t="s">
        <v>4318</v>
      </c>
      <c r="F44" s="350">
        <v>4980.0</v>
      </c>
      <c r="G44" s="231"/>
      <c r="H44" s="231"/>
      <c r="I44" s="2"/>
      <c r="J44" s="2"/>
      <c r="L44" s="266"/>
      <c r="M44" s="2" t="s">
        <v>17</v>
      </c>
      <c r="N44" s="2" t="s">
        <v>5704</v>
      </c>
      <c r="S44" s="2">
        <v>342.0</v>
      </c>
    </row>
    <row r="45">
      <c r="A45" s="2"/>
      <c r="B45" s="2" t="s">
        <v>3881</v>
      </c>
      <c r="C45" s="2" t="s">
        <v>4317</v>
      </c>
      <c r="D45" s="291">
        <v>849313.0</v>
      </c>
      <c r="E45" s="380" t="s">
        <v>4318</v>
      </c>
      <c r="F45" s="350">
        <v>4980.0</v>
      </c>
      <c r="G45" s="231"/>
      <c r="H45" s="231"/>
      <c r="I45" s="2"/>
      <c r="J45" s="2"/>
      <c r="L45" s="266"/>
      <c r="M45" s="2" t="s">
        <v>17</v>
      </c>
      <c r="N45" s="2" t="s">
        <v>5704</v>
      </c>
      <c r="S45" s="2">
        <v>342.0</v>
      </c>
    </row>
    <row r="46">
      <c r="A46" s="2"/>
      <c r="B46" s="2" t="s">
        <v>3881</v>
      </c>
      <c r="C46" s="359" t="s">
        <v>8000</v>
      </c>
      <c r="D46" s="291">
        <v>200369.0</v>
      </c>
      <c r="E46" s="359" t="s">
        <v>8719</v>
      </c>
      <c r="F46" s="350">
        <v>4980.0</v>
      </c>
      <c r="G46" s="231"/>
      <c r="H46" s="231"/>
      <c r="I46" s="2"/>
      <c r="J46" s="2" t="s">
        <v>829</v>
      </c>
      <c r="L46" s="266" t="s">
        <v>860</v>
      </c>
      <c r="M46" s="2" t="s">
        <v>17</v>
      </c>
      <c r="N46" s="2" t="s">
        <v>6772</v>
      </c>
      <c r="S46" s="2">
        <v>355.0</v>
      </c>
    </row>
    <row r="47">
      <c r="A47" s="2"/>
      <c r="B47" s="2" t="s">
        <v>3881</v>
      </c>
      <c r="C47" s="359" t="s">
        <v>8000</v>
      </c>
      <c r="D47" s="291">
        <v>199239.0</v>
      </c>
      <c r="E47" s="359" t="s">
        <v>8719</v>
      </c>
      <c r="F47" s="350">
        <v>4980.0</v>
      </c>
      <c r="G47" s="231"/>
      <c r="H47" s="231"/>
      <c r="I47" s="2"/>
      <c r="J47" s="2" t="s">
        <v>829</v>
      </c>
      <c r="K47" s="2" t="s">
        <v>11700</v>
      </c>
      <c r="L47" s="266" t="s">
        <v>860</v>
      </c>
      <c r="M47" s="2" t="s">
        <v>17</v>
      </c>
      <c r="N47" s="2" t="s">
        <v>6772</v>
      </c>
      <c r="R47" s="2" t="s">
        <v>11658</v>
      </c>
      <c r="S47" s="2">
        <v>355.0</v>
      </c>
    </row>
    <row r="48">
      <c r="A48" s="2"/>
      <c r="B48" s="2" t="s">
        <v>3881</v>
      </c>
      <c r="C48" s="359" t="s">
        <v>9245</v>
      </c>
      <c r="D48" s="291">
        <v>171686.0</v>
      </c>
      <c r="E48" s="359" t="s">
        <v>4953</v>
      </c>
      <c r="F48" s="360">
        <v>5196.0</v>
      </c>
      <c r="G48" s="231"/>
      <c r="H48" s="231"/>
      <c r="I48" s="2"/>
      <c r="J48" s="2" t="s">
        <v>829</v>
      </c>
      <c r="K48" s="2" t="s">
        <v>11700</v>
      </c>
      <c r="L48" s="275" t="s">
        <v>1019</v>
      </c>
      <c r="M48" s="2" t="s">
        <v>17</v>
      </c>
      <c r="N48" s="2" t="s">
        <v>6772</v>
      </c>
      <c r="R48" s="2" t="s">
        <v>11658</v>
      </c>
      <c r="S48" s="2">
        <v>355.0</v>
      </c>
    </row>
    <row r="49">
      <c r="A49" s="2"/>
      <c r="B49" s="2" t="s">
        <v>3881</v>
      </c>
      <c r="C49" s="359" t="s">
        <v>9245</v>
      </c>
      <c r="D49" s="291">
        <v>172882.0</v>
      </c>
      <c r="E49" s="359" t="s">
        <v>4953</v>
      </c>
      <c r="F49" s="360">
        <v>5196.0</v>
      </c>
      <c r="G49" s="231"/>
      <c r="H49" s="231"/>
      <c r="I49" s="2"/>
      <c r="J49" s="2" t="s">
        <v>829</v>
      </c>
      <c r="K49" s="2" t="s">
        <v>11700</v>
      </c>
      <c r="L49" s="275" t="s">
        <v>1019</v>
      </c>
      <c r="M49" s="2" t="s">
        <v>17</v>
      </c>
      <c r="N49" s="2" t="s">
        <v>6772</v>
      </c>
      <c r="R49" s="2" t="s">
        <v>11658</v>
      </c>
      <c r="S49" s="2">
        <v>355.0</v>
      </c>
    </row>
    <row r="50">
      <c r="A50" s="2"/>
      <c r="B50" s="2"/>
      <c r="C50" s="2" t="s">
        <v>7259</v>
      </c>
      <c r="D50" s="275"/>
      <c r="E50" s="380" t="s">
        <v>974</v>
      </c>
      <c r="F50" s="352"/>
      <c r="G50" s="231"/>
      <c r="H50" s="231"/>
      <c r="I50" s="2"/>
      <c r="J50" s="2" t="s">
        <v>829</v>
      </c>
      <c r="L50" s="266" t="s">
        <v>860</v>
      </c>
      <c r="M50" s="2" t="s">
        <v>17</v>
      </c>
      <c r="N50" s="2" t="s">
        <v>537</v>
      </c>
      <c r="S50" s="2">
        <v>320.0</v>
      </c>
    </row>
    <row r="51">
      <c r="A51" s="2"/>
      <c r="B51" s="2"/>
      <c r="C51" s="2" t="s">
        <v>7259</v>
      </c>
      <c r="D51" s="275"/>
      <c r="E51" s="275" t="s">
        <v>9032</v>
      </c>
      <c r="F51" s="350">
        <v>1208.0</v>
      </c>
      <c r="G51" s="231"/>
      <c r="H51" s="231"/>
      <c r="I51" s="2"/>
      <c r="J51" s="2" t="s">
        <v>819</v>
      </c>
      <c r="L51" s="266" t="s">
        <v>860</v>
      </c>
      <c r="M51" s="2" t="s">
        <v>4882</v>
      </c>
    </row>
    <row r="52">
      <c r="A52" s="2"/>
      <c r="B52" s="2"/>
      <c r="C52" s="2" t="s">
        <v>7259</v>
      </c>
      <c r="D52" s="275"/>
      <c r="E52" s="275" t="s">
        <v>9032</v>
      </c>
      <c r="F52" s="350">
        <v>1208.0</v>
      </c>
      <c r="G52" s="231"/>
      <c r="H52" s="231"/>
      <c r="I52" s="2"/>
      <c r="J52" s="2" t="s">
        <v>819</v>
      </c>
      <c r="L52" s="266" t="s">
        <v>860</v>
      </c>
      <c r="M52" s="2" t="s">
        <v>4882</v>
      </c>
    </row>
    <row r="53">
      <c r="A53" s="2"/>
      <c r="B53" s="2"/>
      <c r="C53" s="2" t="s">
        <v>7259</v>
      </c>
      <c r="D53" s="275"/>
      <c r="E53" s="275" t="s">
        <v>9032</v>
      </c>
      <c r="F53" s="350">
        <v>1208.0</v>
      </c>
      <c r="G53" s="350"/>
      <c r="H53" s="231"/>
      <c r="I53" s="2"/>
      <c r="J53" s="2" t="s">
        <v>819</v>
      </c>
      <c r="L53" s="266" t="s">
        <v>860</v>
      </c>
      <c r="M53" s="2" t="s">
        <v>4882</v>
      </c>
    </row>
    <row r="54" ht="15.0" customHeight="1">
      <c r="A54" s="2"/>
      <c r="B54" s="2"/>
      <c r="C54" s="2" t="s">
        <v>8017</v>
      </c>
      <c r="D54" s="2"/>
      <c r="E54" s="2" t="s">
        <v>8766</v>
      </c>
      <c r="F54" s="350">
        <v>1208.0</v>
      </c>
      <c r="G54" s="279"/>
      <c r="L54" s="275" t="s">
        <v>1019</v>
      </c>
      <c r="M54" s="2" t="s">
        <v>17</v>
      </c>
      <c r="N54" s="2" t="s">
        <v>11701</v>
      </c>
      <c r="S54" s="2">
        <v>11.0</v>
      </c>
    </row>
    <row r="55" ht="15.0" customHeight="1">
      <c r="A55" s="2"/>
      <c r="B55" s="2" t="s">
        <v>3881</v>
      </c>
      <c r="C55" s="359" t="s">
        <v>3888</v>
      </c>
      <c r="D55" s="291" t="s">
        <v>11702</v>
      </c>
      <c r="E55" s="380" t="s">
        <v>4106</v>
      </c>
      <c r="F55" s="350">
        <v>53210.0</v>
      </c>
      <c r="J55" s="2" t="s">
        <v>829</v>
      </c>
      <c r="L55" s="275" t="s">
        <v>860</v>
      </c>
      <c r="M55" s="2" t="s">
        <v>17</v>
      </c>
      <c r="N55" s="2" t="s">
        <v>5704</v>
      </c>
      <c r="S55" s="2">
        <v>342.0</v>
      </c>
    </row>
    <row r="56" ht="15.0" customHeight="1">
      <c r="A56" s="2"/>
      <c r="B56" s="2"/>
      <c r="C56" s="2"/>
      <c r="D56" s="2"/>
      <c r="E56" s="439"/>
      <c r="F56" s="279"/>
      <c r="L56" s="266"/>
      <c r="M56" s="2"/>
    </row>
    <row r="57" ht="15.0" customHeight="1">
      <c r="A57" s="2"/>
      <c r="B57" s="2"/>
      <c r="C57" s="2"/>
      <c r="D57" s="2"/>
      <c r="E57" s="439"/>
      <c r="L57" s="266"/>
      <c r="M57" s="2"/>
    </row>
    <row r="58" ht="15.0" customHeight="1">
      <c r="A58" s="2" t="s">
        <v>7267</v>
      </c>
      <c r="B58" s="2" t="s">
        <v>3908</v>
      </c>
      <c r="C58" s="2" t="s">
        <v>3515</v>
      </c>
      <c r="D58" s="2"/>
      <c r="E58" s="2" t="s">
        <v>3987</v>
      </c>
      <c r="F58" s="351">
        <v>5175.0</v>
      </c>
      <c r="G58" s="350">
        <v>6000.0</v>
      </c>
      <c r="J58" s="2" t="s">
        <v>829</v>
      </c>
      <c r="K58" s="2" t="s">
        <v>11659</v>
      </c>
      <c r="L58" s="266" t="s">
        <v>860</v>
      </c>
      <c r="M58" s="2" t="s">
        <v>17</v>
      </c>
      <c r="N58" s="2" t="s">
        <v>7710</v>
      </c>
      <c r="R58" s="2" t="s">
        <v>11658</v>
      </c>
      <c r="S58" s="2">
        <v>337.0</v>
      </c>
    </row>
    <row r="59">
      <c r="A59" s="2"/>
      <c r="B59" s="2" t="s">
        <v>3908</v>
      </c>
      <c r="C59" s="2" t="s">
        <v>4099</v>
      </c>
      <c r="D59" s="2"/>
      <c r="E59" s="2" t="s">
        <v>3987</v>
      </c>
      <c r="F59" s="351">
        <v>2415.0</v>
      </c>
      <c r="G59" s="279"/>
      <c r="J59" s="2" t="s">
        <v>829</v>
      </c>
      <c r="K59" s="2" t="s">
        <v>11659</v>
      </c>
      <c r="L59" s="266" t="s">
        <v>860</v>
      </c>
      <c r="M59" s="2" t="s">
        <v>17</v>
      </c>
      <c r="N59" s="2" t="s">
        <v>7710</v>
      </c>
      <c r="R59" s="2" t="s">
        <v>11658</v>
      </c>
      <c r="S59" s="2">
        <v>337.0</v>
      </c>
    </row>
    <row r="60">
      <c r="A60" s="2"/>
      <c r="B60" s="2" t="s">
        <v>3908</v>
      </c>
      <c r="C60" s="2" t="s">
        <v>4100</v>
      </c>
      <c r="D60" s="2"/>
      <c r="E60" s="2" t="s">
        <v>4101</v>
      </c>
      <c r="F60" s="351">
        <v>3890.0</v>
      </c>
      <c r="I60" s="2"/>
      <c r="J60" s="2" t="s">
        <v>829</v>
      </c>
      <c r="K60" s="2" t="s">
        <v>11659</v>
      </c>
      <c r="L60" s="266" t="s">
        <v>860</v>
      </c>
      <c r="M60" s="2" t="s">
        <v>17</v>
      </c>
      <c r="N60" s="2" t="s">
        <v>7710</v>
      </c>
      <c r="R60" s="2" t="s">
        <v>11658</v>
      </c>
      <c r="S60" s="2">
        <v>337.0</v>
      </c>
    </row>
    <row r="61">
      <c r="A61" s="2"/>
      <c r="B61" s="2" t="s">
        <v>3908</v>
      </c>
      <c r="C61" s="2" t="s">
        <v>5482</v>
      </c>
      <c r="D61" s="2"/>
      <c r="E61" s="2" t="s">
        <v>8031</v>
      </c>
      <c r="F61" s="350">
        <v>3266.0</v>
      </c>
      <c r="I61" s="2" t="s">
        <v>2123</v>
      </c>
      <c r="J61" s="2" t="s">
        <v>829</v>
      </c>
      <c r="K61" s="2" t="s">
        <v>11659</v>
      </c>
      <c r="L61" s="266" t="s">
        <v>860</v>
      </c>
      <c r="M61" s="2" t="s">
        <v>17</v>
      </c>
      <c r="N61" s="2" t="s">
        <v>7710</v>
      </c>
      <c r="R61" s="2" t="s">
        <v>11658</v>
      </c>
      <c r="S61" s="2">
        <v>337.0</v>
      </c>
    </row>
    <row r="62">
      <c r="A62" s="2"/>
      <c r="B62" s="2" t="s">
        <v>3908</v>
      </c>
      <c r="C62" s="359" t="s">
        <v>5387</v>
      </c>
      <c r="D62" s="2"/>
      <c r="E62" s="380" t="s">
        <v>5388</v>
      </c>
      <c r="F62" s="350">
        <v>1725.0</v>
      </c>
      <c r="G62" s="380"/>
      <c r="H62" s="380"/>
      <c r="I62" s="2"/>
      <c r="J62" s="2" t="s">
        <v>829</v>
      </c>
      <c r="K62" s="2" t="s">
        <v>11659</v>
      </c>
      <c r="L62" s="266" t="s">
        <v>860</v>
      </c>
      <c r="M62" s="2" t="s">
        <v>17</v>
      </c>
      <c r="N62" s="2" t="s">
        <v>7710</v>
      </c>
      <c r="R62" s="2" t="s">
        <v>11658</v>
      </c>
      <c r="S62" s="2">
        <v>337.0</v>
      </c>
    </row>
    <row r="63">
      <c r="A63" s="2"/>
      <c r="B63" s="2" t="s">
        <v>960</v>
      </c>
      <c r="C63" s="2" t="s">
        <v>1556</v>
      </c>
      <c r="D63" s="275"/>
      <c r="E63" s="275" t="s">
        <v>947</v>
      </c>
      <c r="F63" s="353">
        <v>104.0</v>
      </c>
      <c r="G63" s="383"/>
      <c r="H63" s="383"/>
      <c r="I63" s="2" t="s">
        <v>2123</v>
      </c>
      <c r="J63" s="2" t="s">
        <v>829</v>
      </c>
      <c r="K63" s="2" t="s">
        <v>11659</v>
      </c>
      <c r="L63" s="266" t="s">
        <v>860</v>
      </c>
      <c r="M63" s="2" t="s">
        <v>17</v>
      </c>
      <c r="N63" s="2" t="s">
        <v>488</v>
      </c>
      <c r="R63" s="2" t="s">
        <v>11658</v>
      </c>
      <c r="S63" s="2">
        <v>115.0</v>
      </c>
    </row>
    <row r="64">
      <c r="A64" s="2"/>
      <c r="B64" s="2" t="s">
        <v>960</v>
      </c>
      <c r="C64" s="2" t="s">
        <v>1556</v>
      </c>
      <c r="D64" s="275"/>
      <c r="E64" s="275" t="s">
        <v>947</v>
      </c>
      <c r="F64" s="353">
        <v>104.0</v>
      </c>
      <c r="I64" s="2" t="s">
        <v>2125</v>
      </c>
      <c r="J64" s="2" t="s">
        <v>829</v>
      </c>
      <c r="K64" s="2" t="s">
        <v>4857</v>
      </c>
      <c r="L64" s="357" t="s">
        <v>860</v>
      </c>
      <c r="M64" s="2" t="s">
        <v>5818</v>
      </c>
      <c r="N64" s="2" t="s">
        <v>11703</v>
      </c>
      <c r="S64" s="312">
        <v>206226.0</v>
      </c>
    </row>
    <row r="65">
      <c r="A65" s="2"/>
      <c r="B65" s="2" t="s">
        <v>960</v>
      </c>
      <c r="C65" s="2" t="s">
        <v>1556</v>
      </c>
      <c r="D65" s="275"/>
      <c r="E65" s="275" t="s">
        <v>947</v>
      </c>
      <c r="F65" s="353">
        <v>104.0</v>
      </c>
      <c r="I65" s="2" t="s">
        <v>2127</v>
      </c>
      <c r="J65" s="2" t="s">
        <v>829</v>
      </c>
      <c r="K65" s="2" t="s">
        <v>4857</v>
      </c>
      <c r="L65" s="357" t="s">
        <v>860</v>
      </c>
      <c r="M65" s="2" t="s">
        <v>5818</v>
      </c>
      <c r="N65" s="2" t="s">
        <v>11703</v>
      </c>
      <c r="S65" s="312">
        <v>206226.0</v>
      </c>
    </row>
    <row r="66">
      <c r="A66" s="2"/>
      <c r="B66" s="2" t="s">
        <v>960</v>
      </c>
      <c r="C66" s="492" t="s">
        <v>1055</v>
      </c>
      <c r="D66" s="494"/>
      <c r="E66" s="494" t="s">
        <v>1056</v>
      </c>
      <c r="F66" s="350">
        <v>1438.0</v>
      </c>
      <c r="I66" s="2" t="s">
        <v>2124</v>
      </c>
      <c r="J66" s="2" t="s">
        <v>829</v>
      </c>
      <c r="K66" s="2" t="s">
        <v>4857</v>
      </c>
      <c r="L66" s="357" t="s">
        <v>860</v>
      </c>
      <c r="M66" s="2" t="s">
        <v>17</v>
      </c>
      <c r="N66" s="2" t="s">
        <v>8225</v>
      </c>
      <c r="S66" s="2">
        <v>257.0</v>
      </c>
    </row>
    <row r="67">
      <c r="A67" s="2"/>
      <c r="B67" s="2" t="s">
        <v>960</v>
      </c>
      <c r="C67" s="492" t="s">
        <v>1055</v>
      </c>
      <c r="D67" s="494"/>
      <c r="E67" s="494" t="s">
        <v>1056</v>
      </c>
      <c r="F67" s="350">
        <v>1438.0</v>
      </c>
      <c r="I67" s="2" t="s">
        <v>2128</v>
      </c>
      <c r="J67" s="2" t="s">
        <v>829</v>
      </c>
      <c r="K67" s="2" t="s">
        <v>4857</v>
      </c>
      <c r="L67" s="357" t="s">
        <v>860</v>
      </c>
      <c r="M67" s="2" t="s">
        <v>17</v>
      </c>
      <c r="N67" s="2" t="s">
        <v>7710</v>
      </c>
      <c r="S67" s="2">
        <v>337.0</v>
      </c>
    </row>
    <row r="68">
      <c r="A68" s="2"/>
      <c r="B68" s="2" t="s">
        <v>3908</v>
      </c>
      <c r="C68" s="2" t="s">
        <v>6193</v>
      </c>
      <c r="D68" s="2"/>
      <c r="E68" s="380" t="s">
        <v>955</v>
      </c>
      <c r="F68" s="353">
        <v>452.0</v>
      </c>
      <c r="G68" s="434"/>
      <c r="H68" s="380"/>
      <c r="J68" s="2" t="s">
        <v>829</v>
      </c>
      <c r="L68" s="266" t="s">
        <v>860</v>
      </c>
      <c r="M68" s="2" t="s">
        <v>17</v>
      </c>
      <c r="N68" s="2" t="s">
        <v>537</v>
      </c>
      <c r="S68" s="2">
        <v>320.0</v>
      </c>
    </row>
    <row r="69">
      <c r="A69" s="2"/>
      <c r="B69" s="2" t="s">
        <v>3908</v>
      </c>
      <c r="C69" s="2" t="s">
        <v>7142</v>
      </c>
      <c r="D69" s="2"/>
      <c r="E69" s="2" t="s">
        <v>6744</v>
      </c>
      <c r="F69" s="350">
        <v>3755.0</v>
      </c>
      <c r="G69" s="279"/>
      <c r="H69" s="383"/>
      <c r="I69" s="2"/>
      <c r="J69" s="2" t="s">
        <v>829</v>
      </c>
      <c r="L69" s="266" t="s">
        <v>860</v>
      </c>
      <c r="M69" s="2" t="s">
        <v>17</v>
      </c>
      <c r="N69" s="2" t="s">
        <v>7710</v>
      </c>
      <c r="S69" s="2">
        <v>337.0</v>
      </c>
    </row>
    <row r="70">
      <c r="A70" s="2"/>
      <c r="B70" s="2"/>
      <c r="C70" s="2" t="s">
        <v>7143</v>
      </c>
      <c r="D70" s="2"/>
      <c r="E70" s="380" t="s">
        <v>3998</v>
      </c>
      <c r="F70" s="350">
        <v>1720.0</v>
      </c>
      <c r="I70" s="2"/>
      <c r="J70" s="2" t="s">
        <v>829</v>
      </c>
      <c r="L70" s="266" t="s">
        <v>860</v>
      </c>
      <c r="M70" s="2" t="s">
        <v>17</v>
      </c>
      <c r="N70" s="2" t="s">
        <v>7710</v>
      </c>
      <c r="S70" s="2">
        <v>337.0</v>
      </c>
    </row>
    <row r="71">
      <c r="A71" s="2"/>
      <c r="B71" s="2"/>
      <c r="C71" s="2" t="s">
        <v>7144</v>
      </c>
      <c r="D71" s="2"/>
      <c r="E71" s="380" t="s">
        <v>890</v>
      </c>
      <c r="F71" s="362">
        <v>675.0</v>
      </c>
      <c r="G71" s="567"/>
      <c r="I71" s="2"/>
      <c r="J71" s="2" t="s">
        <v>829</v>
      </c>
      <c r="L71" s="266" t="s">
        <v>860</v>
      </c>
      <c r="M71" s="2" t="s">
        <v>17</v>
      </c>
      <c r="N71" s="2" t="s">
        <v>7710</v>
      </c>
      <c r="S71" s="2">
        <v>337.0</v>
      </c>
    </row>
    <row r="72">
      <c r="B72" s="2"/>
      <c r="C72" s="664" t="s">
        <v>11704</v>
      </c>
      <c r="D72" s="357"/>
      <c r="E72" s="359" t="s">
        <v>11705</v>
      </c>
      <c r="F72" s="350">
        <v>7728.0</v>
      </c>
      <c r="I72" s="2"/>
      <c r="J72" s="2" t="s">
        <v>829</v>
      </c>
      <c r="L72" s="266"/>
      <c r="M72" s="2" t="s">
        <v>17</v>
      </c>
      <c r="N72" s="2" t="s">
        <v>7710</v>
      </c>
      <c r="S72" s="2">
        <v>337.0</v>
      </c>
    </row>
    <row r="73">
      <c r="B73" s="2"/>
      <c r="C73" s="359" t="s">
        <v>1233</v>
      </c>
      <c r="D73" s="2"/>
      <c r="E73" s="359" t="s">
        <v>1234</v>
      </c>
      <c r="F73" s="351">
        <v>3285.0</v>
      </c>
      <c r="G73" s="351"/>
      <c r="I73" s="2"/>
      <c r="J73" s="2" t="s">
        <v>829</v>
      </c>
      <c r="L73" s="266"/>
      <c r="M73" s="2" t="s">
        <v>17</v>
      </c>
      <c r="N73" s="2" t="s">
        <v>7710</v>
      </c>
      <c r="S73" s="2">
        <v>337.0</v>
      </c>
    </row>
    <row r="74">
      <c r="B74" s="2"/>
      <c r="C74" s="359" t="s">
        <v>4102</v>
      </c>
      <c r="D74" s="2"/>
      <c r="E74" s="359" t="s">
        <v>4103</v>
      </c>
      <c r="F74" s="353">
        <v>950.0</v>
      </c>
      <c r="G74" s="434"/>
      <c r="I74" s="2"/>
      <c r="J74" s="2" t="s">
        <v>829</v>
      </c>
      <c r="L74" s="266"/>
      <c r="M74" s="2" t="s">
        <v>17</v>
      </c>
      <c r="N74" s="2" t="s">
        <v>7710</v>
      </c>
      <c r="S74" s="2">
        <v>337.0</v>
      </c>
    </row>
    <row r="75">
      <c r="B75" s="2"/>
      <c r="C75" s="2" t="s">
        <v>10740</v>
      </c>
      <c r="D75" s="2"/>
      <c r="E75" s="359" t="s">
        <v>3995</v>
      </c>
      <c r="F75" s="350">
        <v>5152.0</v>
      </c>
      <c r="G75" s="279"/>
      <c r="I75" s="2"/>
      <c r="J75" s="2" t="s">
        <v>2173</v>
      </c>
      <c r="L75" s="266"/>
      <c r="M75" s="2" t="s">
        <v>17</v>
      </c>
      <c r="N75" s="2" t="s">
        <v>537</v>
      </c>
      <c r="S75" s="2">
        <v>320.0</v>
      </c>
    </row>
    <row r="76">
      <c r="B76" s="2"/>
      <c r="C76" s="359" t="s">
        <v>1510</v>
      </c>
      <c r="D76" s="2"/>
      <c r="E76" s="439"/>
      <c r="F76" s="353">
        <v>65.0</v>
      </c>
      <c r="I76" s="2"/>
      <c r="J76" s="2" t="s">
        <v>2173</v>
      </c>
      <c r="L76" s="266"/>
      <c r="M76" s="2" t="s">
        <v>17</v>
      </c>
      <c r="N76" s="2" t="s">
        <v>7710</v>
      </c>
      <c r="S76" s="2">
        <v>337.0</v>
      </c>
    </row>
    <row r="77">
      <c r="B77" s="2"/>
      <c r="C77" s="2"/>
      <c r="D77" s="2"/>
      <c r="E77" s="439"/>
      <c r="F77" s="279"/>
      <c r="I77" s="2"/>
      <c r="L77" s="266"/>
    </row>
    <row r="78">
      <c r="A78" s="2" t="s">
        <v>995</v>
      </c>
      <c r="B78" s="2" t="s">
        <v>862</v>
      </c>
      <c r="C78" s="2" t="s">
        <v>1409</v>
      </c>
      <c r="D78" s="291" t="s">
        <v>11706</v>
      </c>
      <c r="E78" s="359" t="s">
        <v>893</v>
      </c>
      <c r="F78" s="350">
        <v>8625.0</v>
      </c>
      <c r="G78" s="351">
        <v>4280.0</v>
      </c>
      <c r="I78" s="2" t="s">
        <v>11707</v>
      </c>
      <c r="J78" s="2" t="s">
        <v>829</v>
      </c>
      <c r="K78" s="2" t="s">
        <v>5422</v>
      </c>
      <c r="L78" s="266" t="s">
        <v>860</v>
      </c>
      <c r="M78" s="2" t="s">
        <v>17</v>
      </c>
      <c r="N78" s="2" t="s">
        <v>537</v>
      </c>
      <c r="R78" s="2" t="s">
        <v>11628</v>
      </c>
      <c r="S78" s="2">
        <v>320.0</v>
      </c>
    </row>
    <row r="79">
      <c r="A79" s="2"/>
      <c r="B79" s="2" t="s">
        <v>862</v>
      </c>
      <c r="C79" s="2" t="s">
        <v>1409</v>
      </c>
      <c r="D79" s="291" t="s">
        <v>11708</v>
      </c>
      <c r="E79" s="359" t="s">
        <v>893</v>
      </c>
      <c r="F79" s="350">
        <v>8625.0</v>
      </c>
      <c r="G79" s="279"/>
      <c r="I79" s="2"/>
      <c r="J79" s="2" t="s">
        <v>829</v>
      </c>
      <c r="K79" s="2" t="s">
        <v>5422</v>
      </c>
      <c r="L79" s="266" t="s">
        <v>860</v>
      </c>
      <c r="M79" s="2" t="s">
        <v>17</v>
      </c>
      <c r="N79" s="2" t="s">
        <v>537</v>
      </c>
      <c r="R79" s="2" t="s">
        <v>11628</v>
      </c>
      <c r="S79" s="2">
        <v>320.0</v>
      </c>
    </row>
    <row r="80">
      <c r="A80" s="2"/>
      <c r="B80" s="2" t="s">
        <v>862</v>
      </c>
      <c r="C80" s="2" t="s">
        <v>1412</v>
      </c>
      <c r="D80" s="291" t="s">
        <v>11709</v>
      </c>
      <c r="E80" s="359" t="s">
        <v>895</v>
      </c>
      <c r="F80" s="351">
        <v>5635.0</v>
      </c>
      <c r="I80" s="2" t="s">
        <v>11710</v>
      </c>
      <c r="J80" s="2" t="s">
        <v>829</v>
      </c>
      <c r="K80" s="2" t="s">
        <v>5422</v>
      </c>
      <c r="L80" s="266" t="s">
        <v>860</v>
      </c>
      <c r="M80" s="2" t="s">
        <v>17</v>
      </c>
      <c r="N80" s="2" t="s">
        <v>537</v>
      </c>
      <c r="R80" s="2" t="s">
        <v>11628</v>
      </c>
      <c r="S80" s="2">
        <v>320.0</v>
      </c>
    </row>
    <row r="81">
      <c r="B81" s="2" t="s">
        <v>862</v>
      </c>
      <c r="C81" s="2" t="s">
        <v>1412</v>
      </c>
      <c r="D81" s="291" t="s">
        <v>11711</v>
      </c>
      <c r="E81" s="359" t="s">
        <v>895</v>
      </c>
      <c r="F81" s="351">
        <v>5635.0</v>
      </c>
      <c r="J81" s="2" t="s">
        <v>829</v>
      </c>
      <c r="K81" s="2" t="s">
        <v>5422</v>
      </c>
      <c r="L81" s="266" t="s">
        <v>860</v>
      </c>
      <c r="M81" s="2" t="s">
        <v>17</v>
      </c>
      <c r="N81" s="2" t="s">
        <v>537</v>
      </c>
      <c r="R81" s="2" t="s">
        <v>11628</v>
      </c>
      <c r="S81" s="2">
        <v>320.0</v>
      </c>
    </row>
    <row r="82">
      <c r="A82" s="2"/>
      <c r="C82" s="2"/>
      <c r="I82" s="2"/>
      <c r="J82" s="2"/>
      <c r="L82" s="266"/>
      <c r="M82" s="2"/>
    </row>
    <row r="83">
      <c r="A83" s="2" t="s">
        <v>933</v>
      </c>
      <c r="C83" s="2" t="s">
        <v>1390</v>
      </c>
      <c r="D83" s="291" t="s">
        <v>11712</v>
      </c>
      <c r="E83" s="380" t="s">
        <v>2515</v>
      </c>
      <c r="F83" s="350">
        <v>5520.0</v>
      </c>
      <c r="G83" s="350">
        <v>1200.0</v>
      </c>
      <c r="I83" s="2" t="s">
        <v>2115</v>
      </c>
      <c r="J83" s="2" t="s">
        <v>829</v>
      </c>
      <c r="L83" s="266" t="s">
        <v>860</v>
      </c>
      <c r="M83" s="2" t="s">
        <v>17</v>
      </c>
      <c r="N83" s="2" t="s">
        <v>5704</v>
      </c>
      <c r="S83" s="2">
        <v>343.0</v>
      </c>
    </row>
    <row r="84">
      <c r="C84" s="2" t="s">
        <v>6812</v>
      </c>
      <c r="E84" s="383"/>
      <c r="F84" s="279"/>
      <c r="G84" s="279"/>
      <c r="J84" s="2" t="s">
        <v>819</v>
      </c>
      <c r="L84" s="266" t="s">
        <v>860</v>
      </c>
    </row>
    <row r="85">
      <c r="L85" s="266"/>
    </row>
    <row r="86">
      <c r="L86" s="266"/>
    </row>
    <row r="87">
      <c r="L87" s="266"/>
    </row>
    <row r="88">
      <c r="L88" s="266"/>
    </row>
    <row r="89">
      <c r="C89" s="2" t="s">
        <v>11713</v>
      </c>
      <c r="D89" s="2"/>
      <c r="E89" s="2" t="s">
        <v>8208</v>
      </c>
      <c r="G89" s="360">
        <v>9300.0</v>
      </c>
      <c r="L89" s="275" t="s">
        <v>1019</v>
      </c>
      <c r="M89" s="2" t="s">
        <v>17</v>
      </c>
      <c r="N89" s="2" t="s">
        <v>11194</v>
      </c>
      <c r="S89" s="2">
        <v>3.0</v>
      </c>
    </row>
    <row r="90">
      <c r="C90" s="2" t="s">
        <v>11713</v>
      </c>
      <c r="D90" s="2"/>
      <c r="E90" s="2" t="s">
        <v>8208</v>
      </c>
      <c r="G90" s="279"/>
      <c r="L90" s="275" t="s">
        <v>1019</v>
      </c>
      <c r="M90" s="2" t="s">
        <v>1152</v>
      </c>
      <c r="N90" s="2" t="s">
        <v>11194</v>
      </c>
      <c r="S90" s="2">
        <v>3.0</v>
      </c>
    </row>
    <row r="91">
      <c r="C91" s="2" t="s">
        <v>11714</v>
      </c>
      <c r="D91" s="2"/>
      <c r="E91" s="2" t="s">
        <v>6963</v>
      </c>
      <c r="L91" s="275" t="s">
        <v>1019</v>
      </c>
      <c r="M91" s="2" t="s">
        <v>17</v>
      </c>
      <c r="N91" s="2" t="s">
        <v>11198</v>
      </c>
      <c r="S91" s="2">
        <v>3.0</v>
      </c>
    </row>
    <row r="92">
      <c r="A92" s="359"/>
      <c r="B92" s="359"/>
      <c r="C92" s="359" t="s">
        <v>8017</v>
      </c>
      <c r="D92" s="291" t="s">
        <v>11715</v>
      </c>
      <c r="E92" s="359" t="s">
        <v>8766</v>
      </c>
      <c r="L92" s="275" t="s">
        <v>1019</v>
      </c>
      <c r="M92" s="2" t="s">
        <v>17</v>
      </c>
      <c r="N92" s="2" t="s">
        <v>11701</v>
      </c>
      <c r="S92" s="2">
        <v>11.0</v>
      </c>
    </row>
    <row r="93">
      <c r="B93" s="359"/>
      <c r="C93" s="359" t="s">
        <v>11716</v>
      </c>
      <c r="L93" s="275" t="s">
        <v>1019</v>
      </c>
      <c r="M93" s="2" t="s">
        <v>17</v>
      </c>
      <c r="N93" s="2" t="s">
        <v>488</v>
      </c>
      <c r="S93" s="2">
        <v>115.0</v>
      </c>
    </row>
    <row r="94">
      <c r="B94" s="359"/>
      <c r="C94" s="359" t="s">
        <v>11717</v>
      </c>
      <c r="L94" s="275" t="s">
        <v>1019</v>
      </c>
      <c r="M94" s="2" t="s">
        <v>17</v>
      </c>
      <c r="N94" s="2" t="s">
        <v>8262</v>
      </c>
      <c r="S94" s="2">
        <v>124.0</v>
      </c>
    </row>
    <row r="95">
      <c r="B95" s="359"/>
      <c r="C95" s="359" t="s">
        <v>11718</v>
      </c>
      <c r="L95" s="275" t="s">
        <v>1019</v>
      </c>
      <c r="M95" s="2" t="s">
        <v>17</v>
      </c>
      <c r="N95" s="2" t="s">
        <v>491</v>
      </c>
      <c r="S95" s="2">
        <v>144.0</v>
      </c>
    </row>
    <row r="96">
      <c r="B96" s="388"/>
      <c r="C96" s="388" t="s">
        <v>11719</v>
      </c>
      <c r="L96" s="275" t="s">
        <v>1019</v>
      </c>
      <c r="M96" s="2" t="s">
        <v>17</v>
      </c>
      <c r="N96" s="2" t="s">
        <v>491</v>
      </c>
      <c r="S96" s="2">
        <v>144.0</v>
      </c>
    </row>
    <row r="97">
      <c r="B97" s="388"/>
      <c r="C97" s="388" t="s">
        <v>11720</v>
      </c>
      <c r="L97" s="275" t="s">
        <v>1019</v>
      </c>
      <c r="M97" s="2" t="s">
        <v>17</v>
      </c>
      <c r="N97" s="2" t="s">
        <v>11721</v>
      </c>
      <c r="S97" s="2">
        <v>146.0</v>
      </c>
    </row>
    <row r="98">
      <c r="B98" s="359"/>
      <c r="C98" s="359" t="s">
        <v>11722</v>
      </c>
      <c r="L98" s="275" t="s">
        <v>1019</v>
      </c>
      <c r="M98" s="2" t="s">
        <v>1152</v>
      </c>
      <c r="N98" s="2" t="s">
        <v>11723</v>
      </c>
      <c r="S98" s="2">
        <v>151.0</v>
      </c>
    </row>
    <row r="99">
      <c r="B99" s="359"/>
      <c r="C99" s="359" t="s">
        <v>3849</v>
      </c>
      <c r="E99" s="359" t="s">
        <v>3850</v>
      </c>
      <c r="L99" s="275" t="s">
        <v>1019</v>
      </c>
      <c r="M99" s="2" t="s">
        <v>17</v>
      </c>
      <c r="N99" s="2" t="s">
        <v>11723</v>
      </c>
      <c r="S99" s="2">
        <v>150.0</v>
      </c>
    </row>
    <row r="100">
      <c r="B100" s="359"/>
      <c r="C100" s="359" t="s">
        <v>11724</v>
      </c>
      <c r="F100" s="362">
        <v>18.0</v>
      </c>
      <c r="G100" s="567"/>
      <c r="L100" s="275" t="s">
        <v>1019</v>
      </c>
      <c r="M100" s="2" t="s">
        <v>17</v>
      </c>
      <c r="N100" s="2" t="s">
        <v>7693</v>
      </c>
      <c r="S100" s="2">
        <v>203.0</v>
      </c>
    </row>
    <row r="101">
      <c r="B101" s="359"/>
      <c r="C101" s="359" t="s">
        <v>11725</v>
      </c>
      <c r="F101" s="353">
        <v>37.0</v>
      </c>
      <c r="G101" s="434"/>
      <c r="L101" s="275" t="s">
        <v>1019</v>
      </c>
      <c r="M101" s="2" t="s">
        <v>17</v>
      </c>
      <c r="N101" s="2" t="s">
        <v>5800</v>
      </c>
      <c r="S101" s="2">
        <v>252.0</v>
      </c>
    </row>
    <row r="102">
      <c r="B102" s="359"/>
      <c r="C102" s="359" t="s">
        <v>9811</v>
      </c>
      <c r="E102" s="359"/>
      <c r="F102" s="353">
        <v>210.0</v>
      </c>
      <c r="G102" s="352"/>
      <c r="L102" s="275" t="s">
        <v>1019</v>
      </c>
      <c r="M102" s="2" t="s">
        <v>17</v>
      </c>
      <c r="N102" s="2" t="s">
        <v>6326</v>
      </c>
      <c r="S102" s="2">
        <v>301.0</v>
      </c>
    </row>
    <row r="103">
      <c r="B103" s="359"/>
      <c r="C103" s="359" t="s">
        <v>6280</v>
      </c>
      <c r="E103" s="359" t="s">
        <v>6281</v>
      </c>
      <c r="F103" s="362">
        <v>720.0</v>
      </c>
      <c r="G103" s="279"/>
      <c r="L103" s="275" t="s">
        <v>1019</v>
      </c>
      <c r="M103" s="2" t="s">
        <v>17</v>
      </c>
      <c r="N103" s="2" t="s">
        <v>5666</v>
      </c>
      <c r="S103" s="2">
        <v>309.0</v>
      </c>
    </row>
    <row r="104">
      <c r="B104" s="359"/>
      <c r="C104" s="359" t="s">
        <v>6280</v>
      </c>
      <c r="E104" s="359" t="s">
        <v>6281</v>
      </c>
      <c r="F104" s="362">
        <v>720.0</v>
      </c>
      <c r="L104" s="275" t="s">
        <v>1019</v>
      </c>
      <c r="M104" s="2" t="s">
        <v>17</v>
      </c>
      <c r="N104" s="2" t="s">
        <v>5666</v>
      </c>
      <c r="S104" s="2">
        <v>309.0</v>
      </c>
    </row>
    <row r="105">
      <c r="B105" s="359"/>
      <c r="C105" s="359" t="s">
        <v>1839</v>
      </c>
      <c r="E105" s="359" t="s">
        <v>3934</v>
      </c>
      <c r="F105" s="362">
        <v>80.0</v>
      </c>
      <c r="L105" s="275" t="s">
        <v>1019</v>
      </c>
      <c r="M105" s="2" t="s">
        <v>17</v>
      </c>
      <c r="N105" s="2" t="s">
        <v>5666</v>
      </c>
      <c r="S105" s="2">
        <v>309.0</v>
      </c>
    </row>
    <row r="106">
      <c r="B106" s="359"/>
      <c r="C106" s="359" t="s">
        <v>1839</v>
      </c>
      <c r="E106" s="359" t="s">
        <v>3934</v>
      </c>
      <c r="F106" s="362">
        <v>80.0</v>
      </c>
      <c r="L106" s="275" t="s">
        <v>1019</v>
      </c>
      <c r="M106" s="2" t="s">
        <v>17</v>
      </c>
      <c r="N106" s="2" t="s">
        <v>5666</v>
      </c>
      <c r="S106" s="2">
        <v>309.0</v>
      </c>
    </row>
    <row r="107">
      <c r="B107" s="359"/>
      <c r="C107" s="359" t="s">
        <v>1839</v>
      </c>
      <c r="E107" s="359" t="s">
        <v>3934</v>
      </c>
      <c r="F107" s="362">
        <v>80.0</v>
      </c>
      <c r="L107" s="275" t="s">
        <v>1019</v>
      </c>
      <c r="M107" s="2" t="s">
        <v>17</v>
      </c>
      <c r="N107" s="2" t="s">
        <v>5666</v>
      </c>
      <c r="S107" s="2">
        <v>309.0</v>
      </c>
    </row>
    <row r="108">
      <c r="B108" s="359"/>
      <c r="C108" s="359" t="s">
        <v>1839</v>
      </c>
      <c r="E108" s="359" t="s">
        <v>3934</v>
      </c>
      <c r="F108" s="362">
        <v>80.0</v>
      </c>
      <c r="L108" s="275" t="s">
        <v>1019</v>
      </c>
      <c r="M108" s="2" t="s">
        <v>17</v>
      </c>
      <c r="N108" s="2" t="s">
        <v>5666</v>
      </c>
      <c r="S108" s="2">
        <v>309.0</v>
      </c>
    </row>
    <row r="109">
      <c r="B109" s="384"/>
      <c r="C109" s="384" t="s">
        <v>8099</v>
      </c>
      <c r="E109" s="359" t="s">
        <v>5748</v>
      </c>
      <c r="F109" s="362">
        <v>287.0</v>
      </c>
      <c r="G109" s="567"/>
      <c r="L109" s="275" t="s">
        <v>1019</v>
      </c>
      <c r="M109" s="2" t="s">
        <v>17</v>
      </c>
      <c r="N109" s="2" t="s">
        <v>5666</v>
      </c>
      <c r="S109" s="2">
        <v>309.0</v>
      </c>
    </row>
    <row r="110">
      <c r="B110" s="359"/>
      <c r="C110" s="359" t="s">
        <v>1215</v>
      </c>
      <c r="F110" s="353">
        <v>7.0</v>
      </c>
      <c r="L110" s="275" t="s">
        <v>1019</v>
      </c>
      <c r="M110" s="2" t="s">
        <v>17</v>
      </c>
      <c r="N110" s="2" t="s">
        <v>5666</v>
      </c>
      <c r="S110" s="2">
        <v>309.0</v>
      </c>
    </row>
    <row r="111">
      <c r="A111" s="266"/>
      <c r="B111" s="575"/>
      <c r="C111" s="575" t="s">
        <v>5746</v>
      </c>
      <c r="D111" s="266"/>
      <c r="E111" s="266"/>
      <c r="F111" s="279"/>
      <c r="G111" s="266"/>
      <c r="H111" s="266"/>
      <c r="I111" s="266"/>
      <c r="J111" s="266"/>
      <c r="K111" s="266"/>
      <c r="L111" s="275" t="s">
        <v>1019</v>
      </c>
      <c r="M111" s="266" t="s">
        <v>17</v>
      </c>
      <c r="N111" s="266" t="s">
        <v>4842</v>
      </c>
      <c r="O111" s="266"/>
      <c r="P111" s="266"/>
      <c r="Q111" s="266"/>
      <c r="R111" s="266"/>
      <c r="S111" s="358">
        <v>311.0</v>
      </c>
      <c r="T111" s="266"/>
      <c r="U111" s="266"/>
      <c r="V111" s="266"/>
      <c r="W111" s="266"/>
      <c r="X111" s="266"/>
      <c r="Y111" s="266"/>
      <c r="Z111" s="266"/>
      <c r="AA111" s="266"/>
      <c r="AB111" s="266"/>
      <c r="AC111" s="266"/>
      <c r="AD111" s="266"/>
    </row>
    <row r="112">
      <c r="B112" s="388"/>
      <c r="C112" s="388" t="s">
        <v>11726</v>
      </c>
      <c r="F112" s="353">
        <v>37.0</v>
      </c>
      <c r="L112" s="275" t="s">
        <v>1019</v>
      </c>
      <c r="M112" s="2" t="s">
        <v>17</v>
      </c>
      <c r="N112" s="2" t="s">
        <v>537</v>
      </c>
      <c r="S112" s="2">
        <v>320.0</v>
      </c>
    </row>
    <row r="113">
      <c r="B113" s="359"/>
      <c r="C113" s="359" t="s">
        <v>11727</v>
      </c>
      <c r="F113" s="362">
        <v>46.0</v>
      </c>
      <c r="G113" s="567"/>
      <c r="L113" s="275" t="s">
        <v>1019</v>
      </c>
      <c r="M113" s="2" t="s">
        <v>17</v>
      </c>
      <c r="N113" s="2" t="s">
        <v>7710</v>
      </c>
      <c r="S113" s="2">
        <v>337.0</v>
      </c>
    </row>
    <row r="114">
      <c r="B114" s="359"/>
      <c r="C114" s="359" t="s">
        <v>4973</v>
      </c>
      <c r="E114" s="359" t="s">
        <v>5740</v>
      </c>
      <c r="F114" s="362">
        <v>138.0</v>
      </c>
      <c r="L114" s="275" t="s">
        <v>1019</v>
      </c>
      <c r="M114" s="2" t="s">
        <v>17</v>
      </c>
      <c r="N114" s="2" t="s">
        <v>7710</v>
      </c>
      <c r="S114" s="2">
        <v>337.0</v>
      </c>
    </row>
    <row r="115">
      <c r="B115" s="291"/>
      <c r="C115" s="291" t="s">
        <v>11728</v>
      </c>
      <c r="L115" s="275" t="s">
        <v>1019</v>
      </c>
      <c r="M115" s="2" t="s">
        <v>17</v>
      </c>
      <c r="N115" s="2" t="s">
        <v>7710</v>
      </c>
      <c r="S115" s="2">
        <v>337.0</v>
      </c>
    </row>
    <row r="116">
      <c r="B116" s="359"/>
      <c r="C116" s="359" t="s">
        <v>11729</v>
      </c>
      <c r="F116" s="362">
        <v>46.0</v>
      </c>
      <c r="L116" s="275" t="s">
        <v>1019</v>
      </c>
      <c r="M116" s="2" t="s">
        <v>17</v>
      </c>
      <c r="N116" s="2" t="s">
        <v>6772</v>
      </c>
      <c r="S116" s="2">
        <v>355.0</v>
      </c>
    </row>
    <row r="117">
      <c r="B117" s="359"/>
      <c r="C117" s="359" t="s">
        <v>11730</v>
      </c>
      <c r="D117" s="291" t="s">
        <v>11731</v>
      </c>
      <c r="E117" s="359" t="s">
        <v>11732</v>
      </c>
      <c r="F117" s="350">
        <v>6100.0</v>
      </c>
      <c r="L117" s="275" t="s">
        <v>1019</v>
      </c>
      <c r="M117" s="2" t="s">
        <v>1152</v>
      </c>
      <c r="N117" s="2" t="s">
        <v>6050</v>
      </c>
      <c r="S117" s="2">
        <v>357.0</v>
      </c>
    </row>
    <row r="118">
      <c r="B118" s="359"/>
      <c r="C118" s="359" t="s">
        <v>3615</v>
      </c>
      <c r="E118" s="380" t="s">
        <v>7020</v>
      </c>
      <c r="F118" s="350">
        <v>5463.0</v>
      </c>
      <c r="G118" s="350"/>
      <c r="L118" s="275" t="s">
        <v>1019</v>
      </c>
      <c r="M118" s="2" t="s">
        <v>17</v>
      </c>
      <c r="N118" s="2" t="s">
        <v>543</v>
      </c>
      <c r="S118" s="2">
        <v>360.0</v>
      </c>
    </row>
    <row r="119">
      <c r="B119" s="359"/>
      <c r="C119" s="359" t="s">
        <v>3615</v>
      </c>
      <c r="E119" s="380" t="s">
        <v>7020</v>
      </c>
      <c r="F119" s="350">
        <v>5463.0</v>
      </c>
      <c r="G119" s="279"/>
      <c r="L119" s="275" t="s">
        <v>1019</v>
      </c>
      <c r="M119" s="2" t="s">
        <v>17</v>
      </c>
      <c r="N119" s="2" t="s">
        <v>543</v>
      </c>
      <c r="S119" s="2">
        <v>360.0</v>
      </c>
    </row>
    <row r="120">
      <c r="B120" s="359"/>
      <c r="C120" s="359" t="s">
        <v>973</v>
      </c>
      <c r="E120" s="359" t="s">
        <v>974</v>
      </c>
      <c r="F120" s="360">
        <v>1208.0</v>
      </c>
      <c r="L120" s="275" t="s">
        <v>1019</v>
      </c>
      <c r="M120" s="2" t="s">
        <v>17</v>
      </c>
      <c r="N120" s="2" t="s">
        <v>543</v>
      </c>
      <c r="S120" s="2">
        <v>360.0</v>
      </c>
    </row>
    <row r="121">
      <c r="B121" s="359"/>
      <c r="C121" s="359" t="s">
        <v>11733</v>
      </c>
      <c r="E121" s="359" t="s">
        <v>4431</v>
      </c>
      <c r="F121" s="362">
        <v>80.0</v>
      </c>
      <c r="L121" s="275" t="s">
        <v>1019</v>
      </c>
      <c r="M121" s="2" t="s">
        <v>17</v>
      </c>
      <c r="N121" s="2" t="s">
        <v>543</v>
      </c>
      <c r="S121" s="2">
        <v>359.0</v>
      </c>
    </row>
    <row r="122">
      <c r="B122" s="2" t="s">
        <v>1477</v>
      </c>
      <c r="C122" s="359" t="s">
        <v>2060</v>
      </c>
      <c r="E122" s="359">
        <v>5.1</v>
      </c>
      <c r="L122" s="266"/>
      <c r="M122" s="2" t="s">
        <v>17</v>
      </c>
      <c r="N122" s="2" t="s">
        <v>6774</v>
      </c>
      <c r="S122" s="2">
        <v>363.0</v>
      </c>
    </row>
    <row r="123">
      <c r="B123" s="2" t="s">
        <v>1477</v>
      </c>
      <c r="C123" s="359" t="s">
        <v>11734</v>
      </c>
      <c r="D123" s="291" t="s">
        <v>11735</v>
      </c>
      <c r="E123" s="359" t="s">
        <v>11736</v>
      </c>
      <c r="L123" s="266"/>
      <c r="M123" s="2" t="s">
        <v>17</v>
      </c>
      <c r="N123" s="2" t="s">
        <v>6774</v>
      </c>
      <c r="S123" s="2">
        <v>363.0</v>
      </c>
    </row>
    <row r="124">
      <c r="B124" s="2" t="s">
        <v>1477</v>
      </c>
      <c r="C124" s="359" t="s">
        <v>11737</v>
      </c>
      <c r="E124" s="359" t="s">
        <v>11738</v>
      </c>
      <c r="L124" s="266"/>
      <c r="M124" s="2" t="s">
        <v>17</v>
      </c>
      <c r="N124" s="2" t="s">
        <v>6774</v>
      </c>
      <c r="S124" s="2">
        <v>363.0</v>
      </c>
    </row>
    <row r="125">
      <c r="B125" s="2" t="s">
        <v>1477</v>
      </c>
      <c r="C125" s="359" t="s">
        <v>11739</v>
      </c>
      <c r="L125" s="266"/>
      <c r="M125" s="2" t="s">
        <v>17</v>
      </c>
      <c r="N125" s="2" t="s">
        <v>6774</v>
      </c>
      <c r="S125" s="2">
        <v>363.0</v>
      </c>
    </row>
    <row r="126">
      <c r="B126" s="2" t="s">
        <v>1477</v>
      </c>
      <c r="C126" s="359" t="s">
        <v>11739</v>
      </c>
      <c r="L126" s="266"/>
      <c r="M126" s="2" t="s">
        <v>17</v>
      </c>
      <c r="N126" s="2" t="s">
        <v>6774</v>
      </c>
      <c r="S126" s="2">
        <v>363.0</v>
      </c>
    </row>
    <row r="127">
      <c r="B127" s="2" t="s">
        <v>1477</v>
      </c>
      <c r="C127" s="359" t="s">
        <v>11740</v>
      </c>
      <c r="E127" s="380" t="s">
        <v>11741</v>
      </c>
      <c r="L127" s="266"/>
      <c r="M127" s="2" t="s">
        <v>17</v>
      </c>
      <c r="N127" s="2" t="s">
        <v>6774</v>
      </c>
      <c r="S127" s="2">
        <v>363.0</v>
      </c>
    </row>
    <row r="128">
      <c r="B128" s="2" t="s">
        <v>336</v>
      </c>
      <c r="C128" s="359" t="s">
        <v>11742</v>
      </c>
      <c r="E128" s="359" t="s">
        <v>11743</v>
      </c>
      <c r="L128" s="266"/>
      <c r="M128" s="2" t="s">
        <v>17</v>
      </c>
      <c r="N128" s="2" t="s">
        <v>6774</v>
      </c>
      <c r="S128" s="2">
        <v>363.0</v>
      </c>
    </row>
    <row r="129">
      <c r="A129" s="359"/>
      <c r="B129" s="359" t="s">
        <v>335</v>
      </c>
      <c r="C129" s="359" t="s">
        <v>1185</v>
      </c>
      <c r="D129" s="291"/>
      <c r="E129" s="359" t="s">
        <v>1054</v>
      </c>
      <c r="L129" s="266"/>
      <c r="M129" s="2" t="s">
        <v>17</v>
      </c>
      <c r="N129" s="2" t="s">
        <v>7696</v>
      </c>
      <c r="S129" s="2">
        <v>371.0</v>
      </c>
    </row>
    <row r="130">
      <c r="A130" s="359"/>
      <c r="B130" s="359" t="s">
        <v>8875</v>
      </c>
      <c r="C130" s="359" t="s">
        <v>11744</v>
      </c>
      <c r="D130" s="291"/>
      <c r="E130" s="359" t="s">
        <v>11745</v>
      </c>
      <c r="L130" s="266"/>
      <c r="M130" s="2" t="s">
        <v>17</v>
      </c>
      <c r="N130" s="2" t="s">
        <v>8418</v>
      </c>
      <c r="S130" s="2">
        <v>375.0</v>
      </c>
    </row>
    <row r="131">
      <c r="A131" s="359"/>
      <c r="B131" s="359" t="s">
        <v>976</v>
      </c>
      <c r="C131" s="359" t="s">
        <v>5603</v>
      </c>
      <c r="D131" s="291">
        <v>1.0001383E7</v>
      </c>
      <c r="E131" s="380" t="s">
        <v>979</v>
      </c>
      <c r="F131" s="350">
        <v>16065.0</v>
      </c>
      <c r="G131" s="351">
        <v>4580.0</v>
      </c>
      <c r="L131" s="266"/>
      <c r="M131" s="2" t="s">
        <v>17</v>
      </c>
      <c r="N131" s="2" t="s">
        <v>10693</v>
      </c>
      <c r="S131" s="2">
        <v>398.0</v>
      </c>
    </row>
    <row r="132">
      <c r="A132" s="359"/>
      <c r="B132" s="359" t="s">
        <v>976</v>
      </c>
      <c r="C132" s="359" t="s">
        <v>980</v>
      </c>
      <c r="D132" s="291" t="s">
        <v>11746</v>
      </c>
      <c r="E132" s="359" t="s">
        <v>11747</v>
      </c>
      <c r="F132" s="350">
        <v>3450.0</v>
      </c>
      <c r="L132" s="266"/>
      <c r="M132" s="2" t="s">
        <v>17</v>
      </c>
      <c r="N132" s="2" t="s">
        <v>10693</v>
      </c>
      <c r="S132" s="2">
        <v>398.0</v>
      </c>
    </row>
    <row r="133">
      <c r="A133" s="359"/>
      <c r="B133" s="359" t="s">
        <v>976</v>
      </c>
      <c r="C133" s="359" t="s">
        <v>980</v>
      </c>
      <c r="D133" s="291" t="s">
        <v>11748</v>
      </c>
      <c r="E133" s="359" t="s">
        <v>11747</v>
      </c>
      <c r="F133" s="350">
        <v>3450.0</v>
      </c>
      <c r="L133" s="266"/>
      <c r="M133" s="2" t="s">
        <v>17</v>
      </c>
      <c r="N133" s="2" t="s">
        <v>10693</v>
      </c>
      <c r="S133" s="2">
        <v>398.0</v>
      </c>
    </row>
    <row r="134">
      <c r="A134" s="359"/>
      <c r="B134" s="359" t="s">
        <v>976</v>
      </c>
      <c r="C134" s="359" t="s">
        <v>980</v>
      </c>
      <c r="D134" s="291" t="s">
        <v>11749</v>
      </c>
      <c r="E134" s="359" t="s">
        <v>11747</v>
      </c>
      <c r="F134" s="350">
        <v>3450.0</v>
      </c>
      <c r="L134" s="266"/>
      <c r="M134" s="2" t="s">
        <v>17</v>
      </c>
      <c r="N134" s="2" t="s">
        <v>10693</v>
      </c>
      <c r="S134" s="2">
        <v>398.0</v>
      </c>
    </row>
    <row r="135">
      <c r="A135" s="359"/>
      <c r="B135" s="359" t="s">
        <v>976</v>
      </c>
      <c r="C135" s="359" t="s">
        <v>980</v>
      </c>
      <c r="D135" s="291" t="s">
        <v>11750</v>
      </c>
      <c r="E135" s="359" t="s">
        <v>11747</v>
      </c>
      <c r="F135" s="350">
        <v>3450.0</v>
      </c>
      <c r="L135" s="266"/>
      <c r="M135" s="2" t="s">
        <v>17</v>
      </c>
      <c r="N135" s="2" t="s">
        <v>10693</v>
      </c>
      <c r="S135" s="2">
        <v>398.0</v>
      </c>
    </row>
    <row r="136">
      <c r="A136" s="359"/>
      <c r="B136" s="359" t="s">
        <v>336</v>
      </c>
      <c r="C136" s="359" t="s">
        <v>11751</v>
      </c>
      <c r="D136" s="291" t="s">
        <v>11752</v>
      </c>
      <c r="E136" s="359" t="s">
        <v>4322</v>
      </c>
      <c r="F136" s="351">
        <v>7015.0</v>
      </c>
      <c r="L136" s="266"/>
      <c r="M136" s="2" t="s">
        <v>17</v>
      </c>
      <c r="N136" s="2" t="s">
        <v>10693</v>
      </c>
      <c r="S136" s="2">
        <v>398.0</v>
      </c>
    </row>
    <row r="137">
      <c r="A137" s="359"/>
      <c r="B137" s="359" t="s">
        <v>336</v>
      </c>
      <c r="C137" s="359" t="s">
        <v>11751</v>
      </c>
      <c r="D137" s="291" t="s">
        <v>11753</v>
      </c>
      <c r="E137" s="359" t="s">
        <v>4322</v>
      </c>
      <c r="F137" s="351">
        <v>7015.0</v>
      </c>
      <c r="L137" s="266"/>
      <c r="M137" s="2" t="s">
        <v>17</v>
      </c>
      <c r="N137" s="2" t="s">
        <v>10693</v>
      </c>
      <c r="S137" s="2">
        <v>398.0</v>
      </c>
    </row>
    <row r="138">
      <c r="A138" s="359"/>
      <c r="B138" s="359" t="s">
        <v>976</v>
      </c>
      <c r="C138" s="359" t="s">
        <v>980</v>
      </c>
      <c r="D138" s="291" t="s">
        <v>11754</v>
      </c>
      <c r="E138" s="359" t="s">
        <v>11747</v>
      </c>
      <c r="L138" s="266"/>
      <c r="M138" s="2" t="s">
        <v>17</v>
      </c>
      <c r="N138" s="2" t="s">
        <v>10693</v>
      </c>
      <c r="S138" s="2">
        <v>399.0</v>
      </c>
    </row>
    <row r="139">
      <c r="A139" s="359"/>
      <c r="B139" s="359" t="s">
        <v>976</v>
      </c>
      <c r="C139" s="359" t="s">
        <v>980</v>
      </c>
      <c r="D139" s="291" t="s">
        <v>11755</v>
      </c>
      <c r="E139" s="359" t="s">
        <v>11747</v>
      </c>
      <c r="L139" s="266"/>
      <c r="M139" s="2" t="s">
        <v>17</v>
      </c>
      <c r="N139" s="2" t="s">
        <v>10693</v>
      </c>
      <c r="S139" s="2">
        <v>399.0</v>
      </c>
    </row>
    <row r="140">
      <c r="A140" s="359"/>
      <c r="B140" s="359" t="s">
        <v>976</v>
      </c>
      <c r="C140" s="359" t="s">
        <v>980</v>
      </c>
      <c r="D140" s="291" t="s">
        <v>11756</v>
      </c>
      <c r="E140" s="359" t="s">
        <v>11747</v>
      </c>
      <c r="L140" s="266"/>
      <c r="M140" s="2" t="s">
        <v>17</v>
      </c>
      <c r="N140" s="2" t="s">
        <v>10693</v>
      </c>
      <c r="S140" s="2">
        <v>399.0</v>
      </c>
    </row>
    <row r="141">
      <c r="B141" s="359"/>
      <c r="C141" s="359" t="s">
        <v>11757</v>
      </c>
      <c r="D141" s="291">
        <v>1.0001294E7</v>
      </c>
      <c r="E141" s="380" t="s">
        <v>11758</v>
      </c>
      <c r="F141" s="380"/>
      <c r="G141" s="380"/>
      <c r="H141" s="380"/>
      <c r="L141" s="266"/>
      <c r="M141" s="2" t="s">
        <v>17</v>
      </c>
      <c r="N141" s="2" t="s">
        <v>563</v>
      </c>
      <c r="S141" s="2">
        <v>404.0</v>
      </c>
    </row>
    <row r="142">
      <c r="B142" s="359"/>
      <c r="C142" s="359" t="s">
        <v>8017</v>
      </c>
      <c r="D142" s="291" t="s">
        <v>8765</v>
      </c>
      <c r="E142" s="359" t="s">
        <v>8766</v>
      </c>
      <c r="F142" s="383"/>
      <c r="G142" s="383"/>
      <c r="H142" s="383"/>
      <c r="L142" s="266"/>
      <c r="M142" s="2" t="s">
        <v>1152</v>
      </c>
      <c r="N142" s="2" t="s">
        <v>5678</v>
      </c>
      <c r="S142" s="2">
        <v>412.0</v>
      </c>
    </row>
    <row r="143">
      <c r="B143" s="359"/>
      <c r="C143" s="359" t="s">
        <v>8017</v>
      </c>
      <c r="D143" s="291" t="s">
        <v>11759</v>
      </c>
      <c r="E143" s="359" t="s">
        <v>8766</v>
      </c>
      <c r="L143" s="266"/>
      <c r="M143" s="2" t="s">
        <v>17</v>
      </c>
      <c r="N143" s="2" t="s">
        <v>6050</v>
      </c>
      <c r="S143" s="2">
        <v>412.0</v>
      </c>
    </row>
    <row r="144">
      <c r="A144" s="266"/>
      <c r="B144" s="436"/>
      <c r="C144" s="436" t="s">
        <v>8017</v>
      </c>
      <c r="D144" s="386" t="s">
        <v>11760</v>
      </c>
      <c r="E144" s="385" t="s">
        <v>8766</v>
      </c>
      <c r="F144" s="267"/>
      <c r="G144" s="267"/>
      <c r="H144" s="267"/>
      <c r="I144" s="266"/>
      <c r="J144" s="266"/>
      <c r="K144" s="266"/>
      <c r="L144" s="266"/>
      <c r="M144" s="357" t="s">
        <v>17</v>
      </c>
      <c r="N144" s="357" t="s">
        <v>5678</v>
      </c>
      <c r="O144" s="266"/>
      <c r="P144" s="266"/>
      <c r="Q144" s="266"/>
      <c r="R144" s="266"/>
      <c r="S144" s="437">
        <v>1.0</v>
      </c>
      <c r="T144" s="266"/>
      <c r="U144" s="266"/>
      <c r="V144" s="266"/>
      <c r="W144" s="266"/>
      <c r="X144" s="266"/>
      <c r="Y144" s="266"/>
      <c r="Z144" s="266"/>
      <c r="AA144" s="266"/>
      <c r="AB144" s="266"/>
      <c r="AC144" s="266"/>
      <c r="AD144" s="266"/>
    </row>
    <row r="145">
      <c r="B145" s="359"/>
      <c r="C145" s="359" t="s">
        <v>3979</v>
      </c>
      <c r="L145" s="266"/>
      <c r="M145" s="2" t="s">
        <v>17</v>
      </c>
      <c r="N145" s="2" t="s">
        <v>6050</v>
      </c>
      <c r="S145" s="2">
        <v>412.0</v>
      </c>
    </row>
    <row r="146">
      <c r="B146" s="359"/>
      <c r="C146" s="359" t="s">
        <v>11761</v>
      </c>
      <c r="L146" s="266"/>
      <c r="M146" s="2" t="s">
        <v>17</v>
      </c>
      <c r="N146" s="2" t="s">
        <v>11631</v>
      </c>
      <c r="S146" s="2">
        <v>31.0</v>
      </c>
    </row>
    <row r="147">
      <c r="B147" s="359"/>
      <c r="C147" s="359" t="s">
        <v>11762</v>
      </c>
      <c r="L147" s="266"/>
      <c r="M147" s="2" t="s">
        <v>17</v>
      </c>
      <c r="N147" s="2" t="s">
        <v>11631</v>
      </c>
      <c r="S147" s="2">
        <v>31.0</v>
      </c>
    </row>
    <row r="148">
      <c r="B148" s="359"/>
      <c r="C148" s="359" t="s">
        <v>8000</v>
      </c>
      <c r="E148" s="380" t="s">
        <v>8719</v>
      </c>
      <c r="F148" s="434"/>
      <c r="G148" s="434"/>
      <c r="H148" s="434"/>
      <c r="L148" s="266"/>
      <c r="M148" s="2" t="s">
        <v>17</v>
      </c>
      <c r="N148" s="2" t="s">
        <v>6282</v>
      </c>
      <c r="S148" s="2">
        <v>49.0</v>
      </c>
    </row>
    <row r="149">
      <c r="B149" s="388"/>
      <c r="C149" s="388" t="s">
        <v>11763</v>
      </c>
      <c r="E149" s="359" t="s">
        <v>3614</v>
      </c>
      <c r="L149" s="266"/>
      <c r="M149" s="2" t="s">
        <v>17</v>
      </c>
      <c r="N149" s="2" t="s">
        <v>6282</v>
      </c>
      <c r="S149" s="2">
        <v>49.0</v>
      </c>
    </row>
    <row r="150">
      <c r="B150" s="359"/>
      <c r="C150" s="359" t="s">
        <v>11764</v>
      </c>
      <c r="E150" s="359" t="s">
        <v>11765</v>
      </c>
      <c r="L150" s="266"/>
      <c r="M150" s="2" t="s">
        <v>17</v>
      </c>
      <c r="N150" s="2" t="s">
        <v>6282</v>
      </c>
      <c r="S150" s="2">
        <v>49.0</v>
      </c>
    </row>
    <row r="151">
      <c r="B151" s="359"/>
      <c r="C151" s="359" t="s">
        <v>7148</v>
      </c>
      <c r="E151" s="380" t="s">
        <v>6897</v>
      </c>
      <c r="J151" s="2" t="s">
        <v>829</v>
      </c>
      <c r="K151" s="2" t="s">
        <v>6282</v>
      </c>
      <c r="L151" s="266"/>
      <c r="M151" s="2" t="s">
        <v>17</v>
      </c>
      <c r="N151" s="2" t="s">
        <v>6282</v>
      </c>
      <c r="S151" s="2">
        <v>51.0</v>
      </c>
    </row>
    <row r="152">
      <c r="B152" s="359"/>
      <c r="C152" s="359" t="s">
        <v>7148</v>
      </c>
      <c r="E152" s="380" t="s">
        <v>6897</v>
      </c>
      <c r="J152" s="2" t="s">
        <v>829</v>
      </c>
      <c r="K152" s="2" t="s">
        <v>6282</v>
      </c>
      <c r="L152" s="266"/>
      <c r="M152" s="2" t="s">
        <v>17</v>
      </c>
      <c r="N152" s="2" t="s">
        <v>6282</v>
      </c>
      <c r="S152" s="2">
        <v>51.0</v>
      </c>
    </row>
    <row r="153">
      <c r="B153" s="359"/>
      <c r="C153" s="359" t="s">
        <v>7148</v>
      </c>
      <c r="E153" s="380" t="s">
        <v>6897</v>
      </c>
      <c r="J153" s="2" t="s">
        <v>829</v>
      </c>
      <c r="K153" s="2" t="s">
        <v>6282</v>
      </c>
      <c r="L153" s="266"/>
      <c r="M153" s="2" t="s">
        <v>17</v>
      </c>
      <c r="N153" s="2" t="s">
        <v>6282</v>
      </c>
      <c r="S153" s="2">
        <v>51.0</v>
      </c>
    </row>
    <row r="154">
      <c r="B154" s="359"/>
      <c r="C154" s="359" t="s">
        <v>7148</v>
      </c>
      <c r="E154" s="380" t="s">
        <v>6897</v>
      </c>
      <c r="J154" s="2" t="s">
        <v>829</v>
      </c>
      <c r="K154" s="2" t="s">
        <v>6282</v>
      </c>
      <c r="L154" s="266"/>
      <c r="M154" s="2" t="s">
        <v>17</v>
      </c>
      <c r="N154" s="2" t="s">
        <v>6282</v>
      </c>
      <c r="S154" s="2">
        <v>51.0</v>
      </c>
    </row>
    <row r="155">
      <c r="B155" s="359"/>
      <c r="C155" s="359" t="s">
        <v>7148</v>
      </c>
      <c r="E155" s="380" t="s">
        <v>6897</v>
      </c>
      <c r="J155" s="2" t="s">
        <v>829</v>
      </c>
      <c r="K155" s="2" t="s">
        <v>6282</v>
      </c>
      <c r="L155" s="266"/>
      <c r="M155" s="2" t="s">
        <v>17</v>
      </c>
      <c r="N155" s="2" t="s">
        <v>6282</v>
      </c>
      <c r="S155" s="2">
        <v>51.0</v>
      </c>
    </row>
    <row r="156">
      <c r="B156" s="359"/>
      <c r="C156" s="359" t="s">
        <v>7148</v>
      </c>
      <c r="E156" s="380" t="s">
        <v>6897</v>
      </c>
      <c r="J156" s="2" t="s">
        <v>829</v>
      </c>
      <c r="K156" s="2" t="s">
        <v>6282</v>
      </c>
      <c r="L156" s="266"/>
      <c r="M156" s="2" t="s">
        <v>17</v>
      </c>
      <c r="N156" s="2" t="s">
        <v>6282</v>
      </c>
      <c r="S156" s="2">
        <v>51.0</v>
      </c>
    </row>
    <row r="157">
      <c r="L157" s="266"/>
    </row>
    <row r="158">
      <c r="L158" s="266"/>
    </row>
    <row r="159">
      <c r="L159" s="266"/>
    </row>
    <row r="160">
      <c r="L160" s="266"/>
    </row>
    <row r="161">
      <c r="L161" s="266"/>
    </row>
    <row r="162">
      <c r="L162" s="266"/>
    </row>
    <row r="163">
      <c r="L163" s="266"/>
    </row>
    <row r="164">
      <c r="L164" s="266"/>
    </row>
    <row r="165">
      <c r="L165" s="266"/>
    </row>
    <row r="166">
      <c r="L166" s="266"/>
    </row>
    <row r="167">
      <c r="L167" s="266"/>
    </row>
    <row r="168">
      <c r="L168" s="266"/>
    </row>
    <row r="169">
      <c r="L169" s="266"/>
    </row>
    <row r="170">
      <c r="L170" s="266"/>
    </row>
    <row r="171">
      <c r="L171" s="266"/>
    </row>
    <row r="172">
      <c r="L172" s="266"/>
    </row>
    <row r="173">
      <c r="L173" s="266"/>
    </row>
    <row r="174">
      <c r="L174" s="266"/>
    </row>
    <row r="175">
      <c r="L175" s="266"/>
    </row>
    <row r="176">
      <c r="L176" s="266"/>
    </row>
    <row r="177">
      <c r="L177" s="266"/>
    </row>
    <row r="178">
      <c r="L178" s="266"/>
    </row>
    <row r="179">
      <c r="L179" s="266"/>
    </row>
    <row r="180">
      <c r="L180" s="266"/>
    </row>
    <row r="181">
      <c r="L181" s="266"/>
    </row>
    <row r="182">
      <c r="L182" s="266"/>
    </row>
    <row r="183">
      <c r="L183" s="266"/>
    </row>
    <row r="184">
      <c r="L184" s="266"/>
    </row>
    <row r="185">
      <c r="L185" s="266"/>
    </row>
    <row r="186">
      <c r="L186" s="266"/>
    </row>
    <row r="187">
      <c r="L187" s="266"/>
    </row>
    <row r="188">
      <c r="L188" s="266"/>
    </row>
    <row r="189">
      <c r="L189" s="266"/>
    </row>
    <row r="190">
      <c r="L190" s="266"/>
    </row>
    <row r="191">
      <c r="L191" s="266"/>
    </row>
    <row r="192">
      <c r="L192" s="266"/>
    </row>
    <row r="193">
      <c r="L193" s="266"/>
    </row>
    <row r="194">
      <c r="L194" s="266"/>
    </row>
    <row r="195">
      <c r="L195" s="266"/>
    </row>
    <row r="196">
      <c r="L196" s="266"/>
    </row>
    <row r="197">
      <c r="L197" s="266"/>
    </row>
    <row r="198">
      <c r="L198" s="266"/>
    </row>
    <row r="199">
      <c r="L199" s="266"/>
    </row>
    <row r="200">
      <c r="L200" s="266"/>
    </row>
    <row r="201">
      <c r="L201" s="266"/>
    </row>
    <row r="202">
      <c r="L202" s="266"/>
    </row>
    <row r="203">
      <c r="L203" s="266"/>
    </row>
    <row r="204">
      <c r="L204" s="266"/>
    </row>
    <row r="205">
      <c r="L205" s="266"/>
    </row>
    <row r="206">
      <c r="L206" s="266"/>
    </row>
    <row r="207">
      <c r="L207" s="266"/>
    </row>
    <row r="208">
      <c r="L208" s="266"/>
    </row>
    <row r="209">
      <c r="L209" s="266"/>
    </row>
    <row r="210">
      <c r="L210" s="266"/>
    </row>
    <row r="211">
      <c r="L211" s="266"/>
    </row>
    <row r="212">
      <c r="L212" s="266"/>
    </row>
    <row r="213">
      <c r="L213" s="266"/>
    </row>
    <row r="214">
      <c r="L214" s="266"/>
    </row>
    <row r="215">
      <c r="L215" s="266"/>
    </row>
    <row r="216">
      <c r="L216" s="266"/>
    </row>
    <row r="217">
      <c r="L217" s="266"/>
    </row>
    <row r="218">
      <c r="L218" s="266"/>
    </row>
    <row r="219">
      <c r="L219" s="266"/>
    </row>
    <row r="220">
      <c r="L220" s="266"/>
    </row>
    <row r="221">
      <c r="L221" s="266"/>
    </row>
    <row r="222">
      <c r="L222" s="266"/>
    </row>
    <row r="223">
      <c r="L223" s="266"/>
    </row>
    <row r="224">
      <c r="L224" s="266"/>
    </row>
    <row r="225">
      <c r="L225" s="266"/>
    </row>
    <row r="226">
      <c r="L226" s="266"/>
    </row>
    <row r="227">
      <c r="L227" s="266"/>
    </row>
    <row r="228">
      <c r="L228" s="266"/>
    </row>
    <row r="229">
      <c r="L229" s="266"/>
    </row>
    <row r="230">
      <c r="L230" s="266"/>
    </row>
    <row r="231">
      <c r="L231" s="266"/>
    </row>
    <row r="232">
      <c r="L232" s="266"/>
    </row>
    <row r="233">
      <c r="L233" s="266"/>
    </row>
    <row r="234">
      <c r="L234" s="266"/>
    </row>
    <row r="235">
      <c r="L235" s="266"/>
    </row>
    <row r="236">
      <c r="L236" s="266"/>
    </row>
    <row r="237">
      <c r="L237" s="266"/>
    </row>
    <row r="238">
      <c r="L238" s="266"/>
    </row>
    <row r="239">
      <c r="L239" s="266"/>
    </row>
    <row r="240">
      <c r="L240" s="266"/>
    </row>
    <row r="241">
      <c r="L241" s="266"/>
    </row>
    <row r="242">
      <c r="L242" s="266"/>
    </row>
    <row r="243">
      <c r="L243" s="266"/>
    </row>
    <row r="244">
      <c r="L244" s="266"/>
    </row>
    <row r="245">
      <c r="L245" s="266"/>
    </row>
    <row r="246">
      <c r="L246" s="266"/>
    </row>
    <row r="247">
      <c r="L247" s="266"/>
    </row>
    <row r="248">
      <c r="L248" s="266"/>
    </row>
    <row r="249">
      <c r="L249" s="266"/>
    </row>
    <row r="250">
      <c r="L250" s="266"/>
    </row>
    <row r="251">
      <c r="L251" s="266"/>
    </row>
    <row r="252">
      <c r="L252" s="266"/>
    </row>
    <row r="253">
      <c r="L253" s="266"/>
    </row>
    <row r="254">
      <c r="L254" s="266"/>
    </row>
    <row r="255">
      <c r="L255" s="266"/>
    </row>
    <row r="256">
      <c r="L256" s="266"/>
    </row>
    <row r="257">
      <c r="L257" s="266"/>
    </row>
    <row r="258">
      <c r="L258" s="266"/>
    </row>
    <row r="259">
      <c r="L259" s="266"/>
    </row>
    <row r="260">
      <c r="L260" s="266"/>
    </row>
    <row r="261">
      <c r="L261" s="266"/>
    </row>
    <row r="262">
      <c r="L262" s="266"/>
    </row>
    <row r="263">
      <c r="L263" s="266"/>
    </row>
    <row r="264">
      <c r="L264" s="266"/>
    </row>
    <row r="265">
      <c r="L265" s="266"/>
    </row>
    <row r="266">
      <c r="L266" s="266"/>
    </row>
    <row r="267">
      <c r="L267" s="266"/>
    </row>
    <row r="268">
      <c r="L268" s="266"/>
    </row>
    <row r="269">
      <c r="L269" s="266"/>
    </row>
    <row r="270">
      <c r="L270" s="266"/>
    </row>
    <row r="271">
      <c r="L271" s="266"/>
    </row>
    <row r="272">
      <c r="L272" s="266"/>
    </row>
    <row r="273">
      <c r="L273" s="266"/>
    </row>
    <row r="274">
      <c r="L274" s="266"/>
    </row>
    <row r="275">
      <c r="L275" s="266"/>
    </row>
    <row r="276">
      <c r="L276" s="266"/>
    </row>
    <row r="277">
      <c r="L277" s="266"/>
    </row>
    <row r="278">
      <c r="L278" s="266"/>
    </row>
    <row r="279">
      <c r="L279" s="266"/>
    </row>
    <row r="280">
      <c r="L280" s="266"/>
    </row>
    <row r="281">
      <c r="L281" s="266"/>
    </row>
    <row r="282">
      <c r="L282" s="266"/>
    </row>
    <row r="283">
      <c r="L283" s="266"/>
    </row>
    <row r="284">
      <c r="L284" s="266"/>
    </row>
    <row r="285">
      <c r="L285" s="266"/>
    </row>
    <row r="286">
      <c r="L286" s="266"/>
    </row>
    <row r="287">
      <c r="L287" s="266"/>
    </row>
    <row r="288">
      <c r="L288" s="266"/>
    </row>
    <row r="289">
      <c r="L289" s="266"/>
    </row>
    <row r="290">
      <c r="L290" s="266"/>
    </row>
    <row r="291">
      <c r="L291" s="266"/>
    </row>
    <row r="292">
      <c r="L292" s="266"/>
    </row>
    <row r="293">
      <c r="L293" s="266"/>
    </row>
    <row r="294">
      <c r="L294" s="266"/>
    </row>
    <row r="295">
      <c r="L295" s="266"/>
    </row>
    <row r="296">
      <c r="L296" s="266"/>
    </row>
    <row r="297">
      <c r="L297" s="266"/>
    </row>
    <row r="298">
      <c r="L298" s="266"/>
    </row>
    <row r="299">
      <c r="L299" s="266"/>
    </row>
    <row r="300">
      <c r="L300" s="266"/>
    </row>
    <row r="301">
      <c r="L301" s="266"/>
    </row>
    <row r="302">
      <c r="L302" s="266"/>
    </row>
    <row r="303">
      <c r="L303" s="266"/>
    </row>
    <row r="304">
      <c r="L304" s="266"/>
    </row>
    <row r="305">
      <c r="L305" s="266"/>
    </row>
    <row r="306">
      <c r="L306" s="266"/>
    </row>
    <row r="307">
      <c r="L307" s="266"/>
    </row>
    <row r="308">
      <c r="L308" s="266"/>
    </row>
    <row r="309">
      <c r="L309" s="266"/>
    </row>
    <row r="310">
      <c r="L310" s="266"/>
    </row>
    <row r="311">
      <c r="L311" s="266"/>
    </row>
    <row r="312">
      <c r="L312" s="266"/>
    </row>
    <row r="313">
      <c r="L313" s="266"/>
    </row>
    <row r="314">
      <c r="L314" s="266"/>
    </row>
    <row r="315">
      <c r="L315" s="266"/>
    </row>
    <row r="316">
      <c r="L316" s="266"/>
    </row>
    <row r="317">
      <c r="L317" s="266"/>
    </row>
    <row r="318">
      <c r="L318" s="266"/>
    </row>
    <row r="319">
      <c r="L319" s="266"/>
    </row>
    <row r="320">
      <c r="L320" s="266"/>
    </row>
    <row r="321">
      <c r="L321" s="266"/>
    </row>
    <row r="322">
      <c r="L322" s="266"/>
    </row>
    <row r="323">
      <c r="L323" s="266"/>
    </row>
    <row r="324">
      <c r="L324" s="266"/>
    </row>
    <row r="325">
      <c r="L325" s="266"/>
    </row>
    <row r="326">
      <c r="L326" s="266"/>
    </row>
    <row r="327">
      <c r="L327" s="266"/>
    </row>
    <row r="328">
      <c r="L328" s="266"/>
    </row>
    <row r="329">
      <c r="L329" s="266"/>
    </row>
    <row r="330">
      <c r="L330" s="266"/>
    </row>
    <row r="331">
      <c r="L331" s="266"/>
    </row>
    <row r="332">
      <c r="L332" s="266"/>
    </row>
    <row r="333">
      <c r="L333" s="266"/>
    </row>
    <row r="334">
      <c r="L334" s="266"/>
    </row>
    <row r="335">
      <c r="L335" s="266"/>
    </row>
    <row r="336">
      <c r="L336" s="266"/>
    </row>
    <row r="337">
      <c r="L337" s="266"/>
    </row>
    <row r="338">
      <c r="L338" s="266"/>
    </row>
    <row r="339">
      <c r="L339" s="266"/>
    </row>
    <row r="340">
      <c r="L340" s="266"/>
    </row>
    <row r="341">
      <c r="L341" s="266"/>
    </row>
    <row r="342">
      <c r="L342" s="266"/>
    </row>
    <row r="343">
      <c r="L343" s="266"/>
    </row>
    <row r="344">
      <c r="L344" s="266"/>
    </row>
    <row r="345">
      <c r="L345" s="266"/>
    </row>
    <row r="346">
      <c r="L346" s="266"/>
    </row>
    <row r="347">
      <c r="L347" s="266"/>
    </row>
    <row r="348">
      <c r="L348" s="266"/>
    </row>
    <row r="349">
      <c r="L349" s="266"/>
    </row>
    <row r="350">
      <c r="L350" s="266"/>
    </row>
    <row r="351">
      <c r="L351" s="266"/>
    </row>
    <row r="352">
      <c r="L352" s="266"/>
    </row>
    <row r="353">
      <c r="L353" s="266"/>
    </row>
    <row r="354">
      <c r="L354" s="266"/>
    </row>
    <row r="355">
      <c r="L355" s="266"/>
    </row>
    <row r="356">
      <c r="L356" s="266"/>
    </row>
    <row r="357">
      <c r="L357" s="266"/>
    </row>
    <row r="358">
      <c r="L358" s="266"/>
    </row>
    <row r="359">
      <c r="L359" s="266"/>
    </row>
    <row r="360">
      <c r="L360" s="266"/>
    </row>
    <row r="361">
      <c r="L361" s="266"/>
    </row>
    <row r="362">
      <c r="L362" s="266"/>
    </row>
    <row r="363">
      <c r="L363" s="266"/>
    </row>
    <row r="364">
      <c r="L364" s="266"/>
    </row>
    <row r="365">
      <c r="L365" s="266"/>
    </row>
    <row r="366">
      <c r="L366" s="266"/>
    </row>
    <row r="367">
      <c r="L367" s="266"/>
    </row>
    <row r="368">
      <c r="L368" s="266"/>
    </row>
    <row r="369">
      <c r="L369" s="266"/>
    </row>
    <row r="370">
      <c r="L370" s="266"/>
    </row>
    <row r="371">
      <c r="L371" s="266"/>
    </row>
    <row r="372">
      <c r="L372" s="266"/>
    </row>
    <row r="373">
      <c r="L373" s="266"/>
    </row>
    <row r="374">
      <c r="L374" s="266"/>
    </row>
    <row r="375">
      <c r="L375" s="266"/>
    </row>
    <row r="376">
      <c r="L376" s="266"/>
    </row>
    <row r="377">
      <c r="L377" s="266"/>
    </row>
    <row r="378">
      <c r="L378" s="266"/>
    </row>
    <row r="379">
      <c r="L379" s="266"/>
    </row>
    <row r="380">
      <c r="L380" s="266"/>
    </row>
    <row r="381">
      <c r="L381" s="266"/>
    </row>
    <row r="382">
      <c r="L382" s="266"/>
    </row>
    <row r="383">
      <c r="L383" s="266"/>
    </row>
    <row r="384">
      <c r="L384" s="266"/>
    </row>
    <row r="385">
      <c r="L385" s="266"/>
    </row>
    <row r="386">
      <c r="L386" s="266"/>
    </row>
    <row r="387">
      <c r="L387" s="266"/>
    </row>
    <row r="388">
      <c r="L388" s="266"/>
    </row>
    <row r="389">
      <c r="L389" s="266"/>
    </row>
    <row r="390">
      <c r="L390" s="266"/>
    </row>
    <row r="391">
      <c r="L391" s="266"/>
    </row>
    <row r="392">
      <c r="L392" s="266"/>
    </row>
    <row r="393">
      <c r="L393" s="266"/>
    </row>
    <row r="394">
      <c r="L394" s="266"/>
    </row>
    <row r="395">
      <c r="L395" s="266"/>
    </row>
    <row r="396">
      <c r="L396" s="266"/>
    </row>
    <row r="397">
      <c r="L397" s="266"/>
    </row>
    <row r="398">
      <c r="L398" s="266"/>
    </row>
    <row r="399">
      <c r="L399" s="266"/>
    </row>
    <row r="400">
      <c r="L400" s="266"/>
    </row>
    <row r="401">
      <c r="L401" s="266"/>
    </row>
    <row r="402">
      <c r="L402" s="266"/>
    </row>
    <row r="403">
      <c r="L403" s="266"/>
    </row>
    <row r="404">
      <c r="L404" s="266"/>
    </row>
    <row r="405">
      <c r="L405" s="266"/>
    </row>
    <row r="406">
      <c r="L406" s="266"/>
    </row>
    <row r="407">
      <c r="L407" s="266"/>
    </row>
    <row r="408">
      <c r="L408" s="266"/>
    </row>
    <row r="409">
      <c r="L409" s="266"/>
    </row>
    <row r="410">
      <c r="L410" s="266"/>
    </row>
    <row r="411">
      <c r="L411" s="266"/>
    </row>
    <row r="412">
      <c r="L412" s="266"/>
    </row>
    <row r="413">
      <c r="L413" s="266"/>
    </row>
    <row r="414">
      <c r="L414" s="266"/>
    </row>
    <row r="415">
      <c r="L415" s="266"/>
    </row>
    <row r="416">
      <c r="L416" s="266"/>
    </row>
    <row r="417">
      <c r="L417" s="266"/>
    </row>
    <row r="418">
      <c r="L418" s="266"/>
    </row>
    <row r="419">
      <c r="L419" s="266"/>
    </row>
    <row r="420">
      <c r="L420" s="266"/>
    </row>
    <row r="421">
      <c r="L421" s="266"/>
    </row>
    <row r="422">
      <c r="L422" s="266"/>
    </row>
    <row r="423">
      <c r="L423" s="266"/>
    </row>
    <row r="424">
      <c r="L424" s="266"/>
    </row>
    <row r="425">
      <c r="L425" s="266"/>
    </row>
    <row r="426">
      <c r="L426" s="266"/>
    </row>
    <row r="427">
      <c r="L427" s="266"/>
    </row>
    <row r="428">
      <c r="L428" s="266"/>
    </row>
    <row r="429">
      <c r="L429" s="266"/>
    </row>
    <row r="430">
      <c r="L430" s="266"/>
    </row>
    <row r="431">
      <c r="L431" s="266"/>
    </row>
    <row r="432">
      <c r="L432" s="266"/>
    </row>
    <row r="433">
      <c r="L433" s="266"/>
    </row>
    <row r="434">
      <c r="L434" s="266"/>
    </row>
    <row r="435">
      <c r="L435" s="266"/>
    </row>
    <row r="436">
      <c r="L436" s="266"/>
    </row>
    <row r="437">
      <c r="L437" s="266"/>
    </row>
    <row r="438">
      <c r="L438" s="266"/>
    </row>
    <row r="439">
      <c r="L439" s="266"/>
    </row>
    <row r="440">
      <c r="L440" s="266"/>
    </row>
    <row r="441">
      <c r="L441" s="266"/>
    </row>
    <row r="442">
      <c r="L442" s="266"/>
    </row>
    <row r="443">
      <c r="L443" s="266"/>
    </row>
    <row r="444">
      <c r="L444" s="266"/>
    </row>
    <row r="445">
      <c r="L445" s="266"/>
    </row>
    <row r="446">
      <c r="L446" s="266"/>
    </row>
    <row r="447">
      <c r="L447" s="266"/>
    </row>
    <row r="448">
      <c r="L448" s="266"/>
    </row>
    <row r="449">
      <c r="L449" s="266"/>
    </row>
    <row r="450">
      <c r="L450" s="266"/>
    </row>
    <row r="451">
      <c r="L451" s="266"/>
    </row>
    <row r="452">
      <c r="L452" s="266"/>
    </row>
    <row r="453">
      <c r="L453" s="266"/>
    </row>
    <row r="454">
      <c r="L454" s="266"/>
    </row>
    <row r="455">
      <c r="L455" s="266"/>
    </row>
    <row r="456">
      <c r="L456" s="266"/>
    </row>
    <row r="457">
      <c r="L457" s="266"/>
    </row>
    <row r="458">
      <c r="L458" s="266"/>
    </row>
    <row r="459">
      <c r="L459" s="266"/>
    </row>
    <row r="460">
      <c r="L460" s="266"/>
    </row>
    <row r="461">
      <c r="L461" s="266"/>
    </row>
    <row r="462">
      <c r="L462" s="266"/>
    </row>
    <row r="463">
      <c r="L463" s="266"/>
    </row>
    <row r="464">
      <c r="L464" s="266"/>
    </row>
    <row r="465">
      <c r="L465" s="266"/>
    </row>
    <row r="466">
      <c r="L466" s="266"/>
    </row>
    <row r="467">
      <c r="L467" s="266"/>
    </row>
    <row r="468">
      <c r="L468" s="266"/>
    </row>
    <row r="469">
      <c r="L469" s="266"/>
    </row>
    <row r="470">
      <c r="L470" s="266"/>
    </row>
    <row r="471">
      <c r="L471" s="266"/>
    </row>
    <row r="472">
      <c r="L472" s="266"/>
    </row>
    <row r="473">
      <c r="L473" s="266"/>
    </row>
    <row r="474">
      <c r="L474" s="266"/>
    </row>
    <row r="475">
      <c r="L475" s="266"/>
    </row>
    <row r="476">
      <c r="L476" s="266"/>
    </row>
    <row r="477">
      <c r="L477" s="266"/>
    </row>
    <row r="478">
      <c r="L478" s="266"/>
    </row>
    <row r="479">
      <c r="L479" s="266"/>
    </row>
    <row r="480">
      <c r="L480" s="266"/>
    </row>
    <row r="481">
      <c r="L481" s="266"/>
    </row>
    <row r="482">
      <c r="L482" s="266"/>
    </row>
    <row r="483">
      <c r="L483" s="266"/>
    </row>
    <row r="484">
      <c r="L484" s="266"/>
    </row>
    <row r="485">
      <c r="L485" s="266"/>
    </row>
    <row r="486">
      <c r="L486" s="266"/>
    </row>
    <row r="487">
      <c r="L487" s="266"/>
    </row>
    <row r="488">
      <c r="L488" s="266"/>
    </row>
    <row r="489">
      <c r="L489" s="266"/>
    </row>
    <row r="490">
      <c r="L490" s="266"/>
    </row>
    <row r="491">
      <c r="L491" s="266"/>
    </row>
    <row r="492">
      <c r="L492" s="266"/>
    </row>
    <row r="493">
      <c r="L493" s="266"/>
    </row>
    <row r="494">
      <c r="L494" s="266"/>
    </row>
    <row r="495">
      <c r="L495" s="266"/>
    </row>
    <row r="496">
      <c r="L496" s="266"/>
    </row>
    <row r="497">
      <c r="L497" s="266"/>
    </row>
    <row r="498">
      <c r="L498" s="266"/>
    </row>
    <row r="499">
      <c r="L499" s="266"/>
    </row>
    <row r="500">
      <c r="L500" s="266"/>
    </row>
    <row r="501">
      <c r="L501" s="266"/>
    </row>
    <row r="502">
      <c r="L502" s="266"/>
    </row>
    <row r="503">
      <c r="L503" s="266"/>
    </row>
    <row r="504">
      <c r="L504" s="266"/>
    </row>
    <row r="505">
      <c r="L505" s="266"/>
    </row>
    <row r="506">
      <c r="L506" s="266"/>
    </row>
    <row r="507">
      <c r="L507" s="266"/>
    </row>
    <row r="508">
      <c r="L508" s="266"/>
    </row>
    <row r="509">
      <c r="L509" s="266"/>
    </row>
    <row r="510">
      <c r="L510" s="266"/>
    </row>
    <row r="511">
      <c r="L511" s="266"/>
    </row>
    <row r="512">
      <c r="L512" s="266"/>
    </row>
    <row r="513">
      <c r="L513" s="266"/>
    </row>
    <row r="514">
      <c r="L514" s="266"/>
    </row>
    <row r="515">
      <c r="L515" s="266"/>
    </row>
    <row r="516">
      <c r="L516" s="266"/>
    </row>
    <row r="517">
      <c r="L517" s="266"/>
    </row>
    <row r="518">
      <c r="L518" s="266"/>
    </row>
    <row r="519">
      <c r="L519" s="266"/>
    </row>
    <row r="520">
      <c r="L520" s="266"/>
    </row>
    <row r="521">
      <c r="L521" s="266"/>
    </row>
    <row r="522">
      <c r="L522" s="266"/>
    </row>
    <row r="523">
      <c r="L523" s="266"/>
    </row>
    <row r="524">
      <c r="L524" s="266"/>
    </row>
    <row r="525">
      <c r="L525" s="266"/>
    </row>
    <row r="526">
      <c r="L526" s="266"/>
    </row>
    <row r="527">
      <c r="L527" s="266"/>
    </row>
    <row r="528">
      <c r="L528" s="266"/>
    </row>
    <row r="529">
      <c r="L529" s="266"/>
    </row>
    <row r="530">
      <c r="L530" s="266"/>
    </row>
    <row r="531">
      <c r="L531" s="266"/>
    </row>
    <row r="532">
      <c r="L532" s="266"/>
    </row>
    <row r="533">
      <c r="L533" s="266"/>
    </row>
    <row r="534">
      <c r="L534" s="266"/>
    </row>
    <row r="535">
      <c r="L535" s="266"/>
    </row>
    <row r="536">
      <c r="L536" s="266"/>
    </row>
    <row r="537">
      <c r="L537" s="266"/>
    </row>
    <row r="538">
      <c r="L538" s="266"/>
    </row>
    <row r="539">
      <c r="L539" s="266"/>
    </row>
    <row r="540">
      <c r="L540" s="266"/>
    </row>
    <row r="541">
      <c r="L541" s="266"/>
    </row>
    <row r="542">
      <c r="L542" s="266"/>
    </row>
    <row r="543">
      <c r="L543" s="266"/>
    </row>
    <row r="544">
      <c r="L544" s="266"/>
    </row>
    <row r="545">
      <c r="L545" s="266"/>
    </row>
    <row r="546">
      <c r="L546" s="266"/>
    </row>
    <row r="547">
      <c r="L547" s="266"/>
    </row>
    <row r="548">
      <c r="L548" s="266"/>
    </row>
    <row r="549">
      <c r="L549" s="266"/>
    </row>
    <row r="550">
      <c r="L550" s="266"/>
    </row>
    <row r="551">
      <c r="L551" s="266"/>
    </row>
    <row r="552">
      <c r="L552" s="266"/>
    </row>
    <row r="553">
      <c r="L553" s="266"/>
    </row>
    <row r="554">
      <c r="L554" s="266"/>
    </row>
    <row r="555">
      <c r="L555" s="266"/>
    </row>
    <row r="556">
      <c r="L556" s="266"/>
    </row>
    <row r="557">
      <c r="L557" s="266"/>
    </row>
    <row r="558">
      <c r="L558" s="266"/>
    </row>
    <row r="559">
      <c r="L559" s="266"/>
    </row>
    <row r="560">
      <c r="L560" s="266"/>
    </row>
    <row r="561">
      <c r="L561" s="266"/>
    </row>
    <row r="562">
      <c r="L562" s="266"/>
    </row>
    <row r="563">
      <c r="L563" s="266"/>
    </row>
    <row r="564">
      <c r="L564" s="266"/>
    </row>
    <row r="565">
      <c r="L565" s="266"/>
    </row>
    <row r="566">
      <c r="L566" s="266"/>
    </row>
    <row r="567">
      <c r="L567" s="266"/>
    </row>
    <row r="568">
      <c r="L568" s="266"/>
    </row>
    <row r="569">
      <c r="L569" s="266"/>
    </row>
    <row r="570">
      <c r="L570" s="266"/>
    </row>
    <row r="571">
      <c r="L571" s="266"/>
    </row>
    <row r="572">
      <c r="L572" s="266"/>
    </row>
    <row r="573">
      <c r="L573" s="266"/>
    </row>
    <row r="574">
      <c r="L574" s="266"/>
    </row>
    <row r="575">
      <c r="L575" s="266"/>
    </row>
    <row r="576">
      <c r="L576" s="266"/>
    </row>
    <row r="577">
      <c r="L577" s="266"/>
    </row>
    <row r="578">
      <c r="L578" s="266"/>
    </row>
    <row r="579">
      <c r="L579" s="266"/>
    </row>
    <row r="580">
      <c r="L580" s="266"/>
    </row>
    <row r="581">
      <c r="L581" s="266"/>
    </row>
    <row r="582">
      <c r="L582" s="266"/>
    </row>
    <row r="583">
      <c r="L583" s="266"/>
    </row>
    <row r="584">
      <c r="L584" s="266"/>
    </row>
    <row r="585">
      <c r="L585" s="266"/>
    </row>
    <row r="586">
      <c r="L586" s="266"/>
    </row>
    <row r="587">
      <c r="L587" s="266"/>
    </row>
    <row r="588">
      <c r="L588" s="266"/>
    </row>
    <row r="589">
      <c r="L589" s="266"/>
    </row>
    <row r="590">
      <c r="L590" s="266"/>
    </row>
    <row r="591">
      <c r="L591" s="266"/>
    </row>
    <row r="592">
      <c r="L592" s="266"/>
    </row>
    <row r="593">
      <c r="L593" s="266"/>
    </row>
    <row r="594">
      <c r="L594" s="266"/>
    </row>
    <row r="595">
      <c r="L595" s="266"/>
    </row>
    <row r="596">
      <c r="L596" s="266"/>
    </row>
    <row r="597">
      <c r="L597" s="266"/>
    </row>
    <row r="598">
      <c r="L598" s="266"/>
    </row>
    <row r="599">
      <c r="L599" s="266"/>
    </row>
    <row r="600">
      <c r="L600" s="266"/>
    </row>
    <row r="601">
      <c r="L601" s="266"/>
    </row>
    <row r="602">
      <c r="L602" s="266"/>
    </row>
    <row r="603">
      <c r="L603" s="266"/>
    </row>
    <row r="604">
      <c r="L604" s="266"/>
    </row>
    <row r="605">
      <c r="L605" s="266"/>
    </row>
    <row r="606">
      <c r="L606" s="266"/>
    </row>
    <row r="607">
      <c r="L607" s="266"/>
    </row>
    <row r="608">
      <c r="L608" s="266"/>
    </row>
    <row r="609">
      <c r="L609" s="266"/>
    </row>
    <row r="610">
      <c r="L610" s="266"/>
    </row>
    <row r="611">
      <c r="L611" s="266"/>
    </row>
    <row r="612">
      <c r="L612" s="266"/>
    </row>
    <row r="613">
      <c r="L613" s="266"/>
    </row>
    <row r="614">
      <c r="L614" s="266"/>
    </row>
    <row r="615">
      <c r="L615" s="266"/>
    </row>
    <row r="616">
      <c r="L616" s="266"/>
    </row>
    <row r="617">
      <c r="L617" s="266"/>
    </row>
    <row r="618">
      <c r="L618" s="266"/>
    </row>
    <row r="619">
      <c r="L619" s="266"/>
    </row>
    <row r="620">
      <c r="L620" s="266"/>
    </row>
    <row r="621">
      <c r="L621" s="266"/>
    </row>
    <row r="622">
      <c r="L622" s="266"/>
    </row>
    <row r="623">
      <c r="L623" s="266"/>
    </row>
    <row r="624">
      <c r="L624" s="266"/>
    </row>
    <row r="625">
      <c r="L625" s="266"/>
    </row>
    <row r="626">
      <c r="L626" s="266"/>
    </row>
    <row r="627">
      <c r="L627" s="266"/>
    </row>
    <row r="628">
      <c r="L628" s="266"/>
    </row>
    <row r="629">
      <c r="L629" s="266"/>
    </row>
    <row r="630">
      <c r="L630" s="266"/>
    </row>
    <row r="631">
      <c r="L631" s="266"/>
    </row>
    <row r="632">
      <c r="L632" s="266"/>
    </row>
    <row r="633">
      <c r="L633" s="266"/>
    </row>
    <row r="634">
      <c r="L634" s="266"/>
    </row>
    <row r="635">
      <c r="L635" s="266"/>
    </row>
    <row r="636">
      <c r="L636" s="266"/>
    </row>
    <row r="637">
      <c r="L637" s="266"/>
    </row>
    <row r="638">
      <c r="L638" s="266"/>
    </row>
    <row r="639">
      <c r="L639" s="266"/>
    </row>
    <row r="640">
      <c r="L640" s="266"/>
    </row>
    <row r="641">
      <c r="L641" s="266"/>
    </row>
    <row r="642">
      <c r="L642" s="266"/>
    </row>
    <row r="643">
      <c r="L643" s="266"/>
    </row>
    <row r="644">
      <c r="L644" s="266"/>
    </row>
    <row r="645">
      <c r="L645" s="266"/>
    </row>
    <row r="646">
      <c r="L646" s="266"/>
    </row>
    <row r="647">
      <c r="L647" s="266"/>
    </row>
    <row r="648">
      <c r="L648" s="266"/>
    </row>
    <row r="649">
      <c r="L649" s="266"/>
    </row>
    <row r="650">
      <c r="L650" s="266"/>
    </row>
    <row r="651">
      <c r="L651" s="266"/>
    </row>
    <row r="652">
      <c r="L652" s="266"/>
    </row>
    <row r="653">
      <c r="L653" s="266"/>
    </row>
    <row r="654">
      <c r="L654" s="266"/>
    </row>
    <row r="655">
      <c r="L655" s="266"/>
    </row>
    <row r="656">
      <c r="L656" s="266"/>
    </row>
    <row r="657">
      <c r="L657" s="266"/>
    </row>
    <row r="658">
      <c r="L658" s="266"/>
    </row>
    <row r="659">
      <c r="L659" s="266"/>
    </row>
    <row r="660">
      <c r="L660" s="266"/>
    </row>
    <row r="661">
      <c r="L661" s="266"/>
    </row>
    <row r="662">
      <c r="L662" s="266"/>
    </row>
    <row r="663">
      <c r="L663" s="266"/>
    </row>
    <row r="664">
      <c r="L664" s="266"/>
    </row>
    <row r="665">
      <c r="L665" s="266"/>
    </row>
    <row r="666">
      <c r="L666" s="266"/>
    </row>
    <row r="667">
      <c r="L667" s="266"/>
    </row>
    <row r="668">
      <c r="L668" s="266"/>
    </row>
    <row r="669">
      <c r="L669" s="266"/>
    </row>
    <row r="670">
      <c r="L670" s="266"/>
    </row>
    <row r="671">
      <c r="L671" s="266"/>
    </row>
    <row r="672">
      <c r="L672" s="266"/>
    </row>
    <row r="673">
      <c r="L673" s="266"/>
    </row>
    <row r="674">
      <c r="L674" s="266"/>
    </row>
    <row r="675">
      <c r="L675" s="266"/>
    </row>
    <row r="676">
      <c r="L676" s="266"/>
    </row>
    <row r="677">
      <c r="L677" s="266"/>
    </row>
    <row r="678">
      <c r="L678" s="266"/>
    </row>
    <row r="679">
      <c r="L679" s="266"/>
    </row>
    <row r="680">
      <c r="L680" s="266"/>
    </row>
    <row r="681">
      <c r="L681" s="266"/>
    </row>
    <row r="682">
      <c r="L682" s="266"/>
    </row>
    <row r="683">
      <c r="L683" s="266"/>
    </row>
    <row r="684">
      <c r="L684" s="266"/>
    </row>
    <row r="685">
      <c r="L685" s="266"/>
    </row>
    <row r="686">
      <c r="L686" s="266"/>
    </row>
    <row r="687">
      <c r="L687" s="266"/>
    </row>
    <row r="688">
      <c r="L688" s="266"/>
    </row>
    <row r="689">
      <c r="L689" s="266"/>
    </row>
    <row r="690">
      <c r="L690" s="266"/>
    </row>
    <row r="691">
      <c r="L691" s="266"/>
    </row>
    <row r="692">
      <c r="L692" s="266"/>
    </row>
    <row r="693">
      <c r="L693" s="266"/>
    </row>
    <row r="694">
      <c r="L694" s="266"/>
    </row>
    <row r="695">
      <c r="L695" s="266"/>
    </row>
    <row r="696">
      <c r="L696" s="266"/>
    </row>
    <row r="697">
      <c r="L697" s="266"/>
    </row>
    <row r="698">
      <c r="L698" s="266"/>
    </row>
    <row r="699">
      <c r="L699" s="266"/>
    </row>
    <row r="700">
      <c r="L700" s="266"/>
    </row>
    <row r="701">
      <c r="L701" s="266"/>
    </row>
    <row r="702">
      <c r="L702" s="266"/>
    </row>
    <row r="703">
      <c r="L703" s="266"/>
    </row>
    <row r="704">
      <c r="L704" s="266"/>
    </row>
    <row r="705">
      <c r="L705" s="266"/>
    </row>
    <row r="706">
      <c r="L706" s="266"/>
    </row>
    <row r="707">
      <c r="L707" s="266"/>
    </row>
    <row r="708">
      <c r="L708" s="266"/>
    </row>
    <row r="709">
      <c r="L709" s="266"/>
    </row>
    <row r="710">
      <c r="L710" s="266"/>
    </row>
    <row r="711">
      <c r="L711" s="266"/>
    </row>
    <row r="712">
      <c r="L712" s="266"/>
    </row>
    <row r="713">
      <c r="L713" s="266"/>
    </row>
    <row r="714">
      <c r="L714" s="266"/>
    </row>
    <row r="715">
      <c r="L715" s="266"/>
    </row>
    <row r="716">
      <c r="L716" s="266"/>
    </row>
    <row r="717">
      <c r="L717" s="266"/>
    </row>
    <row r="718">
      <c r="L718" s="266"/>
    </row>
    <row r="719">
      <c r="L719" s="266"/>
    </row>
    <row r="720">
      <c r="L720" s="266"/>
    </row>
    <row r="721">
      <c r="L721" s="266"/>
    </row>
    <row r="722">
      <c r="L722" s="266"/>
    </row>
    <row r="723">
      <c r="L723" s="266"/>
    </row>
    <row r="724">
      <c r="L724" s="266"/>
    </row>
    <row r="725">
      <c r="L725" s="266"/>
    </row>
    <row r="726">
      <c r="L726" s="266"/>
    </row>
    <row r="727">
      <c r="L727" s="266"/>
    </row>
    <row r="728">
      <c r="L728" s="266"/>
    </row>
    <row r="729">
      <c r="L729" s="266"/>
    </row>
    <row r="730">
      <c r="L730" s="266"/>
    </row>
    <row r="731">
      <c r="L731" s="266"/>
    </row>
    <row r="732">
      <c r="L732" s="266"/>
    </row>
    <row r="733">
      <c r="L733" s="266"/>
    </row>
    <row r="734">
      <c r="L734" s="266"/>
    </row>
    <row r="735">
      <c r="L735" s="266"/>
    </row>
    <row r="736">
      <c r="L736" s="266"/>
    </row>
    <row r="737">
      <c r="L737" s="266"/>
    </row>
    <row r="738">
      <c r="L738" s="266"/>
    </row>
    <row r="739">
      <c r="L739" s="266"/>
    </row>
    <row r="740">
      <c r="L740" s="266"/>
    </row>
    <row r="741">
      <c r="L741" s="266"/>
    </row>
    <row r="742">
      <c r="L742" s="266"/>
    </row>
    <row r="743">
      <c r="L743" s="266"/>
    </row>
    <row r="744">
      <c r="L744" s="266"/>
    </row>
    <row r="745">
      <c r="L745" s="266"/>
    </row>
    <row r="746">
      <c r="L746" s="266"/>
    </row>
    <row r="747">
      <c r="L747" s="266"/>
    </row>
    <row r="748">
      <c r="L748" s="266"/>
    </row>
    <row r="749">
      <c r="L749" s="266"/>
    </row>
    <row r="750">
      <c r="L750" s="266"/>
    </row>
    <row r="751">
      <c r="L751" s="266"/>
    </row>
    <row r="752">
      <c r="L752" s="266"/>
    </row>
    <row r="753">
      <c r="L753" s="266"/>
    </row>
    <row r="754">
      <c r="L754" s="266"/>
    </row>
    <row r="755">
      <c r="L755" s="266"/>
    </row>
    <row r="756">
      <c r="L756" s="266"/>
    </row>
    <row r="757">
      <c r="L757" s="266"/>
    </row>
    <row r="758">
      <c r="L758" s="266"/>
    </row>
    <row r="759">
      <c r="L759" s="266"/>
    </row>
    <row r="760">
      <c r="L760" s="266"/>
    </row>
    <row r="761">
      <c r="L761" s="266"/>
    </row>
    <row r="762">
      <c r="L762" s="266"/>
    </row>
    <row r="763">
      <c r="L763" s="266"/>
    </row>
    <row r="764">
      <c r="L764" s="266"/>
    </row>
    <row r="765">
      <c r="L765" s="266"/>
    </row>
    <row r="766">
      <c r="L766" s="266"/>
    </row>
    <row r="767">
      <c r="L767" s="266"/>
    </row>
    <row r="768">
      <c r="L768" s="266"/>
    </row>
    <row r="769">
      <c r="L769" s="266"/>
    </row>
    <row r="770">
      <c r="L770" s="266"/>
    </row>
    <row r="771">
      <c r="L771" s="266"/>
    </row>
    <row r="772">
      <c r="L772" s="266"/>
    </row>
    <row r="773">
      <c r="L773" s="266"/>
    </row>
    <row r="774">
      <c r="L774" s="266"/>
    </row>
    <row r="775">
      <c r="L775" s="266"/>
    </row>
    <row r="776">
      <c r="L776" s="266"/>
    </row>
    <row r="777">
      <c r="L777" s="266"/>
    </row>
    <row r="778">
      <c r="L778" s="266"/>
    </row>
    <row r="779">
      <c r="L779" s="266"/>
    </row>
    <row r="780">
      <c r="L780" s="266"/>
    </row>
    <row r="781">
      <c r="L781" s="266"/>
    </row>
    <row r="782">
      <c r="L782" s="266"/>
    </row>
    <row r="783">
      <c r="L783" s="266"/>
    </row>
    <row r="784">
      <c r="L784" s="266"/>
    </row>
    <row r="785">
      <c r="L785" s="266"/>
    </row>
    <row r="786">
      <c r="L786" s="266"/>
    </row>
    <row r="787">
      <c r="L787" s="266"/>
    </row>
    <row r="788">
      <c r="L788" s="266"/>
    </row>
    <row r="789">
      <c r="L789" s="266"/>
    </row>
    <row r="790">
      <c r="L790" s="266"/>
    </row>
    <row r="791">
      <c r="L791" s="266"/>
    </row>
    <row r="792">
      <c r="L792" s="266"/>
    </row>
    <row r="793">
      <c r="L793" s="266"/>
    </row>
    <row r="794">
      <c r="L794" s="266"/>
    </row>
    <row r="795">
      <c r="L795" s="266"/>
    </row>
    <row r="796">
      <c r="L796" s="266"/>
    </row>
    <row r="797">
      <c r="L797" s="266"/>
    </row>
    <row r="798">
      <c r="L798" s="266"/>
    </row>
    <row r="799">
      <c r="L799" s="266"/>
    </row>
    <row r="800">
      <c r="L800" s="266"/>
    </row>
    <row r="801">
      <c r="L801" s="266"/>
    </row>
    <row r="802">
      <c r="L802" s="266"/>
    </row>
    <row r="803">
      <c r="L803" s="266"/>
    </row>
    <row r="804">
      <c r="L804" s="266"/>
    </row>
    <row r="805">
      <c r="L805" s="266"/>
    </row>
    <row r="806">
      <c r="L806" s="266"/>
    </row>
    <row r="807">
      <c r="L807" s="266"/>
    </row>
    <row r="808">
      <c r="L808" s="266"/>
    </row>
    <row r="809">
      <c r="L809" s="266"/>
    </row>
    <row r="810">
      <c r="L810" s="266"/>
    </row>
    <row r="811">
      <c r="L811" s="266"/>
    </row>
    <row r="812">
      <c r="L812" s="266"/>
    </row>
    <row r="813">
      <c r="L813" s="266"/>
    </row>
    <row r="814">
      <c r="L814" s="266"/>
    </row>
    <row r="815">
      <c r="L815" s="266"/>
    </row>
    <row r="816">
      <c r="L816" s="266"/>
    </row>
    <row r="817">
      <c r="L817" s="266"/>
    </row>
    <row r="818">
      <c r="L818" s="266"/>
    </row>
    <row r="819">
      <c r="L819" s="266"/>
    </row>
    <row r="820">
      <c r="L820" s="266"/>
    </row>
    <row r="821">
      <c r="L821" s="266"/>
    </row>
    <row r="822">
      <c r="L822" s="266"/>
    </row>
    <row r="823">
      <c r="L823" s="266"/>
    </row>
    <row r="824">
      <c r="L824" s="266"/>
    </row>
    <row r="825">
      <c r="L825" s="266"/>
    </row>
    <row r="826">
      <c r="L826" s="266"/>
    </row>
    <row r="827">
      <c r="L827" s="266"/>
    </row>
    <row r="828">
      <c r="L828" s="266"/>
    </row>
    <row r="829">
      <c r="L829" s="266"/>
    </row>
    <row r="830">
      <c r="L830" s="266"/>
    </row>
    <row r="831">
      <c r="L831" s="266"/>
    </row>
    <row r="832">
      <c r="L832" s="266"/>
    </row>
    <row r="833">
      <c r="L833" s="266"/>
    </row>
    <row r="834">
      <c r="L834" s="266"/>
    </row>
    <row r="835">
      <c r="L835" s="266"/>
    </row>
    <row r="836">
      <c r="L836" s="266"/>
    </row>
    <row r="837">
      <c r="L837" s="266"/>
    </row>
    <row r="838">
      <c r="L838" s="266"/>
    </row>
    <row r="839">
      <c r="L839" s="266"/>
    </row>
    <row r="840">
      <c r="L840" s="266"/>
    </row>
    <row r="841">
      <c r="L841" s="266"/>
    </row>
    <row r="842">
      <c r="L842" s="266"/>
    </row>
    <row r="843">
      <c r="L843" s="266"/>
    </row>
    <row r="844">
      <c r="L844" s="266"/>
    </row>
    <row r="845">
      <c r="L845" s="266"/>
    </row>
    <row r="846">
      <c r="L846" s="266"/>
    </row>
    <row r="847">
      <c r="L847" s="266"/>
    </row>
    <row r="848">
      <c r="L848" s="266"/>
    </row>
    <row r="849">
      <c r="L849" s="266"/>
    </row>
    <row r="850">
      <c r="L850" s="266"/>
    </row>
    <row r="851">
      <c r="L851" s="266"/>
    </row>
    <row r="852">
      <c r="L852" s="266"/>
    </row>
    <row r="853">
      <c r="L853" s="266"/>
    </row>
    <row r="854">
      <c r="L854" s="266"/>
    </row>
    <row r="855">
      <c r="L855" s="266"/>
    </row>
    <row r="856">
      <c r="L856" s="266"/>
    </row>
    <row r="857">
      <c r="L857" s="266"/>
    </row>
    <row r="858">
      <c r="L858" s="266"/>
    </row>
    <row r="859">
      <c r="L859" s="266"/>
    </row>
    <row r="860">
      <c r="L860" s="266"/>
    </row>
    <row r="861">
      <c r="L861" s="266"/>
    </row>
    <row r="862">
      <c r="L862" s="266"/>
    </row>
    <row r="863">
      <c r="L863" s="266"/>
    </row>
    <row r="864">
      <c r="L864" s="266"/>
    </row>
    <row r="865">
      <c r="L865" s="266"/>
    </row>
    <row r="866">
      <c r="L866" s="266"/>
    </row>
    <row r="867">
      <c r="L867" s="266"/>
    </row>
    <row r="868">
      <c r="L868" s="266"/>
    </row>
    <row r="869">
      <c r="L869" s="266"/>
    </row>
    <row r="870">
      <c r="L870" s="266"/>
    </row>
    <row r="871">
      <c r="L871" s="266"/>
    </row>
    <row r="872">
      <c r="L872" s="266"/>
    </row>
    <row r="873">
      <c r="L873" s="266"/>
    </row>
    <row r="874">
      <c r="L874" s="266"/>
    </row>
    <row r="875">
      <c r="L875" s="266"/>
    </row>
    <row r="876">
      <c r="L876" s="266"/>
    </row>
    <row r="877">
      <c r="L877" s="266"/>
    </row>
    <row r="878">
      <c r="L878" s="266"/>
    </row>
    <row r="879">
      <c r="L879" s="266"/>
    </row>
    <row r="880">
      <c r="L880" s="266"/>
    </row>
    <row r="881">
      <c r="L881" s="266"/>
    </row>
    <row r="882">
      <c r="L882" s="266"/>
    </row>
    <row r="883">
      <c r="L883" s="266"/>
    </row>
    <row r="884">
      <c r="L884" s="266"/>
    </row>
    <row r="885">
      <c r="L885" s="266"/>
    </row>
    <row r="886">
      <c r="L886" s="266"/>
    </row>
    <row r="887">
      <c r="L887" s="266"/>
    </row>
    <row r="888">
      <c r="L888" s="266"/>
    </row>
    <row r="889">
      <c r="L889" s="266"/>
    </row>
    <row r="890">
      <c r="L890" s="266"/>
    </row>
    <row r="891">
      <c r="L891" s="266"/>
    </row>
    <row r="892">
      <c r="L892" s="266"/>
    </row>
    <row r="893">
      <c r="L893" s="266"/>
    </row>
    <row r="894">
      <c r="L894" s="266"/>
    </row>
    <row r="895">
      <c r="L895" s="266"/>
    </row>
    <row r="896">
      <c r="L896" s="266"/>
    </row>
    <row r="897">
      <c r="L897" s="266"/>
    </row>
    <row r="898">
      <c r="L898" s="266"/>
    </row>
    <row r="899">
      <c r="L899" s="266"/>
    </row>
    <row r="900">
      <c r="L900" s="266"/>
    </row>
    <row r="901">
      <c r="L901" s="266"/>
    </row>
    <row r="902">
      <c r="L902" s="266"/>
    </row>
    <row r="903">
      <c r="L903" s="266"/>
    </row>
    <row r="904">
      <c r="L904" s="266"/>
    </row>
    <row r="905">
      <c r="L905" s="266"/>
    </row>
    <row r="906">
      <c r="L906" s="266"/>
    </row>
    <row r="907">
      <c r="L907" s="266"/>
    </row>
    <row r="908">
      <c r="L908" s="266"/>
    </row>
    <row r="909">
      <c r="L909" s="266"/>
    </row>
    <row r="910">
      <c r="L910" s="266"/>
    </row>
    <row r="911">
      <c r="L911" s="266"/>
    </row>
    <row r="912">
      <c r="L912" s="266"/>
    </row>
    <row r="913">
      <c r="L913" s="266"/>
    </row>
    <row r="914">
      <c r="L914" s="266"/>
    </row>
    <row r="915">
      <c r="L915" s="266"/>
    </row>
    <row r="916">
      <c r="L916" s="266"/>
    </row>
    <row r="917">
      <c r="L917" s="266"/>
    </row>
    <row r="918">
      <c r="L918" s="266"/>
    </row>
    <row r="919">
      <c r="L919" s="266"/>
    </row>
    <row r="920">
      <c r="L920" s="266"/>
    </row>
    <row r="921">
      <c r="L921" s="266"/>
    </row>
    <row r="922">
      <c r="L922" s="266"/>
    </row>
    <row r="923">
      <c r="L923" s="266"/>
    </row>
    <row r="924">
      <c r="L924" s="266"/>
    </row>
    <row r="925">
      <c r="L925" s="266"/>
    </row>
    <row r="926">
      <c r="L926" s="266"/>
    </row>
    <row r="927">
      <c r="L927" s="266"/>
    </row>
    <row r="928">
      <c r="L928" s="266"/>
    </row>
    <row r="929">
      <c r="L929" s="266"/>
    </row>
    <row r="930">
      <c r="L930" s="266"/>
    </row>
    <row r="931">
      <c r="L931" s="266"/>
    </row>
    <row r="932">
      <c r="L932" s="266"/>
    </row>
    <row r="933">
      <c r="L933" s="266"/>
    </row>
    <row r="934">
      <c r="L934" s="266"/>
    </row>
    <row r="935">
      <c r="L935" s="266"/>
    </row>
    <row r="936">
      <c r="L936" s="266"/>
    </row>
    <row r="937">
      <c r="L937" s="266"/>
    </row>
    <row r="938">
      <c r="L938" s="266"/>
    </row>
    <row r="939">
      <c r="L939" s="266"/>
    </row>
    <row r="940">
      <c r="L940" s="266"/>
    </row>
    <row r="941">
      <c r="L941" s="266"/>
    </row>
    <row r="942">
      <c r="L942" s="266"/>
    </row>
    <row r="943">
      <c r="L943" s="266"/>
    </row>
    <row r="944">
      <c r="L944" s="266"/>
    </row>
    <row r="945">
      <c r="L945" s="266"/>
    </row>
    <row r="946">
      <c r="L946" s="266"/>
    </row>
    <row r="947">
      <c r="L947" s="266"/>
    </row>
    <row r="948">
      <c r="L948" s="266"/>
    </row>
    <row r="949">
      <c r="L949" s="266"/>
    </row>
    <row r="950">
      <c r="L950" s="266"/>
    </row>
    <row r="951">
      <c r="L951" s="266"/>
    </row>
    <row r="952">
      <c r="L952" s="266"/>
    </row>
    <row r="953">
      <c r="L953" s="266"/>
    </row>
    <row r="954">
      <c r="L954" s="266"/>
    </row>
    <row r="955">
      <c r="L955" s="266"/>
    </row>
    <row r="956">
      <c r="L956" s="266"/>
    </row>
    <row r="957">
      <c r="L957" s="266"/>
    </row>
    <row r="958">
      <c r="L958" s="266"/>
    </row>
    <row r="959">
      <c r="L959" s="266"/>
    </row>
    <row r="960">
      <c r="L960" s="266"/>
    </row>
    <row r="961">
      <c r="L961" s="266"/>
    </row>
    <row r="962">
      <c r="L962" s="266"/>
    </row>
    <row r="963">
      <c r="L963" s="266"/>
    </row>
    <row r="964">
      <c r="L964" s="266"/>
    </row>
    <row r="965">
      <c r="L965" s="266"/>
    </row>
    <row r="966">
      <c r="L966" s="266"/>
    </row>
    <row r="967">
      <c r="L967" s="266"/>
    </row>
    <row r="968">
      <c r="L968" s="266"/>
    </row>
    <row r="969">
      <c r="L969" s="266"/>
    </row>
    <row r="970">
      <c r="L970" s="266"/>
    </row>
    <row r="971">
      <c r="L971" s="266"/>
    </row>
    <row r="972">
      <c r="L972" s="266"/>
    </row>
    <row r="973">
      <c r="L973" s="266"/>
    </row>
    <row r="974">
      <c r="L974" s="266"/>
    </row>
    <row r="975">
      <c r="L975" s="266"/>
    </row>
    <row r="976">
      <c r="L976" s="266"/>
    </row>
    <row r="977">
      <c r="L977" s="266"/>
    </row>
    <row r="978">
      <c r="L978" s="266"/>
    </row>
    <row r="979">
      <c r="L979" s="266"/>
    </row>
    <row r="980">
      <c r="L980" s="266"/>
    </row>
    <row r="981">
      <c r="L981" s="266"/>
    </row>
    <row r="982">
      <c r="L982" s="266"/>
    </row>
    <row r="983">
      <c r="L983" s="266"/>
    </row>
    <row r="984">
      <c r="L984" s="266"/>
    </row>
    <row r="985">
      <c r="L985" s="266"/>
    </row>
    <row r="986">
      <c r="L986" s="266"/>
    </row>
    <row r="987">
      <c r="L987" s="266"/>
    </row>
    <row r="988">
      <c r="L988" s="266"/>
    </row>
    <row r="989">
      <c r="L989" s="266"/>
    </row>
    <row r="990">
      <c r="L990" s="266"/>
    </row>
    <row r="991">
      <c r="L991" s="266"/>
    </row>
    <row r="992">
      <c r="L992" s="266"/>
    </row>
    <row r="993">
      <c r="L993" s="266"/>
    </row>
    <row r="994">
      <c r="L994" s="266"/>
    </row>
    <row r="995">
      <c r="L995" s="266"/>
    </row>
    <row r="996">
      <c r="L996" s="266"/>
    </row>
    <row r="997">
      <c r="L997" s="266"/>
    </row>
    <row r="998">
      <c r="L998" s="266"/>
    </row>
    <row r="999">
      <c r="L999" s="266"/>
    </row>
    <row r="1000">
      <c r="L1000" s="266"/>
    </row>
    <row r="1001">
      <c r="L1001" s="266"/>
    </row>
    <row r="1002">
      <c r="L1002" s="266"/>
    </row>
    <row r="1003">
      <c r="L1003" s="266"/>
    </row>
    <row r="1004">
      <c r="L1004" s="266"/>
    </row>
    <row r="1005">
      <c r="L1005" s="266"/>
    </row>
    <row r="1006">
      <c r="L1006" s="266"/>
    </row>
    <row r="1007">
      <c r="L1007" s="266"/>
    </row>
    <row r="1008">
      <c r="L1008" s="266"/>
    </row>
    <row r="1009">
      <c r="L1009" s="266"/>
    </row>
    <row r="1010">
      <c r="L1010" s="266"/>
    </row>
    <row r="1011">
      <c r="L1011" s="266"/>
    </row>
    <row r="1012">
      <c r="L1012" s="266"/>
    </row>
    <row r="1013">
      <c r="L1013" s="266"/>
    </row>
    <row r="1014">
      <c r="L1014" s="266"/>
    </row>
    <row r="1015">
      <c r="L1015" s="266"/>
    </row>
    <row r="1016">
      <c r="L1016" s="266"/>
    </row>
    <row r="1017">
      <c r="L1017" s="266"/>
    </row>
    <row r="1018">
      <c r="L1018" s="266"/>
    </row>
    <row r="1019">
      <c r="L1019" s="266"/>
    </row>
    <row r="1020">
      <c r="L1020" s="266"/>
    </row>
    <row r="1021">
      <c r="L1021" s="266"/>
    </row>
    <row r="1022">
      <c r="L1022" s="266"/>
    </row>
    <row r="1023">
      <c r="L1023" s="266"/>
    </row>
    <row r="1024">
      <c r="L1024" s="266"/>
    </row>
    <row r="1025">
      <c r="L1025" s="266"/>
    </row>
    <row r="1026">
      <c r="L1026" s="266"/>
    </row>
    <row r="1027">
      <c r="L1027" s="266"/>
    </row>
    <row r="1028">
      <c r="L1028" s="266"/>
    </row>
    <row r="1029">
      <c r="L1029" s="266"/>
    </row>
    <row r="1030">
      <c r="L1030" s="266"/>
    </row>
    <row r="1031">
      <c r="L1031" s="266"/>
    </row>
    <row r="1032">
      <c r="L1032" s="266"/>
    </row>
    <row r="1033">
      <c r="L1033" s="266"/>
    </row>
    <row r="1034">
      <c r="L1034" s="266"/>
    </row>
    <row r="1035">
      <c r="L1035" s="266"/>
    </row>
    <row r="1036">
      <c r="L1036" s="266"/>
    </row>
    <row r="1037">
      <c r="L1037" s="266"/>
    </row>
    <row r="1038">
      <c r="L1038" s="266"/>
    </row>
    <row r="1039">
      <c r="L1039" s="266"/>
    </row>
    <row r="1040">
      <c r="L1040" s="266"/>
    </row>
    <row r="1041">
      <c r="L1041" s="266"/>
    </row>
    <row r="1042">
      <c r="L1042" s="266"/>
    </row>
    <row r="1043">
      <c r="L1043" s="266"/>
    </row>
    <row r="1044">
      <c r="L1044" s="266"/>
    </row>
    <row r="1045">
      <c r="L1045" s="266"/>
    </row>
    <row r="1046">
      <c r="L1046" s="266"/>
    </row>
    <row r="1047">
      <c r="L1047" s="266"/>
    </row>
    <row r="1048">
      <c r="L1048" s="266"/>
    </row>
    <row r="1049">
      <c r="L1049" s="266"/>
    </row>
    <row r="1050">
      <c r="L1050" s="266"/>
    </row>
    <row r="1051">
      <c r="L1051" s="266"/>
    </row>
    <row r="1052">
      <c r="L1052" s="266"/>
    </row>
    <row r="1053">
      <c r="L1053" s="266"/>
    </row>
    <row r="1054">
      <c r="L1054" s="266"/>
    </row>
    <row r="1055">
      <c r="L1055" s="266"/>
    </row>
    <row r="1056">
      <c r="L1056" s="266"/>
    </row>
    <row r="1057">
      <c r="L1057" s="266"/>
    </row>
    <row r="1058">
      <c r="L1058" s="266"/>
    </row>
    <row r="1059">
      <c r="L1059" s="266"/>
    </row>
    <row r="1060">
      <c r="L1060" s="266"/>
    </row>
    <row r="1061">
      <c r="L1061" s="266"/>
    </row>
    <row r="1062">
      <c r="L1062" s="266"/>
    </row>
    <row r="1063">
      <c r="L1063" s="266"/>
    </row>
    <row r="1064">
      <c r="L1064" s="266"/>
    </row>
    <row r="1065">
      <c r="L1065" s="266"/>
    </row>
    <row r="1066">
      <c r="L1066" s="266"/>
    </row>
    <row r="1067">
      <c r="L1067" s="266"/>
    </row>
    <row r="1068">
      <c r="L1068" s="266"/>
    </row>
    <row r="1069">
      <c r="L1069" s="266"/>
    </row>
    <row r="1070">
      <c r="L1070" s="266"/>
    </row>
    <row r="1071">
      <c r="L1071" s="266"/>
    </row>
    <row r="1072">
      <c r="L1072" s="266"/>
    </row>
    <row r="1073">
      <c r="L1073" s="266"/>
    </row>
    <row r="1074">
      <c r="L1074" s="266"/>
    </row>
    <row r="1075">
      <c r="L1075" s="266"/>
    </row>
    <row r="1076">
      <c r="L1076" s="266"/>
    </row>
    <row r="1077">
      <c r="L1077" s="266"/>
    </row>
    <row r="1078">
      <c r="L1078" s="266"/>
    </row>
    <row r="1079">
      <c r="L1079" s="266"/>
    </row>
    <row r="1080">
      <c r="L1080" s="266"/>
    </row>
    <row r="1081">
      <c r="L1081" s="266"/>
    </row>
    <row r="1082">
      <c r="L1082" s="266"/>
    </row>
    <row r="1083">
      <c r="L1083" s="266"/>
    </row>
    <row r="1084">
      <c r="L1084" s="266"/>
    </row>
    <row r="1085">
      <c r="L1085" s="266"/>
    </row>
    <row r="1086">
      <c r="L1086" s="266"/>
    </row>
    <row r="1087">
      <c r="L1087" s="266"/>
    </row>
    <row r="1088">
      <c r="L1088" s="266"/>
    </row>
    <row r="1089">
      <c r="L1089" s="266"/>
    </row>
    <row r="1090">
      <c r="L1090" s="266"/>
    </row>
    <row r="1091">
      <c r="L1091" s="266"/>
    </row>
    <row r="1092">
      <c r="L1092" s="266"/>
    </row>
    <row r="1093">
      <c r="L1093" s="266"/>
    </row>
    <row r="1094">
      <c r="L1094" s="266"/>
    </row>
    <row r="1095">
      <c r="L1095" s="266"/>
    </row>
    <row r="1096">
      <c r="L1096" s="266"/>
    </row>
    <row r="1097">
      <c r="L1097" s="266"/>
    </row>
    <row r="1098">
      <c r="L1098" s="266"/>
    </row>
    <row r="1099">
      <c r="L1099" s="266"/>
    </row>
    <row r="1100">
      <c r="L1100" s="266"/>
    </row>
    <row r="1101">
      <c r="L1101" s="266"/>
    </row>
    <row r="1102">
      <c r="L1102" s="266"/>
    </row>
    <row r="1103">
      <c r="L1103" s="266"/>
    </row>
    <row r="1104">
      <c r="L1104" s="266"/>
    </row>
    <row r="1105">
      <c r="L1105" s="266"/>
    </row>
    <row r="1106">
      <c r="L1106" s="266"/>
    </row>
    <row r="1107">
      <c r="L1107" s="266"/>
    </row>
    <row r="1108">
      <c r="L1108" s="266"/>
    </row>
    <row r="1109">
      <c r="L1109" s="26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5" width="17.63"/>
    <col customWidth="1" min="6" max="6" width="12.88"/>
    <col customWidth="1" min="7" max="7" width="15.25"/>
    <col customWidth="1" min="8" max="8" width="12.13"/>
    <col customWidth="1" min="9" max="9" width="10.13"/>
    <col customWidth="1" min="10" max="10" width="17.5"/>
    <col customWidth="1" min="11" max="12" width="6.5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21.38"/>
    <col customWidth="1" min="19" max="20" width="13.0"/>
  </cols>
  <sheetData>
    <row r="1">
      <c r="A1" s="220" t="s">
        <v>9626</v>
      </c>
      <c r="B1" s="215" t="s">
        <v>5</v>
      </c>
      <c r="C1" s="219" t="s">
        <v>11766</v>
      </c>
      <c r="D1" s="2"/>
      <c r="E1" s="237">
        <v>9.994447494E9</v>
      </c>
      <c r="F1" s="220"/>
      <c r="G1" s="220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</row>
    <row r="2">
      <c r="A2" s="239"/>
      <c r="B2" s="477" t="s">
        <v>807</v>
      </c>
      <c r="C2" s="2" t="s">
        <v>5942</v>
      </c>
      <c r="D2" s="2"/>
      <c r="E2" s="237"/>
      <c r="F2" s="2"/>
      <c r="G2" s="2"/>
      <c r="H2" s="2" t="s">
        <v>320</v>
      </c>
      <c r="I2" s="2"/>
      <c r="K2" s="237"/>
      <c r="L2" s="2"/>
      <c r="M2" s="229" t="s">
        <v>11</v>
      </c>
      <c r="O2" s="230"/>
      <c r="Q2" s="2">
        <v>1.0</v>
      </c>
      <c r="R2" s="2" t="s">
        <v>11767</v>
      </c>
      <c r="S2" s="2" t="s">
        <v>7790</v>
      </c>
      <c r="T2" s="2" t="s">
        <v>6500</v>
      </c>
    </row>
    <row r="3">
      <c r="A3" s="2"/>
      <c r="B3" s="229" t="s">
        <v>811</v>
      </c>
      <c r="C3" s="2" t="s">
        <v>469</v>
      </c>
      <c r="E3" s="230"/>
      <c r="F3" s="2"/>
      <c r="G3" s="2"/>
      <c r="H3" s="2" t="s">
        <v>11089</v>
      </c>
      <c r="I3" s="2"/>
      <c r="K3" s="237"/>
      <c r="L3" s="2"/>
      <c r="M3" s="229" t="s">
        <v>12</v>
      </c>
      <c r="O3" s="230"/>
      <c r="Q3" s="2">
        <v>2.0</v>
      </c>
      <c r="R3" s="2" t="s">
        <v>11768</v>
      </c>
      <c r="S3" s="2" t="s">
        <v>11769</v>
      </c>
      <c r="T3" s="2" t="s">
        <v>1328</v>
      </c>
    </row>
    <row r="4">
      <c r="A4" s="2"/>
      <c r="B4" s="229" t="s">
        <v>816</v>
      </c>
      <c r="C4" s="2"/>
      <c r="E4" s="230"/>
      <c r="F4" s="2"/>
      <c r="G4" s="2"/>
      <c r="H4" s="2" t="s">
        <v>11093</v>
      </c>
      <c r="I4" s="2"/>
      <c r="K4" s="237"/>
      <c r="L4" s="2"/>
      <c r="M4" s="229" t="s">
        <v>13</v>
      </c>
      <c r="O4" s="230"/>
      <c r="Q4" s="2">
        <v>3.0</v>
      </c>
      <c r="R4" s="2" t="s">
        <v>11770</v>
      </c>
      <c r="S4" s="2" t="s">
        <v>11771</v>
      </c>
      <c r="T4" s="2" t="s">
        <v>1010</v>
      </c>
    </row>
    <row r="5">
      <c r="A5" s="2"/>
      <c r="B5" s="229" t="s">
        <v>818</v>
      </c>
      <c r="C5" s="2"/>
      <c r="E5" s="230"/>
      <c r="F5" s="2"/>
      <c r="G5" s="2"/>
      <c r="H5" s="2" t="s">
        <v>7167</v>
      </c>
      <c r="I5" s="2"/>
      <c r="K5" s="237"/>
      <c r="L5" s="2"/>
      <c r="M5" s="229" t="s">
        <v>14</v>
      </c>
      <c r="O5" s="237"/>
      <c r="Q5" s="2">
        <v>4.0</v>
      </c>
      <c r="R5" s="2" t="s">
        <v>11772</v>
      </c>
      <c r="S5" s="2" t="s">
        <v>6865</v>
      </c>
      <c r="T5" s="2" t="s">
        <v>1010</v>
      </c>
    </row>
    <row r="6">
      <c r="A6" s="2"/>
      <c r="B6" s="229" t="s">
        <v>820</v>
      </c>
      <c r="D6" s="2"/>
      <c r="E6" s="237"/>
      <c r="F6" s="2"/>
      <c r="G6" s="2"/>
      <c r="H6" s="2" t="s">
        <v>7166</v>
      </c>
      <c r="I6" s="2"/>
      <c r="K6" s="237"/>
      <c r="L6" s="2"/>
      <c r="M6" s="229" t="s">
        <v>7157</v>
      </c>
      <c r="O6" s="237"/>
      <c r="Q6" s="2">
        <v>5.0</v>
      </c>
      <c r="R6" s="2" t="s">
        <v>6383</v>
      </c>
      <c r="S6" s="2" t="s">
        <v>8269</v>
      </c>
      <c r="T6" s="2" t="s">
        <v>1010</v>
      </c>
    </row>
    <row r="7">
      <c r="A7" s="2"/>
      <c r="B7" s="229" t="s">
        <v>822</v>
      </c>
      <c r="D7" s="2"/>
      <c r="E7" s="237"/>
      <c r="F7" s="2"/>
      <c r="G7" s="2"/>
      <c r="H7" s="2" t="s">
        <v>11103</v>
      </c>
      <c r="I7" s="2"/>
      <c r="K7" s="237"/>
      <c r="L7" s="2"/>
      <c r="M7" s="229" t="s">
        <v>17</v>
      </c>
      <c r="O7" s="237"/>
      <c r="Q7" s="2">
        <v>6.0</v>
      </c>
      <c r="R7" s="2" t="s">
        <v>11773</v>
      </c>
      <c r="S7" s="2" t="s">
        <v>9298</v>
      </c>
      <c r="T7" s="2" t="s">
        <v>1010</v>
      </c>
    </row>
    <row r="8">
      <c r="A8" s="2"/>
      <c r="B8" s="229" t="s">
        <v>824</v>
      </c>
      <c r="E8" s="230"/>
      <c r="F8" s="2"/>
      <c r="G8" s="2"/>
      <c r="H8" s="242" t="s">
        <v>11106</v>
      </c>
      <c r="I8" s="242"/>
      <c r="J8" s="245"/>
      <c r="K8" s="243"/>
      <c r="L8" s="2"/>
      <c r="M8" s="229" t="s">
        <v>1214</v>
      </c>
      <c r="O8" s="237"/>
      <c r="Q8" s="2">
        <v>7.0</v>
      </c>
      <c r="R8" s="2" t="s">
        <v>5679</v>
      </c>
      <c r="S8" s="2" t="s">
        <v>8993</v>
      </c>
      <c r="T8" s="2" t="s">
        <v>1010</v>
      </c>
    </row>
    <row r="9">
      <c r="A9" s="2"/>
      <c r="B9" s="229" t="s">
        <v>826</v>
      </c>
      <c r="C9" s="2"/>
      <c r="D9" s="2"/>
      <c r="E9" s="237"/>
      <c r="F9" s="2"/>
      <c r="G9" s="2"/>
      <c r="H9" s="2"/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11774</v>
      </c>
      <c r="S9" s="2" t="s">
        <v>11775</v>
      </c>
      <c r="T9" s="2" t="s">
        <v>7763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"/>
      <c r="I10" s="2"/>
      <c r="J10" s="2"/>
      <c r="K10" s="2"/>
      <c r="L10" s="2"/>
      <c r="M10" s="229" t="s">
        <v>20</v>
      </c>
      <c r="N10" s="2"/>
      <c r="O10" s="237"/>
      <c r="Q10" s="2">
        <v>9.0</v>
      </c>
      <c r="R10" s="2" t="s">
        <v>11776</v>
      </c>
      <c r="S10" s="2" t="s">
        <v>5799</v>
      </c>
      <c r="T10" s="2" t="s">
        <v>11777</v>
      </c>
      <c r="U10" s="2" t="s">
        <v>55</v>
      </c>
    </row>
    <row r="11">
      <c r="A11" s="2"/>
      <c r="B11" s="2" t="s">
        <v>830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29" t="s">
        <v>21</v>
      </c>
      <c r="N11" s="2"/>
      <c r="O11" s="237"/>
      <c r="Q11" s="2">
        <v>10.0</v>
      </c>
      <c r="R11" s="2" t="s">
        <v>11778</v>
      </c>
      <c r="S11" s="2" t="s">
        <v>4452</v>
      </c>
      <c r="T11" s="2" t="s">
        <v>3081</v>
      </c>
      <c r="U11" s="2" t="s">
        <v>55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41" t="s">
        <v>2238</v>
      </c>
      <c r="N12" s="242"/>
      <c r="O12" s="243"/>
      <c r="Q12" s="2">
        <v>11.0</v>
      </c>
      <c r="R12" s="2" t="s">
        <v>11779</v>
      </c>
      <c r="S12" s="2" t="s">
        <v>2479</v>
      </c>
      <c r="T12" s="2" t="s">
        <v>3081</v>
      </c>
      <c r="U12" s="2" t="s">
        <v>138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" t="s">
        <v>30</v>
      </c>
      <c r="C17" s="2" t="s">
        <v>5477</v>
      </c>
      <c r="D17" s="291">
        <v>8.801607282877E12</v>
      </c>
      <c r="E17" s="2" t="s">
        <v>5478</v>
      </c>
      <c r="F17" s="351">
        <v>4450.0</v>
      </c>
      <c r="G17" s="350">
        <v>11400.0</v>
      </c>
      <c r="I17" s="589" t="s">
        <v>2097</v>
      </c>
      <c r="J17" s="2" t="s">
        <v>2173</v>
      </c>
      <c r="K17" s="2" t="s">
        <v>8269</v>
      </c>
      <c r="L17" s="2" t="s">
        <v>860</v>
      </c>
      <c r="M17" s="2" t="s">
        <v>17</v>
      </c>
      <c r="N17" s="2" t="s">
        <v>9294</v>
      </c>
      <c r="R17" s="2" t="s">
        <v>6383</v>
      </c>
      <c r="S17" s="2">
        <v>89.0</v>
      </c>
    </row>
    <row r="18">
      <c r="B18" s="2" t="s">
        <v>30</v>
      </c>
      <c r="C18" s="2" t="s">
        <v>5477</v>
      </c>
      <c r="D18" s="291">
        <v>8.801872169443E12</v>
      </c>
      <c r="E18" s="2" t="s">
        <v>5478</v>
      </c>
      <c r="F18" s="351">
        <v>4450.0</v>
      </c>
      <c r="G18" s="279"/>
      <c r="I18" s="2" t="s">
        <v>2100</v>
      </c>
      <c r="J18" s="2" t="s">
        <v>2173</v>
      </c>
      <c r="K18" s="2" t="s">
        <v>8269</v>
      </c>
      <c r="L18" s="2" t="s">
        <v>860</v>
      </c>
      <c r="M18" s="2" t="s">
        <v>17</v>
      </c>
      <c r="N18" s="2" t="s">
        <v>9294</v>
      </c>
      <c r="R18" s="2" t="s">
        <v>6383</v>
      </c>
      <c r="S18" s="2">
        <v>89.0</v>
      </c>
    </row>
    <row r="19">
      <c r="B19" s="2" t="s">
        <v>30</v>
      </c>
      <c r="C19" s="2" t="s">
        <v>5477</v>
      </c>
      <c r="D19" s="291">
        <v>8.801626016519E12</v>
      </c>
      <c r="E19" s="2" t="s">
        <v>5478</v>
      </c>
      <c r="F19" s="351">
        <v>4450.0</v>
      </c>
      <c r="I19" s="2" t="s">
        <v>2102</v>
      </c>
      <c r="J19" s="2" t="s">
        <v>2173</v>
      </c>
      <c r="K19" s="2" t="s">
        <v>8269</v>
      </c>
      <c r="L19" s="2" t="s">
        <v>860</v>
      </c>
      <c r="M19" s="2" t="s">
        <v>17</v>
      </c>
      <c r="N19" s="2" t="s">
        <v>9294</v>
      </c>
      <c r="R19" s="2" t="s">
        <v>6383</v>
      </c>
      <c r="S19" s="2">
        <v>89.0</v>
      </c>
    </row>
    <row r="20">
      <c r="B20" s="2" t="s">
        <v>30</v>
      </c>
      <c r="C20" s="2" t="s">
        <v>5477</v>
      </c>
      <c r="D20" s="291">
        <v>8.801499134253E12</v>
      </c>
      <c r="E20" s="2" t="s">
        <v>5478</v>
      </c>
      <c r="F20" s="351">
        <v>4450.0</v>
      </c>
      <c r="I20" s="2" t="s">
        <v>2103</v>
      </c>
      <c r="J20" s="2" t="s">
        <v>2173</v>
      </c>
      <c r="K20" s="2" t="s">
        <v>8269</v>
      </c>
      <c r="L20" s="2" t="s">
        <v>860</v>
      </c>
      <c r="M20" s="2" t="s">
        <v>17</v>
      </c>
      <c r="N20" s="2" t="s">
        <v>9294</v>
      </c>
      <c r="R20" s="2" t="s">
        <v>6383</v>
      </c>
      <c r="S20" s="2">
        <v>89.0</v>
      </c>
    </row>
    <row r="21">
      <c r="B21" s="2" t="s">
        <v>30</v>
      </c>
      <c r="C21" s="2" t="s">
        <v>5477</v>
      </c>
      <c r="D21" s="291">
        <v>8.801416681007E12</v>
      </c>
      <c r="E21" s="2" t="s">
        <v>5478</v>
      </c>
      <c r="F21" s="351">
        <v>4450.0</v>
      </c>
      <c r="I21" s="2" t="s">
        <v>2104</v>
      </c>
      <c r="J21" s="2" t="s">
        <v>2173</v>
      </c>
      <c r="K21" s="2" t="s">
        <v>8269</v>
      </c>
      <c r="L21" s="2" t="s">
        <v>860</v>
      </c>
      <c r="M21" s="2" t="s">
        <v>17</v>
      </c>
      <c r="N21" s="2" t="s">
        <v>9294</v>
      </c>
      <c r="R21" s="2" t="s">
        <v>6383</v>
      </c>
      <c r="S21" s="2">
        <v>89.0</v>
      </c>
    </row>
    <row r="22">
      <c r="B22" s="2" t="s">
        <v>30</v>
      </c>
      <c r="C22" s="2" t="s">
        <v>5477</v>
      </c>
      <c r="D22" s="291">
        <v>8.801594245474E12</v>
      </c>
      <c r="E22" s="2" t="s">
        <v>5478</v>
      </c>
      <c r="F22" s="351">
        <v>4450.0</v>
      </c>
      <c r="I22" s="2" t="s">
        <v>2105</v>
      </c>
      <c r="J22" s="2" t="s">
        <v>2173</v>
      </c>
      <c r="K22" s="2" t="s">
        <v>8269</v>
      </c>
      <c r="L22" s="2" t="s">
        <v>860</v>
      </c>
      <c r="M22" s="2" t="s">
        <v>17</v>
      </c>
      <c r="N22" s="2" t="s">
        <v>9294</v>
      </c>
      <c r="R22" s="2" t="s">
        <v>6383</v>
      </c>
      <c r="S22" s="2">
        <v>89.0</v>
      </c>
    </row>
    <row r="23">
      <c r="B23" s="2" t="s">
        <v>30</v>
      </c>
      <c r="C23" s="2" t="s">
        <v>5477</v>
      </c>
      <c r="D23" s="291">
        <v>8.801093329167E12</v>
      </c>
      <c r="E23" s="2" t="s">
        <v>5478</v>
      </c>
      <c r="F23" s="351">
        <v>4450.0</v>
      </c>
      <c r="I23" s="2" t="s">
        <v>2118</v>
      </c>
      <c r="J23" s="2" t="s">
        <v>2173</v>
      </c>
      <c r="K23" s="2" t="s">
        <v>8269</v>
      </c>
      <c r="L23" s="2" t="s">
        <v>860</v>
      </c>
      <c r="M23" s="2" t="s">
        <v>17</v>
      </c>
      <c r="N23" s="2" t="s">
        <v>9294</v>
      </c>
      <c r="R23" s="2" t="s">
        <v>6383</v>
      </c>
      <c r="S23" s="2">
        <v>89.0</v>
      </c>
    </row>
    <row r="24">
      <c r="B24" s="2" t="s">
        <v>30</v>
      </c>
      <c r="C24" s="2" t="s">
        <v>5477</v>
      </c>
      <c r="D24" s="291">
        <v>8.801231873341E12</v>
      </c>
      <c r="E24" s="2" t="s">
        <v>5478</v>
      </c>
      <c r="F24" s="351">
        <v>4450.0</v>
      </c>
      <c r="I24" s="2" t="s">
        <v>2117</v>
      </c>
      <c r="J24" s="2" t="s">
        <v>2173</v>
      </c>
      <c r="L24" s="2" t="s">
        <v>860</v>
      </c>
      <c r="M24" s="2" t="s">
        <v>17</v>
      </c>
      <c r="N24" s="2" t="s">
        <v>9294</v>
      </c>
      <c r="R24" s="2"/>
      <c r="S24" s="2">
        <v>89.0</v>
      </c>
    </row>
    <row r="25">
      <c r="B25" s="2" t="s">
        <v>30</v>
      </c>
      <c r="C25" s="2" t="s">
        <v>4423</v>
      </c>
      <c r="D25" s="291">
        <v>8.801720427068E12</v>
      </c>
      <c r="E25" s="359" t="s">
        <v>4424</v>
      </c>
      <c r="F25" s="350">
        <v>4450.0</v>
      </c>
      <c r="I25" s="2" t="s">
        <v>2097</v>
      </c>
      <c r="J25" s="2" t="s">
        <v>2173</v>
      </c>
      <c r="L25" s="2" t="s">
        <v>860</v>
      </c>
      <c r="M25" s="2" t="s">
        <v>17</v>
      </c>
      <c r="N25" s="2" t="s">
        <v>9294</v>
      </c>
      <c r="R25" s="2"/>
      <c r="S25" s="2">
        <v>89.0</v>
      </c>
    </row>
    <row r="26">
      <c r="B26" s="2" t="s">
        <v>30</v>
      </c>
      <c r="C26" s="2" t="s">
        <v>4876</v>
      </c>
      <c r="D26" s="291">
        <v>8.701603650495E12</v>
      </c>
      <c r="E26" s="266" t="s">
        <v>5479</v>
      </c>
      <c r="F26" s="350">
        <v>14440.0</v>
      </c>
      <c r="J26" s="2" t="s">
        <v>2173</v>
      </c>
      <c r="K26" s="2" t="s">
        <v>9298</v>
      </c>
      <c r="L26" s="2" t="s">
        <v>860</v>
      </c>
      <c r="M26" s="2" t="s">
        <v>17</v>
      </c>
      <c r="N26" s="2" t="s">
        <v>9294</v>
      </c>
      <c r="R26" s="2" t="s">
        <v>11773</v>
      </c>
      <c r="S26" s="2">
        <v>89.0</v>
      </c>
    </row>
    <row r="27">
      <c r="B27" s="2" t="s">
        <v>30</v>
      </c>
      <c r="C27" s="2" t="s">
        <v>3411</v>
      </c>
      <c r="D27" s="291" t="s">
        <v>11780</v>
      </c>
      <c r="E27" s="266" t="s">
        <v>7168</v>
      </c>
      <c r="F27" s="350">
        <v>5450.0</v>
      </c>
      <c r="J27" s="2" t="s">
        <v>2173</v>
      </c>
      <c r="K27" s="2" t="s">
        <v>9298</v>
      </c>
      <c r="L27" s="2" t="s">
        <v>860</v>
      </c>
      <c r="M27" s="2" t="s">
        <v>17</v>
      </c>
      <c r="N27" s="2" t="s">
        <v>9298</v>
      </c>
      <c r="R27" s="2" t="s">
        <v>11773</v>
      </c>
      <c r="S27" s="2">
        <v>100.0</v>
      </c>
    </row>
    <row r="28">
      <c r="C28" s="359" t="s">
        <v>6809</v>
      </c>
      <c r="D28" s="291">
        <v>8.28121014E9</v>
      </c>
      <c r="E28" s="359" t="s">
        <v>6804</v>
      </c>
      <c r="F28" s="351">
        <v>15270.0</v>
      </c>
      <c r="J28" s="2" t="s">
        <v>2173</v>
      </c>
      <c r="K28" s="2" t="s">
        <v>9298</v>
      </c>
      <c r="L28" s="2" t="s">
        <v>860</v>
      </c>
      <c r="M28" s="2" t="s">
        <v>17</v>
      </c>
      <c r="N28" s="2" t="s">
        <v>9298</v>
      </c>
      <c r="R28" s="2" t="s">
        <v>11773</v>
      </c>
      <c r="S28" s="2">
        <v>100.0</v>
      </c>
    </row>
    <row r="29">
      <c r="M29" s="2"/>
    </row>
    <row r="30">
      <c r="A30" s="2" t="s">
        <v>872</v>
      </c>
      <c r="B30" s="2" t="s">
        <v>3908</v>
      </c>
      <c r="C30" s="275" t="s">
        <v>3515</v>
      </c>
      <c r="D30" s="275"/>
      <c r="E30" s="275" t="s">
        <v>3987</v>
      </c>
      <c r="F30" s="351">
        <v>16152.0</v>
      </c>
      <c r="G30" s="350">
        <v>16700.0</v>
      </c>
      <c r="J30" s="2" t="s">
        <v>2173</v>
      </c>
      <c r="K30" s="2" t="s">
        <v>11781</v>
      </c>
      <c r="L30" s="2" t="s">
        <v>860</v>
      </c>
      <c r="M30" s="2" t="s">
        <v>17</v>
      </c>
      <c r="N30" s="2" t="s">
        <v>9294</v>
      </c>
      <c r="R30" s="2" t="s">
        <v>11772</v>
      </c>
      <c r="S30" s="2">
        <v>89.0</v>
      </c>
    </row>
    <row r="31">
      <c r="B31" s="2" t="s">
        <v>3908</v>
      </c>
      <c r="C31" s="275" t="s">
        <v>4099</v>
      </c>
      <c r="D31" s="275"/>
      <c r="E31" s="275" t="s">
        <v>3989</v>
      </c>
      <c r="F31" s="350">
        <v>2660.0</v>
      </c>
      <c r="G31" s="279"/>
      <c r="J31" s="2" t="s">
        <v>2173</v>
      </c>
      <c r="K31" s="2" t="s">
        <v>11781</v>
      </c>
      <c r="L31" s="2" t="s">
        <v>860</v>
      </c>
      <c r="M31" s="2" t="s">
        <v>17</v>
      </c>
      <c r="N31" s="2" t="s">
        <v>9294</v>
      </c>
      <c r="R31" s="2" t="s">
        <v>11772</v>
      </c>
      <c r="S31" s="2">
        <v>89.0</v>
      </c>
    </row>
    <row r="32">
      <c r="B32" s="2" t="s">
        <v>3908</v>
      </c>
      <c r="C32" s="492" t="s">
        <v>5482</v>
      </c>
      <c r="D32" s="492"/>
      <c r="E32" s="456" t="s">
        <v>7169</v>
      </c>
      <c r="F32" s="350">
        <v>6653.0</v>
      </c>
      <c r="I32" s="2" t="s">
        <v>2123</v>
      </c>
      <c r="J32" s="2" t="s">
        <v>2173</v>
      </c>
      <c r="K32" s="2" t="s">
        <v>11781</v>
      </c>
      <c r="L32" s="2" t="s">
        <v>860</v>
      </c>
      <c r="M32" s="2" t="s">
        <v>17</v>
      </c>
      <c r="N32" s="2" t="s">
        <v>9294</v>
      </c>
      <c r="R32" s="2" t="s">
        <v>11772</v>
      </c>
      <c r="S32" s="2">
        <v>89.0</v>
      </c>
    </row>
    <row r="33">
      <c r="B33" s="2" t="s">
        <v>3908</v>
      </c>
      <c r="C33" s="492" t="s">
        <v>5330</v>
      </c>
      <c r="D33" s="492"/>
      <c r="E33" s="456" t="s">
        <v>7170</v>
      </c>
      <c r="F33" s="350">
        <v>9200.0</v>
      </c>
      <c r="J33" s="2" t="s">
        <v>2173</v>
      </c>
      <c r="L33" s="2" t="s">
        <v>860</v>
      </c>
      <c r="M33" s="2" t="s">
        <v>17</v>
      </c>
      <c r="N33" s="2" t="s">
        <v>9294</v>
      </c>
      <c r="R33" s="2"/>
      <c r="S33" s="2">
        <v>89.0</v>
      </c>
    </row>
    <row r="34">
      <c r="B34" s="357" t="s">
        <v>3908</v>
      </c>
      <c r="C34" s="357" t="s">
        <v>7171</v>
      </c>
      <c r="D34" s="357"/>
      <c r="E34" s="357" t="s">
        <v>4103</v>
      </c>
      <c r="F34" s="353">
        <v>950.0</v>
      </c>
      <c r="G34" s="434"/>
      <c r="J34" s="2" t="s">
        <v>2173</v>
      </c>
      <c r="L34" s="2" t="s">
        <v>860</v>
      </c>
      <c r="M34" s="2" t="s">
        <v>17</v>
      </c>
      <c r="N34" s="2" t="s">
        <v>9294</v>
      </c>
      <c r="S34" s="2">
        <v>89.0</v>
      </c>
    </row>
    <row r="35">
      <c r="A35" s="357"/>
      <c r="B35" s="2" t="s">
        <v>3908</v>
      </c>
      <c r="C35" s="492" t="s">
        <v>7172</v>
      </c>
      <c r="D35" s="492"/>
      <c r="E35" s="380" t="s">
        <v>3998</v>
      </c>
      <c r="F35" s="350">
        <v>3136.0</v>
      </c>
      <c r="G35" s="657"/>
      <c r="J35" s="2" t="s">
        <v>2173</v>
      </c>
      <c r="L35" s="2" t="s">
        <v>860</v>
      </c>
      <c r="M35" s="2" t="s">
        <v>17</v>
      </c>
      <c r="N35" s="2" t="s">
        <v>9294</v>
      </c>
      <c r="S35" s="2">
        <v>89.0</v>
      </c>
    </row>
    <row r="36">
      <c r="B36" s="2" t="s">
        <v>3908</v>
      </c>
      <c r="C36" s="275" t="s">
        <v>6193</v>
      </c>
      <c r="D36" s="494"/>
      <c r="E36" s="387" t="s">
        <v>5389</v>
      </c>
      <c r="F36" s="350">
        <v>1700.0</v>
      </c>
      <c r="G36" s="279"/>
      <c r="I36" s="2" t="s">
        <v>2130</v>
      </c>
      <c r="J36" s="2" t="s">
        <v>2173</v>
      </c>
      <c r="K36" s="2" t="s">
        <v>8269</v>
      </c>
      <c r="L36" s="2" t="s">
        <v>860</v>
      </c>
      <c r="M36" s="2" t="s">
        <v>17</v>
      </c>
      <c r="N36" s="2" t="s">
        <v>9294</v>
      </c>
      <c r="R36" s="2" t="s">
        <v>6383</v>
      </c>
      <c r="S36" s="2">
        <v>89.0</v>
      </c>
    </row>
    <row r="37">
      <c r="B37" s="2" t="s">
        <v>3908</v>
      </c>
      <c r="C37" s="266" t="s">
        <v>3524</v>
      </c>
      <c r="D37" s="266"/>
      <c r="E37" s="359" t="s">
        <v>890</v>
      </c>
      <c r="F37" s="350">
        <v>2240.0</v>
      </c>
      <c r="G37" s="350"/>
      <c r="J37" s="2" t="s">
        <v>2173</v>
      </c>
      <c r="L37" s="2" t="s">
        <v>860</v>
      </c>
      <c r="M37" s="2" t="s">
        <v>17</v>
      </c>
      <c r="N37" s="2" t="s">
        <v>9294</v>
      </c>
      <c r="S37" s="2">
        <v>89.0</v>
      </c>
    </row>
    <row r="38">
      <c r="B38" s="2" t="s">
        <v>3908</v>
      </c>
      <c r="C38" s="275" t="s">
        <v>10740</v>
      </c>
      <c r="D38" s="266"/>
      <c r="E38" s="266" t="s">
        <v>3995</v>
      </c>
      <c r="F38" s="350">
        <v>8870.0</v>
      </c>
      <c r="G38" s="279"/>
      <c r="J38" s="2" t="s">
        <v>2173</v>
      </c>
      <c r="K38" s="2" t="s">
        <v>11781</v>
      </c>
      <c r="L38" s="2" t="s">
        <v>860</v>
      </c>
      <c r="M38" s="2" t="s">
        <v>17</v>
      </c>
      <c r="N38" s="2" t="s">
        <v>9294</v>
      </c>
      <c r="R38" s="2" t="s">
        <v>11772</v>
      </c>
      <c r="S38" s="2">
        <v>89.0</v>
      </c>
    </row>
    <row r="39">
      <c r="B39" s="2" t="s">
        <v>3908</v>
      </c>
      <c r="C39" s="275" t="s">
        <v>10740</v>
      </c>
      <c r="D39" s="266"/>
      <c r="E39" s="266" t="s">
        <v>3995</v>
      </c>
      <c r="F39" s="350">
        <v>8870.0</v>
      </c>
      <c r="J39" s="2" t="s">
        <v>2173</v>
      </c>
      <c r="K39" s="2" t="s">
        <v>11781</v>
      </c>
      <c r="L39" s="2" t="s">
        <v>860</v>
      </c>
      <c r="M39" s="2" t="s">
        <v>17</v>
      </c>
      <c r="N39" s="2" t="s">
        <v>9294</v>
      </c>
      <c r="R39" s="2" t="s">
        <v>11772</v>
      </c>
      <c r="S39" s="2">
        <v>89.0</v>
      </c>
    </row>
    <row r="40">
      <c r="B40" s="266" t="s">
        <v>960</v>
      </c>
      <c r="C40" s="359" t="s">
        <v>5387</v>
      </c>
      <c r="D40" s="291" t="s">
        <v>11782</v>
      </c>
      <c r="E40" s="359" t="s">
        <v>5388</v>
      </c>
      <c r="F40" s="350">
        <v>1913.0</v>
      </c>
      <c r="I40" s="2" t="s">
        <v>2124</v>
      </c>
      <c r="J40" s="2" t="s">
        <v>2173</v>
      </c>
      <c r="K40" s="2" t="s">
        <v>11781</v>
      </c>
      <c r="L40" s="2" t="s">
        <v>860</v>
      </c>
      <c r="M40" s="2" t="s">
        <v>17</v>
      </c>
      <c r="N40" s="2" t="s">
        <v>9294</v>
      </c>
      <c r="R40" s="2" t="s">
        <v>11772</v>
      </c>
      <c r="S40" s="312">
        <v>106.0</v>
      </c>
    </row>
    <row r="41">
      <c r="B41" s="266" t="s">
        <v>960</v>
      </c>
      <c r="C41" s="359" t="s">
        <v>5387</v>
      </c>
      <c r="D41" s="291" t="s">
        <v>11783</v>
      </c>
      <c r="E41" s="359" t="s">
        <v>5388</v>
      </c>
      <c r="F41" s="350">
        <v>1913.0</v>
      </c>
      <c r="I41" s="2" t="s">
        <v>2125</v>
      </c>
      <c r="J41" s="2" t="s">
        <v>2173</v>
      </c>
      <c r="K41" s="2" t="s">
        <v>11781</v>
      </c>
      <c r="L41" s="2" t="s">
        <v>860</v>
      </c>
      <c r="M41" s="2" t="s">
        <v>17</v>
      </c>
      <c r="N41" s="2" t="s">
        <v>9294</v>
      </c>
      <c r="R41" s="2" t="s">
        <v>11772</v>
      </c>
      <c r="S41" s="312">
        <v>106.0</v>
      </c>
    </row>
    <row r="42">
      <c r="B42" s="266" t="s">
        <v>960</v>
      </c>
      <c r="C42" s="359" t="s">
        <v>5387</v>
      </c>
      <c r="D42" s="291" t="s">
        <v>11784</v>
      </c>
      <c r="E42" s="359" t="s">
        <v>5388</v>
      </c>
      <c r="F42" s="350">
        <v>1913.0</v>
      </c>
      <c r="I42" s="2" t="s">
        <v>2127</v>
      </c>
      <c r="J42" s="2" t="s">
        <v>2173</v>
      </c>
      <c r="K42" s="2" t="s">
        <v>11781</v>
      </c>
      <c r="L42" s="2" t="s">
        <v>860</v>
      </c>
      <c r="M42" s="2" t="s">
        <v>17</v>
      </c>
      <c r="N42" s="2" t="s">
        <v>9294</v>
      </c>
      <c r="R42" s="2" t="s">
        <v>11772</v>
      </c>
      <c r="S42" s="2">
        <v>89.0</v>
      </c>
    </row>
    <row r="43">
      <c r="B43" s="266" t="s">
        <v>960</v>
      </c>
      <c r="C43" s="359" t="s">
        <v>5387</v>
      </c>
      <c r="D43" s="291" t="s">
        <v>11785</v>
      </c>
      <c r="E43" s="359" t="s">
        <v>5388</v>
      </c>
      <c r="F43" s="350">
        <v>1913.0</v>
      </c>
      <c r="I43" s="2"/>
      <c r="J43" s="2" t="s">
        <v>2173</v>
      </c>
      <c r="K43" s="2"/>
      <c r="L43" s="2" t="s">
        <v>860</v>
      </c>
      <c r="M43" s="2" t="s">
        <v>17</v>
      </c>
      <c r="N43" s="2" t="s">
        <v>8993</v>
      </c>
      <c r="R43" s="2"/>
      <c r="S43" s="2">
        <v>106.0</v>
      </c>
    </row>
    <row r="44">
      <c r="B44" s="266" t="s">
        <v>960</v>
      </c>
      <c r="C44" s="359" t="s">
        <v>5387</v>
      </c>
      <c r="D44" s="291" t="s">
        <v>11786</v>
      </c>
      <c r="E44" s="359" t="s">
        <v>5388</v>
      </c>
      <c r="F44" s="350">
        <v>1913.0</v>
      </c>
      <c r="I44" s="2"/>
      <c r="J44" s="2" t="s">
        <v>2173</v>
      </c>
      <c r="K44" s="2"/>
      <c r="L44" s="2" t="s">
        <v>860</v>
      </c>
      <c r="M44" s="2" t="s">
        <v>17</v>
      </c>
      <c r="N44" s="2" t="s">
        <v>8993</v>
      </c>
      <c r="R44" s="2"/>
      <c r="S44" s="2">
        <v>106.0</v>
      </c>
    </row>
    <row r="45">
      <c r="B45" s="266" t="s">
        <v>960</v>
      </c>
      <c r="C45" s="492" t="s">
        <v>1233</v>
      </c>
      <c r="D45" s="291" t="s">
        <v>11787</v>
      </c>
      <c r="E45" s="359" t="s">
        <v>6897</v>
      </c>
      <c r="F45" s="350">
        <v>4740.0</v>
      </c>
      <c r="I45" s="2" t="s">
        <v>2128</v>
      </c>
      <c r="J45" s="2" t="s">
        <v>2173</v>
      </c>
      <c r="K45" s="2" t="s">
        <v>11781</v>
      </c>
      <c r="L45" s="2" t="s">
        <v>860</v>
      </c>
      <c r="M45" s="2" t="s">
        <v>17</v>
      </c>
      <c r="N45" s="2" t="s">
        <v>9294</v>
      </c>
      <c r="R45" s="2" t="s">
        <v>11772</v>
      </c>
      <c r="S45" s="2">
        <v>89.0</v>
      </c>
    </row>
    <row r="46">
      <c r="B46" s="266" t="s">
        <v>960</v>
      </c>
      <c r="C46" s="492" t="s">
        <v>1233</v>
      </c>
      <c r="D46" s="291">
        <v>252812.0</v>
      </c>
      <c r="E46" s="359" t="s">
        <v>6897</v>
      </c>
      <c r="F46" s="350">
        <v>4740.0</v>
      </c>
      <c r="I46" s="2" t="s">
        <v>2129</v>
      </c>
      <c r="J46" s="2" t="s">
        <v>2173</v>
      </c>
      <c r="K46" s="2" t="s">
        <v>11781</v>
      </c>
      <c r="L46" s="2" t="s">
        <v>860</v>
      </c>
      <c r="M46" s="2" t="s">
        <v>17</v>
      </c>
      <c r="N46" s="2" t="s">
        <v>9294</v>
      </c>
      <c r="R46" s="2" t="s">
        <v>11772</v>
      </c>
      <c r="S46" s="2">
        <v>89.0</v>
      </c>
    </row>
    <row r="47">
      <c r="B47" s="266" t="s">
        <v>960</v>
      </c>
      <c r="C47" s="492" t="s">
        <v>1233</v>
      </c>
      <c r="D47" s="291" t="s">
        <v>11788</v>
      </c>
      <c r="E47" s="359" t="s">
        <v>6897</v>
      </c>
      <c r="F47" s="350">
        <v>4740.0</v>
      </c>
      <c r="I47" s="2" t="s">
        <v>2134</v>
      </c>
      <c r="L47" s="2" t="s">
        <v>860</v>
      </c>
      <c r="M47" s="2" t="s">
        <v>11789</v>
      </c>
      <c r="N47" s="2" t="s">
        <v>9294</v>
      </c>
      <c r="R47" s="2" t="s">
        <v>11772</v>
      </c>
      <c r="S47" s="2">
        <v>89.0</v>
      </c>
    </row>
    <row r="48">
      <c r="B48" s="266" t="s">
        <v>960</v>
      </c>
      <c r="C48" s="492" t="s">
        <v>1233</v>
      </c>
      <c r="D48" s="291" t="s">
        <v>11790</v>
      </c>
      <c r="E48" s="359" t="s">
        <v>6897</v>
      </c>
      <c r="F48" s="350">
        <v>4740.0</v>
      </c>
      <c r="I48" s="2" t="s">
        <v>2135</v>
      </c>
      <c r="L48" s="2" t="s">
        <v>860</v>
      </c>
      <c r="M48" s="2" t="s">
        <v>11789</v>
      </c>
      <c r="N48" s="2" t="s">
        <v>9294</v>
      </c>
      <c r="R48" s="2" t="s">
        <v>11772</v>
      </c>
      <c r="S48" s="2">
        <v>89.0</v>
      </c>
    </row>
    <row r="49">
      <c r="B49" s="275" t="s">
        <v>3908</v>
      </c>
      <c r="C49" s="359" t="s">
        <v>3992</v>
      </c>
      <c r="D49" s="494"/>
      <c r="E49" s="380" t="s">
        <v>3993</v>
      </c>
      <c r="F49" s="350">
        <v>7526.0</v>
      </c>
      <c r="J49" s="2" t="s">
        <v>2173</v>
      </c>
      <c r="L49" s="2" t="s">
        <v>860</v>
      </c>
      <c r="M49" s="2" t="s">
        <v>17</v>
      </c>
      <c r="N49" s="2" t="s">
        <v>9294</v>
      </c>
      <c r="S49" s="2">
        <v>89.0</v>
      </c>
    </row>
    <row r="50">
      <c r="B50" s="266"/>
      <c r="C50" s="359" t="s">
        <v>1510</v>
      </c>
      <c r="D50" s="494"/>
      <c r="E50" s="439"/>
      <c r="F50" s="279"/>
      <c r="J50" s="2" t="s">
        <v>2173</v>
      </c>
      <c r="L50" s="2" t="s">
        <v>860</v>
      </c>
      <c r="M50" s="2" t="s">
        <v>17</v>
      </c>
      <c r="N50" s="2" t="s">
        <v>9294</v>
      </c>
      <c r="S50" s="2">
        <v>89.0</v>
      </c>
    </row>
    <row r="51">
      <c r="C51" s="492"/>
      <c r="D51" s="494"/>
      <c r="E51" s="494"/>
    </row>
    <row r="52">
      <c r="A52" s="2" t="s">
        <v>933</v>
      </c>
      <c r="B52" s="2" t="s">
        <v>868</v>
      </c>
      <c r="C52" s="492" t="s">
        <v>1390</v>
      </c>
      <c r="D52" s="291" t="s">
        <v>11791</v>
      </c>
      <c r="E52" s="359" t="s">
        <v>935</v>
      </c>
      <c r="F52" s="350">
        <v>7850.0</v>
      </c>
      <c r="G52" s="350">
        <v>4900.0</v>
      </c>
      <c r="J52" s="2" t="s">
        <v>2173</v>
      </c>
      <c r="K52" s="2" t="s">
        <v>11792</v>
      </c>
      <c r="L52" s="2" t="s">
        <v>860</v>
      </c>
      <c r="M52" s="2" t="s">
        <v>17</v>
      </c>
      <c r="N52" s="2" t="s">
        <v>6853</v>
      </c>
      <c r="R52" s="2" t="s">
        <v>11770</v>
      </c>
      <c r="S52" s="2">
        <v>53.0</v>
      </c>
    </row>
    <row r="53">
      <c r="B53" s="2" t="s">
        <v>868</v>
      </c>
      <c r="C53" s="359" t="s">
        <v>1390</v>
      </c>
      <c r="D53" s="291" t="s">
        <v>9204</v>
      </c>
      <c r="E53" s="359" t="s">
        <v>935</v>
      </c>
      <c r="F53" s="350">
        <v>7850.0</v>
      </c>
      <c r="G53" s="279"/>
      <c r="L53" s="2" t="s">
        <v>860</v>
      </c>
      <c r="M53" s="2" t="s">
        <v>1152</v>
      </c>
      <c r="N53" s="2" t="s">
        <v>9294</v>
      </c>
      <c r="R53" s="2" t="s">
        <v>5426</v>
      </c>
      <c r="S53" s="2">
        <v>89.0</v>
      </c>
    </row>
    <row r="54">
      <c r="B54" s="2" t="s">
        <v>868</v>
      </c>
      <c r="C54" s="359" t="s">
        <v>1390</v>
      </c>
      <c r="D54" s="291" t="s">
        <v>11793</v>
      </c>
      <c r="E54" s="380" t="s">
        <v>11794</v>
      </c>
      <c r="F54" s="351">
        <v>2600.0</v>
      </c>
      <c r="J54" s="2" t="s">
        <v>2173</v>
      </c>
      <c r="K54" s="2" t="s">
        <v>11795</v>
      </c>
      <c r="L54" s="2" t="s">
        <v>4752</v>
      </c>
      <c r="M54" s="2" t="s">
        <v>17</v>
      </c>
      <c r="N54" s="2" t="s">
        <v>9298</v>
      </c>
      <c r="S54" s="2">
        <v>100.0</v>
      </c>
    </row>
    <row r="55">
      <c r="C55" s="456"/>
      <c r="D55" s="494"/>
      <c r="E55" s="439"/>
    </row>
    <row r="56">
      <c r="C56" s="276" t="s">
        <v>1057</v>
      </c>
      <c r="D56" s="494"/>
      <c r="E56" s="439"/>
      <c r="F56" s="350">
        <v>3000.0</v>
      </c>
    </row>
    <row r="57">
      <c r="C57" s="492"/>
      <c r="D57" s="494"/>
      <c r="E57" s="439"/>
      <c r="F57" s="279"/>
    </row>
    <row r="58">
      <c r="A58" s="239" t="s">
        <v>11796</v>
      </c>
      <c r="C58" s="2" t="s">
        <v>11797</v>
      </c>
      <c r="D58" s="494"/>
      <c r="E58" s="494"/>
      <c r="F58" s="353">
        <v>970.0</v>
      </c>
      <c r="G58" s="258">
        <v>1100.0</v>
      </c>
      <c r="L58" s="2" t="s">
        <v>4752</v>
      </c>
      <c r="M58" s="2" t="s">
        <v>11798</v>
      </c>
      <c r="N58" s="2" t="s">
        <v>9276</v>
      </c>
      <c r="S58" s="2">
        <v>1190.0</v>
      </c>
    </row>
    <row r="59">
      <c r="C59" s="2" t="s">
        <v>11799</v>
      </c>
      <c r="D59" s="494"/>
      <c r="E59" s="494"/>
      <c r="F59" s="353">
        <v>75.0</v>
      </c>
      <c r="G59" s="434"/>
      <c r="L59" s="2" t="s">
        <v>4752</v>
      </c>
      <c r="M59" s="2" t="s">
        <v>17</v>
      </c>
      <c r="N59" s="2" t="s">
        <v>9276</v>
      </c>
      <c r="S59" s="2">
        <v>1190.0</v>
      </c>
    </row>
    <row r="60">
      <c r="C60" s="359" t="s">
        <v>4430</v>
      </c>
      <c r="D60" s="494"/>
      <c r="E60" s="494"/>
      <c r="F60" s="353">
        <v>220.0</v>
      </c>
      <c r="G60" s="279"/>
      <c r="L60" s="2" t="s">
        <v>4752</v>
      </c>
      <c r="M60" s="2" t="s">
        <v>17</v>
      </c>
      <c r="N60" s="2" t="s">
        <v>9298</v>
      </c>
      <c r="S60" s="2">
        <v>100.0</v>
      </c>
    </row>
    <row r="61">
      <c r="A61" s="637"/>
      <c r="C61" s="359" t="s">
        <v>4430</v>
      </c>
      <c r="D61" s="494"/>
      <c r="E61" s="494"/>
      <c r="F61" s="353">
        <v>220.0</v>
      </c>
      <c r="L61" s="2" t="s">
        <v>4752</v>
      </c>
      <c r="M61" s="2" t="s">
        <v>17</v>
      </c>
      <c r="N61" s="2" t="s">
        <v>9298</v>
      </c>
      <c r="S61" s="2">
        <v>100.0</v>
      </c>
    </row>
    <row r="62">
      <c r="C62" s="359" t="s">
        <v>4430</v>
      </c>
      <c r="D62" s="494"/>
      <c r="E62" s="494"/>
      <c r="F62" s="353">
        <v>220.0</v>
      </c>
      <c r="L62" s="2" t="s">
        <v>4752</v>
      </c>
      <c r="M62" s="2" t="s">
        <v>17</v>
      </c>
      <c r="N62" s="2" t="s">
        <v>9298</v>
      </c>
      <c r="S62" s="2">
        <v>100.0</v>
      </c>
    </row>
    <row r="63">
      <c r="C63" s="359" t="s">
        <v>4430</v>
      </c>
      <c r="D63" s="494"/>
      <c r="E63" s="494"/>
      <c r="F63" s="353">
        <v>220.0</v>
      </c>
      <c r="L63" s="2" t="s">
        <v>4752</v>
      </c>
      <c r="M63" s="2" t="s">
        <v>17</v>
      </c>
      <c r="N63" s="2" t="s">
        <v>9298</v>
      </c>
      <c r="S63" s="2">
        <v>100.0</v>
      </c>
    </row>
    <row r="64">
      <c r="C64" s="359" t="s">
        <v>4356</v>
      </c>
      <c r="D64" s="494"/>
      <c r="E64" s="494"/>
      <c r="F64" s="353">
        <v>25.0</v>
      </c>
      <c r="G64" s="434"/>
      <c r="L64" s="2" t="s">
        <v>4752</v>
      </c>
      <c r="M64" s="2" t="s">
        <v>17</v>
      </c>
      <c r="N64" s="2" t="s">
        <v>9298</v>
      </c>
      <c r="S64" s="2">
        <v>100.0</v>
      </c>
    </row>
    <row r="65">
      <c r="C65" s="359" t="s">
        <v>11800</v>
      </c>
      <c r="D65" s="494"/>
      <c r="E65" s="494"/>
      <c r="F65" s="342">
        <v>10.0</v>
      </c>
      <c r="G65" s="279"/>
      <c r="L65" s="2" t="s">
        <v>4752</v>
      </c>
      <c r="M65" s="2" t="s">
        <v>17</v>
      </c>
      <c r="N65" s="2" t="s">
        <v>8993</v>
      </c>
      <c r="S65" s="2">
        <v>107.0</v>
      </c>
    </row>
    <row r="66">
      <c r="C66" s="359" t="s">
        <v>11801</v>
      </c>
      <c r="D66" s="275"/>
      <c r="E66" s="275"/>
      <c r="F66" s="353">
        <v>460.0</v>
      </c>
      <c r="L66" s="2" t="s">
        <v>4752</v>
      </c>
      <c r="M66" s="2" t="s">
        <v>17</v>
      </c>
      <c r="N66" s="2" t="s">
        <v>8993</v>
      </c>
      <c r="S66" s="2">
        <v>107.0</v>
      </c>
    </row>
    <row r="67">
      <c r="C67" s="359" t="s">
        <v>11802</v>
      </c>
      <c r="D67" s="275"/>
      <c r="E67" s="275"/>
      <c r="F67" s="353">
        <v>310.0</v>
      </c>
      <c r="G67" s="434"/>
      <c r="L67" s="2" t="s">
        <v>4752</v>
      </c>
      <c r="M67" s="2" t="s">
        <v>17</v>
      </c>
      <c r="N67" s="2" t="s">
        <v>8256</v>
      </c>
      <c r="S67" s="2">
        <v>114.0</v>
      </c>
    </row>
    <row r="68">
      <c r="C68" s="359" t="s">
        <v>5755</v>
      </c>
      <c r="D68" s="275"/>
      <c r="E68" s="275"/>
      <c r="F68" s="342">
        <v>10.0</v>
      </c>
      <c r="G68" s="279"/>
      <c r="L68" s="2" t="s">
        <v>4752</v>
      </c>
      <c r="M68" s="2" t="s">
        <v>17</v>
      </c>
      <c r="N68" s="2" t="s">
        <v>8256</v>
      </c>
      <c r="S68" s="2">
        <v>114.0</v>
      </c>
    </row>
    <row r="69">
      <c r="C69" s="359" t="s">
        <v>11803</v>
      </c>
      <c r="D69" s="275"/>
      <c r="E69" s="275"/>
      <c r="F69" s="353">
        <v>300.0</v>
      </c>
      <c r="L69" s="2" t="s">
        <v>4752</v>
      </c>
      <c r="M69" s="2" t="s">
        <v>17</v>
      </c>
      <c r="N69" s="2" t="s">
        <v>7671</v>
      </c>
      <c r="S69" s="2">
        <v>121.0</v>
      </c>
    </row>
    <row r="70" ht="15.0" customHeight="1">
      <c r="F70" s="279"/>
    </row>
    <row r="71" ht="15.0" customHeight="1">
      <c r="B71" s="2" t="s">
        <v>868</v>
      </c>
      <c r="C71" s="2" t="s">
        <v>1390</v>
      </c>
      <c r="D71" s="291">
        <v>2.211199000713E12</v>
      </c>
      <c r="E71" s="380" t="s">
        <v>935</v>
      </c>
      <c r="F71" s="350">
        <v>7850.0</v>
      </c>
      <c r="J71" s="2" t="s">
        <v>3940</v>
      </c>
      <c r="K71" s="2" t="s">
        <v>500</v>
      </c>
      <c r="L71" s="2" t="s">
        <v>4752</v>
      </c>
      <c r="M71" s="2" t="s">
        <v>17</v>
      </c>
      <c r="N71" s="2" t="s">
        <v>500</v>
      </c>
      <c r="R71" s="2" t="s">
        <v>805</v>
      </c>
      <c r="S71" s="2">
        <v>158.0</v>
      </c>
    </row>
    <row r="72" ht="15.0" customHeight="1">
      <c r="E72" s="383"/>
    </row>
    <row r="92">
      <c r="A92" s="239"/>
      <c r="B92" s="239" t="s">
        <v>43</v>
      </c>
    </row>
    <row r="93">
      <c r="A93" s="2"/>
      <c r="B93" s="2" t="s">
        <v>7177</v>
      </c>
      <c r="F93" s="2"/>
      <c r="G93" s="2"/>
      <c r="H93" s="2" t="s">
        <v>7178</v>
      </c>
      <c r="I93" s="2"/>
    </row>
    <row r="94">
      <c r="A94" s="2"/>
      <c r="B94" s="2" t="s">
        <v>7179</v>
      </c>
      <c r="F94" s="2"/>
      <c r="G94" s="2"/>
      <c r="H94" s="2" t="s">
        <v>7180</v>
      </c>
      <c r="I94" s="2"/>
    </row>
    <row r="95">
      <c r="A95" s="2"/>
      <c r="B95" s="2" t="s">
        <v>7181</v>
      </c>
      <c r="F95" s="2"/>
      <c r="G95" s="2"/>
      <c r="H95" s="2" t="s">
        <v>7182</v>
      </c>
      <c r="I95" s="2"/>
    </row>
    <row r="97">
      <c r="A97" s="239"/>
      <c r="B97" s="239" t="s">
        <v>1057</v>
      </c>
    </row>
    <row r="98">
      <c r="A98" s="2"/>
      <c r="B98" s="2" t="s">
        <v>2016</v>
      </c>
    </row>
    <row r="99">
      <c r="A99" s="2"/>
      <c r="B99" s="2" t="s">
        <v>11273</v>
      </c>
    </row>
    <row r="100">
      <c r="A100" s="2"/>
      <c r="B100" s="2" t="s">
        <v>11274</v>
      </c>
    </row>
    <row r="101">
      <c r="A101" s="2"/>
      <c r="B101" s="2" t="s">
        <v>7196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10" width="17.5"/>
    <col customWidth="1" min="11" max="11" width="6.5"/>
    <col customWidth="1" min="12" max="12" width="8.13"/>
    <col customWidth="1" min="13" max="13" width="16.63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15.75"/>
    <col customWidth="1" min="19" max="20" width="13.0"/>
    <col customWidth="1" min="21" max="21" width="8.13"/>
    <col customWidth="1" min="24" max="24" width="10.38"/>
    <col customWidth="1" min="25" max="25" width="8.63"/>
    <col customWidth="1" min="26" max="26" width="10.75"/>
    <col customWidth="1" min="27" max="27" width="10.63"/>
    <col customWidth="1" min="28" max="28" width="8.38"/>
    <col customWidth="1" min="29" max="29" width="7.88"/>
    <col customWidth="1" min="30" max="30" width="9.5"/>
    <col customWidth="1" min="31" max="31" width="10.0"/>
  </cols>
  <sheetData>
    <row r="1">
      <c r="A1" s="220" t="s">
        <v>9626</v>
      </c>
      <c r="B1" s="215" t="s">
        <v>5</v>
      </c>
      <c r="C1" s="219" t="s">
        <v>11804</v>
      </c>
      <c r="D1" s="216"/>
      <c r="E1" s="411">
        <v>8.144644444E9</v>
      </c>
      <c r="F1" s="219"/>
      <c r="G1" s="219"/>
      <c r="H1" s="219" t="s">
        <v>800</v>
      </c>
      <c r="I1" s="219"/>
      <c r="J1" s="219" t="s">
        <v>801</v>
      </c>
      <c r="K1" s="221" t="s">
        <v>802</v>
      </c>
      <c r="L1" s="219"/>
      <c r="M1" s="220" t="s">
        <v>803</v>
      </c>
      <c r="N1" s="219" t="s">
        <v>801</v>
      </c>
      <c r="O1" s="221" t="s">
        <v>802</v>
      </c>
      <c r="Q1" s="2" t="s">
        <v>6058</v>
      </c>
      <c r="R1" s="2" t="s">
        <v>6216</v>
      </c>
      <c r="S1" s="2" t="s">
        <v>806</v>
      </c>
      <c r="U1" s="2" t="s">
        <v>6058</v>
      </c>
      <c r="V1" s="2" t="s">
        <v>6216</v>
      </c>
      <c r="W1" s="2" t="s">
        <v>806</v>
      </c>
      <c r="Y1" s="2" t="s">
        <v>6058</v>
      </c>
      <c r="Z1" s="2" t="s">
        <v>6216</v>
      </c>
      <c r="AA1" s="2" t="s">
        <v>806</v>
      </c>
      <c r="AB1" s="2"/>
      <c r="AC1" s="2" t="s">
        <v>6058</v>
      </c>
      <c r="AD1" s="2" t="s">
        <v>6216</v>
      </c>
      <c r="AE1" s="2" t="s">
        <v>806</v>
      </c>
      <c r="AF1" s="2"/>
      <c r="AG1" s="2"/>
    </row>
    <row r="2">
      <c r="A2" s="239"/>
      <c r="B2" s="477" t="s">
        <v>807</v>
      </c>
      <c r="C2" s="2" t="s">
        <v>5942</v>
      </c>
      <c r="D2" s="665"/>
      <c r="E2" s="666">
        <v>9.08070194E9</v>
      </c>
      <c r="F2" s="2"/>
      <c r="G2" s="2"/>
      <c r="H2" s="227" t="s">
        <v>320</v>
      </c>
      <c r="I2" s="227"/>
      <c r="K2" s="237"/>
      <c r="L2" s="2"/>
      <c r="M2" s="2" t="s">
        <v>11</v>
      </c>
      <c r="O2" s="230"/>
      <c r="Q2" s="2">
        <v>1.0</v>
      </c>
      <c r="R2" s="2" t="s">
        <v>10442</v>
      </c>
      <c r="S2" s="2" t="s">
        <v>7597</v>
      </c>
      <c r="T2" s="2" t="s">
        <v>11805</v>
      </c>
      <c r="U2" s="2">
        <v>13.0</v>
      </c>
      <c r="V2" s="2" t="s">
        <v>805</v>
      </c>
      <c r="W2" s="2" t="s">
        <v>6890</v>
      </c>
      <c r="X2" s="2" t="s">
        <v>1010</v>
      </c>
      <c r="Y2" s="2">
        <v>25.0</v>
      </c>
      <c r="Z2" s="2" t="s">
        <v>11806</v>
      </c>
      <c r="AA2" s="2" t="s">
        <v>537</v>
      </c>
      <c r="AB2" s="2" t="s">
        <v>1010</v>
      </c>
      <c r="AC2" s="2">
        <v>37.0</v>
      </c>
      <c r="AE2" s="667" t="s">
        <v>11807</v>
      </c>
      <c r="AF2" s="2" t="s">
        <v>1010</v>
      </c>
      <c r="AG2" s="2"/>
    </row>
    <row r="3">
      <c r="A3" s="2"/>
      <c r="B3" s="229" t="s">
        <v>811</v>
      </c>
      <c r="C3" s="2" t="s">
        <v>64</v>
      </c>
      <c r="E3" s="610"/>
      <c r="F3" s="2"/>
      <c r="G3" s="2"/>
      <c r="H3" s="2" t="s">
        <v>812</v>
      </c>
      <c r="I3" s="2"/>
      <c r="K3" s="237"/>
      <c r="L3" s="2"/>
      <c r="M3" s="2" t="s">
        <v>12</v>
      </c>
      <c r="O3" s="230"/>
      <c r="Q3" s="2">
        <v>2.0</v>
      </c>
      <c r="R3" s="2" t="s">
        <v>8553</v>
      </c>
      <c r="S3" s="2" t="s">
        <v>8424</v>
      </c>
      <c r="T3" s="2" t="s">
        <v>11805</v>
      </c>
      <c r="U3" s="2">
        <v>14.0</v>
      </c>
      <c r="V3" s="2" t="s">
        <v>805</v>
      </c>
      <c r="W3" s="2" t="s">
        <v>9144</v>
      </c>
      <c r="X3" s="2" t="s">
        <v>1010</v>
      </c>
      <c r="Y3" s="2">
        <v>26.0</v>
      </c>
      <c r="Z3" s="2" t="s">
        <v>11806</v>
      </c>
      <c r="AA3" s="2" t="s">
        <v>540</v>
      </c>
      <c r="AB3" s="2" t="s">
        <v>1010</v>
      </c>
      <c r="AC3" s="2">
        <v>38.0</v>
      </c>
      <c r="AE3" s="668" t="s">
        <v>11808</v>
      </c>
      <c r="AF3" s="2" t="s">
        <v>1010</v>
      </c>
      <c r="AG3" s="2"/>
    </row>
    <row r="4">
      <c r="A4" s="2"/>
      <c r="B4" s="229" t="s">
        <v>816</v>
      </c>
      <c r="C4" s="2"/>
      <c r="E4" s="610"/>
      <c r="F4" s="2"/>
      <c r="G4" s="2"/>
      <c r="H4" s="2" t="s">
        <v>817</v>
      </c>
      <c r="I4" s="2"/>
      <c r="K4" s="237"/>
      <c r="L4" s="2"/>
      <c r="M4" s="2" t="s">
        <v>13</v>
      </c>
      <c r="O4" s="230"/>
      <c r="Q4" s="2">
        <v>3.0</v>
      </c>
      <c r="R4" s="2" t="s">
        <v>11809</v>
      </c>
      <c r="S4" s="2" t="s">
        <v>8059</v>
      </c>
      <c r="T4" s="2" t="s">
        <v>1010</v>
      </c>
      <c r="U4" s="2">
        <v>15.0</v>
      </c>
      <c r="V4" s="2" t="s">
        <v>805</v>
      </c>
      <c r="W4" s="2" t="s">
        <v>8923</v>
      </c>
      <c r="X4" s="2" t="s">
        <v>1010</v>
      </c>
      <c r="Y4" s="2">
        <v>27.0</v>
      </c>
      <c r="AA4" s="668" t="s">
        <v>11810</v>
      </c>
      <c r="AB4" s="2" t="s">
        <v>1010</v>
      </c>
      <c r="AC4" s="2">
        <v>39.0</v>
      </c>
      <c r="AE4" s="668" t="s">
        <v>4280</v>
      </c>
      <c r="AF4" s="2" t="s">
        <v>1010</v>
      </c>
      <c r="AG4" s="2"/>
    </row>
    <row r="5">
      <c r="A5" s="2"/>
      <c r="B5" s="229" t="s">
        <v>818</v>
      </c>
      <c r="C5" s="2"/>
      <c r="E5" s="610"/>
      <c r="F5" s="2"/>
      <c r="G5" s="2"/>
      <c r="H5" s="2" t="s">
        <v>819</v>
      </c>
      <c r="I5" s="2"/>
      <c r="K5" s="237"/>
      <c r="L5" s="2"/>
      <c r="M5" s="2" t="s">
        <v>14</v>
      </c>
      <c r="O5" s="237"/>
      <c r="Q5" s="2">
        <v>4.0</v>
      </c>
      <c r="R5" s="2" t="s">
        <v>11811</v>
      </c>
      <c r="S5" s="2" t="s">
        <v>10451</v>
      </c>
      <c r="T5" s="2" t="s">
        <v>1010</v>
      </c>
      <c r="U5" s="2">
        <v>16.0</v>
      </c>
      <c r="V5" s="2" t="s">
        <v>805</v>
      </c>
      <c r="W5" s="2" t="s">
        <v>11634</v>
      </c>
      <c r="X5" s="2" t="s">
        <v>1010</v>
      </c>
      <c r="Y5" s="2">
        <v>28.0</v>
      </c>
      <c r="AA5" s="668" t="s">
        <v>11812</v>
      </c>
      <c r="AB5" s="2" t="s">
        <v>1010</v>
      </c>
      <c r="AC5" s="2">
        <v>40.0</v>
      </c>
      <c r="AE5" s="2" t="s">
        <v>8248</v>
      </c>
      <c r="AF5" s="2" t="s">
        <v>1010</v>
      </c>
      <c r="AG5" s="2"/>
    </row>
    <row r="6">
      <c r="A6" s="2"/>
      <c r="B6" s="229" t="s">
        <v>820</v>
      </c>
      <c r="D6" s="2"/>
      <c r="E6" s="453"/>
      <c r="F6" s="2"/>
      <c r="G6" s="2"/>
      <c r="H6" s="2" t="s">
        <v>821</v>
      </c>
      <c r="K6" s="237"/>
      <c r="L6" s="2"/>
      <c r="M6" s="2" t="s">
        <v>7157</v>
      </c>
      <c r="O6" s="237"/>
      <c r="Q6" s="2">
        <v>5.0</v>
      </c>
      <c r="R6" s="2" t="s">
        <v>11813</v>
      </c>
      <c r="S6" s="2" t="s">
        <v>11769</v>
      </c>
      <c r="T6" s="2" t="s">
        <v>2001</v>
      </c>
      <c r="U6" s="2">
        <v>17.0</v>
      </c>
      <c r="W6" s="2" t="s">
        <v>8515</v>
      </c>
      <c r="Y6" s="2">
        <v>29.0</v>
      </c>
      <c r="AA6" s="668" t="s">
        <v>11814</v>
      </c>
      <c r="AB6" s="2" t="s">
        <v>1010</v>
      </c>
      <c r="AC6" s="2">
        <v>41.0</v>
      </c>
      <c r="AD6" s="2" t="s">
        <v>11815</v>
      </c>
      <c r="AE6" s="2" t="s">
        <v>6677</v>
      </c>
      <c r="AF6" s="2" t="s">
        <v>4675</v>
      </c>
      <c r="AG6" s="2" t="s">
        <v>72</v>
      </c>
    </row>
    <row r="7">
      <c r="A7" s="2"/>
      <c r="B7" s="229" t="s">
        <v>822</v>
      </c>
      <c r="C7" s="2" t="s">
        <v>11816</v>
      </c>
      <c r="D7" s="665"/>
      <c r="E7" s="666">
        <v>9.677433022E9</v>
      </c>
      <c r="F7" s="2"/>
      <c r="G7" s="2"/>
      <c r="H7" s="2" t="s">
        <v>823</v>
      </c>
      <c r="I7" s="2"/>
      <c r="K7" s="237"/>
      <c r="L7" s="2"/>
      <c r="M7" s="2" t="s">
        <v>17</v>
      </c>
      <c r="O7" s="237"/>
      <c r="Q7" s="2">
        <v>6.0</v>
      </c>
      <c r="R7" s="2" t="s">
        <v>11817</v>
      </c>
      <c r="S7" s="2" t="s">
        <v>9647</v>
      </c>
      <c r="T7" s="2" t="s">
        <v>2001</v>
      </c>
      <c r="U7" s="2">
        <v>18.0</v>
      </c>
      <c r="W7" s="2" t="s">
        <v>8221</v>
      </c>
      <c r="Y7" s="2">
        <v>30.0</v>
      </c>
      <c r="AA7" s="667" t="s">
        <v>11818</v>
      </c>
      <c r="AB7" s="2" t="s">
        <v>1010</v>
      </c>
      <c r="AC7" s="2">
        <v>42.0</v>
      </c>
      <c r="AD7" s="2" t="s">
        <v>11819</v>
      </c>
      <c r="AE7" s="2" t="s">
        <v>5880</v>
      </c>
      <c r="AF7" s="2" t="s">
        <v>11820</v>
      </c>
      <c r="AG7" s="2" t="s">
        <v>72</v>
      </c>
    </row>
    <row r="8">
      <c r="A8" s="2"/>
      <c r="B8" s="229" t="s">
        <v>824</v>
      </c>
      <c r="C8" s="2" t="s">
        <v>11821</v>
      </c>
      <c r="D8" s="2"/>
      <c r="E8" s="2"/>
      <c r="F8" s="2"/>
      <c r="G8" s="2"/>
      <c r="H8" s="2" t="s">
        <v>825</v>
      </c>
      <c r="I8" s="2"/>
      <c r="J8" s="245"/>
      <c r="K8" s="243"/>
      <c r="L8" s="2"/>
      <c r="M8" s="2" t="s">
        <v>1214</v>
      </c>
      <c r="O8" s="237"/>
      <c r="Q8" s="2">
        <v>7.0</v>
      </c>
      <c r="R8" s="2" t="s">
        <v>11822</v>
      </c>
      <c r="S8" s="2" t="s">
        <v>6798</v>
      </c>
      <c r="T8" s="2" t="s">
        <v>2001</v>
      </c>
      <c r="U8" s="2">
        <v>19.0</v>
      </c>
      <c r="W8" s="2" t="s">
        <v>11823</v>
      </c>
      <c r="Y8" s="2">
        <v>31.0</v>
      </c>
      <c r="AA8" s="668" t="s">
        <v>5923</v>
      </c>
      <c r="AB8" s="2" t="s">
        <v>1010</v>
      </c>
      <c r="AC8" s="2">
        <v>43.0</v>
      </c>
      <c r="AD8" s="2" t="s">
        <v>11819</v>
      </c>
      <c r="AE8" s="2" t="s">
        <v>3982</v>
      </c>
      <c r="AF8" s="2" t="s">
        <v>11824</v>
      </c>
      <c r="AG8" s="2" t="s">
        <v>72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" t="s">
        <v>19</v>
      </c>
      <c r="N9" s="2"/>
      <c r="O9" s="237"/>
      <c r="Q9" s="2">
        <v>8.0</v>
      </c>
      <c r="R9" s="2" t="s">
        <v>805</v>
      </c>
      <c r="S9" s="2" t="s">
        <v>6853</v>
      </c>
      <c r="T9" s="2" t="s">
        <v>1010</v>
      </c>
      <c r="U9" s="2">
        <v>20.0</v>
      </c>
      <c r="W9" s="2" t="s">
        <v>7036</v>
      </c>
      <c r="Y9" s="2">
        <v>32.0</v>
      </c>
      <c r="AA9" s="668" t="s">
        <v>11825</v>
      </c>
      <c r="AB9" s="2" t="s">
        <v>1010</v>
      </c>
      <c r="AC9" s="2">
        <v>44.0</v>
      </c>
      <c r="AD9" s="2" t="s">
        <v>11826</v>
      </c>
      <c r="AE9" s="2" t="s">
        <v>4470</v>
      </c>
      <c r="AF9" s="2" t="s">
        <v>11827</v>
      </c>
      <c r="AG9" s="2" t="s">
        <v>72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" t="s">
        <v>829</v>
      </c>
      <c r="I10" s="2"/>
      <c r="J10" s="2"/>
      <c r="K10" s="2"/>
      <c r="L10" s="2"/>
      <c r="M10" s="2" t="s">
        <v>20</v>
      </c>
      <c r="N10" s="2"/>
      <c r="O10" s="237"/>
      <c r="Q10" s="2">
        <v>9.0</v>
      </c>
      <c r="R10" s="2" t="s">
        <v>805</v>
      </c>
      <c r="S10" s="2" t="s">
        <v>11771</v>
      </c>
      <c r="T10" s="2" t="s">
        <v>1010</v>
      </c>
      <c r="U10" s="2">
        <v>21.0</v>
      </c>
      <c r="V10" s="2" t="s">
        <v>11828</v>
      </c>
      <c r="W10" s="2" t="s">
        <v>8399</v>
      </c>
      <c r="X10" s="2" t="s">
        <v>1010</v>
      </c>
      <c r="Y10" s="2">
        <v>33.0</v>
      </c>
      <c r="AA10" s="667" t="s">
        <v>11829</v>
      </c>
      <c r="AB10" s="2" t="s">
        <v>1010</v>
      </c>
      <c r="AC10" s="2">
        <v>45.0</v>
      </c>
      <c r="AD10" s="2" t="s">
        <v>11830</v>
      </c>
      <c r="AE10" s="2" t="s">
        <v>3786</v>
      </c>
      <c r="AF10" s="2" t="s">
        <v>1568</v>
      </c>
      <c r="AG10" s="2" t="s">
        <v>72</v>
      </c>
    </row>
    <row r="11">
      <c r="A11" s="2"/>
      <c r="B11" s="2" t="s">
        <v>830</v>
      </c>
      <c r="C11" s="2"/>
      <c r="D11" s="2"/>
      <c r="E11" s="2"/>
      <c r="F11" s="2"/>
      <c r="G11" s="2"/>
      <c r="H11" s="2" t="s">
        <v>831</v>
      </c>
      <c r="I11" s="2"/>
      <c r="J11" s="2"/>
      <c r="K11" s="2"/>
      <c r="L11" s="2"/>
      <c r="M11" s="2" t="s">
        <v>21</v>
      </c>
      <c r="N11" s="2"/>
      <c r="O11" s="237"/>
      <c r="Q11" s="2">
        <v>10.0</v>
      </c>
      <c r="R11" s="2" t="s">
        <v>805</v>
      </c>
      <c r="S11" s="2" t="s">
        <v>9930</v>
      </c>
      <c r="T11" s="2" t="s">
        <v>1010</v>
      </c>
      <c r="U11" s="2">
        <v>22.0</v>
      </c>
      <c r="V11" s="2" t="s">
        <v>11831</v>
      </c>
      <c r="W11" s="2" t="s">
        <v>8229</v>
      </c>
      <c r="X11" s="2" t="s">
        <v>1010</v>
      </c>
      <c r="Y11" s="2">
        <v>34.0</v>
      </c>
      <c r="AA11" s="668" t="s">
        <v>11832</v>
      </c>
      <c r="AB11" s="2" t="s">
        <v>1010</v>
      </c>
      <c r="AC11" s="2">
        <v>46.0</v>
      </c>
      <c r="AD11" s="2" t="s">
        <v>11833</v>
      </c>
      <c r="AE11" s="2" t="s">
        <v>11834</v>
      </c>
      <c r="AF11" s="2" t="s">
        <v>1568</v>
      </c>
      <c r="AG11" s="2" t="s">
        <v>72</v>
      </c>
    </row>
    <row r="12">
      <c r="A12" s="2"/>
      <c r="B12" s="2"/>
      <c r="C12" s="2"/>
      <c r="D12" s="2"/>
      <c r="E12" s="2"/>
      <c r="F12" s="2"/>
      <c r="G12" s="2"/>
      <c r="H12" s="2" t="s">
        <v>833</v>
      </c>
      <c r="I12" s="2"/>
      <c r="J12" s="2"/>
      <c r="K12" s="2"/>
      <c r="L12" s="2"/>
      <c r="M12" s="2" t="s">
        <v>2238</v>
      </c>
      <c r="N12" s="242"/>
      <c r="O12" s="243"/>
      <c r="Q12" s="2">
        <v>11.0</v>
      </c>
      <c r="R12" s="2" t="s">
        <v>805</v>
      </c>
      <c r="S12" s="2" t="s">
        <v>7298</v>
      </c>
      <c r="T12" s="2" t="s">
        <v>1010</v>
      </c>
      <c r="U12" s="2">
        <v>23.0</v>
      </c>
      <c r="V12" s="2" t="s">
        <v>11831</v>
      </c>
      <c r="W12" s="2" t="s">
        <v>8404</v>
      </c>
      <c r="X12" s="2" t="s">
        <v>1010</v>
      </c>
      <c r="Y12" s="2">
        <v>35.0</v>
      </c>
      <c r="AA12" s="668" t="s">
        <v>11835</v>
      </c>
      <c r="AB12" s="2" t="s">
        <v>1010</v>
      </c>
      <c r="AC12" s="2">
        <v>47.0</v>
      </c>
      <c r="AD12" s="2" t="s">
        <v>8788</v>
      </c>
      <c r="AE12" s="2" t="s">
        <v>6001</v>
      </c>
      <c r="AF12" s="2" t="s">
        <v>3081</v>
      </c>
      <c r="AG12" s="2" t="s">
        <v>72</v>
      </c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"/>
      <c r="L13" s="2"/>
      <c r="M13" s="2"/>
      <c r="N13" s="2"/>
      <c r="O13" s="2"/>
      <c r="P13" s="2"/>
      <c r="Q13" s="2">
        <v>12.0</v>
      </c>
      <c r="R13" s="2" t="s">
        <v>805</v>
      </c>
      <c r="S13" s="2" t="s">
        <v>6622</v>
      </c>
      <c r="T13" s="2" t="s">
        <v>1010</v>
      </c>
      <c r="U13" s="2">
        <v>24.0</v>
      </c>
      <c r="V13" s="2" t="s">
        <v>11836</v>
      </c>
      <c r="W13" s="2" t="s">
        <v>5763</v>
      </c>
      <c r="X13" s="2" t="s">
        <v>1010</v>
      </c>
      <c r="Y13" s="2">
        <v>36.0</v>
      </c>
      <c r="AA13" s="668" t="s">
        <v>11837</v>
      </c>
      <c r="AB13" s="2" t="s">
        <v>1010</v>
      </c>
      <c r="AC13" s="2">
        <v>48.0</v>
      </c>
      <c r="AD13" s="2" t="s">
        <v>11838</v>
      </c>
      <c r="AE13" s="2" t="s">
        <v>11839</v>
      </c>
      <c r="AF13" s="2" t="s">
        <v>3081</v>
      </c>
      <c r="AG13" s="2" t="s">
        <v>72</v>
      </c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AC14" s="2">
        <v>49.0</v>
      </c>
      <c r="AD14" s="2" t="s">
        <v>11840</v>
      </c>
      <c r="AE14" s="2" t="s">
        <v>4447</v>
      </c>
      <c r="AF14" s="2" t="s">
        <v>3081</v>
      </c>
      <c r="AG14" s="2" t="s">
        <v>72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  <c r="AC15" s="2">
        <v>50.0</v>
      </c>
      <c r="AD15" s="2" t="s">
        <v>11841</v>
      </c>
      <c r="AE15" s="2" t="s">
        <v>1932</v>
      </c>
      <c r="AF15" s="2" t="s">
        <v>3081</v>
      </c>
      <c r="AG15" s="2" t="s">
        <v>72</v>
      </c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840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844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00" t="s">
        <v>30</v>
      </c>
      <c r="C17" s="359" t="s">
        <v>5477</v>
      </c>
      <c r="D17" s="291">
        <v>8.801387839584E12</v>
      </c>
      <c r="E17" s="359" t="s">
        <v>5771</v>
      </c>
      <c r="F17" s="2"/>
      <c r="G17" s="2"/>
      <c r="H17" s="2" t="s">
        <v>11842</v>
      </c>
      <c r="I17" s="2" t="s">
        <v>2097</v>
      </c>
      <c r="J17" s="2" t="s">
        <v>819</v>
      </c>
      <c r="L17" s="2" t="s">
        <v>860</v>
      </c>
      <c r="M17" s="2" t="s">
        <v>17</v>
      </c>
      <c r="N17" s="2" t="s">
        <v>11843</v>
      </c>
      <c r="Q17" s="2" t="s">
        <v>11844</v>
      </c>
      <c r="R17" s="2"/>
      <c r="S17" s="2">
        <v>26.0</v>
      </c>
    </row>
    <row r="18">
      <c r="A18" s="2"/>
      <c r="B18" s="200" t="s">
        <v>30</v>
      </c>
      <c r="C18" s="359" t="s">
        <v>5477</v>
      </c>
      <c r="D18" s="291">
        <v>8.801502170082E12</v>
      </c>
      <c r="E18" s="359" t="s">
        <v>5771</v>
      </c>
      <c r="F18" s="2"/>
      <c r="G18" s="2"/>
      <c r="H18" s="2" t="s">
        <v>11845</v>
      </c>
      <c r="I18" s="2" t="s">
        <v>2100</v>
      </c>
      <c r="J18" s="2" t="s">
        <v>819</v>
      </c>
      <c r="L18" s="2" t="s">
        <v>860</v>
      </c>
      <c r="M18" s="2" t="s">
        <v>17</v>
      </c>
      <c r="N18" s="2" t="s">
        <v>11843</v>
      </c>
      <c r="Q18" s="2" t="s">
        <v>11844</v>
      </c>
      <c r="S18" s="2">
        <v>26.0</v>
      </c>
    </row>
    <row r="19">
      <c r="A19" s="2"/>
      <c r="B19" s="200" t="s">
        <v>30</v>
      </c>
      <c r="C19" s="359" t="s">
        <v>5477</v>
      </c>
      <c r="D19" s="291">
        <v>8.801178184764E12</v>
      </c>
      <c r="E19" s="359" t="s">
        <v>5771</v>
      </c>
      <c r="F19" s="2"/>
      <c r="G19" s="2"/>
      <c r="H19" s="2" t="s">
        <v>11846</v>
      </c>
      <c r="I19" s="2" t="s">
        <v>2102</v>
      </c>
      <c r="J19" s="2" t="s">
        <v>819</v>
      </c>
      <c r="L19" s="2" t="s">
        <v>860</v>
      </c>
      <c r="M19" s="2" t="s">
        <v>17</v>
      </c>
      <c r="N19" s="2" t="s">
        <v>11843</v>
      </c>
      <c r="Q19" s="2" t="s">
        <v>11844</v>
      </c>
      <c r="S19" s="2">
        <v>26.0</v>
      </c>
    </row>
    <row r="20">
      <c r="A20" s="2"/>
      <c r="B20" s="200" t="s">
        <v>30</v>
      </c>
      <c r="C20" s="359" t="s">
        <v>5477</v>
      </c>
      <c r="D20" s="291">
        <v>8.801422938009E12</v>
      </c>
      <c r="E20" s="359" t="s">
        <v>5771</v>
      </c>
      <c r="F20" s="2"/>
      <c r="G20" s="2"/>
      <c r="H20" s="2" t="s">
        <v>11847</v>
      </c>
      <c r="I20" s="2" t="s">
        <v>2103</v>
      </c>
      <c r="J20" s="2" t="s">
        <v>819</v>
      </c>
      <c r="L20" s="2" t="s">
        <v>860</v>
      </c>
      <c r="M20" s="2" t="s">
        <v>17</v>
      </c>
      <c r="N20" s="2" t="s">
        <v>11843</v>
      </c>
      <c r="Q20" s="2" t="s">
        <v>11844</v>
      </c>
      <c r="S20" s="2">
        <v>26.0</v>
      </c>
    </row>
    <row r="21">
      <c r="A21" s="2"/>
      <c r="B21" s="200" t="s">
        <v>30</v>
      </c>
      <c r="C21" s="359" t="s">
        <v>5477</v>
      </c>
      <c r="D21" s="291">
        <v>8.801509614324E12</v>
      </c>
      <c r="E21" s="359" t="s">
        <v>5771</v>
      </c>
      <c r="F21" s="2"/>
      <c r="G21" s="2"/>
      <c r="H21" s="2" t="s">
        <v>11848</v>
      </c>
      <c r="I21" s="2" t="s">
        <v>2104</v>
      </c>
      <c r="J21" s="2" t="s">
        <v>819</v>
      </c>
      <c r="L21" s="2" t="s">
        <v>860</v>
      </c>
      <c r="M21" s="2" t="s">
        <v>17</v>
      </c>
      <c r="N21" s="2" t="s">
        <v>11843</v>
      </c>
      <c r="Q21" s="2" t="s">
        <v>11844</v>
      </c>
      <c r="S21" s="2">
        <v>26.0</v>
      </c>
    </row>
    <row r="22">
      <c r="A22" s="2"/>
      <c r="B22" s="200" t="s">
        <v>30</v>
      </c>
      <c r="C22" s="359" t="s">
        <v>5477</v>
      </c>
      <c r="D22" s="291">
        <v>8.80155815449E12</v>
      </c>
      <c r="E22" s="359" t="s">
        <v>5771</v>
      </c>
      <c r="F22" s="2"/>
      <c r="G22" s="2"/>
      <c r="H22" s="2" t="s">
        <v>11849</v>
      </c>
      <c r="I22" s="2" t="s">
        <v>2105</v>
      </c>
      <c r="J22" s="2" t="s">
        <v>819</v>
      </c>
      <c r="L22" s="2" t="s">
        <v>860</v>
      </c>
      <c r="M22" s="2" t="s">
        <v>17</v>
      </c>
      <c r="N22" s="2" t="s">
        <v>11843</v>
      </c>
      <c r="Q22" s="2" t="s">
        <v>11844</v>
      </c>
      <c r="S22" s="2">
        <v>26.0</v>
      </c>
    </row>
    <row r="23">
      <c r="A23" s="2"/>
      <c r="B23" s="200" t="s">
        <v>30</v>
      </c>
      <c r="C23" s="359" t="s">
        <v>5477</v>
      </c>
      <c r="D23" s="291">
        <v>8.801330282938E12</v>
      </c>
      <c r="E23" s="359" t="s">
        <v>5771</v>
      </c>
      <c r="F23" s="2"/>
      <c r="G23" s="2"/>
      <c r="H23" s="2" t="s">
        <v>11850</v>
      </c>
      <c r="I23" s="2" t="s">
        <v>2112</v>
      </c>
      <c r="J23" s="2" t="s">
        <v>819</v>
      </c>
      <c r="L23" s="2" t="s">
        <v>860</v>
      </c>
      <c r="M23" s="2" t="s">
        <v>17</v>
      </c>
      <c r="N23" s="2" t="s">
        <v>11843</v>
      </c>
      <c r="Q23" s="2" t="s">
        <v>11844</v>
      </c>
      <c r="S23" s="2">
        <v>26.0</v>
      </c>
    </row>
    <row r="24">
      <c r="B24" s="200" t="s">
        <v>30</v>
      </c>
      <c r="C24" s="359" t="s">
        <v>5477</v>
      </c>
      <c r="D24" s="291">
        <v>8.8112934923E11</v>
      </c>
      <c r="E24" s="359" t="s">
        <v>5771</v>
      </c>
      <c r="F24" s="2"/>
      <c r="G24" s="2"/>
      <c r="H24" s="2" t="s">
        <v>11851</v>
      </c>
      <c r="I24" s="2" t="s">
        <v>2118</v>
      </c>
      <c r="J24" s="2" t="s">
        <v>819</v>
      </c>
      <c r="L24" s="2" t="s">
        <v>860</v>
      </c>
      <c r="M24" s="2" t="s">
        <v>17</v>
      </c>
      <c r="N24" s="2" t="s">
        <v>11843</v>
      </c>
      <c r="Q24" s="2" t="s">
        <v>11844</v>
      </c>
      <c r="S24" s="2">
        <v>26.0</v>
      </c>
    </row>
    <row r="25">
      <c r="B25" s="200" t="s">
        <v>30</v>
      </c>
      <c r="C25" s="359" t="s">
        <v>5477</v>
      </c>
      <c r="D25" s="291">
        <v>8.801338596024E12</v>
      </c>
      <c r="E25" s="359" t="s">
        <v>5771</v>
      </c>
      <c r="F25" s="2"/>
      <c r="G25" s="2"/>
      <c r="H25" s="2" t="s">
        <v>11852</v>
      </c>
      <c r="I25" s="2" t="s">
        <v>2117</v>
      </c>
      <c r="J25" s="2" t="s">
        <v>819</v>
      </c>
      <c r="L25" s="2" t="s">
        <v>860</v>
      </c>
      <c r="M25" s="2" t="s">
        <v>17</v>
      </c>
      <c r="N25" s="2" t="s">
        <v>11843</v>
      </c>
      <c r="Q25" s="2" t="s">
        <v>11844</v>
      </c>
      <c r="S25" s="2">
        <v>26.0</v>
      </c>
    </row>
    <row r="26">
      <c r="B26" s="200" t="s">
        <v>30</v>
      </c>
      <c r="C26" s="359" t="s">
        <v>5477</v>
      </c>
      <c r="D26" s="291">
        <v>8.801122813712E12</v>
      </c>
      <c r="E26" s="359" t="s">
        <v>5771</v>
      </c>
      <c r="F26" s="2"/>
      <c r="G26" s="2"/>
      <c r="H26" s="2" t="s">
        <v>11853</v>
      </c>
      <c r="I26" s="2" t="s">
        <v>2113</v>
      </c>
      <c r="J26" s="2" t="s">
        <v>819</v>
      </c>
      <c r="L26" s="2" t="s">
        <v>860</v>
      </c>
      <c r="M26" s="2" t="s">
        <v>17</v>
      </c>
      <c r="N26" s="2" t="s">
        <v>11843</v>
      </c>
      <c r="Q26" s="2" t="s">
        <v>11844</v>
      </c>
      <c r="S26" s="2">
        <v>26.0</v>
      </c>
    </row>
    <row r="27">
      <c r="B27" s="200" t="s">
        <v>30</v>
      </c>
      <c r="C27" s="359" t="s">
        <v>5477</v>
      </c>
      <c r="D27" s="291">
        <v>8.801864095645E12</v>
      </c>
      <c r="E27" s="359" t="s">
        <v>5771</v>
      </c>
      <c r="F27" s="2"/>
      <c r="G27" s="2"/>
      <c r="H27" s="2" t="s">
        <v>11854</v>
      </c>
      <c r="I27" s="2" t="s">
        <v>2114</v>
      </c>
      <c r="J27" s="2" t="s">
        <v>819</v>
      </c>
      <c r="L27" s="2" t="s">
        <v>860</v>
      </c>
      <c r="M27" s="2" t="s">
        <v>17</v>
      </c>
      <c r="N27" s="2" t="s">
        <v>11843</v>
      </c>
      <c r="Q27" s="2" t="s">
        <v>11844</v>
      </c>
      <c r="S27" s="2">
        <v>26.0</v>
      </c>
    </row>
    <row r="28">
      <c r="B28" s="200" t="s">
        <v>30</v>
      </c>
      <c r="C28" s="359" t="s">
        <v>5477</v>
      </c>
      <c r="D28" s="291">
        <v>8.801683416123E12</v>
      </c>
      <c r="E28" s="359" t="s">
        <v>5771</v>
      </c>
      <c r="F28" s="2"/>
      <c r="G28" s="2"/>
      <c r="H28" s="2" t="s">
        <v>11855</v>
      </c>
      <c r="I28" s="2" t="s">
        <v>2115</v>
      </c>
      <c r="J28" s="2" t="s">
        <v>819</v>
      </c>
      <c r="L28" s="2" t="s">
        <v>860</v>
      </c>
      <c r="M28" s="2" t="s">
        <v>17</v>
      </c>
      <c r="N28" s="2" t="s">
        <v>11843</v>
      </c>
      <c r="Q28" s="2" t="s">
        <v>11844</v>
      </c>
      <c r="S28" s="2">
        <v>26.0</v>
      </c>
    </row>
    <row r="29">
      <c r="B29" s="200" t="s">
        <v>30</v>
      </c>
      <c r="C29" s="359" t="s">
        <v>4423</v>
      </c>
      <c r="D29" s="291">
        <v>8.801251646111E12</v>
      </c>
      <c r="E29" s="359" t="s">
        <v>4424</v>
      </c>
      <c r="F29" s="2"/>
      <c r="G29" s="2"/>
      <c r="H29" s="2" t="s">
        <v>11856</v>
      </c>
      <c r="I29" s="2" t="s">
        <v>2119</v>
      </c>
      <c r="J29" s="2" t="s">
        <v>819</v>
      </c>
      <c r="L29" s="2" t="s">
        <v>4752</v>
      </c>
      <c r="M29" s="2" t="s">
        <v>17</v>
      </c>
      <c r="N29" s="2" t="s">
        <v>11843</v>
      </c>
      <c r="Q29" s="2" t="s">
        <v>11844</v>
      </c>
      <c r="S29" s="2">
        <v>26.0</v>
      </c>
    </row>
    <row r="30">
      <c r="B30" s="200" t="s">
        <v>30</v>
      </c>
      <c r="C30" s="359" t="s">
        <v>4423</v>
      </c>
      <c r="D30" s="291">
        <v>8.801052910315E12</v>
      </c>
      <c r="E30" s="359" t="s">
        <v>4424</v>
      </c>
      <c r="F30" s="2"/>
      <c r="G30" s="2"/>
      <c r="H30" s="2" t="s">
        <v>11857</v>
      </c>
      <c r="I30" s="2" t="s">
        <v>2807</v>
      </c>
      <c r="J30" s="2" t="s">
        <v>819</v>
      </c>
      <c r="L30" s="2" t="s">
        <v>4752</v>
      </c>
      <c r="M30" s="2" t="s">
        <v>17</v>
      </c>
      <c r="N30" s="2" t="s">
        <v>11843</v>
      </c>
      <c r="Q30" s="2" t="s">
        <v>11844</v>
      </c>
      <c r="S30" s="2">
        <v>26.0</v>
      </c>
    </row>
    <row r="31">
      <c r="A31" s="2"/>
      <c r="B31" s="200" t="s">
        <v>30</v>
      </c>
      <c r="C31" s="2" t="s">
        <v>10257</v>
      </c>
      <c r="D31" s="291">
        <v>8.701188932216E12</v>
      </c>
      <c r="E31" s="359" t="s">
        <v>6632</v>
      </c>
      <c r="L31" s="2" t="s">
        <v>860</v>
      </c>
      <c r="M31" s="2" t="s">
        <v>17</v>
      </c>
      <c r="N31" s="2" t="s">
        <v>11843</v>
      </c>
      <c r="S31" s="2">
        <v>26.0</v>
      </c>
    </row>
    <row r="32">
      <c r="B32" s="461"/>
      <c r="C32" s="2" t="s">
        <v>9088</v>
      </c>
      <c r="D32" s="461"/>
      <c r="E32" s="461"/>
      <c r="L32" s="2" t="s">
        <v>860</v>
      </c>
      <c r="M32" s="2" t="s">
        <v>11</v>
      </c>
    </row>
    <row r="33">
      <c r="A33" s="2"/>
      <c r="B33" s="200" t="s">
        <v>30</v>
      </c>
      <c r="C33" s="359" t="s">
        <v>11858</v>
      </c>
      <c r="D33" s="291">
        <v>8.28021038E8</v>
      </c>
      <c r="E33" s="359" t="s">
        <v>6804</v>
      </c>
      <c r="L33" s="2" t="s">
        <v>860</v>
      </c>
      <c r="M33" s="2" t="s">
        <v>17</v>
      </c>
      <c r="N33" s="2" t="s">
        <v>11843</v>
      </c>
      <c r="Q33" s="2" t="s">
        <v>11859</v>
      </c>
      <c r="S33" s="2">
        <v>26.0</v>
      </c>
    </row>
    <row r="34">
      <c r="A34" s="2"/>
      <c r="B34" s="2"/>
      <c r="C34" s="275"/>
      <c r="D34" s="275"/>
      <c r="E34" s="275"/>
      <c r="I34" s="2"/>
      <c r="J34" s="2"/>
      <c r="L34" s="2"/>
      <c r="M34" s="2"/>
    </row>
    <row r="35">
      <c r="A35" s="2" t="s">
        <v>7267</v>
      </c>
      <c r="B35" s="2" t="s">
        <v>3908</v>
      </c>
      <c r="C35" s="275" t="s">
        <v>3515</v>
      </c>
      <c r="D35" s="275"/>
      <c r="E35" s="275" t="s">
        <v>3987</v>
      </c>
      <c r="I35" s="2" t="s">
        <v>2123</v>
      </c>
      <c r="J35" s="2" t="s">
        <v>819</v>
      </c>
      <c r="L35" s="2" t="s">
        <v>860</v>
      </c>
      <c r="M35" s="2" t="s">
        <v>17</v>
      </c>
      <c r="N35" s="2" t="s">
        <v>11843</v>
      </c>
      <c r="S35" s="2">
        <v>26.0</v>
      </c>
    </row>
    <row r="36">
      <c r="B36" s="2" t="s">
        <v>3908</v>
      </c>
      <c r="C36" s="275" t="s">
        <v>4099</v>
      </c>
      <c r="D36" s="275"/>
      <c r="E36" s="275" t="s">
        <v>3989</v>
      </c>
      <c r="L36" s="2" t="s">
        <v>860</v>
      </c>
      <c r="M36" s="2" t="s">
        <v>17</v>
      </c>
      <c r="N36" s="2" t="s">
        <v>11843</v>
      </c>
      <c r="S36" s="2">
        <v>26.0</v>
      </c>
    </row>
    <row r="37">
      <c r="B37" s="2" t="s">
        <v>3908</v>
      </c>
      <c r="C37" s="492" t="s">
        <v>5482</v>
      </c>
      <c r="D37" s="492"/>
      <c r="E37" s="492" t="s">
        <v>7169</v>
      </c>
      <c r="I37" s="2" t="s">
        <v>2124</v>
      </c>
      <c r="J37" s="2" t="s">
        <v>819</v>
      </c>
      <c r="L37" s="2" t="s">
        <v>860</v>
      </c>
      <c r="M37" s="2" t="s">
        <v>17</v>
      </c>
      <c r="N37" s="2" t="s">
        <v>11843</v>
      </c>
      <c r="S37" s="2">
        <v>26.0</v>
      </c>
    </row>
    <row r="38">
      <c r="B38" s="2" t="s">
        <v>3908</v>
      </c>
      <c r="C38" s="492" t="s">
        <v>5330</v>
      </c>
      <c r="D38" s="492"/>
      <c r="E38" s="492" t="s">
        <v>7170</v>
      </c>
      <c r="L38" s="2" t="s">
        <v>860</v>
      </c>
      <c r="M38" s="2" t="s">
        <v>17</v>
      </c>
      <c r="N38" s="2" t="s">
        <v>7299</v>
      </c>
      <c r="S38" s="2">
        <v>418.0</v>
      </c>
    </row>
    <row r="39">
      <c r="B39" s="357" t="s">
        <v>3908</v>
      </c>
      <c r="C39" s="357" t="s">
        <v>7171</v>
      </c>
      <c r="D39" s="357"/>
      <c r="E39" s="357" t="s">
        <v>4103</v>
      </c>
      <c r="L39" s="2" t="s">
        <v>860</v>
      </c>
      <c r="M39" s="2" t="s">
        <v>17</v>
      </c>
      <c r="N39" s="2" t="s">
        <v>7299</v>
      </c>
      <c r="S39" s="2">
        <v>418.0</v>
      </c>
    </row>
    <row r="40">
      <c r="B40" s="2" t="s">
        <v>3908</v>
      </c>
      <c r="C40" s="492" t="s">
        <v>7172</v>
      </c>
      <c r="D40" s="492"/>
      <c r="E40" s="359" t="s">
        <v>3998</v>
      </c>
      <c r="L40" s="2" t="s">
        <v>860</v>
      </c>
      <c r="M40" s="2" t="s">
        <v>17</v>
      </c>
      <c r="N40" s="2" t="s">
        <v>7299</v>
      </c>
      <c r="S40" s="2">
        <v>418.0</v>
      </c>
    </row>
    <row r="41">
      <c r="B41" s="2" t="s">
        <v>3908</v>
      </c>
      <c r="C41" s="359" t="s">
        <v>3992</v>
      </c>
      <c r="D41" s="494"/>
      <c r="E41" s="494"/>
      <c r="L41" s="2"/>
      <c r="M41" s="2" t="s">
        <v>17</v>
      </c>
      <c r="N41" s="2" t="s">
        <v>7299</v>
      </c>
      <c r="S41" s="2">
        <v>418.0</v>
      </c>
    </row>
    <row r="42">
      <c r="B42" s="2" t="s">
        <v>3908</v>
      </c>
      <c r="C42" s="275" t="s">
        <v>6193</v>
      </c>
      <c r="D42" s="494"/>
      <c r="E42" s="494" t="s">
        <v>5389</v>
      </c>
      <c r="L42" s="2" t="s">
        <v>860</v>
      </c>
      <c r="M42" s="2" t="s">
        <v>13</v>
      </c>
    </row>
    <row r="43">
      <c r="B43" s="2" t="s">
        <v>3908</v>
      </c>
      <c r="C43" s="266" t="s">
        <v>3524</v>
      </c>
      <c r="D43" s="266"/>
      <c r="E43" s="359" t="s">
        <v>890</v>
      </c>
      <c r="L43" s="2" t="s">
        <v>860</v>
      </c>
      <c r="M43" s="2" t="s">
        <v>17</v>
      </c>
      <c r="N43" s="2" t="s">
        <v>7299</v>
      </c>
      <c r="S43" s="2">
        <v>418.0</v>
      </c>
    </row>
    <row r="44">
      <c r="B44" s="2" t="s">
        <v>3908</v>
      </c>
      <c r="C44" s="275" t="s">
        <v>7174</v>
      </c>
      <c r="D44" s="266"/>
      <c r="E44" s="266" t="s">
        <v>3995</v>
      </c>
      <c r="I44" s="2" t="s">
        <v>2125</v>
      </c>
      <c r="J44" s="2" t="s">
        <v>819</v>
      </c>
      <c r="L44" s="2" t="s">
        <v>860</v>
      </c>
      <c r="M44" s="2" t="s">
        <v>13</v>
      </c>
    </row>
    <row r="45">
      <c r="B45" s="2" t="s">
        <v>3908</v>
      </c>
      <c r="C45" s="275" t="s">
        <v>7174</v>
      </c>
      <c r="D45" s="266"/>
      <c r="E45" s="266" t="s">
        <v>3995</v>
      </c>
      <c r="I45" s="2" t="s">
        <v>2127</v>
      </c>
      <c r="J45" s="2" t="s">
        <v>819</v>
      </c>
      <c r="L45" s="2" t="s">
        <v>860</v>
      </c>
      <c r="M45" s="2" t="s">
        <v>13</v>
      </c>
    </row>
    <row r="46">
      <c r="B46" s="2" t="s">
        <v>3908</v>
      </c>
      <c r="C46" s="275" t="s">
        <v>7174</v>
      </c>
      <c r="D46" s="266"/>
      <c r="E46" s="266" t="s">
        <v>3995</v>
      </c>
      <c r="I46" s="2" t="s">
        <v>2128</v>
      </c>
      <c r="J46" s="2" t="s">
        <v>819</v>
      </c>
      <c r="L46" s="2" t="s">
        <v>860</v>
      </c>
      <c r="M46" s="2" t="s">
        <v>13</v>
      </c>
    </row>
    <row r="47">
      <c r="B47" s="2" t="s">
        <v>3908</v>
      </c>
      <c r="C47" s="275" t="s">
        <v>7174</v>
      </c>
      <c r="D47" s="266"/>
      <c r="E47" s="266" t="s">
        <v>3995</v>
      </c>
      <c r="I47" s="2" t="s">
        <v>2129</v>
      </c>
      <c r="J47" s="2" t="s">
        <v>819</v>
      </c>
      <c r="L47" s="2" t="s">
        <v>860</v>
      </c>
      <c r="M47" s="2" t="s">
        <v>13</v>
      </c>
    </row>
    <row r="48">
      <c r="B48" s="2" t="s">
        <v>3908</v>
      </c>
      <c r="C48" s="275" t="s">
        <v>7174</v>
      </c>
      <c r="D48" s="266"/>
      <c r="E48" s="266" t="s">
        <v>3995</v>
      </c>
      <c r="I48" s="2" t="s">
        <v>2130</v>
      </c>
      <c r="J48" s="2" t="s">
        <v>819</v>
      </c>
      <c r="L48" s="2" t="s">
        <v>860</v>
      </c>
      <c r="M48" s="2" t="s">
        <v>13</v>
      </c>
    </row>
    <row r="49">
      <c r="B49" s="2" t="s">
        <v>960</v>
      </c>
      <c r="C49" s="492" t="s">
        <v>1556</v>
      </c>
      <c r="D49" s="275"/>
      <c r="E49" s="275" t="s">
        <v>947</v>
      </c>
      <c r="F49" s="2"/>
      <c r="G49" s="2"/>
      <c r="H49" s="2" t="s">
        <v>11860</v>
      </c>
      <c r="I49" s="2" t="s">
        <v>2131</v>
      </c>
      <c r="J49" s="2" t="s">
        <v>4808</v>
      </c>
      <c r="K49" s="2" t="s">
        <v>10451</v>
      </c>
      <c r="L49" s="2" t="s">
        <v>860</v>
      </c>
      <c r="M49" s="2" t="s">
        <v>17</v>
      </c>
      <c r="N49" s="2" t="s">
        <v>11843</v>
      </c>
      <c r="R49" s="2" t="s">
        <v>11811</v>
      </c>
      <c r="S49" s="2">
        <v>26.0</v>
      </c>
    </row>
    <row r="50">
      <c r="B50" s="2" t="s">
        <v>960</v>
      </c>
      <c r="C50" s="492" t="s">
        <v>1556</v>
      </c>
      <c r="D50" s="275"/>
      <c r="E50" s="275" t="s">
        <v>947</v>
      </c>
      <c r="F50" s="2"/>
      <c r="G50" s="2"/>
      <c r="H50" s="2" t="s">
        <v>11861</v>
      </c>
      <c r="I50" s="2" t="s">
        <v>2132</v>
      </c>
      <c r="J50" s="2" t="s">
        <v>4808</v>
      </c>
      <c r="K50" s="2" t="s">
        <v>10451</v>
      </c>
      <c r="L50" s="2" t="s">
        <v>860</v>
      </c>
      <c r="M50" s="2" t="s">
        <v>17</v>
      </c>
      <c r="N50" s="2" t="s">
        <v>11843</v>
      </c>
      <c r="R50" s="2" t="s">
        <v>11811</v>
      </c>
      <c r="S50" s="2">
        <v>26.0</v>
      </c>
    </row>
    <row r="51">
      <c r="B51" s="2" t="s">
        <v>960</v>
      </c>
      <c r="C51" s="492" t="s">
        <v>1556</v>
      </c>
      <c r="D51" s="275"/>
      <c r="E51" s="275" t="s">
        <v>947</v>
      </c>
      <c r="F51" s="2"/>
      <c r="G51" s="2"/>
      <c r="H51" s="2" t="s">
        <v>11862</v>
      </c>
      <c r="I51" s="2" t="s">
        <v>2133</v>
      </c>
      <c r="J51" s="2" t="s">
        <v>4808</v>
      </c>
      <c r="K51" s="2" t="s">
        <v>10451</v>
      </c>
      <c r="L51" s="2" t="s">
        <v>860</v>
      </c>
      <c r="M51" s="2" t="s">
        <v>17</v>
      </c>
      <c r="N51" s="2" t="s">
        <v>11843</v>
      </c>
      <c r="R51" s="2" t="s">
        <v>11811</v>
      </c>
      <c r="S51" s="2">
        <v>26.0</v>
      </c>
    </row>
    <row r="52">
      <c r="B52" s="2" t="s">
        <v>960</v>
      </c>
      <c r="C52" s="492" t="s">
        <v>1556</v>
      </c>
      <c r="D52" s="275"/>
      <c r="E52" s="275" t="s">
        <v>947</v>
      </c>
      <c r="F52" s="2"/>
      <c r="G52" s="2"/>
      <c r="H52" s="2" t="s">
        <v>11863</v>
      </c>
      <c r="I52" s="2" t="s">
        <v>2134</v>
      </c>
      <c r="J52" s="2" t="s">
        <v>819</v>
      </c>
      <c r="L52" s="2" t="s">
        <v>860</v>
      </c>
      <c r="M52" s="2" t="s">
        <v>17</v>
      </c>
      <c r="N52" s="2" t="s">
        <v>11843</v>
      </c>
      <c r="S52" s="2">
        <v>26.0</v>
      </c>
    </row>
    <row r="53">
      <c r="B53" s="2" t="s">
        <v>960</v>
      </c>
      <c r="C53" s="492" t="s">
        <v>1556</v>
      </c>
      <c r="D53" s="275"/>
      <c r="E53" s="275" t="s">
        <v>947</v>
      </c>
      <c r="F53" s="2"/>
      <c r="G53" s="2"/>
      <c r="H53" s="2" t="s">
        <v>11864</v>
      </c>
      <c r="I53" s="2" t="s">
        <v>2135</v>
      </c>
      <c r="J53" s="2" t="s">
        <v>819</v>
      </c>
      <c r="L53" s="2" t="s">
        <v>860</v>
      </c>
      <c r="M53" s="2" t="s">
        <v>17</v>
      </c>
      <c r="N53" s="2" t="s">
        <v>11843</v>
      </c>
      <c r="S53" s="2">
        <v>26.0</v>
      </c>
    </row>
    <row r="54">
      <c r="B54" s="2" t="s">
        <v>960</v>
      </c>
      <c r="C54" s="492" t="s">
        <v>1556</v>
      </c>
      <c r="D54" s="275"/>
      <c r="E54" s="275" t="s">
        <v>947</v>
      </c>
      <c r="F54" s="2"/>
      <c r="G54" s="2"/>
      <c r="H54" s="2" t="s">
        <v>7271</v>
      </c>
      <c r="I54" s="2" t="s">
        <v>2136</v>
      </c>
      <c r="J54" s="2" t="s">
        <v>819</v>
      </c>
      <c r="L54" s="2" t="s">
        <v>860</v>
      </c>
      <c r="M54" s="2" t="s">
        <v>17</v>
      </c>
      <c r="N54" s="2" t="s">
        <v>11843</v>
      </c>
      <c r="S54" s="2">
        <v>26.0</v>
      </c>
    </row>
    <row r="55">
      <c r="B55" s="2" t="s">
        <v>960</v>
      </c>
      <c r="C55" s="492" t="s">
        <v>1556</v>
      </c>
      <c r="D55" s="275"/>
      <c r="E55" s="275" t="s">
        <v>947</v>
      </c>
      <c r="F55" s="2"/>
      <c r="G55" s="2"/>
      <c r="H55" s="2" t="s">
        <v>11865</v>
      </c>
      <c r="I55" s="2" t="s">
        <v>2137</v>
      </c>
      <c r="J55" s="2" t="s">
        <v>819</v>
      </c>
      <c r="L55" s="2" t="s">
        <v>860</v>
      </c>
      <c r="M55" s="2" t="s">
        <v>17</v>
      </c>
      <c r="N55" s="2" t="s">
        <v>11843</v>
      </c>
      <c r="S55" s="2">
        <v>26.0</v>
      </c>
    </row>
    <row r="56">
      <c r="B56" s="2" t="s">
        <v>960</v>
      </c>
      <c r="C56" s="492" t="s">
        <v>1556</v>
      </c>
      <c r="D56" s="275"/>
      <c r="E56" s="275" t="s">
        <v>947</v>
      </c>
      <c r="I56" s="2"/>
      <c r="J56" s="2"/>
      <c r="L56" s="2" t="s">
        <v>1019</v>
      </c>
      <c r="M56" s="2" t="s">
        <v>17</v>
      </c>
      <c r="N56" s="2" t="s">
        <v>11843</v>
      </c>
      <c r="S56" s="2">
        <v>26.0</v>
      </c>
    </row>
    <row r="57">
      <c r="B57" s="2" t="s">
        <v>960</v>
      </c>
      <c r="C57" s="492" t="s">
        <v>1556</v>
      </c>
      <c r="D57" s="275"/>
      <c r="E57" s="275" t="s">
        <v>947</v>
      </c>
      <c r="I57" s="2"/>
      <c r="J57" s="2"/>
      <c r="L57" s="2" t="s">
        <v>1019</v>
      </c>
      <c r="M57" s="2" t="s">
        <v>17</v>
      </c>
      <c r="N57" s="2" t="s">
        <v>11843</v>
      </c>
      <c r="S57" s="2">
        <v>26.0</v>
      </c>
    </row>
    <row r="58">
      <c r="B58" s="2" t="s">
        <v>960</v>
      </c>
      <c r="C58" s="492" t="s">
        <v>1556</v>
      </c>
      <c r="D58" s="275"/>
      <c r="E58" s="275" t="s">
        <v>947</v>
      </c>
      <c r="I58" s="2"/>
      <c r="J58" s="2"/>
      <c r="L58" s="2" t="s">
        <v>1019</v>
      </c>
      <c r="M58" s="2" t="s">
        <v>17</v>
      </c>
      <c r="N58" s="2" t="s">
        <v>11843</v>
      </c>
      <c r="S58" s="2">
        <v>26.0</v>
      </c>
    </row>
    <row r="59">
      <c r="B59" s="2" t="s">
        <v>960</v>
      </c>
      <c r="C59" s="492" t="s">
        <v>1556</v>
      </c>
      <c r="D59" s="275"/>
      <c r="E59" s="275" t="s">
        <v>947</v>
      </c>
      <c r="I59" s="2"/>
      <c r="J59" s="2"/>
      <c r="L59" s="2" t="s">
        <v>1019</v>
      </c>
      <c r="M59" s="2" t="s">
        <v>17</v>
      </c>
      <c r="N59" s="2" t="s">
        <v>11843</v>
      </c>
      <c r="S59" s="2">
        <v>26.0</v>
      </c>
    </row>
    <row r="60">
      <c r="B60" s="2" t="s">
        <v>960</v>
      </c>
      <c r="C60" s="492" t="s">
        <v>1556</v>
      </c>
      <c r="D60" s="275"/>
      <c r="E60" s="275" t="s">
        <v>947</v>
      </c>
      <c r="I60" s="2"/>
      <c r="J60" s="2"/>
      <c r="L60" s="2" t="s">
        <v>1019</v>
      </c>
      <c r="M60" s="2" t="s">
        <v>17</v>
      </c>
      <c r="N60" s="2" t="s">
        <v>11843</v>
      </c>
      <c r="S60" s="2">
        <v>26.0</v>
      </c>
    </row>
    <row r="61">
      <c r="B61" s="2" t="s">
        <v>960</v>
      </c>
      <c r="C61" s="492" t="s">
        <v>1556</v>
      </c>
      <c r="D61" s="275"/>
      <c r="E61" s="275" t="s">
        <v>947</v>
      </c>
      <c r="I61" s="2"/>
      <c r="J61" s="2"/>
      <c r="L61" s="2" t="s">
        <v>1019</v>
      </c>
      <c r="M61" s="2" t="s">
        <v>17</v>
      </c>
      <c r="N61" s="2" t="s">
        <v>11843</v>
      </c>
      <c r="S61" s="2">
        <v>26.0</v>
      </c>
    </row>
    <row r="62">
      <c r="B62" s="2" t="s">
        <v>960</v>
      </c>
      <c r="C62" s="492" t="s">
        <v>1556</v>
      </c>
      <c r="D62" s="275"/>
      <c r="E62" s="275" t="s">
        <v>947</v>
      </c>
      <c r="I62" s="2"/>
      <c r="J62" s="2"/>
      <c r="L62" s="2" t="s">
        <v>1019</v>
      </c>
      <c r="M62" s="2" t="s">
        <v>17</v>
      </c>
      <c r="N62" s="2" t="s">
        <v>11843</v>
      </c>
      <c r="S62" s="2">
        <v>26.0</v>
      </c>
    </row>
    <row r="63">
      <c r="B63" s="2" t="s">
        <v>960</v>
      </c>
      <c r="C63" s="492" t="s">
        <v>1556</v>
      </c>
      <c r="D63" s="275"/>
      <c r="E63" s="275" t="s">
        <v>947</v>
      </c>
      <c r="I63" s="2"/>
      <c r="J63" s="2"/>
      <c r="L63" s="2" t="s">
        <v>1019</v>
      </c>
      <c r="M63" s="2" t="s">
        <v>17</v>
      </c>
      <c r="N63" s="2" t="s">
        <v>11843</v>
      </c>
      <c r="S63" s="2">
        <v>26.0</v>
      </c>
    </row>
    <row r="64">
      <c r="B64" s="266" t="s">
        <v>960</v>
      </c>
      <c r="C64" s="492" t="s">
        <v>9677</v>
      </c>
      <c r="D64" s="275"/>
      <c r="E64" s="275" t="s">
        <v>11866</v>
      </c>
      <c r="I64" s="2" t="s">
        <v>2138</v>
      </c>
      <c r="J64" s="2" t="s">
        <v>4808</v>
      </c>
      <c r="K64" s="2" t="s">
        <v>8399</v>
      </c>
      <c r="L64" s="2"/>
      <c r="M64" s="2" t="s">
        <v>17</v>
      </c>
      <c r="N64" s="2" t="s">
        <v>11843</v>
      </c>
      <c r="R64" s="2" t="s">
        <v>11828</v>
      </c>
      <c r="S64" s="2">
        <v>26.0</v>
      </c>
    </row>
    <row r="65">
      <c r="B65" s="266" t="s">
        <v>960</v>
      </c>
      <c r="C65" s="492" t="s">
        <v>9677</v>
      </c>
      <c r="D65" s="275"/>
      <c r="E65" s="275" t="s">
        <v>11866</v>
      </c>
      <c r="I65" s="2" t="s">
        <v>2139</v>
      </c>
      <c r="J65" s="2" t="s">
        <v>4808</v>
      </c>
      <c r="K65" s="2" t="s">
        <v>8399</v>
      </c>
      <c r="L65" s="2"/>
      <c r="M65" s="2" t="s">
        <v>17</v>
      </c>
      <c r="N65" s="2" t="s">
        <v>11843</v>
      </c>
      <c r="R65" s="2" t="s">
        <v>11828</v>
      </c>
      <c r="S65" s="2">
        <v>26.0</v>
      </c>
    </row>
    <row r="66">
      <c r="B66" s="266" t="s">
        <v>960</v>
      </c>
      <c r="C66" s="492" t="s">
        <v>9677</v>
      </c>
      <c r="D66" s="275"/>
      <c r="E66" s="275" t="s">
        <v>11866</v>
      </c>
      <c r="I66" s="2" t="s">
        <v>2140</v>
      </c>
      <c r="J66" s="2" t="s">
        <v>4808</v>
      </c>
      <c r="K66" s="2" t="s">
        <v>8399</v>
      </c>
      <c r="L66" s="2"/>
      <c r="M66" s="2" t="s">
        <v>17</v>
      </c>
      <c r="N66" s="2" t="s">
        <v>11843</v>
      </c>
      <c r="R66" s="2" t="s">
        <v>11828</v>
      </c>
      <c r="S66" s="2">
        <v>26.0</v>
      </c>
    </row>
    <row r="67">
      <c r="B67" s="266" t="s">
        <v>960</v>
      </c>
      <c r="C67" s="492" t="s">
        <v>9677</v>
      </c>
      <c r="D67" s="275"/>
      <c r="E67" s="275" t="s">
        <v>11866</v>
      </c>
      <c r="I67" s="2" t="s">
        <v>2141</v>
      </c>
      <c r="J67" s="2" t="s">
        <v>4808</v>
      </c>
      <c r="K67" s="2" t="s">
        <v>8399</v>
      </c>
      <c r="L67" s="2"/>
      <c r="M67" s="2" t="s">
        <v>17</v>
      </c>
      <c r="N67" s="2" t="s">
        <v>11843</v>
      </c>
      <c r="R67" s="2" t="s">
        <v>11828</v>
      </c>
      <c r="S67" s="2">
        <v>26.0</v>
      </c>
    </row>
    <row r="68">
      <c r="B68" s="266" t="s">
        <v>960</v>
      </c>
      <c r="C68" s="492" t="s">
        <v>9677</v>
      </c>
      <c r="D68" s="275"/>
      <c r="E68" s="275" t="s">
        <v>11866</v>
      </c>
      <c r="I68" s="2" t="s">
        <v>2126</v>
      </c>
      <c r="J68" s="2" t="s">
        <v>4808</v>
      </c>
      <c r="K68" s="2" t="s">
        <v>8399</v>
      </c>
      <c r="L68" s="2"/>
      <c r="M68" s="2" t="s">
        <v>17</v>
      </c>
      <c r="N68" s="2" t="s">
        <v>11843</v>
      </c>
      <c r="R68" s="2" t="s">
        <v>11828</v>
      </c>
      <c r="S68" s="2">
        <v>26.0</v>
      </c>
    </row>
    <row r="69">
      <c r="B69" s="266" t="s">
        <v>960</v>
      </c>
      <c r="C69" s="492" t="s">
        <v>9677</v>
      </c>
      <c r="D69" s="275"/>
      <c r="E69" s="275" t="s">
        <v>11866</v>
      </c>
      <c r="I69" s="2" t="s">
        <v>2142</v>
      </c>
      <c r="J69" s="2" t="s">
        <v>819</v>
      </c>
      <c r="L69" s="2"/>
      <c r="M69" s="2" t="s">
        <v>17</v>
      </c>
      <c r="N69" s="2" t="s">
        <v>11843</v>
      </c>
      <c r="S69" s="2">
        <v>26.0</v>
      </c>
    </row>
    <row r="70">
      <c r="B70" s="266" t="s">
        <v>960</v>
      </c>
      <c r="C70" s="492" t="s">
        <v>9677</v>
      </c>
      <c r="D70" s="275"/>
      <c r="E70" s="275" t="s">
        <v>11866</v>
      </c>
      <c r="I70" s="2" t="s">
        <v>2143</v>
      </c>
      <c r="J70" s="2" t="s">
        <v>819</v>
      </c>
      <c r="L70" s="2"/>
      <c r="M70" s="2" t="s">
        <v>17</v>
      </c>
      <c r="N70" s="2" t="s">
        <v>11843</v>
      </c>
      <c r="S70" s="2">
        <v>26.0</v>
      </c>
    </row>
    <row r="71">
      <c r="B71" s="266" t="s">
        <v>960</v>
      </c>
      <c r="C71" s="492" t="s">
        <v>9677</v>
      </c>
      <c r="D71" s="275"/>
      <c r="E71" s="275" t="s">
        <v>11866</v>
      </c>
      <c r="I71" s="2" t="s">
        <v>2144</v>
      </c>
      <c r="J71" s="2" t="s">
        <v>819</v>
      </c>
      <c r="L71" s="2"/>
      <c r="M71" s="2" t="s">
        <v>17</v>
      </c>
      <c r="N71" s="2" t="s">
        <v>11843</v>
      </c>
      <c r="S71" s="2">
        <v>26.0</v>
      </c>
    </row>
    <row r="72">
      <c r="B72" s="266" t="s">
        <v>960</v>
      </c>
      <c r="C72" s="492" t="s">
        <v>9677</v>
      </c>
      <c r="D72" s="275"/>
      <c r="E72" s="275" t="s">
        <v>11866</v>
      </c>
      <c r="I72" s="2" t="s">
        <v>2145</v>
      </c>
      <c r="J72" s="2" t="s">
        <v>819</v>
      </c>
      <c r="L72" s="2"/>
      <c r="M72" s="2" t="s">
        <v>17</v>
      </c>
      <c r="N72" s="2" t="s">
        <v>11843</v>
      </c>
      <c r="S72" s="2">
        <v>26.0</v>
      </c>
    </row>
    <row r="73">
      <c r="B73" s="266" t="s">
        <v>960</v>
      </c>
      <c r="C73" s="492" t="s">
        <v>9677</v>
      </c>
      <c r="D73" s="275"/>
      <c r="E73" s="275" t="s">
        <v>11866</v>
      </c>
      <c r="I73" s="2" t="s">
        <v>2146</v>
      </c>
      <c r="J73" s="2" t="s">
        <v>819</v>
      </c>
      <c r="L73" s="2"/>
      <c r="M73" s="2" t="s">
        <v>17</v>
      </c>
      <c r="N73" s="2" t="s">
        <v>11843</v>
      </c>
      <c r="S73" s="2">
        <v>26.0</v>
      </c>
    </row>
    <row r="74">
      <c r="B74" s="266" t="s">
        <v>960</v>
      </c>
      <c r="C74" s="492" t="s">
        <v>9677</v>
      </c>
      <c r="D74" s="275"/>
      <c r="E74" s="275" t="s">
        <v>11866</v>
      </c>
      <c r="I74" s="2" t="s">
        <v>2147</v>
      </c>
      <c r="J74" s="2" t="s">
        <v>819</v>
      </c>
      <c r="L74" s="2"/>
      <c r="M74" s="2" t="s">
        <v>17</v>
      </c>
      <c r="N74" s="2" t="s">
        <v>11843</v>
      </c>
      <c r="S74" s="2">
        <v>26.0</v>
      </c>
    </row>
    <row r="75">
      <c r="B75" s="266" t="s">
        <v>960</v>
      </c>
      <c r="C75" s="492" t="s">
        <v>9677</v>
      </c>
      <c r="D75" s="275"/>
      <c r="E75" s="275" t="s">
        <v>11866</v>
      </c>
      <c r="I75" s="2" t="s">
        <v>3236</v>
      </c>
      <c r="J75" s="2" t="s">
        <v>819</v>
      </c>
      <c r="L75" s="2"/>
      <c r="M75" s="2" t="s">
        <v>17</v>
      </c>
      <c r="N75" s="2" t="s">
        <v>11843</v>
      </c>
      <c r="S75" s="2">
        <v>26.0</v>
      </c>
    </row>
    <row r="76">
      <c r="B76" s="266" t="s">
        <v>960</v>
      </c>
      <c r="C76" s="492" t="s">
        <v>9677</v>
      </c>
      <c r="D76" s="275"/>
      <c r="E76" s="275" t="s">
        <v>11866</v>
      </c>
      <c r="I76" s="2" t="s">
        <v>3238</v>
      </c>
      <c r="J76" s="2" t="s">
        <v>819</v>
      </c>
      <c r="L76" s="2"/>
      <c r="M76" s="2" t="s">
        <v>17</v>
      </c>
      <c r="N76" s="2" t="s">
        <v>11843</v>
      </c>
      <c r="S76" s="2">
        <v>26.0</v>
      </c>
    </row>
    <row r="77">
      <c r="B77" s="266" t="s">
        <v>960</v>
      </c>
      <c r="C77" s="492" t="s">
        <v>9677</v>
      </c>
      <c r="D77" s="275"/>
      <c r="E77" s="275" t="s">
        <v>11866</v>
      </c>
      <c r="I77" s="2" t="s">
        <v>3240</v>
      </c>
      <c r="J77" s="2" t="s">
        <v>819</v>
      </c>
      <c r="L77" s="2"/>
      <c r="M77" s="2" t="s">
        <v>17</v>
      </c>
      <c r="N77" s="2" t="s">
        <v>11843</v>
      </c>
      <c r="S77" s="2">
        <v>26.0</v>
      </c>
    </row>
    <row r="78">
      <c r="B78" s="266" t="s">
        <v>960</v>
      </c>
      <c r="C78" s="492" t="s">
        <v>9677</v>
      </c>
      <c r="D78" s="275"/>
      <c r="E78" s="275" t="s">
        <v>11866</v>
      </c>
      <c r="I78" s="2" t="s">
        <v>3243</v>
      </c>
      <c r="J78" s="2" t="s">
        <v>819</v>
      </c>
      <c r="L78" s="2"/>
      <c r="M78" s="2" t="s">
        <v>17</v>
      </c>
      <c r="N78" s="2" t="s">
        <v>11843</v>
      </c>
      <c r="S78" s="2">
        <v>26.0</v>
      </c>
    </row>
    <row r="79">
      <c r="B79" s="266" t="s">
        <v>960</v>
      </c>
      <c r="C79" s="492" t="s">
        <v>9677</v>
      </c>
      <c r="D79" s="275"/>
      <c r="E79" s="275" t="s">
        <v>11866</v>
      </c>
      <c r="I79" s="2" t="s">
        <v>3191</v>
      </c>
      <c r="J79" s="2" t="s">
        <v>819</v>
      </c>
      <c r="L79" s="2"/>
      <c r="M79" s="2" t="s">
        <v>17</v>
      </c>
      <c r="N79" s="2" t="s">
        <v>7299</v>
      </c>
      <c r="S79" s="2">
        <v>418.0</v>
      </c>
    </row>
    <row r="80">
      <c r="B80" s="266" t="s">
        <v>960</v>
      </c>
      <c r="C80" s="492" t="s">
        <v>9677</v>
      </c>
      <c r="D80" s="275"/>
      <c r="E80" s="275" t="s">
        <v>11866</v>
      </c>
      <c r="I80" s="2" t="s">
        <v>3192</v>
      </c>
      <c r="J80" s="2" t="s">
        <v>819</v>
      </c>
      <c r="L80" s="2"/>
      <c r="M80" s="2" t="s">
        <v>17</v>
      </c>
      <c r="N80" s="2" t="s">
        <v>7299</v>
      </c>
      <c r="S80" s="2">
        <v>418.0</v>
      </c>
    </row>
    <row r="81">
      <c r="B81" s="266" t="s">
        <v>960</v>
      </c>
      <c r="C81" s="492" t="s">
        <v>9677</v>
      </c>
      <c r="D81" s="275"/>
      <c r="E81" s="275" t="s">
        <v>11866</v>
      </c>
      <c r="I81" s="2" t="s">
        <v>3194</v>
      </c>
      <c r="J81" s="2" t="s">
        <v>819</v>
      </c>
      <c r="L81" s="2"/>
      <c r="M81" s="2" t="s">
        <v>13</v>
      </c>
    </row>
    <row r="82">
      <c r="B82" s="266" t="s">
        <v>960</v>
      </c>
      <c r="C82" s="492" t="s">
        <v>9677</v>
      </c>
      <c r="D82" s="275"/>
      <c r="E82" s="275" t="s">
        <v>11866</v>
      </c>
      <c r="I82" s="2" t="s">
        <v>3196</v>
      </c>
      <c r="J82" s="2" t="s">
        <v>819</v>
      </c>
      <c r="L82" s="2"/>
      <c r="M82" s="2" t="s">
        <v>13</v>
      </c>
    </row>
    <row r="83">
      <c r="B83" s="266" t="s">
        <v>960</v>
      </c>
      <c r="C83" s="492" t="s">
        <v>9677</v>
      </c>
      <c r="D83" s="275"/>
      <c r="E83" s="275" t="s">
        <v>11866</v>
      </c>
      <c r="I83" s="2" t="s">
        <v>3197</v>
      </c>
      <c r="J83" s="2" t="s">
        <v>819</v>
      </c>
      <c r="L83" s="2"/>
      <c r="M83" s="2" t="s">
        <v>13</v>
      </c>
    </row>
    <row r="84">
      <c r="B84" s="266" t="s">
        <v>960</v>
      </c>
      <c r="C84" s="492" t="s">
        <v>9677</v>
      </c>
      <c r="D84" s="275"/>
      <c r="E84" s="275" t="s">
        <v>11866</v>
      </c>
      <c r="I84" s="2" t="s">
        <v>3198</v>
      </c>
      <c r="J84" s="2" t="s">
        <v>819</v>
      </c>
      <c r="L84" s="2"/>
      <c r="M84" s="2" t="s">
        <v>13</v>
      </c>
    </row>
    <row r="85">
      <c r="B85" s="266" t="s">
        <v>960</v>
      </c>
      <c r="C85" s="492" t="s">
        <v>9677</v>
      </c>
      <c r="D85" s="275"/>
      <c r="E85" s="275" t="s">
        <v>11866</v>
      </c>
      <c r="I85" s="2" t="s">
        <v>3199</v>
      </c>
      <c r="J85" s="2" t="s">
        <v>819</v>
      </c>
      <c r="L85" s="2"/>
      <c r="M85" s="2" t="s">
        <v>13</v>
      </c>
    </row>
    <row r="86">
      <c r="B86" s="266" t="s">
        <v>960</v>
      </c>
      <c r="C86" s="492" t="s">
        <v>9677</v>
      </c>
      <c r="D86" s="275"/>
      <c r="E86" s="275" t="s">
        <v>11866</v>
      </c>
      <c r="I86" s="2" t="s">
        <v>3200</v>
      </c>
      <c r="J86" s="2" t="s">
        <v>819</v>
      </c>
      <c r="L86" s="2"/>
      <c r="M86" s="2" t="s">
        <v>13</v>
      </c>
    </row>
    <row r="87" ht="15.0" customHeight="1">
      <c r="B87" s="266" t="s">
        <v>960</v>
      </c>
      <c r="C87" s="492" t="s">
        <v>9677</v>
      </c>
      <c r="D87" s="275"/>
      <c r="E87" s="275" t="s">
        <v>11866</v>
      </c>
      <c r="I87" s="2" t="s">
        <v>3201</v>
      </c>
      <c r="J87" s="2" t="s">
        <v>819</v>
      </c>
      <c r="L87" s="2"/>
      <c r="M87" s="2" t="s">
        <v>13</v>
      </c>
    </row>
    <row r="88" ht="15.0" customHeight="1">
      <c r="B88" s="266" t="s">
        <v>960</v>
      </c>
      <c r="C88" s="492" t="s">
        <v>9677</v>
      </c>
      <c r="D88" s="275"/>
      <c r="E88" s="275" t="s">
        <v>11866</v>
      </c>
      <c r="I88" s="2" t="s">
        <v>3204</v>
      </c>
      <c r="J88" s="2" t="s">
        <v>819</v>
      </c>
      <c r="L88" s="2"/>
      <c r="M88" s="2" t="s">
        <v>13</v>
      </c>
    </row>
    <row r="89" ht="15.0" customHeight="1">
      <c r="B89" s="266" t="s">
        <v>960</v>
      </c>
      <c r="C89" s="492" t="s">
        <v>9677</v>
      </c>
      <c r="D89" s="275"/>
      <c r="E89" s="275" t="s">
        <v>11866</v>
      </c>
      <c r="I89" s="2" t="s">
        <v>3205</v>
      </c>
      <c r="J89" s="2" t="s">
        <v>819</v>
      </c>
      <c r="L89" s="2"/>
      <c r="M89" s="2" t="s">
        <v>13</v>
      </c>
    </row>
    <row r="90">
      <c r="B90" s="266" t="s">
        <v>960</v>
      </c>
      <c r="C90" s="492" t="s">
        <v>9677</v>
      </c>
      <c r="D90" s="275"/>
      <c r="E90" s="275" t="s">
        <v>11866</v>
      </c>
      <c r="I90" s="2" t="s">
        <v>3206</v>
      </c>
      <c r="J90" s="2" t="s">
        <v>819</v>
      </c>
      <c r="L90" s="2"/>
      <c r="M90" s="2" t="s">
        <v>13</v>
      </c>
    </row>
    <row r="91">
      <c r="B91" s="266" t="s">
        <v>960</v>
      </c>
      <c r="C91" s="492" t="s">
        <v>9677</v>
      </c>
      <c r="D91" s="275"/>
      <c r="E91" s="275" t="s">
        <v>11866</v>
      </c>
      <c r="I91" s="2" t="s">
        <v>3207</v>
      </c>
      <c r="J91" s="2" t="s">
        <v>819</v>
      </c>
      <c r="L91" s="2"/>
      <c r="M91" s="2" t="s">
        <v>13</v>
      </c>
    </row>
    <row r="92">
      <c r="B92" s="266" t="s">
        <v>960</v>
      </c>
      <c r="C92" s="492" t="s">
        <v>9677</v>
      </c>
      <c r="D92" s="275"/>
      <c r="E92" s="275" t="s">
        <v>11866</v>
      </c>
      <c r="I92" s="2" t="s">
        <v>3208</v>
      </c>
      <c r="J92" s="2" t="s">
        <v>819</v>
      </c>
      <c r="L92" s="2"/>
      <c r="M92" s="2" t="s">
        <v>13</v>
      </c>
    </row>
    <row r="93">
      <c r="B93" s="266" t="s">
        <v>960</v>
      </c>
      <c r="C93" s="492" t="s">
        <v>9677</v>
      </c>
      <c r="D93" s="275"/>
      <c r="E93" s="275" t="s">
        <v>11866</v>
      </c>
      <c r="I93" s="2" t="s">
        <v>3209</v>
      </c>
      <c r="J93" s="2" t="s">
        <v>819</v>
      </c>
      <c r="L93" s="2"/>
      <c r="M93" s="2" t="s">
        <v>13</v>
      </c>
    </row>
    <row r="94">
      <c r="B94" s="266" t="s">
        <v>960</v>
      </c>
      <c r="C94" s="492" t="s">
        <v>9677</v>
      </c>
      <c r="D94" s="275"/>
      <c r="E94" s="275" t="s">
        <v>11866</v>
      </c>
      <c r="I94" s="2" t="s">
        <v>3210</v>
      </c>
      <c r="J94" s="2" t="s">
        <v>819</v>
      </c>
      <c r="L94" s="2"/>
      <c r="M94" s="2" t="s">
        <v>13</v>
      </c>
    </row>
    <row r="95">
      <c r="B95" s="266" t="s">
        <v>960</v>
      </c>
      <c r="C95" s="492" t="s">
        <v>9677</v>
      </c>
      <c r="D95" s="275"/>
      <c r="E95" s="275" t="s">
        <v>11866</v>
      </c>
      <c r="I95" s="2" t="s">
        <v>3211</v>
      </c>
      <c r="J95" s="2" t="s">
        <v>819</v>
      </c>
      <c r="L95" s="2"/>
      <c r="M95" s="2" t="s">
        <v>13</v>
      </c>
    </row>
    <row r="96">
      <c r="B96" s="266" t="s">
        <v>960</v>
      </c>
      <c r="C96" s="492" t="s">
        <v>9677</v>
      </c>
      <c r="D96" s="275"/>
      <c r="E96" s="275" t="s">
        <v>11866</v>
      </c>
      <c r="I96" s="2" t="s">
        <v>3245</v>
      </c>
      <c r="J96" s="2" t="s">
        <v>819</v>
      </c>
      <c r="L96" s="2"/>
      <c r="M96" s="2" t="s">
        <v>13</v>
      </c>
    </row>
    <row r="97">
      <c r="B97" s="266" t="s">
        <v>960</v>
      </c>
      <c r="C97" s="492" t="s">
        <v>9677</v>
      </c>
      <c r="D97" s="275"/>
      <c r="E97" s="275" t="s">
        <v>11866</v>
      </c>
      <c r="I97" s="2" t="s">
        <v>3248</v>
      </c>
      <c r="J97" s="2" t="s">
        <v>819</v>
      </c>
      <c r="L97" s="2"/>
      <c r="M97" s="2" t="s">
        <v>13</v>
      </c>
    </row>
    <row r="98">
      <c r="B98" s="266" t="s">
        <v>960</v>
      </c>
      <c r="C98" s="492" t="s">
        <v>9677</v>
      </c>
      <c r="D98" s="275"/>
      <c r="E98" s="275" t="s">
        <v>11866</v>
      </c>
      <c r="I98" s="2" t="s">
        <v>3250</v>
      </c>
      <c r="J98" s="2" t="s">
        <v>819</v>
      </c>
      <c r="L98" s="2"/>
      <c r="M98" s="2" t="s">
        <v>13</v>
      </c>
    </row>
    <row r="99">
      <c r="B99" s="266" t="s">
        <v>960</v>
      </c>
      <c r="C99" s="492" t="s">
        <v>9677</v>
      </c>
      <c r="D99" s="275"/>
      <c r="E99" s="275" t="s">
        <v>11866</v>
      </c>
      <c r="I99" s="2" t="s">
        <v>3252</v>
      </c>
      <c r="J99" s="2" t="s">
        <v>819</v>
      </c>
      <c r="L99" s="2"/>
      <c r="M99" s="2" t="s">
        <v>13</v>
      </c>
    </row>
    <row r="100">
      <c r="B100" s="266" t="s">
        <v>960</v>
      </c>
      <c r="C100" s="492" t="s">
        <v>9677</v>
      </c>
      <c r="D100" s="275"/>
      <c r="E100" s="275" t="s">
        <v>11866</v>
      </c>
      <c r="I100" s="2" t="s">
        <v>3254</v>
      </c>
      <c r="J100" s="2" t="s">
        <v>819</v>
      </c>
      <c r="L100" s="2"/>
      <c r="M100" s="2" t="s">
        <v>13</v>
      </c>
    </row>
    <row r="101">
      <c r="B101" s="266" t="s">
        <v>960</v>
      </c>
      <c r="C101" s="492" t="s">
        <v>9677</v>
      </c>
      <c r="D101" s="275"/>
      <c r="E101" s="275" t="s">
        <v>11866</v>
      </c>
      <c r="I101" s="2" t="s">
        <v>3256</v>
      </c>
      <c r="J101" s="2" t="s">
        <v>819</v>
      </c>
      <c r="L101" s="2"/>
      <c r="M101" s="2" t="s">
        <v>13</v>
      </c>
    </row>
    <row r="102">
      <c r="B102" s="266" t="s">
        <v>960</v>
      </c>
      <c r="C102" s="492" t="s">
        <v>9677</v>
      </c>
      <c r="D102" s="275"/>
      <c r="E102" s="275" t="s">
        <v>11866</v>
      </c>
      <c r="I102" s="2" t="s">
        <v>3258</v>
      </c>
      <c r="J102" s="2" t="s">
        <v>819</v>
      </c>
      <c r="L102" s="2"/>
      <c r="M102" s="2" t="s">
        <v>13</v>
      </c>
    </row>
    <row r="103">
      <c r="B103" s="266" t="s">
        <v>960</v>
      </c>
      <c r="C103" s="492" t="s">
        <v>9677</v>
      </c>
      <c r="D103" s="275"/>
      <c r="E103" s="275" t="s">
        <v>11866</v>
      </c>
      <c r="I103" s="2" t="s">
        <v>3260</v>
      </c>
      <c r="J103" s="2" t="s">
        <v>819</v>
      </c>
      <c r="L103" s="2"/>
      <c r="M103" s="2" t="s">
        <v>13</v>
      </c>
    </row>
    <row r="104">
      <c r="B104" s="266" t="s">
        <v>960</v>
      </c>
      <c r="C104" s="492" t="s">
        <v>9677</v>
      </c>
      <c r="D104" s="275"/>
      <c r="E104" s="275" t="s">
        <v>11866</v>
      </c>
      <c r="I104" s="2" t="s">
        <v>3262</v>
      </c>
      <c r="J104" s="2" t="s">
        <v>819</v>
      </c>
      <c r="L104" s="2"/>
      <c r="M104" s="2" t="s">
        <v>13</v>
      </c>
    </row>
    <row r="105">
      <c r="B105" s="266" t="s">
        <v>960</v>
      </c>
      <c r="C105" s="492" t="s">
        <v>9677</v>
      </c>
      <c r="D105" s="275"/>
      <c r="E105" s="275" t="s">
        <v>11866</v>
      </c>
      <c r="I105" s="2" t="s">
        <v>3264</v>
      </c>
      <c r="J105" s="2" t="s">
        <v>819</v>
      </c>
      <c r="L105" s="2"/>
      <c r="M105" s="2" t="s">
        <v>13</v>
      </c>
    </row>
    <row r="106">
      <c r="B106" s="266" t="s">
        <v>960</v>
      </c>
      <c r="C106" s="492" t="s">
        <v>9677</v>
      </c>
      <c r="D106" s="275"/>
      <c r="E106" s="275" t="s">
        <v>11866</v>
      </c>
      <c r="I106" s="2" t="s">
        <v>3266</v>
      </c>
      <c r="J106" s="2" t="s">
        <v>819</v>
      </c>
      <c r="L106" s="2"/>
      <c r="M106" s="2" t="s">
        <v>13</v>
      </c>
    </row>
    <row r="107">
      <c r="B107" s="2" t="s">
        <v>960</v>
      </c>
      <c r="C107" s="2" t="s">
        <v>6193</v>
      </c>
      <c r="E107" s="2" t="s">
        <v>955</v>
      </c>
      <c r="L107" s="2"/>
      <c r="M107" s="2" t="s">
        <v>17</v>
      </c>
      <c r="N107" s="2" t="s">
        <v>11843</v>
      </c>
      <c r="S107" s="2">
        <v>26.0</v>
      </c>
    </row>
    <row r="108">
      <c r="A108" s="2"/>
      <c r="B108" s="359"/>
      <c r="C108" s="359" t="s">
        <v>1387</v>
      </c>
      <c r="D108" s="291"/>
      <c r="E108" s="380" t="s">
        <v>1388</v>
      </c>
      <c r="J108" s="2"/>
      <c r="L108" s="2"/>
      <c r="M108" s="2" t="s">
        <v>17</v>
      </c>
      <c r="N108" s="2" t="s">
        <v>7299</v>
      </c>
      <c r="S108" s="2">
        <v>418.0</v>
      </c>
    </row>
    <row r="109">
      <c r="A109" s="2"/>
      <c r="B109" s="359"/>
      <c r="C109" s="2"/>
      <c r="D109" s="291"/>
      <c r="E109" s="439"/>
      <c r="J109" s="2"/>
      <c r="L109" s="2"/>
      <c r="M109" s="2"/>
      <c r="N109" s="2"/>
      <c r="S109" s="2"/>
    </row>
    <row r="110">
      <c r="A110" s="2" t="s">
        <v>976</v>
      </c>
      <c r="B110" s="359" t="s">
        <v>868</v>
      </c>
      <c r="C110" s="2" t="s">
        <v>11229</v>
      </c>
      <c r="D110" s="291" t="s">
        <v>11867</v>
      </c>
      <c r="E110" s="380" t="s">
        <v>935</v>
      </c>
      <c r="J110" s="2" t="s">
        <v>4808</v>
      </c>
      <c r="K110" s="2" t="s">
        <v>8059</v>
      </c>
      <c r="L110" s="2"/>
      <c r="M110" s="2" t="s">
        <v>17</v>
      </c>
      <c r="N110" s="2" t="s">
        <v>11843</v>
      </c>
      <c r="R110" s="2" t="s">
        <v>11809</v>
      </c>
      <c r="S110" s="2">
        <v>26.0</v>
      </c>
    </row>
    <row r="111">
      <c r="B111" s="359" t="s">
        <v>868</v>
      </c>
      <c r="C111" s="2" t="s">
        <v>11229</v>
      </c>
      <c r="D111" s="291" t="s">
        <v>11868</v>
      </c>
      <c r="E111" s="380" t="s">
        <v>935</v>
      </c>
      <c r="J111" s="2" t="s">
        <v>4808</v>
      </c>
      <c r="K111" s="2" t="s">
        <v>8059</v>
      </c>
      <c r="L111" s="2"/>
      <c r="M111" s="2" t="s">
        <v>17</v>
      </c>
      <c r="N111" s="2" t="s">
        <v>11843</v>
      </c>
      <c r="R111" s="2" t="s">
        <v>11809</v>
      </c>
      <c r="S111" s="2">
        <v>26.0</v>
      </c>
    </row>
    <row r="112">
      <c r="B112" s="359" t="s">
        <v>868</v>
      </c>
      <c r="C112" s="2" t="s">
        <v>11229</v>
      </c>
      <c r="D112" s="291" t="s">
        <v>11869</v>
      </c>
      <c r="E112" s="380" t="s">
        <v>935</v>
      </c>
      <c r="J112" s="2" t="s">
        <v>4808</v>
      </c>
      <c r="K112" s="2" t="s">
        <v>10451</v>
      </c>
      <c r="L112" s="2"/>
      <c r="M112" s="2" t="s">
        <v>17</v>
      </c>
      <c r="N112" s="2" t="s">
        <v>11843</v>
      </c>
      <c r="R112" s="2" t="s">
        <v>11811</v>
      </c>
      <c r="S112" s="2">
        <v>26.0</v>
      </c>
    </row>
    <row r="113">
      <c r="B113" s="359" t="s">
        <v>868</v>
      </c>
      <c r="C113" s="2" t="s">
        <v>11229</v>
      </c>
      <c r="D113" s="291" t="s">
        <v>11870</v>
      </c>
      <c r="E113" s="380" t="s">
        <v>935</v>
      </c>
      <c r="J113" s="2" t="s">
        <v>4808</v>
      </c>
      <c r="K113" s="2" t="s">
        <v>10451</v>
      </c>
      <c r="L113" s="2"/>
      <c r="M113" s="2" t="s">
        <v>17</v>
      </c>
      <c r="N113" s="2" t="s">
        <v>11843</v>
      </c>
      <c r="R113" s="2" t="s">
        <v>11811</v>
      </c>
      <c r="S113" s="2">
        <v>26.0</v>
      </c>
    </row>
    <row r="114">
      <c r="B114" s="359" t="s">
        <v>868</v>
      </c>
      <c r="C114" s="2" t="s">
        <v>11229</v>
      </c>
      <c r="D114" s="291" t="s">
        <v>11871</v>
      </c>
      <c r="E114" s="380" t="s">
        <v>935</v>
      </c>
      <c r="J114" s="2" t="s">
        <v>4808</v>
      </c>
      <c r="K114" s="2" t="s">
        <v>8229</v>
      </c>
      <c r="L114" s="2"/>
      <c r="M114" s="2" t="s">
        <v>17</v>
      </c>
      <c r="N114" s="2" t="s">
        <v>11843</v>
      </c>
      <c r="R114" s="2" t="s">
        <v>11831</v>
      </c>
      <c r="S114" s="2">
        <v>26.0</v>
      </c>
    </row>
    <row r="115">
      <c r="B115" s="359" t="s">
        <v>868</v>
      </c>
      <c r="C115" s="2" t="s">
        <v>11229</v>
      </c>
      <c r="D115" s="291" t="s">
        <v>11872</v>
      </c>
      <c r="E115" s="380" t="s">
        <v>935</v>
      </c>
      <c r="J115" s="2" t="s">
        <v>4808</v>
      </c>
      <c r="K115" s="2" t="s">
        <v>8229</v>
      </c>
      <c r="L115" s="2"/>
      <c r="M115" s="2" t="s">
        <v>17</v>
      </c>
      <c r="N115" s="2" t="s">
        <v>11843</v>
      </c>
      <c r="R115" s="2" t="s">
        <v>11831</v>
      </c>
      <c r="S115" s="2">
        <v>26.0</v>
      </c>
    </row>
    <row r="116">
      <c r="B116" s="359" t="s">
        <v>868</v>
      </c>
      <c r="C116" s="2" t="s">
        <v>11229</v>
      </c>
      <c r="D116" s="291" t="s">
        <v>11873</v>
      </c>
      <c r="E116" s="380" t="s">
        <v>935</v>
      </c>
      <c r="J116" s="2" t="s">
        <v>4808</v>
      </c>
      <c r="K116" s="2" t="s">
        <v>8229</v>
      </c>
      <c r="L116" s="2"/>
      <c r="M116" s="2" t="s">
        <v>17</v>
      </c>
      <c r="N116" s="2" t="s">
        <v>11843</v>
      </c>
      <c r="R116" s="2" t="s">
        <v>11831</v>
      </c>
      <c r="S116" s="2">
        <v>26.0</v>
      </c>
    </row>
    <row r="117">
      <c r="B117" s="359" t="s">
        <v>868</v>
      </c>
      <c r="C117" s="2" t="s">
        <v>11229</v>
      </c>
      <c r="D117" s="291" t="s">
        <v>11874</v>
      </c>
      <c r="E117" s="380" t="s">
        <v>935</v>
      </c>
      <c r="J117" s="2" t="s">
        <v>4808</v>
      </c>
      <c r="K117" s="2" t="s">
        <v>8229</v>
      </c>
      <c r="L117" s="2"/>
      <c r="M117" s="2" t="s">
        <v>17</v>
      </c>
      <c r="N117" s="2" t="s">
        <v>11843</v>
      </c>
      <c r="R117" s="2" t="s">
        <v>11831</v>
      </c>
      <c r="S117" s="2">
        <v>26.0</v>
      </c>
    </row>
    <row r="118">
      <c r="B118" s="359" t="s">
        <v>868</v>
      </c>
      <c r="C118" s="2" t="s">
        <v>11229</v>
      </c>
      <c r="D118" s="291" t="s">
        <v>11875</v>
      </c>
      <c r="E118" s="380" t="s">
        <v>935</v>
      </c>
      <c r="J118" s="2" t="s">
        <v>4808</v>
      </c>
      <c r="K118" s="2" t="s">
        <v>8229</v>
      </c>
      <c r="L118" s="2"/>
      <c r="M118" s="2" t="s">
        <v>17</v>
      </c>
      <c r="N118" s="2" t="s">
        <v>11843</v>
      </c>
      <c r="R118" s="2" t="s">
        <v>11831</v>
      </c>
      <c r="S118" s="2">
        <v>26.0</v>
      </c>
    </row>
    <row r="119">
      <c r="B119" s="359" t="s">
        <v>868</v>
      </c>
      <c r="C119" s="2" t="s">
        <v>11229</v>
      </c>
      <c r="D119" s="291" t="s">
        <v>11876</v>
      </c>
      <c r="E119" s="380" t="s">
        <v>935</v>
      </c>
      <c r="J119" s="2" t="s">
        <v>4808</v>
      </c>
      <c r="K119" s="2" t="s">
        <v>8229</v>
      </c>
      <c r="L119" s="2"/>
      <c r="M119" s="2" t="s">
        <v>17</v>
      </c>
      <c r="N119" s="2" t="s">
        <v>11843</v>
      </c>
      <c r="R119" s="2" t="s">
        <v>11831</v>
      </c>
      <c r="S119" s="2">
        <v>26.0</v>
      </c>
    </row>
    <row r="120">
      <c r="B120" s="359" t="s">
        <v>868</v>
      </c>
      <c r="C120" s="2" t="s">
        <v>11229</v>
      </c>
      <c r="D120" s="291" t="s">
        <v>11877</v>
      </c>
      <c r="E120" s="380" t="s">
        <v>935</v>
      </c>
      <c r="J120" s="2" t="s">
        <v>4808</v>
      </c>
      <c r="K120" s="2" t="s">
        <v>8229</v>
      </c>
      <c r="L120" s="2"/>
      <c r="M120" s="2" t="s">
        <v>17</v>
      </c>
      <c r="N120" s="2" t="s">
        <v>11843</v>
      </c>
      <c r="R120" s="2" t="s">
        <v>11831</v>
      </c>
      <c r="S120" s="2">
        <v>26.0</v>
      </c>
    </row>
    <row r="121">
      <c r="B121" s="359" t="s">
        <v>868</v>
      </c>
      <c r="C121" s="2" t="s">
        <v>11229</v>
      </c>
      <c r="D121" s="566" t="s">
        <v>11878</v>
      </c>
      <c r="E121" s="380" t="s">
        <v>935</v>
      </c>
      <c r="J121" s="2" t="s">
        <v>4808</v>
      </c>
      <c r="K121" s="2" t="s">
        <v>8229</v>
      </c>
      <c r="L121" s="2"/>
      <c r="M121" s="2" t="s">
        <v>17</v>
      </c>
      <c r="N121" s="2" t="s">
        <v>11843</v>
      </c>
      <c r="R121" s="2" t="s">
        <v>11831</v>
      </c>
      <c r="S121" s="2">
        <v>26.0</v>
      </c>
    </row>
    <row r="122">
      <c r="A122" s="239"/>
      <c r="B122" s="359"/>
    </row>
    <row r="123">
      <c r="A123" s="239"/>
      <c r="B123" s="2" t="s">
        <v>11879</v>
      </c>
      <c r="C123" s="2" t="s">
        <v>11880</v>
      </c>
      <c r="D123" s="2"/>
      <c r="E123" s="2" t="s">
        <v>11881</v>
      </c>
    </row>
    <row r="124">
      <c r="A124" s="239"/>
      <c r="B124" s="239" t="s">
        <v>7544</v>
      </c>
      <c r="C124" s="2" t="s">
        <v>11882</v>
      </c>
      <c r="D124" s="2"/>
      <c r="E124" s="2" t="s">
        <v>11882</v>
      </c>
    </row>
    <row r="125">
      <c r="A125" s="239"/>
      <c r="B125" s="239"/>
    </row>
    <row r="126">
      <c r="A126" s="239" t="s">
        <v>3819</v>
      </c>
      <c r="B126" s="239"/>
      <c r="C126" s="359" t="s">
        <v>11883</v>
      </c>
      <c r="L126" s="2" t="s">
        <v>1019</v>
      </c>
      <c r="M126" s="2" t="s">
        <v>17</v>
      </c>
      <c r="N126" s="2" t="s">
        <v>10775</v>
      </c>
      <c r="S126" s="2">
        <v>1108.0</v>
      </c>
    </row>
    <row r="127">
      <c r="A127" s="239"/>
      <c r="B127" s="239"/>
      <c r="C127" s="359" t="s">
        <v>11883</v>
      </c>
      <c r="L127" s="2" t="s">
        <v>1019</v>
      </c>
      <c r="M127" s="2" t="s">
        <v>17</v>
      </c>
      <c r="N127" s="2" t="s">
        <v>10775</v>
      </c>
      <c r="S127" s="2">
        <v>1108.0</v>
      </c>
    </row>
    <row r="128">
      <c r="A128" s="239"/>
      <c r="B128" s="239"/>
      <c r="C128" s="388" t="s">
        <v>11884</v>
      </c>
      <c r="E128" s="359" t="s">
        <v>6963</v>
      </c>
      <c r="L128" s="2" t="s">
        <v>1019</v>
      </c>
      <c r="M128" s="2" t="s">
        <v>17</v>
      </c>
      <c r="N128" s="2" t="s">
        <v>11885</v>
      </c>
      <c r="S128" s="2">
        <v>1142.0</v>
      </c>
    </row>
    <row r="129">
      <c r="A129" s="2"/>
      <c r="C129" s="359" t="s">
        <v>11886</v>
      </c>
      <c r="I129" s="2"/>
      <c r="L129" s="2" t="s">
        <v>1019</v>
      </c>
      <c r="M129" s="2" t="s">
        <v>17</v>
      </c>
      <c r="N129" s="2" t="s">
        <v>9452</v>
      </c>
      <c r="S129" s="2">
        <v>103.0</v>
      </c>
    </row>
    <row r="130">
      <c r="A130" s="2"/>
      <c r="C130" s="359" t="s">
        <v>11887</v>
      </c>
      <c r="E130" s="380" t="s">
        <v>6963</v>
      </c>
      <c r="I130" s="2"/>
      <c r="L130" s="2" t="s">
        <v>1019</v>
      </c>
      <c r="M130" s="2" t="s">
        <v>17</v>
      </c>
      <c r="N130" s="2" t="s">
        <v>9958</v>
      </c>
      <c r="S130" s="2">
        <v>129.0</v>
      </c>
    </row>
    <row r="131">
      <c r="A131" s="2"/>
      <c r="C131" s="359" t="s">
        <v>5455</v>
      </c>
      <c r="E131" s="383"/>
      <c r="I131" s="2"/>
      <c r="M131" s="2" t="s">
        <v>17</v>
      </c>
      <c r="N131" s="2" t="s">
        <v>11843</v>
      </c>
      <c r="S131" s="2">
        <v>26.0</v>
      </c>
    </row>
    <row r="132">
      <c r="C132" s="359" t="s">
        <v>5455</v>
      </c>
      <c r="M132" s="2" t="s">
        <v>17</v>
      </c>
      <c r="N132" s="2" t="s">
        <v>11843</v>
      </c>
      <c r="S132" s="2">
        <v>26.0</v>
      </c>
    </row>
    <row r="133">
      <c r="A133" s="239"/>
      <c r="B133" s="239"/>
      <c r="C133" s="359" t="s">
        <v>5455</v>
      </c>
      <c r="M133" s="2" t="s">
        <v>17</v>
      </c>
      <c r="N133" s="2" t="s">
        <v>11843</v>
      </c>
      <c r="S133" s="2">
        <v>26.0</v>
      </c>
    </row>
    <row r="134">
      <c r="A134" s="2"/>
      <c r="C134" s="359" t="s">
        <v>5455</v>
      </c>
      <c r="M134" s="2" t="s">
        <v>17</v>
      </c>
      <c r="N134" s="2" t="s">
        <v>11843</v>
      </c>
      <c r="S134" s="2">
        <v>26.0</v>
      </c>
    </row>
    <row r="135">
      <c r="A135" s="2"/>
      <c r="C135" s="359" t="s">
        <v>5455</v>
      </c>
      <c r="M135" s="2" t="s">
        <v>17</v>
      </c>
      <c r="N135" s="2" t="s">
        <v>11843</v>
      </c>
      <c r="S135" s="2">
        <v>26.0</v>
      </c>
    </row>
    <row r="136">
      <c r="A136" s="2"/>
      <c r="C136" s="359" t="s">
        <v>5455</v>
      </c>
      <c r="M136" s="2" t="s">
        <v>17</v>
      </c>
      <c r="N136" s="2" t="s">
        <v>11843</v>
      </c>
      <c r="S136" s="2">
        <v>26.0</v>
      </c>
    </row>
    <row r="137">
      <c r="A137" s="2"/>
      <c r="C137" s="359" t="s">
        <v>5455</v>
      </c>
      <c r="M137" s="2" t="s">
        <v>17</v>
      </c>
      <c r="N137" s="2" t="s">
        <v>11843</v>
      </c>
      <c r="S137" s="2">
        <v>26.0</v>
      </c>
    </row>
    <row r="138">
      <c r="C138" s="359" t="s">
        <v>5455</v>
      </c>
      <c r="M138" s="2" t="s">
        <v>17</v>
      </c>
      <c r="N138" s="2" t="s">
        <v>11843</v>
      </c>
      <c r="S138" s="2">
        <v>26.0</v>
      </c>
    </row>
    <row r="139">
      <c r="C139" s="359" t="s">
        <v>5455</v>
      </c>
      <c r="M139" s="2" t="s">
        <v>17</v>
      </c>
      <c r="N139" s="2" t="s">
        <v>11843</v>
      </c>
      <c r="S139" s="2">
        <v>26.0</v>
      </c>
    </row>
    <row r="140">
      <c r="C140" s="359" t="s">
        <v>5455</v>
      </c>
      <c r="M140" s="2" t="s">
        <v>17</v>
      </c>
      <c r="N140" s="2" t="s">
        <v>11843</v>
      </c>
      <c r="S140" s="2">
        <v>26.0</v>
      </c>
    </row>
    <row r="141">
      <c r="C141" s="359" t="s">
        <v>5455</v>
      </c>
      <c r="M141" s="2" t="s">
        <v>17</v>
      </c>
      <c r="N141" s="2" t="s">
        <v>11843</v>
      </c>
      <c r="S141" s="2">
        <v>26.0</v>
      </c>
    </row>
    <row r="142">
      <c r="C142" s="359" t="s">
        <v>5455</v>
      </c>
      <c r="M142" s="2" t="s">
        <v>17</v>
      </c>
      <c r="N142" s="2" t="s">
        <v>11843</v>
      </c>
      <c r="S142" s="2">
        <v>26.0</v>
      </c>
    </row>
    <row r="143">
      <c r="C143" s="359" t="s">
        <v>5455</v>
      </c>
      <c r="M143" s="2" t="s">
        <v>17</v>
      </c>
      <c r="N143" s="2" t="s">
        <v>11843</v>
      </c>
      <c r="S143" s="2">
        <v>26.0</v>
      </c>
    </row>
    <row r="144">
      <c r="C144" s="359" t="s">
        <v>5455</v>
      </c>
      <c r="M144" s="2" t="s">
        <v>17</v>
      </c>
      <c r="N144" s="2" t="s">
        <v>11843</v>
      </c>
      <c r="S144" s="2">
        <v>26.0</v>
      </c>
    </row>
    <row r="145">
      <c r="C145" s="359" t="s">
        <v>5455</v>
      </c>
      <c r="M145" s="2" t="s">
        <v>17</v>
      </c>
      <c r="N145" s="2" t="s">
        <v>11843</v>
      </c>
      <c r="S145" s="2">
        <v>26.0</v>
      </c>
    </row>
    <row r="146">
      <c r="C146" s="359" t="s">
        <v>5455</v>
      </c>
      <c r="M146" s="2" t="s">
        <v>17</v>
      </c>
      <c r="N146" s="2" t="s">
        <v>11843</v>
      </c>
      <c r="S146" s="2">
        <v>26.0</v>
      </c>
    </row>
    <row r="147">
      <c r="C147" s="359" t="s">
        <v>5455</v>
      </c>
      <c r="M147" s="2" t="s">
        <v>17</v>
      </c>
      <c r="N147" s="2" t="s">
        <v>11843</v>
      </c>
      <c r="S147" s="2">
        <v>26.0</v>
      </c>
    </row>
    <row r="148">
      <c r="C148" s="359" t="s">
        <v>5455</v>
      </c>
      <c r="M148" s="2" t="s">
        <v>17</v>
      </c>
      <c r="N148" s="2" t="s">
        <v>11843</v>
      </c>
      <c r="S148" s="2">
        <v>26.0</v>
      </c>
    </row>
    <row r="149">
      <c r="C149" s="359" t="s">
        <v>5455</v>
      </c>
      <c r="M149" s="2" t="s">
        <v>17</v>
      </c>
      <c r="N149" s="2" t="s">
        <v>11843</v>
      </c>
      <c r="S149" s="2">
        <v>26.0</v>
      </c>
    </row>
    <row r="150">
      <c r="C150" s="359" t="s">
        <v>5455</v>
      </c>
      <c r="M150" s="2" t="s">
        <v>17</v>
      </c>
      <c r="N150" s="2" t="s">
        <v>11843</v>
      </c>
      <c r="S150" s="2">
        <v>26.0</v>
      </c>
    </row>
    <row r="151">
      <c r="C151" s="359" t="s">
        <v>1122</v>
      </c>
      <c r="M151" s="2" t="s">
        <v>17</v>
      </c>
      <c r="N151" s="2" t="s">
        <v>11843</v>
      </c>
      <c r="S151" s="2">
        <v>26.0</v>
      </c>
    </row>
    <row r="152">
      <c r="C152" s="359" t="s">
        <v>1122</v>
      </c>
      <c r="M152" s="2" t="s">
        <v>17</v>
      </c>
      <c r="N152" s="2" t="s">
        <v>11843</v>
      </c>
      <c r="S152" s="2">
        <v>26.0</v>
      </c>
    </row>
    <row r="153">
      <c r="C153" s="359" t="s">
        <v>2302</v>
      </c>
      <c r="D153" s="359"/>
      <c r="E153" s="359" t="s">
        <v>3063</v>
      </c>
      <c r="M153" s="2" t="s">
        <v>17</v>
      </c>
      <c r="N153" s="2" t="s">
        <v>11843</v>
      </c>
      <c r="S153" s="2">
        <v>26.0</v>
      </c>
    </row>
    <row r="154">
      <c r="C154" s="359" t="s">
        <v>2302</v>
      </c>
      <c r="D154" s="359"/>
      <c r="E154" s="359" t="s">
        <v>3063</v>
      </c>
      <c r="M154" s="2" t="s">
        <v>17</v>
      </c>
      <c r="N154" s="2" t="s">
        <v>11843</v>
      </c>
      <c r="S154" s="2">
        <v>26.0</v>
      </c>
    </row>
    <row r="155">
      <c r="C155" s="359" t="s">
        <v>2301</v>
      </c>
      <c r="M155" s="2" t="s">
        <v>17</v>
      </c>
      <c r="N155" s="2" t="s">
        <v>11843</v>
      </c>
      <c r="S155" s="2">
        <v>26.0</v>
      </c>
    </row>
    <row r="156">
      <c r="C156" s="359" t="s">
        <v>2301</v>
      </c>
      <c r="M156" s="2" t="s">
        <v>17</v>
      </c>
      <c r="N156" s="2" t="s">
        <v>11843</v>
      </c>
      <c r="S156" s="2">
        <v>26.0</v>
      </c>
    </row>
    <row r="157">
      <c r="C157" s="359" t="s">
        <v>11888</v>
      </c>
      <c r="D157" s="359"/>
      <c r="E157" s="359" t="s">
        <v>11889</v>
      </c>
      <c r="M157" s="2" t="s">
        <v>17</v>
      </c>
      <c r="N157" s="2" t="s">
        <v>11843</v>
      </c>
      <c r="S157" s="2">
        <v>26.0</v>
      </c>
    </row>
    <row r="158">
      <c r="C158" s="359" t="s">
        <v>11890</v>
      </c>
      <c r="D158" s="359"/>
      <c r="E158" s="359" t="s">
        <v>11889</v>
      </c>
      <c r="M158" s="2" t="s">
        <v>17</v>
      </c>
      <c r="N158" s="2" t="s">
        <v>11843</v>
      </c>
      <c r="S158" s="2">
        <v>26.0</v>
      </c>
    </row>
    <row r="159">
      <c r="C159" s="359" t="s">
        <v>11891</v>
      </c>
      <c r="D159" s="359"/>
      <c r="E159" s="359" t="s">
        <v>11892</v>
      </c>
      <c r="M159" s="2" t="s">
        <v>17</v>
      </c>
      <c r="N159" s="2" t="s">
        <v>11843</v>
      </c>
      <c r="S159" s="2">
        <v>26.0</v>
      </c>
    </row>
    <row r="160">
      <c r="C160" s="388" t="s">
        <v>11893</v>
      </c>
      <c r="D160" s="291" t="s">
        <v>11894</v>
      </c>
      <c r="E160" s="380" t="s">
        <v>7032</v>
      </c>
      <c r="F160" s="472"/>
      <c r="G160" s="472"/>
      <c r="H160" s="472"/>
      <c r="M160" s="2" t="s">
        <v>17</v>
      </c>
      <c r="N160" s="2" t="s">
        <v>11843</v>
      </c>
      <c r="S160" s="2">
        <v>26.0</v>
      </c>
    </row>
    <row r="161">
      <c r="E161" s="383"/>
    </row>
    <row r="162">
      <c r="C162" s="359" t="s">
        <v>11895</v>
      </c>
      <c r="D162" s="444" t="s">
        <v>11896</v>
      </c>
      <c r="E162" s="359" t="s">
        <v>5150</v>
      </c>
      <c r="M162" s="2" t="s">
        <v>17</v>
      </c>
      <c r="N162" s="2" t="s">
        <v>7563</v>
      </c>
      <c r="S162" s="2">
        <v>31.0</v>
      </c>
    </row>
    <row r="163">
      <c r="C163" s="359" t="s">
        <v>11895</v>
      </c>
      <c r="D163" s="444" t="s">
        <v>11896</v>
      </c>
      <c r="E163" s="359" t="s">
        <v>5150</v>
      </c>
      <c r="M163" s="2" t="s">
        <v>17</v>
      </c>
      <c r="N163" s="2" t="s">
        <v>7563</v>
      </c>
      <c r="S163" s="2">
        <v>31.0</v>
      </c>
    </row>
    <row r="164">
      <c r="C164" s="388" t="s">
        <v>11897</v>
      </c>
      <c r="D164" s="291" t="s">
        <v>11898</v>
      </c>
      <c r="E164" s="380" t="s">
        <v>5148</v>
      </c>
      <c r="M164" s="2" t="s">
        <v>17</v>
      </c>
      <c r="N164" s="2" t="s">
        <v>7563</v>
      </c>
      <c r="S164" s="2">
        <v>31.0</v>
      </c>
    </row>
    <row r="165">
      <c r="C165" s="388" t="s">
        <v>11897</v>
      </c>
      <c r="D165" s="291" t="s">
        <v>11898</v>
      </c>
      <c r="E165" s="380" t="s">
        <v>5148</v>
      </c>
      <c r="M165" s="2" t="s">
        <v>17</v>
      </c>
      <c r="N165" s="2" t="s">
        <v>7563</v>
      </c>
      <c r="S165" s="2">
        <v>31.0</v>
      </c>
    </row>
    <row r="166">
      <c r="C166" s="359" t="s">
        <v>5143</v>
      </c>
      <c r="D166" s="291"/>
      <c r="E166" s="359" t="s">
        <v>11899</v>
      </c>
      <c r="M166" s="2" t="s">
        <v>17</v>
      </c>
      <c r="N166" s="2" t="s">
        <v>7563</v>
      </c>
      <c r="S166" s="2">
        <v>31.0</v>
      </c>
    </row>
    <row r="167">
      <c r="C167" s="380" t="s">
        <v>5139</v>
      </c>
      <c r="D167" s="291"/>
      <c r="E167" s="380" t="s">
        <v>11900</v>
      </c>
      <c r="M167" s="2" t="s">
        <v>17</v>
      </c>
      <c r="N167" s="2" t="s">
        <v>7563</v>
      </c>
      <c r="S167" s="2">
        <v>31.0</v>
      </c>
    </row>
    <row r="168">
      <c r="C168" s="380" t="s">
        <v>11901</v>
      </c>
      <c r="D168" s="291"/>
      <c r="E168" s="380" t="s">
        <v>11902</v>
      </c>
      <c r="M168" s="2" t="s">
        <v>17</v>
      </c>
      <c r="N168" s="2" t="s">
        <v>7563</v>
      </c>
      <c r="S168" s="2">
        <v>31.0</v>
      </c>
    </row>
    <row r="169">
      <c r="C169" s="359" t="s">
        <v>11897</v>
      </c>
      <c r="D169" s="291" t="s">
        <v>11903</v>
      </c>
      <c r="E169" s="380" t="s">
        <v>5148</v>
      </c>
      <c r="M169" s="2" t="s">
        <v>17</v>
      </c>
      <c r="N169" s="2" t="s">
        <v>7593</v>
      </c>
      <c r="S169" s="2">
        <v>32.0</v>
      </c>
    </row>
    <row r="170">
      <c r="C170" s="359" t="s">
        <v>11897</v>
      </c>
      <c r="D170" s="291" t="s">
        <v>11903</v>
      </c>
      <c r="E170" s="380" t="s">
        <v>5148</v>
      </c>
      <c r="M170" s="2" t="s">
        <v>17</v>
      </c>
      <c r="N170" s="2" t="s">
        <v>7593</v>
      </c>
      <c r="S170" s="2">
        <v>32.0</v>
      </c>
    </row>
    <row r="171">
      <c r="C171" s="359" t="s">
        <v>11897</v>
      </c>
      <c r="D171" s="291" t="s">
        <v>11903</v>
      </c>
      <c r="E171" s="380" t="s">
        <v>5148</v>
      </c>
      <c r="M171" s="2" t="s">
        <v>17</v>
      </c>
      <c r="N171" s="2" t="s">
        <v>7593</v>
      </c>
      <c r="S171" s="2">
        <v>32.0</v>
      </c>
    </row>
    <row r="172">
      <c r="C172" s="359" t="s">
        <v>11897</v>
      </c>
      <c r="D172" s="291" t="s">
        <v>11903</v>
      </c>
      <c r="E172" s="380" t="s">
        <v>5148</v>
      </c>
      <c r="M172" s="2" t="s">
        <v>17</v>
      </c>
      <c r="N172" s="2" t="s">
        <v>7593</v>
      </c>
      <c r="S172" s="2">
        <v>32.0</v>
      </c>
    </row>
    <row r="173">
      <c r="C173" s="359" t="s">
        <v>11897</v>
      </c>
      <c r="D173" s="291" t="s">
        <v>11903</v>
      </c>
      <c r="E173" s="380" t="s">
        <v>5148</v>
      </c>
      <c r="M173" s="2" t="s">
        <v>17</v>
      </c>
      <c r="N173" s="2" t="s">
        <v>7593</v>
      </c>
      <c r="S173" s="2">
        <v>32.0</v>
      </c>
    </row>
    <row r="174">
      <c r="C174" s="359" t="s">
        <v>11897</v>
      </c>
      <c r="D174" s="291" t="s">
        <v>11903</v>
      </c>
      <c r="E174" s="380" t="s">
        <v>5148</v>
      </c>
      <c r="M174" s="2" t="s">
        <v>17</v>
      </c>
      <c r="N174" s="2" t="s">
        <v>7593</v>
      </c>
      <c r="S174" s="2">
        <v>32.0</v>
      </c>
    </row>
    <row r="175">
      <c r="C175" s="359" t="s">
        <v>11897</v>
      </c>
      <c r="D175" s="291" t="s">
        <v>11903</v>
      </c>
      <c r="E175" s="380" t="s">
        <v>5148</v>
      </c>
      <c r="M175" s="2" t="s">
        <v>17</v>
      </c>
      <c r="N175" s="2" t="s">
        <v>7593</v>
      </c>
      <c r="S175" s="2">
        <v>32.0</v>
      </c>
    </row>
    <row r="176">
      <c r="C176" s="359" t="s">
        <v>11897</v>
      </c>
      <c r="D176" s="291" t="s">
        <v>11903</v>
      </c>
      <c r="E176" s="380" t="s">
        <v>5148</v>
      </c>
      <c r="M176" s="2" t="s">
        <v>17</v>
      </c>
      <c r="N176" s="2" t="s">
        <v>7593</v>
      </c>
      <c r="S176" s="2">
        <v>32.0</v>
      </c>
    </row>
    <row r="177">
      <c r="C177" s="359" t="s">
        <v>11897</v>
      </c>
      <c r="D177" s="291" t="s">
        <v>11903</v>
      </c>
      <c r="E177" s="380" t="s">
        <v>5148</v>
      </c>
      <c r="M177" s="2" t="s">
        <v>17</v>
      </c>
      <c r="N177" s="2" t="s">
        <v>7593</v>
      </c>
      <c r="S177" s="2">
        <v>32.0</v>
      </c>
    </row>
    <row r="178">
      <c r="C178" s="359" t="s">
        <v>11895</v>
      </c>
      <c r="D178" s="291" t="s">
        <v>11896</v>
      </c>
      <c r="E178" s="359" t="s">
        <v>5150</v>
      </c>
      <c r="M178" s="2" t="s">
        <v>17</v>
      </c>
      <c r="N178" s="2" t="s">
        <v>7593</v>
      </c>
      <c r="S178" s="2">
        <v>32.0</v>
      </c>
    </row>
    <row r="179">
      <c r="C179" s="359" t="s">
        <v>5160</v>
      </c>
      <c r="E179" s="380" t="s">
        <v>5162</v>
      </c>
      <c r="M179" s="2" t="s">
        <v>17</v>
      </c>
      <c r="N179" s="2" t="s">
        <v>7593</v>
      </c>
      <c r="S179" s="2">
        <v>32.0</v>
      </c>
    </row>
    <row r="180">
      <c r="C180" s="359" t="s">
        <v>5160</v>
      </c>
      <c r="E180" s="380" t="s">
        <v>5162</v>
      </c>
      <c r="M180" s="2" t="s">
        <v>17</v>
      </c>
      <c r="N180" s="2" t="s">
        <v>7593</v>
      </c>
      <c r="S180" s="2">
        <v>32.0</v>
      </c>
    </row>
    <row r="181">
      <c r="C181" s="359" t="s">
        <v>5160</v>
      </c>
      <c r="E181" s="380" t="s">
        <v>5162</v>
      </c>
      <c r="M181" s="2" t="s">
        <v>17</v>
      </c>
      <c r="N181" s="2" t="s">
        <v>7593</v>
      </c>
      <c r="S181" s="2">
        <v>32.0</v>
      </c>
    </row>
    <row r="182">
      <c r="C182" s="359" t="s">
        <v>5160</v>
      </c>
      <c r="E182" s="380" t="s">
        <v>5162</v>
      </c>
      <c r="M182" s="2" t="s">
        <v>17</v>
      </c>
      <c r="N182" s="2" t="s">
        <v>7593</v>
      </c>
      <c r="S182" s="2">
        <v>32.0</v>
      </c>
    </row>
    <row r="183">
      <c r="C183" s="380" t="s">
        <v>5145</v>
      </c>
      <c r="E183" s="359" t="s">
        <v>5146</v>
      </c>
      <c r="M183" s="2" t="s">
        <v>17</v>
      </c>
      <c r="N183" s="2" t="s">
        <v>7593</v>
      </c>
      <c r="S183" s="2">
        <v>32.0</v>
      </c>
    </row>
    <row r="184">
      <c r="C184" s="380" t="s">
        <v>5145</v>
      </c>
      <c r="E184" s="359" t="s">
        <v>5146</v>
      </c>
      <c r="M184" s="2" t="s">
        <v>17</v>
      </c>
      <c r="N184" s="2" t="s">
        <v>7593</v>
      </c>
      <c r="S184" s="2">
        <v>32.0</v>
      </c>
    </row>
    <row r="185">
      <c r="C185" s="380" t="s">
        <v>5145</v>
      </c>
      <c r="E185" s="359" t="s">
        <v>5146</v>
      </c>
      <c r="M185" s="2" t="s">
        <v>17</v>
      </c>
      <c r="N185" s="2" t="s">
        <v>7593</v>
      </c>
      <c r="S185" s="2">
        <v>32.0</v>
      </c>
    </row>
    <row r="186">
      <c r="C186" s="380" t="s">
        <v>5145</v>
      </c>
      <c r="E186" s="359" t="s">
        <v>5146</v>
      </c>
      <c r="M186" s="2" t="s">
        <v>17</v>
      </c>
      <c r="N186" s="2" t="s">
        <v>7593</v>
      </c>
      <c r="S186" s="2">
        <v>32.0</v>
      </c>
    </row>
    <row r="187">
      <c r="C187" s="380" t="s">
        <v>5145</v>
      </c>
      <c r="E187" s="359" t="s">
        <v>5146</v>
      </c>
      <c r="M187" s="2" t="s">
        <v>17</v>
      </c>
      <c r="N187" s="2" t="s">
        <v>7593</v>
      </c>
      <c r="S187" s="2">
        <v>32.0</v>
      </c>
    </row>
    <row r="188">
      <c r="C188" s="380" t="s">
        <v>11904</v>
      </c>
      <c r="M188" s="2" t="s">
        <v>17</v>
      </c>
      <c r="N188" s="2" t="s">
        <v>7597</v>
      </c>
      <c r="S188" s="2">
        <v>33.0</v>
      </c>
    </row>
    <row r="189">
      <c r="C189" s="380" t="s">
        <v>11904</v>
      </c>
      <c r="M189" s="2" t="s">
        <v>17</v>
      </c>
      <c r="N189" s="2" t="s">
        <v>7597</v>
      </c>
      <c r="S189" s="2">
        <v>33.0</v>
      </c>
    </row>
    <row r="190">
      <c r="C190" s="380" t="s">
        <v>11904</v>
      </c>
      <c r="M190" s="2" t="s">
        <v>17</v>
      </c>
      <c r="N190" s="2" t="s">
        <v>7597</v>
      </c>
      <c r="S190" s="2">
        <v>33.0</v>
      </c>
    </row>
    <row r="191">
      <c r="C191" s="380" t="s">
        <v>11904</v>
      </c>
      <c r="M191" s="2" t="s">
        <v>17</v>
      </c>
      <c r="N191" s="2" t="s">
        <v>7597</v>
      </c>
      <c r="S191" s="2">
        <v>33.0</v>
      </c>
    </row>
    <row r="192">
      <c r="C192" s="380" t="s">
        <v>11904</v>
      </c>
      <c r="M192" s="2" t="s">
        <v>17</v>
      </c>
      <c r="N192" s="2" t="s">
        <v>7597</v>
      </c>
      <c r="S192" s="2">
        <v>33.0</v>
      </c>
    </row>
    <row r="193">
      <c r="C193" s="380" t="s">
        <v>11904</v>
      </c>
      <c r="M193" s="2" t="s">
        <v>17</v>
      </c>
      <c r="N193" s="2" t="s">
        <v>7597</v>
      </c>
      <c r="S193" s="2">
        <v>33.0</v>
      </c>
    </row>
    <row r="194">
      <c r="C194" s="380" t="s">
        <v>11904</v>
      </c>
      <c r="M194" s="2" t="s">
        <v>17</v>
      </c>
      <c r="N194" s="2" t="s">
        <v>7597</v>
      </c>
      <c r="S194" s="2">
        <v>33.0</v>
      </c>
    </row>
    <row r="195">
      <c r="B195" s="2" t="s">
        <v>976</v>
      </c>
      <c r="C195" s="359" t="s">
        <v>11905</v>
      </c>
      <c r="E195" s="359" t="s">
        <v>11906</v>
      </c>
      <c r="M195" s="2" t="s">
        <v>17</v>
      </c>
      <c r="N195" s="2" t="s">
        <v>11771</v>
      </c>
      <c r="S195" s="2">
        <v>54.0</v>
      </c>
    </row>
    <row r="196">
      <c r="C196" s="359" t="s">
        <v>11907</v>
      </c>
      <c r="E196" s="359" t="s">
        <v>11908</v>
      </c>
      <c r="M196" s="2" t="s">
        <v>17</v>
      </c>
      <c r="N196" s="2" t="s">
        <v>11771</v>
      </c>
      <c r="S196" s="2">
        <v>54.0</v>
      </c>
    </row>
    <row r="197">
      <c r="B197" s="2" t="s">
        <v>336</v>
      </c>
      <c r="C197" s="359" t="s">
        <v>11909</v>
      </c>
      <c r="E197" s="359" t="s">
        <v>11910</v>
      </c>
      <c r="M197" s="2" t="s">
        <v>17</v>
      </c>
      <c r="N197" s="2" t="s">
        <v>11771</v>
      </c>
      <c r="S197" s="2">
        <v>54.0</v>
      </c>
    </row>
    <row r="198">
      <c r="C198" s="359" t="s">
        <v>11909</v>
      </c>
      <c r="E198" s="359" t="s">
        <v>11910</v>
      </c>
      <c r="M198" s="2" t="s">
        <v>17</v>
      </c>
      <c r="N198" s="2" t="s">
        <v>11771</v>
      </c>
      <c r="S198" s="2">
        <v>54.0</v>
      </c>
    </row>
    <row r="199">
      <c r="C199" s="359" t="s">
        <v>11909</v>
      </c>
      <c r="E199" s="2" t="s">
        <v>11910</v>
      </c>
      <c r="M199" s="2" t="s">
        <v>17</v>
      </c>
      <c r="N199" s="2" t="s">
        <v>11771</v>
      </c>
      <c r="S199" s="2">
        <v>54.0</v>
      </c>
    </row>
    <row r="200">
      <c r="C200" s="359" t="s">
        <v>11909</v>
      </c>
      <c r="E200" s="359" t="s">
        <v>11910</v>
      </c>
      <c r="M200" s="2" t="s">
        <v>17</v>
      </c>
      <c r="N200" s="2" t="s">
        <v>11771</v>
      </c>
      <c r="S200" s="2">
        <v>54.0</v>
      </c>
    </row>
    <row r="201">
      <c r="B201" s="2" t="s">
        <v>976</v>
      </c>
      <c r="C201" s="359" t="s">
        <v>11911</v>
      </c>
      <c r="E201" s="669" t="s">
        <v>11912</v>
      </c>
      <c r="M201" s="2" t="s">
        <v>17</v>
      </c>
      <c r="N201" s="2" t="s">
        <v>11771</v>
      </c>
      <c r="S201" s="2">
        <v>54.0</v>
      </c>
    </row>
    <row r="202">
      <c r="C202" s="359" t="s">
        <v>11911</v>
      </c>
      <c r="E202" s="669" t="s">
        <v>11912</v>
      </c>
      <c r="M202" s="2" t="s">
        <v>17</v>
      </c>
      <c r="N202" s="2" t="s">
        <v>11771</v>
      </c>
      <c r="S202" s="2">
        <v>54.0</v>
      </c>
    </row>
    <row r="203">
      <c r="C203" s="359" t="s">
        <v>11911</v>
      </c>
      <c r="E203" s="669" t="s">
        <v>11912</v>
      </c>
      <c r="M203" s="2" t="s">
        <v>17</v>
      </c>
      <c r="N203" s="2" t="s">
        <v>11771</v>
      </c>
      <c r="S203" s="2">
        <v>54.0</v>
      </c>
    </row>
    <row r="204">
      <c r="C204" s="359" t="s">
        <v>11911</v>
      </c>
      <c r="E204" s="669" t="s">
        <v>11912</v>
      </c>
      <c r="M204" s="2" t="s">
        <v>17</v>
      </c>
      <c r="N204" s="2" t="s">
        <v>11771</v>
      </c>
      <c r="S204" s="2">
        <v>54.0</v>
      </c>
    </row>
    <row r="205">
      <c r="C205" s="359" t="s">
        <v>11911</v>
      </c>
      <c r="E205" s="669" t="s">
        <v>11912</v>
      </c>
      <c r="M205" s="2" t="s">
        <v>17</v>
      </c>
      <c r="N205" s="2" t="s">
        <v>11771</v>
      </c>
      <c r="S205" s="2">
        <v>54.0</v>
      </c>
    </row>
    <row r="206">
      <c r="C206" s="359" t="s">
        <v>11911</v>
      </c>
      <c r="E206" s="669" t="s">
        <v>11912</v>
      </c>
      <c r="M206" s="2" t="s">
        <v>17</v>
      </c>
      <c r="N206" s="2" t="s">
        <v>11771</v>
      </c>
      <c r="S206" s="2">
        <v>54.0</v>
      </c>
    </row>
    <row r="207">
      <c r="C207" s="359" t="s">
        <v>11911</v>
      </c>
      <c r="E207" s="669" t="s">
        <v>11912</v>
      </c>
      <c r="M207" s="2" t="s">
        <v>17</v>
      </c>
      <c r="N207" s="2" t="s">
        <v>11771</v>
      </c>
      <c r="S207" s="2">
        <v>54.0</v>
      </c>
    </row>
    <row r="208">
      <c r="C208" s="359" t="s">
        <v>11911</v>
      </c>
      <c r="E208" s="669" t="s">
        <v>11912</v>
      </c>
      <c r="M208" s="2" t="s">
        <v>17</v>
      </c>
      <c r="N208" s="2" t="s">
        <v>11771</v>
      </c>
      <c r="S208" s="2">
        <v>54.0</v>
      </c>
    </row>
    <row r="209">
      <c r="C209" s="359" t="s">
        <v>11911</v>
      </c>
      <c r="E209" s="669" t="s">
        <v>11912</v>
      </c>
      <c r="M209" s="2" t="s">
        <v>17</v>
      </c>
      <c r="N209" s="2" t="s">
        <v>11771</v>
      </c>
      <c r="S209" s="2">
        <v>54.0</v>
      </c>
    </row>
    <row r="210">
      <c r="C210" s="359" t="s">
        <v>11911</v>
      </c>
      <c r="E210" s="669" t="s">
        <v>11912</v>
      </c>
      <c r="M210" s="2" t="s">
        <v>17</v>
      </c>
      <c r="N210" s="2" t="s">
        <v>11771</v>
      </c>
      <c r="S210" s="2">
        <v>54.0</v>
      </c>
    </row>
    <row r="211">
      <c r="C211" s="359" t="s">
        <v>11913</v>
      </c>
      <c r="E211" s="359" t="s">
        <v>11914</v>
      </c>
      <c r="M211" s="2" t="s">
        <v>17</v>
      </c>
      <c r="N211" s="2" t="s">
        <v>11771</v>
      </c>
      <c r="S211" s="2">
        <v>54.0</v>
      </c>
    </row>
    <row r="212">
      <c r="C212" s="359" t="s">
        <v>11913</v>
      </c>
      <c r="E212" s="359" t="s">
        <v>11914</v>
      </c>
      <c r="M212" s="2" t="s">
        <v>17</v>
      </c>
      <c r="N212" s="2" t="s">
        <v>11771</v>
      </c>
      <c r="S212" s="2">
        <v>54.0</v>
      </c>
    </row>
    <row r="213">
      <c r="C213" s="359" t="s">
        <v>11913</v>
      </c>
      <c r="E213" s="359" t="s">
        <v>11914</v>
      </c>
      <c r="M213" s="2" t="s">
        <v>17</v>
      </c>
      <c r="N213" s="2" t="s">
        <v>11771</v>
      </c>
      <c r="S213" s="2">
        <v>54.0</v>
      </c>
    </row>
    <row r="214">
      <c r="C214" s="359" t="s">
        <v>11913</v>
      </c>
      <c r="E214" s="359" t="s">
        <v>11914</v>
      </c>
      <c r="M214" s="2" t="s">
        <v>17</v>
      </c>
      <c r="N214" s="2" t="s">
        <v>11771</v>
      </c>
      <c r="S214" s="2">
        <v>54.0</v>
      </c>
    </row>
    <row r="215">
      <c r="C215" s="2" t="s">
        <v>11913</v>
      </c>
      <c r="E215" s="359" t="s">
        <v>11914</v>
      </c>
      <c r="M215" s="2" t="s">
        <v>17</v>
      </c>
      <c r="N215" s="2" t="s">
        <v>11771</v>
      </c>
      <c r="S215" s="2">
        <v>54.0</v>
      </c>
    </row>
    <row r="216">
      <c r="C216" s="359" t="s">
        <v>11913</v>
      </c>
      <c r="E216" s="359" t="s">
        <v>11914</v>
      </c>
      <c r="M216" s="2" t="s">
        <v>17</v>
      </c>
      <c r="N216" s="2" t="s">
        <v>11771</v>
      </c>
      <c r="S216" s="2">
        <v>54.0</v>
      </c>
    </row>
    <row r="217">
      <c r="C217" s="359" t="s">
        <v>11913</v>
      </c>
      <c r="E217" s="359" t="s">
        <v>11914</v>
      </c>
      <c r="M217" s="2" t="s">
        <v>17</v>
      </c>
      <c r="N217" s="2" t="s">
        <v>11771</v>
      </c>
      <c r="S217" s="2">
        <v>54.0</v>
      </c>
    </row>
    <row r="218">
      <c r="C218" s="359" t="s">
        <v>11913</v>
      </c>
      <c r="E218" s="359" t="s">
        <v>11914</v>
      </c>
      <c r="M218" s="2" t="s">
        <v>17</v>
      </c>
      <c r="N218" s="2" t="s">
        <v>11771</v>
      </c>
      <c r="S218" s="2">
        <v>54.0</v>
      </c>
    </row>
    <row r="219">
      <c r="C219" s="2" t="s">
        <v>11913</v>
      </c>
      <c r="E219" s="359" t="s">
        <v>11914</v>
      </c>
      <c r="M219" s="2" t="s">
        <v>17</v>
      </c>
      <c r="N219" s="2" t="s">
        <v>11771</v>
      </c>
      <c r="S219" s="2">
        <v>54.0</v>
      </c>
    </row>
    <row r="220">
      <c r="C220" s="2" t="s">
        <v>11913</v>
      </c>
      <c r="E220" s="359" t="s">
        <v>11914</v>
      </c>
      <c r="M220" s="2" t="s">
        <v>17</v>
      </c>
      <c r="N220" s="2" t="s">
        <v>11771</v>
      </c>
      <c r="S220" s="2">
        <v>54.0</v>
      </c>
    </row>
    <row r="221">
      <c r="C221" s="359" t="s">
        <v>11915</v>
      </c>
      <c r="E221" s="669" t="s">
        <v>11916</v>
      </c>
      <c r="M221" s="2" t="s">
        <v>17</v>
      </c>
      <c r="N221" s="2" t="s">
        <v>11771</v>
      </c>
      <c r="S221" s="2">
        <v>54.0</v>
      </c>
    </row>
    <row r="222">
      <c r="C222" s="359" t="s">
        <v>11917</v>
      </c>
      <c r="E222" s="383"/>
      <c r="M222" s="2" t="s">
        <v>17</v>
      </c>
      <c r="N222" s="2" t="s">
        <v>11771</v>
      </c>
      <c r="S222" s="2">
        <v>54.0</v>
      </c>
    </row>
    <row r="223">
      <c r="C223" s="359" t="s">
        <v>11917</v>
      </c>
      <c r="M223" s="2" t="s">
        <v>17</v>
      </c>
      <c r="N223" s="2" t="s">
        <v>11771</v>
      </c>
      <c r="S223" s="2">
        <v>54.0</v>
      </c>
    </row>
    <row r="224">
      <c r="C224" s="359" t="s">
        <v>11917</v>
      </c>
      <c r="M224" s="2" t="s">
        <v>17</v>
      </c>
      <c r="N224" s="2" t="s">
        <v>11771</v>
      </c>
      <c r="S224" s="2">
        <v>54.0</v>
      </c>
    </row>
    <row r="225">
      <c r="C225" s="359" t="s">
        <v>11917</v>
      </c>
      <c r="M225" s="2" t="s">
        <v>17</v>
      </c>
      <c r="N225" s="2" t="s">
        <v>11771</v>
      </c>
      <c r="S225" s="2">
        <v>54.0</v>
      </c>
    </row>
    <row r="226">
      <c r="C226" s="359" t="s">
        <v>11917</v>
      </c>
      <c r="M226" s="2" t="s">
        <v>17</v>
      </c>
      <c r="N226" s="2" t="s">
        <v>11771</v>
      </c>
      <c r="S226" s="2">
        <v>54.0</v>
      </c>
    </row>
    <row r="227">
      <c r="C227" s="359" t="s">
        <v>11917</v>
      </c>
      <c r="M227" s="2" t="s">
        <v>17</v>
      </c>
      <c r="N227" s="2" t="s">
        <v>11771</v>
      </c>
      <c r="S227" s="2">
        <v>54.0</v>
      </c>
    </row>
    <row r="228">
      <c r="C228" s="359" t="s">
        <v>11917</v>
      </c>
      <c r="M228" s="2" t="s">
        <v>17</v>
      </c>
      <c r="N228" s="2" t="s">
        <v>11771</v>
      </c>
      <c r="S228" s="2">
        <v>54.0</v>
      </c>
    </row>
    <row r="229">
      <c r="C229" s="359" t="s">
        <v>11917</v>
      </c>
      <c r="M229" s="2" t="s">
        <v>17</v>
      </c>
      <c r="N229" s="2" t="s">
        <v>11771</v>
      </c>
      <c r="S229" s="2">
        <v>54.0</v>
      </c>
    </row>
    <row r="230">
      <c r="C230" s="359" t="s">
        <v>11917</v>
      </c>
      <c r="M230" s="2" t="s">
        <v>17</v>
      </c>
      <c r="N230" s="2" t="s">
        <v>11771</v>
      </c>
      <c r="S230" s="2">
        <v>54.0</v>
      </c>
    </row>
    <row r="231">
      <c r="C231" s="359" t="s">
        <v>11917</v>
      </c>
      <c r="M231" s="2" t="s">
        <v>17</v>
      </c>
      <c r="N231" s="2" t="s">
        <v>11771</v>
      </c>
      <c r="S231" s="2">
        <v>54.0</v>
      </c>
    </row>
    <row r="232">
      <c r="C232" s="384" t="s">
        <v>11918</v>
      </c>
      <c r="E232" s="359" t="s">
        <v>11919</v>
      </c>
      <c r="M232" s="2" t="s">
        <v>17</v>
      </c>
      <c r="N232" s="2" t="s">
        <v>11771</v>
      </c>
      <c r="S232" s="2">
        <v>54.0</v>
      </c>
    </row>
    <row r="233">
      <c r="C233" s="359" t="s">
        <v>11920</v>
      </c>
      <c r="E233" s="359" t="s">
        <v>11919</v>
      </c>
      <c r="M233" s="2" t="s">
        <v>17</v>
      </c>
      <c r="N233" s="2" t="s">
        <v>11771</v>
      </c>
      <c r="S233" s="2">
        <v>54.0</v>
      </c>
    </row>
    <row r="234">
      <c r="C234" s="359" t="s">
        <v>11920</v>
      </c>
      <c r="E234" s="359" t="s">
        <v>11919</v>
      </c>
      <c r="M234" s="2" t="s">
        <v>17</v>
      </c>
      <c r="N234" s="2" t="s">
        <v>11771</v>
      </c>
      <c r="S234" s="2">
        <v>54.0</v>
      </c>
    </row>
    <row r="235">
      <c r="C235" s="359" t="s">
        <v>11920</v>
      </c>
      <c r="E235" s="359" t="s">
        <v>11919</v>
      </c>
      <c r="M235" s="2" t="s">
        <v>17</v>
      </c>
      <c r="N235" s="2" t="s">
        <v>11771</v>
      </c>
      <c r="S235" s="2">
        <v>54.0</v>
      </c>
    </row>
    <row r="236">
      <c r="C236" s="359" t="s">
        <v>11920</v>
      </c>
      <c r="E236" s="359" t="s">
        <v>11919</v>
      </c>
      <c r="M236" s="2" t="s">
        <v>17</v>
      </c>
      <c r="N236" s="2" t="s">
        <v>11771</v>
      </c>
      <c r="S236" s="2">
        <v>54.0</v>
      </c>
    </row>
    <row r="237">
      <c r="C237" s="359" t="s">
        <v>11920</v>
      </c>
      <c r="E237" s="359" t="s">
        <v>11919</v>
      </c>
      <c r="M237" s="2" t="s">
        <v>17</v>
      </c>
      <c r="N237" s="2" t="s">
        <v>11771</v>
      </c>
      <c r="S237" s="2">
        <v>54.0</v>
      </c>
    </row>
    <row r="238">
      <c r="C238" s="359" t="s">
        <v>11920</v>
      </c>
      <c r="E238" s="359" t="s">
        <v>11919</v>
      </c>
      <c r="M238" s="2" t="s">
        <v>17</v>
      </c>
      <c r="N238" s="2" t="s">
        <v>11771</v>
      </c>
      <c r="S238" s="2">
        <v>54.0</v>
      </c>
    </row>
    <row r="239">
      <c r="C239" s="359" t="s">
        <v>11920</v>
      </c>
      <c r="E239" s="359" t="s">
        <v>11919</v>
      </c>
      <c r="M239" s="2" t="s">
        <v>17</v>
      </c>
      <c r="N239" s="2" t="s">
        <v>11771</v>
      </c>
      <c r="S239" s="2">
        <v>54.0</v>
      </c>
    </row>
    <row r="240">
      <c r="C240" s="359" t="s">
        <v>11920</v>
      </c>
      <c r="E240" s="359" t="s">
        <v>11919</v>
      </c>
      <c r="M240" s="2" t="s">
        <v>17</v>
      </c>
      <c r="N240" s="2" t="s">
        <v>11771</v>
      </c>
      <c r="S240" s="2">
        <v>54.0</v>
      </c>
    </row>
    <row r="241">
      <c r="C241" s="359" t="s">
        <v>11920</v>
      </c>
      <c r="E241" s="359" t="s">
        <v>11919</v>
      </c>
      <c r="M241" s="2" t="s">
        <v>17</v>
      </c>
      <c r="N241" s="2" t="s">
        <v>11771</v>
      </c>
      <c r="S241" s="2">
        <v>54.0</v>
      </c>
    </row>
    <row r="242">
      <c r="C242" s="359" t="s">
        <v>11920</v>
      </c>
      <c r="E242" s="359" t="s">
        <v>11919</v>
      </c>
      <c r="M242" s="2" t="s">
        <v>17</v>
      </c>
      <c r="N242" s="2" t="s">
        <v>11771</v>
      </c>
      <c r="S242" s="2">
        <v>54.0</v>
      </c>
    </row>
    <row r="243">
      <c r="C243" s="359" t="s">
        <v>11920</v>
      </c>
      <c r="E243" s="359" t="s">
        <v>11919</v>
      </c>
      <c r="M243" s="2" t="s">
        <v>17</v>
      </c>
      <c r="N243" s="2" t="s">
        <v>11771</v>
      </c>
      <c r="S243" s="2">
        <v>54.0</v>
      </c>
    </row>
    <row r="244">
      <c r="C244" s="359" t="s">
        <v>11921</v>
      </c>
      <c r="E244" s="359" t="s">
        <v>11922</v>
      </c>
      <c r="M244" s="2" t="s">
        <v>17</v>
      </c>
      <c r="N244" s="2" t="s">
        <v>11771</v>
      </c>
      <c r="S244" s="2">
        <v>54.0</v>
      </c>
    </row>
    <row r="245">
      <c r="C245" s="359" t="s">
        <v>11923</v>
      </c>
      <c r="M245" s="2" t="s">
        <v>17</v>
      </c>
      <c r="N245" s="2" t="s">
        <v>11771</v>
      </c>
      <c r="S245" s="2">
        <v>54.0</v>
      </c>
    </row>
    <row r="246">
      <c r="C246" s="359" t="s">
        <v>11924</v>
      </c>
      <c r="E246" s="359" t="s">
        <v>11925</v>
      </c>
      <c r="M246" s="2" t="s">
        <v>17</v>
      </c>
      <c r="N246" s="2" t="s">
        <v>11771</v>
      </c>
      <c r="S246" s="2">
        <v>54.0</v>
      </c>
    </row>
    <row r="247">
      <c r="C247" s="359" t="s">
        <v>11926</v>
      </c>
      <c r="M247" s="2" t="s">
        <v>17</v>
      </c>
      <c r="N247" s="2" t="s">
        <v>11771</v>
      </c>
      <c r="S247" s="2">
        <v>54.0</v>
      </c>
    </row>
    <row r="248">
      <c r="B248" s="2" t="s">
        <v>336</v>
      </c>
      <c r="C248" s="359" t="s">
        <v>11927</v>
      </c>
      <c r="E248" s="380" t="s">
        <v>11889</v>
      </c>
      <c r="M248" s="2" t="s">
        <v>17</v>
      </c>
      <c r="N248" s="2" t="s">
        <v>11771</v>
      </c>
      <c r="S248" s="2">
        <v>55.0</v>
      </c>
    </row>
    <row r="249">
      <c r="C249" s="359" t="s">
        <v>11928</v>
      </c>
      <c r="E249" s="359" t="s">
        <v>11929</v>
      </c>
      <c r="M249" s="2" t="s">
        <v>17</v>
      </c>
      <c r="N249" s="2" t="s">
        <v>11771</v>
      </c>
      <c r="S249" s="2">
        <v>55.0</v>
      </c>
    </row>
    <row r="250">
      <c r="B250" s="2" t="s">
        <v>1277</v>
      </c>
      <c r="C250" s="385" t="s">
        <v>6997</v>
      </c>
      <c r="D250" s="386" t="s">
        <v>11930</v>
      </c>
      <c r="E250" s="385" t="s">
        <v>7965</v>
      </c>
      <c r="F250" s="266"/>
      <c r="G250" s="266"/>
      <c r="H250" s="266"/>
      <c r="I250" s="266"/>
      <c r="J250" s="266" t="s">
        <v>4808</v>
      </c>
      <c r="K250" s="495" t="s">
        <v>8404</v>
      </c>
      <c r="L250" s="266"/>
      <c r="M250" s="266" t="s">
        <v>17</v>
      </c>
      <c r="N250" s="275" t="s">
        <v>6862</v>
      </c>
      <c r="O250" s="266"/>
      <c r="P250" s="266"/>
      <c r="Q250" s="266"/>
      <c r="R250" s="266" t="s">
        <v>11831</v>
      </c>
      <c r="S250" s="358">
        <v>80.0</v>
      </c>
    </row>
    <row r="251">
      <c r="C251" s="385" t="s">
        <v>6997</v>
      </c>
      <c r="D251" s="386" t="s">
        <v>11931</v>
      </c>
      <c r="E251" s="385" t="s">
        <v>7965</v>
      </c>
      <c r="F251" s="266"/>
      <c r="G251" s="266"/>
      <c r="H251" s="266"/>
      <c r="I251" s="266"/>
      <c r="J251" s="266"/>
      <c r="K251" s="266"/>
      <c r="L251" s="266"/>
      <c r="M251" s="266" t="s">
        <v>17</v>
      </c>
      <c r="N251" s="275" t="s">
        <v>6862</v>
      </c>
      <c r="O251" s="266"/>
      <c r="P251" s="266"/>
      <c r="Q251" s="266"/>
      <c r="R251" s="266"/>
      <c r="S251" s="358">
        <v>80.0</v>
      </c>
    </row>
    <row r="252">
      <c r="C252" s="385" t="s">
        <v>6997</v>
      </c>
      <c r="D252" s="386" t="s">
        <v>11932</v>
      </c>
      <c r="E252" s="385" t="s">
        <v>7965</v>
      </c>
      <c r="F252" s="266"/>
      <c r="G252" s="266"/>
      <c r="H252" s="266"/>
      <c r="I252" s="266"/>
      <c r="J252" s="266"/>
      <c r="K252" s="266"/>
      <c r="L252" s="266"/>
      <c r="M252" s="266" t="s">
        <v>17</v>
      </c>
      <c r="N252" s="275" t="s">
        <v>6862</v>
      </c>
      <c r="O252" s="266"/>
      <c r="P252" s="266"/>
      <c r="Q252" s="266"/>
      <c r="R252" s="266"/>
      <c r="S252" s="358">
        <v>80.0</v>
      </c>
    </row>
    <row r="253">
      <c r="B253" s="2" t="s">
        <v>976</v>
      </c>
      <c r="C253" s="385" t="s">
        <v>9353</v>
      </c>
      <c r="D253" s="385"/>
      <c r="E253" s="385" t="s">
        <v>5556</v>
      </c>
      <c r="F253" s="266"/>
      <c r="G253" s="266"/>
      <c r="H253" s="266"/>
      <c r="I253" s="266"/>
      <c r="J253" s="266" t="s">
        <v>4808</v>
      </c>
      <c r="K253" s="495" t="s">
        <v>8404</v>
      </c>
      <c r="L253" s="266"/>
      <c r="M253" s="266" t="s">
        <v>17</v>
      </c>
      <c r="N253" s="275" t="s">
        <v>6862</v>
      </c>
      <c r="O253" s="266"/>
      <c r="P253" s="266"/>
      <c r="Q253" s="266"/>
      <c r="R253" s="266" t="s">
        <v>11831</v>
      </c>
      <c r="S253" s="358">
        <v>80.0</v>
      </c>
    </row>
    <row r="254">
      <c r="C254" s="385" t="s">
        <v>9353</v>
      </c>
      <c r="D254" s="385"/>
      <c r="E254" s="385" t="s">
        <v>5556</v>
      </c>
      <c r="F254" s="266"/>
      <c r="G254" s="266"/>
      <c r="H254" s="266"/>
      <c r="I254" s="266"/>
      <c r="J254" s="266"/>
      <c r="K254" s="266"/>
      <c r="L254" s="266"/>
      <c r="M254" s="266" t="s">
        <v>17</v>
      </c>
      <c r="N254" s="275" t="s">
        <v>6862</v>
      </c>
      <c r="O254" s="266"/>
      <c r="P254" s="266"/>
      <c r="Q254" s="266"/>
      <c r="R254" s="266"/>
      <c r="S254" s="358">
        <v>80.0</v>
      </c>
    </row>
    <row r="255">
      <c r="C255" s="385" t="s">
        <v>9353</v>
      </c>
      <c r="D255" s="385"/>
      <c r="E255" s="385" t="s">
        <v>5556</v>
      </c>
      <c r="F255" s="266"/>
      <c r="G255" s="266"/>
      <c r="H255" s="266"/>
      <c r="I255" s="266"/>
      <c r="J255" s="266" t="s">
        <v>11933</v>
      </c>
      <c r="K255" s="495" t="s">
        <v>8404</v>
      </c>
      <c r="L255" s="266"/>
      <c r="M255" s="266" t="s">
        <v>17</v>
      </c>
      <c r="N255" s="275" t="s">
        <v>6862</v>
      </c>
      <c r="O255" s="266"/>
      <c r="P255" s="266"/>
      <c r="Q255" s="266"/>
      <c r="R255" s="266" t="s">
        <v>11831</v>
      </c>
      <c r="S255" s="358">
        <v>80.0</v>
      </c>
    </row>
    <row r="256">
      <c r="C256" s="575" t="s">
        <v>11934</v>
      </c>
      <c r="D256" s="266"/>
      <c r="E256" s="385" t="s">
        <v>6463</v>
      </c>
      <c r="F256" s="266"/>
      <c r="G256" s="266"/>
      <c r="H256" s="266"/>
      <c r="I256" s="266"/>
      <c r="J256" s="266"/>
      <c r="K256" s="266"/>
      <c r="L256" s="266"/>
      <c r="M256" s="266" t="s">
        <v>17</v>
      </c>
      <c r="N256" s="275" t="s">
        <v>6862</v>
      </c>
      <c r="O256" s="266"/>
      <c r="P256" s="266"/>
      <c r="Q256" s="266"/>
      <c r="R256" s="266"/>
      <c r="S256" s="358">
        <v>80.0</v>
      </c>
    </row>
    <row r="257">
      <c r="B257" s="2" t="s">
        <v>335</v>
      </c>
      <c r="C257" s="385" t="s">
        <v>7837</v>
      </c>
      <c r="D257" s="266"/>
      <c r="E257" s="355" t="s">
        <v>5740</v>
      </c>
      <c r="F257" s="266"/>
      <c r="G257" s="266"/>
      <c r="H257" s="266"/>
      <c r="I257" s="266"/>
      <c r="J257" s="266"/>
      <c r="K257" s="266"/>
      <c r="L257" s="266"/>
      <c r="M257" s="266" t="s">
        <v>17</v>
      </c>
      <c r="N257" s="275" t="s">
        <v>6862</v>
      </c>
      <c r="O257" s="266"/>
      <c r="P257" s="266"/>
      <c r="Q257" s="266"/>
      <c r="R257" s="266"/>
      <c r="S257" s="358">
        <v>80.0</v>
      </c>
    </row>
    <row r="258">
      <c r="C258" s="385" t="s">
        <v>7896</v>
      </c>
      <c r="D258" s="266"/>
      <c r="E258" s="670" t="s">
        <v>1054</v>
      </c>
      <c r="F258" s="266"/>
      <c r="G258" s="266"/>
      <c r="H258" s="266"/>
      <c r="I258" s="266"/>
      <c r="J258" s="266"/>
      <c r="K258" s="266"/>
      <c r="L258" s="266"/>
      <c r="M258" s="266" t="s">
        <v>17</v>
      </c>
      <c r="N258" s="275" t="s">
        <v>6862</v>
      </c>
      <c r="O258" s="266"/>
      <c r="P258" s="266"/>
      <c r="Q258" s="266"/>
      <c r="R258" s="266"/>
      <c r="S258" s="358">
        <v>80.0</v>
      </c>
    </row>
    <row r="259">
      <c r="B259" s="2" t="s">
        <v>872</v>
      </c>
      <c r="C259" s="359" t="s">
        <v>11935</v>
      </c>
      <c r="D259" s="291" t="s">
        <v>11936</v>
      </c>
      <c r="E259" s="380" t="s">
        <v>11937</v>
      </c>
      <c r="M259" s="266" t="s">
        <v>17</v>
      </c>
      <c r="N259" s="2" t="s">
        <v>8233</v>
      </c>
      <c r="S259" s="2">
        <v>314.0</v>
      </c>
    </row>
    <row r="260">
      <c r="C260" s="359" t="s">
        <v>11935</v>
      </c>
      <c r="D260" s="291" t="s">
        <v>11938</v>
      </c>
      <c r="E260" s="380" t="s">
        <v>11937</v>
      </c>
      <c r="M260" s="266" t="s">
        <v>17</v>
      </c>
      <c r="N260" s="2" t="s">
        <v>8233</v>
      </c>
      <c r="S260" s="2">
        <v>314.0</v>
      </c>
    </row>
    <row r="261">
      <c r="C261" s="359" t="s">
        <v>11935</v>
      </c>
      <c r="D261" s="291" t="s">
        <v>11938</v>
      </c>
      <c r="E261" s="380" t="s">
        <v>11937</v>
      </c>
      <c r="M261" s="266" t="s">
        <v>17</v>
      </c>
      <c r="N261" s="2" t="s">
        <v>8233</v>
      </c>
      <c r="S261" s="2">
        <v>314.0</v>
      </c>
    </row>
    <row r="262">
      <c r="C262" s="359" t="s">
        <v>11935</v>
      </c>
      <c r="D262" s="291" t="s">
        <v>11939</v>
      </c>
      <c r="E262" s="380" t="s">
        <v>11937</v>
      </c>
      <c r="M262" s="266" t="s">
        <v>17</v>
      </c>
      <c r="N262" s="2" t="s">
        <v>8233</v>
      </c>
      <c r="S262" s="2">
        <v>314.0</v>
      </c>
    </row>
    <row r="263">
      <c r="C263" s="359" t="s">
        <v>11935</v>
      </c>
      <c r="D263" s="291" t="s">
        <v>11940</v>
      </c>
      <c r="E263" s="380" t="s">
        <v>11937</v>
      </c>
      <c r="M263" s="266" t="s">
        <v>17</v>
      </c>
      <c r="N263" s="2" t="s">
        <v>8233</v>
      </c>
      <c r="S263" s="2">
        <v>314.0</v>
      </c>
    </row>
    <row r="264">
      <c r="C264" s="359" t="s">
        <v>11935</v>
      </c>
      <c r="D264" s="291" t="s">
        <v>11941</v>
      </c>
      <c r="E264" s="380" t="s">
        <v>11937</v>
      </c>
      <c r="M264" s="266" t="s">
        <v>17</v>
      </c>
      <c r="N264" s="2" t="s">
        <v>8233</v>
      </c>
      <c r="S264" s="2">
        <v>314.0</v>
      </c>
    </row>
    <row r="265">
      <c r="C265" s="359" t="s">
        <v>11935</v>
      </c>
      <c r="D265" s="291" t="s">
        <v>11942</v>
      </c>
      <c r="E265" s="380" t="s">
        <v>11937</v>
      </c>
      <c r="M265" s="266" t="s">
        <v>17</v>
      </c>
      <c r="N265" s="2" t="s">
        <v>8233</v>
      </c>
      <c r="S265" s="2">
        <v>314.0</v>
      </c>
    </row>
    <row r="266">
      <c r="C266" s="359" t="s">
        <v>11935</v>
      </c>
      <c r="D266" s="291" t="s">
        <v>11943</v>
      </c>
      <c r="E266" s="380" t="s">
        <v>11937</v>
      </c>
      <c r="M266" s="266" t="s">
        <v>17</v>
      </c>
      <c r="N266" s="2" t="s">
        <v>8233</v>
      </c>
      <c r="S266" s="2">
        <v>314.0</v>
      </c>
    </row>
    <row r="267">
      <c r="C267" s="359" t="s">
        <v>11935</v>
      </c>
      <c r="D267" s="291" t="s">
        <v>11944</v>
      </c>
      <c r="E267" s="380" t="s">
        <v>11937</v>
      </c>
      <c r="M267" s="266" t="s">
        <v>17</v>
      </c>
      <c r="N267" s="2" t="s">
        <v>8233</v>
      </c>
      <c r="S267" s="2">
        <v>314.0</v>
      </c>
    </row>
    <row r="268">
      <c r="C268" s="359" t="s">
        <v>11935</v>
      </c>
      <c r="D268" s="291" t="s">
        <v>11945</v>
      </c>
      <c r="E268" s="380" t="s">
        <v>11937</v>
      </c>
      <c r="M268" s="266" t="s">
        <v>17</v>
      </c>
      <c r="N268" s="2" t="s">
        <v>8233</v>
      </c>
      <c r="S268" s="2">
        <v>314.0</v>
      </c>
    </row>
    <row r="269">
      <c r="C269" s="359" t="s">
        <v>1387</v>
      </c>
      <c r="E269" s="380" t="s">
        <v>1388</v>
      </c>
      <c r="M269" s="2" t="s">
        <v>17</v>
      </c>
      <c r="N269" s="2" t="s">
        <v>8233</v>
      </c>
      <c r="S269" s="2">
        <v>314.0</v>
      </c>
    </row>
    <row r="270">
      <c r="C270" s="359" t="s">
        <v>1387</v>
      </c>
      <c r="E270" s="380" t="s">
        <v>1388</v>
      </c>
      <c r="M270" s="2" t="s">
        <v>17</v>
      </c>
      <c r="N270" s="2" t="s">
        <v>8233</v>
      </c>
      <c r="S270" s="2">
        <v>314.0</v>
      </c>
    </row>
    <row r="271">
      <c r="C271" s="359" t="s">
        <v>5746</v>
      </c>
      <c r="E271" s="383"/>
      <c r="M271" s="2" t="s">
        <v>17</v>
      </c>
      <c r="N271" s="2" t="s">
        <v>8233</v>
      </c>
      <c r="S271" s="2">
        <v>314.0</v>
      </c>
    </row>
    <row r="272">
      <c r="B272" s="2" t="s">
        <v>336</v>
      </c>
      <c r="C272" s="388" t="s">
        <v>3976</v>
      </c>
      <c r="D272" s="419" t="s">
        <v>11946</v>
      </c>
      <c r="E272" s="359" t="s">
        <v>3978</v>
      </c>
      <c r="M272" s="2" t="s">
        <v>17</v>
      </c>
      <c r="N272" s="2" t="s">
        <v>5763</v>
      </c>
      <c r="S272" s="2">
        <v>319.0</v>
      </c>
    </row>
    <row r="273">
      <c r="C273" s="359" t="s">
        <v>11947</v>
      </c>
      <c r="E273" s="359" t="s">
        <v>11948</v>
      </c>
      <c r="M273" s="2" t="s">
        <v>17</v>
      </c>
      <c r="N273" s="2" t="s">
        <v>5763</v>
      </c>
      <c r="S273" s="2">
        <v>317.0</v>
      </c>
    </row>
    <row r="274">
      <c r="C274" s="359" t="s">
        <v>11947</v>
      </c>
      <c r="E274" s="359" t="s">
        <v>11948</v>
      </c>
      <c r="M274" s="2" t="s">
        <v>17</v>
      </c>
      <c r="N274" s="2" t="s">
        <v>5763</v>
      </c>
      <c r="S274" s="2">
        <v>317.0</v>
      </c>
    </row>
    <row r="275">
      <c r="C275" s="359" t="s">
        <v>11949</v>
      </c>
      <c r="E275" s="359" t="s">
        <v>11950</v>
      </c>
      <c r="M275" s="2" t="s">
        <v>17</v>
      </c>
      <c r="N275" s="2" t="s">
        <v>5763</v>
      </c>
      <c r="S275" s="2">
        <v>317.0</v>
      </c>
    </row>
    <row r="276">
      <c r="C276" s="359" t="s">
        <v>11949</v>
      </c>
      <c r="E276" s="359" t="s">
        <v>11950</v>
      </c>
      <c r="M276" s="2" t="s">
        <v>17</v>
      </c>
      <c r="N276" s="2" t="s">
        <v>5763</v>
      </c>
      <c r="S276" s="2">
        <v>317.0</v>
      </c>
    </row>
    <row r="277">
      <c r="C277" s="359" t="s">
        <v>11951</v>
      </c>
      <c r="M277" s="2" t="s">
        <v>17</v>
      </c>
      <c r="N277" s="2" t="s">
        <v>5763</v>
      </c>
      <c r="S277" s="2">
        <v>317.0</v>
      </c>
    </row>
    <row r="278">
      <c r="C278" s="359" t="s">
        <v>11951</v>
      </c>
      <c r="M278" s="2" t="s">
        <v>17</v>
      </c>
      <c r="N278" s="2" t="s">
        <v>5763</v>
      </c>
      <c r="S278" s="2">
        <v>317.0</v>
      </c>
    </row>
    <row r="279">
      <c r="C279" s="359" t="s">
        <v>11951</v>
      </c>
      <c r="M279" s="2" t="s">
        <v>17</v>
      </c>
      <c r="N279" s="2" t="s">
        <v>5763</v>
      </c>
      <c r="S279" s="2">
        <v>317.0</v>
      </c>
    </row>
    <row r="280">
      <c r="C280" s="359" t="s">
        <v>11951</v>
      </c>
      <c r="M280" s="2" t="s">
        <v>17</v>
      </c>
      <c r="N280" s="2" t="s">
        <v>5763</v>
      </c>
      <c r="S280" s="2">
        <v>317.0</v>
      </c>
    </row>
    <row r="281">
      <c r="C281" s="359" t="s">
        <v>11951</v>
      </c>
      <c r="M281" s="2" t="s">
        <v>17</v>
      </c>
      <c r="N281" s="2" t="s">
        <v>5763</v>
      </c>
      <c r="S281" s="2">
        <v>317.0</v>
      </c>
    </row>
    <row r="282">
      <c r="C282" s="359" t="s">
        <v>11951</v>
      </c>
      <c r="M282" s="2" t="s">
        <v>17</v>
      </c>
      <c r="N282" s="2" t="s">
        <v>5763</v>
      </c>
      <c r="S282" s="2">
        <v>317.0</v>
      </c>
    </row>
    <row r="283">
      <c r="C283" s="359" t="s">
        <v>11951</v>
      </c>
      <c r="M283" s="2" t="s">
        <v>17</v>
      </c>
      <c r="N283" s="2" t="s">
        <v>5763</v>
      </c>
      <c r="S283" s="2">
        <v>317.0</v>
      </c>
    </row>
    <row r="284">
      <c r="C284" s="359" t="s">
        <v>11951</v>
      </c>
      <c r="M284" s="2" t="s">
        <v>17</v>
      </c>
      <c r="N284" s="2" t="s">
        <v>5763</v>
      </c>
      <c r="S284" s="2">
        <v>317.0</v>
      </c>
    </row>
    <row r="285">
      <c r="C285" s="359" t="s">
        <v>11951</v>
      </c>
      <c r="M285" s="2" t="s">
        <v>17</v>
      </c>
      <c r="N285" s="2" t="s">
        <v>5763</v>
      </c>
      <c r="S285" s="2">
        <v>317.0</v>
      </c>
    </row>
    <row r="286">
      <c r="C286" s="359" t="s">
        <v>11951</v>
      </c>
      <c r="M286" s="2" t="s">
        <v>17</v>
      </c>
      <c r="N286" s="2" t="s">
        <v>5763</v>
      </c>
      <c r="S286" s="2">
        <v>317.0</v>
      </c>
    </row>
    <row r="287">
      <c r="C287" s="359" t="s">
        <v>11951</v>
      </c>
      <c r="M287" s="2" t="s">
        <v>17</v>
      </c>
      <c r="N287" s="2" t="s">
        <v>5763</v>
      </c>
      <c r="S287" s="2">
        <v>317.0</v>
      </c>
    </row>
    <row r="288">
      <c r="C288" s="359" t="s">
        <v>11952</v>
      </c>
      <c r="M288" s="2" t="s">
        <v>17</v>
      </c>
      <c r="N288" s="2" t="s">
        <v>5763</v>
      </c>
      <c r="S288" s="2">
        <v>317.0</v>
      </c>
    </row>
    <row r="289">
      <c r="C289" s="359" t="s">
        <v>11952</v>
      </c>
      <c r="M289" s="2" t="s">
        <v>17</v>
      </c>
      <c r="N289" s="2" t="s">
        <v>5763</v>
      </c>
      <c r="S289" s="2">
        <v>317.0</v>
      </c>
    </row>
    <row r="290">
      <c r="C290" s="359" t="s">
        <v>11952</v>
      </c>
      <c r="M290" s="2" t="s">
        <v>17</v>
      </c>
      <c r="N290" s="2" t="s">
        <v>5763</v>
      </c>
      <c r="S290" s="2">
        <v>317.0</v>
      </c>
    </row>
    <row r="291">
      <c r="C291" s="359" t="s">
        <v>11952</v>
      </c>
      <c r="M291" s="2" t="s">
        <v>17</v>
      </c>
      <c r="N291" s="2" t="s">
        <v>5763</v>
      </c>
      <c r="S291" s="2">
        <v>317.0</v>
      </c>
    </row>
    <row r="292">
      <c r="C292" s="359" t="s">
        <v>11952</v>
      </c>
      <c r="M292" s="2" t="s">
        <v>17</v>
      </c>
      <c r="N292" s="2" t="s">
        <v>5763</v>
      </c>
      <c r="S292" s="2">
        <v>317.0</v>
      </c>
    </row>
    <row r="293">
      <c r="C293" s="359" t="s">
        <v>11952</v>
      </c>
      <c r="M293" s="2" t="s">
        <v>17</v>
      </c>
      <c r="N293" s="2" t="s">
        <v>5763</v>
      </c>
      <c r="S293" s="2">
        <v>317.0</v>
      </c>
    </row>
    <row r="294">
      <c r="C294" s="359" t="s">
        <v>11952</v>
      </c>
      <c r="M294" s="2" t="s">
        <v>17</v>
      </c>
      <c r="N294" s="2" t="s">
        <v>5763</v>
      </c>
      <c r="S294" s="2">
        <v>317.0</v>
      </c>
    </row>
    <row r="295">
      <c r="C295" s="359" t="s">
        <v>4610</v>
      </c>
      <c r="E295" s="359" t="s">
        <v>4612</v>
      </c>
      <c r="M295" s="2" t="s">
        <v>17</v>
      </c>
      <c r="N295" s="2" t="s">
        <v>7696</v>
      </c>
      <c r="S295" s="2">
        <v>372.0</v>
      </c>
    </row>
    <row r="296">
      <c r="C296" s="359" t="s">
        <v>963</v>
      </c>
      <c r="E296" s="359" t="s">
        <v>964</v>
      </c>
      <c r="M296" s="2" t="s">
        <v>17</v>
      </c>
      <c r="N296" s="2" t="s">
        <v>7696</v>
      </c>
      <c r="S296" s="2">
        <v>372.0</v>
      </c>
    </row>
    <row r="297">
      <c r="C297" s="359" t="s">
        <v>11953</v>
      </c>
      <c r="M297" s="2" t="s">
        <v>17</v>
      </c>
      <c r="N297" s="2" t="s">
        <v>8418</v>
      </c>
      <c r="S297" s="2">
        <v>373.0</v>
      </c>
    </row>
    <row r="298">
      <c r="C298" s="359" t="s">
        <v>11954</v>
      </c>
      <c r="D298" s="291" t="s">
        <v>11955</v>
      </c>
      <c r="E298" s="359" t="s">
        <v>949</v>
      </c>
      <c r="M298" s="2" t="s">
        <v>17</v>
      </c>
      <c r="N298" s="2" t="s">
        <v>7299</v>
      </c>
      <c r="S298" s="2">
        <v>418.0</v>
      </c>
    </row>
    <row r="299">
      <c r="C299" s="359" t="s">
        <v>11954</v>
      </c>
      <c r="D299" s="291" t="s">
        <v>11956</v>
      </c>
      <c r="E299" s="359" t="s">
        <v>949</v>
      </c>
      <c r="M299" s="2" t="s">
        <v>17</v>
      </c>
      <c r="N299" s="2" t="s">
        <v>7299</v>
      </c>
      <c r="S299" s="2">
        <v>418.0</v>
      </c>
    </row>
    <row r="300">
      <c r="C300" s="359" t="s">
        <v>11954</v>
      </c>
      <c r="D300" s="291" t="s">
        <v>11957</v>
      </c>
      <c r="E300" s="359" t="s">
        <v>949</v>
      </c>
      <c r="M300" s="2" t="s">
        <v>17</v>
      </c>
      <c r="N300" s="2" t="s">
        <v>7299</v>
      </c>
      <c r="S300" s="2">
        <v>418.0</v>
      </c>
    </row>
    <row r="301">
      <c r="C301" s="359" t="s">
        <v>11954</v>
      </c>
      <c r="D301" s="291" t="s">
        <v>11958</v>
      </c>
      <c r="E301" s="359" t="s">
        <v>949</v>
      </c>
      <c r="M301" s="2" t="s">
        <v>17</v>
      </c>
      <c r="N301" s="2" t="s">
        <v>7299</v>
      </c>
      <c r="S301" s="2">
        <v>418.0</v>
      </c>
    </row>
    <row r="302">
      <c r="C302" s="359" t="s">
        <v>11954</v>
      </c>
      <c r="D302" s="291" t="s">
        <v>11959</v>
      </c>
      <c r="E302" s="359" t="s">
        <v>949</v>
      </c>
      <c r="M302" s="2" t="s">
        <v>17</v>
      </c>
      <c r="N302" s="2" t="s">
        <v>7299</v>
      </c>
      <c r="S302" s="2">
        <v>418.0</v>
      </c>
    </row>
    <row r="303">
      <c r="C303" s="359" t="s">
        <v>11954</v>
      </c>
      <c r="D303" s="671" t="s">
        <v>11960</v>
      </c>
      <c r="E303" s="359" t="s">
        <v>949</v>
      </c>
      <c r="M303" s="2" t="s">
        <v>17</v>
      </c>
      <c r="N303" s="2" t="s">
        <v>7299</v>
      </c>
      <c r="S303" s="2">
        <v>418.0</v>
      </c>
    </row>
    <row r="304">
      <c r="C304" s="359" t="s">
        <v>11954</v>
      </c>
      <c r="D304" s="291" t="s">
        <v>11961</v>
      </c>
      <c r="E304" s="359" t="s">
        <v>949</v>
      </c>
      <c r="M304" s="2" t="s">
        <v>17</v>
      </c>
      <c r="N304" s="2" t="s">
        <v>7299</v>
      </c>
      <c r="S304" s="2">
        <v>418.0</v>
      </c>
    </row>
    <row r="305">
      <c r="C305" s="359" t="s">
        <v>11954</v>
      </c>
      <c r="D305" s="291" t="s">
        <v>11962</v>
      </c>
      <c r="E305" s="359" t="s">
        <v>949</v>
      </c>
      <c r="M305" s="2" t="s">
        <v>17</v>
      </c>
      <c r="N305" s="2" t="s">
        <v>7299</v>
      </c>
      <c r="S305" s="2">
        <v>418.0</v>
      </c>
    </row>
    <row r="306">
      <c r="C306" s="359" t="s">
        <v>11954</v>
      </c>
      <c r="D306" s="291" t="s">
        <v>11963</v>
      </c>
      <c r="E306" s="359" t="s">
        <v>949</v>
      </c>
      <c r="M306" s="2" t="s">
        <v>17</v>
      </c>
      <c r="N306" s="2" t="s">
        <v>7299</v>
      </c>
      <c r="S306" s="2">
        <v>418.0</v>
      </c>
    </row>
    <row r="307">
      <c r="C307" s="359" t="s">
        <v>11954</v>
      </c>
      <c r="D307" s="291" t="s">
        <v>11964</v>
      </c>
      <c r="E307" s="359" t="s">
        <v>949</v>
      </c>
      <c r="M307" s="2" t="s">
        <v>17</v>
      </c>
      <c r="N307" s="2" t="s">
        <v>7299</v>
      </c>
      <c r="S307" s="2">
        <v>418.0</v>
      </c>
    </row>
    <row r="308">
      <c r="C308" s="359" t="s">
        <v>11954</v>
      </c>
      <c r="D308" s="291" t="s">
        <v>11965</v>
      </c>
      <c r="E308" s="359" t="s">
        <v>949</v>
      </c>
      <c r="M308" s="2" t="s">
        <v>17</v>
      </c>
      <c r="N308" s="2" t="s">
        <v>7299</v>
      </c>
      <c r="S308" s="2">
        <v>418.0</v>
      </c>
    </row>
    <row r="309">
      <c r="C309" s="359" t="s">
        <v>11954</v>
      </c>
      <c r="D309" s="291" t="s">
        <v>11966</v>
      </c>
      <c r="E309" s="359" t="s">
        <v>949</v>
      </c>
      <c r="M309" s="2" t="s">
        <v>17</v>
      </c>
      <c r="N309" s="2" t="s">
        <v>7299</v>
      </c>
      <c r="S309" s="2">
        <v>418.0</v>
      </c>
    </row>
    <row r="310">
      <c r="C310" s="359" t="s">
        <v>11954</v>
      </c>
      <c r="D310" s="291" t="s">
        <v>11967</v>
      </c>
      <c r="E310" s="359" t="s">
        <v>949</v>
      </c>
      <c r="M310" s="2" t="s">
        <v>17</v>
      </c>
      <c r="N310" s="2" t="s">
        <v>7299</v>
      </c>
      <c r="S310" s="2">
        <v>418.0</v>
      </c>
    </row>
    <row r="311">
      <c r="C311" s="359" t="s">
        <v>11954</v>
      </c>
      <c r="D311" s="291" t="s">
        <v>11968</v>
      </c>
      <c r="E311" s="359" t="s">
        <v>949</v>
      </c>
      <c r="M311" s="2" t="s">
        <v>17</v>
      </c>
      <c r="N311" s="2" t="s">
        <v>7299</v>
      </c>
      <c r="S311" s="2">
        <v>418.0</v>
      </c>
    </row>
    <row r="312">
      <c r="C312" s="359" t="s">
        <v>11954</v>
      </c>
      <c r="D312" s="291" t="s">
        <v>11969</v>
      </c>
      <c r="E312" s="359" t="s">
        <v>949</v>
      </c>
      <c r="M312" s="2" t="s">
        <v>17</v>
      </c>
      <c r="N312" s="2" t="s">
        <v>7299</v>
      </c>
      <c r="S312" s="2">
        <v>418.0</v>
      </c>
    </row>
    <row r="313">
      <c r="C313" s="359" t="s">
        <v>7148</v>
      </c>
      <c r="E313" s="2" t="s">
        <v>6897</v>
      </c>
      <c r="M313" s="2" t="s">
        <v>17</v>
      </c>
      <c r="N313" s="2" t="s">
        <v>7299</v>
      </c>
      <c r="S313" s="2">
        <v>418.0</v>
      </c>
    </row>
    <row r="314">
      <c r="C314" s="359" t="s">
        <v>7148</v>
      </c>
      <c r="E314" s="359" t="s">
        <v>6897</v>
      </c>
      <c r="M314" s="2" t="s">
        <v>17</v>
      </c>
      <c r="N314" s="2" t="s">
        <v>7299</v>
      </c>
      <c r="S314" s="2">
        <v>418.0</v>
      </c>
    </row>
    <row r="315">
      <c r="C315" s="359" t="s">
        <v>7148</v>
      </c>
      <c r="E315" s="359" t="s">
        <v>6897</v>
      </c>
      <c r="M315" s="2" t="s">
        <v>17</v>
      </c>
      <c r="N315" s="2" t="s">
        <v>7299</v>
      </c>
      <c r="S315" s="2">
        <v>418.0</v>
      </c>
    </row>
    <row r="316">
      <c r="C316" s="359" t="s">
        <v>7148</v>
      </c>
      <c r="E316" s="359" t="s">
        <v>6897</v>
      </c>
      <c r="M316" s="2" t="s">
        <v>17</v>
      </c>
      <c r="N316" s="2" t="s">
        <v>7299</v>
      </c>
      <c r="S316" s="2">
        <v>418.0</v>
      </c>
    </row>
    <row r="317">
      <c r="C317" s="359" t="s">
        <v>7148</v>
      </c>
      <c r="E317" s="359" t="s">
        <v>6897</v>
      </c>
      <c r="M317" s="2" t="s">
        <v>17</v>
      </c>
      <c r="N317" s="2" t="s">
        <v>7299</v>
      </c>
      <c r="S317" s="2">
        <v>418.0</v>
      </c>
    </row>
    <row r="318">
      <c r="C318" s="2" t="s">
        <v>1233</v>
      </c>
      <c r="E318" s="359" t="s">
        <v>1234</v>
      </c>
      <c r="M318" s="2" t="s">
        <v>17</v>
      </c>
      <c r="N318" s="2" t="s">
        <v>7299</v>
      </c>
      <c r="S318" s="2">
        <v>418.0</v>
      </c>
    </row>
    <row r="319">
      <c r="C319" s="359" t="s">
        <v>1233</v>
      </c>
      <c r="E319" s="359" t="s">
        <v>1234</v>
      </c>
      <c r="M319" s="2" t="s">
        <v>17</v>
      </c>
      <c r="N319" s="2" t="s">
        <v>7299</v>
      </c>
      <c r="S319" s="2">
        <v>418.0</v>
      </c>
    </row>
    <row r="320">
      <c r="C320" s="359" t="s">
        <v>1233</v>
      </c>
      <c r="E320" s="359" t="s">
        <v>1234</v>
      </c>
      <c r="M320" s="2" t="s">
        <v>17</v>
      </c>
      <c r="N320" s="2" t="s">
        <v>7299</v>
      </c>
      <c r="S320" s="2">
        <v>418.0</v>
      </c>
    </row>
    <row r="321">
      <c r="C321" s="359" t="s">
        <v>1233</v>
      </c>
      <c r="E321" s="359" t="s">
        <v>1234</v>
      </c>
      <c r="M321" s="2" t="s">
        <v>17</v>
      </c>
      <c r="N321" s="2" t="s">
        <v>7299</v>
      </c>
      <c r="S321" s="2">
        <v>418.0</v>
      </c>
    </row>
    <row r="322">
      <c r="C322" s="359" t="s">
        <v>1233</v>
      </c>
      <c r="E322" s="359" t="s">
        <v>1234</v>
      </c>
      <c r="M322" s="2" t="s">
        <v>17</v>
      </c>
      <c r="N322" s="2" t="s">
        <v>7299</v>
      </c>
      <c r="S322" s="2">
        <v>418.0</v>
      </c>
    </row>
    <row r="323">
      <c r="C323" s="2" t="s">
        <v>1233</v>
      </c>
      <c r="E323" s="359" t="s">
        <v>1234</v>
      </c>
      <c r="M323" s="2" t="s">
        <v>17</v>
      </c>
      <c r="N323" s="2" t="s">
        <v>7299</v>
      </c>
      <c r="S323" s="2">
        <v>418.0</v>
      </c>
    </row>
    <row r="324">
      <c r="B324" s="2" t="s">
        <v>868</v>
      </c>
      <c r="C324" s="359" t="s">
        <v>934</v>
      </c>
      <c r="D324" s="291" t="s">
        <v>11970</v>
      </c>
      <c r="E324" s="380" t="s">
        <v>935</v>
      </c>
      <c r="M324" s="2" t="s">
        <v>17</v>
      </c>
      <c r="N324" s="2" t="s">
        <v>10697</v>
      </c>
      <c r="S324" s="2">
        <v>30.0</v>
      </c>
    </row>
    <row r="325">
      <c r="B325" s="2" t="s">
        <v>868</v>
      </c>
      <c r="C325" s="359" t="s">
        <v>934</v>
      </c>
      <c r="D325" s="291" t="s">
        <v>4910</v>
      </c>
      <c r="E325" s="380" t="s">
        <v>935</v>
      </c>
      <c r="M325" s="2" t="s">
        <v>17</v>
      </c>
      <c r="N325" s="2" t="s">
        <v>10697</v>
      </c>
      <c r="S325" s="2">
        <v>30.0</v>
      </c>
    </row>
    <row r="326">
      <c r="B326" s="2" t="s">
        <v>868</v>
      </c>
      <c r="C326" s="359" t="s">
        <v>934</v>
      </c>
      <c r="D326" s="291" t="s">
        <v>11971</v>
      </c>
      <c r="E326" s="380" t="s">
        <v>935</v>
      </c>
      <c r="M326" s="2" t="s">
        <v>17</v>
      </c>
      <c r="N326" s="2" t="s">
        <v>10697</v>
      </c>
      <c r="S326" s="2">
        <v>30.0</v>
      </c>
    </row>
    <row r="327">
      <c r="C327" s="384" t="s">
        <v>11972</v>
      </c>
      <c r="D327" s="291" t="s">
        <v>11973</v>
      </c>
      <c r="E327" s="359" t="s">
        <v>11974</v>
      </c>
      <c r="M327" s="2" t="s">
        <v>17</v>
      </c>
      <c r="N327" s="2" t="s">
        <v>9924</v>
      </c>
      <c r="S327" s="2">
        <v>41.0</v>
      </c>
    </row>
    <row r="328">
      <c r="C328" s="384" t="s">
        <v>11972</v>
      </c>
      <c r="D328" s="291" t="s">
        <v>11975</v>
      </c>
      <c r="E328" s="359" t="s">
        <v>11974</v>
      </c>
      <c r="M328" s="2" t="s">
        <v>17</v>
      </c>
      <c r="N328" s="2" t="s">
        <v>9924</v>
      </c>
      <c r="S328" s="2">
        <v>41.0</v>
      </c>
    </row>
    <row r="329">
      <c r="C329" s="384" t="s">
        <v>11972</v>
      </c>
      <c r="D329" s="291" t="s">
        <v>11976</v>
      </c>
      <c r="E329" s="359" t="s">
        <v>11974</v>
      </c>
      <c r="M329" s="2" t="s">
        <v>17</v>
      </c>
      <c r="N329" s="2" t="s">
        <v>9924</v>
      </c>
      <c r="S329" s="2">
        <v>41.0</v>
      </c>
    </row>
    <row r="330">
      <c r="C330" s="384" t="s">
        <v>11972</v>
      </c>
      <c r="D330" s="291" t="s">
        <v>11977</v>
      </c>
      <c r="E330" s="359" t="s">
        <v>11974</v>
      </c>
      <c r="M330" s="2" t="s">
        <v>17</v>
      </c>
      <c r="N330" s="2" t="s">
        <v>9924</v>
      </c>
      <c r="S330" s="2">
        <v>41.0</v>
      </c>
    </row>
    <row r="331">
      <c r="C331" s="384" t="s">
        <v>11972</v>
      </c>
      <c r="D331" s="291" t="s">
        <v>11978</v>
      </c>
      <c r="E331" s="359" t="s">
        <v>11974</v>
      </c>
      <c r="M331" s="2" t="s">
        <v>17</v>
      </c>
      <c r="N331" s="2" t="s">
        <v>9924</v>
      </c>
      <c r="S331" s="2">
        <v>41.0</v>
      </c>
    </row>
    <row r="332">
      <c r="C332" s="384" t="s">
        <v>11972</v>
      </c>
      <c r="D332" s="291" t="s">
        <v>11979</v>
      </c>
      <c r="E332" s="359" t="s">
        <v>11974</v>
      </c>
      <c r="M332" s="2" t="s">
        <v>17</v>
      </c>
      <c r="N332" s="2" t="s">
        <v>9924</v>
      </c>
      <c r="S332" s="2">
        <v>41.0</v>
      </c>
    </row>
    <row r="333">
      <c r="C333" s="384" t="s">
        <v>11972</v>
      </c>
      <c r="D333" s="291" t="s">
        <v>11980</v>
      </c>
      <c r="E333" s="359" t="s">
        <v>11974</v>
      </c>
      <c r="M333" s="2" t="s">
        <v>17</v>
      </c>
      <c r="N333" s="2" t="s">
        <v>9924</v>
      </c>
      <c r="S333" s="2">
        <v>41.0</v>
      </c>
    </row>
    <row r="334">
      <c r="C334" s="384" t="s">
        <v>11972</v>
      </c>
      <c r="D334" s="291" t="s">
        <v>11981</v>
      </c>
      <c r="E334" s="359" t="s">
        <v>11974</v>
      </c>
      <c r="M334" s="2" t="s">
        <v>17</v>
      </c>
      <c r="N334" s="2" t="s">
        <v>9924</v>
      </c>
      <c r="S334" s="2">
        <v>41.0</v>
      </c>
    </row>
    <row r="335">
      <c r="C335" s="384" t="s">
        <v>11972</v>
      </c>
      <c r="D335" s="291" t="s">
        <v>11982</v>
      </c>
      <c r="E335" s="359" t="s">
        <v>11974</v>
      </c>
      <c r="M335" s="2" t="s">
        <v>17</v>
      </c>
      <c r="N335" s="2" t="s">
        <v>9924</v>
      </c>
      <c r="S335" s="2">
        <v>41.0</v>
      </c>
    </row>
    <row r="336">
      <c r="C336" s="384" t="s">
        <v>11972</v>
      </c>
      <c r="D336" s="291" t="s">
        <v>11983</v>
      </c>
      <c r="E336" s="359" t="s">
        <v>11974</v>
      </c>
      <c r="M336" s="2" t="s">
        <v>17</v>
      </c>
      <c r="N336" s="2" t="s">
        <v>9924</v>
      </c>
      <c r="S336" s="2">
        <v>41.0</v>
      </c>
    </row>
    <row r="337">
      <c r="C337" s="384" t="s">
        <v>11972</v>
      </c>
      <c r="D337" s="291" t="s">
        <v>11984</v>
      </c>
      <c r="E337" s="359" t="s">
        <v>11974</v>
      </c>
      <c r="M337" s="2" t="s">
        <v>17</v>
      </c>
      <c r="N337" s="2" t="s">
        <v>9924</v>
      </c>
      <c r="S337" s="2">
        <v>41.0</v>
      </c>
    </row>
    <row r="338">
      <c r="C338" s="384" t="s">
        <v>11972</v>
      </c>
      <c r="D338" s="291" t="s">
        <v>11985</v>
      </c>
      <c r="E338" s="359" t="s">
        <v>11974</v>
      </c>
      <c r="M338" s="2" t="s">
        <v>17</v>
      </c>
      <c r="N338" s="2" t="s">
        <v>9924</v>
      </c>
      <c r="S338" s="2">
        <v>41.0</v>
      </c>
    </row>
    <row r="339">
      <c r="C339" s="384" t="s">
        <v>11972</v>
      </c>
      <c r="D339" s="291" t="s">
        <v>11986</v>
      </c>
      <c r="E339" s="359" t="s">
        <v>11974</v>
      </c>
      <c r="M339" s="2" t="s">
        <v>17</v>
      </c>
      <c r="N339" s="2" t="s">
        <v>9924</v>
      </c>
      <c r="S339" s="2">
        <v>41.0</v>
      </c>
    </row>
    <row r="340">
      <c r="C340" s="384" t="s">
        <v>11972</v>
      </c>
      <c r="D340" s="291" t="s">
        <v>11987</v>
      </c>
      <c r="E340" s="359" t="s">
        <v>11974</v>
      </c>
      <c r="M340" s="2" t="s">
        <v>17</v>
      </c>
      <c r="N340" s="2" t="s">
        <v>9924</v>
      </c>
      <c r="S340" s="2">
        <v>41.0</v>
      </c>
    </row>
    <row r="341">
      <c r="C341" s="359" t="s">
        <v>1623</v>
      </c>
      <c r="E341" s="359">
        <v>1213.0</v>
      </c>
      <c r="M341" s="2" t="s">
        <v>17</v>
      </c>
      <c r="N341" s="2" t="s">
        <v>9924</v>
      </c>
      <c r="S341" s="2">
        <v>41.0</v>
      </c>
    </row>
    <row r="342">
      <c r="C342" s="359" t="s">
        <v>4996</v>
      </c>
      <c r="E342" s="380" t="s">
        <v>1509</v>
      </c>
      <c r="M342" s="2" t="s">
        <v>17</v>
      </c>
      <c r="N342" s="2" t="s">
        <v>9924</v>
      </c>
      <c r="S342" s="2">
        <v>41.0</v>
      </c>
    </row>
    <row r="343">
      <c r="C343" s="359" t="s">
        <v>11988</v>
      </c>
      <c r="E343" s="383"/>
      <c r="M343" s="2" t="s">
        <v>17</v>
      </c>
      <c r="N343" s="2" t="s">
        <v>9924</v>
      </c>
      <c r="S343" s="2">
        <v>41.0</v>
      </c>
    </row>
    <row r="344">
      <c r="C344" s="359" t="s">
        <v>11988</v>
      </c>
      <c r="M344" s="2" t="s">
        <v>17</v>
      </c>
      <c r="N344" s="2" t="s">
        <v>9924</v>
      </c>
      <c r="S344" s="2">
        <v>41.0</v>
      </c>
    </row>
    <row r="345">
      <c r="C345" s="359" t="s">
        <v>11988</v>
      </c>
      <c r="M345" s="2" t="s">
        <v>17</v>
      </c>
      <c r="N345" s="2" t="s">
        <v>9924</v>
      </c>
      <c r="S345" s="2">
        <v>41.0</v>
      </c>
    </row>
    <row r="346">
      <c r="C346" s="359" t="s">
        <v>11988</v>
      </c>
      <c r="M346" s="2" t="s">
        <v>17</v>
      </c>
      <c r="N346" s="2" t="s">
        <v>9924</v>
      </c>
      <c r="S346" s="2">
        <v>41.0</v>
      </c>
    </row>
    <row r="347">
      <c r="C347" s="359" t="s">
        <v>11988</v>
      </c>
      <c r="M347" s="2" t="s">
        <v>17</v>
      </c>
      <c r="N347" s="2" t="s">
        <v>9924</v>
      </c>
      <c r="S347" s="2">
        <v>41.0</v>
      </c>
    </row>
    <row r="348">
      <c r="C348" s="359" t="s">
        <v>11988</v>
      </c>
      <c r="M348" s="2" t="s">
        <v>17</v>
      </c>
      <c r="N348" s="2" t="s">
        <v>9924</v>
      </c>
      <c r="S348" s="2">
        <v>41.0</v>
      </c>
    </row>
    <row r="349">
      <c r="C349" s="359" t="s">
        <v>11988</v>
      </c>
      <c r="M349" s="2" t="s">
        <v>17</v>
      </c>
      <c r="N349" s="2" t="s">
        <v>9924</v>
      </c>
      <c r="S349" s="2">
        <v>41.0</v>
      </c>
    </row>
    <row r="350">
      <c r="C350" s="359" t="s">
        <v>8365</v>
      </c>
      <c r="D350" s="291" t="s">
        <v>11989</v>
      </c>
      <c r="E350" s="359" t="s">
        <v>11990</v>
      </c>
      <c r="M350" s="2" t="s">
        <v>17</v>
      </c>
      <c r="N350" s="2" t="s">
        <v>9924</v>
      </c>
      <c r="S350" s="2">
        <v>41.0</v>
      </c>
    </row>
    <row r="351">
      <c r="C351" s="359" t="s">
        <v>8365</v>
      </c>
      <c r="D351" s="291" t="s">
        <v>11989</v>
      </c>
      <c r="E351" s="359" t="s">
        <v>11990</v>
      </c>
      <c r="M351" s="2" t="s">
        <v>17</v>
      </c>
      <c r="N351" s="2" t="s">
        <v>9924</v>
      </c>
      <c r="S351" s="2">
        <v>41.0</v>
      </c>
    </row>
    <row r="352">
      <c r="C352" s="359" t="s">
        <v>8365</v>
      </c>
      <c r="D352" s="291" t="s">
        <v>11989</v>
      </c>
      <c r="E352" s="359" t="s">
        <v>11990</v>
      </c>
      <c r="M352" s="2" t="s">
        <v>17</v>
      </c>
      <c r="N352" s="2" t="s">
        <v>9924</v>
      </c>
      <c r="S352" s="2">
        <v>41.0</v>
      </c>
    </row>
    <row r="353">
      <c r="C353" s="359" t="s">
        <v>8365</v>
      </c>
      <c r="D353" s="291" t="s">
        <v>11989</v>
      </c>
      <c r="E353" s="359" t="s">
        <v>11990</v>
      </c>
      <c r="M353" s="2" t="s">
        <v>17</v>
      </c>
      <c r="N353" s="2" t="s">
        <v>9924</v>
      </c>
      <c r="S353" s="2">
        <v>41.0</v>
      </c>
    </row>
    <row r="354">
      <c r="C354" s="359" t="s">
        <v>8365</v>
      </c>
      <c r="D354" s="291" t="s">
        <v>11989</v>
      </c>
      <c r="E354" s="359" t="s">
        <v>11990</v>
      </c>
      <c r="M354" s="2" t="s">
        <v>17</v>
      </c>
      <c r="N354" s="2" t="s">
        <v>9924</v>
      </c>
      <c r="S354" s="2">
        <v>41.0</v>
      </c>
    </row>
    <row r="355">
      <c r="C355" s="359" t="s">
        <v>8365</v>
      </c>
      <c r="D355" s="291" t="s">
        <v>11989</v>
      </c>
      <c r="E355" s="359" t="s">
        <v>11990</v>
      </c>
      <c r="M355" s="2" t="s">
        <v>17</v>
      </c>
      <c r="N355" s="2" t="s">
        <v>9924</v>
      </c>
      <c r="S355" s="2">
        <v>41.0</v>
      </c>
    </row>
    <row r="356">
      <c r="C356" s="359" t="s">
        <v>8365</v>
      </c>
      <c r="D356" s="291" t="s">
        <v>11989</v>
      </c>
      <c r="E356" s="359" t="s">
        <v>11990</v>
      </c>
      <c r="M356" s="2" t="s">
        <v>17</v>
      </c>
      <c r="N356" s="2" t="s">
        <v>9924</v>
      </c>
      <c r="S356" s="2">
        <v>41.0</v>
      </c>
    </row>
    <row r="357">
      <c r="C357" s="359" t="s">
        <v>8365</v>
      </c>
      <c r="D357" s="291" t="s">
        <v>11989</v>
      </c>
      <c r="E357" s="359" t="s">
        <v>11990</v>
      </c>
      <c r="M357" s="2" t="s">
        <v>17</v>
      </c>
      <c r="N357" s="2" t="s">
        <v>9924</v>
      </c>
      <c r="S357" s="2">
        <v>41.0</v>
      </c>
    </row>
    <row r="358">
      <c r="C358" s="359" t="s">
        <v>8365</v>
      </c>
      <c r="D358" s="291" t="s">
        <v>11989</v>
      </c>
      <c r="E358" s="359" t="s">
        <v>11990</v>
      </c>
      <c r="M358" s="2" t="s">
        <v>17</v>
      </c>
      <c r="N358" s="2" t="s">
        <v>9924</v>
      </c>
      <c r="S358" s="2">
        <v>41.0</v>
      </c>
    </row>
    <row r="359">
      <c r="C359" s="359" t="s">
        <v>8365</v>
      </c>
      <c r="D359" s="291" t="s">
        <v>11989</v>
      </c>
      <c r="E359" s="359" t="s">
        <v>11990</v>
      </c>
      <c r="M359" s="2" t="s">
        <v>17</v>
      </c>
      <c r="N359" s="2" t="s">
        <v>9924</v>
      </c>
      <c r="S359" s="2">
        <v>41.0</v>
      </c>
    </row>
    <row r="360">
      <c r="C360" s="359" t="s">
        <v>11991</v>
      </c>
      <c r="M360" s="2" t="s">
        <v>17</v>
      </c>
      <c r="N360" s="2" t="s">
        <v>9924</v>
      </c>
      <c r="S360" s="2">
        <v>41.0</v>
      </c>
    </row>
    <row r="361">
      <c r="C361" s="359" t="s">
        <v>11992</v>
      </c>
      <c r="M361" s="359" t="s">
        <v>17</v>
      </c>
      <c r="N361" s="2" t="s">
        <v>9924</v>
      </c>
      <c r="S361" s="2">
        <v>41.0</v>
      </c>
    </row>
    <row r="362">
      <c r="C362" s="359" t="s">
        <v>11993</v>
      </c>
      <c r="E362" s="359" t="s">
        <v>11929</v>
      </c>
      <c r="M362" s="2" t="s">
        <v>17</v>
      </c>
      <c r="N362" s="2" t="s">
        <v>9924</v>
      </c>
      <c r="S362" s="2">
        <v>41.0</v>
      </c>
    </row>
    <row r="363">
      <c r="C363" s="359" t="s">
        <v>11994</v>
      </c>
      <c r="E363" s="380" t="s">
        <v>11995</v>
      </c>
      <c r="M363" s="2" t="s">
        <v>17</v>
      </c>
      <c r="N363" s="2" t="s">
        <v>9924</v>
      </c>
      <c r="S363" s="2">
        <v>41.0</v>
      </c>
    </row>
    <row r="364">
      <c r="C364" s="359" t="s">
        <v>11996</v>
      </c>
      <c r="E364" s="383"/>
      <c r="M364" s="2" t="s">
        <v>17</v>
      </c>
      <c r="N364" s="2" t="s">
        <v>9924</v>
      </c>
      <c r="S364" s="2">
        <v>41.0</v>
      </c>
    </row>
    <row r="365">
      <c r="C365" s="359" t="s">
        <v>11997</v>
      </c>
      <c r="D365" s="291" t="s">
        <v>11998</v>
      </c>
      <c r="E365" s="359" t="s">
        <v>11999</v>
      </c>
      <c r="M365" s="2" t="s">
        <v>17</v>
      </c>
      <c r="N365" s="2" t="s">
        <v>9924</v>
      </c>
      <c r="S365" s="2">
        <v>42.0</v>
      </c>
    </row>
    <row r="366">
      <c r="C366" s="359" t="s">
        <v>3994</v>
      </c>
      <c r="E366" s="380" t="s">
        <v>3995</v>
      </c>
      <c r="M366" s="2" t="s">
        <v>17</v>
      </c>
      <c r="N366" s="2" t="s">
        <v>6373</v>
      </c>
      <c r="S366" s="2">
        <v>55.0</v>
      </c>
    </row>
    <row r="367">
      <c r="C367" s="359" t="s">
        <v>5387</v>
      </c>
      <c r="D367" s="291" t="s">
        <v>12000</v>
      </c>
      <c r="E367" s="359" t="s">
        <v>5388</v>
      </c>
      <c r="M367" s="2" t="s">
        <v>17</v>
      </c>
      <c r="N367" s="2" t="s">
        <v>6373</v>
      </c>
      <c r="S367" s="2">
        <v>55.0</v>
      </c>
    </row>
    <row r="368">
      <c r="C368" s="359" t="s">
        <v>5387</v>
      </c>
      <c r="D368" s="291" t="s">
        <v>12001</v>
      </c>
      <c r="E368" s="359" t="s">
        <v>5388</v>
      </c>
      <c r="M368" s="2" t="s">
        <v>17</v>
      </c>
      <c r="N368" s="2" t="s">
        <v>6373</v>
      </c>
      <c r="S368" s="2">
        <v>55.0</v>
      </c>
    </row>
    <row r="369">
      <c r="C369" s="359" t="s">
        <v>5387</v>
      </c>
      <c r="D369" s="291" t="s">
        <v>12002</v>
      </c>
      <c r="E369" s="359" t="s">
        <v>5388</v>
      </c>
      <c r="M369" s="2" t="s">
        <v>17</v>
      </c>
      <c r="N369" s="2" t="s">
        <v>6373</v>
      </c>
      <c r="S369" s="2">
        <v>55.0</v>
      </c>
    </row>
    <row r="370">
      <c r="C370" s="359" t="s">
        <v>5387</v>
      </c>
      <c r="D370" s="291" t="s">
        <v>12003</v>
      </c>
      <c r="E370" s="359" t="s">
        <v>5388</v>
      </c>
      <c r="M370" s="2" t="s">
        <v>17</v>
      </c>
      <c r="N370" s="2" t="s">
        <v>6373</v>
      </c>
      <c r="S370" s="2">
        <v>55.0</v>
      </c>
    </row>
    <row r="371">
      <c r="C371" s="359" t="s">
        <v>5387</v>
      </c>
      <c r="D371" s="291" t="s">
        <v>12004</v>
      </c>
      <c r="E371" s="359" t="s">
        <v>5388</v>
      </c>
      <c r="M371" s="2" t="s">
        <v>17</v>
      </c>
      <c r="N371" s="2" t="s">
        <v>6373</v>
      </c>
      <c r="S371" s="2">
        <v>55.0</v>
      </c>
    </row>
    <row r="372">
      <c r="B372" s="2" t="s">
        <v>862</v>
      </c>
      <c r="C372" s="359" t="s">
        <v>1258</v>
      </c>
      <c r="D372" s="291" t="s">
        <v>12005</v>
      </c>
      <c r="E372" s="380" t="s">
        <v>900</v>
      </c>
      <c r="M372" s="2" t="s">
        <v>17</v>
      </c>
      <c r="N372" s="2" t="s">
        <v>5261</v>
      </c>
      <c r="S372" s="2">
        <v>94.0</v>
      </c>
    </row>
    <row r="373">
      <c r="B373" s="2" t="s">
        <v>883</v>
      </c>
      <c r="C373" s="359" t="s">
        <v>2616</v>
      </c>
      <c r="D373" s="291" t="s">
        <v>12006</v>
      </c>
      <c r="E373" s="380" t="s">
        <v>6286</v>
      </c>
      <c r="M373" s="2" t="s">
        <v>17</v>
      </c>
      <c r="N373" s="2" t="s">
        <v>5261</v>
      </c>
      <c r="S373" s="2">
        <v>95.0</v>
      </c>
    </row>
    <row r="374">
      <c r="C374" s="384" t="s">
        <v>9243</v>
      </c>
      <c r="D374" s="291" t="s">
        <v>7354</v>
      </c>
      <c r="E374" s="359" t="s">
        <v>12007</v>
      </c>
      <c r="M374" s="2" t="s">
        <v>17</v>
      </c>
      <c r="N374" s="2" t="s">
        <v>4668</v>
      </c>
      <c r="S374" s="2">
        <v>101.0</v>
      </c>
    </row>
    <row r="375">
      <c r="C375" s="384" t="s">
        <v>9243</v>
      </c>
      <c r="D375" s="291" t="s">
        <v>12008</v>
      </c>
      <c r="E375" s="359" t="s">
        <v>12007</v>
      </c>
      <c r="M375" s="2" t="s">
        <v>17</v>
      </c>
      <c r="N375" s="2" t="s">
        <v>4668</v>
      </c>
      <c r="S375" s="2">
        <v>101.0</v>
      </c>
    </row>
    <row r="376">
      <c r="C376" s="359"/>
      <c r="E376" s="359"/>
    </row>
    <row r="377">
      <c r="C377" s="359"/>
      <c r="E377" s="35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5" width="13.88"/>
    <col customWidth="1" min="6" max="10" width="17.5"/>
    <col customWidth="1" min="11" max="12" width="6.5"/>
    <col customWidth="1" min="13" max="13" width="20.75"/>
    <col customWidth="1" min="14" max="14" width="6.88"/>
    <col customWidth="1" min="15" max="15" width="12.88"/>
    <col customWidth="1" min="16" max="16" width="4.13"/>
    <col customWidth="1" min="17" max="17" width="8.88"/>
    <col customWidth="1" min="18" max="18" width="16.25"/>
    <col customWidth="1" min="19" max="19" width="12.0"/>
    <col customWidth="1" min="20" max="20" width="13.0"/>
  </cols>
  <sheetData>
    <row r="1">
      <c r="A1" s="220" t="s">
        <v>9626</v>
      </c>
      <c r="B1" s="215" t="s">
        <v>5</v>
      </c>
      <c r="C1" s="219" t="s">
        <v>12009</v>
      </c>
      <c r="D1" s="2"/>
      <c r="E1" s="237">
        <v>9.99441041E9</v>
      </c>
      <c r="F1" s="220"/>
      <c r="G1" s="220"/>
      <c r="H1" s="219" t="s">
        <v>800</v>
      </c>
      <c r="I1" s="219"/>
      <c r="J1" s="219" t="s">
        <v>801</v>
      </c>
      <c r="K1" s="221" t="s">
        <v>802</v>
      </c>
      <c r="L1" s="219"/>
      <c r="M1" s="215" t="s">
        <v>803</v>
      </c>
      <c r="N1" s="219" t="s">
        <v>801</v>
      </c>
      <c r="O1" s="221" t="s">
        <v>802</v>
      </c>
      <c r="Q1" s="239" t="s">
        <v>6058</v>
      </c>
      <c r="R1" s="239" t="s">
        <v>6216</v>
      </c>
      <c r="S1" s="239" t="s">
        <v>806</v>
      </c>
    </row>
    <row r="2">
      <c r="A2" s="239"/>
      <c r="B2" s="477" t="s">
        <v>807</v>
      </c>
      <c r="C2" s="2" t="s">
        <v>612</v>
      </c>
      <c r="D2" s="2"/>
      <c r="E2" s="237"/>
      <c r="F2" s="2"/>
      <c r="G2" s="2"/>
      <c r="H2" s="227" t="s">
        <v>320</v>
      </c>
      <c r="I2" s="227"/>
      <c r="J2" s="469"/>
      <c r="K2" s="227"/>
      <c r="L2" s="2"/>
      <c r="M2" s="229" t="s">
        <v>11</v>
      </c>
      <c r="O2" s="230"/>
      <c r="Q2" s="2">
        <v>1.0</v>
      </c>
      <c r="R2" s="2" t="s">
        <v>12010</v>
      </c>
      <c r="S2" s="2" t="s">
        <v>12011</v>
      </c>
      <c r="T2" s="2" t="s">
        <v>1958</v>
      </c>
    </row>
    <row r="3">
      <c r="A3" s="2"/>
      <c r="B3" s="229" t="s">
        <v>811</v>
      </c>
      <c r="E3" s="230"/>
      <c r="F3" s="2"/>
      <c r="G3" s="2"/>
      <c r="H3" s="2" t="s">
        <v>812</v>
      </c>
      <c r="I3" s="2"/>
      <c r="K3" s="2"/>
      <c r="L3" s="2"/>
      <c r="M3" s="229" t="s">
        <v>12</v>
      </c>
      <c r="O3" s="230"/>
      <c r="Q3" s="2">
        <v>2.0</v>
      </c>
      <c r="R3" s="2" t="s">
        <v>12012</v>
      </c>
      <c r="S3" s="2" t="s">
        <v>12013</v>
      </c>
      <c r="T3" s="2" t="s">
        <v>273</v>
      </c>
    </row>
    <row r="4">
      <c r="A4" s="2"/>
      <c r="B4" s="229" t="s">
        <v>816</v>
      </c>
      <c r="C4" s="2"/>
      <c r="E4" s="230"/>
      <c r="F4" s="2"/>
      <c r="G4" s="2"/>
      <c r="H4" s="2" t="s">
        <v>817</v>
      </c>
      <c r="I4" s="2"/>
      <c r="K4" s="2"/>
      <c r="L4" s="2"/>
      <c r="M4" s="229" t="s">
        <v>13</v>
      </c>
      <c r="O4" s="230"/>
      <c r="Q4" s="2">
        <v>3.0</v>
      </c>
      <c r="R4" s="2" t="s">
        <v>12014</v>
      </c>
      <c r="S4" s="2" t="s">
        <v>12015</v>
      </c>
      <c r="T4" s="2" t="s">
        <v>2870</v>
      </c>
    </row>
    <row r="5">
      <c r="A5" s="2"/>
      <c r="B5" s="229" t="s">
        <v>818</v>
      </c>
      <c r="C5" s="2" t="s">
        <v>3984</v>
      </c>
      <c r="E5" s="230"/>
      <c r="F5" s="2"/>
      <c r="G5" s="2"/>
      <c r="H5" s="2" t="s">
        <v>819</v>
      </c>
      <c r="I5" s="2"/>
      <c r="K5" s="2"/>
      <c r="L5" s="2"/>
      <c r="M5" s="229" t="s">
        <v>14</v>
      </c>
      <c r="O5" s="237"/>
      <c r="Q5" s="2">
        <v>4.0</v>
      </c>
      <c r="R5" s="2" t="s">
        <v>12016</v>
      </c>
      <c r="S5" s="2" t="s">
        <v>12017</v>
      </c>
      <c r="T5" s="2" t="s">
        <v>12018</v>
      </c>
    </row>
    <row r="6">
      <c r="A6" s="2"/>
      <c r="B6" s="229" t="s">
        <v>820</v>
      </c>
      <c r="D6" s="2"/>
      <c r="E6" s="237"/>
      <c r="F6" s="2"/>
      <c r="G6" s="2"/>
      <c r="H6" s="2" t="s">
        <v>821</v>
      </c>
      <c r="K6" s="2"/>
      <c r="L6" s="2"/>
      <c r="M6" s="229" t="s">
        <v>7157</v>
      </c>
      <c r="O6" s="237"/>
      <c r="Q6" s="2">
        <v>5.0</v>
      </c>
      <c r="R6" s="2" t="s">
        <v>805</v>
      </c>
      <c r="S6" s="2" t="s">
        <v>5936</v>
      </c>
      <c r="T6" s="2" t="s">
        <v>1010</v>
      </c>
    </row>
    <row r="7">
      <c r="A7" s="2"/>
      <c r="B7" s="229" t="s">
        <v>822</v>
      </c>
      <c r="D7" s="2"/>
      <c r="E7" s="237"/>
      <c r="F7" s="2"/>
      <c r="G7" s="2"/>
      <c r="H7" s="2" t="s">
        <v>823</v>
      </c>
      <c r="I7" s="2"/>
      <c r="K7" s="2"/>
      <c r="L7" s="2"/>
      <c r="M7" s="229" t="s">
        <v>17</v>
      </c>
      <c r="O7" s="237"/>
      <c r="Q7" s="2">
        <v>6.0</v>
      </c>
      <c r="R7" s="2" t="s">
        <v>9419</v>
      </c>
      <c r="S7" s="2" t="s">
        <v>12019</v>
      </c>
      <c r="T7" s="2" t="s">
        <v>1010</v>
      </c>
    </row>
    <row r="8">
      <c r="A8" s="2"/>
      <c r="B8" s="229" t="s">
        <v>824</v>
      </c>
      <c r="E8" s="230"/>
      <c r="F8" s="2"/>
      <c r="G8" s="2"/>
      <c r="H8" s="2" t="s">
        <v>825</v>
      </c>
      <c r="I8" s="2"/>
      <c r="K8" s="2"/>
      <c r="L8" s="2"/>
      <c r="M8" s="229" t="s">
        <v>1214</v>
      </c>
      <c r="O8" s="237"/>
      <c r="Q8" s="2">
        <v>7.0</v>
      </c>
      <c r="R8" s="2" t="s">
        <v>9714</v>
      </c>
      <c r="S8" s="2" t="s">
        <v>5352</v>
      </c>
      <c r="T8" s="2" t="s">
        <v>1568</v>
      </c>
      <c r="U8" s="2" t="s">
        <v>55</v>
      </c>
    </row>
    <row r="9">
      <c r="A9" s="2"/>
      <c r="B9" s="229" t="s">
        <v>826</v>
      </c>
      <c r="C9" s="2"/>
      <c r="D9" s="2"/>
      <c r="E9" s="237"/>
      <c r="F9" s="2"/>
      <c r="G9" s="2"/>
      <c r="H9" s="2" t="s">
        <v>827</v>
      </c>
      <c r="I9" s="2"/>
      <c r="J9" s="2"/>
      <c r="K9" s="2"/>
      <c r="L9" s="2"/>
      <c r="M9" s="229" t="s">
        <v>19</v>
      </c>
      <c r="N9" s="2"/>
      <c r="O9" s="237"/>
      <c r="Q9" s="2">
        <v>8.0</v>
      </c>
      <c r="R9" s="2" t="s">
        <v>12020</v>
      </c>
      <c r="S9" s="2" t="s">
        <v>4853</v>
      </c>
      <c r="T9" s="2" t="s">
        <v>3081</v>
      </c>
      <c r="U9" s="2" t="s">
        <v>55</v>
      </c>
    </row>
    <row r="10">
      <c r="A10" s="2"/>
      <c r="B10" s="241" t="s">
        <v>828</v>
      </c>
      <c r="C10" s="242"/>
      <c r="D10" s="242"/>
      <c r="E10" s="243"/>
      <c r="F10" s="2"/>
      <c r="G10" s="2"/>
      <c r="H10" s="2" t="s">
        <v>829</v>
      </c>
      <c r="I10" s="2"/>
      <c r="J10" s="2"/>
      <c r="K10" s="2"/>
      <c r="L10" s="2"/>
      <c r="M10" s="229" t="s">
        <v>20</v>
      </c>
      <c r="N10" s="2"/>
      <c r="O10" s="237"/>
      <c r="Q10" s="2"/>
      <c r="R10" s="2"/>
      <c r="S10" s="2"/>
      <c r="T10" s="2"/>
    </row>
    <row r="11">
      <c r="A11" s="2"/>
      <c r="B11" s="2" t="s">
        <v>830</v>
      </c>
      <c r="C11" s="2"/>
      <c r="D11" s="2"/>
      <c r="E11" s="2" t="s">
        <v>34</v>
      </c>
      <c r="F11" s="2"/>
      <c r="G11" s="2"/>
      <c r="H11" s="2" t="s">
        <v>831</v>
      </c>
      <c r="I11" s="2"/>
      <c r="J11" s="2"/>
      <c r="K11" s="2"/>
      <c r="L11" s="2"/>
      <c r="M11" s="229" t="s">
        <v>21</v>
      </c>
      <c r="N11" s="2"/>
      <c r="O11" s="237"/>
      <c r="Q11" s="2"/>
      <c r="R11" s="2"/>
      <c r="S11" s="2"/>
      <c r="T11" s="2"/>
    </row>
    <row r="12">
      <c r="A12" s="2"/>
      <c r="B12" s="2"/>
      <c r="C12" s="2"/>
      <c r="D12" s="2"/>
      <c r="E12" s="2"/>
      <c r="F12" s="2"/>
      <c r="G12" s="2"/>
      <c r="H12" s="2" t="s">
        <v>833</v>
      </c>
      <c r="I12" s="2"/>
      <c r="J12" s="2"/>
      <c r="K12" s="2"/>
      <c r="L12" s="2"/>
      <c r="M12" s="241" t="s">
        <v>2238</v>
      </c>
      <c r="N12" s="242"/>
      <c r="O12" s="243"/>
      <c r="Q12" s="2"/>
      <c r="R12" s="2"/>
      <c r="S12" s="2"/>
      <c r="T12" s="2"/>
    </row>
    <row r="13">
      <c r="A13" s="2"/>
      <c r="B13" s="2"/>
      <c r="C13" s="2"/>
      <c r="D13" s="2"/>
      <c r="E13" s="2"/>
      <c r="F13" s="2"/>
      <c r="G13" s="2"/>
      <c r="H13" s="229" t="s">
        <v>835</v>
      </c>
      <c r="I13" s="2"/>
      <c r="J13" s="2"/>
      <c r="K13" s="237"/>
      <c r="L13" s="2"/>
      <c r="M13" s="2"/>
      <c r="N13" s="2"/>
      <c r="O13" s="2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41" t="s">
        <v>837</v>
      </c>
      <c r="I14" s="242"/>
      <c r="J14" s="242"/>
      <c r="K14" s="243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4235</v>
      </c>
      <c r="P15" s="2"/>
      <c r="Q15" s="2"/>
      <c r="R15" s="2"/>
      <c r="S15" s="2"/>
    </row>
    <row r="16">
      <c r="A16" s="12" t="s">
        <v>4345</v>
      </c>
      <c r="B16" s="12" t="s">
        <v>27</v>
      </c>
      <c r="C16" s="12" t="s">
        <v>28</v>
      </c>
      <c r="D16" s="12" t="s">
        <v>838</v>
      </c>
      <c r="E16" s="12" t="s">
        <v>29</v>
      </c>
      <c r="F16" s="12" t="s">
        <v>839</v>
      </c>
      <c r="G16" s="12" t="s">
        <v>12021</v>
      </c>
      <c r="H16" s="12" t="s">
        <v>811</v>
      </c>
      <c r="I16" s="12" t="s">
        <v>841</v>
      </c>
      <c r="J16" s="12" t="s">
        <v>842</v>
      </c>
      <c r="K16" s="12" t="s">
        <v>843</v>
      </c>
      <c r="L16" s="12" t="s">
        <v>8591</v>
      </c>
      <c r="M16" s="12" t="s">
        <v>845</v>
      </c>
      <c r="N16" s="12" t="s">
        <v>846</v>
      </c>
      <c r="O16" s="12" t="s">
        <v>847</v>
      </c>
      <c r="P16" s="12" t="s">
        <v>848</v>
      </c>
      <c r="Q16" s="12" t="s">
        <v>849</v>
      </c>
      <c r="R16" s="12" t="s">
        <v>850</v>
      </c>
      <c r="S16" s="12" t="s">
        <v>851</v>
      </c>
    </row>
    <row r="17">
      <c r="A17" s="2" t="s">
        <v>335</v>
      </c>
      <c r="B17" s="200" t="s">
        <v>30</v>
      </c>
      <c r="C17" s="359" t="s">
        <v>4423</v>
      </c>
      <c r="D17" s="291">
        <v>8.801026356781E12</v>
      </c>
      <c r="E17" s="359" t="s">
        <v>4424</v>
      </c>
      <c r="F17" s="2"/>
      <c r="G17" s="2"/>
      <c r="H17" s="2" t="s">
        <v>12022</v>
      </c>
      <c r="I17" s="2" t="s">
        <v>2097</v>
      </c>
      <c r="J17" s="2" t="s">
        <v>829</v>
      </c>
      <c r="K17" s="2" t="s">
        <v>12019</v>
      </c>
      <c r="L17" s="2" t="s">
        <v>860</v>
      </c>
      <c r="M17" s="2" t="s">
        <v>17</v>
      </c>
      <c r="N17" s="2" t="s">
        <v>4857</v>
      </c>
      <c r="R17" s="2" t="s">
        <v>9419</v>
      </c>
      <c r="S17" s="2">
        <v>339.0</v>
      </c>
    </row>
    <row r="18">
      <c r="A18" s="2"/>
      <c r="B18" s="200" t="s">
        <v>30</v>
      </c>
      <c r="C18" s="359" t="s">
        <v>5477</v>
      </c>
      <c r="D18" s="291">
        <v>8.801598664338E12</v>
      </c>
      <c r="E18" s="200" t="s">
        <v>6646</v>
      </c>
      <c r="F18" s="2"/>
      <c r="G18" s="2"/>
      <c r="H18" s="2" t="s">
        <v>9000</v>
      </c>
      <c r="I18" s="2" t="s">
        <v>2100</v>
      </c>
      <c r="J18" s="2" t="s">
        <v>829</v>
      </c>
      <c r="K18" s="2" t="s">
        <v>12019</v>
      </c>
      <c r="L18" s="2" t="s">
        <v>860</v>
      </c>
      <c r="M18" s="2" t="s">
        <v>17</v>
      </c>
      <c r="N18" s="2" t="s">
        <v>4857</v>
      </c>
      <c r="R18" s="2" t="s">
        <v>9419</v>
      </c>
      <c r="S18" s="2">
        <v>339.0</v>
      </c>
    </row>
    <row r="19">
      <c r="A19" s="2"/>
      <c r="B19" s="200" t="s">
        <v>30</v>
      </c>
      <c r="C19" s="359" t="s">
        <v>5477</v>
      </c>
      <c r="D19" s="291">
        <v>8.801429254631E12</v>
      </c>
      <c r="E19" s="200" t="s">
        <v>6646</v>
      </c>
      <c r="F19" s="2"/>
      <c r="G19" s="2"/>
      <c r="H19" s="2" t="s">
        <v>12023</v>
      </c>
      <c r="I19" s="2" t="s">
        <v>2102</v>
      </c>
      <c r="J19" s="2" t="s">
        <v>829</v>
      </c>
      <c r="K19" s="2" t="s">
        <v>12019</v>
      </c>
      <c r="L19" s="2" t="s">
        <v>860</v>
      </c>
      <c r="M19" s="2" t="s">
        <v>17</v>
      </c>
      <c r="N19" s="2" t="s">
        <v>4857</v>
      </c>
      <c r="R19" s="2" t="s">
        <v>9419</v>
      </c>
      <c r="S19" s="2">
        <v>339.0</v>
      </c>
    </row>
    <row r="20">
      <c r="A20" s="2"/>
      <c r="B20" s="200" t="s">
        <v>30</v>
      </c>
      <c r="C20" s="359" t="s">
        <v>5477</v>
      </c>
      <c r="D20" s="291">
        <v>8.801113612062E12</v>
      </c>
      <c r="E20" s="200" t="s">
        <v>6646</v>
      </c>
      <c r="F20" s="2"/>
      <c r="G20" s="2"/>
      <c r="H20" s="2" t="s">
        <v>12024</v>
      </c>
      <c r="I20" s="2" t="s">
        <v>2103</v>
      </c>
      <c r="J20" s="2" t="s">
        <v>829</v>
      </c>
      <c r="K20" s="2" t="s">
        <v>12019</v>
      </c>
      <c r="L20" s="2" t="s">
        <v>860</v>
      </c>
      <c r="M20" s="2" t="s">
        <v>17</v>
      </c>
      <c r="N20" s="2" t="s">
        <v>4857</v>
      </c>
      <c r="R20" s="2" t="s">
        <v>9419</v>
      </c>
      <c r="S20" s="2">
        <v>339.0</v>
      </c>
    </row>
    <row r="21">
      <c r="A21" s="2"/>
      <c r="B21" s="200" t="s">
        <v>30</v>
      </c>
      <c r="C21" s="359" t="s">
        <v>5477</v>
      </c>
      <c r="D21" s="291">
        <v>9.891213110136E12</v>
      </c>
      <c r="E21" s="200" t="s">
        <v>6646</v>
      </c>
      <c r="F21" s="2"/>
      <c r="G21" s="2"/>
      <c r="H21" s="2" t="s">
        <v>12025</v>
      </c>
      <c r="I21" s="2" t="s">
        <v>2104</v>
      </c>
      <c r="J21" s="2" t="s">
        <v>829</v>
      </c>
      <c r="K21" s="2" t="s">
        <v>12019</v>
      </c>
      <c r="L21" s="2" t="s">
        <v>860</v>
      </c>
      <c r="M21" s="2" t="s">
        <v>17</v>
      </c>
      <c r="N21" s="2" t="s">
        <v>4857</v>
      </c>
      <c r="R21" s="2" t="s">
        <v>9419</v>
      </c>
      <c r="S21" s="2">
        <v>339.0</v>
      </c>
    </row>
    <row r="22">
      <c r="A22" s="2"/>
      <c r="B22" s="200" t="s">
        <v>30</v>
      </c>
      <c r="C22" s="359" t="s">
        <v>5477</v>
      </c>
      <c r="D22" s="291">
        <v>8.801270492111E12</v>
      </c>
      <c r="E22" s="200" t="s">
        <v>6646</v>
      </c>
      <c r="I22" s="2" t="s">
        <v>2105</v>
      </c>
      <c r="J22" s="2" t="s">
        <v>829</v>
      </c>
      <c r="K22" s="2" t="s">
        <v>12019</v>
      </c>
      <c r="L22" s="2" t="s">
        <v>860</v>
      </c>
      <c r="M22" s="2" t="s">
        <v>17</v>
      </c>
      <c r="N22" s="2" t="s">
        <v>4857</v>
      </c>
      <c r="R22" s="2" t="s">
        <v>9419</v>
      </c>
      <c r="S22" s="2">
        <v>339.0</v>
      </c>
    </row>
    <row r="23">
      <c r="A23" s="2"/>
      <c r="B23" s="200" t="s">
        <v>30</v>
      </c>
      <c r="C23" s="359" t="s">
        <v>5477</v>
      </c>
      <c r="D23" s="291">
        <v>8.80155366744E11</v>
      </c>
      <c r="E23" s="200" t="s">
        <v>6646</v>
      </c>
      <c r="J23" s="2" t="s">
        <v>829</v>
      </c>
      <c r="K23" s="2" t="s">
        <v>12019</v>
      </c>
      <c r="L23" s="2" t="s">
        <v>860</v>
      </c>
      <c r="M23" s="2" t="s">
        <v>17</v>
      </c>
      <c r="N23" s="2" t="s">
        <v>4857</v>
      </c>
      <c r="R23" s="2" t="s">
        <v>9419</v>
      </c>
      <c r="S23" s="2">
        <v>339.0</v>
      </c>
    </row>
    <row r="24">
      <c r="A24" s="2"/>
      <c r="B24" s="200" t="s">
        <v>30</v>
      </c>
      <c r="C24" s="359" t="s">
        <v>5477</v>
      </c>
      <c r="D24" s="291">
        <v>9.891280241869E12</v>
      </c>
      <c r="E24" s="200" t="s">
        <v>6646</v>
      </c>
      <c r="J24" s="2" t="s">
        <v>829</v>
      </c>
      <c r="K24" s="2" t="s">
        <v>12019</v>
      </c>
      <c r="L24" s="2" t="s">
        <v>860</v>
      </c>
      <c r="M24" s="2" t="s">
        <v>17</v>
      </c>
      <c r="N24" s="2" t="s">
        <v>4857</v>
      </c>
      <c r="R24" s="2" t="s">
        <v>9419</v>
      </c>
      <c r="S24" s="2">
        <v>339.0</v>
      </c>
    </row>
    <row r="25">
      <c r="A25" s="2"/>
      <c r="B25" s="200" t="s">
        <v>30</v>
      </c>
      <c r="C25" s="359" t="s">
        <v>5477</v>
      </c>
      <c r="D25" s="200"/>
      <c r="E25" s="200" t="s">
        <v>6646</v>
      </c>
      <c r="L25" s="2" t="s">
        <v>860</v>
      </c>
      <c r="M25" s="2" t="s">
        <v>11</v>
      </c>
    </row>
    <row r="26">
      <c r="A26" s="2"/>
      <c r="B26" s="200" t="s">
        <v>30</v>
      </c>
      <c r="C26" s="359" t="s">
        <v>5477</v>
      </c>
      <c r="D26" s="200"/>
      <c r="E26" s="200" t="s">
        <v>6646</v>
      </c>
      <c r="L26" s="2" t="s">
        <v>860</v>
      </c>
      <c r="M26" s="2" t="s">
        <v>11</v>
      </c>
    </row>
    <row r="27">
      <c r="A27" s="2"/>
      <c r="B27" s="200" t="s">
        <v>30</v>
      </c>
      <c r="C27" s="359" t="s">
        <v>5477</v>
      </c>
      <c r="D27" s="200"/>
      <c r="E27" s="200" t="s">
        <v>6646</v>
      </c>
      <c r="L27" s="2" t="s">
        <v>860</v>
      </c>
      <c r="M27" s="2" t="s">
        <v>11</v>
      </c>
    </row>
    <row r="28">
      <c r="A28" s="2"/>
      <c r="B28" s="200" t="s">
        <v>30</v>
      </c>
      <c r="C28" s="359" t="s">
        <v>5477</v>
      </c>
      <c r="D28" s="200"/>
      <c r="E28" s="200" t="s">
        <v>6646</v>
      </c>
      <c r="L28" s="2" t="s">
        <v>860</v>
      </c>
      <c r="M28" s="2" t="s">
        <v>11</v>
      </c>
    </row>
    <row r="29">
      <c r="A29" s="2"/>
      <c r="B29" s="200" t="s">
        <v>30</v>
      </c>
      <c r="C29" s="359" t="s">
        <v>5477</v>
      </c>
      <c r="D29" s="200"/>
      <c r="E29" s="200" t="s">
        <v>6646</v>
      </c>
      <c r="L29" s="2" t="s">
        <v>860</v>
      </c>
      <c r="M29" s="2" t="s">
        <v>11</v>
      </c>
    </row>
    <row r="30">
      <c r="A30" s="2"/>
      <c r="B30" s="200" t="s">
        <v>30</v>
      </c>
      <c r="C30" s="359" t="s">
        <v>5477</v>
      </c>
      <c r="D30" s="200"/>
      <c r="E30" s="200" t="s">
        <v>6646</v>
      </c>
      <c r="L30" s="2" t="s">
        <v>860</v>
      </c>
      <c r="M30" s="2" t="s">
        <v>11</v>
      </c>
    </row>
    <row r="31">
      <c r="A31" s="2"/>
      <c r="B31" s="200" t="s">
        <v>30</v>
      </c>
      <c r="C31" s="359" t="s">
        <v>5477</v>
      </c>
      <c r="D31" s="200"/>
      <c r="E31" s="200" t="s">
        <v>6646</v>
      </c>
      <c r="L31" s="2" t="s">
        <v>860</v>
      </c>
      <c r="M31" s="2" t="s">
        <v>11</v>
      </c>
    </row>
    <row r="32">
      <c r="A32" s="2"/>
      <c r="B32" s="200" t="s">
        <v>30</v>
      </c>
      <c r="C32" s="2" t="s">
        <v>10257</v>
      </c>
      <c r="D32" s="291">
        <v>8.701476799301E12</v>
      </c>
      <c r="E32" s="359" t="s">
        <v>8518</v>
      </c>
      <c r="J32" s="2" t="s">
        <v>829</v>
      </c>
      <c r="K32" s="2" t="s">
        <v>12019</v>
      </c>
      <c r="L32" s="2" t="s">
        <v>860</v>
      </c>
      <c r="M32" s="2" t="s">
        <v>17</v>
      </c>
      <c r="N32" s="2" t="s">
        <v>4857</v>
      </c>
      <c r="R32" s="2" t="s">
        <v>9419</v>
      </c>
      <c r="S32" s="2">
        <v>339.0</v>
      </c>
    </row>
    <row r="33">
      <c r="B33" s="200" t="s">
        <v>865</v>
      </c>
      <c r="C33" s="2" t="s">
        <v>9088</v>
      </c>
      <c r="D33" s="291" t="s">
        <v>12026</v>
      </c>
      <c r="E33" s="380" t="s">
        <v>3413</v>
      </c>
      <c r="J33" s="2" t="s">
        <v>829</v>
      </c>
      <c r="K33" s="2" t="s">
        <v>12019</v>
      </c>
      <c r="L33" s="2" t="s">
        <v>860</v>
      </c>
      <c r="M33" s="2" t="s">
        <v>17</v>
      </c>
      <c r="N33" s="2" t="s">
        <v>4857</v>
      </c>
      <c r="R33" s="2" t="s">
        <v>9419</v>
      </c>
      <c r="S33" s="2">
        <v>339.0</v>
      </c>
    </row>
    <row r="34">
      <c r="A34" s="2"/>
      <c r="B34" s="200" t="s">
        <v>4599</v>
      </c>
      <c r="C34" s="359" t="s">
        <v>8713</v>
      </c>
      <c r="D34" s="291" t="s">
        <v>12027</v>
      </c>
      <c r="E34" s="359" t="s">
        <v>8714</v>
      </c>
      <c r="J34" s="2" t="s">
        <v>829</v>
      </c>
      <c r="K34" s="2" t="s">
        <v>12019</v>
      </c>
      <c r="L34" s="2" t="s">
        <v>860</v>
      </c>
      <c r="M34" s="2" t="s">
        <v>17</v>
      </c>
      <c r="N34" s="2" t="s">
        <v>5696</v>
      </c>
      <c r="R34" s="2" t="s">
        <v>9419</v>
      </c>
      <c r="S34" s="2">
        <v>368.0</v>
      </c>
    </row>
    <row r="35">
      <c r="A35" s="357"/>
      <c r="B35" s="357"/>
      <c r="C35" s="359" t="s">
        <v>3979</v>
      </c>
      <c r="D35" s="357"/>
      <c r="E35" s="357"/>
      <c r="J35" s="2" t="s">
        <v>829</v>
      </c>
      <c r="K35" s="2" t="s">
        <v>12019</v>
      </c>
      <c r="M35" s="2" t="s">
        <v>17</v>
      </c>
      <c r="N35" s="2" t="s">
        <v>5696</v>
      </c>
      <c r="R35" s="2" t="s">
        <v>9419</v>
      </c>
      <c r="S35" s="2">
        <v>368.0</v>
      </c>
    </row>
    <row r="36">
      <c r="A36" s="357"/>
      <c r="B36" s="357"/>
      <c r="C36" s="357"/>
      <c r="D36" s="357"/>
      <c r="E36" s="357"/>
      <c r="L36" s="2" t="s">
        <v>12028</v>
      </c>
    </row>
    <row r="37">
      <c r="A37" s="2" t="s">
        <v>933</v>
      </c>
      <c r="B37" s="2" t="s">
        <v>868</v>
      </c>
      <c r="C37" s="492" t="s">
        <v>1390</v>
      </c>
      <c r="D37" s="291" t="s">
        <v>12029</v>
      </c>
      <c r="E37" s="380" t="s">
        <v>935</v>
      </c>
      <c r="I37" s="2" t="s">
        <v>2118</v>
      </c>
      <c r="J37" s="2" t="s">
        <v>829</v>
      </c>
      <c r="K37" s="2" t="s">
        <v>12019</v>
      </c>
      <c r="L37" s="2" t="s">
        <v>860</v>
      </c>
      <c r="M37" s="2" t="s">
        <v>17</v>
      </c>
      <c r="N37" s="2" t="s">
        <v>5909</v>
      </c>
      <c r="R37" s="2" t="s">
        <v>9419</v>
      </c>
      <c r="S37" s="2">
        <v>402.0</v>
      </c>
    </row>
    <row r="38">
      <c r="B38" s="2" t="s">
        <v>868</v>
      </c>
      <c r="C38" s="492" t="s">
        <v>1390</v>
      </c>
      <c r="D38" s="291" t="s">
        <v>12030</v>
      </c>
      <c r="E38" s="380" t="s">
        <v>935</v>
      </c>
      <c r="I38" s="2" t="s">
        <v>2117</v>
      </c>
      <c r="J38" s="2" t="s">
        <v>829</v>
      </c>
      <c r="K38" s="2" t="s">
        <v>12019</v>
      </c>
      <c r="L38" s="2" t="s">
        <v>860</v>
      </c>
      <c r="M38" s="2" t="s">
        <v>17</v>
      </c>
      <c r="N38" s="2" t="s">
        <v>5909</v>
      </c>
      <c r="R38" s="2" t="s">
        <v>9419</v>
      </c>
      <c r="S38" s="2">
        <v>402.0</v>
      </c>
    </row>
    <row r="39">
      <c r="B39" s="2" t="s">
        <v>868</v>
      </c>
      <c r="C39" s="492" t="s">
        <v>1390</v>
      </c>
      <c r="D39" s="291" t="s">
        <v>12031</v>
      </c>
      <c r="E39" s="380" t="s">
        <v>935</v>
      </c>
      <c r="I39" s="2" t="s">
        <v>2113</v>
      </c>
      <c r="J39" s="2" t="s">
        <v>829</v>
      </c>
      <c r="K39" s="2" t="s">
        <v>12019</v>
      </c>
      <c r="L39" s="2" t="s">
        <v>860</v>
      </c>
      <c r="M39" s="2" t="s">
        <v>17</v>
      </c>
      <c r="N39" s="2" t="s">
        <v>5909</v>
      </c>
      <c r="R39" s="2" t="s">
        <v>9419</v>
      </c>
      <c r="S39" s="2">
        <v>402.0</v>
      </c>
    </row>
    <row r="40">
      <c r="B40" s="2" t="s">
        <v>868</v>
      </c>
      <c r="C40" s="492" t="s">
        <v>1390</v>
      </c>
      <c r="D40" s="291" t="s">
        <v>12032</v>
      </c>
      <c r="E40" s="380" t="s">
        <v>935</v>
      </c>
      <c r="I40" s="2" t="s">
        <v>2114</v>
      </c>
      <c r="J40" s="2" t="s">
        <v>829</v>
      </c>
      <c r="K40" s="2" t="s">
        <v>12019</v>
      </c>
      <c r="L40" s="2" t="s">
        <v>860</v>
      </c>
      <c r="M40" s="2" t="s">
        <v>17</v>
      </c>
      <c r="N40" s="2" t="s">
        <v>5909</v>
      </c>
      <c r="R40" s="2" t="s">
        <v>9419</v>
      </c>
      <c r="S40" s="2">
        <v>402.0</v>
      </c>
    </row>
    <row r="41">
      <c r="B41" s="2" t="s">
        <v>868</v>
      </c>
      <c r="C41" s="492" t="s">
        <v>1390</v>
      </c>
      <c r="D41" s="291" t="s">
        <v>12033</v>
      </c>
      <c r="E41" s="380" t="s">
        <v>935</v>
      </c>
      <c r="I41" s="2" t="s">
        <v>2115</v>
      </c>
      <c r="J41" s="2" t="s">
        <v>829</v>
      </c>
      <c r="K41" s="2" t="s">
        <v>12019</v>
      </c>
      <c r="L41" s="2" t="s">
        <v>860</v>
      </c>
      <c r="M41" s="2" t="s">
        <v>17</v>
      </c>
      <c r="N41" s="2" t="s">
        <v>5909</v>
      </c>
      <c r="R41" s="2" t="s">
        <v>9419</v>
      </c>
      <c r="S41" s="2">
        <v>402.0</v>
      </c>
    </row>
    <row r="42">
      <c r="A42" s="2"/>
      <c r="B42" s="2"/>
      <c r="C42" s="275"/>
      <c r="D42" s="275"/>
      <c r="E42" s="439"/>
      <c r="F42" s="2"/>
      <c r="G42" s="2"/>
      <c r="H42" s="2"/>
      <c r="J42" s="2"/>
      <c r="L42" s="2"/>
      <c r="M42" s="2"/>
    </row>
    <row r="43">
      <c r="A43" s="2" t="s">
        <v>336</v>
      </c>
      <c r="B43" s="2" t="s">
        <v>3881</v>
      </c>
      <c r="C43" s="275" t="s">
        <v>7719</v>
      </c>
      <c r="D43" s="275"/>
      <c r="E43" s="275"/>
      <c r="F43" s="2"/>
      <c r="G43" s="2"/>
      <c r="H43" s="2" t="s">
        <v>9881</v>
      </c>
      <c r="J43" s="2" t="s">
        <v>821</v>
      </c>
      <c r="L43" s="2" t="s">
        <v>860</v>
      </c>
      <c r="M43" s="2" t="s">
        <v>11</v>
      </c>
    </row>
    <row r="44">
      <c r="B44" s="2" t="s">
        <v>3881</v>
      </c>
      <c r="C44" s="275" t="s">
        <v>7719</v>
      </c>
      <c r="D44" s="275"/>
      <c r="E44" s="275"/>
      <c r="F44" s="2"/>
      <c r="G44" s="2"/>
      <c r="H44" s="2" t="s">
        <v>9881</v>
      </c>
      <c r="J44" s="2" t="s">
        <v>821</v>
      </c>
      <c r="L44" s="2" t="s">
        <v>860</v>
      </c>
      <c r="M44" s="2" t="s">
        <v>11</v>
      </c>
    </row>
    <row r="45">
      <c r="B45" s="2" t="s">
        <v>3881</v>
      </c>
      <c r="C45" s="275" t="s">
        <v>7719</v>
      </c>
      <c r="D45" s="275"/>
      <c r="E45" s="275"/>
      <c r="F45" s="2"/>
      <c r="G45" s="2"/>
      <c r="H45" s="2" t="s">
        <v>9881</v>
      </c>
      <c r="J45" s="2" t="s">
        <v>821</v>
      </c>
      <c r="L45" s="2" t="s">
        <v>860</v>
      </c>
      <c r="M45" s="2" t="s">
        <v>11</v>
      </c>
    </row>
    <row r="46">
      <c r="B46" s="2" t="s">
        <v>3881</v>
      </c>
      <c r="C46" s="275" t="s">
        <v>7719</v>
      </c>
      <c r="D46" s="275"/>
      <c r="E46" s="275"/>
      <c r="F46" s="2"/>
      <c r="G46" s="2"/>
      <c r="H46" s="2" t="s">
        <v>9881</v>
      </c>
      <c r="J46" s="2" t="s">
        <v>821</v>
      </c>
      <c r="L46" s="2" t="s">
        <v>860</v>
      </c>
      <c r="M46" s="2" t="s">
        <v>11</v>
      </c>
    </row>
    <row r="47">
      <c r="B47" s="2" t="s">
        <v>3881</v>
      </c>
      <c r="C47" s="275" t="s">
        <v>7719</v>
      </c>
      <c r="D47" s="275"/>
      <c r="E47" s="275"/>
      <c r="F47" s="2"/>
      <c r="G47" s="2"/>
      <c r="H47" s="2" t="s">
        <v>9857</v>
      </c>
      <c r="J47" s="2" t="s">
        <v>821</v>
      </c>
      <c r="L47" s="2" t="s">
        <v>860</v>
      </c>
      <c r="M47" s="2" t="s">
        <v>11</v>
      </c>
    </row>
    <row r="48">
      <c r="B48" s="2" t="s">
        <v>3881</v>
      </c>
      <c r="C48" s="275" t="s">
        <v>7719</v>
      </c>
      <c r="D48" s="275"/>
      <c r="E48" s="275"/>
      <c r="F48" s="2"/>
      <c r="G48" s="2"/>
      <c r="H48" s="2" t="s">
        <v>9857</v>
      </c>
      <c r="J48" s="2" t="s">
        <v>821</v>
      </c>
      <c r="L48" s="2" t="s">
        <v>860</v>
      </c>
      <c r="M48" s="2" t="s">
        <v>11</v>
      </c>
    </row>
    <row r="49">
      <c r="B49" s="2" t="s">
        <v>3881</v>
      </c>
      <c r="C49" s="275" t="s">
        <v>7719</v>
      </c>
      <c r="D49" s="275"/>
      <c r="E49" s="275"/>
      <c r="F49" s="2"/>
      <c r="G49" s="2"/>
      <c r="H49" s="2" t="s">
        <v>10824</v>
      </c>
      <c r="J49" s="2" t="s">
        <v>821</v>
      </c>
      <c r="L49" s="2" t="s">
        <v>860</v>
      </c>
      <c r="M49" s="2" t="s">
        <v>11</v>
      </c>
    </row>
    <row r="50">
      <c r="B50" s="2" t="s">
        <v>3881</v>
      </c>
      <c r="C50" s="275" t="s">
        <v>7719</v>
      </c>
      <c r="D50" s="275"/>
      <c r="E50" s="275"/>
      <c r="F50" s="2"/>
      <c r="G50" s="2"/>
      <c r="H50" s="2" t="s">
        <v>10824</v>
      </c>
      <c r="J50" s="2" t="s">
        <v>821</v>
      </c>
      <c r="L50" s="2" t="s">
        <v>860</v>
      </c>
      <c r="M50" s="2" t="s">
        <v>11</v>
      </c>
    </row>
    <row r="51">
      <c r="B51" s="2" t="s">
        <v>3881</v>
      </c>
      <c r="C51" s="275" t="s">
        <v>7719</v>
      </c>
      <c r="D51" s="275"/>
      <c r="E51" s="275"/>
      <c r="F51" s="2"/>
      <c r="G51" s="2"/>
      <c r="H51" s="2" t="s">
        <v>10824</v>
      </c>
      <c r="J51" s="2" t="s">
        <v>821</v>
      </c>
      <c r="L51" s="2" t="s">
        <v>860</v>
      </c>
      <c r="M51" s="2" t="s">
        <v>11</v>
      </c>
    </row>
    <row r="52">
      <c r="B52" s="2" t="s">
        <v>3881</v>
      </c>
      <c r="C52" s="275" t="s">
        <v>7719</v>
      </c>
      <c r="D52" s="275"/>
      <c r="E52" s="275"/>
      <c r="F52" s="2"/>
      <c r="G52" s="2"/>
      <c r="H52" s="2" t="s">
        <v>10824</v>
      </c>
      <c r="J52" s="2" t="s">
        <v>821</v>
      </c>
      <c r="L52" s="2" t="s">
        <v>860</v>
      </c>
      <c r="M52" s="2" t="s">
        <v>11</v>
      </c>
    </row>
    <row r="53">
      <c r="B53" s="2" t="s">
        <v>3881</v>
      </c>
      <c r="C53" s="275" t="s">
        <v>7719</v>
      </c>
      <c r="D53" s="275"/>
      <c r="E53" s="275"/>
      <c r="F53" s="2"/>
      <c r="G53" s="2"/>
      <c r="H53" s="2" t="s">
        <v>12034</v>
      </c>
      <c r="J53" s="2" t="s">
        <v>821</v>
      </c>
      <c r="L53" s="2" t="s">
        <v>860</v>
      </c>
      <c r="M53" s="2" t="s">
        <v>11</v>
      </c>
    </row>
    <row r="54">
      <c r="B54" s="2" t="s">
        <v>3881</v>
      </c>
      <c r="C54" s="275" t="s">
        <v>7719</v>
      </c>
      <c r="D54" s="275"/>
      <c r="E54" s="275"/>
      <c r="F54" s="2"/>
      <c r="G54" s="2"/>
      <c r="H54" s="2" t="s">
        <v>12034</v>
      </c>
      <c r="J54" s="2" t="s">
        <v>821</v>
      </c>
      <c r="L54" s="2" t="s">
        <v>860</v>
      </c>
      <c r="M54" s="2" t="s">
        <v>11</v>
      </c>
    </row>
    <row r="55">
      <c r="B55" s="2" t="s">
        <v>3881</v>
      </c>
      <c r="C55" s="275" t="s">
        <v>7719</v>
      </c>
      <c r="D55" s="275"/>
      <c r="E55" s="275"/>
      <c r="F55" s="2"/>
      <c r="G55" s="2"/>
      <c r="H55" s="2" t="s">
        <v>7189</v>
      </c>
      <c r="J55" s="2" t="s">
        <v>821</v>
      </c>
      <c r="L55" s="2" t="s">
        <v>860</v>
      </c>
      <c r="M55" s="2" t="s">
        <v>11</v>
      </c>
    </row>
    <row r="56">
      <c r="B56" s="2" t="s">
        <v>3881</v>
      </c>
      <c r="C56" s="275" t="s">
        <v>7719</v>
      </c>
      <c r="D56" s="275"/>
      <c r="E56" s="275"/>
      <c r="F56" s="2"/>
      <c r="G56" s="2"/>
      <c r="H56" s="2" t="s">
        <v>7189</v>
      </c>
      <c r="J56" s="2" t="s">
        <v>821</v>
      </c>
      <c r="L56" s="2" t="s">
        <v>860</v>
      </c>
      <c r="M56" s="2" t="s">
        <v>11</v>
      </c>
    </row>
    <row r="57">
      <c r="B57" s="2" t="s">
        <v>3881</v>
      </c>
      <c r="C57" s="275" t="s">
        <v>7719</v>
      </c>
      <c r="F57" s="2"/>
      <c r="G57" s="2"/>
      <c r="H57" s="2" t="s">
        <v>10202</v>
      </c>
      <c r="J57" s="2" t="s">
        <v>821</v>
      </c>
      <c r="L57" s="2" t="s">
        <v>860</v>
      </c>
      <c r="M57" s="2" t="s">
        <v>11</v>
      </c>
    </row>
    <row r="58">
      <c r="B58" s="2" t="s">
        <v>3881</v>
      </c>
      <c r="C58" s="275" t="s">
        <v>7719</v>
      </c>
      <c r="D58" s="494"/>
      <c r="E58" s="494"/>
      <c r="F58" s="2"/>
      <c r="G58" s="2"/>
      <c r="H58" s="2" t="s">
        <v>12035</v>
      </c>
      <c r="J58" s="2" t="s">
        <v>821</v>
      </c>
      <c r="L58" s="2" t="s">
        <v>860</v>
      </c>
      <c r="M58" s="2" t="s">
        <v>11</v>
      </c>
    </row>
    <row r="59">
      <c r="B59" s="2" t="s">
        <v>3881</v>
      </c>
      <c r="C59" s="275" t="s">
        <v>7719</v>
      </c>
      <c r="D59" s="494"/>
      <c r="E59" s="494"/>
      <c r="F59" s="2"/>
      <c r="G59" s="2"/>
      <c r="H59" s="2" t="s">
        <v>12035</v>
      </c>
      <c r="J59" s="2" t="s">
        <v>821</v>
      </c>
      <c r="L59" s="2" t="s">
        <v>860</v>
      </c>
      <c r="M59" s="2" t="s">
        <v>11</v>
      </c>
    </row>
    <row r="60">
      <c r="B60" s="2" t="s">
        <v>3881</v>
      </c>
      <c r="C60" s="275" t="s">
        <v>7719</v>
      </c>
      <c r="D60" s="494"/>
      <c r="E60" s="494"/>
      <c r="F60" s="2"/>
      <c r="G60" s="2"/>
      <c r="H60" s="2" t="s">
        <v>12035</v>
      </c>
      <c r="J60" s="2" t="s">
        <v>821</v>
      </c>
      <c r="L60" s="2" t="s">
        <v>860</v>
      </c>
      <c r="M60" s="2" t="s">
        <v>11</v>
      </c>
    </row>
    <row r="61">
      <c r="B61" s="2" t="s">
        <v>3881</v>
      </c>
      <c r="C61" s="275" t="s">
        <v>7719</v>
      </c>
      <c r="D61" s="494"/>
      <c r="E61" s="494"/>
      <c r="F61" s="2"/>
      <c r="G61" s="2"/>
      <c r="H61" s="2" t="s">
        <v>12035</v>
      </c>
      <c r="J61" s="2" t="s">
        <v>821</v>
      </c>
      <c r="L61" s="2" t="s">
        <v>860</v>
      </c>
      <c r="M61" s="2" t="s">
        <v>11</v>
      </c>
    </row>
    <row r="62">
      <c r="B62" s="2" t="s">
        <v>3881</v>
      </c>
      <c r="C62" s="275" t="s">
        <v>7719</v>
      </c>
      <c r="D62" s="494"/>
      <c r="E62" s="494"/>
      <c r="F62" s="2"/>
      <c r="G62" s="2"/>
      <c r="H62" s="2" t="s">
        <v>1734</v>
      </c>
      <c r="J62" s="2" t="s">
        <v>821</v>
      </c>
      <c r="L62" s="2" t="s">
        <v>860</v>
      </c>
      <c r="M62" s="2" t="s">
        <v>11</v>
      </c>
    </row>
    <row r="63">
      <c r="B63" s="2" t="s">
        <v>3881</v>
      </c>
      <c r="C63" s="275" t="s">
        <v>7719</v>
      </c>
      <c r="D63" s="494"/>
      <c r="E63" s="494"/>
      <c r="F63" s="2"/>
      <c r="G63" s="2"/>
      <c r="H63" s="2" t="s">
        <v>1734</v>
      </c>
      <c r="J63" s="2" t="s">
        <v>821</v>
      </c>
      <c r="L63" s="2" t="s">
        <v>860</v>
      </c>
      <c r="M63" s="2" t="s">
        <v>11</v>
      </c>
    </row>
    <row r="64">
      <c r="A64" s="2"/>
      <c r="B64" s="2"/>
      <c r="C64" s="275"/>
      <c r="D64" s="275"/>
      <c r="E64" s="275"/>
      <c r="J64" s="2"/>
      <c r="L64" s="2"/>
      <c r="M64" s="2"/>
    </row>
    <row r="65">
      <c r="A65" s="2" t="s">
        <v>7267</v>
      </c>
      <c r="B65" s="2" t="s">
        <v>3908</v>
      </c>
      <c r="C65" s="275" t="s">
        <v>3515</v>
      </c>
      <c r="D65" s="275"/>
      <c r="E65" s="275" t="s">
        <v>3987</v>
      </c>
      <c r="J65" s="2" t="s">
        <v>829</v>
      </c>
      <c r="K65" s="2" t="s">
        <v>12019</v>
      </c>
      <c r="L65" s="2" t="s">
        <v>860</v>
      </c>
      <c r="M65" s="2" t="s">
        <v>17</v>
      </c>
      <c r="N65" s="2" t="s">
        <v>4857</v>
      </c>
      <c r="R65" s="2" t="s">
        <v>9419</v>
      </c>
      <c r="S65" s="2">
        <v>339.0</v>
      </c>
    </row>
    <row r="66">
      <c r="B66" s="2" t="s">
        <v>3908</v>
      </c>
      <c r="C66" s="275" t="s">
        <v>4099</v>
      </c>
      <c r="D66" s="275"/>
      <c r="E66" s="275" t="s">
        <v>3989</v>
      </c>
      <c r="J66" s="2" t="s">
        <v>829</v>
      </c>
      <c r="K66" s="2" t="s">
        <v>12019</v>
      </c>
      <c r="L66" s="2" t="s">
        <v>860</v>
      </c>
      <c r="M66" s="2" t="s">
        <v>17</v>
      </c>
      <c r="N66" s="2" t="s">
        <v>5696</v>
      </c>
      <c r="R66" s="2" t="s">
        <v>9419</v>
      </c>
      <c r="S66" s="2">
        <v>368.0</v>
      </c>
    </row>
    <row r="67">
      <c r="B67" s="2" t="s">
        <v>3908</v>
      </c>
      <c r="C67" s="492" t="s">
        <v>5482</v>
      </c>
      <c r="D67" s="492"/>
      <c r="E67" s="492" t="s">
        <v>7169</v>
      </c>
      <c r="J67" s="2" t="s">
        <v>829</v>
      </c>
      <c r="K67" s="2" t="s">
        <v>12019</v>
      </c>
      <c r="L67" s="2" t="s">
        <v>860</v>
      </c>
      <c r="M67" s="2" t="s">
        <v>17</v>
      </c>
      <c r="N67" s="2" t="s">
        <v>5696</v>
      </c>
      <c r="R67" s="2" t="s">
        <v>9419</v>
      </c>
      <c r="S67" s="2">
        <v>368.0</v>
      </c>
    </row>
    <row r="68">
      <c r="B68" s="2" t="s">
        <v>3908</v>
      </c>
      <c r="C68" s="492" t="s">
        <v>5330</v>
      </c>
      <c r="D68" s="492"/>
      <c r="E68" s="492" t="s">
        <v>7170</v>
      </c>
      <c r="J68" s="2" t="s">
        <v>829</v>
      </c>
      <c r="K68" s="2" t="s">
        <v>12019</v>
      </c>
      <c r="L68" s="2" t="s">
        <v>860</v>
      </c>
      <c r="M68" s="2" t="s">
        <v>17</v>
      </c>
      <c r="N68" s="2" t="s">
        <v>4857</v>
      </c>
      <c r="R68" s="2" t="s">
        <v>9419</v>
      </c>
      <c r="S68" s="2">
        <v>339.0</v>
      </c>
    </row>
    <row r="69">
      <c r="B69" s="357" t="s">
        <v>3908</v>
      </c>
      <c r="C69" s="357" t="s">
        <v>7171</v>
      </c>
      <c r="D69" s="357"/>
      <c r="E69" s="357" t="s">
        <v>4103</v>
      </c>
      <c r="J69" s="2" t="s">
        <v>829</v>
      </c>
      <c r="K69" s="2" t="s">
        <v>12019</v>
      </c>
      <c r="L69" s="2" t="s">
        <v>860</v>
      </c>
      <c r="M69" s="2" t="s">
        <v>17</v>
      </c>
      <c r="N69" s="2" t="s">
        <v>4857</v>
      </c>
      <c r="S69" s="2">
        <v>339.0</v>
      </c>
    </row>
    <row r="70">
      <c r="B70" s="2" t="s">
        <v>3908</v>
      </c>
      <c r="C70" s="492" t="s">
        <v>7172</v>
      </c>
      <c r="D70" s="492"/>
      <c r="E70" s="492" t="s">
        <v>7173</v>
      </c>
      <c r="J70" s="2" t="s">
        <v>821</v>
      </c>
      <c r="L70" s="2" t="s">
        <v>860</v>
      </c>
      <c r="M70" s="2" t="s">
        <v>11</v>
      </c>
    </row>
    <row r="71">
      <c r="B71" s="2" t="s">
        <v>3908</v>
      </c>
      <c r="C71" s="275" t="s">
        <v>6193</v>
      </c>
      <c r="D71" s="494"/>
      <c r="E71" s="494" t="s">
        <v>5389</v>
      </c>
      <c r="J71" s="2" t="s">
        <v>821</v>
      </c>
      <c r="L71" s="2" t="s">
        <v>860</v>
      </c>
      <c r="M71" s="2" t="s">
        <v>11</v>
      </c>
    </row>
    <row r="72">
      <c r="B72" s="2" t="s">
        <v>3908</v>
      </c>
      <c r="C72" s="266" t="s">
        <v>3524</v>
      </c>
      <c r="D72" s="266"/>
      <c r="E72" s="266"/>
      <c r="J72" s="2" t="s">
        <v>821</v>
      </c>
      <c r="L72" s="2" t="s">
        <v>860</v>
      </c>
      <c r="M72" s="2" t="s">
        <v>11</v>
      </c>
    </row>
    <row r="73" ht="15.0" customHeight="1">
      <c r="B73" s="2" t="s">
        <v>3908</v>
      </c>
      <c r="C73" s="275" t="s">
        <v>7174</v>
      </c>
      <c r="D73" s="266"/>
      <c r="E73" s="266" t="s">
        <v>3995</v>
      </c>
      <c r="J73" s="2" t="s">
        <v>829</v>
      </c>
      <c r="K73" s="2" t="s">
        <v>12019</v>
      </c>
      <c r="L73" s="2" t="s">
        <v>860</v>
      </c>
      <c r="M73" s="2" t="s">
        <v>17</v>
      </c>
      <c r="N73" s="2" t="s">
        <v>4857</v>
      </c>
      <c r="R73" s="2" t="s">
        <v>9419</v>
      </c>
      <c r="S73" s="2">
        <v>339.0</v>
      </c>
    </row>
    <row r="74" ht="15.0" customHeight="1">
      <c r="B74" s="2" t="s">
        <v>960</v>
      </c>
      <c r="C74" s="492" t="s">
        <v>1556</v>
      </c>
      <c r="D74" s="275"/>
      <c r="E74" s="275" t="s">
        <v>947</v>
      </c>
      <c r="J74" s="2" t="s">
        <v>829</v>
      </c>
      <c r="K74" s="2" t="s">
        <v>12019</v>
      </c>
      <c r="L74" s="2" t="s">
        <v>860</v>
      </c>
      <c r="M74" s="2" t="s">
        <v>17</v>
      </c>
      <c r="N74" s="2" t="s">
        <v>4857</v>
      </c>
      <c r="R74" s="2" t="s">
        <v>9419</v>
      </c>
      <c r="S74" s="2">
        <v>339.0</v>
      </c>
    </row>
    <row r="75" ht="15.0" customHeight="1">
      <c r="B75" s="2" t="s">
        <v>960</v>
      </c>
      <c r="C75" s="492" t="s">
        <v>1556</v>
      </c>
      <c r="D75" s="275"/>
      <c r="E75" s="275" t="s">
        <v>947</v>
      </c>
      <c r="J75" s="2" t="s">
        <v>829</v>
      </c>
      <c r="K75" s="2" t="s">
        <v>12019</v>
      </c>
      <c r="L75" s="2" t="s">
        <v>860</v>
      </c>
      <c r="M75" s="2" t="s">
        <v>17</v>
      </c>
      <c r="N75" s="2" t="s">
        <v>4857</v>
      </c>
      <c r="R75" s="2" t="s">
        <v>9419</v>
      </c>
      <c r="S75" s="2">
        <v>339.0</v>
      </c>
    </row>
    <row r="76">
      <c r="B76" s="2" t="s">
        <v>960</v>
      </c>
      <c r="C76" s="492" t="s">
        <v>1556</v>
      </c>
      <c r="D76" s="275"/>
      <c r="E76" s="275" t="s">
        <v>947</v>
      </c>
      <c r="J76" s="2" t="s">
        <v>829</v>
      </c>
      <c r="K76" s="2" t="s">
        <v>12019</v>
      </c>
      <c r="L76" s="2" t="s">
        <v>860</v>
      </c>
      <c r="M76" s="2" t="s">
        <v>17</v>
      </c>
      <c r="N76" s="2" t="s">
        <v>4857</v>
      </c>
      <c r="R76" s="2" t="s">
        <v>9419</v>
      </c>
      <c r="S76" s="2">
        <v>339.0</v>
      </c>
    </row>
    <row r="77">
      <c r="B77" s="2" t="s">
        <v>960</v>
      </c>
      <c r="C77" s="492" t="s">
        <v>1556</v>
      </c>
      <c r="D77" s="275"/>
      <c r="E77" s="275" t="s">
        <v>947</v>
      </c>
      <c r="J77" s="2" t="s">
        <v>829</v>
      </c>
      <c r="K77" s="2" t="s">
        <v>12019</v>
      </c>
      <c r="L77" s="2" t="s">
        <v>860</v>
      </c>
      <c r="M77" s="2" t="s">
        <v>17</v>
      </c>
      <c r="N77" s="2" t="s">
        <v>4857</v>
      </c>
      <c r="R77" s="2" t="s">
        <v>9419</v>
      </c>
      <c r="S77" s="2">
        <v>339.0</v>
      </c>
    </row>
    <row r="78">
      <c r="B78" s="2" t="s">
        <v>960</v>
      </c>
      <c r="C78" s="492" t="s">
        <v>1556</v>
      </c>
      <c r="D78" s="275"/>
      <c r="E78" s="275" t="s">
        <v>947</v>
      </c>
      <c r="J78" s="2" t="s">
        <v>821</v>
      </c>
      <c r="L78" s="2" t="s">
        <v>860</v>
      </c>
      <c r="M78" s="2" t="s">
        <v>11</v>
      </c>
    </row>
    <row r="79">
      <c r="B79" s="2" t="s">
        <v>960</v>
      </c>
      <c r="C79" s="492" t="s">
        <v>1556</v>
      </c>
      <c r="D79" s="275"/>
      <c r="E79" s="275" t="s">
        <v>947</v>
      </c>
      <c r="J79" s="2" t="s">
        <v>821</v>
      </c>
      <c r="L79" s="2" t="s">
        <v>860</v>
      </c>
      <c r="M79" s="2" t="s">
        <v>11</v>
      </c>
    </row>
    <row r="80">
      <c r="B80" s="2" t="s">
        <v>960</v>
      </c>
      <c r="C80" s="492" t="s">
        <v>1556</v>
      </c>
      <c r="D80" s="275"/>
      <c r="E80" s="275" t="s">
        <v>947</v>
      </c>
      <c r="J80" s="2" t="s">
        <v>821</v>
      </c>
      <c r="L80" s="2" t="s">
        <v>860</v>
      </c>
      <c r="M80" s="2" t="s">
        <v>11</v>
      </c>
    </row>
    <row r="81">
      <c r="B81" s="2" t="s">
        <v>960</v>
      </c>
      <c r="C81" s="357" t="s">
        <v>8002</v>
      </c>
      <c r="D81" s="357"/>
      <c r="E81" s="357" t="s">
        <v>9032</v>
      </c>
      <c r="F81" s="266"/>
      <c r="G81" s="266"/>
      <c r="H81" s="266" t="s">
        <v>12036</v>
      </c>
      <c r="I81" s="266"/>
      <c r="J81" s="2" t="s">
        <v>821</v>
      </c>
      <c r="K81" s="266"/>
      <c r="L81" s="2" t="s">
        <v>860</v>
      </c>
      <c r="M81" s="357" t="s">
        <v>11</v>
      </c>
    </row>
    <row r="82">
      <c r="B82" s="2" t="s">
        <v>960</v>
      </c>
      <c r="C82" s="357" t="s">
        <v>8002</v>
      </c>
      <c r="D82" s="357"/>
      <c r="E82" s="357" t="s">
        <v>9032</v>
      </c>
      <c r="F82" s="266"/>
      <c r="G82" s="266"/>
      <c r="H82" s="266" t="s">
        <v>12037</v>
      </c>
      <c r="I82" s="266"/>
      <c r="J82" s="2" t="s">
        <v>821</v>
      </c>
      <c r="K82" s="266"/>
      <c r="L82" s="2" t="s">
        <v>860</v>
      </c>
      <c r="M82" s="357" t="s">
        <v>11</v>
      </c>
    </row>
    <row r="83">
      <c r="B83" s="2" t="s">
        <v>960</v>
      </c>
      <c r="C83" s="357" t="s">
        <v>8002</v>
      </c>
      <c r="D83" s="357"/>
      <c r="E83" s="357" t="s">
        <v>9032</v>
      </c>
      <c r="F83" s="266"/>
      <c r="G83" s="266"/>
      <c r="H83" s="266" t="s">
        <v>12038</v>
      </c>
      <c r="I83" s="266"/>
      <c r="J83" s="2" t="s">
        <v>821</v>
      </c>
      <c r="K83" s="266"/>
      <c r="L83" s="2" t="s">
        <v>860</v>
      </c>
      <c r="M83" s="357" t="s">
        <v>11</v>
      </c>
    </row>
    <row r="84">
      <c r="B84" s="2" t="s">
        <v>960</v>
      </c>
      <c r="C84" s="357" t="s">
        <v>8002</v>
      </c>
      <c r="D84" s="357"/>
      <c r="E84" s="357" t="s">
        <v>9032</v>
      </c>
      <c r="F84" s="266"/>
      <c r="G84" s="266"/>
      <c r="H84" s="266" t="s">
        <v>12039</v>
      </c>
      <c r="I84" s="266"/>
      <c r="J84" s="2" t="s">
        <v>821</v>
      </c>
      <c r="K84" s="266"/>
      <c r="L84" s="2" t="s">
        <v>860</v>
      </c>
      <c r="M84" s="357" t="s">
        <v>11</v>
      </c>
    </row>
    <row r="85">
      <c r="B85" s="2" t="s">
        <v>960</v>
      </c>
      <c r="C85" s="357" t="s">
        <v>8002</v>
      </c>
      <c r="D85" s="357"/>
      <c r="E85" s="357" t="s">
        <v>9032</v>
      </c>
      <c r="F85" s="266"/>
      <c r="G85" s="266"/>
      <c r="H85" s="266" t="s">
        <v>12040</v>
      </c>
      <c r="I85" s="266"/>
      <c r="J85" s="2" t="s">
        <v>821</v>
      </c>
      <c r="K85" s="266"/>
      <c r="L85" s="2" t="s">
        <v>860</v>
      </c>
      <c r="M85" s="357" t="s">
        <v>11</v>
      </c>
    </row>
    <row r="86">
      <c r="B86" s="2" t="s">
        <v>960</v>
      </c>
      <c r="C86" s="357" t="s">
        <v>8002</v>
      </c>
      <c r="D86" s="357"/>
      <c r="E86" s="357" t="s">
        <v>9032</v>
      </c>
      <c r="F86" s="266"/>
      <c r="G86" s="266"/>
      <c r="H86" s="266" t="s">
        <v>12041</v>
      </c>
      <c r="I86" s="266"/>
      <c r="J86" s="2" t="s">
        <v>821</v>
      </c>
      <c r="K86" s="266"/>
      <c r="L86" s="2" t="s">
        <v>860</v>
      </c>
      <c r="M86" s="357" t="s">
        <v>11</v>
      </c>
    </row>
    <row r="87">
      <c r="B87" s="2" t="s">
        <v>960</v>
      </c>
      <c r="C87" s="357" t="s">
        <v>8002</v>
      </c>
      <c r="D87" s="357"/>
      <c r="E87" s="357" t="s">
        <v>9032</v>
      </c>
      <c r="F87" s="266"/>
      <c r="G87" s="266"/>
      <c r="H87" s="266"/>
      <c r="I87" s="266"/>
      <c r="J87" s="2" t="s">
        <v>821</v>
      </c>
      <c r="K87" s="266"/>
      <c r="L87" s="2" t="s">
        <v>860</v>
      </c>
      <c r="M87" s="357" t="s">
        <v>11</v>
      </c>
    </row>
    <row r="88">
      <c r="C88" s="2" t="s">
        <v>7175</v>
      </c>
      <c r="D88" s="275"/>
      <c r="E88" s="380" t="s">
        <v>890</v>
      </c>
      <c r="F88" s="380"/>
      <c r="G88" s="380"/>
      <c r="H88" s="380"/>
      <c r="J88" s="2" t="s">
        <v>829</v>
      </c>
      <c r="K88" s="2" t="s">
        <v>12019</v>
      </c>
      <c r="L88" s="2" t="s">
        <v>860</v>
      </c>
      <c r="M88" s="2" t="s">
        <v>17</v>
      </c>
      <c r="N88" s="2" t="s">
        <v>5696</v>
      </c>
      <c r="R88" s="2" t="s">
        <v>9419</v>
      </c>
      <c r="S88" s="2">
        <v>339.0</v>
      </c>
    </row>
    <row r="89">
      <c r="C89" s="359" t="s">
        <v>954</v>
      </c>
      <c r="D89" s="275"/>
      <c r="E89" s="380" t="s">
        <v>955</v>
      </c>
      <c r="F89" s="383"/>
      <c r="G89" s="383"/>
      <c r="H89" s="383"/>
      <c r="J89" s="2" t="s">
        <v>829</v>
      </c>
      <c r="K89" s="2" t="s">
        <v>12019</v>
      </c>
      <c r="L89" s="2" t="s">
        <v>860</v>
      </c>
      <c r="M89" s="2" t="s">
        <v>17</v>
      </c>
      <c r="N89" s="2" t="s">
        <v>4857</v>
      </c>
      <c r="R89" s="2" t="s">
        <v>9419</v>
      </c>
      <c r="S89" s="2">
        <v>339.0</v>
      </c>
    </row>
    <row r="90">
      <c r="B90" s="2" t="s">
        <v>3908</v>
      </c>
      <c r="C90" s="359" t="s">
        <v>3992</v>
      </c>
      <c r="D90" s="275"/>
      <c r="E90" s="359" t="s">
        <v>3993</v>
      </c>
      <c r="J90" s="2" t="s">
        <v>829</v>
      </c>
      <c r="K90" s="2" t="s">
        <v>12019</v>
      </c>
      <c r="L90" s="2" t="s">
        <v>860</v>
      </c>
      <c r="M90" s="2" t="s">
        <v>17</v>
      </c>
      <c r="N90" s="2" t="s">
        <v>4857</v>
      </c>
      <c r="R90" s="2" t="s">
        <v>9419</v>
      </c>
      <c r="S90" s="2">
        <v>339.0</v>
      </c>
    </row>
    <row r="91">
      <c r="B91" s="2" t="s">
        <v>3908</v>
      </c>
      <c r="C91" s="359" t="s">
        <v>3997</v>
      </c>
      <c r="D91" s="275"/>
      <c r="E91" s="380" t="s">
        <v>3998</v>
      </c>
      <c r="J91" s="2" t="s">
        <v>829</v>
      </c>
      <c r="K91" s="2" t="s">
        <v>12019</v>
      </c>
      <c r="L91" s="2" t="s">
        <v>860</v>
      </c>
      <c r="M91" s="2" t="s">
        <v>17</v>
      </c>
      <c r="N91" s="2" t="s">
        <v>4857</v>
      </c>
      <c r="R91" s="2" t="s">
        <v>9419</v>
      </c>
      <c r="S91" s="2">
        <v>339.0</v>
      </c>
    </row>
    <row r="92">
      <c r="C92" s="359" t="s">
        <v>1510</v>
      </c>
      <c r="D92" s="275"/>
      <c r="E92" s="439"/>
      <c r="J92" s="2" t="s">
        <v>829</v>
      </c>
      <c r="K92" s="2" t="s">
        <v>12019</v>
      </c>
      <c r="L92" s="2" t="s">
        <v>860</v>
      </c>
      <c r="M92" s="2" t="s">
        <v>17</v>
      </c>
      <c r="N92" s="2" t="s">
        <v>4857</v>
      </c>
      <c r="R92" s="2" t="s">
        <v>9419</v>
      </c>
      <c r="S92" s="2">
        <v>339.0</v>
      </c>
    </row>
    <row r="93">
      <c r="C93" s="359" t="s">
        <v>1055</v>
      </c>
      <c r="D93" s="275"/>
      <c r="E93" s="359" t="s">
        <v>1056</v>
      </c>
      <c r="J93" s="2" t="s">
        <v>829</v>
      </c>
      <c r="K93" s="2" t="s">
        <v>12019</v>
      </c>
      <c r="L93" s="2" t="s">
        <v>860</v>
      </c>
      <c r="M93" s="2" t="s">
        <v>17</v>
      </c>
      <c r="N93" s="2" t="s">
        <v>4857</v>
      </c>
      <c r="S93" s="2">
        <v>339.0</v>
      </c>
    </row>
    <row r="94">
      <c r="C94" s="359" t="s">
        <v>1559</v>
      </c>
      <c r="D94" s="275"/>
      <c r="E94" s="414" t="s">
        <v>1560</v>
      </c>
      <c r="M94" s="2" t="s">
        <v>17</v>
      </c>
      <c r="N94" s="2" t="s">
        <v>5696</v>
      </c>
      <c r="S94" s="2">
        <v>368.0</v>
      </c>
    </row>
    <row r="95">
      <c r="C95" s="359" t="s">
        <v>1559</v>
      </c>
      <c r="D95" s="275"/>
      <c r="E95" s="414" t="s">
        <v>1560</v>
      </c>
      <c r="M95" s="2" t="s">
        <v>17</v>
      </c>
      <c r="N95" s="2" t="s">
        <v>5696</v>
      </c>
      <c r="S95" s="2">
        <v>368.0</v>
      </c>
    </row>
    <row r="96">
      <c r="C96" s="359" t="s">
        <v>1559</v>
      </c>
      <c r="D96" s="275"/>
      <c r="E96" s="414" t="s">
        <v>1560</v>
      </c>
      <c r="M96" s="2" t="s">
        <v>2386</v>
      </c>
      <c r="N96" s="2" t="s">
        <v>12042</v>
      </c>
      <c r="S96" s="2">
        <v>368.0</v>
      </c>
    </row>
    <row r="97">
      <c r="D97" s="275"/>
      <c r="E97" s="439"/>
    </row>
    <row r="98">
      <c r="B98" s="2" t="s">
        <v>862</v>
      </c>
      <c r="C98" s="359" t="s">
        <v>1412</v>
      </c>
      <c r="D98" s="291" t="s">
        <v>12043</v>
      </c>
      <c r="E98" s="380" t="s">
        <v>895</v>
      </c>
      <c r="J98" s="2" t="s">
        <v>829</v>
      </c>
      <c r="L98" s="2" t="s">
        <v>860</v>
      </c>
      <c r="M98" s="2" t="s">
        <v>17</v>
      </c>
      <c r="N98" s="2" t="s">
        <v>4857</v>
      </c>
      <c r="S98" s="2">
        <v>339.0</v>
      </c>
    </row>
    <row r="99">
      <c r="B99" s="2" t="s">
        <v>862</v>
      </c>
      <c r="C99" s="359" t="s">
        <v>1409</v>
      </c>
      <c r="D99" s="291" t="s">
        <v>12044</v>
      </c>
      <c r="E99" s="380" t="s">
        <v>893</v>
      </c>
      <c r="J99" s="2" t="s">
        <v>829</v>
      </c>
      <c r="L99" s="2" t="s">
        <v>860</v>
      </c>
      <c r="M99" s="2" t="s">
        <v>17</v>
      </c>
      <c r="N99" s="2" t="s">
        <v>4857</v>
      </c>
      <c r="S99" s="2">
        <v>339.0</v>
      </c>
    </row>
    <row r="100">
      <c r="B100" s="2" t="s">
        <v>862</v>
      </c>
      <c r="C100" s="359" t="s">
        <v>1412</v>
      </c>
      <c r="D100" s="291" t="s">
        <v>12045</v>
      </c>
      <c r="E100" s="359" t="s">
        <v>895</v>
      </c>
      <c r="J100" s="2" t="s">
        <v>829</v>
      </c>
      <c r="L100" s="2" t="s">
        <v>860</v>
      </c>
      <c r="M100" s="2" t="s">
        <v>17</v>
      </c>
      <c r="N100" s="2" t="s">
        <v>5696</v>
      </c>
      <c r="S100" s="2">
        <v>368.0</v>
      </c>
    </row>
    <row r="101">
      <c r="B101" s="2" t="s">
        <v>862</v>
      </c>
      <c r="C101" s="359" t="s">
        <v>1409</v>
      </c>
      <c r="D101" s="275"/>
      <c r="E101" s="359" t="s">
        <v>893</v>
      </c>
      <c r="J101" s="2" t="s">
        <v>829</v>
      </c>
      <c r="L101" s="2" t="s">
        <v>860</v>
      </c>
      <c r="M101" s="2" t="s">
        <v>17</v>
      </c>
      <c r="N101" s="2" t="s">
        <v>5696</v>
      </c>
      <c r="S101" s="2">
        <v>368.0</v>
      </c>
    </row>
    <row r="103">
      <c r="A103" s="2" t="s">
        <v>12046</v>
      </c>
      <c r="C103" s="359" t="s">
        <v>1315</v>
      </c>
      <c r="D103" s="291" t="s">
        <v>12047</v>
      </c>
      <c r="J103" s="2" t="s">
        <v>831</v>
      </c>
      <c r="M103" s="2" t="s">
        <v>17</v>
      </c>
      <c r="N103" s="2" t="s">
        <v>6660</v>
      </c>
      <c r="R103" s="2" t="s">
        <v>9419</v>
      </c>
      <c r="S103" s="2">
        <v>133.0</v>
      </c>
    </row>
    <row r="104">
      <c r="C104" s="359" t="s">
        <v>1315</v>
      </c>
      <c r="D104" s="291" t="s">
        <v>12048</v>
      </c>
      <c r="J104" s="2" t="s">
        <v>831</v>
      </c>
      <c r="M104" s="2" t="s">
        <v>17</v>
      </c>
      <c r="N104" s="2" t="s">
        <v>6660</v>
      </c>
      <c r="O104" s="2" t="s">
        <v>12049</v>
      </c>
      <c r="R104" s="2" t="s">
        <v>9419</v>
      </c>
      <c r="S104" s="2">
        <v>133.0</v>
      </c>
    </row>
    <row r="105">
      <c r="C105" s="359" t="s">
        <v>1315</v>
      </c>
      <c r="D105" s="291" t="s">
        <v>12050</v>
      </c>
      <c r="J105" s="2" t="s">
        <v>831</v>
      </c>
      <c r="M105" s="2" t="s">
        <v>17</v>
      </c>
      <c r="N105" s="2" t="s">
        <v>6660</v>
      </c>
      <c r="R105" s="2" t="s">
        <v>9419</v>
      </c>
      <c r="S105" s="2">
        <v>133.0</v>
      </c>
    </row>
    <row r="106">
      <c r="C106" s="359" t="s">
        <v>1315</v>
      </c>
      <c r="D106" s="291" t="s">
        <v>12051</v>
      </c>
      <c r="J106" s="2" t="s">
        <v>831</v>
      </c>
      <c r="M106" s="2" t="s">
        <v>17</v>
      </c>
      <c r="N106" s="2" t="s">
        <v>6660</v>
      </c>
      <c r="R106" s="2" t="s">
        <v>9419</v>
      </c>
      <c r="S106" s="2">
        <v>133.0</v>
      </c>
    </row>
    <row r="107">
      <c r="C107" s="359" t="s">
        <v>1315</v>
      </c>
      <c r="D107" s="291" t="s">
        <v>12052</v>
      </c>
      <c r="J107" s="2" t="s">
        <v>831</v>
      </c>
      <c r="M107" s="2" t="s">
        <v>17</v>
      </c>
      <c r="N107" s="2" t="s">
        <v>6660</v>
      </c>
      <c r="R107" s="2" t="s">
        <v>9419</v>
      </c>
      <c r="S107" s="2">
        <v>133.0</v>
      </c>
    </row>
    <row r="108">
      <c r="B108" s="239"/>
      <c r="C108" s="359" t="s">
        <v>1315</v>
      </c>
      <c r="D108" s="291" t="s">
        <v>12052</v>
      </c>
      <c r="J108" s="2" t="s">
        <v>831</v>
      </c>
      <c r="M108" s="2" t="s">
        <v>17</v>
      </c>
      <c r="N108" s="2" t="s">
        <v>6660</v>
      </c>
      <c r="R108" s="2" t="s">
        <v>9419</v>
      </c>
      <c r="S108" s="2">
        <v>133.0</v>
      </c>
    </row>
    <row r="109">
      <c r="C109" s="359" t="s">
        <v>12053</v>
      </c>
      <c r="D109" s="291">
        <v>2.022060128E9</v>
      </c>
      <c r="E109" s="380" t="s">
        <v>5643</v>
      </c>
      <c r="J109" s="2" t="s">
        <v>831</v>
      </c>
      <c r="K109" s="2" t="s">
        <v>5352</v>
      </c>
      <c r="L109" s="2" t="s">
        <v>860</v>
      </c>
      <c r="M109" s="2" t="s">
        <v>17</v>
      </c>
      <c r="N109" s="2" t="s">
        <v>10681</v>
      </c>
      <c r="R109" s="2" t="s">
        <v>9714</v>
      </c>
      <c r="S109" s="2">
        <v>150.0</v>
      </c>
    </row>
    <row r="110">
      <c r="C110" s="359" t="s">
        <v>12053</v>
      </c>
      <c r="D110" s="291">
        <v>2.022060135E9</v>
      </c>
      <c r="E110" s="359" t="s">
        <v>5643</v>
      </c>
      <c r="M110" s="2" t="s">
        <v>17</v>
      </c>
      <c r="N110" s="2" t="s">
        <v>6127</v>
      </c>
      <c r="S110" s="2">
        <v>209.0</v>
      </c>
    </row>
    <row r="111">
      <c r="C111" s="359" t="s">
        <v>12054</v>
      </c>
      <c r="D111" s="291" t="s">
        <v>12055</v>
      </c>
      <c r="M111" s="2" t="s">
        <v>17</v>
      </c>
      <c r="N111" s="2"/>
      <c r="S111" s="2"/>
    </row>
    <row r="112">
      <c r="C112" s="359" t="s">
        <v>12054</v>
      </c>
      <c r="D112" s="291" t="s">
        <v>12056</v>
      </c>
      <c r="M112" s="2" t="s">
        <v>17</v>
      </c>
      <c r="N112" s="2"/>
      <c r="S112" s="2"/>
    </row>
    <row r="113">
      <c r="C113" s="359"/>
      <c r="M113" s="2"/>
      <c r="N113" s="2"/>
      <c r="S113" s="2"/>
    </row>
    <row r="114">
      <c r="C114" s="359" t="s">
        <v>12057</v>
      </c>
      <c r="M114" s="2" t="s">
        <v>17</v>
      </c>
      <c r="N114" s="2" t="s">
        <v>12058</v>
      </c>
      <c r="S114" s="2">
        <v>1138.0</v>
      </c>
    </row>
    <row r="115">
      <c r="C115" s="359" t="s">
        <v>12059</v>
      </c>
      <c r="E115" s="359" t="s">
        <v>10762</v>
      </c>
      <c r="M115" s="2" t="s">
        <v>17</v>
      </c>
      <c r="N115" s="2" t="s">
        <v>12058</v>
      </c>
      <c r="S115" s="2">
        <v>1138.0</v>
      </c>
    </row>
    <row r="116">
      <c r="B116" s="239"/>
      <c r="C116" s="359" t="s">
        <v>12060</v>
      </c>
      <c r="D116" s="291" t="s">
        <v>12061</v>
      </c>
      <c r="M116" s="2" t="s">
        <v>17</v>
      </c>
      <c r="N116" s="2" t="s">
        <v>12062</v>
      </c>
      <c r="S116" s="2">
        <v>25.0</v>
      </c>
    </row>
    <row r="117">
      <c r="C117" s="359" t="s">
        <v>12060</v>
      </c>
      <c r="D117" s="291" t="s">
        <v>12061</v>
      </c>
      <c r="M117" s="2" t="s">
        <v>17</v>
      </c>
      <c r="N117" s="2" t="s">
        <v>12062</v>
      </c>
      <c r="S117" s="2">
        <v>25.0</v>
      </c>
    </row>
    <row r="118">
      <c r="C118" s="359" t="s">
        <v>12060</v>
      </c>
      <c r="D118" s="291" t="s">
        <v>12061</v>
      </c>
      <c r="M118" s="2" t="s">
        <v>17</v>
      </c>
      <c r="N118" s="2" t="s">
        <v>12062</v>
      </c>
      <c r="S118" s="2">
        <v>25.0</v>
      </c>
    </row>
    <row r="119">
      <c r="C119" s="359" t="s">
        <v>7645</v>
      </c>
      <c r="D119" s="291" t="s">
        <v>12063</v>
      </c>
      <c r="E119" s="380" t="s">
        <v>10762</v>
      </c>
      <c r="M119" s="2" t="s">
        <v>17</v>
      </c>
      <c r="N119" s="2" t="s">
        <v>12062</v>
      </c>
      <c r="S119" s="2">
        <v>25.0</v>
      </c>
    </row>
    <row r="120">
      <c r="C120" s="359" t="s">
        <v>7645</v>
      </c>
      <c r="D120" s="291" t="s">
        <v>12063</v>
      </c>
      <c r="E120" s="380" t="s">
        <v>10762</v>
      </c>
      <c r="M120" s="2" t="s">
        <v>17</v>
      </c>
      <c r="N120" s="2" t="s">
        <v>12062</v>
      </c>
      <c r="S120" s="2">
        <v>25.0</v>
      </c>
    </row>
    <row r="121">
      <c r="C121" s="359" t="s">
        <v>7645</v>
      </c>
      <c r="D121" s="291" t="s">
        <v>12063</v>
      </c>
      <c r="E121" s="380" t="s">
        <v>10762</v>
      </c>
      <c r="M121" s="2" t="s">
        <v>17</v>
      </c>
      <c r="N121" s="2" t="s">
        <v>12062</v>
      </c>
      <c r="S121" s="2">
        <v>25.0</v>
      </c>
    </row>
    <row r="122">
      <c r="C122" s="359" t="s">
        <v>7645</v>
      </c>
      <c r="D122" s="291" t="s">
        <v>12063</v>
      </c>
      <c r="E122" s="380" t="s">
        <v>10762</v>
      </c>
    </row>
    <row r="123">
      <c r="B123" s="359" t="s">
        <v>1052</v>
      </c>
      <c r="C123" s="2" t="s">
        <v>12064</v>
      </c>
      <c r="D123" s="2" t="s">
        <v>12065</v>
      </c>
      <c r="E123" s="380" t="s">
        <v>1528</v>
      </c>
      <c r="M123" s="2" t="s">
        <v>17</v>
      </c>
      <c r="N123" s="2" t="s">
        <v>5909</v>
      </c>
      <c r="S123" s="2">
        <v>402.0</v>
      </c>
    </row>
    <row r="124">
      <c r="C124" s="359" t="s">
        <v>1510</v>
      </c>
      <c r="E124" s="383"/>
      <c r="L124" s="2" t="s">
        <v>1019</v>
      </c>
      <c r="M124" s="2" t="s">
        <v>17</v>
      </c>
      <c r="N124" s="2" t="s">
        <v>4857</v>
      </c>
      <c r="S124" s="2">
        <v>339.0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6.5"/>
    <col customWidth="1" min="4" max="4" width="13.88"/>
    <col customWidth="1" min="5" max="9" width="17.5"/>
    <col customWidth="1" min="10" max="10" width="6.5"/>
    <col customWidth="1" min="11" max="11" width="20.75"/>
    <col customWidth="1" min="12" max="12" width="6.88"/>
    <col customWidth="1" min="13" max="13" width="12.88"/>
    <col customWidth="1" min="14" max="14" width="4.13"/>
    <col customWidth="1" min="15" max="15" width="8.88"/>
    <col customWidth="1" min="16" max="16" width="21.38"/>
    <col customWidth="1" min="17" max="18" width="13.0"/>
  </cols>
  <sheetData>
    <row r="1">
      <c r="A1" s="220" t="s">
        <v>9626</v>
      </c>
      <c r="B1" s="215" t="s">
        <v>5</v>
      </c>
      <c r="C1" s="219" t="s">
        <v>12066</v>
      </c>
      <c r="D1" s="237">
        <v>9.003316989E9</v>
      </c>
      <c r="E1" s="220"/>
      <c r="F1" s="220"/>
      <c r="G1" s="219" t="s">
        <v>800</v>
      </c>
      <c r="H1" s="219"/>
      <c r="I1" s="219" t="s">
        <v>801</v>
      </c>
      <c r="J1" s="221" t="s">
        <v>802</v>
      </c>
      <c r="K1" s="215" t="s">
        <v>803</v>
      </c>
      <c r="L1" s="219" t="s">
        <v>801</v>
      </c>
      <c r="M1" s="221" t="s">
        <v>802</v>
      </c>
      <c r="O1" s="2" t="s">
        <v>6058</v>
      </c>
      <c r="P1" s="2" t="s">
        <v>6216</v>
      </c>
      <c r="Q1" s="2" t="s">
        <v>806</v>
      </c>
    </row>
    <row r="2">
      <c r="A2" s="239"/>
      <c r="B2" s="477" t="s">
        <v>807</v>
      </c>
      <c r="C2" s="2" t="s">
        <v>5942</v>
      </c>
      <c r="D2" s="237"/>
      <c r="E2" s="2"/>
      <c r="F2" s="2"/>
      <c r="G2" s="2" t="s">
        <v>320</v>
      </c>
      <c r="H2" s="2"/>
      <c r="J2" s="237"/>
      <c r="K2" s="229" t="s">
        <v>11</v>
      </c>
      <c r="M2" s="230"/>
    </row>
    <row r="3">
      <c r="A3" s="2"/>
      <c r="B3" s="229" t="s">
        <v>811</v>
      </c>
      <c r="C3" s="2" t="s">
        <v>109</v>
      </c>
      <c r="D3" s="230"/>
      <c r="E3" s="2"/>
      <c r="F3" s="2"/>
      <c r="G3" s="2" t="s">
        <v>11089</v>
      </c>
      <c r="H3" s="2"/>
      <c r="J3" s="237"/>
      <c r="K3" s="229" t="s">
        <v>12</v>
      </c>
      <c r="M3" s="230"/>
    </row>
    <row r="4">
      <c r="A4" s="2"/>
      <c r="B4" s="229" t="s">
        <v>816</v>
      </c>
      <c r="C4" s="2"/>
      <c r="D4" s="230"/>
      <c r="E4" s="2"/>
      <c r="F4" s="2"/>
      <c r="G4" s="2" t="s">
        <v>11093</v>
      </c>
      <c r="H4" s="2"/>
      <c r="J4" s="237"/>
      <c r="K4" s="229" t="s">
        <v>13</v>
      </c>
      <c r="M4" s="230"/>
    </row>
    <row r="5">
      <c r="A5" s="2"/>
      <c r="B5" s="229" t="s">
        <v>818</v>
      </c>
      <c r="C5" s="2"/>
      <c r="D5" s="230"/>
      <c r="E5" s="2"/>
      <c r="F5" s="2"/>
      <c r="G5" s="2" t="s">
        <v>7167</v>
      </c>
      <c r="H5" s="2"/>
      <c r="J5" s="237"/>
      <c r="K5" s="229" t="s">
        <v>14</v>
      </c>
      <c r="M5" s="237"/>
    </row>
    <row r="6">
      <c r="A6" s="2"/>
      <c r="B6" s="229" t="s">
        <v>820</v>
      </c>
      <c r="D6" s="237"/>
      <c r="E6" s="2"/>
      <c r="F6" s="2"/>
      <c r="G6" s="2" t="s">
        <v>7166</v>
      </c>
      <c r="H6" s="2"/>
      <c r="J6" s="237"/>
      <c r="K6" s="229" t="s">
        <v>7157</v>
      </c>
      <c r="M6" s="237"/>
    </row>
    <row r="7">
      <c r="A7" s="2"/>
      <c r="B7" s="229" t="s">
        <v>822</v>
      </c>
      <c r="D7" s="237"/>
      <c r="E7" s="2"/>
      <c r="F7" s="2"/>
      <c r="G7" s="2" t="s">
        <v>11103</v>
      </c>
      <c r="H7" s="2"/>
      <c r="J7" s="237"/>
      <c r="K7" s="229" t="s">
        <v>17</v>
      </c>
      <c r="M7" s="237"/>
    </row>
    <row r="8">
      <c r="A8" s="2"/>
      <c r="B8" s="229" t="s">
        <v>824</v>
      </c>
      <c r="D8" s="230"/>
      <c r="E8" s="2"/>
      <c r="F8" s="2"/>
      <c r="G8" s="242" t="s">
        <v>11106</v>
      </c>
      <c r="H8" s="242"/>
      <c r="I8" s="245"/>
      <c r="J8" s="243"/>
      <c r="K8" s="229" t="s">
        <v>1214</v>
      </c>
      <c r="M8" s="237"/>
    </row>
    <row r="9">
      <c r="A9" s="2"/>
      <c r="B9" s="229" t="s">
        <v>826</v>
      </c>
      <c r="C9" s="2"/>
      <c r="D9" s="237"/>
      <c r="E9" s="2"/>
      <c r="F9" s="2"/>
      <c r="G9" s="2"/>
      <c r="H9" s="2"/>
      <c r="I9" s="2"/>
      <c r="J9" s="2"/>
      <c r="K9" s="229" t="s">
        <v>19</v>
      </c>
      <c r="L9" s="2"/>
      <c r="M9" s="237"/>
      <c r="O9" s="2"/>
      <c r="P9" s="2"/>
      <c r="Q9" s="2"/>
      <c r="R9" s="2"/>
    </row>
    <row r="10">
      <c r="A10" s="2"/>
      <c r="B10" s="241" t="s">
        <v>828</v>
      </c>
      <c r="C10" s="242"/>
      <c r="D10" s="243"/>
      <c r="E10" s="2"/>
      <c r="F10" s="2"/>
      <c r="G10" s="2"/>
      <c r="H10" s="2"/>
      <c r="I10" s="2"/>
      <c r="J10" s="2"/>
      <c r="K10" s="229" t="s">
        <v>20</v>
      </c>
      <c r="L10" s="2"/>
      <c r="M10" s="237"/>
      <c r="O10" s="2"/>
      <c r="P10" s="2"/>
      <c r="Q10" s="2"/>
      <c r="R10" s="2"/>
    </row>
    <row r="11">
      <c r="A11" s="2"/>
      <c r="B11" s="2" t="s">
        <v>830</v>
      </c>
      <c r="C11" s="2"/>
      <c r="D11" s="2"/>
      <c r="E11" s="2"/>
      <c r="F11" s="2"/>
      <c r="G11" s="2"/>
      <c r="H11" s="2"/>
      <c r="I11" s="2"/>
      <c r="J11" s="2"/>
      <c r="K11" s="229" t="s">
        <v>21</v>
      </c>
      <c r="L11" s="2"/>
      <c r="M11" s="237"/>
      <c r="O11" s="2"/>
      <c r="P11" s="2"/>
      <c r="Q11" s="2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41" t="s">
        <v>2238</v>
      </c>
      <c r="L12" s="242"/>
      <c r="M12" s="243"/>
      <c r="O12" s="2"/>
      <c r="P12" s="2"/>
      <c r="Q12" s="2"/>
      <c r="R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4235</v>
      </c>
      <c r="N15" s="2"/>
      <c r="O15" s="2"/>
      <c r="P15" s="2"/>
      <c r="Q15" s="2"/>
    </row>
    <row r="16">
      <c r="A16" s="12" t="s">
        <v>4345</v>
      </c>
      <c r="B16" s="12" t="s">
        <v>27</v>
      </c>
      <c r="C16" s="12" t="s">
        <v>28</v>
      </c>
      <c r="D16" s="12" t="s">
        <v>29</v>
      </c>
      <c r="E16" s="12" t="s">
        <v>839</v>
      </c>
      <c r="F16" s="12" t="s">
        <v>12021</v>
      </c>
      <c r="G16" s="12" t="s">
        <v>811</v>
      </c>
      <c r="H16" s="12" t="s">
        <v>841</v>
      </c>
      <c r="I16" s="12" t="s">
        <v>842</v>
      </c>
      <c r="J16" s="12" t="s">
        <v>843</v>
      </c>
      <c r="K16" s="12" t="s">
        <v>845</v>
      </c>
      <c r="L16" s="12" t="s">
        <v>846</v>
      </c>
      <c r="M16" s="12" t="s">
        <v>847</v>
      </c>
      <c r="N16" s="12" t="s">
        <v>848</v>
      </c>
      <c r="O16" s="12" t="s">
        <v>849</v>
      </c>
      <c r="P16" s="12" t="s">
        <v>850</v>
      </c>
      <c r="Q16" s="12" t="s">
        <v>851</v>
      </c>
    </row>
    <row r="17">
      <c r="A17" s="2" t="s">
        <v>335</v>
      </c>
      <c r="B17" s="2" t="s">
        <v>30</v>
      </c>
      <c r="C17" s="2" t="s">
        <v>4423</v>
      </c>
      <c r="D17" s="2" t="s">
        <v>6646</v>
      </c>
      <c r="E17" s="2"/>
      <c r="F17" s="2"/>
      <c r="G17" s="2" t="s">
        <v>7241</v>
      </c>
      <c r="H17" s="2" t="s">
        <v>2097</v>
      </c>
      <c r="I17" s="2" t="s">
        <v>320</v>
      </c>
      <c r="K17" s="2" t="s">
        <v>11</v>
      </c>
      <c r="P17" s="2"/>
      <c r="Q17" s="2"/>
    </row>
    <row r="18">
      <c r="B18" s="2" t="s">
        <v>30</v>
      </c>
      <c r="C18" s="2" t="s">
        <v>5477</v>
      </c>
      <c r="D18" s="2" t="s">
        <v>6646</v>
      </c>
      <c r="E18" s="2"/>
      <c r="F18" s="2"/>
      <c r="G18" s="2" t="s">
        <v>12067</v>
      </c>
      <c r="H18" s="2" t="s">
        <v>2100</v>
      </c>
      <c r="I18" s="2" t="s">
        <v>320</v>
      </c>
      <c r="K18" s="2" t="s">
        <v>11</v>
      </c>
      <c r="P18" s="2" t="s">
        <v>7159</v>
      </c>
      <c r="Q18" s="2" t="s">
        <v>7159</v>
      </c>
    </row>
    <row r="19">
      <c r="B19" s="2" t="s">
        <v>30</v>
      </c>
      <c r="C19" s="2" t="s">
        <v>5477</v>
      </c>
      <c r="D19" s="2" t="s">
        <v>6646</v>
      </c>
      <c r="E19" s="2"/>
      <c r="F19" s="2"/>
      <c r="G19" s="2" t="s">
        <v>12068</v>
      </c>
      <c r="H19" s="2" t="s">
        <v>2102</v>
      </c>
      <c r="I19" s="2" t="s">
        <v>320</v>
      </c>
      <c r="K19" s="2" t="s">
        <v>11</v>
      </c>
    </row>
    <row r="20">
      <c r="B20" s="2" t="s">
        <v>30</v>
      </c>
      <c r="C20" s="2" t="s">
        <v>5477</v>
      </c>
      <c r="D20" s="2" t="s">
        <v>6646</v>
      </c>
      <c r="E20" s="2"/>
      <c r="F20" s="2"/>
      <c r="G20" s="2" t="s">
        <v>9002</v>
      </c>
      <c r="H20" s="2" t="s">
        <v>2103</v>
      </c>
      <c r="I20" s="2" t="s">
        <v>320</v>
      </c>
      <c r="K20" s="2" t="s">
        <v>11</v>
      </c>
    </row>
    <row r="21">
      <c r="B21" s="2" t="s">
        <v>30</v>
      </c>
      <c r="C21" s="2" t="s">
        <v>5477</v>
      </c>
      <c r="D21" s="2" t="s">
        <v>6646</v>
      </c>
      <c r="E21" s="2"/>
      <c r="F21" s="2"/>
      <c r="G21" s="2" t="s">
        <v>12069</v>
      </c>
      <c r="H21" s="2" t="s">
        <v>2104</v>
      </c>
      <c r="I21" s="2" t="s">
        <v>320</v>
      </c>
      <c r="K21" s="2" t="s">
        <v>11</v>
      </c>
    </row>
    <row r="22">
      <c r="B22" s="2" t="s">
        <v>30</v>
      </c>
      <c r="C22" s="2" t="s">
        <v>5477</v>
      </c>
      <c r="D22" s="2" t="s">
        <v>6646</v>
      </c>
      <c r="E22" s="2"/>
      <c r="F22" s="2"/>
      <c r="G22" s="2" t="s">
        <v>12070</v>
      </c>
      <c r="H22" s="2" t="s">
        <v>2105</v>
      </c>
      <c r="I22" s="2" t="s">
        <v>320</v>
      </c>
      <c r="K22" s="2" t="s">
        <v>11</v>
      </c>
    </row>
    <row r="23">
      <c r="B23" s="2" t="s">
        <v>30</v>
      </c>
      <c r="C23" s="2" t="s">
        <v>5477</v>
      </c>
      <c r="D23" s="2" t="s">
        <v>6646</v>
      </c>
      <c r="E23" s="2"/>
      <c r="F23" s="2"/>
      <c r="G23" s="2" t="s">
        <v>12071</v>
      </c>
      <c r="H23" s="2" t="s">
        <v>2112</v>
      </c>
      <c r="I23" s="2" t="s">
        <v>320</v>
      </c>
      <c r="K23" s="2" t="s">
        <v>11</v>
      </c>
    </row>
    <row r="24">
      <c r="B24" s="2" t="s">
        <v>30</v>
      </c>
      <c r="C24" s="2" t="s">
        <v>5477</v>
      </c>
      <c r="D24" s="2" t="s">
        <v>6646</v>
      </c>
      <c r="E24" s="2"/>
      <c r="F24" s="2"/>
      <c r="G24" s="2" t="s">
        <v>10191</v>
      </c>
      <c r="H24" s="2" t="s">
        <v>2115</v>
      </c>
      <c r="I24" s="2" t="s">
        <v>320</v>
      </c>
      <c r="K24" s="2" t="s">
        <v>11</v>
      </c>
    </row>
    <row r="25">
      <c r="B25" s="2" t="s">
        <v>30</v>
      </c>
      <c r="C25" s="2" t="s">
        <v>5477</v>
      </c>
      <c r="D25" s="2" t="s">
        <v>6646</v>
      </c>
      <c r="E25" s="2"/>
      <c r="F25" s="2"/>
      <c r="G25" s="2" t="s">
        <v>12072</v>
      </c>
      <c r="H25" s="2" t="s">
        <v>2119</v>
      </c>
      <c r="I25" s="2" t="s">
        <v>320</v>
      </c>
      <c r="K25" s="2" t="s">
        <v>11</v>
      </c>
    </row>
    <row r="26">
      <c r="B26" s="2" t="s">
        <v>30</v>
      </c>
      <c r="C26" s="2" t="s">
        <v>4876</v>
      </c>
      <c r="D26" s="2" t="s">
        <v>7242</v>
      </c>
      <c r="I26" s="2" t="s">
        <v>320</v>
      </c>
      <c r="K26" s="2" t="s">
        <v>11</v>
      </c>
    </row>
    <row r="27">
      <c r="B27" s="2" t="s">
        <v>30</v>
      </c>
      <c r="C27" s="2" t="s">
        <v>1545</v>
      </c>
      <c r="D27" s="2" t="s">
        <v>4839</v>
      </c>
      <c r="I27" s="2" t="s">
        <v>320</v>
      </c>
      <c r="K27" s="2" t="s">
        <v>11</v>
      </c>
    </row>
    <row r="28">
      <c r="B28" s="2"/>
      <c r="C28" s="2" t="s">
        <v>7245</v>
      </c>
      <c r="D28" s="2"/>
      <c r="I28" s="2" t="s">
        <v>320</v>
      </c>
      <c r="K28" s="2" t="s">
        <v>11</v>
      </c>
    </row>
    <row r="29">
      <c r="B29" s="2"/>
      <c r="C29" s="2" t="s">
        <v>6902</v>
      </c>
      <c r="D29" s="2"/>
      <c r="I29" s="2" t="s">
        <v>320</v>
      </c>
      <c r="K29" s="2" t="s">
        <v>11</v>
      </c>
    </row>
    <row r="30">
      <c r="A30" s="2" t="s">
        <v>933</v>
      </c>
      <c r="C30" s="2" t="s">
        <v>1390</v>
      </c>
      <c r="E30" s="2"/>
      <c r="F30" s="2"/>
      <c r="G30" s="2" t="s">
        <v>12073</v>
      </c>
      <c r="H30" s="2" t="s">
        <v>2118</v>
      </c>
      <c r="I30" s="2" t="s">
        <v>320</v>
      </c>
      <c r="K30" s="2" t="s">
        <v>11</v>
      </c>
    </row>
    <row r="31">
      <c r="C31" s="2" t="s">
        <v>1390</v>
      </c>
      <c r="D31" s="275"/>
      <c r="E31" s="2"/>
      <c r="F31" s="2"/>
      <c r="G31" s="2" t="s">
        <v>12074</v>
      </c>
      <c r="H31" s="2" t="s">
        <v>2807</v>
      </c>
      <c r="I31" s="2" t="s">
        <v>320</v>
      </c>
      <c r="K31" s="2" t="s">
        <v>11</v>
      </c>
    </row>
    <row r="32">
      <c r="C32" s="275"/>
      <c r="D32" s="275"/>
      <c r="K32" s="2" t="s">
        <v>11</v>
      </c>
    </row>
    <row r="33">
      <c r="C33" s="492" t="s">
        <v>12075</v>
      </c>
      <c r="D33" s="492"/>
      <c r="E33" s="2"/>
      <c r="F33" s="2"/>
      <c r="G33" s="2" t="s">
        <v>12073</v>
      </c>
      <c r="H33" s="2" t="s">
        <v>2114</v>
      </c>
      <c r="I33" s="2" t="s">
        <v>320</v>
      </c>
      <c r="K33" s="2" t="s">
        <v>11</v>
      </c>
    </row>
    <row r="34">
      <c r="C34" s="492"/>
      <c r="D34" s="492"/>
      <c r="I34" s="2" t="s">
        <v>320</v>
      </c>
      <c r="K34" s="2" t="s">
        <v>11</v>
      </c>
    </row>
    <row r="35">
      <c r="A35" s="275" t="s">
        <v>995</v>
      </c>
      <c r="B35" s="357"/>
      <c r="C35" s="275" t="s">
        <v>995</v>
      </c>
      <c r="D35" s="357"/>
      <c r="E35" s="2"/>
      <c r="F35" s="2"/>
      <c r="G35" s="2" t="s">
        <v>7241</v>
      </c>
      <c r="H35" s="2" t="s">
        <v>2117</v>
      </c>
      <c r="I35" s="2" t="s">
        <v>320</v>
      </c>
      <c r="K35" s="2" t="s">
        <v>11</v>
      </c>
    </row>
    <row r="36">
      <c r="C36" s="492" t="s">
        <v>995</v>
      </c>
      <c r="D36" s="492"/>
      <c r="E36" s="2"/>
      <c r="F36" s="2"/>
      <c r="G36" s="2" t="s">
        <v>7189</v>
      </c>
      <c r="H36" s="2" t="s">
        <v>2113</v>
      </c>
      <c r="I36" s="2" t="s">
        <v>320</v>
      </c>
      <c r="K36" s="2" t="s">
        <v>11</v>
      </c>
    </row>
    <row r="37">
      <c r="C37" s="492" t="s">
        <v>995</v>
      </c>
      <c r="D37" s="494"/>
      <c r="E37" s="2"/>
      <c r="F37" s="2"/>
      <c r="G37" s="2" t="s">
        <v>12074</v>
      </c>
      <c r="H37" s="2" t="s">
        <v>2808</v>
      </c>
      <c r="I37" s="2" t="s">
        <v>320</v>
      </c>
      <c r="K37" s="2" t="s">
        <v>11</v>
      </c>
    </row>
    <row r="38">
      <c r="C38" s="266"/>
      <c r="D38" s="266"/>
      <c r="I38" s="2" t="s">
        <v>320</v>
      </c>
      <c r="K38" s="2" t="s">
        <v>11</v>
      </c>
    </row>
    <row r="39">
      <c r="A39" s="2" t="s">
        <v>3534</v>
      </c>
      <c r="B39" s="2" t="s">
        <v>3908</v>
      </c>
      <c r="C39" s="275" t="s">
        <v>3515</v>
      </c>
      <c r="D39" s="275" t="s">
        <v>3987</v>
      </c>
      <c r="H39" s="2" t="s">
        <v>11387</v>
      </c>
      <c r="I39" s="2" t="s">
        <v>320</v>
      </c>
      <c r="K39" s="2" t="s">
        <v>11</v>
      </c>
    </row>
    <row r="40" ht="15.75" customHeight="1">
      <c r="A40" s="2" t="s">
        <v>9014</v>
      </c>
      <c r="B40" s="2" t="s">
        <v>3908</v>
      </c>
      <c r="C40" s="275" t="s">
        <v>4099</v>
      </c>
      <c r="D40" s="275" t="s">
        <v>3989</v>
      </c>
      <c r="I40" s="2" t="s">
        <v>320</v>
      </c>
      <c r="K40" s="2" t="s">
        <v>11</v>
      </c>
    </row>
    <row r="41">
      <c r="B41" s="2" t="s">
        <v>3908</v>
      </c>
      <c r="C41" s="492" t="s">
        <v>5482</v>
      </c>
      <c r="D41" s="492" t="s">
        <v>7169</v>
      </c>
      <c r="E41" s="2"/>
      <c r="F41" s="2"/>
      <c r="G41" s="2" t="s">
        <v>7241</v>
      </c>
      <c r="H41" s="2" t="s">
        <v>2123</v>
      </c>
      <c r="I41" s="2" t="s">
        <v>320</v>
      </c>
      <c r="K41" s="2" t="s">
        <v>11</v>
      </c>
    </row>
    <row r="42">
      <c r="B42" s="2" t="s">
        <v>3908</v>
      </c>
      <c r="C42" s="492" t="s">
        <v>5330</v>
      </c>
      <c r="D42" s="492" t="s">
        <v>7170</v>
      </c>
      <c r="I42" s="2" t="s">
        <v>320</v>
      </c>
      <c r="K42" s="2" t="s">
        <v>11</v>
      </c>
    </row>
    <row r="43">
      <c r="B43" s="357" t="s">
        <v>3908</v>
      </c>
      <c r="C43" s="357" t="s">
        <v>7171</v>
      </c>
      <c r="D43" s="357" t="s">
        <v>4103</v>
      </c>
      <c r="I43" s="2" t="s">
        <v>320</v>
      </c>
      <c r="K43" s="2" t="s">
        <v>11</v>
      </c>
    </row>
    <row r="44">
      <c r="B44" s="2" t="s">
        <v>3908</v>
      </c>
      <c r="C44" s="492" t="s">
        <v>7172</v>
      </c>
      <c r="D44" s="492" t="s">
        <v>7173</v>
      </c>
      <c r="H44" s="2" t="s">
        <v>9014</v>
      </c>
      <c r="I44" s="2" t="s">
        <v>320</v>
      </c>
      <c r="K44" s="2" t="s">
        <v>11</v>
      </c>
    </row>
    <row r="45">
      <c r="B45" s="2" t="s">
        <v>3908</v>
      </c>
      <c r="C45" s="275" t="s">
        <v>6193</v>
      </c>
      <c r="D45" s="494" t="s">
        <v>5389</v>
      </c>
      <c r="E45" s="2"/>
      <c r="F45" s="2"/>
      <c r="G45" s="2" t="s">
        <v>9016</v>
      </c>
      <c r="H45" s="2" t="s">
        <v>2128</v>
      </c>
      <c r="I45" s="2" t="s">
        <v>320</v>
      </c>
      <c r="K45" s="2" t="s">
        <v>11</v>
      </c>
    </row>
    <row r="46">
      <c r="B46" s="2" t="s">
        <v>3908</v>
      </c>
      <c r="C46" s="266" t="s">
        <v>3524</v>
      </c>
      <c r="D46" s="266"/>
      <c r="I46" s="2" t="s">
        <v>320</v>
      </c>
      <c r="K46" s="2" t="s">
        <v>11</v>
      </c>
    </row>
    <row r="47">
      <c r="B47" s="2" t="s">
        <v>3908</v>
      </c>
      <c r="C47" s="275" t="s">
        <v>8139</v>
      </c>
      <c r="D47" s="266"/>
      <c r="H47" s="2" t="s">
        <v>2129</v>
      </c>
      <c r="I47" s="2" t="s">
        <v>320</v>
      </c>
      <c r="K47" s="2" t="s">
        <v>11</v>
      </c>
    </row>
    <row r="48">
      <c r="B48" s="2" t="s">
        <v>3908</v>
      </c>
      <c r="C48" s="275" t="s">
        <v>7174</v>
      </c>
      <c r="D48" s="266" t="s">
        <v>3995</v>
      </c>
      <c r="I48" s="2" t="s">
        <v>320</v>
      </c>
      <c r="K48" s="2" t="s">
        <v>11</v>
      </c>
    </row>
    <row r="49">
      <c r="B49" s="2" t="s">
        <v>960</v>
      </c>
      <c r="C49" s="492" t="s">
        <v>1556</v>
      </c>
      <c r="D49" s="275" t="s">
        <v>947</v>
      </c>
      <c r="E49" s="2"/>
      <c r="F49" s="2"/>
      <c r="G49" s="2" t="s">
        <v>7241</v>
      </c>
      <c r="H49" s="2" t="s">
        <v>2124</v>
      </c>
      <c r="I49" s="2" t="s">
        <v>320</v>
      </c>
      <c r="K49" s="2" t="s">
        <v>11</v>
      </c>
    </row>
    <row r="50">
      <c r="B50" s="2" t="s">
        <v>960</v>
      </c>
      <c r="C50" s="492" t="s">
        <v>1556</v>
      </c>
      <c r="D50" s="275" t="s">
        <v>947</v>
      </c>
      <c r="E50" s="2"/>
      <c r="F50" s="2"/>
      <c r="G50" s="2" t="s">
        <v>7189</v>
      </c>
      <c r="H50" s="2" t="s">
        <v>2125</v>
      </c>
      <c r="I50" s="2" t="s">
        <v>320</v>
      </c>
      <c r="K50" s="2" t="s">
        <v>11</v>
      </c>
    </row>
    <row r="51">
      <c r="B51" s="2" t="s">
        <v>960</v>
      </c>
      <c r="C51" s="492" t="s">
        <v>1556</v>
      </c>
      <c r="D51" s="275" t="s">
        <v>947</v>
      </c>
      <c r="E51" s="2"/>
      <c r="F51" s="2"/>
      <c r="G51" s="2" t="s">
        <v>1247</v>
      </c>
      <c r="H51" s="2" t="s">
        <v>2130</v>
      </c>
      <c r="I51" s="2" t="s">
        <v>320</v>
      </c>
      <c r="K51" s="2" t="s">
        <v>11</v>
      </c>
    </row>
    <row r="52">
      <c r="B52" s="2" t="s">
        <v>960</v>
      </c>
      <c r="C52" s="492" t="s">
        <v>1556</v>
      </c>
      <c r="D52" s="275" t="s">
        <v>947</v>
      </c>
      <c r="E52" s="2"/>
      <c r="F52" s="2"/>
      <c r="G52" s="2" t="s">
        <v>1247</v>
      </c>
      <c r="H52" s="2" t="s">
        <v>2131</v>
      </c>
      <c r="I52" s="2" t="s">
        <v>320</v>
      </c>
      <c r="K52" s="2" t="s">
        <v>11</v>
      </c>
    </row>
    <row r="53">
      <c r="B53" s="2" t="s">
        <v>960</v>
      </c>
      <c r="C53" s="492" t="s">
        <v>1055</v>
      </c>
      <c r="D53" s="494" t="s">
        <v>1056</v>
      </c>
      <c r="E53" s="2"/>
      <c r="F53" s="2"/>
      <c r="G53" s="2" t="s">
        <v>1240</v>
      </c>
      <c r="H53" s="2" t="s">
        <v>2127</v>
      </c>
      <c r="I53" s="2" t="s">
        <v>320</v>
      </c>
      <c r="K53" s="2" t="s">
        <v>11</v>
      </c>
    </row>
    <row r="54">
      <c r="B54" s="2" t="s">
        <v>960</v>
      </c>
      <c r="C54" s="492" t="s">
        <v>1055</v>
      </c>
      <c r="D54" s="494" t="s">
        <v>1056</v>
      </c>
      <c r="E54" s="2"/>
      <c r="F54" s="2"/>
      <c r="G54" s="2" t="s">
        <v>1247</v>
      </c>
      <c r="H54" s="2" t="s">
        <v>2132</v>
      </c>
      <c r="I54" s="2" t="s">
        <v>320</v>
      </c>
      <c r="K54" s="2" t="s">
        <v>11</v>
      </c>
    </row>
    <row r="55">
      <c r="B55" s="2" t="s">
        <v>960</v>
      </c>
      <c r="C55" s="492" t="s">
        <v>1055</v>
      </c>
      <c r="D55" s="494" t="s">
        <v>1056</v>
      </c>
      <c r="E55" s="2"/>
      <c r="F55" s="2"/>
      <c r="G55" s="2" t="s">
        <v>1247</v>
      </c>
      <c r="H55" s="2" t="s">
        <v>2133</v>
      </c>
      <c r="I55" s="2" t="s">
        <v>320</v>
      </c>
      <c r="K55" s="2" t="s">
        <v>11</v>
      </c>
    </row>
    <row r="56">
      <c r="C56" s="2" t="s">
        <v>7175</v>
      </c>
      <c r="D56" s="275"/>
      <c r="I56" s="2" t="s">
        <v>320</v>
      </c>
      <c r="K56" s="2" t="s">
        <v>11</v>
      </c>
    </row>
    <row r="59">
      <c r="A59" s="239"/>
      <c r="B59" s="239" t="s">
        <v>43</v>
      </c>
    </row>
    <row r="60">
      <c r="A60" s="2"/>
      <c r="B60" s="2" t="s">
        <v>7177</v>
      </c>
      <c r="E60" s="2"/>
      <c r="F60" s="2"/>
      <c r="G60" s="2" t="s">
        <v>7178</v>
      </c>
      <c r="H60" s="2"/>
    </row>
    <row r="61">
      <c r="A61" s="2"/>
      <c r="B61" s="2" t="s">
        <v>7179</v>
      </c>
      <c r="E61" s="2"/>
      <c r="F61" s="2"/>
      <c r="G61" s="2" t="s">
        <v>7180</v>
      </c>
      <c r="H61" s="2"/>
    </row>
    <row r="62">
      <c r="A62" s="2"/>
      <c r="B62" s="2" t="s">
        <v>7181</v>
      </c>
      <c r="E62" s="2"/>
      <c r="F62" s="2"/>
      <c r="G62" s="2" t="s">
        <v>7182</v>
      </c>
      <c r="H62" s="2"/>
    </row>
    <row r="64">
      <c r="A64" s="239"/>
      <c r="B64" s="239" t="s">
        <v>1057</v>
      </c>
    </row>
    <row r="65">
      <c r="A65" s="2"/>
      <c r="B65" s="2" t="s">
        <v>2016</v>
      </c>
    </row>
    <row r="66">
      <c r="A66" s="2"/>
      <c r="B66" s="2" t="s">
        <v>11273</v>
      </c>
    </row>
    <row r="67">
      <c r="A67" s="2"/>
      <c r="B67" s="2" t="s">
        <v>11274</v>
      </c>
    </row>
    <row r="68">
      <c r="A68" s="2"/>
      <c r="B68" s="2" t="s">
        <v>7196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</cols>
  <sheetData>
    <row r="1">
      <c r="A1" s="2" t="s">
        <v>12076</v>
      </c>
    </row>
    <row r="2">
      <c r="A2" s="2" t="s">
        <v>27</v>
      </c>
      <c r="B2" s="2" t="s">
        <v>28</v>
      </c>
      <c r="C2" s="2" t="s">
        <v>29</v>
      </c>
      <c r="D2" s="2" t="s">
        <v>811</v>
      </c>
      <c r="E2" s="2" t="s">
        <v>12077</v>
      </c>
      <c r="F2" s="2" t="s">
        <v>6216</v>
      </c>
      <c r="G2" s="2" t="s">
        <v>806</v>
      </c>
    </row>
    <row r="3">
      <c r="A3" s="2" t="s">
        <v>30</v>
      </c>
      <c r="B3" s="2" t="s">
        <v>12078</v>
      </c>
      <c r="C3" s="2" t="s">
        <v>6646</v>
      </c>
      <c r="D3" s="2" t="s">
        <v>9741</v>
      </c>
      <c r="E3" s="2"/>
      <c r="F3" s="2"/>
      <c r="G3" s="672"/>
    </row>
    <row r="4">
      <c r="A4" s="2" t="s">
        <v>30</v>
      </c>
      <c r="B4" s="2" t="s">
        <v>12078</v>
      </c>
      <c r="C4" s="2" t="s">
        <v>6646</v>
      </c>
      <c r="D4" s="2" t="s">
        <v>9743</v>
      </c>
      <c r="E4" s="2"/>
      <c r="F4" s="2"/>
      <c r="G4" s="672"/>
    </row>
    <row r="5">
      <c r="A5" s="2" t="s">
        <v>30</v>
      </c>
      <c r="B5" s="2" t="s">
        <v>12078</v>
      </c>
      <c r="C5" s="2" t="s">
        <v>6646</v>
      </c>
      <c r="D5" s="2" t="s">
        <v>9744</v>
      </c>
      <c r="E5" s="2"/>
      <c r="F5" s="2"/>
      <c r="G5" s="672"/>
    </row>
    <row r="6">
      <c r="A6" s="2" t="s">
        <v>30</v>
      </c>
      <c r="B6" s="2" t="s">
        <v>12078</v>
      </c>
      <c r="C6" s="2" t="s">
        <v>6646</v>
      </c>
      <c r="D6" s="2" t="s">
        <v>9745</v>
      </c>
      <c r="E6" s="2"/>
      <c r="F6" s="2"/>
      <c r="G6" s="672"/>
    </row>
    <row r="7">
      <c r="A7" s="2" t="s">
        <v>30</v>
      </c>
      <c r="B7" s="2" t="s">
        <v>12078</v>
      </c>
      <c r="C7" s="2" t="s">
        <v>6646</v>
      </c>
      <c r="D7" s="2" t="s">
        <v>9746</v>
      </c>
      <c r="E7" s="2"/>
      <c r="F7" s="2"/>
      <c r="G7" s="672"/>
    </row>
    <row r="8">
      <c r="A8" s="2" t="s">
        <v>30</v>
      </c>
      <c r="B8" s="2" t="s">
        <v>12078</v>
      </c>
      <c r="C8" s="2" t="s">
        <v>6646</v>
      </c>
      <c r="D8" s="2" t="s">
        <v>9747</v>
      </c>
      <c r="E8" s="2"/>
      <c r="F8" s="2"/>
      <c r="G8" s="672"/>
    </row>
    <row r="9">
      <c r="A9" s="2" t="s">
        <v>30</v>
      </c>
      <c r="B9" s="2" t="s">
        <v>12078</v>
      </c>
      <c r="C9" s="2" t="s">
        <v>6646</v>
      </c>
      <c r="D9" s="2" t="s">
        <v>9748</v>
      </c>
      <c r="E9" s="2"/>
      <c r="F9" s="2"/>
      <c r="G9" s="672"/>
    </row>
    <row r="10">
      <c r="A10" s="2" t="s">
        <v>30</v>
      </c>
      <c r="B10" s="2" t="s">
        <v>12078</v>
      </c>
      <c r="C10" s="2" t="s">
        <v>6646</v>
      </c>
      <c r="D10" s="2" t="s">
        <v>9749</v>
      </c>
      <c r="E10" s="2"/>
      <c r="F10" s="2"/>
      <c r="G10" s="672"/>
    </row>
    <row r="11">
      <c r="A11" s="2" t="s">
        <v>30</v>
      </c>
      <c r="B11" s="2" t="s">
        <v>12078</v>
      </c>
      <c r="C11" s="2" t="s">
        <v>6646</v>
      </c>
      <c r="D11" s="2" t="s">
        <v>9750</v>
      </c>
      <c r="E11" s="2"/>
      <c r="F11" s="2"/>
      <c r="G11" s="672"/>
    </row>
    <row r="12">
      <c r="A12" s="2" t="s">
        <v>30</v>
      </c>
      <c r="B12" s="2" t="s">
        <v>12078</v>
      </c>
      <c r="C12" s="2" t="s">
        <v>6646</v>
      </c>
      <c r="D12" s="2" t="s">
        <v>9595</v>
      </c>
      <c r="E12" s="2"/>
      <c r="F12" s="2"/>
      <c r="G12" s="672"/>
    </row>
    <row r="13">
      <c r="A13" s="2" t="s">
        <v>30</v>
      </c>
      <c r="B13" s="2" t="s">
        <v>12078</v>
      </c>
      <c r="C13" s="2" t="s">
        <v>6646</v>
      </c>
      <c r="D13" s="2" t="s">
        <v>9751</v>
      </c>
      <c r="E13" s="2"/>
      <c r="F13" s="2"/>
      <c r="G13" s="672"/>
    </row>
    <row r="14">
      <c r="A14" s="2" t="s">
        <v>30</v>
      </c>
      <c r="B14" s="2" t="s">
        <v>12078</v>
      </c>
      <c r="C14" s="2" t="s">
        <v>6646</v>
      </c>
      <c r="D14" s="2" t="s">
        <v>9752</v>
      </c>
      <c r="E14" s="2"/>
      <c r="F14" s="2"/>
      <c r="G14" s="672"/>
    </row>
    <row r="15">
      <c r="A15" s="2" t="s">
        <v>30</v>
      </c>
      <c r="B15" s="2" t="s">
        <v>12078</v>
      </c>
      <c r="C15" s="2" t="s">
        <v>6646</v>
      </c>
      <c r="D15" s="2" t="s">
        <v>9753</v>
      </c>
      <c r="E15" s="2"/>
      <c r="F15" s="2"/>
      <c r="G15" s="672"/>
    </row>
    <row r="16">
      <c r="A16" s="2" t="s">
        <v>30</v>
      </c>
      <c r="B16" s="275" t="s">
        <v>10416</v>
      </c>
      <c r="C16" s="275" t="s">
        <v>8611</v>
      </c>
      <c r="D16" s="2" t="s">
        <v>12079</v>
      </c>
      <c r="E16" s="2"/>
      <c r="F16" s="2"/>
      <c r="G16" s="672"/>
    </row>
    <row r="17">
      <c r="A17" s="2" t="s">
        <v>30</v>
      </c>
      <c r="B17" s="266" t="s">
        <v>1545</v>
      </c>
      <c r="C17" s="266" t="s">
        <v>7168</v>
      </c>
      <c r="E17" s="2"/>
      <c r="F17" s="2"/>
      <c r="G17" s="672"/>
    </row>
    <row r="18">
      <c r="A18" s="2" t="s">
        <v>30</v>
      </c>
      <c r="B18" s="266" t="s">
        <v>4876</v>
      </c>
      <c r="C18" s="266" t="s">
        <v>5479</v>
      </c>
      <c r="D18" s="266"/>
      <c r="E18" s="2"/>
      <c r="F18" s="2"/>
      <c r="G18" s="672"/>
    </row>
    <row r="19">
      <c r="B19" s="2" t="s">
        <v>9759</v>
      </c>
      <c r="E19" s="2"/>
      <c r="F19" s="2"/>
      <c r="G19" s="672"/>
    </row>
    <row r="20">
      <c r="A20" s="2" t="s">
        <v>3881</v>
      </c>
      <c r="B20" s="275" t="s">
        <v>9762</v>
      </c>
      <c r="C20" s="266" t="s">
        <v>5846</v>
      </c>
      <c r="D20" s="275" t="s">
        <v>9763</v>
      </c>
      <c r="E20" s="2"/>
      <c r="F20" s="2"/>
      <c r="G20" s="672"/>
    </row>
    <row r="21">
      <c r="A21" s="2" t="s">
        <v>3881</v>
      </c>
      <c r="B21" s="275" t="s">
        <v>7719</v>
      </c>
      <c r="C21" s="275" t="s">
        <v>9018</v>
      </c>
      <c r="D21" s="2" t="s">
        <v>9766</v>
      </c>
      <c r="E21" s="2"/>
      <c r="F21" s="2"/>
      <c r="G21" s="672"/>
    </row>
    <row r="22">
      <c r="A22" s="2" t="s">
        <v>3881</v>
      </c>
      <c r="B22" s="275" t="s">
        <v>7719</v>
      </c>
      <c r="C22" s="275" t="s">
        <v>9018</v>
      </c>
      <c r="D22" s="2" t="s">
        <v>9766</v>
      </c>
      <c r="E22" s="2"/>
      <c r="F22" s="2"/>
      <c r="G22" s="672"/>
    </row>
    <row r="23">
      <c r="A23" s="2" t="s">
        <v>3881</v>
      </c>
      <c r="B23" s="275" t="s">
        <v>7719</v>
      </c>
      <c r="C23" s="275" t="s">
        <v>9018</v>
      </c>
      <c r="D23" s="2" t="s">
        <v>9769</v>
      </c>
      <c r="E23" s="2"/>
      <c r="F23" s="2"/>
      <c r="G23" s="672"/>
    </row>
    <row r="24">
      <c r="A24" s="2" t="s">
        <v>3881</v>
      </c>
      <c r="B24" s="275" t="s">
        <v>7719</v>
      </c>
      <c r="C24" s="275" t="s">
        <v>9018</v>
      </c>
      <c r="D24" s="2" t="s">
        <v>9769</v>
      </c>
      <c r="E24" s="2"/>
      <c r="F24" s="2"/>
      <c r="G24" s="672"/>
    </row>
    <row r="25">
      <c r="A25" s="2" t="s">
        <v>3881</v>
      </c>
      <c r="B25" s="275" t="s">
        <v>7719</v>
      </c>
      <c r="C25" s="275" t="s">
        <v>9018</v>
      </c>
      <c r="D25" s="2" t="s">
        <v>9772</v>
      </c>
      <c r="E25" s="2"/>
      <c r="F25" s="2"/>
      <c r="G25" s="672"/>
    </row>
    <row r="26">
      <c r="A26" s="2" t="s">
        <v>3881</v>
      </c>
      <c r="B26" s="275" t="s">
        <v>7719</v>
      </c>
      <c r="C26" s="275" t="s">
        <v>9018</v>
      </c>
      <c r="D26" s="2" t="s">
        <v>9772</v>
      </c>
      <c r="E26" s="2"/>
      <c r="F26" s="2"/>
      <c r="G26" s="672"/>
    </row>
    <row r="27">
      <c r="A27" s="2" t="s">
        <v>3881</v>
      </c>
      <c r="B27" s="275" t="s">
        <v>7719</v>
      </c>
      <c r="C27" s="275" t="s">
        <v>9018</v>
      </c>
      <c r="D27" s="2" t="s">
        <v>7205</v>
      </c>
      <c r="E27" s="2"/>
      <c r="F27" s="2"/>
      <c r="G27" s="672"/>
    </row>
    <row r="28">
      <c r="A28" s="2" t="s">
        <v>3881</v>
      </c>
      <c r="B28" s="275" t="s">
        <v>7719</v>
      </c>
      <c r="C28" s="275" t="s">
        <v>9018</v>
      </c>
      <c r="D28" s="2" t="s">
        <v>7205</v>
      </c>
      <c r="E28" s="2"/>
      <c r="F28" s="2"/>
      <c r="G28" s="672"/>
    </row>
    <row r="29">
      <c r="A29" s="2" t="s">
        <v>3881</v>
      </c>
      <c r="B29" s="275" t="s">
        <v>7719</v>
      </c>
      <c r="C29" s="275" t="s">
        <v>9018</v>
      </c>
      <c r="D29" s="2" t="s">
        <v>9777</v>
      </c>
      <c r="E29" s="2"/>
      <c r="F29" s="2"/>
      <c r="G29" s="672"/>
    </row>
    <row r="30">
      <c r="A30" s="2" t="s">
        <v>3881</v>
      </c>
      <c r="B30" s="275" t="s">
        <v>7719</v>
      </c>
      <c r="C30" s="275" t="s">
        <v>9018</v>
      </c>
      <c r="D30" s="2" t="s">
        <v>9779</v>
      </c>
      <c r="E30" s="2"/>
      <c r="F30" s="2"/>
      <c r="G30" s="672"/>
    </row>
    <row r="31">
      <c r="A31" s="2" t="s">
        <v>3881</v>
      </c>
      <c r="B31" s="275" t="s">
        <v>7719</v>
      </c>
      <c r="C31" s="275" t="s">
        <v>9018</v>
      </c>
      <c r="D31" s="2" t="s">
        <v>9781</v>
      </c>
      <c r="E31" s="2"/>
      <c r="F31" s="2"/>
      <c r="G31" s="672"/>
    </row>
    <row r="32">
      <c r="A32" s="2" t="s">
        <v>3881</v>
      </c>
      <c r="B32" s="275" t="s">
        <v>7719</v>
      </c>
      <c r="C32" s="275" t="s">
        <v>9018</v>
      </c>
      <c r="D32" s="2" t="s">
        <v>9781</v>
      </c>
      <c r="E32" s="2"/>
      <c r="F32" s="2"/>
      <c r="G32" s="672"/>
    </row>
    <row r="33">
      <c r="A33" s="2" t="s">
        <v>3881</v>
      </c>
      <c r="B33" s="275" t="s">
        <v>7719</v>
      </c>
      <c r="C33" s="275" t="s">
        <v>9018</v>
      </c>
      <c r="E33" s="2"/>
      <c r="F33" s="2"/>
      <c r="G33" s="672"/>
    </row>
    <row r="34">
      <c r="A34" s="2" t="s">
        <v>3881</v>
      </c>
      <c r="B34" s="275" t="s">
        <v>7719</v>
      </c>
      <c r="C34" s="275" t="s">
        <v>9018</v>
      </c>
      <c r="E34" s="2"/>
      <c r="F34" s="2"/>
      <c r="G34" s="672"/>
    </row>
    <row r="35">
      <c r="A35" s="2" t="s">
        <v>3881</v>
      </c>
      <c r="B35" s="275" t="s">
        <v>7719</v>
      </c>
      <c r="C35" s="275" t="s">
        <v>9018</v>
      </c>
      <c r="E35" s="2"/>
      <c r="F35" s="2"/>
      <c r="G35" s="672"/>
    </row>
    <row r="36">
      <c r="A36" s="2" t="s">
        <v>3881</v>
      </c>
      <c r="B36" s="275" t="s">
        <v>7719</v>
      </c>
      <c r="C36" s="275" t="s">
        <v>9018</v>
      </c>
      <c r="E36" s="2"/>
      <c r="F36" s="2"/>
      <c r="G36" s="672"/>
    </row>
    <row r="37">
      <c r="A37" s="2" t="s">
        <v>3881</v>
      </c>
      <c r="B37" s="275" t="s">
        <v>7719</v>
      </c>
      <c r="C37" s="275" t="s">
        <v>9018</v>
      </c>
      <c r="E37" s="2"/>
      <c r="F37" s="2"/>
      <c r="G37" s="672"/>
    </row>
    <row r="38">
      <c r="A38" s="2" t="s">
        <v>3881</v>
      </c>
      <c r="B38" s="275" t="s">
        <v>7719</v>
      </c>
      <c r="C38" s="275" t="s">
        <v>9018</v>
      </c>
      <c r="E38" s="2"/>
      <c r="F38" s="2"/>
      <c r="G38" s="672"/>
    </row>
    <row r="39">
      <c r="A39" s="2" t="s">
        <v>3881</v>
      </c>
      <c r="B39" s="275" t="s">
        <v>7719</v>
      </c>
      <c r="C39" s="275" t="s">
        <v>9018</v>
      </c>
      <c r="E39" s="2"/>
      <c r="F39" s="2"/>
      <c r="G39" s="672"/>
    </row>
    <row r="40">
      <c r="A40" s="2" t="s">
        <v>3881</v>
      </c>
      <c r="B40" s="275" t="s">
        <v>7719</v>
      </c>
      <c r="C40" s="275" t="s">
        <v>9018</v>
      </c>
      <c r="E40" s="2"/>
      <c r="F40" s="2"/>
      <c r="G40" s="672"/>
    </row>
    <row r="41">
      <c r="A41" s="2" t="s">
        <v>3881</v>
      </c>
      <c r="B41" s="275" t="s">
        <v>7719</v>
      </c>
      <c r="C41" s="275" t="s">
        <v>9018</v>
      </c>
      <c r="E41" s="2"/>
      <c r="F41" s="2"/>
      <c r="G41" s="672"/>
    </row>
    <row r="42">
      <c r="A42" s="2" t="s">
        <v>3881</v>
      </c>
      <c r="B42" s="275" t="s">
        <v>7719</v>
      </c>
      <c r="C42" s="275" t="s">
        <v>9018</v>
      </c>
      <c r="E42" s="2"/>
      <c r="F42" s="2"/>
      <c r="G42" s="672"/>
    </row>
    <row r="43">
      <c r="A43" s="2" t="s">
        <v>3881</v>
      </c>
      <c r="B43" s="275" t="s">
        <v>7719</v>
      </c>
      <c r="C43" s="275" t="s">
        <v>9018</v>
      </c>
      <c r="E43" s="2"/>
      <c r="F43" s="2"/>
      <c r="G43" s="672"/>
    </row>
    <row r="44">
      <c r="A44" s="2" t="s">
        <v>3881</v>
      </c>
      <c r="B44" s="275" t="s">
        <v>7719</v>
      </c>
      <c r="C44" s="275" t="s">
        <v>9542</v>
      </c>
      <c r="E44" s="2"/>
      <c r="F44" s="2"/>
      <c r="G44" s="672"/>
    </row>
    <row r="45">
      <c r="A45" s="2" t="s">
        <v>3881</v>
      </c>
      <c r="B45" s="275" t="s">
        <v>7719</v>
      </c>
      <c r="C45" s="275" t="s">
        <v>9542</v>
      </c>
      <c r="E45" s="2"/>
      <c r="F45" s="2"/>
      <c r="G45" s="672"/>
    </row>
    <row r="46">
      <c r="A46" s="2" t="s">
        <v>3881</v>
      </c>
      <c r="B46" s="275" t="s">
        <v>9796</v>
      </c>
      <c r="C46" s="275"/>
      <c r="E46" s="2"/>
      <c r="F46" s="2"/>
      <c r="G46" s="672"/>
    </row>
    <row r="47">
      <c r="A47" s="2" t="s">
        <v>972</v>
      </c>
      <c r="B47" s="275" t="s">
        <v>9544</v>
      </c>
      <c r="C47" s="275" t="s">
        <v>9032</v>
      </c>
      <c r="E47" s="2"/>
      <c r="F47" s="2"/>
      <c r="G47" s="672"/>
    </row>
    <row r="48">
      <c r="A48" s="2" t="s">
        <v>972</v>
      </c>
      <c r="B48" s="275" t="s">
        <v>9544</v>
      </c>
      <c r="C48" s="275" t="s">
        <v>9032</v>
      </c>
      <c r="E48" s="2"/>
      <c r="F48" s="2"/>
      <c r="G48" s="672"/>
    </row>
    <row r="49">
      <c r="A49" s="2" t="s">
        <v>972</v>
      </c>
      <c r="B49" s="275" t="s">
        <v>9544</v>
      </c>
      <c r="C49" s="275" t="s">
        <v>9032</v>
      </c>
      <c r="E49" s="2"/>
      <c r="F49" s="2"/>
      <c r="G49" s="672"/>
    </row>
    <row r="50">
      <c r="A50" s="2" t="s">
        <v>972</v>
      </c>
      <c r="B50" s="275" t="s">
        <v>9544</v>
      </c>
      <c r="C50" s="275" t="s">
        <v>9032</v>
      </c>
      <c r="E50" s="2"/>
      <c r="F50" s="2"/>
      <c r="G50" s="672"/>
    </row>
    <row r="51">
      <c r="A51" s="2" t="s">
        <v>972</v>
      </c>
      <c r="B51" s="275" t="s">
        <v>9544</v>
      </c>
      <c r="C51" s="275" t="s">
        <v>9032</v>
      </c>
      <c r="E51" s="2"/>
      <c r="F51" s="2"/>
      <c r="G51" s="672"/>
    </row>
    <row r="52">
      <c r="A52" s="2" t="s">
        <v>972</v>
      </c>
      <c r="B52" s="275" t="s">
        <v>9544</v>
      </c>
      <c r="C52" s="275" t="s">
        <v>9032</v>
      </c>
      <c r="E52" s="2"/>
      <c r="F52" s="2"/>
      <c r="G52" s="672"/>
    </row>
    <row r="53">
      <c r="A53" s="2" t="s">
        <v>972</v>
      </c>
      <c r="B53" s="275" t="s">
        <v>9544</v>
      </c>
      <c r="C53" s="275" t="s">
        <v>9032</v>
      </c>
      <c r="E53" s="2"/>
      <c r="F53" s="2"/>
      <c r="G53" s="672"/>
    </row>
    <row r="54">
      <c r="A54" s="2" t="s">
        <v>972</v>
      </c>
      <c r="B54" s="275" t="s">
        <v>9544</v>
      </c>
      <c r="C54" s="275" t="s">
        <v>9032</v>
      </c>
      <c r="E54" s="2"/>
      <c r="F54" s="2"/>
      <c r="G54" s="672"/>
    </row>
    <row r="55">
      <c r="A55" s="2" t="s">
        <v>972</v>
      </c>
      <c r="B55" s="275" t="s">
        <v>9544</v>
      </c>
      <c r="C55" s="275" t="s">
        <v>9032</v>
      </c>
      <c r="E55" s="2"/>
      <c r="F55" s="2"/>
      <c r="G55" s="672"/>
    </row>
    <row r="56">
      <c r="A56" s="2" t="s">
        <v>972</v>
      </c>
      <c r="B56" s="275" t="s">
        <v>9544</v>
      </c>
      <c r="C56" s="275" t="s">
        <v>9032</v>
      </c>
      <c r="E56" s="2"/>
      <c r="F56" s="2"/>
      <c r="G56" s="672"/>
    </row>
    <row r="57">
      <c r="A57" s="2" t="s">
        <v>972</v>
      </c>
      <c r="B57" s="275" t="s">
        <v>9544</v>
      </c>
      <c r="C57" s="275" t="s">
        <v>9032</v>
      </c>
      <c r="E57" s="2"/>
      <c r="F57" s="2"/>
      <c r="G57" s="672"/>
    </row>
    <row r="58">
      <c r="A58" s="2" t="s">
        <v>972</v>
      </c>
      <c r="B58" s="275" t="s">
        <v>9544</v>
      </c>
      <c r="C58" s="275" t="s">
        <v>9032</v>
      </c>
      <c r="E58" s="2"/>
      <c r="F58" s="2"/>
      <c r="G58" s="672"/>
    </row>
    <row r="59">
      <c r="A59" s="2" t="s">
        <v>972</v>
      </c>
      <c r="B59" s="275" t="s">
        <v>9544</v>
      </c>
      <c r="C59" s="275" t="s">
        <v>9032</v>
      </c>
      <c r="E59" s="2"/>
      <c r="F59" s="2"/>
      <c r="G59" s="672"/>
    </row>
    <row r="60">
      <c r="A60" s="2" t="s">
        <v>972</v>
      </c>
      <c r="B60" s="275" t="s">
        <v>9544</v>
      </c>
      <c r="C60" s="275" t="s">
        <v>9032</v>
      </c>
      <c r="E60" s="2"/>
      <c r="F60" s="2"/>
      <c r="G60" s="672"/>
    </row>
    <row r="61">
      <c r="A61" s="2" t="s">
        <v>972</v>
      </c>
      <c r="B61" s="275" t="s">
        <v>9544</v>
      </c>
      <c r="C61" s="275" t="s">
        <v>9032</v>
      </c>
      <c r="E61" s="2"/>
      <c r="F61" s="2"/>
      <c r="G61" s="672"/>
    </row>
    <row r="62">
      <c r="A62" s="2" t="s">
        <v>972</v>
      </c>
      <c r="B62" s="275" t="s">
        <v>9544</v>
      </c>
      <c r="C62" s="275" t="s">
        <v>9032</v>
      </c>
      <c r="E62" s="2"/>
      <c r="F62" s="2"/>
      <c r="G62" s="672"/>
    </row>
    <row r="63">
      <c r="A63" s="2" t="s">
        <v>972</v>
      </c>
      <c r="B63" s="275" t="s">
        <v>9544</v>
      </c>
      <c r="C63" s="275" t="s">
        <v>9032</v>
      </c>
      <c r="E63" s="2"/>
      <c r="F63" s="2"/>
      <c r="G63" s="672"/>
    </row>
    <row r="64">
      <c r="A64" s="2" t="s">
        <v>972</v>
      </c>
      <c r="B64" s="275" t="s">
        <v>9544</v>
      </c>
      <c r="C64" s="275" t="s">
        <v>9032</v>
      </c>
      <c r="E64" s="2"/>
      <c r="F64" s="2"/>
      <c r="G64" s="672"/>
    </row>
    <row r="65">
      <c r="A65" s="2" t="s">
        <v>972</v>
      </c>
      <c r="B65" s="275" t="s">
        <v>9544</v>
      </c>
      <c r="C65" s="275" t="s">
        <v>9032</v>
      </c>
      <c r="E65" s="2"/>
      <c r="F65" s="2"/>
      <c r="G65" s="672"/>
    </row>
    <row r="66">
      <c r="A66" s="2" t="s">
        <v>972</v>
      </c>
      <c r="B66" s="275" t="s">
        <v>9544</v>
      </c>
      <c r="C66" s="275" t="s">
        <v>9032</v>
      </c>
      <c r="E66" s="2"/>
      <c r="F66" s="2"/>
      <c r="G66" s="672"/>
    </row>
    <row r="67">
      <c r="A67" s="2" t="s">
        <v>972</v>
      </c>
      <c r="B67" s="275" t="s">
        <v>9544</v>
      </c>
      <c r="C67" s="275" t="s">
        <v>9032</v>
      </c>
      <c r="E67" s="2"/>
      <c r="F67" s="2"/>
      <c r="G67" s="672"/>
    </row>
    <row r="68">
      <c r="A68" s="2" t="s">
        <v>972</v>
      </c>
      <c r="B68" s="275" t="s">
        <v>9544</v>
      </c>
      <c r="C68" s="275" t="s">
        <v>9032</v>
      </c>
      <c r="E68" s="2"/>
      <c r="F68" s="2"/>
      <c r="G68" s="672"/>
    </row>
    <row r="69">
      <c r="A69" s="2" t="s">
        <v>972</v>
      </c>
      <c r="B69" s="275" t="s">
        <v>9544</v>
      </c>
      <c r="C69" s="275" t="s">
        <v>9032</v>
      </c>
      <c r="E69" s="2"/>
      <c r="F69" s="2"/>
      <c r="G69" s="672"/>
    </row>
    <row r="70">
      <c r="A70" s="2" t="s">
        <v>972</v>
      </c>
      <c r="B70" s="275" t="s">
        <v>9544</v>
      </c>
      <c r="C70" s="275" t="s">
        <v>9032</v>
      </c>
      <c r="E70" s="2"/>
      <c r="F70" s="2"/>
      <c r="G70" s="672"/>
    </row>
    <row r="71">
      <c r="A71" s="2" t="s">
        <v>972</v>
      </c>
      <c r="B71" s="275" t="s">
        <v>9544</v>
      </c>
      <c r="C71" s="275" t="s">
        <v>9032</v>
      </c>
      <c r="E71" s="2"/>
      <c r="F71" s="2"/>
      <c r="G71" s="672"/>
    </row>
    <row r="72">
      <c r="A72" s="2" t="s">
        <v>972</v>
      </c>
      <c r="B72" s="275" t="s">
        <v>9544</v>
      </c>
      <c r="C72" s="275" t="s">
        <v>9032</v>
      </c>
      <c r="E72" s="2"/>
      <c r="F72" s="2"/>
      <c r="G72" s="672"/>
    </row>
    <row r="73">
      <c r="A73" s="2" t="s">
        <v>9015</v>
      </c>
      <c r="B73" s="275" t="s">
        <v>7176</v>
      </c>
      <c r="C73" s="266" t="s">
        <v>9549</v>
      </c>
      <c r="E73" s="2"/>
      <c r="F73" s="2"/>
      <c r="G73" s="672"/>
    </row>
    <row r="74">
      <c r="A74" s="2" t="s">
        <v>9015</v>
      </c>
      <c r="B74" s="275" t="s">
        <v>7176</v>
      </c>
      <c r="C74" s="266" t="s">
        <v>9549</v>
      </c>
      <c r="E74" s="2"/>
      <c r="F74" s="2"/>
      <c r="G74" s="672"/>
    </row>
    <row r="75">
      <c r="A75" s="2" t="s">
        <v>9015</v>
      </c>
      <c r="B75" s="275" t="s">
        <v>7176</v>
      </c>
      <c r="C75" s="266" t="s">
        <v>9549</v>
      </c>
      <c r="E75" s="2"/>
      <c r="F75" s="2"/>
      <c r="G75" s="672"/>
    </row>
    <row r="76">
      <c r="A76" s="2" t="s">
        <v>9015</v>
      </c>
      <c r="B76" s="275" t="s">
        <v>7176</v>
      </c>
      <c r="C76" s="266" t="s">
        <v>9549</v>
      </c>
      <c r="E76" s="2"/>
      <c r="F76" s="2"/>
      <c r="G76" s="672"/>
    </row>
    <row r="77">
      <c r="A77" s="2" t="s">
        <v>3881</v>
      </c>
      <c r="B77" s="2" t="s">
        <v>906</v>
      </c>
      <c r="E77" s="2"/>
      <c r="F77" s="2"/>
      <c r="G77" s="672"/>
    </row>
    <row r="78">
      <c r="A78" s="2" t="s">
        <v>3908</v>
      </c>
      <c r="B78" s="275" t="s">
        <v>3515</v>
      </c>
      <c r="C78" s="275" t="s">
        <v>3987</v>
      </c>
      <c r="E78" s="2"/>
      <c r="F78" s="2"/>
      <c r="G78" s="672"/>
    </row>
    <row r="79">
      <c r="A79" s="2" t="s">
        <v>3908</v>
      </c>
      <c r="B79" s="275" t="s">
        <v>4099</v>
      </c>
      <c r="C79" s="275" t="s">
        <v>3989</v>
      </c>
      <c r="E79" s="2"/>
      <c r="F79" s="2"/>
      <c r="G79" s="672"/>
    </row>
    <row r="80">
      <c r="A80" s="2" t="s">
        <v>3908</v>
      </c>
      <c r="B80" s="492" t="s">
        <v>5482</v>
      </c>
      <c r="C80" s="492" t="s">
        <v>7169</v>
      </c>
      <c r="E80" s="2"/>
      <c r="F80" s="2"/>
      <c r="G80" s="672"/>
    </row>
    <row r="81">
      <c r="A81" s="2" t="s">
        <v>3908</v>
      </c>
      <c r="B81" s="492" t="s">
        <v>5330</v>
      </c>
      <c r="C81" s="492" t="s">
        <v>7170</v>
      </c>
      <c r="E81" s="2"/>
      <c r="F81" s="2"/>
      <c r="G81" s="672"/>
    </row>
    <row r="82">
      <c r="A82" s="357" t="s">
        <v>3908</v>
      </c>
      <c r="B82" s="357" t="s">
        <v>7171</v>
      </c>
      <c r="C82" s="357" t="s">
        <v>4103</v>
      </c>
      <c r="D82" s="266"/>
      <c r="E82" s="2"/>
      <c r="F82" s="2"/>
      <c r="G82" s="672"/>
    </row>
    <row r="83">
      <c r="A83" s="2" t="s">
        <v>3908</v>
      </c>
      <c r="B83" s="492" t="s">
        <v>7172</v>
      </c>
      <c r="C83" s="492" t="s">
        <v>7173</v>
      </c>
      <c r="E83" s="2"/>
      <c r="F83" s="2"/>
      <c r="G83" s="672"/>
    </row>
    <row r="84">
      <c r="A84" s="2" t="s">
        <v>3908</v>
      </c>
      <c r="B84" s="275" t="s">
        <v>6193</v>
      </c>
      <c r="C84" s="494" t="s">
        <v>5389</v>
      </c>
      <c r="E84" s="2"/>
      <c r="F84" s="2"/>
      <c r="G84" s="672"/>
    </row>
    <row r="85">
      <c r="A85" s="2" t="s">
        <v>3908</v>
      </c>
      <c r="B85" s="266" t="s">
        <v>3524</v>
      </c>
      <c r="C85" s="266"/>
      <c r="E85" s="2"/>
      <c r="F85" s="2"/>
      <c r="G85" s="672"/>
    </row>
    <row r="86">
      <c r="A86" s="2" t="s">
        <v>3908</v>
      </c>
      <c r="B86" s="275" t="s">
        <v>7174</v>
      </c>
      <c r="C86" s="266" t="s">
        <v>3995</v>
      </c>
      <c r="E86" s="2"/>
      <c r="F86" s="2"/>
      <c r="G86" s="672"/>
    </row>
    <row r="87">
      <c r="A87" s="2" t="s">
        <v>960</v>
      </c>
      <c r="B87" s="492" t="s">
        <v>1556</v>
      </c>
      <c r="C87" s="275" t="s">
        <v>947</v>
      </c>
      <c r="E87" s="2"/>
      <c r="F87" s="2"/>
      <c r="G87" s="672"/>
    </row>
    <row r="88">
      <c r="A88" s="2" t="s">
        <v>960</v>
      </c>
      <c r="B88" s="492" t="s">
        <v>1556</v>
      </c>
      <c r="C88" s="275" t="s">
        <v>947</v>
      </c>
      <c r="E88" s="2"/>
      <c r="F88" s="2"/>
      <c r="G88" s="672"/>
    </row>
    <row r="89">
      <c r="A89" s="2" t="s">
        <v>960</v>
      </c>
      <c r="B89" s="492" t="s">
        <v>1055</v>
      </c>
      <c r="C89" s="494" t="s">
        <v>1056</v>
      </c>
      <c r="E89" s="2"/>
      <c r="F89" s="2"/>
      <c r="G89" s="672"/>
    </row>
    <row r="90">
      <c r="A90" s="2" t="s">
        <v>960</v>
      </c>
      <c r="B90" s="492" t="s">
        <v>1055</v>
      </c>
      <c r="C90" s="494" t="s">
        <v>1056</v>
      </c>
      <c r="E90" s="2"/>
      <c r="F90" s="2"/>
      <c r="G90" s="672"/>
    </row>
    <row r="91">
      <c r="A91" s="2" t="s">
        <v>960</v>
      </c>
      <c r="B91" s="492" t="s">
        <v>1055</v>
      </c>
      <c r="C91" s="494" t="s">
        <v>1056</v>
      </c>
      <c r="E91" s="2"/>
      <c r="F91" s="2"/>
      <c r="G91" s="672"/>
    </row>
    <row r="92">
      <c r="A92" s="2" t="s">
        <v>960</v>
      </c>
      <c r="B92" s="492" t="s">
        <v>1055</v>
      </c>
      <c r="C92" s="494" t="s">
        <v>1056</v>
      </c>
      <c r="E92" s="2"/>
      <c r="F92" s="2"/>
      <c r="G92" s="672"/>
    </row>
    <row r="93">
      <c r="A93" s="2" t="s">
        <v>960</v>
      </c>
      <c r="B93" s="492" t="s">
        <v>1055</v>
      </c>
      <c r="C93" s="494" t="s">
        <v>1056</v>
      </c>
      <c r="E93" s="2"/>
      <c r="F93" s="2"/>
      <c r="G93" s="672"/>
    </row>
    <row r="94">
      <c r="A94" s="2"/>
      <c r="B94" s="2"/>
      <c r="E94" s="2"/>
      <c r="F94" s="2"/>
      <c r="G94" s="672"/>
    </row>
    <row r="95">
      <c r="A95" s="2"/>
      <c r="B95" s="2"/>
      <c r="E95" s="2"/>
      <c r="F95" s="2"/>
      <c r="G95" s="672"/>
    </row>
    <row r="96" ht="1.5" customHeight="1">
      <c r="A96" s="2"/>
      <c r="B96" s="2"/>
      <c r="E96" s="2"/>
      <c r="F96" s="2"/>
      <c r="G96" s="672"/>
    </row>
    <row r="98">
      <c r="A98" s="2" t="s">
        <v>12080</v>
      </c>
    </row>
    <row r="99">
      <c r="A99" s="2" t="s">
        <v>12081</v>
      </c>
      <c r="B99" s="2" t="s">
        <v>12078</v>
      </c>
      <c r="C99" s="2" t="s">
        <v>6646</v>
      </c>
      <c r="D99" s="2" t="s">
        <v>12082</v>
      </c>
    </row>
    <row r="100">
      <c r="A100" s="2" t="s">
        <v>12083</v>
      </c>
      <c r="B100" s="2" t="s">
        <v>12078</v>
      </c>
      <c r="C100" s="2" t="s">
        <v>6646</v>
      </c>
      <c r="D100" s="2" t="s">
        <v>12084</v>
      </c>
    </row>
  </sheetData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20.25"/>
    <col customWidth="1" min="3" max="3" width="36.75"/>
    <col customWidth="1" min="4" max="4" width="48.88"/>
    <col customWidth="1" min="5" max="5" width="35.88"/>
    <col customWidth="1" min="6" max="6" width="31.5"/>
  </cols>
  <sheetData>
    <row r="1">
      <c r="A1" s="673" t="s">
        <v>12085</v>
      </c>
      <c r="B1" s="674"/>
      <c r="C1" s="675"/>
    </row>
    <row r="2">
      <c r="A2" s="50">
        <v>1.0</v>
      </c>
      <c r="B2" s="88" t="s">
        <v>12086</v>
      </c>
      <c r="C2" s="88" t="s">
        <v>12087</v>
      </c>
    </row>
    <row r="3">
      <c r="A3" s="50">
        <v>2.0</v>
      </c>
      <c r="B3" s="88" t="s">
        <v>12088</v>
      </c>
      <c r="C3" s="88" t="s">
        <v>12089</v>
      </c>
    </row>
    <row r="4">
      <c r="A4" s="676">
        <v>3.0</v>
      </c>
      <c r="B4" s="677" t="s">
        <v>12090</v>
      </c>
      <c r="C4" s="678" t="s">
        <v>12091</v>
      </c>
    </row>
    <row r="5">
      <c r="A5" s="50">
        <v>4.0</v>
      </c>
      <c r="B5" s="88" t="s">
        <v>12092</v>
      </c>
      <c r="C5" s="88" t="s">
        <v>12093</v>
      </c>
      <c r="D5" s="88" t="s">
        <v>12094</v>
      </c>
    </row>
    <row r="6">
      <c r="A6" s="50">
        <v>5.0</v>
      </c>
      <c r="B6" s="88" t="s">
        <v>12095</v>
      </c>
      <c r="C6" s="88" t="s">
        <v>12096</v>
      </c>
    </row>
    <row r="7">
      <c r="A7" s="50">
        <v>6.0</v>
      </c>
      <c r="B7" s="88" t="s">
        <v>12097</v>
      </c>
      <c r="C7" s="88" t="s">
        <v>12098</v>
      </c>
    </row>
    <row r="8">
      <c r="A8" s="50">
        <v>7.0</v>
      </c>
      <c r="B8" s="88" t="s">
        <v>12099</v>
      </c>
      <c r="C8" s="679"/>
    </row>
    <row r="9">
      <c r="A9" s="50">
        <v>8.0</v>
      </c>
      <c r="B9" s="88" t="s">
        <v>12100</v>
      </c>
      <c r="C9" s="88" t="s">
        <v>12101</v>
      </c>
    </row>
    <row r="10">
      <c r="A10" s="461"/>
    </row>
    <row r="11">
      <c r="A11" s="673" t="s">
        <v>12102</v>
      </c>
      <c r="B11" s="674"/>
      <c r="C11" s="674"/>
      <c r="D11" s="675"/>
    </row>
    <row r="12">
      <c r="A12" s="50">
        <v>1.0</v>
      </c>
      <c r="B12" s="88" t="s">
        <v>12103</v>
      </c>
      <c r="C12" s="88" t="s">
        <v>12104</v>
      </c>
      <c r="D12" s="679"/>
    </row>
    <row r="13">
      <c r="A13" s="50">
        <v>2.0</v>
      </c>
      <c r="B13" s="88" t="s">
        <v>12105</v>
      </c>
      <c r="C13" s="88" t="s">
        <v>12104</v>
      </c>
      <c r="D13" s="679"/>
    </row>
    <row r="14">
      <c r="A14" s="50">
        <v>3.0</v>
      </c>
      <c r="B14" s="677" t="s">
        <v>12106</v>
      </c>
      <c r="C14" s="677" t="s">
        <v>12104</v>
      </c>
      <c r="D14" s="679"/>
    </row>
    <row r="15">
      <c r="A15" s="50">
        <v>4.0</v>
      </c>
      <c r="B15" s="88" t="s">
        <v>12086</v>
      </c>
      <c r="C15" s="88" t="s">
        <v>12087</v>
      </c>
      <c r="D15" s="88" t="s">
        <v>12107</v>
      </c>
    </row>
    <row r="16">
      <c r="A16" s="50">
        <v>5.0</v>
      </c>
      <c r="B16" s="88" t="s">
        <v>12088</v>
      </c>
      <c r="C16" s="88" t="s">
        <v>12089</v>
      </c>
      <c r="D16" s="88" t="s">
        <v>12107</v>
      </c>
    </row>
    <row r="17">
      <c r="A17" s="676">
        <v>6.0</v>
      </c>
      <c r="B17" s="677" t="s">
        <v>12090</v>
      </c>
      <c r="C17" s="22" t="s">
        <v>12108</v>
      </c>
      <c r="D17" s="677" t="s">
        <v>12109</v>
      </c>
    </row>
    <row r="18">
      <c r="A18" s="50">
        <v>7.0</v>
      </c>
      <c r="B18" s="88" t="s">
        <v>12110</v>
      </c>
      <c r="C18" s="88" t="s">
        <v>12093</v>
      </c>
      <c r="D18" s="88" t="s">
        <v>12094</v>
      </c>
    </row>
    <row r="19">
      <c r="A19" s="50">
        <v>8.0</v>
      </c>
      <c r="B19" s="88" t="s">
        <v>12111</v>
      </c>
      <c r="C19" s="679"/>
      <c r="D19" s="679"/>
    </row>
    <row r="20">
      <c r="A20" s="50">
        <v>9.0</v>
      </c>
      <c r="B20" s="88" t="s">
        <v>12112</v>
      </c>
      <c r="C20" s="679"/>
      <c r="D20" s="679"/>
    </row>
    <row r="21">
      <c r="A21" s="50">
        <v>10.0</v>
      </c>
      <c r="B21" s="88" t="s">
        <v>12113</v>
      </c>
      <c r="C21" s="679"/>
      <c r="D21" s="679"/>
    </row>
    <row r="22">
      <c r="A22" s="50">
        <v>11.0</v>
      </c>
      <c r="B22" s="88" t="s">
        <v>851</v>
      </c>
      <c r="C22" s="88" t="s">
        <v>12114</v>
      </c>
      <c r="D22" s="679"/>
    </row>
    <row r="23">
      <c r="A23" s="50">
        <v>12.0</v>
      </c>
      <c r="B23" s="88" t="s">
        <v>12115</v>
      </c>
      <c r="C23" s="679"/>
      <c r="D23" s="679"/>
    </row>
    <row r="24">
      <c r="A24" s="50">
        <v>13.0</v>
      </c>
      <c r="B24" s="88" t="s">
        <v>12100</v>
      </c>
      <c r="C24" s="88" t="s">
        <v>12101</v>
      </c>
      <c r="D24" s="679"/>
    </row>
    <row r="25">
      <c r="A25" s="461"/>
    </row>
    <row r="26">
      <c r="A26" s="461"/>
    </row>
    <row r="27">
      <c r="A27" s="461"/>
    </row>
    <row r="28">
      <c r="A28" s="461"/>
    </row>
    <row r="29">
      <c r="A29" s="461"/>
    </row>
    <row r="30">
      <c r="A30" s="461"/>
    </row>
    <row r="31">
      <c r="A31" s="461"/>
    </row>
    <row r="32">
      <c r="A32" s="461"/>
    </row>
    <row r="33">
      <c r="A33" s="461"/>
    </row>
    <row r="34">
      <c r="A34" s="461"/>
    </row>
    <row r="35">
      <c r="A35" s="461"/>
    </row>
    <row r="36">
      <c r="A36" s="461"/>
    </row>
    <row r="37">
      <c r="A37" s="461"/>
    </row>
    <row r="38">
      <c r="A38" s="461"/>
    </row>
    <row r="39">
      <c r="A39" s="461"/>
    </row>
    <row r="40">
      <c r="A40" s="461"/>
    </row>
    <row r="41">
      <c r="A41" s="461"/>
    </row>
    <row r="42">
      <c r="A42" s="461"/>
    </row>
    <row r="43">
      <c r="A43" s="461"/>
    </row>
    <row r="44">
      <c r="A44" s="461"/>
    </row>
    <row r="45">
      <c r="A45" s="461"/>
    </row>
    <row r="46">
      <c r="A46" s="461"/>
    </row>
    <row r="47">
      <c r="A47" s="461"/>
    </row>
    <row r="48">
      <c r="A48" s="461"/>
    </row>
    <row r="49">
      <c r="A49" s="461"/>
    </row>
    <row r="50">
      <c r="A50" s="461"/>
    </row>
    <row r="51">
      <c r="A51" s="461"/>
    </row>
    <row r="52">
      <c r="A52" s="461"/>
    </row>
    <row r="53">
      <c r="A53" s="461"/>
    </row>
    <row r="54">
      <c r="A54" s="461"/>
    </row>
    <row r="55">
      <c r="A55" s="461"/>
    </row>
    <row r="56">
      <c r="A56" s="461"/>
    </row>
    <row r="57">
      <c r="A57" s="461"/>
    </row>
    <row r="58">
      <c r="A58" s="461"/>
    </row>
    <row r="59">
      <c r="A59" s="461"/>
    </row>
    <row r="60">
      <c r="A60" s="461"/>
    </row>
    <row r="61">
      <c r="A61" s="461"/>
    </row>
    <row r="62">
      <c r="A62" s="461"/>
    </row>
    <row r="63">
      <c r="A63" s="461"/>
    </row>
    <row r="64">
      <c r="A64" s="461"/>
    </row>
    <row r="65">
      <c r="A65" s="461"/>
    </row>
    <row r="66">
      <c r="A66" s="461"/>
    </row>
    <row r="67">
      <c r="A67" s="461"/>
    </row>
    <row r="68">
      <c r="A68" s="461"/>
    </row>
    <row r="69">
      <c r="A69" s="461"/>
    </row>
    <row r="70">
      <c r="A70" s="461"/>
    </row>
    <row r="71">
      <c r="A71" s="461"/>
    </row>
    <row r="72">
      <c r="A72" s="461"/>
    </row>
    <row r="73">
      <c r="A73" s="461"/>
    </row>
    <row r="74">
      <c r="A74" s="461"/>
    </row>
    <row r="75">
      <c r="A75" s="461"/>
    </row>
    <row r="76">
      <c r="A76" s="461"/>
    </row>
    <row r="77">
      <c r="A77" s="461"/>
    </row>
    <row r="78">
      <c r="A78" s="461"/>
    </row>
    <row r="79">
      <c r="A79" s="461"/>
    </row>
    <row r="80">
      <c r="A80" s="461"/>
    </row>
    <row r="81">
      <c r="A81" s="461"/>
    </row>
    <row r="82">
      <c r="A82" s="461"/>
    </row>
    <row r="83">
      <c r="A83" s="461"/>
    </row>
    <row r="84">
      <c r="A84" s="461"/>
    </row>
    <row r="85">
      <c r="A85" s="461"/>
    </row>
    <row r="86">
      <c r="A86" s="461"/>
    </row>
    <row r="87">
      <c r="A87" s="461"/>
    </row>
    <row r="88">
      <c r="A88" s="461"/>
    </row>
    <row r="89">
      <c r="A89" s="461"/>
    </row>
    <row r="90">
      <c r="A90" s="461"/>
    </row>
    <row r="91">
      <c r="A91" s="461"/>
    </row>
    <row r="92">
      <c r="A92" s="461"/>
    </row>
    <row r="93">
      <c r="A93" s="461"/>
    </row>
    <row r="94">
      <c r="A94" s="461"/>
    </row>
    <row r="95">
      <c r="A95" s="461"/>
    </row>
    <row r="96">
      <c r="A96" s="461"/>
    </row>
    <row r="97">
      <c r="A97" s="461"/>
    </row>
    <row r="98">
      <c r="A98" s="461"/>
    </row>
    <row r="99">
      <c r="A99" s="461"/>
    </row>
    <row r="100">
      <c r="A100" s="461"/>
    </row>
    <row r="101">
      <c r="A101" s="461"/>
    </row>
    <row r="102">
      <c r="A102" s="461"/>
    </row>
    <row r="103">
      <c r="A103" s="461"/>
    </row>
    <row r="104">
      <c r="A104" s="461"/>
    </row>
    <row r="105">
      <c r="A105" s="461"/>
    </row>
    <row r="106">
      <c r="A106" s="461"/>
    </row>
    <row r="107">
      <c r="A107" s="461"/>
    </row>
    <row r="108">
      <c r="A108" s="461"/>
    </row>
    <row r="109">
      <c r="A109" s="461"/>
    </row>
    <row r="110">
      <c r="A110" s="461"/>
    </row>
    <row r="111">
      <c r="A111" s="461"/>
    </row>
    <row r="112">
      <c r="A112" s="461"/>
    </row>
    <row r="113">
      <c r="A113" s="461"/>
    </row>
    <row r="114">
      <c r="A114" s="461"/>
    </row>
    <row r="115">
      <c r="A115" s="461"/>
    </row>
    <row r="116">
      <c r="A116" s="461"/>
    </row>
    <row r="117">
      <c r="A117" s="461"/>
    </row>
    <row r="118">
      <c r="A118" s="461"/>
    </row>
    <row r="119">
      <c r="A119" s="461"/>
    </row>
    <row r="120">
      <c r="A120" s="461"/>
    </row>
    <row r="121">
      <c r="A121" s="461"/>
    </row>
    <row r="122">
      <c r="A122" s="461"/>
    </row>
    <row r="123">
      <c r="A123" s="461"/>
    </row>
    <row r="124">
      <c r="A124" s="461"/>
    </row>
    <row r="125">
      <c r="A125" s="461"/>
    </row>
    <row r="126">
      <c r="A126" s="461"/>
    </row>
    <row r="127">
      <c r="A127" s="461"/>
    </row>
    <row r="128">
      <c r="A128" s="461"/>
    </row>
    <row r="129">
      <c r="A129" s="461"/>
    </row>
    <row r="130">
      <c r="A130" s="461"/>
    </row>
    <row r="131">
      <c r="A131" s="461"/>
    </row>
    <row r="132">
      <c r="A132" s="461"/>
    </row>
    <row r="133">
      <c r="A133" s="461"/>
    </row>
    <row r="134">
      <c r="A134" s="461"/>
    </row>
    <row r="135">
      <c r="A135" s="461"/>
    </row>
    <row r="136">
      <c r="A136" s="461"/>
    </row>
    <row r="137">
      <c r="A137" s="461"/>
    </row>
    <row r="138">
      <c r="A138" s="461"/>
    </row>
    <row r="139">
      <c r="A139" s="461"/>
    </row>
    <row r="140">
      <c r="A140" s="461"/>
    </row>
    <row r="141">
      <c r="A141" s="461"/>
    </row>
    <row r="142">
      <c r="A142" s="461"/>
    </row>
    <row r="143">
      <c r="A143" s="461"/>
    </row>
    <row r="144">
      <c r="A144" s="461"/>
    </row>
    <row r="145">
      <c r="A145" s="461"/>
    </row>
    <row r="146">
      <c r="A146" s="461"/>
    </row>
    <row r="147">
      <c r="A147" s="461"/>
    </row>
    <row r="148">
      <c r="A148" s="461"/>
    </row>
    <row r="149">
      <c r="A149" s="461"/>
    </row>
    <row r="150">
      <c r="A150" s="461"/>
    </row>
    <row r="151">
      <c r="A151" s="461"/>
    </row>
    <row r="152">
      <c r="A152" s="461"/>
    </row>
    <row r="153">
      <c r="A153" s="461"/>
    </row>
    <row r="154">
      <c r="A154" s="461"/>
    </row>
    <row r="155">
      <c r="A155" s="461"/>
    </row>
    <row r="156">
      <c r="A156" s="461"/>
    </row>
    <row r="157">
      <c r="A157" s="461"/>
    </row>
    <row r="158">
      <c r="A158" s="461"/>
    </row>
    <row r="159">
      <c r="A159" s="461"/>
    </row>
    <row r="160">
      <c r="A160" s="461"/>
    </row>
    <row r="161">
      <c r="A161" s="461"/>
    </row>
    <row r="162">
      <c r="A162" s="461"/>
    </row>
    <row r="163">
      <c r="A163" s="461"/>
    </row>
    <row r="164">
      <c r="A164" s="461"/>
    </row>
    <row r="165">
      <c r="A165" s="461"/>
    </row>
    <row r="166">
      <c r="A166" s="461"/>
    </row>
    <row r="167">
      <c r="A167" s="461"/>
    </row>
    <row r="168">
      <c r="A168" s="461"/>
    </row>
    <row r="169">
      <c r="A169" s="461"/>
    </row>
    <row r="170">
      <c r="A170" s="461"/>
    </row>
    <row r="171">
      <c r="A171" s="461"/>
    </row>
    <row r="172">
      <c r="A172" s="461"/>
    </row>
    <row r="173">
      <c r="A173" s="461"/>
    </row>
    <row r="174">
      <c r="A174" s="461"/>
    </row>
    <row r="175">
      <c r="A175" s="461"/>
    </row>
    <row r="176">
      <c r="A176" s="461"/>
    </row>
    <row r="177">
      <c r="A177" s="461"/>
    </row>
    <row r="178">
      <c r="A178" s="461"/>
    </row>
    <row r="179">
      <c r="A179" s="461"/>
    </row>
    <row r="180">
      <c r="A180" s="461"/>
    </row>
    <row r="181">
      <c r="A181" s="461"/>
    </row>
    <row r="182">
      <c r="A182" s="461"/>
    </row>
    <row r="183">
      <c r="A183" s="461"/>
    </row>
    <row r="184">
      <c r="A184" s="461"/>
    </row>
    <row r="185">
      <c r="A185" s="461"/>
    </row>
    <row r="186">
      <c r="A186" s="461"/>
    </row>
    <row r="187">
      <c r="A187" s="461"/>
    </row>
    <row r="188">
      <c r="A188" s="461"/>
    </row>
    <row r="189">
      <c r="A189" s="461"/>
    </row>
    <row r="190">
      <c r="A190" s="461"/>
    </row>
    <row r="191">
      <c r="A191" s="461"/>
    </row>
    <row r="192">
      <c r="A192" s="461"/>
    </row>
    <row r="193">
      <c r="A193" s="461"/>
    </row>
    <row r="194">
      <c r="A194" s="461"/>
    </row>
    <row r="195">
      <c r="A195" s="461"/>
    </row>
    <row r="196">
      <c r="A196" s="461"/>
    </row>
    <row r="197">
      <c r="A197" s="461"/>
    </row>
    <row r="198">
      <c r="A198" s="461"/>
    </row>
    <row r="199">
      <c r="A199" s="461"/>
    </row>
    <row r="200">
      <c r="A200" s="461"/>
    </row>
    <row r="201">
      <c r="A201" s="461"/>
    </row>
    <row r="202">
      <c r="A202" s="461"/>
    </row>
    <row r="203">
      <c r="A203" s="461"/>
    </row>
    <row r="204">
      <c r="A204" s="461"/>
    </row>
    <row r="205">
      <c r="A205" s="461"/>
    </row>
    <row r="206">
      <c r="A206" s="461"/>
    </row>
    <row r="207">
      <c r="A207" s="461"/>
    </row>
    <row r="208">
      <c r="A208" s="461"/>
    </row>
    <row r="209">
      <c r="A209" s="461"/>
    </row>
    <row r="210">
      <c r="A210" s="461"/>
    </row>
    <row r="211">
      <c r="A211" s="461"/>
    </row>
    <row r="212">
      <c r="A212" s="461"/>
    </row>
    <row r="213">
      <c r="A213" s="461"/>
    </row>
    <row r="214">
      <c r="A214" s="461"/>
    </row>
    <row r="215">
      <c r="A215" s="461"/>
    </row>
    <row r="216">
      <c r="A216" s="461"/>
    </row>
    <row r="217">
      <c r="A217" s="461"/>
    </row>
    <row r="218">
      <c r="A218" s="461"/>
    </row>
    <row r="219">
      <c r="A219" s="461"/>
    </row>
    <row r="220">
      <c r="A220" s="461"/>
    </row>
    <row r="221">
      <c r="A221" s="461"/>
    </row>
    <row r="222">
      <c r="A222" s="461"/>
    </row>
    <row r="223">
      <c r="A223" s="461"/>
    </row>
    <row r="224">
      <c r="A224" s="461"/>
    </row>
    <row r="225">
      <c r="A225" s="461"/>
    </row>
    <row r="226">
      <c r="A226" s="461"/>
    </row>
    <row r="227">
      <c r="A227" s="461"/>
    </row>
    <row r="228">
      <c r="A228" s="461"/>
    </row>
    <row r="229">
      <c r="A229" s="461"/>
    </row>
    <row r="230">
      <c r="A230" s="461"/>
    </row>
    <row r="231">
      <c r="A231" s="461"/>
    </row>
    <row r="232">
      <c r="A232" s="461"/>
    </row>
    <row r="233">
      <c r="A233" s="461"/>
    </row>
    <row r="234">
      <c r="A234" s="461"/>
    </row>
    <row r="235">
      <c r="A235" s="461"/>
    </row>
    <row r="236">
      <c r="A236" s="461"/>
    </row>
    <row r="237">
      <c r="A237" s="461"/>
    </row>
    <row r="238">
      <c r="A238" s="461"/>
    </row>
    <row r="239">
      <c r="A239" s="461"/>
    </row>
    <row r="240">
      <c r="A240" s="461"/>
    </row>
    <row r="241">
      <c r="A241" s="461"/>
    </row>
    <row r="242">
      <c r="A242" s="461"/>
    </row>
    <row r="243">
      <c r="A243" s="461"/>
    </row>
    <row r="244">
      <c r="A244" s="461"/>
    </row>
    <row r="245">
      <c r="A245" s="461"/>
    </row>
    <row r="246">
      <c r="A246" s="461"/>
    </row>
    <row r="247">
      <c r="A247" s="461"/>
    </row>
    <row r="248">
      <c r="A248" s="461"/>
    </row>
    <row r="249">
      <c r="A249" s="461"/>
    </row>
    <row r="250">
      <c r="A250" s="461"/>
    </row>
    <row r="251">
      <c r="A251" s="461"/>
    </row>
    <row r="252">
      <c r="A252" s="461"/>
    </row>
    <row r="253">
      <c r="A253" s="461"/>
    </row>
    <row r="254">
      <c r="A254" s="461"/>
    </row>
    <row r="255">
      <c r="A255" s="461"/>
    </row>
    <row r="256">
      <c r="A256" s="461"/>
    </row>
    <row r="257">
      <c r="A257" s="461"/>
    </row>
    <row r="258">
      <c r="A258" s="461"/>
    </row>
    <row r="259">
      <c r="A259" s="461"/>
    </row>
    <row r="260">
      <c r="A260" s="461"/>
    </row>
    <row r="261">
      <c r="A261" s="461"/>
    </row>
    <row r="262">
      <c r="A262" s="461"/>
    </row>
    <row r="263">
      <c r="A263" s="461"/>
    </row>
    <row r="264">
      <c r="A264" s="461"/>
    </row>
    <row r="265">
      <c r="A265" s="461"/>
    </row>
    <row r="266">
      <c r="A266" s="461"/>
    </row>
    <row r="267">
      <c r="A267" s="461"/>
    </row>
    <row r="268">
      <c r="A268" s="461"/>
    </row>
    <row r="269">
      <c r="A269" s="461"/>
    </row>
    <row r="270">
      <c r="A270" s="461"/>
    </row>
    <row r="271">
      <c r="A271" s="461"/>
    </row>
    <row r="272">
      <c r="A272" s="461"/>
    </row>
    <row r="273">
      <c r="A273" s="461"/>
    </row>
    <row r="274">
      <c r="A274" s="461"/>
    </row>
    <row r="275">
      <c r="A275" s="461"/>
    </row>
    <row r="276">
      <c r="A276" s="461"/>
    </row>
    <row r="277">
      <c r="A277" s="461"/>
    </row>
    <row r="278">
      <c r="A278" s="461"/>
    </row>
    <row r="279">
      <c r="A279" s="461"/>
    </row>
    <row r="280">
      <c r="A280" s="461"/>
    </row>
    <row r="281">
      <c r="A281" s="461"/>
    </row>
    <row r="282">
      <c r="A282" s="461"/>
    </row>
    <row r="283">
      <c r="A283" s="461"/>
    </row>
    <row r="284">
      <c r="A284" s="461"/>
    </row>
    <row r="285">
      <c r="A285" s="461"/>
    </row>
    <row r="286">
      <c r="A286" s="461"/>
    </row>
    <row r="287">
      <c r="A287" s="461"/>
    </row>
    <row r="288">
      <c r="A288" s="461"/>
    </row>
    <row r="289">
      <c r="A289" s="461"/>
    </row>
    <row r="290">
      <c r="A290" s="461"/>
    </row>
    <row r="291">
      <c r="A291" s="461"/>
    </row>
    <row r="292">
      <c r="A292" s="461"/>
    </row>
    <row r="293">
      <c r="A293" s="461"/>
    </row>
    <row r="294">
      <c r="A294" s="461"/>
    </row>
    <row r="295">
      <c r="A295" s="461"/>
    </row>
    <row r="296">
      <c r="A296" s="461"/>
    </row>
    <row r="297">
      <c r="A297" s="461"/>
    </row>
    <row r="298">
      <c r="A298" s="461"/>
    </row>
    <row r="299">
      <c r="A299" s="461"/>
    </row>
    <row r="300">
      <c r="A300" s="461"/>
    </row>
    <row r="301">
      <c r="A301" s="461"/>
    </row>
    <row r="302">
      <c r="A302" s="461"/>
    </row>
    <row r="303">
      <c r="A303" s="461"/>
    </row>
    <row r="304">
      <c r="A304" s="461"/>
    </row>
    <row r="305">
      <c r="A305" s="461"/>
    </row>
    <row r="306">
      <c r="A306" s="461"/>
    </row>
    <row r="307">
      <c r="A307" s="461"/>
    </row>
    <row r="308">
      <c r="A308" s="461"/>
    </row>
    <row r="309">
      <c r="A309" s="461"/>
    </row>
    <row r="310">
      <c r="A310" s="461"/>
    </row>
    <row r="311">
      <c r="A311" s="461"/>
    </row>
    <row r="312">
      <c r="A312" s="461"/>
    </row>
    <row r="313">
      <c r="A313" s="461"/>
    </row>
    <row r="314">
      <c r="A314" s="461"/>
    </row>
    <row r="315">
      <c r="A315" s="461"/>
    </row>
    <row r="316">
      <c r="A316" s="461"/>
    </row>
    <row r="317">
      <c r="A317" s="461"/>
    </row>
    <row r="318">
      <c r="A318" s="461"/>
    </row>
    <row r="319">
      <c r="A319" s="461"/>
    </row>
    <row r="320">
      <c r="A320" s="461"/>
    </row>
    <row r="321">
      <c r="A321" s="461"/>
    </row>
    <row r="322">
      <c r="A322" s="461"/>
    </row>
    <row r="323">
      <c r="A323" s="461"/>
    </row>
    <row r="324">
      <c r="A324" s="461"/>
    </row>
    <row r="325">
      <c r="A325" s="461"/>
    </row>
    <row r="326">
      <c r="A326" s="461"/>
    </row>
    <row r="327">
      <c r="A327" s="461"/>
    </row>
    <row r="328">
      <c r="A328" s="461"/>
    </row>
    <row r="329">
      <c r="A329" s="461"/>
    </row>
    <row r="330">
      <c r="A330" s="461"/>
    </row>
    <row r="331">
      <c r="A331" s="461"/>
    </row>
    <row r="332">
      <c r="A332" s="461"/>
    </row>
    <row r="333">
      <c r="A333" s="461"/>
    </row>
    <row r="334">
      <c r="A334" s="461"/>
    </row>
    <row r="335">
      <c r="A335" s="461"/>
    </row>
    <row r="336">
      <c r="A336" s="461"/>
    </row>
    <row r="337">
      <c r="A337" s="461"/>
    </row>
    <row r="338">
      <c r="A338" s="461"/>
    </row>
    <row r="339">
      <c r="A339" s="461"/>
    </row>
    <row r="340">
      <c r="A340" s="461"/>
    </row>
    <row r="341">
      <c r="A341" s="461"/>
    </row>
    <row r="342">
      <c r="A342" s="461"/>
    </row>
    <row r="343">
      <c r="A343" s="461"/>
    </row>
    <row r="344">
      <c r="A344" s="461"/>
    </row>
    <row r="345">
      <c r="A345" s="461"/>
    </row>
    <row r="346">
      <c r="A346" s="461"/>
    </row>
    <row r="347">
      <c r="A347" s="461"/>
    </row>
    <row r="348">
      <c r="A348" s="461"/>
    </row>
    <row r="349">
      <c r="A349" s="461"/>
    </row>
    <row r="350">
      <c r="A350" s="461"/>
    </row>
    <row r="351">
      <c r="A351" s="461"/>
    </row>
    <row r="352">
      <c r="A352" s="461"/>
    </row>
    <row r="353">
      <c r="A353" s="461"/>
    </row>
    <row r="354">
      <c r="A354" s="461"/>
    </row>
    <row r="355">
      <c r="A355" s="461"/>
    </row>
    <row r="356">
      <c r="A356" s="461"/>
    </row>
    <row r="357">
      <c r="A357" s="461"/>
    </row>
    <row r="358">
      <c r="A358" s="461"/>
    </row>
    <row r="359">
      <c r="A359" s="461"/>
    </row>
    <row r="360">
      <c r="A360" s="461"/>
    </row>
    <row r="361">
      <c r="A361" s="461"/>
    </row>
    <row r="362">
      <c r="A362" s="461"/>
    </row>
    <row r="363">
      <c r="A363" s="461"/>
    </row>
    <row r="364">
      <c r="A364" s="461"/>
    </row>
    <row r="365">
      <c r="A365" s="461"/>
    </row>
    <row r="366">
      <c r="A366" s="461"/>
    </row>
    <row r="367">
      <c r="A367" s="461"/>
    </row>
    <row r="368">
      <c r="A368" s="461"/>
    </row>
    <row r="369">
      <c r="A369" s="461"/>
    </row>
    <row r="370">
      <c r="A370" s="461"/>
    </row>
    <row r="371">
      <c r="A371" s="461"/>
    </row>
    <row r="372">
      <c r="A372" s="461"/>
    </row>
    <row r="373">
      <c r="A373" s="461"/>
    </row>
    <row r="374">
      <c r="A374" s="461"/>
    </row>
    <row r="375">
      <c r="A375" s="461"/>
    </row>
    <row r="376">
      <c r="A376" s="461"/>
    </row>
    <row r="377">
      <c r="A377" s="461"/>
    </row>
    <row r="378">
      <c r="A378" s="461"/>
    </row>
    <row r="379">
      <c r="A379" s="461"/>
    </row>
    <row r="380">
      <c r="A380" s="461"/>
    </row>
    <row r="381">
      <c r="A381" s="461"/>
    </row>
    <row r="382">
      <c r="A382" s="461"/>
    </row>
    <row r="383">
      <c r="A383" s="461"/>
    </row>
    <row r="384">
      <c r="A384" s="461"/>
    </row>
    <row r="385">
      <c r="A385" s="461"/>
    </row>
    <row r="386">
      <c r="A386" s="461"/>
    </row>
    <row r="387">
      <c r="A387" s="461"/>
    </row>
    <row r="388">
      <c r="A388" s="461"/>
    </row>
    <row r="389">
      <c r="A389" s="461"/>
    </row>
    <row r="390">
      <c r="A390" s="461"/>
    </row>
    <row r="391">
      <c r="A391" s="461"/>
    </row>
    <row r="392">
      <c r="A392" s="461"/>
    </row>
    <row r="393">
      <c r="A393" s="461"/>
    </row>
    <row r="394">
      <c r="A394" s="461"/>
    </row>
    <row r="395">
      <c r="A395" s="461"/>
    </row>
    <row r="396">
      <c r="A396" s="461"/>
    </row>
    <row r="397">
      <c r="A397" s="461"/>
    </row>
    <row r="398">
      <c r="A398" s="461"/>
    </row>
    <row r="399">
      <c r="A399" s="461"/>
    </row>
    <row r="400">
      <c r="A400" s="461"/>
    </row>
    <row r="401">
      <c r="A401" s="461"/>
    </row>
    <row r="402">
      <c r="A402" s="461"/>
    </row>
    <row r="403">
      <c r="A403" s="461"/>
    </row>
    <row r="404">
      <c r="A404" s="461"/>
    </row>
    <row r="405">
      <c r="A405" s="461"/>
    </row>
    <row r="406">
      <c r="A406" s="461"/>
    </row>
    <row r="407">
      <c r="A407" s="461"/>
    </row>
    <row r="408">
      <c r="A408" s="461"/>
    </row>
    <row r="409">
      <c r="A409" s="461"/>
    </row>
    <row r="410">
      <c r="A410" s="461"/>
    </row>
    <row r="411">
      <c r="A411" s="461"/>
    </row>
    <row r="412">
      <c r="A412" s="461"/>
    </row>
    <row r="413">
      <c r="A413" s="461"/>
    </row>
    <row r="414">
      <c r="A414" s="461"/>
    </row>
    <row r="415">
      <c r="A415" s="461"/>
    </row>
    <row r="416">
      <c r="A416" s="461"/>
    </row>
    <row r="417">
      <c r="A417" s="461"/>
    </row>
    <row r="418">
      <c r="A418" s="461"/>
    </row>
    <row r="419">
      <c r="A419" s="461"/>
    </row>
    <row r="420">
      <c r="A420" s="461"/>
    </row>
    <row r="421">
      <c r="A421" s="461"/>
    </row>
    <row r="422">
      <c r="A422" s="461"/>
    </row>
    <row r="423">
      <c r="A423" s="461"/>
    </row>
    <row r="424">
      <c r="A424" s="461"/>
    </row>
    <row r="425">
      <c r="A425" s="461"/>
    </row>
    <row r="426">
      <c r="A426" s="461"/>
    </row>
    <row r="427">
      <c r="A427" s="461"/>
    </row>
    <row r="428">
      <c r="A428" s="461"/>
    </row>
    <row r="429">
      <c r="A429" s="461"/>
    </row>
    <row r="430">
      <c r="A430" s="461"/>
    </row>
    <row r="431">
      <c r="A431" s="461"/>
    </row>
    <row r="432">
      <c r="A432" s="461"/>
    </row>
    <row r="433">
      <c r="A433" s="461"/>
    </row>
    <row r="434">
      <c r="A434" s="461"/>
    </row>
    <row r="435">
      <c r="A435" s="461"/>
    </row>
    <row r="436">
      <c r="A436" s="461"/>
    </row>
    <row r="437">
      <c r="A437" s="461"/>
    </row>
    <row r="438">
      <c r="A438" s="461"/>
    </row>
    <row r="439">
      <c r="A439" s="461"/>
    </row>
    <row r="440">
      <c r="A440" s="461"/>
    </row>
    <row r="441">
      <c r="A441" s="461"/>
    </row>
    <row r="442">
      <c r="A442" s="461"/>
    </row>
    <row r="443">
      <c r="A443" s="461"/>
    </row>
    <row r="444">
      <c r="A444" s="461"/>
    </row>
    <row r="445">
      <c r="A445" s="461"/>
    </row>
    <row r="446">
      <c r="A446" s="461"/>
    </row>
    <row r="447">
      <c r="A447" s="461"/>
    </row>
    <row r="448">
      <c r="A448" s="461"/>
    </row>
    <row r="449">
      <c r="A449" s="461"/>
    </row>
    <row r="450">
      <c r="A450" s="461"/>
    </row>
    <row r="451">
      <c r="A451" s="461"/>
    </row>
    <row r="452">
      <c r="A452" s="461"/>
    </row>
    <row r="453">
      <c r="A453" s="461"/>
    </row>
    <row r="454">
      <c r="A454" s="461"/>
    </row>
    <row r="455">
      <c r="A455" s="461"/>
    </row>
    <row r="456">
      <c r="A456" s="461"/>
    </row>
    <row r="457">
      <c r="A457" s="461"/>
    </row>
    <row r="458">
      <c r="A458" s="461"/>
    </row>
    <row r="459">
      <c r="A459" s="461"/>
    </row>
    <row r="460">
      <c r="A460" s="461"/>
    </row>
    <row r="461">
      <c r="A461" s="461"/>
    </row>
    <row r="462">
      <c r="A462" s="461"/>
    </row>
    <row r="463">
      <c r="A463" s="461"/>
    </row>
    <row r="464">
      <c r="A464" s="461"/>
    </row>
    <row r="465">
      <c r="A465" s="461"/>
    </row>
    <row r="466">
      <c r="A466" s="461"/>
    </row>
    <row r="467">
      <c r="A467" s="461"/>
    </row>
    <row r="468">
      <c r="A468" s="461"/>
    </row>
    <row r="469">
      <c r="A469" s="461"/>
    </row>
    <row r="470">
      <c r="A470" s="461"/>
    </row>
    <row r="471">
      <c r="A471" s="461"/>
    </row>
    <row r="472">
      <c r="A472" s="461"/>
    </row>
    <row r="473">
      <c r="A473" s="461"/>
    </row>
    <row r="474">
      <c r="A474" s="461"/>
    </row>
    <row r="475">
      <c r="A475" s="461"/>
    </row>
    <row r="476">
      <c r="A476" s="461"/>
    </row>
    <row r="477">
      <c r="A477" s="461"/>
    </row>
    <row r="478">
      <c r="A478" s="461"/>
    </row>
    <row r="479">
      <c r="A479" s="461"/>
    </row>
    <row r="480">
      <c r="A480" s="461"/>
    </row>
    <row r="481">
      <c r="A481" s="461"/>
    </row>
    <row r="482">
      <c r="A482" s="461"/>
    </row>
    <row r="483">
      <c r="A483" s="461"/>
    </row>
    <row r="484">
      <c r="A484" s="461"/>
    </row>
    <row r="485">
      <c r="A485" s="461"/>
    </row>
    <row r="486">
      <c r="A486" s="461"/>
    </row>
    <row r="487">
      <c r="A487" s="461"/>
    </row>
    <row r="488">
      <c r="A488" s="461"/>
    </row>
    <row r="489">
      <c r="A489" s="461"/>
    </row>
    <row r="490">
      <c r="A490" s="461"/>
    </row>
    <row r="491">
      <c r="A491" s="461"/>
    </row>
    <row r="492">
      <c r="A492" s="461"/>
    </row>
    <row r="493">
      <c r="A493" s="461"/>
    </row>
    <row r="494">
      <c r="A494" s="461"/>
    </row>
    <row r="495">
      <c r="A495" s="461"/>
    </row>
    <row r="496">
      <c r="A496" s="461"/>
    </row>
    <row r="497">
      <c r="A497" s="461"/>
    </row>
    <row r="498">
      <c r="A498" s="461"/>
    </row>
    <row r="499">
      <c r="A499" s="461"/>
    </row>
    <row r="500">
      <c r="A500" s="461"/>
    </row>
    <row r="501">
      <c r="A501" s="461"/>
    </row>
    <row r="502">
      <c r="A502" s="461"/>
    </row>
    <row r="503">
      <c r="A503" s="461"/>
    </row>
    <row r="504">
      <c r="A504" s="461"/>
    </row>
    <row r="505">
      <c r="A505" s="461"/>
    </row>
    <row r="506">
      <c r="A506" s="461"/>
    </row>
    <row r="507">
      <c r="A507" s="461"/>
    </row>
    <row r="508">
      <c r="A508" s="461"/>
    </row>
    <row r="509">
      <c r="A509" s="461"/>
    </row>
    <row r="510">
      <c r="A510" s="461"/>
    </row>
    <row r="511">
      <c r="A511" s="461"/>
    </row>
    <row r="512">
      <c r="A512" s="461"/>
    </row>
    <row r="513">
      <c r="A513" s="461"/>
    </row>
    <row r="514">
      <c r="A514" s="461"/>
    </row>
    <row r="515">
      <c r="A515" s="461"/>
    </row>
    <row r="516">
      <c r="A516" s="461"/>
    </row>
    <row r="517">
      <c r="A517" s="461"/>
    </row>
    <row r="518">
      <c r="A518" s="461"/>
    </row>
    <row r="519">
      <c r="A519" s="461"/>
    </row>
    <row r="520">
      <c r="A520" s="461"/>
    </row>
    <row r="521">
      <c r="A521" s="461"/>
    </row>
    <row r="522">
      <c r="A522" s="461"/>
    </row>
    <row r="523">
      <c r="A523" s="461"/>
    </row>
    <row r="524">
      <c r="A524" s="461"/>
    </row>
    <row r="525">
      <c r="A525" s="461"/>
    </row>
    <row r="526">
      <c r="A526" s="461"/>
    </row>
    <row r="527">
      <c r="A527" s="461"/>
    </row>
    <row r="528">
      <c r="A528" s="461"/>
    </row>
    <row r="529">
      <c r="A529" s="461"/>
    </row>
    <row r="530">
      <c r="A530" s="461"/>
    </row>
    <row r="531">
      <c r="A531" s="461"/>
    </row>
    <row r="532">
      <c r="A532" s="461"/>
    </row>
    <row r="533">
      <c r="A533" s="461"/>
    </row>
    <row r="534">
      <c r="A534" s="461"/>
    </row>
    <row r="535">
      <c r="A535" s="461"/>
    </row>
    <row r="536">
      <c r="A536" s="461"/>
    </row>
    <row r="537">
      <c r="A537" s="461"/>
    </row>
    <row r="538">
      <c r="A538" s="461"/>
    </row>
    <row r="539">
      <c r="A539" s="461"/>
    </row>
    <row r="540">
      <c r="A540" s="461"/>
    </row>
    <row r="541">
      <c r="A541" s="461"/>
    </row>
    <row r="542">
      <c r="A542" s="461"/>
    </row>
    <row r="543">
      <c r="A543" s="461"/>
    </row>
    <row r="544">
      <c r="A544" s="461"/>
    </row>
    <row r="545">
      <c r="A545" s="461"/>
    </row>
    <row r="546">
      <c r="A546" s="461"/>
    </row>
    <row r="547">
      <c r="A547" s="461"/>
    </row>
    <row r="548">
      <c r="A548" s="461"/>
    </row>
    <row r="549">
      <c r="A549" s="461"/>
    </row>
    <row r="550">
      <c r="A550" s="461"/>
    </row>
    <row r="551">
      <c r="A551" s="461"/>
    </row>
    <row r="552">
      <c r="A552" s="461"/>
    </row>
    <row r="553">
      <c r="A553" s="461"/>
    </row>
    <row r="554">
      <c r="A554" s="461"/>
    </row>
    <row r="555">
      <c r="A555" s="461"/>
    </row>
    <row r="556">
      <c r="A556" s="461"/>
    </row>
    <row r="557">
      <c r="A557" s="461"/>
    </row>
    <row r="558">
      <c r="A558" s="461"/>
    </row>
    <row r="559">
      <c r="A559" s="461"/>
    </row>
    <row r="560">
      <c r="A560" s="461"/>
    </row>
    <row r="561">
      <c r="A561" s="461"/>
    </row>
    <row r="562">
      <c r="A562" s="461"/>
    </row>
    <row r="563">
      <c r="A563" s="461"/>
    </row>
    <row r="564">
      <c r="A564" s="461"/>
    </row>
    <row r="565">
      <c r="A565" s="461"/>
    </row>
    <row r="566">
      <c r="A566" s="461"/>
    </row>
    <row r="567">
      <c r="A567" s="461"/>
    </row>
    <row r="568">
      <c r="A568" s="461"/>
    </row>
    <row r="569">
      <c r="A569" s="461"/>
    </row>
    <row r="570">
      <c r="A570" s="461"/>
    </row>
    <row r="571">
      <c r="A571" s="461"/>
    </row>
    <row r="572">
      <c r="A572" s="461"/>
    </row>
    <row r="573">
      <c r="A573" s="461"/>
    </row>
    <row r="574">
      <c r="A574" s="461"/>
    </row>
    <row r="575">
      <c r="A575" s="461"/>
    </row>
    <row r="576">
      <c r="A576" s="461"/>
    </row>
    <row r="577">
      <c r="A577" s="461"/>
    </row>
    <row r="578">
      <c r="A578" s="461"/>
    </row>
    <row r="579">
      <c r="A579" s="461"/>
    </row>
    <row r="580">
      <c r="A580" s="461"/>
    </row>
    <row r="581">
      <c r="A581" s="461"/>
    </row>
    <row r="582">
      <c r="A582" s="461"/>
    </row>
    <row r="583">
      <c r="A583" s="461"/>
    </row>
    <row r="584">
      <c r="A584" s="461"/>
    </row>
    <row r="585">
      <c r="A585" s="461"/>
    </row>
    <row r="586">
      <c r="A586" s="461"/>
    </row>
    <row r="587">
      <c r="A587" s="461"/>
    </row>
    <row r="588">
      <c r="A588" s="461"/>
    </row>
    <row r="589">
      <c r="A589" s="461"/>
    </row>
    <row r="590">
      <c r="A590" s="461"/>
    </row>
    <row r="591">
      <c r="A591" s="461"/>
    </row>
    <row r="592">
      <c r="A592" s="461"/>
    </row>
    <row r="593">
      <c r="A593" s="461"/>
    </row>
    <row r="594">
      <c r="A594" s="461"/>
    </row>
    <row r="595">
      <c r="A595" s="461"/>
    </row>
    <row r="596">
      <c r="A596" s="461"/>
    </row>
    <row r="597">
      <c r="A597" s="461"/>
    </row>
    <row r="598">
      <c r="A598" s="461"/>
    </row>
    <row r="599">
      <c r="A599" s="461"/>
    </row>
    <row r="600">
      <c r="A600" s="461"/>
    </row>
    <row r="601">
      <c r="A601" s="461"/>
    </row>
    <row r="602">
      <c r="A602" s="461"/>
    </row>
    <row r="603">
      <c r="A603" s="461"/>
    </row>
    <row r="604">
      <c r="A604" s="461"/>
    </row>
    <row r="605">
      <c r="A605" s="461"/>
    </row>
    <row r="606">
      <c r="A606" s="461"/>
    </row>
    <row r="607">
      <c r="A607" s="461"/>
    </row>
    <row r="608">
      <c r="A608" s="461"/>
    </row>
    <row r="609">
      <c r="A609" s="461"/>
    </row>
    <row r="610">
      <c r="A610" s="461"/>
    </row>
    <row r="611">
      <c r="A611" s="461"/>
    </row>
    <row r="612">
      <c r="A612" s="461"/>
    </row>
    <row r="613">
      <c r="A613" s="461"/>
    </row>
    <row r="614">
      <c r="A614" s="461"/>
    </row>
    <row r="615">
      <c r="A615" s="461"/>
    </row>
    <row r="616">
      <c r="A616" s="461"/>
    </row>
    <row r="617">
      <c r="A617" s="461"/>
    </row>
    <row r="618">
      <c r="A618" s="461"/>
    </row>
    <row r="619">
      <c r="A619" s="461"/>
    </row>
    <row r="620">
      <c r="A620" s="461"/>
    </row>
    <row r="621">
      <c r="A621" s="461"/>
    </row>
    <row r="622">
      <c r="A622" s="461"/>
    </row>
    <row r="623">
      <c r="A623" s="461"/>
    </row>
    <row r="624">
      <c r="A624" s="461"/>
    </row>
    <row r="625">
      <c r="A625" s="461"/>
    </row>
    <row r="626">
      <c r="A626" s="461"/>
    </row>
    <row r="627">
      <c r="A627" s="461"/>
    </row>
    <row r="628">
      <c r="A628" s="461"/>
    </row>
    <row r="629">
      <c r="A629" s="461"/>
    </row>
    <row r="630">
      <c r="A630" s="461"/>
    </row>
    <row r="631">
      <c r="A631" s="461"/>
    </row>
    <row r="632">
      <c r="A632" s="461"/>
    </row>
    <row r="633">
      <c r="A633" s="461"/>
    </row>
    <row r="634">
      <c r="A634" s="461"/>
    </row>
    <row r="635">
      <c r="A635" s="461"/>
    </row>
    <row r="636">
      <c r="A636" s="461"/>
    </row>
    <row r="637">
      <c r="A637" s="461"/>
    </row>
    <row r="638">
      <c r="A638" s="461"/>
    </row>
    <row r="639">
      <c r="A639" s="461"/>
    </row>
    <row r="640">
      <c r="A640" s="461"/>
    </row>
    <row r="641">
      <c r="A641" s="461"/>
    </row>
    <row r="642">
      <c r="A642" s="461"/>
    </row>
    <row r="643">
      <c r="A643" s="461"/>
    </row>
    <row r="644">
      <c r="A644" s="461"/>
    </row>
    <row r="645">
      <c r="A645" s="461"/>
    </row>
    <row r="646">
      <c r="A646" s="461"/>
    </row>
    <row r="647">
      <c r="A647" s="461"/>
    </row>
    <row r="648">
      <c r="A648" s="461"/>
    </row>
    <row r="649">
      <c r="A649" s="461"/>
    </row>
    <row r="650">
      <c r="A650" s="461"/>
    </row>
    <row r="651">
      <c r="A651" s="461"/>
    </row>
    <row r="652">
      <c r="A652" s="461"/>
    </row>
    <row r="653">
      <c r="A653" s="461"/>
    </row>
    <row r="654">
      <c r="A654" s="461"/>
    </row>
    <row r="655">
      <c r="A655" s="461"/>
    </row>
    <row r="656">
      <c r="A656" s="461"/>
    </row>
    <row r="657">
      <c r="A657" s="461"/>
    </row>
    <row r="658">
      <c r="A658" s="461"/>
    </row>
    <row r="659">
      <c r="A659" s="461"/>
    </row>
    <row r="660">
      <c r="A660" s="461"/>
    </row>
    <row r="661">
      <c r="A661" s="461"/>
    </row>
    <row r="662">
      <c r="A662" s="461"/>
    </row>
    <row r="663">
      <c r="A663" s="461"/>
    </row>
    <row r="664">
      <c r="A664" s="461"/>
    </row>
    <row r="665">
      <c r="A665" s="461"/>
    </row>
    <row r="666">
      <c r="A666" s="461"/>
    </row>
    <row r="667">
      <c r="A667" s="461"/>
    </row>
    <row r="668">
      <c r="A668" s="461"/>
    </row>
    <row r="669">
      <c r="A669" s="461"/>
    </row>
    <row r="670">
      <c r="A670" s="461"/>
    </row>
    <row r="671">
      <c r="A671" s="461"/>
    </row>
    <row r="672">
      <c r="A672" s="461"/>
    </row>
    <row r="673">
      <c r="A673" s="461"/>
    </row>
    <row r="674">
      <c r="A674" s="461"/>
    </row>
    <row r="675">
      <c r="A675" s="461"/>
    </row>
    <row r="676">
      <c r="A676" s="461"/>
    </row>
    <row r="677">
      <c r="A677" s="461"/>
    </row>
    <row r="678">
      <c r="A678" s="461"/>
    </row>
    <row r="679">
      <c r="A679" s="461"/>
    </row>
    <row r="680">
      <c r="A680" s="461"/>
    </row>
    <row r="681">
      <c r="A681" s="461"/>
    </row>
    <row r="682">
      <c r="A682" s="461"/>
    </row>
    <row r="683">
      <c r="A683" s="461"/>
    </row>
    <row r="684">
      <c r="A684" s="461"/>
    </row>
    <row r="685">
      <c r="A685" s="461"/>
    </row>
    <row r="686">
      <c r="A686" s="461"/>
    </row>
    <row r="687">
      <c r="A687" s="461"/>
    </row>
    <row r="688">
      <c r="A688" s="461"/>
    </row>
    <row r="689">
      <c r="A689" s="461"/>
    </row>
    <row r="690">
      <c r="A690" s="461"/>
    </row>
    <row r="691">
      <c r="A691" s="461"/>
    </row>
    <row r="692">
      <c r="A692" s="461"/>
    </row>
    <row r="693">
      <c r="A693" s="461"/>
    </row>
    <row r="694">
      <c r="A694" s="461"/>
    </row>
    <row r="695">
      <c r="A695" s="461"/>
    </row>
    <row r="696">
      <c r="A696" s="461"/>
    </row>
    <row r="697">
      <c r="A697" s="461"/>
    </row>
    <row r="698">
      <c r="A698" s="461"/>
    </row>
    <row r="699">
      <c r="A699" s="461"/>
    </row>
    <row r="700">
      <c r="A700" s="461"/>
    </row>
    <row r="701">
      <c r="A701" s="461"/>
    </row>
    <row r="702">
      <c r="A702" s="461"/>
    </row>
    <row r="703">
      <c r="A703" s="461"/>
    </row>
    <row r="704">
      <c r="A704" s="461"/>
    </row>
    <row r="705">
      <c r="A705" s="461"/>
    </row>
    <row r="706">
      <c r="A706" s="461"/>
    </row>
    <row r="707">
      <c r="A707" s="461"/>
    </row>
    <row r="708">
      <c r="A708" s="461"/>
    </row>
    <row r="709">
      <c r="A709" s="461"/>
    </row>
    <row r="710">
      <c r="A710" s="461"/>
    </row>
    <row r="711">
      <c r="A711" s="461"/>
    </row>
    <row r="712">
      <c r="A712" s="461"/>
    </row>
    <row r="713">
      <c r="A713" s="461"/>
    </row>
    <row r="714">
      <c r="A714" s="461"/>
    </row>
    <row r="715">
      <c r="A715" s="461"/>
    </row>
    <row r="716">
      <c r="A716" s="461"/>
    </row>
    <row r="717">
      <c r="A717" s="461"/>
    </row>
    <row r="718">
      <c r="A718" s="461"/>
    </row>
    <row r="719">
      <c r="A719" s="461"/>
    </row>
    <row r="720">
      <c r="A720" s="461"/>
    </row>
    <row r="721">
      <c r="A721" s="461"/>
    </row>
    <row r="722">
      <c r="A722" s="461"/>
    </row>
    <row r="723">
      <c r="A723" s="461"/>
    </row>
    <row r="724">
      <c r="A724" s="461"/>
    </row>
    <row r="725">
      <c r="A725" s="461"/>
    </row>
    <row r="726">
      <c r="A726" s="461"/>
    </row>
    <row r="727">
      <c r="A727" s="461"/>
    </row>
    <row r="728">
      <c r="A728" s="461"/>
    </row>
    <row r="729">
      <c r="A729" s="461"/>
    </row>
    <row r="730">
      <c r="A730" s="461"/>
    </row>
    <row r="731">
      <c r="A731" s="461"/>
    </row>
    <row r="732">
      <c r="A732" s="461"/>
    </row>
    <row r="733">
      <c r="A733" s="461"/>
    </row>
    <row r="734">
      <c r="A734" s="461"/>
    </row>
    <row r="735">
      <c r="A735" s="461"/>
    </row>
    <row r="736">
      <c r="A736" s="461"/>
    </row>
    <row r="737">
      <c r="A737" s="461"/>
    </row>
    <row r="738">
      <c r="A738" s="461"/>
    </row>
    <row r="739">
      <c r="A739" s="461"/>
    </row>
    <row r="740">
      <c r="A740" s="461"/>
    </row>
    <row r="741">
      <c r="A741" s="461"/>
    </row>
    <row r="742">
      <c r="A742" s="461"/>
    </row>
    <row r="743">
      <c r="A743" s="461"/>
    </row>
    <row r="744">
      <c r="A744" s="461"/>
    </row>
    <row r="745">
      <c r="A745" s="461"/>
    </row>
    <row r="746">
      <c r="A746" s="461"/>
    </row>
    <row r="747">
      <c r="A747" s="461"/>
    </row>
    <row r="748">
      <c r="A748" s="461"/>
    </row>
    <row r="749">
      <c r="A749" s="461"/>
    </row>
    <row r="750">
      <c r="A750" s="461"/>
    </row>
    <row r="751">
      <c r="A751" s="461"/>
    </row>
    <row r="752">
      <c r="A752" s="461"/>
    </row>
    <row r="753">
      <c r="A753" s="461"/>
    </row>
    <row r="754">
      <c r="A754" s="461"/>
    </row>
    <row r="755">
      <c r="A755" s="461"/>
    </row>
    <row r="756">
      <c r="A756" s="461"/>
    </row>
    <row r="757">
      <c r="A757" s="461"/>
    </row>
    <row r="758">
      <c r="A758" s="461"/>
    </row>
    <row r="759">
      <c r="A759" s="461"/>
    </row>
    <row r="760">
      <c r="A760" s="461"/>
    </row>
    <row r="761">
      <c r="A761" s="461"/>
    </row>
    <row r="762">
      <c r="A762" s="461"/>
    </row>
    <row r="763">
      <c r="A763" s="461"/>
    </row>
    <row r="764">
      <c r="A764" s="461"/>
    </row>
    <row r="765">
      <c r="A765" s="461"/>
    </row>
    <row r="766">
      <c r="A766" s="461"/>
    </row>
    <row r="767">
      <c r="A767" s="461"/>
    </row>
    <row r="768">
      <c r="A768" s="461"/>
    </row>
    <row r="769">
      <c r="A769" s="461"/>
    </row>
    <row r="770">
      <c r="A770" s="461"/>
    </row>
    <row r="771">
      <c r="A771" s="461"/>
    </row>
    <row r="772">
      <c r="A772" s="461"/>
    </row>
    <row r="773">
      <c r="A773" s="461"/>
    </row>
    <row r="774">
      <c r="A774" s="461"/>
    </row>
    <row r="775">
      <c r="A775" s="461"/>
    </row>
    <row r="776">
      <c r="A776" s="461"/>
    </row>
    <row r="777">
      <c r="A777" s="461"/>
    </row>
    <row r="778">
      <c r="A778" s="461"/>
    </row>
    <row r="779">
      <c r="A779" s="461"/>
    </row>
    <row r="780">
      <c r="A780" s="461"/>
    </row>
    <row r="781">
      <c r="A781" s="461"/>
    </row>
    <row r="782">
      <c r="A782" s="461"/>
    </row>
    <row r="783">
      <c r="A783" s="461"/>
    </row>
    <row r="784">
      <c r="A784" s="461"/>
    </row>
    <row r="785">
      <c r="A785" s="461"/>
    </row>
    <row r="786">
      <c r="A786" s="461"/>
    </row>
    <row r="787">
      <c r="A787" s="461"/>
    </row>
    <row r="788">
      <c r="A788" s="461"/>
    </row>
    <row r="789">
      <c r="A789" s="461"/>
    </row>
    <row r="790">
      <c r="A790" s="461"/>
    </row>
    <row r="791">
      <c r="A791" s="461"/>
    </row>
    <row r="792">
      <c r="A792" s="461"/>
    </row>
    <row r="793">
      <c r="A793" s="461"/>
    </row>
    <row r="794">
      <c r="A794" s="461"/>
    </row>
    <row r="795">
      <c r="A795" s="461"/>
    </row>
    <row r="796">
      <c r="A796" s="461"/>
    </row>
    <row r="797">
      <c r="A797" s="461"/>
    </row>
    <row r="798">
      <c r="A798" s="461"/>
    </row>
    <row r="799">
      <c r="A799" s="461"/>
    </row>
    <row r="800">
      <c r="A800" s="461"/>
    </row>
    <row r="801">
      <c r="A801" s="461"/>
    </row>
    <row r="802">
      <c r="A802" s="461"/>
    </row>
    <row r="803">
      <c r="A803" s="461"/>
    </row>
    <row r="804">
      <c r="A804" s="461"/>
    </row>
    <row r="805">
      <c r="A805" s="461"/>
    </row>
    <row r="806">
      <c r="A806" s="461"/>
    </row>
    <row r="807">
      <c r="A807" s="461"/>
    </row>
    <row r="808">
      <c r="A808" s="461"/>
    </row>
    <row r="809">
      <c r="A809" s="461"/>
    </row>
    <row r="810">
      <c r="A810" s="461"/>
    </row>
    <row r="811">
      <c r="A811" s="461"/>
    </row>
    <row r="812">
      <c r="A812" s="461"/>
    </row>
    <row r="813">
      <c r="A813" s="461"/>
    </row>
    <row r="814">
      <c r="A814" s="461"/>
    </row>
    <row r="815">
      <c r="A815" s="461"/>
    </row>
    <row r="816">
      <c r="A816" s="461"/>
    </row>
    <row r="817">
      <c r="A817" s="461"/>
    </row>
    <row r="818">
      <c r="A818" s="461"/>
    </row>
    <row r="819">
      <c r="A819" s="461"/>
    </row>
    <row r="820">
      <c r="A820" s="461"/>
    </row>
    <row r="821">
      <c r="A821" s="461"/>
    </row>
    <row r="822">
      <c r="A822" s="461"/>
    </row>
    <row r="823">
      <c r="A823" s="461"/>
    </row>
    <row r="824">
      <c r="A824" s="461"/>
    </row>
    <row r="825">
      <c r="A825" s="461"/>
    </row>
    <row r="826">
      <c r="A826" s="461"/>
    </row>
    <row r="827">
      <c r="A827" s="461"/>
    </row>
    <row r="828">
      <c r="A828" s="461"/>
    </row>
    <row r="829">
      <c r="A829" s="461"/>
    </row>
    <row r="830">
      <c r="A830" s="461"/>
    </row>
    <row r="831">
      <c r="A831" s="461"/>
    </row>
    <row r="832">
      <c r="A832" s="461"/>
    </row>
    <row r="833">
      <c r="A833" s="461"/>
    </row>
    <row r="834">
      <c r="A834" s="461"/>
    </row>
    <row r="835">
      <c r="A835" s="461"/>
    </row>
    <row r="836">
      <c r="A836" s="461"/>
    </row>
    <row r="837">
      <c r="A837" s="461"/>
    </row>
    <row r="838">
      <c r="A838" s="461"/>
    </row>
    <row r="839">
      <c r="A839" s="461"/>
    </row>
    <row r="840">
      <c r="A840" s="461"/>
    </row>
    <row r="841">
      <c r="A841" s="461"/>
    </row>
    <row r="842">
      <c r="A842" s="461"/>
    </row>
    <row r="843">
      <c r="A843" s="461"/>
    </row>
    <row r="844">
      <c r="A844" s="461"/>
    </row>
    <row r="845">
      <c r="A845" s="461"/>
    </row>
    <row r="846">
      <c r="A846" s="461"/>
    </row>
    <row r="847">
      <c r="A847" s="461"/>
    </row>
    <row r="848">
      <c r="A848" s="461"/>
    </row>
    <row r="849">
      <c r="A849" s="461"/>
    </row>
    <row r="850">
      <c r="A850" s="461"/>
    </row>
    <row r="851">
      <c r="A851" s="461"/>
    </row>
    <row r="852">
      <c r="A852" s="461"/>
    </row>
    <row r="853">
      <c r="A853" s="461"/>
    </row>
    <row r="854">
      <c r="A854" s="461"/>
    </row>
    <row r="855">
      <c r="A855" s="461"/>
    </row>
    <row r="856">
      <c r="A856" s="461"/>
    </row>
    <row r="857">
      <c r="A857" s="461"/>
    </row>
    <row r="858">
      <c r="A858" s="461"/>
    </row>
    <row r="859">
      <c r="A859" s="461"/>
    </row>
    <row r="860">
      <c r="A860" s="461"/>
    </row>
    <row r="861">
      <c r="A861" s="461"/>
    </row>
    <row r="862">
      <c r="A862" s="461"/>
    </row>
    <row r="863">
      <c r="A863" s="461"/>
    </row>
    <row r="864">
      <c r="A864" s="461"/>
    </row>
    <row r="865">
      <c r="A865" s="461"/>
    </row>
    <row r="866">
      <c r="A866" s="461"/>
    </row>
    <row r="867">
      <c r="A867" s="461"/>
    </row>
    <row r="868">
      <c r="A868" s="461"/>
    </row>
    <row r="869">
      <c r="A869" s="461"/>
    </row>
    <row r="870">
      <c r="A870" s="461"/>
    </row>
    <row r="871">
      <c r="A871" s="461"/>
    </row>
    <row r="872">
      <c r="A872" s="461"/>
    </row>
    <row r="873">
      <c r="A873" s="461"/>
    </row>
    <row r="874">
      <c r="A874" s="461"/>
    </row>
    <row r="875">
      <c r="A875" s="461"/>
    </row>
    <row r="876">
      <c r="A876" s="461"/>
    </row>
    <row r="877">
      <c r="A877" s="461"/>
    </row>
    <row r="878">
      <c r="A878" s="461"/>
    </row>
    <row r="879">
      <c r="A879" s="461"/>
    </row>
    <row r="880">
      <c r="A880" s="461"/>
    </row>
    <row r="881">
      <c r="A881" s="461"/>
    </row>
    <row r="882">
      <c r="A882" s="461"/>
    </row>
    <row r="883">
      <c r="A883" s="461"/>
    </row>
    <row r="884">
      <c r="A884" s="461"/>
    </row>
    <row r="885">
      <c r="A885" s="461"/>
    </row>
    <row r="886">
      <c r="A886" s="461"/>
    </row>
    <row r="887">
      <c r="A887" s="461"/>
    </row>
    <row r="888">
      <c r="A888" s="461"/>
    </row>
    <row r="889">
      <c r="A889" s="461"/>
    </row>
    <row r="890">
      <c r="A890" s="461"/>
    </row>
    <row r="891">
      <c r="A891" s="461"/>
    </row>
    <row r="892">
      <c r="A892" s="461"/>
    </row>
    <row r="893">
      <c r="A893" s="461"/>
    </row>
    <row r="894">
      <c r="A894" s="461"/>
    </row>
    <row r="895">
      <c r="A895" s="461"/>
    </row>
    <row r="896">
      <c r="A896" s="461"/>
    </row>
    <row r="897">
      <c r="A897" s="461"/>
    </row>
    <row r="898">
      <c r="A898" s="461"/>
    </row>
    <row r="899">
      <c r="A899" s="461"/>
    </row>
    <row r="900">
      <c r="A900" s="461"/>
    </row>
    <row r="901">
      <c r="A901" s="461"/>
    </row>
    <row r="902">
      <c r="A902" s="461"/>
    </row>
    <row r="903">
      <c r="A903" s="461"/>
    </row>
    <row r="904">
      <c r="A904" s="461"/>
    </row>
    <row r="905">
      <c r="A905" s="461"/>
    </row>
    <row r="906">
      <c r="A906" s="461"/>
    </row>
    <row r="907">
      <c r="A907" s="461"/>
    </row>
    <row r="908">
      <c r="A908" s="461"/>
    </row>
    <row r="909">
      <c r="A909" s="461"/>
    </row>
    <row r="910">
      <c r="A910" s="461"/>
    </row>
    <row r="911">
      <c r="A911" s="461"/>
    </row>
    <row r="912">
      <c r="A912" s="461"/>
    </row>
    <row r="913">
      <c r="A913" s="461"/>
    </row>
    <row r="914">
      <c r="A914" s="461"/>
    </row>
    <row r="915">
      <c r="A915" s="461"/>
    </row>
    <row r="916">
      <c r="A916" s="461"/>
    </row>
    <row r="917">
      <c r="A917" s="461"/>
    </row>
    <row r="918">
      <c r="A918" s="461"/>
    </row>
    <row r="919">
      <c r="A919" s="461"/>
    </row>
    <row r="920">
      <c r="A920" s="461"/>
    </row>
    <row r="921">
      <c r="A921" s="461"/>
    </row>
    <row r="922">
      <c r="A922" s="461"/>
    </row>
    <row r="923">
      <c r="A923" s="461"/>
    </row>
    <row r="924">
      <c r="A924" s="461"/>
    </row>
    <row r="925">
      <c r="A925" s="461"/>
    </row>
    <row r="926">
      <c r="A926" s="461"/>
    </row>
    <row r="927">
      <c r="A927" s="461"/>
    </row>
    <row r="928">
      <c r="A928" s="461"/>
    </row>
    <row r="929">
      <c r="A929" s="461"/>
    </row>
    <row r="930">
      <c r="A930" s="461"/>
    </row>
    <row r="931">
      <c r="A931" s="461"/>
    </row>
    <row r="932">
      <c r="A932" s="461"/>
    </row>
    <row r="933">
      <c r="A933" s="461"/>
    </row>
    <row r="934">
      <c r="A934" s="461"/>
    </row>
    <row r="935">
      <c r="A935" s="461"/>
    </row>
    <row r="936">
      <c r="A936" s="461"/>
    </row>
    <row r="937">
      <c r="A937" s="461"/>
    </row>
    <row r="938">
      <c r="A938" s="461"/>
    </row>
    <row r="939">
      <c r="A939" s="461"/>
    </row>
    <row r="940">
      <c r="A940" s="461"/>
    </row>
    <row r="941">
      <c r="A941" s="461"/>
    </row>
    <row r="942">
      <c r="A942" s="461"/>
    </row>
    <row r="943">
      <c r="A943" s="461"/>
    </row>
    <row r="944">
      <c r="A944" s="461"/>
    </row>
    <row r="945">
      <c r="A945" s="461"/>
    </row>
    <row r="946">
      <c r="A946" s="461"/>
    </row>
    <row r="947">
      <c r="A947" s="461"/>
    </row>
    <row r="948">
      <c r="A948" s="461"/>
    </row>
    <row r="949">
      <c r="A949" s="461"/>
    </row>
    <row r="950">
      <c r="A950" s="461"/>
    </row>
    <row r="951">
      <c r="A951" s="461"/>
    </row>
    <row r="952">
      <c r="A952" s="461"/>
    </row>
    <row r="953">
      <c r="A953" s="461"/>
    </row>
    <row r="954">
      <c r="A954" s="461"/>
    </row>
    <row r="955">
      <c r="A955" s="461"/>
    </row>
    <row r="956">
      <c r="A956" s="461"/>
    </row>
    <row r="957">
      <c r="A957" s="461"/>
    </row>
    <row r="958">
      <c r="A958" s="461"/>
    </row>
    <row r="959">
      <c r="A959" s="461"/>
    </row>
    <row r="960">
      <c r="A960" s="461"/>
    </row>
    <row r="961">
      <c r="A961" s="461"/>
    </row>
    <row r="962">
      <c r="A962" s="461"/>
    </row>
    <row r="963">
      <c r="A963" s="461"/>
    </row>
    <row r="964">
      <c r="A964" s="461"/>
    </row>
    <row r="965">
      <c r="A965" s="461"/>
    </row>
    <row r="966">
      <c r="A966" s="461"/>
    </row>
    <row r="967">
      <c r="A967" s="461"/>
    </row>
    <row r="968">
      <c r="A968" s="461"/>
    </row>
    <row r="969">
      <c r="A969" s="461"/>
    </row>
    <row r="970">
      <c r="A970" s="461"/>
    </row>
    <row r="971">
      <c r="A971" s="461"/>
    </row>
    <row r="972">
      <c r="A972" s="461"/>
    </row>
    <row r="973">
      <c r="A973" s="461"/>
    </row>
    <row r="974">
      <c r="A974" s="461"/>
    </row>
    <row r="975">
      <c r="A975" s="461"/>
    </row>
    <row r="976">
      <c r="A976" s="461"/>
    </row>
    <row r="977">
      <c r="A977" s="461"/>
    </row>
    <row r="978">
      <c r="A978" s="461"/>
    </row>
    <row r="979">
      <c r="A979" s="461"/>
    </row>
    <row r="980">
      <c r="A980" s="461"/>
    </row>
    <row r="981">
      <c r="A981" s="461"/>
    </row>
    <row r="982">
      <c r="A982" s="461"/>
    </row>
    <row r="983">
      <c r="A983" s="461"/>
    </row>
    <row r="984">
      <c r="A984" s="461"/>
    </row>
    <row r="985">
      <c r="A985" s="461"/>
    </row>
    <row r="986">
      <c r="A986" s="461"/>
    </row>
    <row r="987">
      <c r="A987" s="461"/>
    </row>
    <row r="988">
      <c r="A988" s="461"/>
    </row>
    <row r="989">
      <c r="A989" s="461"/>
    </row>
    <row r="990">
      <c r="A990" s="461"/>
    </row>
    <row r="991">
      <c r="A991" s="461"/>
    </row>
    <row r="992">
      <c r="A992" s="461"/>
    </row>
    <row r="993">
      <c r="A993" s="461"/>
    </row>
    <row r="994">
      <c r="A994" s="461"/>
    </row>
    <row r="995">
      <c r="A995" s="461"/>
    </row>
    <row r="996">
      <c r="A996" s="461"/>
    </row>
    <row r="997">
      <c r="A997" s="461"/>
    </row>
    <row r="998">
      <c r="A998" s="461"/>
    </row>
    <row r="999">
      <c r="A999" s="461"/>
    </row>
    <row r="1000">
      <c r="A1000" s="461"/>
    </row>
  </sheetData>
  <mergeCells count="2">
    <mergeCell ref="A1:C1"/>
    <mergeCell ref="A11:D11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